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5.xml" ContentType="application/vnd.openxmlformats-officedocument.drawing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drawings/drawing6.xml" ContentType="application/vnd.openxmlformats-officedocument.drawing+xml"/>
  <Override PartName="/xl/charts/chart8.xml" ContentType="application/vnd.openxmlformats-officedocument.drawingml.chart+xml"/>
  <Override PartName="/xl/drawings/drawing7.xml" ContentType="application/vnd.openxmlformats-officedocument.drawing+xml"/>
  <Override PartName="/xl/charts/chart9.xml" ContentType="application/vnd.openxmlformats-officedocument.drawingml.chart+xml"/>
  <Override PartName="/xl/drawings/drawing8.xml" ContentType="application/vnd.openxmlformats-officedocument.drawing+xml"/>
  <Override PartName="/xl/charts/chart10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showInkAnnotation="0" codeName="DieseArbeitsmappe" defaultThemeVersion="124226"/>
  <mc:AlternateContent xmlns:mc="http://schemas.openxmlformats.org/markup-compatibility/2006">
    <mc:Choice Requires="x15">
      <x15ac:absPath xmlns:x15ac="http://schemas.microsoft.com/office/spreadsheetml/2010/11/ac" url="C:\Users\Xhemali\Desktop\"/>
    </mc:Choice>
  </mc:AlternateContent>
  <bookViews>
    <workbookView xWindow="0" yWindow="465" windowWidth="26940" windowHeight="18960" tabRatio="834" firstSheet="8" activeTab="12"/>
  </bookViews>
  <sheets>
    <sheet name="(A1) Titulli" sheetId="54" r:id="rId1"/>
    <sheet name="(B1)Informacion i përgjithshëm " sheetId="35" r:id="rId2"/>
    <sheet name="(B2) Struktura Organizative" sheetId="30" r:id="rId3"/>
    <sheet name="(B3) Struktura Funksionale" sheetId="105" r:id="rId4"/>
    <sheet name="(C1) Shpenzimet vitet e kaluara" sheetId="60" r:id="rId5"/>
    <sheet name="(C1b)Shpenzimet vitet e kaluar " sheetId="232" r:id="rId6"/>
    <sheet name="(C2) Burimet viti kaluar" sheetId="98" r:id="rId7"/>
    <sheet name="(C3) Detyrimet e prapambetura" sheetId="191" r:id="rId8"/>
    <sheet name="(C4) Trashëgimi me destinacion" sheetId="193" r:id="rId9"/>
    <sheet name="(C5) Angazhimet" sheetId="194" r:id="rId10"/>
    <sheet name="(C6) Lista emërore e projekteve" sheetId="241" r:id="rId11"/>
    <sheet name="(D1) Tavanet buxhetore" sheetId="45" r:id="rId12"/>
    <sheet name="(E1) Vlerësimi i burimeve" sheetId="192" r:id="rId13"/>
    <sheet name="(E2) Kontrolli Besueshmërisë" sheetId="234" r:id="rId14"/>
    <sheet name="KB 01" sheetId="198" r:id="rId15"/>
    <sheet name="KB 02" sheetId="199" r:id="rId16"/>
    <sheet name="KB 03" sheetId="200" r:id="rId17"/>
    <sheet name="KB 04" sheetId="201" r:id="rId18"/>
    <sheet name="KB 05" sheetId="202" r:id="rId19"/>
    <sheet name="KB 06" sheetId="203" r:id="rId20"/>
    <sheet name="KB 07" sheetId="204" r:id="rId21"/>
    <sheet name="KB 08" sheetId="205" r:id="rId22"/>
    <sheet name="KB 09" sheetId="206" r:id="rId23"/>
    <sheet name="KB 10" sheetId="207" r:id="rId24"/>
    <sheet name="KB 11" sheetId="208" r:id="rId25"/>
    <sheet name="KB 12" sheetId="209" r:id="rId26"/>
    <sheet name="KB 13" sheetId="210" r:id="rId27"/>
    <sheet name="KB 14" sheetId="211" r:id="rId28"/>
    <sheet name="KB 15" sheetId="212" r:id="rId29"/>
    <sheet name="KB 16" sheetId="213" r:id="rId30"/>
    <sheet name="KB 17" sheetId="214" r:id="rId31"/>
    <sheet name="KB 18" sheetId="215" r:id="rId32"/>
    <sheet name="KB 19" sheetId="217" r:id="rId33"/>
    <sheet name="KB 20" sheetId="218" r:id="rId34"/>
    <sheet name="KB 21" sheetId="219" r:id="rId35"/>
    <sheet name="KB 22" sheetId="220" r:id="rId36"/>
    <sheet name="KB 23" sheetId="222" r:id="rId37"/>
    <sheet name="KB 24" sheetId="223" r:id="rId38"/>
    <sheet name="KB 25" sheetId="224" r:id="rId39"/>
    <sheet name="KB 26" sheetId="216" r:id="rId40"/>
    <sheet name="KB27" sheetId="225" r:id="rId41"/>
    <sheet name="(F1) Burimet buxhetore" sheetId="2" r:id="rId42"/>
    <sheet name="(F2) Shpenzimet sipas nenfunk.b" sheetId="113" r:id="rId43"/>
    <sheet name="(F3) Grafiku shpenz.nenfunks.Br" sheetId="126" r:id="rId44"/>
    <sheet name=" (F4)Shpenzimet sipas nenf.neto" sheetId="123" r:id="rId45"/>
    <sheet name="(F5)Grafiku i shpenz.nenf.neto" sheetId="163" r:id="rId46"/>
    <sheet name="(F6) Shpenzimet sipas funks.bru" sheetId="183" r:id="rId47"/>
    <sheet name=" (F7) Grafiku shpenz.funksion b" sheetId="230" r:id="rId48"/>
    <sheet name="(F8) Shpenzimet sipas aktivitet" sheetId="122" r:id="rId49"/>
    <sheet name="(F9) Grafiku shpenz.programit" sheetId="164" r:id="rId50"/>
    <sheet name="(F10) Shpenzimet klasifik. ekon" sheetId="228" r:id="rId51"/>
    <sheet name="(F11) Grafiku shpenz.klas.ekon" sheetId="229" r:id="rId52"/>
    <sheet name="(F12) Plani i Amort. Detyrimeve" sheetId="188" r:id="rId53"/>
    <sheet name="(F13) Përmbledhja e të dhënave" sheetId="131" r:id="rId54"/>
    <sheet name="(F14) Treguesit" sheetId="135" r:id="rId55"/>
    <sheet name="(F15) Shpenzimet kapita progr" sheetId="239" r:id="rId56"/>
    <sheet name="(F16) Grafiku shpenz. kapitale" sheetId="233" r:id="rId57"/>
    <sheet name="(G1) Fjalori" sheetId="161" r:id="rId58"/>
    <sheet name="(G2) Fjalori" sheetId="189" r:id="rId59"/>
    <sheet name="(G3) Fjalori" sheetId="190" r:id="rId60"/>
    <sheet name="Sheet1" sheetId="235" r:id="rId61"/>
    <sheet name="(D2) Llogaritjet makroekonomike" sheetId="106" r:id="rId62"/>
  </sheets>
  <externalReferences>
    <externalReference r:id="rId63"/>
  </externalReferences>
  <definedNames>
    <definedName name="_xlnm._FilterDatabase" localSheetId="0" hidden="1">'(A1) Titulli'!#REF!</definedName>
    <definedName name="_xlnm._FilterDatabase" localSheetId="2" hidden="1">'(B2) Struktura Organizative'!$C$7:$E$57</definedName>
    <definedName name="_xlnm._FilterDatabase" localSheetId="3" hidden="1">'(B3) Struktura Funksionale'!$A$5:$G$146</definedName>
    <definedName name="_xlnm._FilterDatabase" localSheetId="11" hidden="1">'(D1) Tavanet buxhetore'!$B$7:$E$367</definedName>
    <definedName name="_xlnm._FilterDatabase" localSheetId="50" hidden="1">'(F10) Shpenzimet klasifik. ekon'!#REF!</definedName>
    <definedName name="_xlnm._FilterDatabase" localSheetId="54" hidden="1">'(F14) Treguesit'!$B$8:$B$13</definedName>
    <definedName name="_xlnm._FilterDatabase" localSheetId="48" hidden="1">'(F8) Shpenzimet sipas aktivitet'!#REF!</definedName>
    <definedName name="_xlnm._FilterDatabase" localSheetId="49" hidden="1">'(F9) Grafiku shpenz.programit'!#REF!</definedName>
    <definedName name="_xlnm._FilterDatabase" localSheetId="14" hidden="1">'KB 01'!#REF!</definedName>
    <definedName name="_xlnm._FilterDatabase" localSheetId="15" hidden="1">'KB 02'!#REF!</definedName>
    <definedName name="_xlnm._FilterDatabase" localSheetId="16" hidden="1">'KB 03'!#REF!</definedName>
    <definedName name="_xlnm._FilterDatabase" localSheetId="17" hidden="1">'KB 04'!#REF!</definedName>
    <definedName name="_xlnm._FilterDatabase" localSheetId="18" hidden="1">'KB 05'!#REF!</definedName>
    <definedName name="_xlnm._FilterDatabase" localSheetId="19" hidden="1">'KB 06'!#REF!</definedName>
    <definedName name="_xlnm._FilterDatabase" localSheetId="20" hidden="1">'KB 07'!#REF!</definedName>
    <definedName name="_xlnm._FilterDatabase" localSheetId="21" hidden="1">'KB 08'!#REF!</definedName>
    <definedName name="_xlnm._FilterDatabase" localSheetId="22" hidden="1">'KB 09'!#REF!</definedName>
    <definedName name="_xlnm._FilterDatabase" localSheetId="23" hidden="1">'KB 10'!#REF!</definedName>
    <definedName name="_xlnm._FilterDatabase" localSheetId="24" hidden="1">'KB 11'!#REF!</definedName>
    <definedName name="_xlnm._FilterDatabase" localSheetId="25" hidden="1">'KB 12'!#REF!</definedName>
    <definedName name="_xlnm._FilterDatabase" localSheetId="26" hidden="1">'KB 13'!#REF!</definedName>
    <definedName name="_xlnm._FilterDatabase" localSheetId="27" hidden="1">'KB 14'!#REF!</definedName>
    <definedName name="_xlnm._FilterDatabase" localSheetId="28" hidden="1">'KB 15'!#REF!</definedName>
    <definedName name="_xlnm._FilterDatabase" localSheetId="29" hidden="1">'KB 16'!#REF!</definedName>
    <definedName name="_xlnm._FilterDatabase" localSheetId="30" hidden="1">'KB 17'!#REF!</definedName>
    <definedName name="_xlnm._FilterDatabase" localSheetId="31" hidden="1">'KB 18'!#REF!</definedName>
    <definedName name="_xlnm._FilterDatabase" localSheetId="32" hidden="1">'KB 19'!#REF!</definedName>
    <definedName name="_xlnm._FilterDatabase" localSheetId="33" hidden="1">'KB 20'!#REF!</definedName>
    <definedName name="_xlnm._FilterDatabase" localSheetId="34" hidden="1">'KB 21'!#REF!</definedName>
    <definedName name="_xlnm._FilterDatabase" localSheetId="35" hidden="1">'KB 22'!#REF!</definedName>
    <definedName name="_xlnm._FilterDatabase" localSheetId="36" hidden="1">'KB 23'!#REF!</definedName>
    <definedName name="_xlnm._FilterDatabase" localSheetId="37" hidden="1">'KB 24'!#REF!</definedName>
    <definedName name="_xlnm._FilterDatabase" localSheetId="38" hidden="1">'KB 25'!#REF!</definedName>
    <definedName name="_xlnm._FilterDatabase" localSheetId="39" hidden="1">'KB 26'!#REF!</definedName>
    <definedName name="_xlnm._FilterDatabase" localSheetId="40" hidden="1">'KB27'!#REF!</definedName>
    <definedName name="_xlnm.Print_Area" localSheetId="3">'(B3) Struktura Funksionale'!$A$1:$F$146</definedName>
    <definedName name="_xlnm.Print_Area" localSheetId="11">'(D1) Tavanet buxhetore'!$A$1:$E$485</definedName>
    <definedName name="_xlnm.Print_Area" localSheetId="12">'(E1) Vlerësimi i burimeve'!$B$1:$AG$103</definedName>
    <definedName name="_xlnm.Print_Area" localSheetId="13">'(E2) Kontrolli Besueshmërisë'!$B$1:$AG$63</definedName>
    <definedName name="_xlnm.Print_Area" localSheetId="50">'(F10) Shpenzimet klasifik. ekon'!$A$1:$O$65</definedName>
    <definedName name="_xlnm.Print_Area" localSheetId="42">'(F2) Shpenzimet sipas nenfunk.b'!$A$1:$Q$83</definedName>
    <definedName name="_xlnm.Print_Area" localSheetId="43">'(F3) Grafiku shpenz.nenfunks.Br'!$A$1:$J$60</definedName>
    <definedName name="_xlnm.Print_Area" localSheetId="46">'(F6) Shpenzimet sipas funks.bru'!$A$1:$Q$43</definedName>
    <definedName name="_xlnm.Print_Area" localSheetId="48">'(F8) Shpenzimet sipas aktivitet'!$A$1:$M$32</definedName>
    <definedName name="_xlnm.Print_Area" localSheetId="49">'(F9) Grafiku shpenz.programit'!$A$1:$I$45</definedName>
    <definedName name="_xlnm.Print_Area" localSheetId="14">'KB 01'!$A$1:$O$260</definedName>
    <definedName name="_xlnm.Print_Area" localSheetId="15">'KB 02'!$A$1:$O$221</definedName>
    <definedName name="_xlnm.Print_Area" localSheetId="16">'KB 03'!$A$1:$O$182</definedName>
    <definedName name="_xlnm.Print_Area" localSheetId="17">'KB 04'!$A$1:$O$182</definedName>
    <definedName name="_xlnm.Print_Area" localSheetId="18">'KB 05'!$A$1:$O$182</definedName>
    <definedName name="_xlnm.Print_Area" localSheetId="19">'KB 06'!$A$1:$O$260</definedName>
    <definedName name="_xlnm.Print_Titles" localSheetId="44">' (F4)Shpenzimet sipas nenf.neto'!$A:$B</definedName>
    <definedName name="_xlnm.Print_Titles" localSheetId="3">'(B3) Struktura Funksionale'!$5:$5</definedName>
    <definedName name="_xlnm.Print_Titles" localSheetId="4">'(C1) Shpenzimet vitet e kaluara'!$5:$7</definedName>
    <definedName name="_xlnm.Print_Titles" localSheetId="5">'(C1b)Shpenzimet vitet e kaluar '!$5:$6</definedName>
    <definedName name="_xlnm.Print_Titles" localSheetId="6">'(C2) Burimet viti kaluar'!$5:$6</definedName>
    <definedName name="_xlnm.Print_Titles" localSheetId="7">'(C3) Detyrimet e prapambetura'!$5:$7</definedName>
    <definedName name="_xlnm.Print_Titles" localSheetId="8">'(C4) Trashëgimi me destinacion'!$5:$7</definedName>
    <definedName name="_xlnm.Print_Titles" localSheetId="9">'(C5) Angazhimet'!$5:$7</definedName>
    <definedName name="_xlnm.Print_Titles" localSheetId="11">'(D1) Tavanet buxhetore'!$5:$6</definedName>
    <definedName name="_xlnm.Print_Titles" localSheetId="12">'(E1) Vlerësimi i burimeve'!$B:$B,'(E1) Vlerësimi i burimeve'!$5:$6</definedName>
    <definedName name="_xlnm.Print_Titles" localSheetId="13">'(E2) Kontrolli Besueshmërisë'!$B:$B,'(E2) Kontrolli Besueshmërisë'!$5:$6</definedName>
    <definedName name="_xlnm.Print_Titles" localSheetId="42">'(F2) Shpenzimet sipas nenfunk.b'!$A:$B</definedName>
    <definedName name="Shared_function">'(B3) Struktura Funksionale'!$E$8</definedName>
    <definedName name="Z_C9C93AD0_6FCF_44C2_A85A_AB3923492EAA_.wvu.PrintArea" localSheetId="44" hidden="1">' (F4)Shpenzimet sipas nenf.neto'!$A$1:$W$82</definedName>
    <definedName name="Z_C9C93AD0_6FCF_44C2_A85A_AB3923492EAA_.wvu.PrintArea" localSheetId="47" hidden="1">' (F7) Grafiku shpenz.funksion b'!$B$1:$H$13</definedName>
    <definedName name="Z_C9C93AD0_6FCF_44C2_A85A_AB3923492EAA_.wvu.PrintArea" localSheetId="3" hidden="1">'(B3) Struktura Funksionale'!$A$3:$E$12</definedName>
    <definedName name="Z_C9C93AD0_6FCF_44C2_A85A_AB3923492EAA_.wvu.PrintArea" localSheetId="4" hidden="1">'(C1) Shpenzimet vitet e kaluara'!$A$3:$O$16</definedName>
    <definedName name="Z_C9C93AD0_6FCF_44C2_A85A_AB3923492EAA_.wvu.PrintArea" localSheetId="5" hidden="1">'(C1b)Shpenzimet vitet e kaluar '!$A$3:$F$15</definedName>
    <definedName name="Z_C9C93AD0_6FCF_44C2_A85A_AB3923492EAA_.wvu.PrintArea" localSheetId="6" hidden="1">'(C2) Burimet viti kaluar'!$A$3:$F$102</definedName>
    <definedName name="Z_C9C93AD0_6FCF_44C2_A85A_AB3923492EAA_.wvu.PrintArea" localSheetId="7" hidden="1">'(C3) Detyrimet e prapambetura'!$A$3:$L$86</definedName>
    <definedName name="Z_C9C93AD0_6FCF_44C2_A85A_AB3923492EAA_.wvu.PrintArea" localSheetId="8" hidden="1">'(C4) Trashëgimi me destinacion'!$A$3:$F$15</definedName>
    <definedName name="Z_C9C93AD0_6FCF_44C2_A85A_AB3923492EAA_.wvu.PrintArea" localSheetId="9" hidden="1">'(C5) Angazhimet'!$A$3:$F$15</definedName>
    <definedName name="Z_C9C93AD0_6FCF_44C2_A85A_AB3923492EAA_.wvu.PrintArea" localSheetId="12" hidden="1">'(E1) Vlerësimi i burimeve'!$B$3:$F$108</definedName>
    <definedName name="Z_C9C93AD0_6FCF_44C2_A85A_AB3923492EAA_.wvu.PrintArea" localSheetId="13" hidden="1">'(E2) Kontrolli Besueshmërisë'!$B$3:$F$63</definedName>
    <definedName name="Z_C9C93AD0_6FCF_44C2_A85A_AB3923492EAA_.wvu.PrintArea" localSheetId="53" hidden="1">'(F13) Përmbledhja e të dhënave'!$A$1:$G$38</definedName>
    <definedName name="Z_C9C93AD0_6FCF_44C2_A85A_AB3923492EAA_.wvu.PrintArea" localSheetId="54" hidden="1">'(F14) Treguesit'!$B$1:$H$13</definedName>
    <definedName name="Z_C9C93AD0_6FCF_44C2_A85A_AB3923492EAA_.wvu.PrintArea" localSheetId="56" hidden="1">'(F16) Grafiku shpenz. kapitale'!$B$1:$H$31</definedName>
    <definedName name="Z_C9C93AD0_6FCF_44C2_A85A_AB3923492EAA_.wvu.PrintArea" localSheetId="42" hidden="1">'(F2) Shpenzimet sipas nenfunk.b'!$A$1:$N$83</definedName>
    <definedName name="Z_C9C93AD0_6FCF_44C2_A85A_AB3923492EAA_.wvu.PrintArea" localSheetId="43" hidden="1">'(F3) Grafiku shpenz.nenfunks.Br'!$B$1:$H$33</definedName>
    <definedName name="Z_C9C93AD0_6FCF_44C2_A85A_AB3923492EAA_.wvu.PrintArea" localSheetId="45" hidden="1">'(F5)Grafiku i shpenz.nenf.neto'!$B$1:$H$31</definedName>
    <definedName name="Z_C9C93AD0_6FCF_44C2_A85A_AB3923492EAA_.wvu.PrintArea" localSheetId="46" hidden="1">'(F6) Shpenzimet sipas funks.bru'!$A$1:$N$43</definedName>
    <definedName name="Z_C9C93AD0_6FCF_44C2_A85A_AB3923492EAA_.wvu.PrintArea" localSheetId="57" hidden="1">'(G1) Fjalori'!$A$419:$A$648</definedName>
    <definedName name="Z_C9C93AD0_6FCF_44C2_A85A_AB3923492EAA_.wvu.PrintArea" localSheetId="58" hidden="1">'(G2) Fjalori'!#REF!</definedName>
    <definedName name="Z_C9C93AD0_6FCF_44C2_A85A_AB3923492EAA_.wvu.PrintArea" localSheetId="59" hidden="1">'(G3) Fjalori'!#REF!</definedName>
    <definedName name="Z_C9C93AD0_6FCF_44C2_A85A_AB3923492EAA_.wvu.PrintTitles" localSheetId="44" hidden="1">' (F4)Shpenzimet sipas nenf.neto'!$3:$4</definedName>
    <definedName name="Z_C9C93AD0_6FCF_44C2_A85A_AB3923492EAA_.wvu.PrintTitles" localSheetId="47" hidden="1">' (F7) Grafiku shpenz.funksion b'!$3:$3</definedName>
    <definedName name="Z_C9C93AD0_6FCF_44C2_A85A_AB3923492EAA_.wvu.PrintTitles" localSheetId="3" hidden="1">'(B3) Struktura Funksionale'!#REF!</definedName>
    <definedName name="Z_C9C93AD0_6FCF_44C2_A85A_AB3923492EAA_.wvu.PrintTitles" localSheetId="4" hidden="1">'(C1) Shpenzimet vitet e kaluara'!$5:$7</definedName>
    <definedName name="Z_C9C93AD0_6FCF_44C2_A85A_AB3923492EAA_.wvu.PrintTitles" localSheetId="5" hidden="1">'(C1b)Shpenzimet vitet e kaluar '!$5:$6</definedName>
    <definedName name="Z_C9C93AD0_6FCF_44C2_A85A_AB3923492EAA_.wvu.PrintTitles" localSheetId="6" hidden="1">'(C2) Burimet viti kaluar'!$5:$6</definedName>
    <definedName name="Z_C9C93AD0_6FCF_44C2_A85A_AB3923492EAA_.wvu.PrintTitles" localSheetId="7" hidden="1">'(C3) Detyrimet e prapambetura'!$5:$7</definedName>
    <definedName name="Z_C9C93AD0_6FCF_44C2_A85A_AB3923492EAA_.wvu.PrintTitles" localSheetId="8" hidden="1">'(C4) Trashëgimi me destinacion'!$5:$7</definedName>
    <definedName name="Z_C9C93AD0_6FCF_44C2_A85A_AB3923492EAA_.wvu.PrintTitles" localSheetId="9" hidden="1">'(C5) Angazhimet'!$5:$7</definedName>
    <definedName name="Z_C9C93AD0_6FCF_44C2_A85A_AB3923492EAA_.wvu.PrintTitles" localSheetId="12" hidden="1">'(E1) Vlerësimi i burimeve'!$5:$6</definedName>
    <definedName name="Z_C9C93AD0_6FCF_44C2_A85A_AB3923492EAA_.wvu.PrintTitles" localSheetId="13" hidden="1">'(E2) Kontrolli Besueshmërisë'!$5:$6</definedName>
    <definedName name="Z_C9C93AD0_6FCF_44C2_A85A_AB3923492EAA_.wvu.PrintTitles" localSheetId="53" hidden="1">'(F13) Përmbledhja e të dhënave'!$3:$3</definedName>
    <definedName name="Z_C9C93AD0_6FCF_44C2_A85A_AB3923492EAA_.wvu.PrintTitles" localSheetId="54" hidden="1">'(F14) Treguesit'!$3:$3</definedName>
    <definedName name="Z_C9C93AD0_6FCF_44C2_A85A_AB3923492EAA_.wvu.PrintTitles" localSheetId="56" hidden="1">'(F16) Grafiku shpenz. kapitale'!$3:$3</definedName>
    <definedName name="Z_C9C93AD0_6FCF_44C2_A85A_AB3923492EAA_.wvu.PrintTitles" localSheetId="42" hidden="1">'(F2) Shpenzimet sipas nenfunk.b'!$3:$4</definedName>
    <definedName name="Z_C9C93AD0_6FCF_44C2_A85A_AB3923492EAA_.wvu.PrintTitles" localSheetId="43" hidden="1">'(F3) Grafiku shpenz.nenfunks.Br'!$3:$4</definedName>
    <definedName name="Z_C9C93AD0_6FCF_44C2_A85A_AB3923492EAA_.wvu.PrintTitles" localSheetId="45" hidden="1">'(F5)Grafiku i shpenz.nenf.neto'!$3:$3</definedName>
    <definedName name="Z_C9C93AD0_6FCF_44C2_A85A_AB3923492EAA_.wvu.PrintTitles" localSheetId="46" hidden="1">'(F6) Shpenzimet sipas funks.bru'!$3:$4</definedName>
    <definedName name="Z_C9C93AD0_6FCF_44C2_A85A_AB3923492EAA_.wvu.PrintTitles" localSheetId="57" hidden="1">'(G1) Fjalori'!#REF!</definedName>
    <definedName name="Z_C9C93AD0_6FCF_44C2_A85A_AB3923492EAA_.wvu.PrintTitles" localSheetId="58" hidden="1">'(G2) Fjalori'!#REF!</definedName>
    <definedName name="Z_C9C93AD0_6FCF_44C2_A85A_AB3923492EAA_.wvu.PrintTitles" localSheetId="59" hidden="1">'(G3) Fjalori'!#REF!</definedName>
    <definedName name="Z_C9C93AD0_6FCF_44C2_A85A_AB3923492EAA_.wvu.Rows" localSheetId="61" hidden="1">'(D2) Llogaritjet makroekonomike'!#REF!</definedName>
  </definedNames>
  <calcPr calcId="152511"/>
</workbook>
</file>

<file path=xl/calcChain.xml><?xml version="1.0" encoding="utf-8"?>
<calcChain xmlns="http://schemas.openxmlformats.org/spreadsheetml/2006/main">
  <c r="B103" i="241" l="1"/>
  <c r="B84" i="241"/>
  <c r="B83" i="241"/>
  <c r="B82" i="241"/>
  <c r="B81" i="241"/>
  <c r="B80" i="241"/>
  <c r="B79" i="241"/>
  <c r="B78" i="241"/>
  <c r="B77" i="241"/>
  <c r="B76" i="241"/>
  <c r="B75" i="241"/>
  <c r="B74" i="241"/>
  <c r="B73" i="241"/>
  <c r="B72" i="241"/>
  <c r="B61" i="241"/>
  <c r="B4" i="241" l="1"/>
  <c r="B5" i="241"/>
  <c r="B6" i="241"/>
  <c r="B7" i="241"/>
  <c r="B8" i="241"/>
  <c r="B9" i="241"/>
  <c r="B10" i="241"/>
  <c r="B11" i="241"/>
  <c r="B12" i="241"/>
  <c r="B13" i="241"/>
  <c r="B14" i="241"/>
  <c r="B15" i="241"/>
  <c r="B16" i="241"/>
  <c r="B17" i="241"/>
  <c r="B18" i="241"/>
  <c r="B19" i="241"/>
  <c r="B20" i="241"/>
  <c r="B21" i="241"/>
  <c r="B22" i="241"/>
  <c r="B23" i="241"/>
  <c r="B24" i="241"/>
  <c r="B25" i="241"/>
  <c r="B26" i="241"/>
  <c r="B27" i="241"/>
  <c r="B28" i="241"/>
  <c r="B29" i="241"/>
  <c r="B30" i="241"/>
  <c r="B31" i="241"/>
  <c r="B33" i="241"/>
  <c r="B34" i="241"/>
  <c r="B35" i="241"/>
  <c r="B36" i="241"/>
  <c r="B38" i="241"/>
  <c r="B39" i="241"/>
  <c r="B40" i="241"/>
  <c r="B41" i="241"/>
  <c r="B42" i="241"/>
  <c r="B43" i="241"/>
  <c r="B44" i="241"/>
  <c r="B45" i="241"/>
  <c r="B46" i="241"/>
  <c r="B47" i="241"/>
  <c r="B48" i="241"/>
  <c r="B49" i="241"/>
  <c r="B50" i="241"/>
  <c r="B51" i="241"/>
  <c r="B52" i="241"/>
  <c r="B53" i="241"/>
  <c r="B54" i="241"/>
  <c r="B55" i="241"/>
  <c r="B56" i="241"/>
  <c r="B57" i="241"/>
  <c r="B59" i="241"/>
  <c r="B60" i="241"/>
  <c r="B62" i="241"/>
  <c r="B63" i="241"/>
  <c r="B64" i="241"/>
  <c r="B65" i="241"/>
  <c r="B66" i="241"/>
  <c r="B67" i="241"/>
  <c r="B68" i="241"/>
  <c r="B69" i="241"/>
  <c r="B71" i="241"/>
  <c r="B85" i="241"/>
  <c r="B87" i="241"/>
  <c r="B88" i="241"/>
  <c r="B89" i="241"/>
  <c r="B90" i="241"/>
  <c r="B91" i="241"/>
  <c r="B92" i="241"/>
  <c r="B93" i="241"/>
  <c r="B94" i="241"/>
  <c r="B95" i="241"/>
  <c r="B96" i="241"/>
  <c r="B97" i="241"/>
  <c r="B98" i="241"/>
  <c r="B99" i="241"/>
  <c r="B101" i="241"/>
  <c r="B102" i="241"/>
  <c r="B104" i="241"/>
  <c r="B105" i="241"/>
  <c r="B106" i="241"/>
  <c r="B107" i="241"/>
  <c r="B109" i="241"/>
  <c r="B110" i="241"/>
  <c r="B111" i="241"/>
  <c r="B112" i="241"/>
  <c r="B113" i="241"/>
  <c r="B114" i="241"/>
  <c r="B115" i="241"/>
  <c r="B117" i="241"/>
  <c r="B118" i="241"/>
  <c r="B119" i="241"/>
  <c r="B120" i="241"/>
  <c r="B121" i="241"/>
  <c r="B122" i="241"/>
  <c r="B123" i="241"/>
  <c r="B124" i="241"/>
  <c r="B125" i="241"/>
  <c r="B126" i="241"/>
  <c r="B127" i="241"/>
  <c r="B128" i="241"/>
  <c r="B129" i="241"/>
  <c r="B130" i="241"/>
  <c r="B131" i="241"/>
  <c r="B132" i="241"/>
  <c r="B133" i="241"/>
  <c r="B134" i="241"/>
  <c r="B135" i="241"/>
  <c r="B136" i="241"/>
  <c r="B137" i="241"/>
  <c r="C87" i="191" l="1"/>
  <c r="N87" i="191"/>
  <c r="E87" i="191"/>
  <c r="H87" i="191"/>
  <c r="K87" i="191"/>
  <c r="F76" i="191"/>
  <c r="I76" i="191" s="1"/>
  <c r="L76" i="191" s="1"/>
  <c r="F27" i="191"/>
  <c r="I27" i="191" s="1"/>
  <c r="L27" i="191" s="1"/>
  <c r="F28" i="191"/>
  <c r="I28" i="191" s="1"/>
  <c r="L28" i="191" s="1"/>
  <c r="F29" i="191"/>
  <c r="I29" i="191" s="1"/>
  <c r="L29" i="191" s="1"/>
  <c r="F30" i="191"/>
  <c r="I30" i="191" s="1"/>
  <c r="L30" i="191" s="1"/>
  <c r="F31" i="191"/>
  <c r="I31" i="191" s="1"/>
  <c r="L31" i="191" s="1"/>
  <c r="F32" i="191"/>
  <c r="I32" i="191" s="1"/>
  <c r="L32" i="191" s="1"/>
  <c r="F33" i="191"/>
  <c r="I33" i="191" s="1"/>
  <c r="L33" i="191" s="1"/>
  <c r="F34" i="191"/>
  <c r="I34" i="191" s="1"/>
  <c r="L34" i="191" s="1"/>
  <c r="F35" i="191"/>
  <c r="I35" i="191" s="1"/>
  <c r="L35" i="191" s="1"/>
  <c r="F36" i="191"/>
  <c r="I36" i="191" s="1"/>
  <c r="L36" i="191" s="1"/>
  <c r="F37" i="191"/>
  <c r="I37" i="191" s="1"/>
  <c r="L37" i="191" s="1"/>
  <c r="F38" i="191"/>
  <c r="I38" i="191" s="1"/>
  <c r="L38" i="191" s="1"/>
  <c r="F39" i="191"/>
  <c r="I39" i="191" s="1"/>
  <c r="L39" i="191" s="1"/>
  <c r="F40" i="191"/>
  <c r="I40" i="191" s="1"/>
  <c r="L40" i="191" s="1"/>
  <c r="F41" i="191"/>
  <c r="I41" i="191" s="1"/>
  <c r="L41" i="191" s="1"/>
  <c r="F42" i="191"/>
  <c r="I42" i="191" s="1"/>
  <c r="L42" i="191" s="1"/>
  <c r="F43" i="191"/>
  <c r="I43" i="191" s="1"/>
  <c r="L43" i="191" s="1"/>
  <c r="F44" i="191"/>
  <c r="I44" i="191" s="1"/>
  <c r="L44" i="191" s="1"/>
  <c r="F45" i="191"/>
  <c r="I45" i="191" s="1"/>
  <c r="L45" i="191" s="1"/>
  <c r="F46" i="191"/>
  <c r="I46" i="191" s="1"/>
  <c r="L46" i="191" s="1"/>
  <c r="F47" i="191"/>
  <c r="I47" i="191" s="1"/>
  <c r="L47" i="191" s="1"/>
  <c r="F48" i="191"/>
  <c r="I48" i="191" s="1"/>
  <c r="L48" i="191" s="1"/>
  <c r="F49" i="191"/>
  <c r="I49" i="191" s="1"/>
  <c r="L49" i="191" s="1"/>
  <c r="F50" i="191"/>
  <c r="I50" i="191" s="1"/>
  <c r="L50" i="191" s="1"/>
  <c r="F51" i="191"/>
  <c r="I51" i="191" s="1"/>
  <c r="L51" i="191" s="1"/>
  <c r="F52" i="191"/>
  <c r="I52" i="191" s="1"/>
  <c r="L52" i="191" s="1"/>
  <c r="F53" i="191"/>
  <c r="I53" i="191" s="1"/>
  <c r="L53" i="191" s="1"/>
  <c r="F54" i="191"/>
  <c r="I54" i="191" s="1"/>
  <c r="L54" i="191" s="1"/>
  <c r="F55" i="191"/>
  <c r="I55" i="191" s="1"/>
  <c r="L55" i="191" s="1"/>
  <c r="F56" i="191"/>
  <c r="I56" i="191" s="1"/>
  <c r="L56" i="191" s="1"/>
  <c r="F57" i="191"/>
  <c r="I57" i="191" s="1"/>
  <c r="L57" i="191" s="1"/>
  <c r="F58" i="191"/>
  <c r="I58" i="191" s="1"/>
  <c r="L58" i="191" s="1"/>
  <c r="F59" i="191"/>
  <c r="I59" i="191" s="1"/>
  <c r="L59" i="191" s="1"/>
  <c r="F60" i="191"/>
  <c r="I60" i="191" s="1"/>
  <c r="L60" i="191" s="1"/>
  <c r="F61" i="191"/>
  <c r="I61" i="191" s="1"/>
  <c r="L61" i="191" s="1"/>
  <c r="F62" i="191"/>
  <c r="I62" i="191" s="1"/>
  <c r="L62" i="191" s="1"/>
  <c r="F63" i="191"/>
  <c r="I63" i="191" s="1"/>
  <c r="L63" i="191" s="1"/>
  <c r="F64" i="191"/>
  <c r="I64" i="191" s="1"/>
  <c r="L64" i="191" s="1"/>
  <c r="F65" i="191"/>
  <c r="I65" i="191" s="1"/>
  <c r="L65" i="191" s="1"/>
  <c r="F66" i="191"/>
  <c r="I66" i="191" s="1"/>
  <c r="L66" i="191" s="1"/>
  <c r="F67" i="191"/>
  <c r="I67" i="191" s="1"/>
  <c r="L67" i="191" s="1"/>
  <c r="F68" i="191"/>
  <c r="I68" i="191" s="1"/>
  <c r="L68" i="191" s="1"/>
  <c r="F69" i="191"/>
  <c r="I69" i="191" s="1"/>
  <c r="L69" i="191" s="1"/>
  <c r="F70" i="191"/>
  <c r="I70" i="191" s="1"/>
  <c r="L70" i="191" s="1"/>
  <c r="F71" i="191"/>
  <c r="I71" i="191" s="1"/>
  <c r="L71" i="191" s="1"/>
  <c r="F72" i="191"/>
  <c r="I72" i="191" s="1"/>
  <c r="L72" i="191" s="1"/>
  <c r="F73" i="191"/>
  <c r="I73" i="191" s="1"/>
  <c r="L73" i="191" s="1"/>
  <c r="F74" i="191"/>
  <c r="I74" i="191" s="1"/>
  <c r="L74" i="191" s="1"/>
  <c r="F75" i="191"/>
  <c r="I75" i="191" s="1"/>
  <c r="L75" i="191" s="1"/>
  <c r="F26" i="191"/>
  <c r="I26" i="191" s="1"/>
  <c r="P74" i="191" l="1"/>
  <c r="O74" i="191"/>
  <c r="P72" i="191"/>
  <c r="O72" i="191"/>
  <c r="P70" i="191"/>
  <c r="O70" i="191"/>
  <c r="P68" i="191"/>
  <c r="O68" i="191"/>
  <c r="P66" i="191"/>
  <c r="O66" i="191"/>
  <c r="P64" i="191"/>
  <c r="O64" i="191"/>
  <c r="P62" i="191"/>
  <c r="O62" i="191"/>
  <c r="P60" i="191"/>
  <c r="O60" i="191"/>
  <c r="P58" i="191"/>
  <c r="O58" i="191"/>
  <c r="P56" i="191"/>
  <c r="O56" i="191"/>
  <c r="P54" i="191"/>
  <c r="O54" i="191"/>
  <c r="P52" i="191"/>
  <c r="O52" i="191"/>
  <c r="P50" i="191"/>
  <c r="O50" i="191"/>
  <c r="P48" i="191"/>
  <c r="O48" i="191"/>
  <c r="P46" i="191"/>
  <c r="O46" i="191"/>
  <c r="P44" i="191"/>
  <c r="O44" i="191"/>
  <c r="P42" i="191"/>
  <c r="O42" i="191"/>
  <c r="P40" i="191"/>
  <c r="O40" i="191"/>
  <c r="P38" i="191"/>
  <c r="O38" i="191"/>
  <c r="P36" i="191"/>
  <c r="O36" i="191"/>
  <c r="P34" i="191"/>
  <c r="O34" i="191"/>
  <c r="P32" i="191"/>
  <c r="O32" i="191"/>
  <c r="P30" i="191"/>
  <c r="O30" i="191"/>
  <c r="P28" i="191"/>
  <c r="O28" i="191"/>
  <c r="P76" i="191"/>
  <c r="O76" i="191"/>
  <c r="P73" i="191"/>
  <c r="O73" i="191"/>
  <c r="P71" i="191"/>
  <c r="O71" i="191"/>
  <c r="P69" i="191"/>
  <c r="O69" i="191"/>
  <c r="P65" i="191"/>
  <c r="O65" i="191"/>
  <c r="P63" i="191"/>
  <c r="O63" i="191"/>
  <c r="P61" i="191"/>
  <c r="O61" i="191"/>
  <c r="P59" i="191"/>
  <c r="O59" i="191"/>
  <c r="P57" i="191"/>
  <c r="O57" i="191"/>
  <c r="P55" i="191"/>
  <c r="O55" i="191"/>
  <c r="P53" i="191"/>
  <c r="O53" i="191"/>
  <c r="P51" i="191"/>
  <c r="O51" i="191"/>
  <c r="P47" i="191"/>
  <c r="O47" i="191"/>
  <c r="P45" i="191"/>
  <c r="O45" i="191"/>
  <c r="P43" i="191"/>
  <c r="O43" i="191"/>
  <c r="P41" i="191"/>
  <c r="O41" i="191"/>
  <c r="P39" i="191"/>
  <c r="O39" i="191"/>
  <c r="P37" i="191"/>
  <c r="O37" i="191"/>
  <c r="P35" i="191"/>
  <c r="O35" i="191"/>
  <c r="P33" i="191"/>
  <c r="O33" i="191"/>
  <c r="P31" i="191"/>
  <c r="O31" i="191"/>
  <c r="P29" i="191"/>
  <c r="O29" i="191"/>
  <c r="P27" i="191"/>
  <c r="O27" i="191"/>
  <c r="P75" i="191"/>
  <c r="O75" i="191"/>
  <c r="P67" i="191"/>
  <c r="O67" i="191"/>
  <c r="P49" i="191"/>
  <c r="O49" i="191"/>
  <c r="H68" i="30"/>
  <c r="G68" i="30"/>
  <c r="F68" i="30"/>
  <c r="E68" i="30"/>
  <c r="H66" i="30"/>
  <c r="G66" i="30"/>
  <c r="F66" i="30"/>
  <c r="E66" i="30"/>
  <c r="H64" i="30"/>
  <c r="G64" i="30"/>
  <c r="F64" i="30"/>
  <c r="E64" i="30"/>
  <c r="H62" i="30"/>
  <c r="G62" i="30"/>
  <c r="F62" i="30"/>
  <c r="E62" i="30"/>
  <c r="H60" i="30"/>
  <c r="G60" i="30"/>
  <c r="F60" i="30"/>
  <c r="E60" i="30"/>
  <c r="H57" i="30"/>
  <c r="G57" i="30"/>
  <c r="F57" i="30"/>
  <c r="E57" i="30"/>
  <c r="H55" i="30"/>
  <c r="G55" i="30"/>
  <c r="F55" i="30"/>
  <c r="E55" i="30"/>
  <c r="H53" i="30"/>
  <c r="G53" i="30"/>
  <c r="F53" i="30"/>
  <c r="E53" i="30"/>
  <c r="H51" i="30"/>
  <c r="G51" i="30"/>
  <c r="F51" i="30"/>
  <c r="E51" i="30"/>
  <c r="H49" i="30"/>
  <c r="G49" i="30"/>
  <c r="F49" i="30"/>
  <c r="E49" i="30"/>
  <c r="H47" i="30"/>
  <c r="G47" i="30"/>
  <c r="F47" i="30"/>
  <c r="E47" i="30"/>
  <c r="H42" i="30"/>
  <c r="G42" i="30"/>
  <c r="F42" i="30"/>
  <c r="E42" i="30"/>
  <c r="H40" i="30"/>
  <c r="G40" i="30"/>
  <c r="F40" i="30"/>
  <c r="E40" i="30"/>
  <c r="H38" i="30"/>
  <c r="G38" i="30"/>
  <c r="F38" i="30"/>
  <c r="E38" i="30"/>
  <c r="H36" i="30"/>
  <c r="G36" i="30"/>
  <c r="F36" i="30"/>
  <c r="E36" i="30"/>
  <c r="H34" i="30"/>
  <c r="G34" i="30"/>
  <c r="F34" i="30"/>
  <c r="E34" i="30"/>
  <c r="H32" i="30"/>
  <c r="G32" i="30"/>
  <c r="F32" i="30"/>
  <c r="E32" i="30"/>
  <c r="H29" i="30"/>
  <c r="G29" i="30"/>
  <c r="F29" i="30"/>
  <c r="E29" i="30"/>
  <c r="H26" i="30"/>
  <c r="G26" i="30"/>
  <c r="F26" i="30"/>
  <c r="E26" i="30"/>
  <c r="H22" i="30"/>
  <c r="G22" i="30"/>
  <c r="F22" i="30"/>
  <c r="E22" i="30"/>
  <c r="H19" i="30"/>
  <c r="G19" i="30"/>
  <c r="F19" i="30"/>
  <c r="E19" i="30"/>
  <c r="H17" i="30"/>
  <c r="G17" i="30"/>
  <c r="F17" i="30"/>
  <c r="E17" i="30"/>
  <c r="H15" i="30"/>
  <c r="G15" i="30"/>
  <c r="F15" i="30"/>
  <c r="E15" i="30"/>
  <c r="H13" i="30"/>
  <c r="G13" i="30"/>
  <c r="F13" i="30"/>
  <c r="E13" i="30"/>
  <c r="H11" i="30"/>
  <c r="G11" i="30"/>
  <c r="F11" i="30"/>
  <c r="E11" i="30"/>
  <c r="H7" i="30"/>
  <c r="G7" i="30"/>
  <c r="F7" i="30"/>
  <c r="E7" i="30"/>
  <c r="H71" i="30" l="1"/>
  <c r="G71" i="30"/>
  <c r="F71" i="30"/>
  <c r="E71" i="30"/>
  <c r="A1" i="113"/>
  <c r="E298" i="45" l="1"/>
  <c r="C8" i="45" l="1"/>
  <c r="O102" i="192" l="1"/>
  <c r="O100" i="192" s="1"/>
  <c r="AG100" i="192"/>
  <c r="X100" i="192"/>
  <c r="AG97" i="192"/>
  <c r="X97" i="192"/>
  <c r="O97" i="192"/>
  <c r="AG93" i="192"/>
  <c r="AG91" i="192" s="1"/>
  <c r="X93" i="192"/>
  <c r="X91" i="192" s="1"/>
  <c r="O93" i="192"/>
  <c r="O91" i="192" s="1"/>
  <c r="AG76" i="192"/>
  <c r="X76" i="192"/>
  <c r="O76" i="192"/>
  <c r="O75" i="192"/>
  <c r="X75" i="192" s="1"/>
  <c r="AG75" i="192" s="1"/>
  <c r="AG30" i="192"/>
  <c r="X30" i="192"/>
  <c r="O30" i="192"/>
  <c r="L30" i="192"/>
  <c r="U30" i="192" s="1"/>
  <c r="AD30" i="192" s="1"/>
  <c r="K30" i="192"/>
  <c r="T30" i="192" s="1"/>
  <c r="AC30" i="192" s="1"/>
  <c r="J30" i="192"/>
  <c r="S30" i="192" s="1"/>
  <c r="AB30" i="192" s="1"/>
  <c r="I30" i="192"/>
  <c r="R30" i="192" s="1"/>
  <c r="AA30" i="192" s="1"/>
  <c r="F94" i="98"/>
  <c r="E94" i="98"/>
  <c r="F91" i="98"/>
  <c r="E91" i="98"/>
  <c r="D91" i="98"/>
  <c r="D87" i="98"/>
  <c r="D85" i="98" s="1"/>
  <c r="F87" i="98"/>
  <c r="F85" i="98" s="1"/>
  <c r="E87" i="98"/>
  <c r="E85" i="98" s="1"/>
  <c r="F70" i="98"/>
  <c r="E70" i="98"/>
  <c r="D70" i="98"/>
  <c r="F56" i="98"/>
  <c r="E56" i="98"/>
  <c r="D56" i="98"/>
  <c r="F42" i="98"/>
  <c r="E42" i="98"/>
  <c r="D42" i="98"/>
  <c r="F38" i="98"/>
  <c r="E38" i="98"/>
  <c r="D38" i="98"/>
  <c r="F34" i="98"/>
  <c r="E34" i="98"/>
  <c r="D34" i="98"/>
  <c r="F29" i="98"/>
  <c r="E29" i="98"/>
  <c r="D29" i="98"/>
  <c r="F22" i="98"/>
  <c r="E22" i="98"/>
  <c r="D22" i="98"/>
  <c r="F10" i="98"/>
  <c r="E10" i="98"/>
  <c r="D10" i="98"/>
  <c r="E28" i="98" l="1"/>
  <c r="D28" i="98"/>
  <c r="F28" i="98"/>
  <c r="D94" i="98"/>
  <c r="E124" i="105" l="1"/>
  <c r="E128" i="105"/>
  <c r="E11" i="105"/>
  <c r="E116" i="105"/>
  <c r="E114" i="105"/>
  <c r="E109" i="105"/>
  <c r="E49" i="105"/>
  <c r="B391" i="45" l="1"/>
  <c r="A391" i="45"/>
  <c r="B13" i="232"/>
  <c r="A118" i="105"/>
  <c r="B69" i="30"/>
  <c r="B469" i="45" s="1"/>
  <c r="A69" i="30"/>
  <c r="A143" i="105" s="1"/>
  <c r="N40" i="198"/>
  <c r="O40" i="198"/>
  <c r="N39" i="198"/>
  <c r="O39" i="198"/>
  <c r="N38" i="198"/>
  <c r="O38" i="198"/>
  <c r="M38" i="198"/>
  <c r="M39" i="198"/>
  <c r="M40" i="198"/>
  <c r="N26" i="198"/>
  <c r="O26" i="198"/>
  <c r="M26" i="198"/>
  <c r="N24" i="198"/>
  <c r="O24" i="198"/>
  <c r="M24" i="198"/>
  <c r="N23" i="198"/>
  <c r="O23" i="198"/>
  <c r="M23" i="198"/>
  <c r="M19" i="198"/>
  <c r="N19" i="198"/>
  <c r="O19" i="198"/>
  <c r="F44" i="198"/>
  <c r="G44" i="198"/>
  <c r="F43" i="198"/>
  <c r="G43" i="198"/>
  <c r="F42" i="198"/>
  <c r="G42" i="198"/>
  <c r="F41" i="198"/>
  <c r="G41" i="198"/>
  <c r="F40" i="198"/>
  <c r="G40" i="198"/>
  <c r="F39" i="198"/>
  <c r="G39" i="198"/>
  <c r="F38" i="198"/>
  <c r="G38" i="198"/>
  <c r="F37" i="198"/>
  <c r="G37" i="198"/>
  <c r="F36" i="198"/>
  <c r="G36" i="198"/>
  <c r="E36" i="198"/>
  <c r="E37" i="198"/>
  <c r="E38" i="198"/>
  <c r="E39" i="198"/>
  <c r="E40" i="198"/>
  <c r="E41" i="198"/>
  <c r="E42" i="198"/>
  <c r="E43" i="198"/>
  <c r="E44" i="198"/>
  <c r="F35" i="198"/>
  <c r="G35" i="198"/>
  <c r="E35" i="198"/>
  <c r="F32" i="198"/>
  <c r="G32" i="198"/>
  <c r="F31" i="198"/>
  <c r="G31" i="198"/>
  <c r="F30" i="198"/>
  <c r="G30" i="198"/>
  <c r="F29" i="198"/>
  <c r="G29" i="198"/>
  <c r="F28" i="198"/>
  <c r="G28" i="198"/>
  <c r="F27" i="198"/>
  <c r="G27" i="198"/>
  <c r="F26" i="198"/>
  <c r="G26" i="198"/>
  <c r="F25" i="198"/>
  <c r="G25" i="198"/>
  <c r="F24" i="198"/>
  <c r="G24" i="198"/>
  <c r="E25" i="198"/>
  <c r="E26" i="198"/>
  <c r="E27" i="198"/>
  <c r="E28" i="198"/>
  <c r="E29" i="198"/>
  <c r="E30" i="198"/>
  <c r="E31" i="198"/>
  <c r="E32" i="198"/>
  <c r="E24" i="198"/>
  <c r="F23" i="198"/>
  <c r="G23" i="198"/>
  <c r="E23" i="198"/>
  <c r="F22" i="198"/>
  <c r="G22" i="198"/>
  <c r="E22" i="198"/>
  <c r="E18" i="198"/>
  <c r="F18" i="198"/>
  <c r="G18" i="198"/>
  <c r="A469" i="45" l="1"/>
  <c r="A2" i="241"/>
  <c r="A42" i="183" l="1"/>
  <c r="A82" i="113"/>
  <c r="A201" i="241"/>
  <c r="B201" i="241"/>
  <c r="B2" i="241" l="1"/>
  <c r="D201" i="241"/>
  <c r="E201" i="241"/>
  <c r="F201" i="241"/>
  <c r="G201" i="241"/>
  <c r="H201" i="241"/>
  <c r="C201" i="241"/>
  <c r="A1" i="241"/>
  <c r="E125" i="45" l="1"/>
  <c r="D125" i="45"/>
  <c r="C125" i="45"/>
  <c r="E123" i="45"/>
  <c r="D123" i="45"/>
  <c r="C123" i="45"/>
  <c r="E122" i="45"/>
  <c r="D122" i="45"/>
  <c r="C122" i="45"/>
  <c r="C124" i="45" l="1"/>
  <c r="H47" i="60"/>
  <c r="H43" i="60"/>
  <c r="H44" i="60"/>
  <c r="H45" i="60"/>
  <c r="H46" i="60"/>
  <c r="H42" i="60"/>
  <c r="G70" i="2" l="1"/>
  <c r="G71" i="2"/>
  <c r="G72" i="2"/>
  <c r="G73" i="2"/>
  <c r="G74" i="2"/>
  <c r="G75" i="2"/>
  <c r="G76" i="2"/>
  <c r="G77" i="2"/>
  <c r="G78" i="2"/>
  <c r="G79" i="2"/>
  <c r="G80" i="2"/>
  <c r="G81" i="2"/>
  <c r="G82" i="2"/>
  <c r="G69" i="2"/>
  <c r="D3" i="54" l="1"/>
  <c r="T479" i="45" l="1"/>
  <c r="S479" i="45"/>
  <c r="H479" i="45"/>
  <c r="K479" i="45" s="1"/>
  <c r="N479" i="45" s="1"/>
  <c r="Q479" i="45" s="1"/>
  <c r="G479" i="45"/>
  <c r="J479" i="45" s="1"/>
  <c r="M479" i="45" s="1"/>
  <c r="P479" i="45" s="1"/>
  <c r="F479" i="45"/>
  <c r="I479" i="45" s="1"/>
  <c r="L479" i="45" s="1"/>
  <c r="O479" i="45" s="1"/>
  <c r="R479" i="45" s="1"/>
  <c r="T477" i="45"/>
  <c r="S477" i="45"/>
  <c r="H477" i="45"/>
  <c r="K477" i="45" s="1"/>
  <c r="N477" i="45" s="1"/>
  <c r="Q477" i="45" s="1"/>
  <c r="G477" i="45"/>
  <c r="J477" i="45" s="1"/>
  <c r="M477" i="45" s="1"/>
  <c r="P477" i="45" s="1"/>
  <c r="F477" i="45"/>
  <c r="I477" i="45" s="1"/>
  <c r="L477" i="45" s="1"/>
  <c r="O477" i="45" s="1"/>
  <c r="R477" i="45" s="1"/>
  <c r="T476" i="45"/>
  <c r="S476" i="45"/>
  <c r="H476" i="45"/>
  <c r="K476" i="45" s="1"/>
  <c r="N476" i="45" s="1"/>
  <c r="Q476" i="45" s="1"/>
  <c r="G476" i="45"/>
  <c r="J476" i="45" s="1"/>
  <c r="M476" i="45" s="1"/>
  <c r="P476" i="45" s="1"/>
  <c r="F476" i="45"/>
  <c r="I476" i="45" s="1"/>
  <c r="L476" i="45" s="1"/>
  <c r="O476" i="45" s="1"/>
  <c r="R476" i="45" s="1"/>
  <c r="D473" i="45"/>
  <c r="E473" i="45"/>
  <c r="C473" i="45"/>
  <c r="D471" i="45"/>
  <c r="E471" i="45"/>
  <c r="D470" i="45"/>
  <c r="E470" i="45"/>
  <c r="C471" i="45"/>
  <c r="C470" i="45"/>
  <c r="D480" i="45"/>
  <c r="G480" i="45" s="1"/>
  <c r="J480" i="45" s="1"/>
  <c r="M480" i="45" s="1"/>
  <c r="P480" i="45" s="1"/>
  <c r="E480" i="45"/>
  <c r="T480" i="45" s="1"/>
  <c r="C480" i="45"/>
  <c r="F480" i="45" s="1"/>
  <c r="I480" i="45" s="1"/>
  <c r="L480" i="45" s="1"/>
  <c r="O480" i="45" s="1"/>
  <c r="R480" i="45" s="1"/>
  <c r="E478" i="45"/>
  <c r="H478" i="45" s="1"/>
  <c r="K478" i="45" s="1"/>
  <c r="N478" i="45" s="1"/>
  <c r="Q478" i="45" s="1"/>
  <c r="D478" i="45"/>
  <c r="G478" i="45" s="1"/>
  <c r="J478" i="45" s="1"/>
  <c r="M478" i="45" s="1"/>
  <c r="P478" i="45" s="1"/>
  <c r="C478" i="45"/>
  <c r="F478" i="45" s="1"/>
  <c r="I478" i="45" s="1"/>
  <c r="L478" i="45" s="1"/>
  <c r="O478" i="45" s="1"/>
  <c r="R478" i="45" s="1"/>
  <c r="T467" i="45"/>
  <c r="S467" i="45"/>
  <c r="H467" i="45"/>
  <c r="K467" i="45" s="1"/>
  <c r="N467" i="45" s="1"/>
  <c r="Q467" i="45" s="1"/>
  <c r="G467" i="45"/>
  <c r="J467" i="45" s="1"/>
  <c r="M467" i="45" s="1"/>
  <c r="P467" i="45" s="1"/>
  <c r="F467" i="45"/>
  <c r="I467" i="45" s="1"/>
  <c r="L467" i="45" s="1"/>
  <c r="O467" i="45" s="1"/>
  <c r="R467" i="45" s="1"/>
  <c r="T465" i="45"/>
  <c r="S465" i="45"/>
  <c r="H465" i="45"/>
  <c r="K465" i="45" s="1"/>
  <c r="N465" i="45" s="1"/>
  <c r="Q465" i="45" s="1"/>
  <c r="G465" i="45"/>
  <c r="J465" i="45" s="1"/>
  <c r="M465" i="45" s="1"/>
  <c r="P465" i="45" s="1"/>
  <c r="F465" i="45"/>
  <c r="I465" i="45" s="1"/>
  <c r="L465" i="45" s="1"/>
  <c r="O465" i="45" s="1"/>
  <c r="R465" i="45" s="1"/>
  <c r="T464" i="45"/>
  <c r="S464" i="45"/>
  <c r="H464" i="45"/>
  <c r="K464" i="45" s="1"/>
  <c r="N464" i="45" s="1"/>
  <c r="Q464" i="45" s="1"/>
  <c r="G464" i="45"/>
  <c r="J464" i="45" s="1"/>
  <c r="M464" i="45" s="1"/>
  <c r="P464" i="45" s="1"/>
  <c r="F464" i="45"/>
  <c r="I464" i="45" s="1"/>
  <c r="L464" i="45" s="1"/>
  <c r="O464" i="45" s="1"/>
  <c r="R464" i="45" s="1"/>
  <c r="D461" i="45"/>
  <c r="E461" i="45"/>
  <c r="C461" i="45"/>
  <c r="D459" i="45"/>
  <c r="E459" i="45"/>
  <c r="D458" i="45"/>
  <c r="E458" i="45"/>
  <c r="C459" i="45"/>
  <c r="C458" i="45"/>
  <c r="D468" i="45"/>
  <c r="S468" i="45" s="1"/>
  <c r="E468" i="45"/>
  <c r="T468" i="45" s="1"/>
  <c r="C468" i="45"/>
  <c r="F468" i="45" s="1"/>
  <c r="I468" i="45" s="1"/>
  <c r="L468" i="45" s="1"/>
  <c r="O468" i="45" s="1"/>
  <c r="R468" i="45" s="1"/>
  <c r="E466" i="45"/>
  <c r="T466" i="45" s="1"/>
  <c r="D466" i="45"/>
  <c r="S466" i="45" s="1"/>
  <c r="C466" i="45"/>
  <c r="F466" i="45" s="1"/>
  <c r="I466" i="45" s="1"/>
  <c r="L466" i="45" s="1"/>
  <c r="O466" i="45" s="1"/>
  <c r="R466" i="45" s="1"/>
  <c r="T455" i="45"/>
  <c r="S455" i="45"/>
  <c r="H455" i="45"/>
  <c r="K455" i="45" s="1"/>
  <c r="N455" i="45" s="1"/>
  <c r="Q455" i="45" s="1"/>
  <c r="G455" i="45"/>
  <c r="J455" i="45" s="1"/>
  <c r="M455" i="45" s="1"/>
  <c r="P455" i="45" s="1"/>
  <c r="F455" i="45"/>
  <c r="I455" i="45" s="1"/>
  <c r="L455" i="45" s="1"/>
  <c r="O455" i="45" s="1"/>
  <c r="R455" i="45" s="1"/>
  <c r="T453" i="45"/>
  <c r="S453" i="45"/>
  <c r="H453" i="45"/>
  <c r="K453" i="45" s="1"/>
  <c r="N453" i="45" s="1"/>
  <c r="Q453" i="45" s="1"/>
  <c r="G453" i="45"/>
  <c r="J453" i="45" s="1"/>
  <c r="M453" i="45" s="1"/>
  <c r="P453" i="45" s="1"/>
  <c r="F453" i="45"/>
  <c r="I453" i="45" s="1"/>
  <c r="L453" i="45" s="1"/>
  <c r="O453" i="45" s="1"/>
  <c r="R453" i="45" s="1"/>
  <c r="T452" i="45"/>
  <c r="S452" i="45"/>
  <c r="H452" i="45"/>
  <c r="K452" i="45" s="1"/>
  <c r="N452" i="45" s="1"/>
  <c r="Q452" i="45" s="1"/>
  <c r="G452" i="45"/>
  <c r="J452" i="45" s="1"/>
  <c r="M452" i="45" s="1"/>
  <c r="P452" i="45" s="1"/>
  <c r="F452" i="45"/>
  <c r="I452" i="45" s="1"/>
  <c r="L452" i="45" s="1"/>
  <c r="O452" i="45" s="1"/>
  <c r="R452" i="45" s="1"/>
  <c r="D449" i="45"/>
  <c r="E449" i="45"/>
  <c r="D447" i="45"/>
  <c r="E447" i="45"/>
  <c r="D446" i="45"/>
  <c r="E446" i="45"/>
  <c r="C449" i="45"/>
  <c r="C447" i="45"/>
  <c r="C446" i="45"/>
  <c r="D456" i="45"/>
  <c r="G456" i="45" s="1"/>
  <c r="J456" i="45" s="1"/>
  <c r="M456" i="45" s="1"/>
  <c r="P456" i="45" s="1"/>
  <c r="E456" i="45"/>
  <c r="T456" i="45" s="1"/>
  <c r="C456" i="45"/>
  <c r="F456" i="45" s="1"/>
  <c r="I456" i="45" s="1"/>
  <c r="L456" i="45" s="1"/>
  <c r="O456" i="45" s="1"/>
  <c r="R456" i="45" s="1"/>
  <c r="E454" i="45"/>
  <c r="T454" i="45" s="1"/>
  <c r="D454" i="45"/>
  <c r="S454" i="45" s="1"/>
  <c r="C454" i="45"/>
  <c r="F454" i="45" s="1"/>
  <c r="I454" i="45" s="1"/>
  <c r="L454" i="45" s="1"/>
  <c r="O454" i="45" s="1"/>
  <c r="R454" i="45" s="1"/>
  <c r="T443" i="45"/>
  <c r="S443" i="45"/>
  <c r="H443" i="45"/>
  <c r="K443" i="45" s="1"/>
  <c r="N443" i="45" s="1"/>
  <c r="Q443" i="45" s="1"/>
  <c r="G443" i="45"/>
  <c r="J443" i="45" s="1"/>
  <c r="M443" i="45" s="1"/>
  <c r="P443" i="45" s="1"/>
  <c r="F443" i="45"/>
  <c r="I443" i="45" s="1"/>
  <c r="L443" i="45" s="1"/>
  <c r="O443" i="45" s="1"/>
  <c r="R443" i="45" s="1"/>
  <c r="T441" i="45"/>
  <c r="S441" i="45"/>
  <c r="H441" i="45"/>
  <c r="K441" i="45" s="1"/>
  <c r="N441" i="45" s="1"/>
  <c r="Q441" i="45" s="1"/>
  <c r="G441" i="45"/>
  <c r="J441" i="45" s="1"/>
  <c r="M441" i="45" s="1"/>
  <c r="P441" i="45" s="1"/>
  <c r="F441" i="45"/>
  <c r="I441" i="45" s="1"/>
  <c r="L441" i="45" s="1"/>
  <c r="O441" i="45" s="1"/>
  <c r="R441" i="45" s="1"/>
  <c r="T440" i="45"/>
  <c r="S440" i="45"/>
  <c r="H440" i="45"/>
  <c r="K440" i="45" s="1"/>
  <c r="N440" i="45" s="1"/>
  <c r="Q440" i="45" s="1"/>
  <c r="G440" i="45"/>
  <c r="J440" i="45" s="1"/>
  <c r="M440" i="45" s="1"/>
  <c r="P440" i="45" s="1"/>
  <c r="F440" i="45"/>
  <c r="I440" i="45" s="1"/>
  <c r="L440" i="45" s="1"/>
  <c r="O440" i="45" s="1"/>
  <c r="R440" i="45" s="1"/>
  <c r="T437" i="45"/>
  <c r="S437" i="45"/>
  <c r="H437" i="45"/>
  <c r="K437" i="45" s="1"/>
  <c r="N437" i="45" s="1"/>
  <c r="Q437" i="45" s="1"/>
  <c r="G437" i="45"/>
  <c r="J437" i="45" s="1"/>
  <c r="M437" i="45" s="1"/>
  <c r="P437" i="45" s="1"/>
  <c r="F437" i="45"/>
  <c r="I437" i="45" s="1"/>
  <c r="L437" i="45" s="1"/>
  <c r="O437" i="45" s="1"/>
  <c r="R437" i="45" s="1"/>
  <c r="T435" i="45"/>
  <c r="S435" i="45"/>
  <c r="H435" i="45"/>
  <c r="K435" i="45" s="1"/>
  <c r="N435" i="45" s="1"/>
  <c r="Q435" i="45" s="1"/>
  <c r="G435" i="45"/>
  <c r="J435" i="45" s="1"/>
  <c r="M435" i="45" s="1"/>
  <c r="P435" i="45" s="1"/>
  <c r="F435" i="45"/>
  <c r="I435" i="45" s="1"/>
  <c r="L435" i="45" s="1"/>
  <c r="O435" i="45" s="1"/>
  <c r="R435" i="45" s="1"/>
  <c r="T434" i="45"/>
  <c r="S434" i="45"/>
  <c r="H434" i="45"/>
  <c r="K434" i="45" s="1"/>
  <c r="N434" i="45" s="1"/>
  <c r="Q434" i="45" s="1"/>
  <c r="G434" i="45"/>
  <c r="J434" i="45" s="1"/>
  <c r="M434" i="45" s="1"/>
  <c r="P434" i="45" s="1"/>
  <c r="F434" i="45"/>
  <c r="I434" i="45" s="1"/>
  <c r="L434" i="45" s="1"/>
  <c r="O434" i="45" s="1"/>
  <c r="R434" i="45" s="1"/>
  <c r="D431" i="45"/>
  <c r="E431" i="45"/>
  <c r="C431" i="45"/>
  <c r="D429" i="45"/>
  <c r="E429" i="45"/>
  <c r="C429" i="45"/>
  <c r="D428" i="45"/>
  <c r="E428" i="45"/>
  <c r="C428" i="45"/>
  <c r="D444" i="45"/>
  <c r="E444" i="45"/>
  <c r="T444" i="45" s="1"/>
  <c r="C444" i="45"/>
  <c r="F444" i="45" s="1"/>
  <c r="I444" i="45" s="1"/>
  <c r="L444" i="45" s="1"/>
  <c r="O444" i="45" s="1"/>
  <c r="R444" i="45" s="1"/>
  <c r="D438" i="45"/>
  <c r="E438" i="45"/>
  <c r="C438" i="45"/>
  <c r="F438" i="45" s="1"/>
  <c r="I438" i="45" s="1"/>
  <c r="L438" i="45" s="1"/>
  <c r="O438" i="45" s="1"/>
  <c r="R438" i="45" s="1"/>
  <c r="E442" i="45"/>
  <c r="T442" i="45" s="1"/>
  <c r="D442" i="45"/>
  <c r="C442" i="45"/>
  <c r="F442" i="45" s="1"/>
  <c r="I442" i="45" s="1"/>
  <c r="L442" i="45" s="1"/>
  <c r="O442" i="45" s="1"/>
  <c r="R442" i="45" s="1"/>
  <c r="E436" i="45"/>
  <c r="T436" i="45" s="1"/>
  <c r="D436" i="45"/>
  <c r="G436" i="45" s="1"/>
  <c r="J436" i="45" s="1"/>
  <c r="M436" i="45" s="1"/>
  <c r="P436" i="45" s="1"/>
  <c r="C436" i="45"/>
  <c r="F436" i="45" s="1"/>
  <c r="I436" i="45" s="1"/>
  <c r="L436" i="45" s="1"/>
  <c r="O436" i="45" s="1"/>
  <c r="R436" i="45" s="1"/>
  <c r="T425" i="45"/>
  <c r="S425" i="45"/>
  <c r="H425" i="45"/>
  <c r="K425" i="45" s="1"/>
  <c r="N425" i="45" s="1"/>
  <c r="Q425" i="45" s="1"/>
  <c r="G425" i="45"/>
  <c r="J425" i="45" s="1"/>
  <c r="M425" i="45" s="1"/>
  <c r="P425" i="45" s="1"/>
  <c r="F425" i="45"/>
  <c r="I425" i="45" s="1"/>
  <c r="L425" i="45" s="1"/>
  <c r="O425" i="45" s="1"/>
  <c r="R425" i="45" s="1"/>
  <c r="T423" i="45"/>
  <c r="S423" i="45"/>
  <c r="H423" i="45"/>
  <c r="K423" i="45" s="1"/>
  <c r="N423" i="45" s="1"/>
  <c r="Q423" i="45" s="1"/>
  <c r="G423" i="45"/>
  <c r="J423" i="45" s="1"/>
  <c r="M423" i="45" s="1"/>
  <c r="P423" i="45" s="1"/>
  <c r="F423" i="45"/>
  <c r="I423" i="45" s="1"/>
  <c r="L423" i="45" s="1"/>
  <c r="O423" i="45" s="1"/>
  <c r="R423" i="45" s="1"/>
  <c r="T422" i="45"/>
  <c r="S422" i="45"/>
  <c r="H422" i="45"/>
  <c r="K422" i="45" s="1"/>
  <c r="N422" i="45" s="1"/>
  <c r="Q422" i="45" s="1"/>
  <c r="G422" i="45"/>
  <c r="J422" i="45" s="1"/>
  <c r="M422" i="45" s="1"/>
  <c r="P422" i="45" s="1"/>
  <c r="F422" i="45"/>
  <c r="I422" i="45" s="1"/>
  <c r="L422" i="45" s="1"/>
  <c r="O422" i="45" s="1"/>
  <c r="R422" i="45" s="1"/>
  <c r="D419" i="45"/>
  <c r="E419" i="45"/>
  <c r="D417" i="45"/>
  <c r="E417" i="45"/>
  <c r="D416" i="45"/>
  <c r="E416" i="45"/>
  <c r="C419" i="45"/>
  <c r="C417" i="45"/>
  <c r="C416" i="45"/>
  <c r="D426" i="45"/>
  <c r="E426" i="45"/>
  <c r="H426" i="45" s="1"/>
  <c r="K426" i="45" s="1"/>
  <c r="N426" i="45" s="1"/>
  <c r="Q426" i="45" s="1"/>
  <c r="C426" i="45"/>
  <c r="F426" i="45" s="1"/>
  <c r="I426" i="45" s="1"/>
  <c r="L426" i="45" s="1"/>
  <c r="O426" i="45" s="1"/>
  <c r="R426" i="45" s="1"/>
  <c r="E424" i="45"/>
  <c r="T424" i="45" s="1"/>
  <c r="D424" i="45"/>
  <c r="C424" i="45"/>
  <c r="F424" i="45" s="1"/>
  <c r="I424" i="45" s="1"/>
  <c r="L424" i="45" s="1"/>
  <c r="O424" i="45" s="1"/>
  <c r="R424" i="45" s="1"/>
  <c r="T413" i="45"/>
  <c r="S413" i="45"/>
  <c r="H413" i="45"/>
  <c r="K413" i="45" s="1"/>
  <c r="N413" i="45" s="1"/>
  <c r="Q413" i="45" s="1"/>
  <c r="G413" i="45"/>
  <c r="J413" i="45" s="1"/>
  <c r="M413" i="45" s="1"/>
  <c r="P413" i="45" s="1"/>
  <c r="F413" i="45"/>
  <c r="I413" i="45" s="1"/>
  <c r="L413" i="45" s="1"/>
  <c r="O413" i="45" s="1"/>
  <c r="R413" i="45" s="1"/>
  <c r="T411" i="45"/>
  <c r="S411" i="45"/>
  <c r="H411" i="45"/>
  <c r="K411" i="45" s="1"/>
  <c r="N411" i="45" s="1"/>
  <c r="Q411" i="45" s="1"/>
  <c r="G411" i="45"/>
  <c r="J411" i="45" s="1"/>
  <c r="M411" i="45" s="1"/>
  <c r="P411" i="45" s="1"/>
  <c r="F411" i="45"/>
  <c r="I411" i="45" s="1"/>
  <c r="L411" i="45" s="1"/>
  <c r="O411" i="45" s="1"/>
  <c r="R411" i="45" s="1"/>
  <c r="T410" i="45"/>
  <c r="S410" i="45"/>
  <c r="H410" i="45"/>
  <c r="K410" i="45" s="1"/>
  <c r="N410" i="45" s="1"/>
  <c r="Q410" i="45" s="1"/>
  <c r="G410" i="45"/>
  <c r="J410" i="45" s="1"/>
  <c r="M410" i="45" s="1"/>
  <c r="P410" i="45" s="1"/>
  <c r="F410" i="45"/>
  <c r="I410" i="45" s="1"/>
  <c r="L410" i="45" s="1"/>
  <c r="O410" i="45" s="1"/>
  <c r="R410" i="45" s="1"/>
  <c r="D407" i="45"/>
  <c r="E407" i="45"/>
  <c r="C407" i="45"/>
  <c r="D405" i="45"/>
  <c r="E405" i="45"/>
  <c r="C405" i="45"/>
  <c r="D404" i="45"/>
  <c r="E404" i="45"/>
  <c r="C404" i="45"/>
  <c r="D414" i="45"/>
  <c r="E414" i="45"/>
  <c r="C414" i="45"/>
  <c r="F414" i="45" s="1"/>
  <c r="I414" i="45" s="1"/>
  <c r="L414" i="45" s="1"/>
  <c r="O414" i="45" s="1"/>
  <c r="R414" i="45" s="1"/>
  <c r="E412" i="45"/>
  <c r="T412" i="45" s="1"/>
  <c r="D412" i="45"/>
  <c r="G412" i="45" s="1"/>
  <c r="J412" i="45" s="1"/>
  <c r="M412" i="45" s="1"/>
  <c r="P412" i="45" s="1"/>
  <c r="C412" i="45"/>
  <c r="F412" i="45" s="1"/>
  <c r="I412" i="45" s="1"/>
  <c r="L412" i="45" s="1"/>
  <c r="O412" i="45" s="1"/>
  <c r="R412" i="45" s="1"/>
  <c r="T401" i="45"/>
  <c r="S401" i="45"/>
  <c r="H401" i="45"/>
  <c r="K401" i="45" s="1"/>
  <c r="N401" i="45" s="1"/>
  <c r="Q401" i="45" s="1"/>
  <c r="G401" i="45"/>
  <c r="J401" i="45" s="1"/>
  <c r="M401" i="45" s="1"/>
  <c r="P401" i="45" s="1"/>
  <c r="F401" i="45"/>
  <c r="I401" i="45" s="1"/>
  <c r="L401" i="45" s="1"/>
  <c r="O401" i="45" s="1"/>
  <c r="R401" i="45" s="1"/>
  <c r="T399" i="45"/>
  <c r="S399" i="45"/>
  <c r="H399" i="45"/>
  <c r="K399" i="45" s="1"/>
  <c r="N399" i="45" s="1"/>
  <c r="Q399" i="45" s="1"/>
  <c r="G399" i="45"/>
  <c r="J399" i="45" s="1"/>
  <c r="M399" i="45" s="1"/>
  <c r="P399" i="45" s="1"/>
  <c r="F399" i="45"/>
  <c r="I399" i="45" s="1"/>
  <c r="L399" i="45" s="1"/>
  <c r="O399" i="45" s="1"/>
  <c r="R399" i="45" s="1"/>
  <c r="T398" i="45"/>
  <c r="S398" i="45"/>
  <c r="H398" i="45"/>
  <c r="K398" i="45" s="1"/>
  <c r="N398" i="45" s="1"/>
  <c r="Q398" i="45" s="1"/>
  <c r="G398" i="45"/>
  <c r="J398" i="45" s="1"/>
  <c r="M398" i="45" s="1"/>
  <c r="P398" i="45" s="1"/>
  <c r="F398" i="45"/>
  <c r="I398" i="45" s="1"/>
  <c r="L398" i="45" s="1"/>
  <c r="O398" i="45" s="1"/>
  <c r="R398" i="45" s="1"/>
  <c r="D395" i="45"/>
  <c r="E395" i="45"/>
  <c r="C395" i="45"/>
  <c r="D393" i="45"/>
  <c r="E393" i="45"/>
  <c r="C393" i="45"/>
  <c r="D392" i="45"/>
  <c r="E392" i="45"/>
  <c r="C392" i="45"/>
  <c r="D402" i="45"/>
  <c r="S402" i="45" s="1"/>
  <c r="E402" i="45"/>
  <c r="T402" i="45" s="1"/>
  <c r="C402" i="45"/>
  <c r="F402" i="45" s="1"/>
  <c r="I402" i="45" s="1"/>
  <c r="L402" i="45" s="1"/>
  <c r="O402" i="45" s="1"/>
  <c r="R402" i="45" s="1"/>
  <c r="E400" i="45"/>
  <c r="T400" i="45" s="1"/>
  <c r="D400" i="45"/>
  <c r="C400" i="45"/>
  <c r="F400" i="45" s="1"/>
  <c r="I400" i="45" s="1"/>
  <c r="L400" i="45" s="1"/>
  <c r="O400" i="45" s="1"/>
  <c r="R400" i="45" s="1"/>
  <c r="T389" i="45"/>
  <c r="S389" i="45"/>
  <c r="H389" i="45"/>
  <c r="K389" i="45" s="1"/>
  <c r="N389" i="45" s="1"/>
  <c r="Q389" i="45" s="1"/>
  <c r="G389" i="45"/>
  <c r="J389" i="45" s="1"/>
  <c r="M389" i="45" s="1"/>
  <c r="P389" i="45" s="1"/>
  <c r="F389" i="45"/>
  <c r="I389" i="45" s="1"/>
  <c r="L389" i="45" s="1"/>
  <c r="O389" i="45" s="1"/>
  <c r="R389" i="45" s="1"/>
  <c r="T387" i="45"/>
  <c r="S387" i="45"/>
  <c r="H387" i="45"/>
  <c r="K387" i="45" s="1"/>
  <c r="N387" i="45" s="1"/>
  <c r="Q387" i="45" s="1"/>
  <c r="G387" i="45"/>
  <c r="J387" i="45" s="1"/>
  <c r="M387" i="45" s="1"/>
  <c r="P387" i="45" s="1"/>
  <c r="F387" i="45"/>
  <c r="I387" i="45" s="1"/>
  <c r="L387" i="45" s="1"/>
  <c r="O387" i="45" s="1"/>
  <c r="R387" i="45" s="1"/>
  <c r="T386" i="45"/>
  <c r="S386" i="45"/>
  <c r="H386" i="45"/>
  <c r="K386" i="45" s="1"/>
  <c r="N386" i="45" s="1"/>
  <c r="Q386" i="45" s="1"/>
  <c r="G386" i="45"/>
  <c r="J386" i="45" s="1"/>
  <c r="M386" i="45" s="1"/>
  <c r="P386" i="45" s="1"/>
  <c r="F386" i="45"/>
  <c r="I386" i="45" s="1"/>
  <c r="L386" i="45" s="1"/>
  <c r="O386" i="45" s="1"/>
  <c r="R386" i="45" s="1"/>
  <c r="T383" i="45"/>
  <c r="S383" i="45"/>
  <c r="H383" i="45"/>
  <c r="K383" i="45" s="1"/>
  <c r="N383" i="45" s="1"/>
  <c r="Q383" i="45" s="1"/>
  <c r="G383" i="45"/>
  <c r="J383" i="45" s="1"/>
  <c r="M383" i="45" s="1"/>
  <c r="P383" i="45" s="1"/>
  <c r="F383" i="45"/>
  <c r="I383" i="45" s="1"/>
  <c r="L383" i="45" s="1"/>
  <c r="O383" i="45" s="1"/>
  <c r="R383" i="45" s="1"/>
  <c r="T381" i="45"/>
  <c r="S381" i="45"/>
  <c r="H381" i="45"/>
  <c r="K381" i="45" s="1"/>
  <c r="N381" i="45" s="1"/>
  <c r="Q381" i="45" s="1"/>
  <c r="G381" i="45"/>
  <c r="J381" i="45" s="1"/>
  <c r="M381" i="45" s="1"/>
  <c r="P381" i="45" s="1"/>
  <c r="F381" i="45"/>
  <c r="I381" i="45" s="1"/>
  <c r="L381" i="45" s="1"/>
  <c r="O381" i="45" s="1"/>
  <c r="R381" i="45" s="1"/>
  <c r="T380" i="45"/>
  <c r="S380" i="45"/>
  <c r="H380" i="45"/>
  <c r="K380" i="45" s="1"/>
  <c r="N380" i="45" s="1"/>
  <c r="Q380" i="45" s="1"/>
  <c r="G380" i="45"/>
  <c r="J380" i="45" s="1"/>
  <c r="M380" i="45" s="1"/>
  <c r="P380" i="45" s="1"/>
  <c r="F380" i="45"/>
  <c r="I380" i="45" s="1"/>
  <c r="L380" i="45" s="1"/>
  <c r="O380" i="45" s="1"/>
  <c r="R380" i="45" s="1"/>
  <c r="T377" i="45"/>
  <c r="S377" i="45"/>
  <c r="H377" i="45"/>
  <c r="K377" i="45" s="1"/>
  <c r="N377" i="45" s="1"/>
  <c r="Q377" i="45" s="1"/>
  <c r="G377" i="45"/>
  <c r="J377" i="45" s="1"/>
  <c r="M377" i="45" s="1"/>
  <c r="P377" i="45" s="1"/>
  <c r="F377" i="45"/>
  <c r="I377" i="45" s="1"/>
  <c r="L377" i="45" s="1"/>
  <c r="O377" i="45" s="1"/>
  <c r="R377" i="45" s="1"/>
  <c r="T375" i="45"/>
  <c r="S375" i="45"/>
  <c r="H375" i="45"/>
  <c r="K375" i="45" s="1"/>
  <c r="N375" i="45" s="1"/>
  <c r="Q375" i="45" s="1"/>
  <c r="G375" i="45"/>
  <c r="J375" i="45" s="1"/>
  <c r="M375" i="45" s="1"/>
  <c r="P375" i="45" s="1"/>
  <c r="F375" i="45"/>
  <c r="I375" i="45" s="1"/>
  <c r="L375" i="45" s="1"/>
  <c r="O375" i="45" s="1"/>
  <c r="R375" i="45" s="1"/>
  <c r="T374" i="45"/>
  <c r="S374" i="45"/>
  <c r="H374" i="45"/>
  <c r="K374" i="45" s="1"/>
  <c r="N374" i="45" s="1"/>
  <c r="Q374" i="45" s="1"/>
  <c r="G374" i="45"/>
  <c r="J374" i="45" s="1"/>
  <c r="M374" i="45" s="1"/>
  <c r="P374" i="45" s="1"/>
  <c r="F374" i="45"/>
  <c r="I374" i="45" s="1"/>
  <c r="L374" i="45" s="1"/>
  <c r="O374" i="45" s="1"/>
  <c r="R374" i="45" s="1"/>
  <c r="D371" i="45"/>
  <c r="E371" i="45"/>
  <c r="C371" i="45"/>
  <c r="D369" i="45"/>
  <c r="E369" i="45"/>
  <c r="C369" i="45"/>
  <c r="D368" i="45"/>
  <c r="E368" i="45"/>
  <c r="C368" i="45"/>
  <c r="D390" i="45"/>
  <c r="E390" i="45"/>
  <c r="T390" i="45" s="1"/>
  <c r="C390" i="45"/>
  <c r="F390" i="45" s="1"/>
  <c r="I390" i="45" s="1"/>
  <c r="L390" i="45" s="1"/>
  <c r="O390" i="45" s="1"/>
  <c r="R390" i="45" s="1"/>
  <c r="D384" i="45"/>
  <c r="G384" i="45" s="1"/>
  <c r="J384" i="45" s="1"/>
  <c r="M384" i="45" s="1"/>
  <c r="P384" i="45" s="1"/>
  <c r="E384" i="45"/>
  <c r="C384" i="45"/>
  <c r="F384" i="45" s="1"/>
  <c r="I384" i="45" s="1"/>
  <c r="L384" i="45" s="1"/>
  <c r="O384" i="45" s="1"/>
  <c r="R384" i="45" s="1"/>
  <c r="D378" i="45"/>
  <c r="E378" i="45"/>
  <c r="T378" i="45" s="1"/>
  <c r="C378" i="45"/>
  <c r="F378" i="45" s="1"/>
  <c r="I378" i="45" s="1"/>
  <c r="L378" i="45" s="1"/>
  <c r="O378" i="45" s="1"/>
  <c r="R378" i="45" s="1"/>
  <c r="E388" i="45"/>
  <c r="D388" i="45"/>
  <c r="C388" i="45"/>
  <c r="F388" i="45" s="1"/>
  <c r="I388" i="45" s="1"/>
  <c r="L388" i="45" s="1"/>
  <c r="O388" i="45" s="1"/>
  <c r="R388" i="45" s="1"/>
  <c r="E382" i="45"/>
  <c r="H382" i="45" s="1"/>
  <c r="K382" i="45" s="1"/>
  <c r="N382" i="45" s="1"/>
  <c r="Q382" i="45" s="1"/>
  <c r="D382" i="45"/>
  <c r="S382" i="45" s="1"/>
  <c r="C382" i="45"/>
  <c r="F382" i="45" s="1"/>
  <c r="I382" i="45" s="1"/>
  <c r="L382" i="45" s="1"/>
  <c r="O382" i="45" s="1"/>
  <c r="R382" i="45" s="1"/>
  <c r="E376" i="45"/>
  <c r="T376" i="45" s="1"/>
  <c r="D376" i="45"/>
  <c r="S376" i="45" s="1"/>
  <c r="C376" i="45"/>
  <c r="F376" i="45" s="1"/>
  <c r="I376" i="45" s="1"/>
  <c r="L376" i="45" s="1"/>
  <c r="O376" i="45" s="1"/>
  <c r="R376" i="45" s="1"/>
  <c r="T365" i="45"/>
  <c r="S365" i="45"/>
  <c r="H365" i="45"/>
  <c r="K365" i="45" s="1"/>
  <c r="N365" i="45" s="1"/>
  <c r="Q365" i="45" s="1"/>
  <c r="G365" i="45"/>
  <c r="J365" i="45" s="1"/>
  <c r="M365" i="45" s="1"/>
  <c r="P365" i="45" s="1"/>
  <c r="F365" i="45"/>
  <c r="I365" i="45" s="1"/>
  <c r="L365" i="45" s="1"/>
  <c r="O365" i="45" s="1"/>
  <c r="R365" i="45" s="1"/>
  <c r="T363" i="45"/>
  <c r="S363" i="45"/>
  <c r="H363" i="45"/>
  <c r="K363" i="45" s="1"/>
  <c r="N363" i="45" s="1"/>
  <c r="Q363" i="45" s="1"/>
  <c r="G363" i="45"/>
  <c r="J363" i="45" s="1"/>
  <c r="M363" i="45" s="1"/>
  <c r="P363" i="45" s="1"/>
  <c r="F363" i="45"/>
  <c r="I363" i="45" s="1"/>
  <c r="L363" i="45" s="1"/>
  <c r="O363" i="45" s="1"/>
  <c r="R363" i="45" s="1"/>
  <c r="T362" i="45"/>
  <c r="S362" i="45"/>
  <c r="H362" i="45"/>
  <c r="K362" i="45" s="1"/>
  <c r="N362" i="45" s="1"/>
  <c r="Q362" i="45" s="1"/>
  <c r="G362" i="45"/>
  <c r="J362" i="45" s="1"/>
  <c r="M362" i="45" s="1"/>
  <c r="P362" i="45" s="1"/>
  <c r="F362" i="45"/>
  <c r="I362" i="45" s="1"/>
  <c r="L362" i="45" s="1"/>
  <c r="O362" i="45" s="1"/>
  <c r="R362" i="45" s="1"/>
  <c r="D359" i="45"/>
  <c r="E359" i="45"/>
  <c r="C359" i="45"/>
  <c r="D357" i="45"/>
  <c r="E357" i="45"/>
  <c r="D356" i="45"/>
  <c r="E356" i="45"/>
  <c r="C357" i="45"/>
  <c r="C356" i="45"/>
  <c r="D366" i="45"/>
  <c r="E366" i="45"/>
  <c r="H366" i="45" s="1"/>
  <c r="K366" i="45" s="1"/>
  <c r="N366" i="45" s="1"/>
  <c r="Q366" i="45" s="1"/>
  <c r="C366" i="45"/>
  <c r="F366" i="45" s="1"/>
  <c r="I366" i="45" s="1"/>
  <c r="L366" i="45" s="1"/>
  <c r="O366" i="45" s="1"/>
  <c r="R366" i="45" s="1"/>
  <c r="E364" i="45"/>
  <c r="T364" i="45" s="1"/>
  <c r="D364" i="45"/>
  <c r="S364" i="45" s="1"/>
  <c r="C364" i="45"/>
  <c r="F364" i="45" s="1"/>
  <c r="I364" i="45" s="1"/>
  <c r="L364" i="45" s="1"/>
  <c r="O364" i="45" s="1"/>
  <c r="R364" i="45" s="1"/>
  <c r="T353" i="45"/>
  <c r="S353" i="45"/>
  <c r="H353" i="45"/>
  <c r="K353" i="45" s="1"/>
  <c r="N353" i="45" s="1"/>
  <c r="Q353" i="45" s="1"/>
  <c r="G353" i="45"/>
  <c r="J353" i="45" s="1"/>
  <c r="M353" i="45" s="1"/>
  <c r="P353" i="45" s="1"/>
  <c r="F353" i="45"/>
  <c r="I353" i="45" s="1"/>
  <c r="L353" i="45" s="1"/>
  <c r="O353" i="45" s="1"/>
  <c r="R353" i="45" s="1"/>
  <c r="T351" i="45"/>
  <c r="S351" i="45"/>
  <c r="H351" i="45"/>
  <c r="K351" i="45" s="1"/>
  <c r="N351" i="45" s="1"/>
  <c r="Q351" i="45" s="1"/>
  <c r="G351" i="45"/>
  <c r="J351" i="45" s="1"/>
  <c r="M351" i="45" s="1"/>
  <c r="P351" i="45" s="1"/>
  <c r="F351" i="45"/>
  <c r="I351" i="45" s="1"/>
  <c r="L351" i="45" s="1"/>
  <c r="O351" i="45" s="1"/>
  <c r="R351" i="45" s="1"/>
  <c r="T350" i="45"/>
  <c r="S350" i="45"/>
  <c r="H350" i="45"/>
  <c r="K350" i="45" s="1"/>
  <c r="N350" i="45" s="1"/>
  <c r="Q350" i="45" s="1"/>
  <c r="G350" i="45"/>
  <c r="J350" i="45" s="1"/>
  <c r="M350" i="45" s="1"/>
  <c r="P350" i="45" s="1"/>
  <c r="F350" i="45"/>
  <c r="I350" i="45" s="1"/>
  <c r="L350" i="45" s="1"/>
  <c r="O350" i="45" s="1"/>
  <c r="R350" i="45" s="1"/>
  <c r="T347" i="45"/>
  <c r="S347" i="45"/>
  <c r="H347" i="45"/>
  <c r="K347" i="45" s="1"/>
  <c r="N347" i="45" s="1"/>
  <c r="Q347" i="45" s="1"/>
  <c r="G347" i="45"/>
  <c r="J347" i="45" s="1"/>
  <c r="M347" i="45" s="1"/>
  <c r="P347" i="45" s="1"/>
  <c r="F347" i="45"/>
  <c r="I347" i="45" s="1"/>
  <c r="L347" i="45" s="1"/>
  <c r="O347" i="45" s="1"/>
  <c r="R347" i="45" s="1"/>
  <c r="T345" i="45"/>
  <c r="S345" i="45"/>
  <c r="H345" i="45"/>
  <c r="K345" i="45" s="1"/>
  <c r="N345" i="45" s="1"/>
  <c r="Q345" i="45" s="1"/>
  <c r="G345" i="45"/>
  <c r="J345" i="45" s="1"/>
  <c r="M345" i="45" s="1"/>
  <c r="P345" i="45" s="1"/>
  <c r="F345" i="45"/>
  <c r="I345" i="45" s="1"/>
  <c r="L345" i="45" s="1"/>
  <c r="O345" i="45" s="1"/>
  <c r="R345" i="45" s="1"/>
  <c r="T344" i="45"/>
  <c r="S344" i="45"/>
  <c r="H344" i="45"/>
  <c r="K344" i="45" s="1"/>
  <c r="N344" i="45" s="1"/>
  <c r="Q344" i="45" s="1"/>
  <c r="G344" i="45"/>
  <c r="J344" i="45" s="1"/>
  <c r="M344" i="45" s="1"/>
  <c r="P344" i="45" s="1"/>
  <c r="F344" i="45"/>
  <c r="I344" i="45" s="1"/>
  <c r="L344" i="45" s="1"/>
  <c r="O344" i="45" s="1"/>
  <c r="R344" i="45" s="1"/>
  <c r="T341" i="45"/>
  <c r="S341" i="45"/>
  <c r="H341" i="45"/>
  <c r="K341" i="45" s="1"/>
  <c r="N341" i="45" s="1"/>
  <c r="Q341" i="45" s="1"/>
  <c r="G341" i="45"/>
  <c r="J341" i="45" s="1"/>
  <c r="M341" i="45" s="1"/>
  <c r="P341" i="45" s="1"/>
  <c r="F341" i="45"/>
  <c r="I341" i="45" s="1"/>
  <c r="L341" i="45" s="1"/>
  <c r="O341" i="45" s="1"/>
  <c r="R341" i="45" s="1"/>
  <c r="T339" i="45"/>
  <c r="S339" i="45"/>
  <c r="H339" i="45"/>
  <c r="K339" i="45" s="1"/>
  <c r="N339" i="45" s="1"/>
  <c r="Q339" i="45" s="1"/>
  <c r="G339" i="45"/>
  <c r="J339" i="45" s="1"/>
  <c r="M339" i="45" s="1"/>
  <c r="P339" i="45" s="1"/>
  <c r="F339" i="45"/>
  <c r="I339" i="45" s="1"/>
  <c r="L339" i="45" s="1"/>
  <c r="O339" i="45" s="1"/>
  <c r="R339" i="45" s="1"/>
  <c r="T338" i="45"/>
  <c r="S338" i="45"/>
  <c r="H338" i="45"/>
  <c r="K338" i="45" s="1"/>
  <c r="N338" i="45" s="1"/>
  <c r="Q338" i="45" s="1"/>
  <c r="G338" i="45"/>
  <c r="J338" i="45" s="1"/>
  <c r="M338" i="45" s="1"/>
  <c r="P338" i="45" s="1"/>
  <c r="F338" i="45"/>
  <c r="I338" i="45" s="1"/>
  <c r="L338" i="45" s="1"/>
  <c r="O338" i="45" s="1"/>
  <c r="R338" i="45" s="1"/>
  <c r="D335" i="45"/>
  <c r="E335" i="45"/>
  <c r="C335" i="45"/>
  <c r="D333" i="45"/>
  <c r="E333" i="45"/>
  <c r="C333" i="45"/>
  <c r="D332" i="45"/>
  <c r="E332" i="45"/>
  <c r="C332" i="45"/>
  <c r="D354" i="45"/>
  <c r="S354" i="45" s="1"/>
  <c r="E354" i="45"/>
  <c r="T354" i="45" s="1"/>
  <c r="C354" i="45"/>
  <c r="F354" i="45" s="1"/>
  <c r="I354" i="45" s="1"/>
  <c r="L354" i="45" s="1"/>
  <c r="O354" i="45" s="1"/>
  <c r="R354" i="45" s="1"/>
  <c r="D348" i="45"/>
  <c r="S348" i="45" s="1"/>
  <c r="E348" i="45"/>
  <c r="C348" i="45"/>
  <c r="F348" i="45" s="1"/>
  <c r="I348" i="45" s="1"/>
  <c r="L348" i="45" s="1"/>
  <c r="O348" i="45" s="1"/>
  <c r="R348" i="45" s="1"/>
  <c r="D342" i="45"/>
  <c r="E342" i="45"/>
  <c r="C342" i="45"/>
  <c r="F342" i="45" s="1"/>
  <c r="I342" i="45" s="1"/>
  <c r="L342" i="45" s="1"/>
  <c r="O342" i="45" s="1"/>
  <c r="R342" i="45" s="1"/>
  <c r="E352" i="45"/>
  <c r="T352" i="45" s="1"/>
  <c r="D352" i="45"/>
  <c r="C352" i="45"/>
  <c r="F352" i="45" s="1"/>
  <c r="I352" i="45" s="1"/>
  <c r="L352" i="45" s="1"/>
  <c r="O352" i="45" s="1"/>
  <c r="R352" i="45" s="1"/>
  <c r="E346" i="45"/>
  <c r="H346" i="45" s="1"/>
  <c r="K346" i="45" s="1"/>
  <c r="N346" i="45" s="1"/>
  <c r="Q346" i="45" s="1"/>
  <c r="D346" i="45"/>
  <c r="G346" i="45" s="1"/>
  <c r="J346" i="45" s="1"/>
  <c r="M346" i="45" s="1"/>
  <c r="P346" i="45" s="1"/>
  <c r="C346" i="45"/>
  <c r="F346" i="45" s="1"/>
  <c r="I346" i="45" s="1"/>
  <c r="L346" i="45" s="1"/>
  <c r="O346" i="45" s="1"/>
  <c r="R346" i="45" s="1"/>
  <c r="E340" i="45"/>
  <c r="D340" i="45"/>
  <c r="S340" i="45" s="1"/>
  <c r="C340" i="45"/>
  <c r="F340" i="45" s="1"/>
  <c r="I340" i="45" s="1"/>
  <c r="L340" i="45" s="1"/>
  <c r="O340" i="45" s="1"/>
  <c r="R340" i="45" s="1"/>
  <c r="T329" i="45"/>
  <c r="S329" i="45"/>
  <c r="H329" i="45"/>
  <c r="K329" i="45" s="1"/>
  <c r="N329" i="45" s="1"/>
  <c r="Q329" i="45" s="1"/>
  <c r="G329" i="45"/>
  <c r="J329" i="45" s="1"/>
  <c r="M329" i="45" s="1"/>
  <c r="P329" i="45" s="1"/>
  <c r="F329" i="45"/>
  <c r="I329" i="45" s="1"/>
  <c r="L329" i="45" s="1"/>
  <c r="O329" i="45" s="1"/>
  <c r="R329" i="45" s="1"/>
  <c r="T327" i="45"/>
  <c r="S327" i="45"/>
  <c r="H327" i="45"/>
  <c r="K327" i="45" s="1"/>
  <c r="N327" i="45" s="1"/>
  <c r="Q327" i="45" s="1"/>
  <c r="G327" i="45"/>
  <c r="J327" i="45" s="1"/>
  <c r="M327" i="45" s="1"/>
  <c r="P327" i="45" s="1"/>
  <c r="F327" i="45"/>
  <c r="I327" i="45" s="1"/>
  <c r="L327" i="45" s="1"/>
  <c r="O327" i="45" s="1"/>
  <c r="R327" i="45" s="1"/>
  <c r="T326" i="45"/>
  <c r="S326" i="45"/>
  <c r="H326" i="45"/>
  <c r="K326" i="45" s="1"/>
  <c r="N326" i="45" s="1"/>
  <c r="Q326" i="45" s="1"/>
  <c r="G326" i="45"/>
  <c r="J326" i="45" s="1"/>
  <c r="M326" i="45" s="1"/>
  <c r="P326" i="45" s="1"/>
  <c r="F326" i="45"/>
  <c r="I326" i="45" s="1"/>
  <c r="L326" i="45" s="1"/>
  <c r="O326" i="45" s="1"/>
  <c r="R326" i="45" s="1"/>
  <c r="T323" i="45"/>
  <c r="S323" i="45"/>
  <c r="H323" i="45"/>
  <c r="K323" i="45" s="1"/>
  <c r="N323" i="45" s="1"/>
  <c r="Q323" i="45" s="1"/>
  <c r="G323" i="45"/>
  <c r="J323" i="45" s="1"/>
  <c r="M323" i="45" s="1"/>
  <c r="P323" i="45" s="1"/>
  <c r="F323" i="45"/>
  <c r="I323" i="45" s="1"/>
  <c r="L323" i="45" s="1"/>
  <c r="O323" i="45" s="1"/>
  <c r="R323" i="45" s="1"/>
  <c r="T321" i="45"/>
  <c r="S321" i="45"/>
  <c r="H321" i="45"/>
  <c r="K321" i="45" s="1"/>
  <c r="N321" i="45" s="1"/>
  <c r="Q321" i="45" s="1"/>
  <c r="G321" i="45"/>
  <c r="J321" i="45" s="1"/>
  <c r="M321" i="45" s="1"/>
  <c r="P321" i="45" s="1"/>
  <c r="F321" i="45"/>
  <c r="I321" i="45" s="1"/>
  <c r="L321" i="45" s="1"/>
  <c r="O321" i="45" s="1"/>
  <c r="R321" i="45" s="1"/>
  <c r="T320" i="45"/>
  <c r="S320" i="45"/>
  <c r="H320" i="45"/>
  <c r="K320" i="45" s="1"/>
  <c r="N320" i="45" s="1"/>
  <c r="Q320" i="45" s="1"/>
  <c r="G320" i="45"/>
  <c r="J320" i="45" s="1"/>
  <c r="M320" i="45" s="1"/>
  <c r="P320" i="45" s="1"/>
  <c r="F320" i="45"/>
  <c r="I320" i="45" s="1"/>
  <c r="L320" i="45" s="1"/>
  <c r="O320" i="45" s="1"/>
  <c r="R320" i="45" s="1"/>
  <c r="D317" i="45"/>
  <c r="E317" i="45"/>
  <c r="C317" i="45"/>
  <c r="D315" i="45"/>
  <c r="E315" i="45"/>
  <c r="C315" i="45"/>
  <c r="D314" i="45"/>
  <c r="E314" i="45"/>
  <c r="C314" i="45"/>
  <c r="D330" i="45"/>
  <c r="G330" i="45" s="1"/>
  <c r="J330" i="45" s="1"/>
  <c r="M330" i="45" s="1"/>
  <c r="P330" i="45" s="1"/>
  <c r="E330" i="45"/>
  <c r="T330" i="45" s="1"/>
  <c r="C330" i="45"/>
  <c r="F330" i="45" s="1"/>
  <c r="I330" i="45" s="1"/>
  <c r="L330" i="45" s="1"/>
  <c r="O330" i="45" s="1"/>
  <c r="R330" i="45" s="1"/>
  <c r="D324" i="45"/>
  <c r="S324" i="45" s="1"/>
  <c r="E324" i="45"/>
  <c r="T324" i="45" s="1"/>
  <c r="C324" i="45"/>
  <c r="F324" i="45" s="1"/>
  <c r="I324" i="45" s="1"/>
  <c r="L324" i="45" s="1"/>
  <c r="O324" i="45" s="1"/>
  <c r="R324" i="45" s="1"/>
  <c r="E328" i="45"/>
  <c r="D328" i="45"/>
  <c r="G328" i="45" s="1"/>
  <c r="J328" i="45" s="1"/>
  <c r="M328" i="45" s="1"/>
  <c r="P328" i="45" s="1"/>
  <c r="C328" i="45"/>
  <c r="F328" i="45" s="1"/>
  <c r="I328" i="45" s="1"/>
  <c r="L328" i="45" s="1"/>
  <c r="O328" i="45" s="1"/>
  <c r="R328" i="45" s="1"/>
  <c r="E322" i="45"/>
  <c r="H322" i="45" s="1"/>
  <c r="K322" i="45" s="1"/>
  <c r="N322" i="45" s="1"/>
  <c r="Q322" i="45" s="1"/>
  <c r="D322" i="45"/>
  <c r="G322" i="45" s="1"/>
  <c r="J322" i="45" s="1"/>
  <c r="M322" i="45" s="1"/>
  <c r="P322" i="45" s="1"/>
  <c r="C322" i="45"/>
  <c r="F322" i="45" s="1"/>
  <c r="I322" i="45" s="1"/>
  <c r="L322" i="45" s="1"/>
  <c r="O322" i="45" s="1"/>
  <c r="R322" i="45" s="1"/>
  <c r="T311" i="45"/>
  <c r="S311" i="45"/>
  <c r="H311" i="45"/>
  <c r="K311" i="45" s="1"/>
  <c r="N311" i="45" s="1"/>
  <c r="Q311" i="45" s="1"/>
  <c r="G311" i="45"/>
  <c r="J311" i="45" s="1"/>
  <c r="M311" i="45" s="1"/>
  <c r="P311" i="45" s="1"/>
  <c r="F311" i="45"/>
  <c r="I311" i="45" s="1"/>
  <c r="L311" i="45" s="1"/>
  <c r="O311" i="45" s="1"/>
  <c r="R311" i="45" s="1"/>
  <c r="T309" i="45"/>
  <c r="S309" i="45"/>
  <c r="H309" i="45"/>
  <c r="K309" i="45" s="1"/>
  <c r="N309" i="45" s="1"/>
  <c r="Q309" i="45" s="1"/>
  <c r="G309" i="45"/>
  <c r="J309" i="45" s="1"/>
  <c r="M309" i="45" s="1"/>
  <c r="P309" i="45" s="1"/>
  <c r="F309" i="45"/>
  <c r="I309" i="45" s="1"/>
  <c r="L309" i="45" s="1"/>
  <c r="O309" i="45" s="1"/>
  <c r="R309" i="45" s="1"/>
  <c r="T308" i="45"/>
  <c r="S308" i="45"/>
  <c r="H308" i="45"/>
  <c r="K308" i="45" s="1"/>
  <c r="N308" i="45" s="1"/>
  <c r="Q308" i="45" s="1"/>
  <c r="G308" i="45"/>
  <c r="J308" i="45" s="1"/>
  <c r="M308" i="45" s="1"/>
  <c r="P308" i="45" s="1"/>
  <c r="F308" i="45"/>
  <c r="I308" i="45" s="1"/>
  <c r="L308" i="45" s="1"/>
  <c r="O308" i="45" s="1"/>
  <c r="R308" i="45" s="1"/>
  <c r="D305" i="45"/>
  <c r="E305" i="45"/>
  <c r="C305" i="45"/>
  <c r="D303" i="45"/>
  <c r="E303" i="45"/>
  <c r="C303" i="45"/>
  <c r="D302" i="45"/>
  <c r="E302" i="45"/>
  <c r="C302" i="45"/>
  <c r="D312" i="45"/>
  <c r="S312" i="45" s="1"/>
  <c r="E312" i="45"/>
  <c r="C312" i="45"/>
  <c r="F312" i="45" s="1"/>
  <c r="I312" i="45" s="1"/>
  <c r="L312" i="45" s="1"/>
  <c r="O312" i="45" s="1"/>
  <c r="R312" i="45" s="1"/>
  <c r="E310" i="45"/>
  <c r="T310" i="45" s="1"/>
  <c r="D310" i="45"/>
  <c r="S310" i="45" s="1"/>
  <c r="C310" i="45"/>
  <c r="F310" i="45" s="1"/>
  <c r="I310" i="45" s="1"/>
  <c r="L310" i="45" s="1"/>
  <c r="O310" i="45" s="1"/>
  <c r="R310" i="45" s="1"/>
  <c r="T299" i="45"/>
  <c r="S299" i="45"/>
  <c r="H299" i="45"/>
  <c r="K299" i="45" s="1"/>
  <c r="N299" i="45" s="1"/>
  <c r="Q299" i="45" s="1"/>
  <c r="G299" i="45"/>
  <c r="J299" i="45" s="1"/>
  <c r="M299" i="45" s="1"/>
  <c r="P299" i="45" s="1"/>
  <c r="F299" i="45"/>
  <c r="I299" i="45" s="1"/>
  <c r="L299" i="45" s="1"/>
  <c r="O299" i="45" s="1"/>
  <c r="R299" i="45" s="1"/>
  <c r="T297" i="45"/>
  <c r="S297" i="45"/>
  <c r="H297" i="45"/>
  <c r="K297" i="45" s="1"/>
  <c r="N297" i="45" s="1"/>
  <c r="Q297" i="45" s="1"/>
  <c r="G297" i="45"/>
  <c r="J297" i="45" s="1"/>
  <c r="M297" i="45" s="1"/>
  <c r="P297" i="45" s="1"/>
  <c r="F297" i="45"/>
  <c r="I297" i="45" s="1"/>
  <c r="L297" i="45" s="1"/>
  <c r="O297" i="45" s="1"/>
  <c r="R297" i="45" s="1"/>
  <c r="T296" i="45"/>
  <c r="S296" i="45"/>
  <c r="H296" i="45"/>
  <c r="K296" i="45" s="1"/>
  <c r="N296" i="45" s="1"/>
  <c r="Q296" i="45" s="1"/>
  <c r="G296" i="45"/>
  <c r="J296" i="45" s="1"/>
  <c r="M296" i="45" s="1"/>
  <c r="P296" i="45" s="1"/>
  <c r="F296" i="45"/>
  <c r="I296" i="45" s="1"/>
  <c r="L296" i="45" s="1"/>
  <c r="O296" i="45" s="1"/>
  <c r="R296" i="45" s="1"/>
  <c r="D293" i="45"/>
  <c r="E293" i="45"/>
  <c r="C293" i="45"/>
  <c r="D291" i="45"/>
  <c r="E291" i="45"/>
  <c r="C291" i="45"/>
  <c r="D290" i="45"/>
  <c r="E290" i="45"/>
  <c r="C290" i="45"/>
  <c r="D300" i="45"/>
  <c r="S300" i="45" s="1"/>
  <c r="E300" i="45"/>
  <c r="C300" i="45"/>
  <c r="F300" i="45" s="1"/>
  <c r="I300" i="45" s="1"/>
  <c r="L300" i="45" s="1"/>
  <c r="O300" i="45" s="1"/>
  <c r="R300" i="45" s="1"/>
  <c r="T298" i="45"/>
  <c r="D298" i="45"/>
  <c r="S298" i="45" s="1"/>
  <c r="C298" i="45"/>
  <c r="F298" i="45" s="1"/>
  <c r="I298" i="45" s="1"/>
  <c r="L298" i="45" s="1"/>
  <c r="O298" i="45" s="1"/>
  <c r="R298" i="45" s="1"/>
  <c r="T287" i="45"/>
  <c r="S287" i="45"/>
  <c r="H287" i="45"/>
  <c r="K287" i="45" s="1"/>
  <c r="N287" i="45" s="1"/>
  <c r="Q287" i="45" s="1"/>
  <c r="G287" i="45"/>
  <c r="J287" i="45" s="1"/>
  <c r="M287" i="45" s="1"/>
  <c r="P287" i="45" s="1"/>
  <c r="F287" i="45"/>
  <c r="I287" i="45" s="1"/>
  <c r="L287" i="45" s="1"/>
  <c r="O287" i="45" s="1"/>
  <c r="R287" i="45" s="1"/>
  <c r="T285" i="45"/>
  <c r="S285" i="45"/>
  <c r="H285" i="45"/>
  <c r="K285" i="45" s="1"/>
  <c r="N285" i="45" s="1"/>
  <c r="Q285" i="45" s="1"/>
  <c r="G285" i="45"/>
  <c r="J285" i="45" s="1"/>
  <c r="M285" i="45" s="1"/>
  <c r="P285" i="45" s="1"/>
  <c r="F285" i="45"/>
  <c r="I285" i="45" s="1"/>
  <c r="L285" i="45" s="1"/>
  <c r="O285" i="45" s="1"/>
  <c r="R285" i="45" s="1"/>
  <c r="T284" i="45"/>
  <c r="S284" i="45"/>
  <c r="H284" i="45"/>
  <c r="K284" i="45" s="1"/>
  <c r="N284" i="45" s="1"/>
  <c r="Q284" i="45" s="1"/>
  <c r="G284" i="45"/>
  <c r="J284" i="45" s="1"/>
  <c r="M284" i="45" s="1"/>
  <c r="P284" i="45" s="1"/>
  <c r="F284" i="45"/>
  <c r="I284" i="45" s="1"/>
  <c r="L284" i="45" s="1"/>
  <c r="O284" i="45" s="1"/>
  <c r="R284" i="45" s="1"/>
  <c r="D281" i="45"/>
  <c r="E281" i="45"/>
  <c r="C281" i="45"/>
  <c r="D279" i="45"/>
  <c r="E279" i="45"/>
  <c r="C279" i="45"/>
  <c r="D278" i="45"/>
  <c r="E278" i="45"/>
  <c r="C278" i="45"/>
  <c r="D288" i="45"/>
  <c r="S288" i="45" s="1"/>
  <c r="E288" i="45"/>
  <c r="T288" i="45" s="1"/>
  <c r="C288" i="45"/>
  <c r="F288" i="45" s="1"/>
  <c r="I288" i="45" s="1"/>
  <c r="L288" i="45" s="1"/>
  <c r="O288" i="45" s="1"/>
  <c r="R288" i="45" s="1"/>
  <c r="E286" i="45"/>
  <c r="T286" i="45" s="1"/>
  <c r="D286" i="45"/>
  <c r="S286" i="45" s="1"/>
  <c r="C286" i="45"/>
  <c r="F286" i="45" s="1"/>
  <c r="I286" i="45" s="1"/>
  <c r="L286" i="45" s="1"/>
  <c r="O286" i="45" s="1"/>
  <c r="R286" i="45" s="1"/>
  <c r="T275" i="45"/>
  <c r="S275" i="45"/>
  <c r="H275" i="45"/>
  <c r="K275" i="45" s="1"/>
  <c r="N275" i="45" s="1"/>
  <c r="Q275" i="45" s="1"/>
  <c r="G275" i="45"/>
  <c r="J275" i="45" s="1"/>
  <c r="M275" i="45" s="1"/>
  <c r="P275" i="45" s="1"/>
  <c r="F275" i="45"/>
  <c r="I275" i="45" s="1"/>
  <c r="L275" i="45" s="1"/>
  <c r="O275" i="45" s="1"/>
  <c r="R275" i="45" s="1"/>
  <c r="T273" i="45"/>
  <c r="S273" i="45"/>
  <c r="H273" i="45"/>
  <c r="K273" i="45" s="1"/>
  <c r="N273" i="45" s="1"/>
  <c r="Q273" i="45" s="1"/>
  <c r="G273" i="45"/>
  <c r="J273" i="45" s="1"/>
  <c r="M273" i="45" s="1"/>
  <c r="P273" i="45" s="1"/>
  <c r="F273" i="45"/>
  <c r="I273" i="45" s="1"/>
  <c r="L273" i="45" s="1"/>
  <c r="O273" i="45" s="1"/>
  <c r="R273" i="45" s="1"/>
  <c r="T272" i="45"/>
  <c r="S272" i="45"/>
  <c r="H272" i="45"/>
  <c r="K272" i="45" s="1"/>
  <c r="N272" i="45" s="1"/>
  <c r="Q272" i="45" s="1"/>
  <c r="G272" i="45"/>
  <c r="J272" i="45" s="1"/>
  <c r="M272" i="45" s="1"/>
  <c r="P272" i="45" s="1"/>
  <c r="F272" i="45"/>
  <c r="I272" i="45" s="1"/>
  <c r="L272" i="45" s="1"/>
  <c r="O272" i="45" s="1"/>
  <c r="R272" i="45" s="1"/>
  <c r="T269" i="45"/>
  <c r="S269" i="45"/>
  <c r="H269" i="45"/>
  <c r="K269" i="45" s="1"/>
  <c r="N269" i="45" s="1"/>
  <c r="Q269" i="45" s="1"/>
  <c r="G269" i="45"/>
  <c r="J269" i="45" s="1"/>
  <c r="M269" i="45" s="1"/>
  <c r="P269" i="45" s="1"/>
  <c r="F269" i="45"/>
  <c r="I269" i="45" s="1"/>
  <c r="L269" i="45" s="1"/>
  <c r="O269" i="45" s="1"/>
  <c r="R269" i="45" s="1"/>
  <c r="T267" i="45"/>
  <c r="S267" i="45"/>
  <c r="H267" i="45"/>
  <c r="K267" i="45" s="1"/>
  <c r="N267" i="45" s="1"/>
  <c r="Q267" i="45" s="1"/>
  <c r="G267" i="45"/>
  <c r="J267" i="45" s="1"/>
  <c r="M267" i="45" s="1"/>
  <c r="P267" i="45" s="1"/>
  <c r="F267" i="45"/>
  <c r="I267" i="45" s="1"/>
  <c r="L267" i="45" s="1"/>
  <c r="O267" i="45" s="1"/>
  <c r="R267" i="45" s="1"/>
  <c r="T266" i="45"/>
  <c r="S266" i="45"/>
  <c r="H266" i="45"/>
  <c r="K266" i="45" s="1"/>
  <c r="N266" i="45" s="1"/>
  <c r="Q266" i="45" s="1"/>
  <c r="G266" i="45"/>
  <c r="J266" i="45" s="1"/>
  <c r="M266" i="45" s="1"/>
  <c r="P266" i="45" s="1"/>
  <c r="F266" i="45"/>
  <c r="I266" i="45" s="1"/>
  <c r="L266" i="45" s="1"/>
  <c r="O266" i="45" s="1"/>
  <c r="R266" i="45" s="1"/>
  <c r="D263" i="45"/>
  <c r="E263" i="45"/>
  <c r="C263" i="45"/>
  <c r="D261" i="45"/>
  <c r="E261" i="45"/>
  <c r="C261" i="45"/>
  <c r="D260" i="45"/>
  <c r="E260" i="45"/>
  <c r="C260" i="45"/>
  <c r="D276" i="45"/>
  <c r="S276" i="45" s="1"/>
  <c r="E276" i="45"/>
  <c r="T276" i="45" s="1"/>
  <c r="C276" i="45"/>
  <c r="F276" i="45" s="1"/>
  <c r="I276" i="45" s="1"/>
  <c r="L276" i="45" s="1"/>
  <c r="O276" i="45" s="1"/>
  <c r="R276" i="45" s="1"/>
  <c r="D270" i="45"/>
  <c r="G270" i="45" s="1"/>
  <c r="J270" i="45" s="1"/>
  <c r="M270" i="45" s="1"/>
  <c r="P270" i="45" s="1"/>
  <c r="E270" i="45"/>
  <c r="T270" i="45" s="1"/>
  <c r="C270" i="45"/>
  <c r="F270" i="45" s="1"/>
  <c r="I270" i="45" s="1"/>
  <c r="L270" i="45" s="1"/>
  <c r="O270" i="45" s="1"/>
  <c r="R270" i="45" s="1"/>
  <c r="E274" i="45"/>
  <c r="H274" i="45" s="1"/>
  <c r="K274" i="45" s="1"/>
  <c r="N274" i="45" s="1"/>
  <c r="Q274" i="45" s="1"/>
  <c r="D274" i="45"/>
  <c r="G274" i="45" s="1"/>
  <c r="J274" i="45" s="1"/>
  <c r="M274" i="45" s="1"/>
  <c r="P274" i="45" s="1"/>
  <c r="C274" i="45"/>
  <c r="F274" i="45" s="1"/>
  <c r="I274" i="45" s="1"/>
  <c r="L274" i="45" s="1"/>
  <c r="O274" i="45" s="1"/>
  <c r="R274" i="45" s="1"/>
  <c r="E268" i="45"/>
  <c r="H268" i="45" s="1"/>
  <c r="K268" i="45" s="1"/>
  <c r="N268" i="45" s="1"/>
  <c r="Q268" i="45" s="1"/>
  <c r="D268" i="45"/>
  <c r="S268" i="45" s="1"/>
  <c r="C268" i="45"/>
  <c r="F268" i="45" s="1"/>
  <c r="I268" i="45" s="1"/>
  <c r="L268" i="45" s="1"/>
  <c r="O268" i="45" s="1"/>
  <c r="R268" i="45" s="1"/>
  <c r="T257" i="45"/>
  <c r="S257" i="45"/>
  <c r="H257" i="45"/>
  <c r="K257" i="45" s="1"/>
  <c r="N257" i="45" s="1"/>
  <c r="Q257" i="45" s="1"/>
  <c r="G257" i="45"/>
  <c r="J257" i="45" s="1"/>
  <c r="M257" i="45" s="1"/>
  <c r="P257" i="45" s="1"/>
  <c r="F257" i="45"/>
  <c r="I257" i="45" s="1"/>
  <c r="L257" i="45" s="1"/>
  <c r="O257" i="45" s="1"/>
  <c r="R257" i="45" s="1"/>
  <c r="T255" i="45"/>
  <c r="S255" i="45"/>
  <c r="H255" i="45"/>
  <c r="K255" i="45" s="1"/>
  <c r="N255" i="45" s="1"/>
  <c r="Q255" i="45" s="1"/>
  <c r="G255" i="45"/>
  <c r="J255" i="45" s="1"/>
  <c r="M255" i="45" s="1"/>
  <c r="P255" i="45" s="1"/>
  <c r="F255" i="45"/>
  <c r="I255" i="45" s="1"/>
  <c r="L255" i="45" s="1"/>
  <c r="O255" i="45" s="1"/>
  <c r="R255" i="45" s="1"/>
  <c r="T254" i="45"/>
  <c r="S254" i="45"/>
  <c r="H254" i="45"/>
  <c r="K254" i="45" s="1"/>
  <c r="N254" i="45" s="1"/>
  <c r="Q254" i="45" s="1"/>
  <c r="G254" i="45"/>
  <c r="J254" i="45" s="1"/>
  <c r="M254" i="45" s="1"/>
  <c r="P254" i="45" s="1"/>
  <c r="F254" i="45"/>
  <c r="I254" i="45" s="1"/>
  <c r="L254" i="45" s="1"/>
  <c r="O254" i="45" s="1"/>
  <c r="R254" i="45" s="1"/>
  <c r="T251" i="45"/>
  <c r="S251" i="45"/>
  <c r="H251" i="45"/>
  <c r="K251" i="45" s="1"/>
  <c r="N251" i="45" s="1"/>
  <c r="Q251" i="45" s="1"/>
  <c r="G251" i="45"/>
  <c r="J251" i="45" s="1"/>
  <c r="M251" i="45" s="1"/>
  <c r="P251" i="45" s="1"/>
  <c r="F251" i="45"/>
  <c r="I251" i="45" s="1"/>
  <c r="L251" i="45" s="1"/>
  <c r="O251" i="45" s="1"/>
  <c r="R251" i="45" s="1"/>
  <c r="T249" i="45"/>
  <c r="S249" i="45"/>
  <c r="H249" i="45"/>
  <c r="K249" i="45" s="1"/>
  <c r="N249" i="45" s="1"/>
  <c r="Q249" i="45" s="1"/>
  <c r="G249" i="45"/>
  <c r="J249" i="45" s="1"/>
  <c r="M249" i="45" s="1"/>
  <c r="P249" i="45" s="1"/>
  <c r="F249" i="45"/>
  <c r="I249" i="45" s="1"/>
  <c r="L249" i="45" s="1"/>
  <c r="O249" i="45" s="1"/>
  <c r="R249" i="45" s="1"/>
  <c r="T248" i="45"/>
  <c r="S248" i="45"/>
  <c r="H248" i="45"/>
  <c r="K248" i="45" s="1"/>
  <c r="N248" i="45" s="1"/>
  <c r="Q248" i="45" s="1"/>
  <c r="G248" i="45"/>
  <c r="J248" i="45" s="1"/>
  <c r="M248" i="45" s="1"/>
  <c r="P248" i="45" s="1"/>
  <c r="F248" i="45"/>
  <c r="I248" i="45" s="1"/>
  <c r="L248" i="45" s="1"/>
  <c r="O248" i="45" s="1"/>
  <c r="R248" i="45" s="1"/>
  <c r="D245" i="45"/>
  <c r="E245" i="45"/>
  <c r="C245" i="45"/>
  <c r="D243" i="45"/>
  <c r="E243" i="45"/>
  <c r="C243" i="45"/>
  <c r="D242" i="45"/>
  <c r="E242" i="45"/>
  <c r="C242" i="45"/>
  <c r="D258" i="45"/>
  <c r="G258" i="45" s="1"/>
  <c r="J258" i="45" s="1"/>
  <c r="M258" i="45" s="1"/>
  <c r="P258" i="45" s="1"/>
  <c r="E258" i="45"/>
  <c r="H258" i="45" s="1"/>
  <c r="K258" i="45" s="1"/>
  <c r="N258" i="45" s="1"/>
  <c r="Q258" i="45" s="1"/>
  <c r="C258" i="45"/>
  <c r="F258" i="45" s="1"/>
  <c r="I258" i="45" s="1"/>
  <c r="L258" i="45" s="1"/>
  <c r="O258" i="45" s="1"/>
  <c r="R258" i="45" s="1"/>
  <c r="D252" i="45"/>
  <c r="S252" i="45" s="1"/>
  <c r="E252" i="45"/>
  <c r="T252" i="45" s="1"/>
  <c r="C252" i="45"/>
  <c r="F252" i="45" s="1"/>
  <c r="I252" i="45" s="1"/>
  <c r="L252" i="45" s="1"/>
  <c r="O252" i="45" s="1"/>
  <c r="R252" i="45" s="1"/>
  <c r="E256" i="45"/>
  <c r="H256" i="45" s="1"/>
  <c r="K256" i="45" s="1"/>
  <c r="N256" i="45" s="1"/>
  <c r="Q256" i="45" s="1"/>
  <c r="D256" i="45"/>
  <c r="S256" i="45" s="1"/>
  <c r="C256" i="45"/>
  <c r="F256" i="45" s="1"/>
  <c r="I256" i="45" s="1"/>
  <c r="L256" i="45" s="1"/>
  <c r="O256" i="45" s="1"/>
  <c r="R256" i="45" s="1"/>
  <c r="E250" i="45"/>
  <c r="H250" i="45" s="1"/>
  <c r="K250" i="45" s="1"/>
  <c r="N250" i="45" s="1"/>
  <c r="Q250" i="45" s="1"/>
  <c r="D250" i="45"/>
  <c r="S250" i="45" s="1"/>
  <c r="C250" i="45"/>
  <c r="F250" i="45" s="1"/>
  <c r="I250" i="45" s="1"/>
  <c r="L250" i="45" s="1"/>
  <c r="O250" i="45" s="1"/>
  <c r="R250" i="45" s="1"/>
  <c r="T239" i="45"/>
  <c r="S239" i="45"/>
  <c r="H239" i="45"/>
  <c r="K239" i="45" s="1"/>
  <c r="N239" i="45" s="1"/>
  <c r="Q239" i="45" s="1"/>
  <c r="G239" i="45"/>
  <c r="J239" i="45" s="1"/>
  <c r="M239" i="45" s="1"/>
  <c r="P239" i="45" s="1"/>
  <c r="F239" i="45"/>
  <c r="I239" i="45" s="1"/>
  <c r="L239" i="45" s="1"/>
  <c r="O239" i="45" s="1"/>
  <c r="R239" i="45" s="1"/>
  <c r="T237" i="45"/>
  <c r="S237" i="45"/>
  <c r="H237" i="45"/>
  <c r="K237" i="45" s="1"/>
  <c r="N237" i="45" s="1"/>
  <c r="Q237" i="45" s="1"/>
  <c r="G237" i="45"/>
  <c r="J237" i="45" s="1"/>
  <c r="M237" i="45" s="1"/>
  <c r="P237" i="45" s="1"/>
  <c r="F237" i="45"/>
  <c r="I237" i="45" s="1"/>
  <c r="L237" i="45" s="1"/>
  <c r="O237" i="45" s="1"/>
  <c r="R237" i="45" s="1"/>
  <c r="T236" i="45"/>
  <c r="S236" i="45"/>
  <c r="H236" i="45"/>
  <c r="K236" i="45" s="1"/>
  <c r="N236" i="45" s="1"/>
  <c r="Q236" i="45" s="1"/>
  <c r="G236" i="45"/>
  <c r="J236" i="45" s="1"/>
  <c r="M236" i="45" s="1"/>
  <c r="P236" i="45" s="1"/>
  <c r="F236" i="45"/>
  <c r="I236" i="45" s="1"/>
  <c r="L236" i="45" s="1"/>
  <c r="O236" i="45" s="1"/>
  <c r="R236" i="45" s="1"/>
  <c r="T233" i="45"/>
  <c r="S233" i="45"/>
  <c r="H233" i="45"/>
  <c r="K233" i="45" s="1"/>
  <c r="N233" i="45" s="1"/>
  <c r="Q233" i="45" s="1"/>
  <c r="G233" i="45"/>
  <c r="J233" i="45" s="1"/>
  <c r="M233" i="45" s="1"/>
  <c r="P233" i="45" s="1"/>
  <c r="F233" i="45"/>
  <c r="I233" i="45" s="1"/>
  <c r="L233" i="45" s="1"/>
  <c r="O233" i="45" s="1"/>
  <c r="R233" i="45" s="1"/>
  <c r="T231" i="45"/>
  <c r="S231" i="45"/>
  <c r="H231" i="45"/>
  <c r="K231" i="45" s="1"/>
  <c r="N231" i="45" s="1"/>
  <c r="Q231" i="45" s="1"/>
  <c r="G231" i="45"/>
  <c r="J231" i="45" s="1"/>
  <c r="M231" i="45" s="1"/>
  <c r="P231" i="45" s="1"/>
  <c r="F231" i="45"/>
  <c r="I231" i="45" s="1"/>
  <c r="L231" i="45" s="1"/>
  <c r="O231" i="45" s="1"/>
  <c r="R231" i="45" s="1"/>
  <c r="T230" i="45"/>
  <c r="S230" i="45"/>
  <c r="H230" i="45"/>
  <c r="K230" i="45" s="1"/>
  <c r="N230" i="45" s="1"/>
  <c r="Q230" i="45" s="1"/>
  <c r="G230" i="45"/>
  <c r="J230" i="45" s="1"/>
  <c r="M230" i="45" s="1"/>
  <c r="P230" i="45" s="1"/>
  <c r="F230" i="45"/>
  <c r="I230" i="45" s="1"/>
  <c r="L230" i="45" s="1"/>
  <c r="O230" i="45" s="1"/>
  <c r="R230" i="45" s="1"/>
  <c r="D227" i="45"/>
  <c r="E227" i="45"/>
  <c r="C227" i="45"/>
  <c r="D225" i="45"/>
  <c r="E225" i="45"/>
  <c r="C225" i="45"/>
  <c r="D224" i="45"/>
  <c r="E224" i="45"/>
  <c r="C224" i="45"/>
  <c r="D240" i="45"/>
  <c r="E240" i="45"/>
  <c r="C240" i="45"/>
  <c r="F240" i="45" s="1"/>
  <c r="I240" i="45" s="1"/>
  <c r="L240" i="45" s="1"/>
  <c r="O240" i="45" s="1"/>
  <c r="R240" i="45" s="1"/>
  <c r="D234" i="45"/>
  <c r="G234" i="45" s="1"/>
  <c r="J234" i="45" s="1"/>
  <c r="M234" i="45" s="1"/>
  <c r="P234" i="45" s="1"/>
  <c r="E234" i="45"/>
  <c r="C234" i="45"/>
  <c r="F234" i="45" s="1"/>
  <c r="I234" i="45" s="1"/>
  <c r="L234" i="45" s="1"/>
  <c r="O234" i="45" s="1"/>
  <c r="R234" i="45" s="1"/>
  <c r="E238" i="45"/>
  <c r="T238" i="45" s="1"/>
  <c r="D238" i="45"/>
  <c r="G238" i="45" s="1"/>
  <c r="J238" i="45" s="1"/>
  <c r="M238" i="45" s="1"/>
  <c r="P238" i="45" s="1"/>
  <c r="C238" i="45"/>
  <c r="F238" i="45" s="1"/>
  <c r="I238" i="45" s="1"/>
  <c r="L238" i="45" s="1"/>
  <c r="O238" i="45" s="1"/>
  <c r="R238" i="45" s="1"/>
  <c r="E232" i="45"/>
  <c r="T232" i="45" s="1"/>
  <c r="D232" i="45"/>
  <c r="G232" i="45" s="1"/>
  <c r="J232" i="45" s="1"/>
  <c r="M232" i="45" s="1"/>
  <c r="P232" i="45" s="1"/>
  <c r="C232" i="45"/>
  <c r="F232" i="45" s="1"/>
  <c r="I232" i="45" s="1"/>
  <c r="L232" i="45" s="1"/>
  <c r="O232" i="45" s="1"/>
  <c r="R232" i="45" s="1"/>
  <c r="T221" i="45"/>
  <c r="S221" i="45"/>
  <c r="H221" i="45"/>
  <c r="K221" i="45" s="1"/>
  <c r="N221" i="45" s="1"/>
  <c r="Q221" i="45" s="1"/>
  <c r="G221" i="45"/>
  <c r="J221" i="45" s="1"/>
  <c r="M221" i="45" s="1"/>
  <c r="P221" i="45" s="1"/>
  <c r="F221" i="45"/>
  <c r="I221" i="45" s="1"/>
  <c r="L221" i="45" s="1"/>
  <c r="O221" i="45" s="1"/>
  <c r="R221" i="45" s="1"/>
  <c r="T219" i="45"/>
  <c r="S219" i="45"/>
  <c r="H219" i="45"/>
  <c r="K219" i="45" s="1"/>
  <c r="N219" i="45" s="1"/>
  <c r="Q219" i="45" s="1"/>
  <c r="G219" i="45"/>
  <c r="J219" i="45" s="1"/>
  <c r="M219" i="45" s="1"/>
  <c r="P219" i="45" s="1"/>
  <c r="F219" i="45"/>
  <c r="I219" i="45" s="1"/>
  <c r="L219" i="45" s="1"/>
  <c r="O219" i="45" s="1"/>
  <c r="R219" i="45" s="1"/>
  <c r="T218" i="45"/>
  <c r="S218" i="45"/>
  <c r="H218" i="45"/>
  <c r="K218" i="45" s="1"/>
  <c r="N218" i="45" s="1"/>
  <c r="Q218" i="45" s="1"/>
  <c r="G218" i="45"/>
  <c r="J218" i="45" s="1"/>
  <c r="M218" i="45" s="1"/>
  <c r="P218" i="45" s="1"/>
  <c r="F218" i="45"/>
  <c r="I218" i="45" s="1"/>
  <c r="L218" i="45" s="1"/>
  <c r="O218" i="45" s="1"/>
  <c r="R218" i="45" s="1"/>
  <c r="D215" i="45"/>
  <c r="E215" i="45"/>
  <c r="C215" i="45"/>
  <c r="D213" i="45"/>
  <c r="E213" i="45"/>
  <c r="C213" i="45"/>
  <c r="D212" i="45"/>
  <c r="E212" i="45"/>
  <c r="C212" i="45"/>
  <c r="D222" i="45"/>
  <c r="G222" i="45" s="1"/>
  <c r="J222" i="45" s="1"/>
  <c r="M222" i="45" s="1"/>
  <c r="P222" i="45" s="1"/>
  <c r="E222" i="45"/>
  <c r="H222" i="45" s="1"/>
  <c r="K222" i="45" s="1"/>
  <c r="N222" i="45" s="1"/>
  <c r="Q222" i="45" s="1"/>
  <c r="C222" i="45"/>
  <c r="F222" i="45" s="1"/>
  <c r="I222" i="45" s="1"/>
  <c r="L222" i="45" s="1"/>
  <c r="O222" i="45" s="1"/>
  <c r="R222" i="45" s="1"/>
  <c r="E220" i="45"/>
  <c r="H220" i="45" s="1"/>
  <c r="K220" i="45" s="1"/>
  <c r="N220" i="45" s="1"/>
  <c r="Q220" i="45" s="1"/>
  <c r="D220" i="45"/>
  <c r="G220" i="45" s="1"/>
  <c r="J220" i="45" s="1"/>
  <c r="M220" i="45" s="1"/>
  <c r="P220" i="45" s="1"/>
  <c r="C220" i="45"/>
  <c r="F220" i="45" s="1"/>
  <c r="I220" i="45" s="1"/>
  <c r="L220" i="45" s="1"/>
  <c r="O220" i="45" s="1"/>
  <c r="R220" i="45" s="1"/>
  <c r="T209" i="45"/>
  <c r="S209" i="45"/>
  <c r="H209" i="45"/>
  <c r="K209" i="45" s="1"/>
  <c r="N209" i="45" s="1"/>
  <c r="Q209" i="45" s="1"/>
  <c r="G209" i="45"/>
  <c r="J209" i="45" s="1"/>
  <c r="M209" i="45" s="1"/>
  <c r="P209" i="45" s="1"/>
  <c r="F209" i="45"/>
  <c r="I209" i="45" s="1"/>
  <c r="L209" i="45" s="1"/>
  <c r="O209" i="45" s="1"/>
  <c r="R209" i="45" s="1"/>
  <c r="T207" i="45"/>
  <c r="S207" i="45"/>
  <c r="H207" i="45"/>
  <c r="K207" i="45" s="1"/>
  <c r="N207" i="45" s="1"/>
  <c r="Q207" i="45" s="1"/>
  <c r="G207" i="45"/>
  <c r="J207" i="45" s="1"/>
  <c r="M207" i="45" s="1"/>
  <c r="P207" i="45" s="1"/>
  <c r="F207" i="45"/>
  <c r="I207" i="45" s="1"/>
  <c r="L207" i="45" s="1"/>
  <c r="O207" i="45" s="1"/>
  <c r="R207" i="45" s="1"/>
  <c r="T206" i="45"/>
  <c r="S206" i="45"/>
  <c r="H206" i="45"/>
  <c r="K206" i="45" s="1"/>
  <c r="N206" i="45" s="1"/>
  <c r="Q206" i="45" s="1"/>
  <c r="G206" i="45"/>
  <c r="J206" i="45" s="1"/>
  <c r="M206" i="45" s="1"/>
  <c r="P206" i="45" s="1"/>
  <c r="F206" i="45"/>
  <c r="I206" i="45" s="1"/>
  <c r="L206" i="45" s="1"/>
  <c r="O206" i="45" s="1"/>
  <c r="R206" i="45" s="1"/>
  <c r="D203" i="45"/>
  <c r="E203" i="45"/>
  <c r="C203" i="45"/>
  <c r="D201" i="45"/>
  <c r="E201" i="45"/>
  <c r="C201" i="45"/>
  <c r="D200" i="45"/>
  <c r="E200" i="45"/>
  <c r="C200" i="45"/>
  <c r="D210" i="45"/>
  <c r="S210" i="45" s="1"/>
  <c r="E210" i="45"/>
  <c r="C210" i="45"/>
  <c r="F210" i="45" s="1"/>
  <c r="I210" i="45" s="1"/>
  <c r="L210" i="45" s="1"/>
  <c r="O210" i="45" s="1"/>
  <c r="R210" i="45" s="1"/>
  <c r="E208" i="45"/>
  <c r="T208" i="45" s="1"/>
  <c r="D208" i="45"/>
  <c r="S208" i="45" s="1"/>
  <c r="C208" i="45"/>
  <c r="F208" i="45" s="1"/>
  <c r="I208" i="45" s="1"/>
  <c r="L208" i="45" s="1"/>
  <c r="O208" i="45" s="1"/>
  <c r="R208" i="45" s="1"/>
  <c r="T197" i="45"/>
  <c r="S197" i="45"/>
  <c r="H197" i="45"/>
  <c r="K197" i="45" s="1"/>
  <c r="N197" i="45" s="1"/>
  <c r="Q197" i="45" s="1"/>
  <c r="G197" i="45"/>
  <c r="J197" i="45" s="1"/>
  <c r="M197" i="45" s="1"/>
  <c r="P197" i="45" s="1"/>
  <c r="F197" i="45"/>
  <c r="I197" i="45" s="1"/>
  <c r="L197" i="45" s="1"/>
  <c r="O197" i="45" s="1"/>
  <c r="R197" i="45" s="1"/>
  <c r="T195" i="45"/>
  <c r="S195" i="45"/>
  <c r="H195" i="45"/>
  <c r="K195" i="45" s="1"/>
  <c r="N195" i="45" s="1"/>
  <c r="Q195" i="45" s="1"/>
  <c r="G195" i="45"/>
  <c r="J195" i="45" s="1"/>
  <c r="M195" i="45" s="1"/>
  <c r="P195" i="45" s="1"/>
  <c r="F195" i="45"/>
  <c r="I195" i="45" s="1"/>
  <c r="L195" i="45" s="1"/>
  <c r="O195" i="45" s="1"/>
  <c r="R195" i="45" s="1"/>
  <c r="T194" i="45"/>
  <c r="S194" i="45"/>
  <c r="H194" i="45"/>
  <c r="K194" i="45" s="1"/>
  <c r="N194" i="45" s="1"/>
  <c r="Q194" i="45" s="1"/>
  <c r="G194" i="45"/>
  <c r="J194" i="45" s="1"/>
  <c r="M194" i="45" s="1"/>
  <c r="P194" i="45" s="1"/>
  <c r="F194" i="45"/>
  <c r="I194" i="45" s="1"/>
  <c r="L194" i="45" s="1"/>
  <c r="O194" i="45" s="1"/>
  <c r="R194" i="45" s="1"/>
  <c r="D191" i="45"/>
  <c r="E191" i="45"/>
  <c r="C191" i="45"/>
  <c r="D189" i="45"/>
  <c r="E189" i="45"/>
  <c r="C189" i="45"/>
  <c r="D188" i="45"/>
  <c r="E188" i="45"/>
  <c r="C188" i="45"/>
  <c r="D198" i="45"/>
  <c r="E198" i="45"/>
  <c r="C198" i="45"/>
  <c r="F198" i="45" s="1"/>
  <c r="I198" i="45" s="1"/>
  <c r="L198" i="45" s="1"/>
  <c r="O198" i="45" s="1"/>
  <c r="R198" i="45" s="1"/>
  <c r="E196" i="45"/>
  <c r="T196" i="45" s="1"/>
  <c r="D196" i="45"/>
  <c r="G196" i="45" s="1"/>
  <c r="J196" i="45" s="1"/>
  <c r="M196" i="45" s="1"/>
  <c r="P196" i="45" s="1"/>
  <c r="C196" i="45"/>
  <c r="F196" i="45" s="1"/>
  <c r="I196" i="45" s="1"/>
  <c r="L196" i="45" s="1"/>
  <c r="O196" i="45" s="1"/>
  <c r="R196" i="45" s="1"/>
  <c r="D173" i="45"/>
  <c r="E173" i="45"/>
  <c r="C173" i="45"/>
  <c r="D171" i="45"/>
  <c r="E171" i="45"/>
  <c r="C171" i="45"/>
  <c r="D170" i="45"/>
  <c r="E170" i="45"/>
  <c r="C170" i="45"/>
  <c r="D186" i="45"/>
  <c r="S186" i="45" s="1"/>
  <c r="E186" i="45"/>
  <c r="T186" i="45" s="1"/>
  <c r="C186" i="45"/>
  <c r="F186" i="45" s="1"/>
  <c r="I186" i="45" s="1"/>
  <c r="L186" i="45" s="1"/>
  <c r="O186" i="45" s="1"/>
  <c r="R186" i="45" s="1"/>
  <c r="D180" i="45"/>
  <c r="G180" i="45" s="1"/>
  <c r="J180" i="45" s="1"/>
  <c r="M180" i="45" s="1"/>
  <c r="P180" i="45" s="1"/>
  <c r="E180" i="45"/>
  <c r="T180" i="45" s="1"/>
  <c r="C180" i="45"/>
  <c r="F180" i="45" s="1"/>
  <c r="I180" i="45" s="1"/>
  <c r="L180" i="45" s="1"/>
  <c r="O180" i="45" s="1"/>
  <c r="R180" i="45" s="1"/>
  <c r="T185" i="45"/>
  <c r="S185" i="45"/>
  <c r="H185" i="45"/>
  <c r="K185" i="45" s="1"/>
  <c r="N185" i="45" s="1"/>
  <c r="Q185" i="45" s="1"/>
  <c r="G185" i="45"/>
  <c r="J185" i="45" s="1"/>
  <c r="M185" i="45" s="1"/>
  <c r="P185" i="45" s="1"/>
  <c r="F185" i="45"/>
  <c r="I185" i="45" s="1"/>
  <c r="L185" i="45" s="1"/>
  <c r="O185" i="45" s="1"/>
  <c r="R185" i="45" s="1"/>
  <c r="T183" i="45"/>
  <c r="S183" i="45"/>
  <c r="H183" i="45"/>
  <c r="K183" i="45" s="1"/>
  <c r="N183" i="45" s="1"/>
  <c r="Q183" i="45" s="1"/>
  <c r="G183" i="45"/>
  <c r="J183" i="45" s="1"/>
  <c r="M183" i="45" s="1"/>
  <c r="P183" i="45" s="1"/>
  <c r="F183" i="45"/>
  <c r="I183" i="45" s="1"/>
  <c r="L183" i="45" s="1"/>
  <c r="O183" i="45" s="1"/>
  <c r="R183" i="45" s="1"/>
  <c r="T182" i="45"/>
  <c r="S182" i="45"/>
  <c r="H182" i="45"/>
  <c r="K182" i="45" s="1"/>
  <c r="N182" i="45" s="1"/>
  <c r="Q182" i="45" s="1"/>
  <c r="G182" i="45"/>
  <c r="J182" i="45" s="1"/>
  <c r="M182" i="45" s="1"/>
  <c r="P182" i="45" s="1"/>
  <c r="F182" i="45"/>
  <c r="I182" i="45" s="1"/>
  <c r="L182" i="45" s="1"/>
  <c r="O182" i="45" s="1"/>
  <c r="R182" i="45" s="1"/>
  <c r="T179" i="45"/>
  <c r="S179" i="45"/>
  <c r="H179" i="45"/>
  <c r="K179" i="45" s="1"/>
  <c r="N179" i="45" s="1"/>
  <c r="Q179" i="45" s="1"/>
  <c r="G179" i="45"/>
  <c r="J179" i="45" s="1"/>
  <c r="M179" i="45" s="1"/>
  <c r="P179" i="45" s="1"/>
  <c r="F179" i="45"/>
  <c r="I179" i="45" s="1"/>
  <c r="L179" i="45" s="1"/>
  <c r="O179" i="45" s="1"/>
  <c r="R179" i="45" s="1"/>
  <c r="T177" i="45"/>
  <c r="S177" i="45"/>
  <c r="H177" i="45"/>
  <c r="K177" i="45" s="1"/>
  <c r="N177" i="45" s="1"/>
  <c r="Q177" i="45" s="1"/>
  <c r="G177" i="45"/>
  <c r="J177" i="45" s="1"/>
  <c r="M177" i="45" s="1"/>
  <c r="P177" i="45" s="1"/>
  <c r="F177" i="45"/>
  <c r="I177" i="45" s="1"/>
  <c r="L177" i="45" s="1"/>
  <c r="O177" i="45" s="1"/>
  <c r="R177" i="45" s="1"/>
  <c r="T176" i="45"/>
  <c r="S176" i="45"/>
  <c r="H176" i="45"/>
  <c r="K176" i="45" s="1"/>
  <c r="N176" i="45" s="1"/>
  <c r="Q176" i="45" s="1"/>
  <c r="G176" i="45"/>
  <c r="J176" i="45" s="1"/>
  <c r="M176" i="45" s="1"/>
  <c r="P176" i="45" s="1"/>
  <c r="F176" i="45"/>
  <c r="I176" i="45" s="1"/>
  <c r="L176" i="45" s="1"/>
  <c r="O176" i="45" s="1"/>
  <c r="R176" i="45" s="1"/>
  <c r="E184" i="45"/>
  <c r="T184" i="45" s="1"/>
  <c r="D184" i="45"/>
  <c r="G184" i="45" s="1"/>
  <c r="J184" i="45" s="1"/>
  <c r="M184" i="45" s="1"/>
  <c r="P184" i="45" s="1"/>
  <c r="C184" i="45"/>
  <c r="F184" i="45" s="1"/>
  <c r="I184" i="45" s="1"/>
  <c r="L184" i="45" s="1"/>
  <c r="O184" i="45" s="1"/>
  <c r="R184" i="45" s="1"/>
  <c r="E178" i="45"/>
  <c r="D178" i="45"/>
  <c r="G178" i="45" s="1"/>
  <c r="J178" i="45" s="1"/>
  <c r="M178" i="45" s="1"/>
  <c r="P178" i="45" s="1"/>
  <c r="C178" i="45"/>
  <c r="F178" i="45" s="1"/>
  <c r="I178" i="45" s="1"/>
  <c r="L178" i="45" s="1"/>
  <c r="O178" i="45" s="1"/>
  <c r="R178" i="45" s="1"/>
  <c r="T167" i="45"/>
  <c r="S167" i="45"/>
  <c r="H167" i="45"/>
  <c r="K167" i="45" s="1"/>
  <c r="N167" i="45" s="1"/>
  <c r="Q167" i="45" s="1"/>
  <c r="G167" i="45"/>
  <c r="J167" i="45" s="1"/>
  <c r="M167" i="45" s="1"/>
  <c r="P167" i="45" s="1"/>
  <c r="F167" i="45"/>
  <c r="I167" i="45" s="1"/>
  <c r="L167" i="45" s="1"/>
  <c r="O167" i="45" s="1"/>
  <c r="R167" i="45" s="1"/>
  <c r="T165" i="45"/>
  <c r="S165" i="45"/>
  <c r="H165" i="45"/>
  <c r="K165" i="45" s="1"/>
  <c r="N165" i="45" s="1"/>
  <c r="Q165" i="45" s="1"/>
  <c r="G165" i="45"/>
  <c r="J165" i="45" s="1"/>
  <c r="M165" i="45" s="1"/>
  <c r="P165" i="45" s="1"/>
  <c r="F165" i="45"/>
  <c r="I165" i="45" s="1"/>
  <c r="L165" i="45" s="1"/>
  <c r="O165" i="45" s="1"/>
  <c r="R165" i="45" s="1"/>
  <c r="T164" i="45"/>
  <c r="S164" i="45"/>
  <c r="H164" i="45"/>
  <c r="K164" i="45" s="1"/>
  <c r="N164" i="45" s="1"/>
  <c r="Q164" i="45" s="1"/>
  <c r="G164" i="45"/>
  <c r="J164" i="45" s="1"/>
  <c r="M164" i="45" s="1"/>
  <c r="P164" i="45" s="1"/>
  <c r="F164" i="45"/>
  <c r="I164" i="45" s="1"/>
  <c r="L164" i="45" s="1"/>
  <c r="O164" i="45" s="1"/>
  <c r="R164" i="45" s="1"/>
  <c r="T161" i="45"/>
  <c r="S161" i="45"/>
  <c r="H161" i="45"/>
  <c r="K161" i="45" s="1"/>
  <c r="N161" i="45" s="1"/>
  <c r="Q161" i="45" s="1"/>
  <c r="G161" i="45"/>
  <c r="J161" i="45" s="1"/>
  <c r="M161" i="45" s="1"/>
  <c r="P161" i="45" s="1"/>
  <c r="F161" i="45"/>
  <c r="I161" i="45" s="1"/>
  <c r="L161" i="45" s="1"/>
  <c r="O161" i="45" s="1"/>
  <c r="R161" i="45" s="1"/>
  <c r="T159" i="45"/>
  <c r="S159" i="45"/>
  <c r="H159" i="45"/>
  <c r="K159" i="45" s="1"/>
  <c r="N159" i="45" s="1"/>
  <c r="Q159" i="45" s="1"/>
  <c r="G159" i="45"/>
  <c r="J159" i="45" s="1"/>
  <c r="M159" i="45" s="1"/>
  <c r="P159" i="45" s="1"/>
  <c r="F159" i="45"/>
  <c r="I159" i="45" s="1"/>
  <c r="L159" i="45" s="1"/>
  <c r="O159" i="45" s="1"/>
  <c r="R159" i="45" s="1"/>
  <c r="T158" i="45"/>
  <c r="S158" i="45"/>
  <c r="H158" i="45"/>
  <c r="K158" i="45" s="1"/>
  <c r="N158" i="45" s="1"/>
  <c r="Q158" i="45" s="1"/>
  <c r="G158" i="45"/>
  <c r="J158" i="45" s="1"/>
  <c r="M158" i="45" s="1"/>
  <c r="P158" i="45" s="1"/>
  <c r="F158" i="45"/>
  <c r="I158" i="45" s="1"/>
  <c r="L158" i="45" s="1"/>
  <c r="O158" i="45" s="1"/>
  <c r="R158" i="45" s="1"/>
  <c r="T155" i="45"/>
  <c r="S155" i="45"/>
  <c r="H155" i="45"/>
  <c r="K155" i="45" s="1"/>
  <c r="N155" i="45" s="1"/>
  <c r="Q155" i="45" s="1"/>
  <c r="G155" i="45"/>
  <c r="J155" i="45" s="1"/>
  <c r="M155" i="45" s="1"/>
  <c r="P155" i="45" s="1"/>
  <c r="F155" i="45"/>
  <c r="I155" i="45" s="1"/>
  <c r="L155" i="45" s="1"/>
  <c r="O155" i="45" s="1"/>
  <c r="R155" i="45" s="1"/>
  <c r="T153" i="45"/>
  <c r="S153" i="45"/>
  <c r="H153" i="45"/>
  <c r="K153" i="45" s="1"/>
  <c r="N153" i="45" s="1"/>
  <c r="Q153" i="45" s="1"/>
  <c r="G153" i="45"/>
  <c r="J153" i="45" s="1"/>
  <c r="M153" i="45" s="1"/>
  <c r="P153" i="45" s="1"/>
  <c r="F153" i="45"/>
  <c r="I153" i="45" s="1"/>
  <c r="L153" i="45" s="1"/>
  <c r="O153" i="45" s="1"/>
  <c r="R153" i="45" s="1"/>
  <c r="T152" i="45"/>
  <c r="S152" i="45"/>
  <c r="H152" i="45"/>
  <c r="K152" i="45" s="1"/>
  <c r="N152" i="45" s="1"/>
  <c r="Q152" i="45" s="1"/>
  <c r="G152" i="45"/>
  <c r="J152" i="45" s="1"/>
  <c r="M152" i="45" s="1"/>
  <c r="P152" i="45" s="1"/>
  <c r="F152" i="45"/>
  <c r="I152" i="45" s="1"/>
  <c r="L152" i="45" s="1"/>
  <c r="O152" i="45" s="1"/>
  <c r="R152" i="45" s="1"/>
  <c r="D149" i="45"/>
  <c r="E149" i="45"/>
  <c r="C149" i="45"/>
  <c r="D147" i="45"/>
  <c r="E147" i="45"/>
  <c r="C147" i="45"/>
  <c r="D146" i="45"/>
  <c r="E146" i="45"/>
  <c r="C146" i="45"/>
  <c r="D168" i="45"/>
  <c r="E168" i="45"/>
  <c r="T168" i="45" s="1"/>
  <c r="C168" i="45"/>
  <c r="F168" i="45" s="1"/>
  <c r="I168" i="45" s="1"/>
  <c r="L168" i="45" s="1"/>
  <c r="O168" i="45" s="1"/>
  <c r="R168" i="45" s="1"/>
  <c r="D162" i="45"/>
  <c r="S162" i="45" s="1"/>
  <c r="E162" i="45"/>
  <c r="C162" i="45"/>
  <c r="F162" i="45" s="1"/>
  <c r="I162" i="45" s="1"/>
  <c r="L162" i="45" s="1"/>
  <c r="O162" i="45" s="1"/>
  <c r="R162" i="45" s="1"/>
  <c r="D156" i="45"/>
  <c r="G156" i="45" s="1"/>
  <c r="J156" i="45" s="1"/>
  <c r="M156" i="45" s="1"/>
  <c r="P156" i="45" s="1"/>
  <c r="E156" i="45"/>
  <c r="C156" i="45"/>
  <c r="F156" i="45" s="1"/>
  <c r="I156" i="45" s="1"/>
  <c r="L156" i="45" s="1"/>
  <c r="O156" i="45" s="1"/>
  <c r="R156" i="45" s="1"/>
  <c r="E166" i="45"/>
  <c r="H166" i="45" s="1"/>
  <c r="K166" i="45" s="1"/>
  <c r="N166" i="45" s="1"/>
  <c r="Q166" i="45" s="1"/>
  <c r="D166" i="45"/>
  <c r="G166" i="45" s="1"/>
  <c r="J166" i="45" s="1"/>
  <c r="M166" i="45" s="1"/>
  <c r="P166" i="45" s="1"/>
  <c r="C166" i="45"/>
  <c r="F166" i="45" s="1"/>
  <c r="I166" i="45" s="1"/>
  <c r="L166" i="45" s="1"/>
  <c r="O166" i="45" s="1"/>
  <c r="R166" i="45" s="1"/>
  <c r="E160" i="45"/>
  <c r="T160" i="45" s="1"/>
  <c r="D160" i="45"/>
  <c r="G160" i="45" s="1"/>
  <c r="J160" i="45" s="1"/>
  <c r="M160" i="45" s="1"/>
  <c r="P160" i="45" s="1"/>
  <c r="C160" i="45"/>
  <c r="F160" i="45" s="1"/>
  <c r="I160" i="45" s="1"/>
  <c r="L160" i="45" s="1"/>
  <c r="O160" i="45" s="1"/>
  <c r="R160" i="45" s="1"/>
  <c r="E154" i="45"/>
  <c r="T154" i="45" s="1"/>
  <c r="D154" i="45"/>
  <c r="C154" i="45"/>
  <c r="F154" i="45" s="1"/>
  <c r="I154" i="45" s="1"/>
  <c r="L154" i="45" s="1"/>
  <c r="O154" i="45" s="1"/>
  <c r="R154" i="45" s="1"/>
  <c r="T143" i="45"/>
  <c r="S143" i="45"/>
  <c r="H143" i="45"/>
  <c r="K143" i="45" s="1"/>
  <c r="N143" i="45" s="1"/>
  <c r="Q143" i="45" s="1"/>
  <c r="G143" i="45"/>
  <c r="J143" i="45" s="1"/>
  <c r="M143" i="45" s="1"/>
  <c r="P143" i="45" s="1"/>
  <c r="F143" i="45"/>
  <c r="I143" i="45" s="1"/>
  <c r="L143" i="45" s="1"/>
  <c r="O143" i="45" s="1"/>
  <c r="R143" i="45" s="1"/>
  <c r="T141" i="45"/>
  <c r="S141" i="45"/>
  <c r="H141" i="45"/>
  <c r="K141" i="45" s="1"/>
  <c r="N141" i="45" s="1"/>
  <c r="Q141" i="45" s="1"/>
  <c r="G141" i="45"/>
  <c r="J141" i="45" s="1"/>
  <c r="M141" i="45" s="1"/>
  <c r="P141" i="45" s="1"/>
  <c r="F141" i="45"/>
  <c r="I141" i="45" s="1"/>
  <c r="L141" i="45" s="1"/>
  <c r="O141" i="45" s="1"/>
  <c r="R141" i="45" s="1"/>
  <c r="T140" i="45"/>
  <c r="S140" i="45"/>
  <c r="H140" i="45"/>
  <c r="K140" i="45" s="1"/>
  <c r="N140" i="45" s="1"/>
  <c r="Q140" i="45" s="1"/>
  <c r="G140" i="45"/>
  <c r="J140" i="45" s="1"/>
  <c r="M140" i="45" s="1"/>
  <c r="P140" i="45" s="1"/>
  <c r="F140" i="45"/>
  <c r="I140" i="45" s="1"/>
  <c r="L140" i="45" s="1"/>
  <c r="O140" i="45" s="1"/>
  <c r="R140" i="45" s="1"/>
  <c r="T137" i="45"/>
  <c r="S137" i="45"/>
  <c r="H137" i="45"/>
  <c r="K137" i="45" s="1"/>
  <c r="N137" i="45" s="1"/>
  <c r="Q137" i="45" s="1"/>
  <c r="G137" i="45"/>
  <c r="J137" i="45" s="1"/>
  <c r="M137" i="45" s="1"/>
  <c r="P137" i="45" s="1"/>
  <c r="F137" i="45"/>
  <c r="I137" i="45" s="1"/>
  <c r="L137" i="45" s="1"/>
  <c r="O137" i="45" s="1"/>
  <c r="R137" i="45" s="1"/>
  <c r="T135" i="45"/>
  <c r="S135" i="45"/>
  <c r="H135" i="45"/>
  <c r="K135" i="45" s="1"/>
  <c r="N135" i="45" s="1"/>
  <c r="Q135" i="45" s="1"/>
  <c r="G135" i="45"/>
  <c r="J135" i="45" s="1"/>
  <c r="M135" i="45" s="1"/>
  <c r="P135" i="45" s="1"/>
  <c r="F135" i="45"/>
  <c r="I135" i="45" s="1"/>
  <c r="L135" i="45" s="1"/>
  <c r="O135" i="45" s="1"/>
  <c r="R135" i="45" s="1"/>
  <c r="T134" i="45"/>
  <c r="S134" i="45"/>
  <c r="H134" i="45"/>
  <c r="K134" i="45" s="1"/>
  <c r="N134" i="45" s="1"/>
  <c r="Q134" i="45" s="1"/>
  <c r="G134" i="45"/>
  <c r="J134" i="45" s="1"/>
  <c r="M134" i="45" s="1"/>
  <c r="P134" i="45" s="1"/>
  <c r="F134" i="45"/>
  <c r="I134" i="45" s="1"/>
  <c r="L134" i="45" s="1"/>
  <c r="O134" i="45" s="1"/>
  <c r="R134" i="45" s="1"/>
  <c r="T131" i="45"/>
  <c r="S131" i="45"/>
  <c r="H131" i="45"/>
  <c r="K131" i="45" s="1"/>
  <c r="N131" i="45" s="1"/>
  <c r="Q131" i="45" s="1"/>
  <c r="G131" i="45"/>
  <c r="J131" i="45" s="1"/>
  <c r="M131" i="45" s="1"/>
  <c r="P131" i="45" s="1"/>
  <c r="F131" i="45"/>
  <c r="I131" i="45" s="1"/>
  <c r="L131" i="45" s="1"/>
  <c r="O131" i="45" s="1"/>
  <c r="R131" i="45" s="1"/>
  <c r="T129" i="45"/>
  <c r="S129" i="45"/>
  <c r="H129" i="45"/>
  <c r="K129" i="45" s="1"/>
  <c r="N129" i="45" s="1"/>
  <c r="Q129" i="45" s="1"/>
  <c r="G129" i="45"/>
  <c r="J129" i="45" s="1"/>
  <c r="M129" i="45" s="1"/>
  <c r="P129" i="45" s="1"/>
  <c r="F129" i="45"/>
  <c r="I129" i="45" s="1"/>
  <c r="L129" i="45" s="1"/>
  <c r="O129" i="45" s="1"/>
  <c r="R129" i="45" s="1"/>
  <c r="T128" i="45"/>
  <c r="S128" i="45"/>
  <c r="H128" i="45"/>
  <c r="K128" i="45" s="1"/>
  <c r="N128" i="45" s="1"/>
  <c r="Q128" i="45" s="1"/>
  <c r="G128" i="45"/>
  <c r="J128" i="45" s="1"/>
  <c r="M128" i="45" s="1"/>
  <c r="P128" i="45" s="1"/>
  <c r="F128" i="45"/>
  <c r="I128" i="45" s="1"/>
  <c r="L128" i="45" s="1"/>
  <c r="O128" i="45" s="1"/>
  <c r="R128" i="45" s="1"/>
  <c r="D144" i="45"/>
  <c r="G144" i="45" s="1"/>
  <c r="J144" i="45" s="1"/>
  <c r="M144" i="45" s="1"/>
  <c r="P144" i="45" s="1"/>
  <c r="E144" i="45"/>
  <c r="T144" i="45" s="1"/>
  <c r="C144" i="45"/>
  <c r="F144" i="45" s="1"/>
  <c r="I144" i="45" s="1"/>
  <c r="L144" i="45" s="1"/>
  <c r="O144" i="45" s="1"/>
  <c r="R144" i="45" s="1"/>
  <c r="D138" i="45"/>
  <c r="G138" i="45" s="1"/>
  <c r="J138" i="45" s="1"/>
  <c r="M138" i="45" s="1"/>
  <c r="P138" i="45" s="1"/>
  <c r="E138" i="45"/>
  <c r="H138" i="45" s="1"/>
  <c r="K138" i="45" s="1"/>
  <c r="N138" i="45" s="1"/>
  <c r="Q138" i="45" s="1"/>
  <c r="C138" i="45"/>
  <c r="F138" i="45" s="1"/>
  <c r="I138" i="45" s="1"/>
  <c r="L138" i="45" s="1"/>
  <c r="O138" i="45" s="1"/>
  <c r="R138" i="45" s="1"/>
  <c r="D132" i="45"/>
  <c r="G132" i="45" s="1"/>
  <c r="J132" i="45" s="1"/>
  <c r="M132" i="45" s="1"/>
  <c r="P132" i="45" s="1"/>
  <c r="E132" i="45"/>
  <c r="H132" i="45" s="1"/>
  <c r="K132" i="45" s="1"/>
  <c r="N132" i="45" s="1"/>
  <c r="Q132" i="45" s="1"/>
  <c r="C132" i="45"/>
  <c r="F132" i="45" s="1"/>
  <c r="I132" i="45" s="1"/>
  <c r="L132" i="45" s="1"/>
  <c r="O132" i="45" s="1"/>
  <c r="R132" i="45" s="1"/>
  <c r="E142" i="45"/>
  <c r="H142" i="45" s="1"/>
  <c r="K142" i="45" s="1"/>
  <c r="N142" i="45" s="1"/>
  <c r="Q142" i="45" s="1"/>
  <c r="D142" i="45"/>
  <c r="S142" i="45" s="1"/>
  <c r="C142" i="45"/>
  <c r="F142" i="45" s="1"/>
  <c r="I142" i="45" s="1"/>
  <c r="L142" i="45" s="1"/>
  <c r="O142" i="45" s="1"/>
  <c r="R142" i="45" s="1"/>
  <c r="E136" i="45"/>
  <c r="D136" i="45"/>
  <c r="S136" i="45" s="1"/>
  <c r="C136" i="45"/>
  <c r="F136" i="45" s="1"/>
  <c r="I136" i="45" s="1"/>
  <c r="L136" i="45" s="1"/>
  <c r="O136" i="45" s="1"/>
  <c r="R136" i="45" s="1"/>
  <c r="E130" i="45"/>
  <c r="T130" i="45" s="1"/>
  <c r="D130" i="45"/>
  <c r="G130" i="45" s="1"/>
  <c r="J130" i="45" s="1"/>
  <c r="M130" i="45" s="1"/>
  <c r="P130" i="45" s="1"/>
  <c r="C130" i="45"/>
  <c r="F130" i="45" s="1"/>
  <c r="I130" i="45" s="1"/>
  <c r="L130" i="45" s="1"/>
  <c r="O130" i="45" s="1"/>
  <c r="R130" i="45" s="1"/>
  <c r="T119" i="45"/>
  <c r="S119" i="45"/>
  <c r="H119" i="45"/>
  <c r="K119" i="45" s="1"/>
  <c r="N119" i="45" s="1"/>
  <c r="Q119" i="45" s="1"/>
  <c r="G119" i="45"/>
  <c r="J119" i="45" s="1"/>
  <c r="M119" i="45" s="1"/>
  <c r="P119" i="45" s="1"/>
  <c r="F119" i="45"/>
  <c r="I119" i="45" s="1"/>
  <c r="L119" i="45" s="1"/>
  <c r="O119" i="45" s="1"/>
  <c r="R119" i="45" s="1"/>
  <c r="T117" i="45"/>
  <c r="S117" i="45"/>
  <c r="H117" i="45"/>
  <c r="K117" i="45" s="1"/>
  <c r="N117" i="45" s="1"/>
  <c r="Q117" i="45" s="1"/>
  <c r="G117" i="45"/>
  <c r="J117" i="45" s="1"/>
  <c r="M117" i="45" s="1"/>
  <c r="P117" i="45" s="1"/>
  <c r="F117" i="45"/>
  <c r="I117" i="45" s="1"/>
  <c r="L117" i="45" s="1"/>
  <c r="O117" i="45" s="1"/>
  <c r="R117" i="45" s="1"/>
  <c r="T116" i="45"/>
  <c r="S116" i="45"/>
  <c r="H116" i="45"/>
  <c r="K116" i="45" s="1"/>
  <c r="N116" i="45" s="1"/>
  <c r="Q116" i="45" s="1"/>
  <c r="G116" i="45"/>
  <c r="J116" i="45" s="1"/>
  <c r="M116" i="45" s="1"/>
  <c r="P116" i="45" s="1"/>
  <c r="F116" i="45"/>
  <c r="I116" i="45" s="1"/>
  <c r="L116" i="45" s="1"/>
  <c r="O116" i="45" s="1"/>
  <c r="R116" i="45" s="1"/>
  <c r="T113" i="45"/>
  <c r="S113" i="45"/>
  <c r="H113" i="45"/>
  <c r="K113" i="45" s="1"/>
  <c r="N113" i="45" s="1"/>
  <c r="Q113" i="45" s="1"/>
  <c r="G113" i="45"/>
  <c r="J113" i="45" s="1"/>
  <c r="M113" i="45" s="1"/>
  <c r="P113" i="45" s="1"/>
  <c r="F113" i="45"/>
  <c r="I113" i="45" s="1"/>
  <c r="L113" i="45" s="1"/>
  <c r="O113" i="45" s="1"/>
  <c r="R113" i="45" s="1"/>
  <c r="T111" i="45"/>
  <c r="S111" i="45"/>
  <c r="H111" i="45"/>
  <c r="K111" i="45" s="1"/>
  <c r="N111" i="45" s="1"/>
  <c r="Q111" i="45" s="1"/>
  <c r="G111" i="45"/>
  <c r="J111" i="45" s="1"/>
  <c r="M111" i="45" s="1"/>
  <c r="P111" i="45" s="1"/>
  <c r="F111" i="45"/>
  <c r="I111" i="45" s="1"/>
  <c r="L111" i="45" s="1"/>
  <c r="O111" i="45" s="1"/>
  <c r="R111" i="45" s="1"/>
  <c r="T110" i="45"/>
  <c r="S110" i="45"/>
  <c r="H110" i="45"/>
  <c r="K110" i="45" s="1"/>
  <c r="N110" i="45" s="1"/>
  <c r="Q110" i="45" s="1"/>
  <c r="G110" i="45"/>
  <c r="J110" i="45" s="1"/>
  <c r="M110" i="45" s="1"/>
  <c r="P110" i="45" s="1"/>
  <c r="F110" i="45"/>
  <c r="I110" i="45" s="1"/>
  <c r="L110" i="45" s="1"/>
  <c r="O110" i="45" s="1"/>
  <c r="R110" i="45" s="1"/>
  <c r="T107" i="45"/>
  <c r="S107" i="45"/>
  <c r="H107" i="45"/>
  <c r="K107" i="45" s="1"/>
  <c r="N107" i="45" s="1"/>
  <c r="Q107" i="45" s="1"/>
  <c r="G107" i="45"/>
  <c r="J107" i="45" s="1"/>
  <c r="M107" i="45" s="1"/>
  <c r="P107" i="45" s="1"/>
  <c r="F107" i="45"/>
  <c r="I107" i="45" s="1"/>
  <c r="L107" i="45" s="1"/>
  <c r="O107" i="45" s="1"/>
  <c r="R107" i="45" s="1"/>
  <c r="T105" i="45"/>
  <c r="S105" i="45"/>
  <c r="H105" i="45"/>
  <c r="K105" i="45" s="1"/>
  <c r="N105" i="45" s="1"/>
  <c r="Q105" i="45" s="1"/>
  <c r="G105" i="45"/>
  <c r="J105" i="45" s="1"/>
  <c r="M105" i="45" s="1"/>
  <c r="P105" i="45" s="1"/>
  <c r="F105" i="45"/>
  <c r="I105" i="45" s="1"/>
  <c r="L105" i="45" s="1"/>
  <c r="O105" i="45" s="1"/>
  <c r="R105" i="45" s="1"/>
  <c r="T104" i="45"/>
  <c r="S104" i="45"/>
  <c r="H104" i="45"/>
  <c r="K104" i="45" s="1"/>
  <c r="N104" i="45" s="1"/>
  <c r="Q104" i="45" s="1"/>
  <c r="G104" i="45"/>
  <c r="J104" i="45" s="1"/>
  <c r="M104" i="45" s="1"/>
  <c r="P104" i="45" s="1"/>
  <c r="F104" i="45"/>
  <c r="I104" i="45" s="1"/>
  <c r="L104" i="45" s="1"/>
  <c r="O104" i="45" s="1"/>
  <c r="R104" i="45" s="1"/>
  <c r="T101" i="45"/>
  <c r="S101" i="45"/>
  <c r="H101" i="45"/>
  <c r="K101" i="45" s="1"/>
  <c r="N101" i="45" s="1"/>
  <c r="Q101" i="45" s="1"/>
  <c r="G101" i="45"/>
  <c r="J101" i="45" s="1"/>
  <c r="M101" i="45" s="1"/>
  <c r="P101" i="45" s="1"/>
  <c r="F101" i="45"/>
  <c r="I101" i="45" s="1"/>
  <c r="L101" i="45" s="1"/>
  <c r="O101" i="45" s="1"/>
  <c r="R101" i="45" s="1"/>
  <c r="T99" i="45"/>
  <c r="S99" i="45"/>
  <c r="H99" i="45"/>
  <c r="K99" i="45" s="1"/>
  <c r="N99" i="45" s="1"/>
  <c r="Q99" i="45" s="1"/>
  <c r="G99" i="45"/>
  <c r="J99" i="45" s="1"/>
  <c r="M99" i="45" s="1"/>
  <c r="P99" i="45" s="1"/>
  <c r="F99" i="45"/>
  <c r="I99" i="45" s="1"/>
  <c r="L99" i="45" s="1"/>
  <c r="O99" i="45" s="1"/>
  <c r="R99" i="45" s="1"/>
  <c r="T98" i="45"/>
  <c r="S98" i="45"/>
  <c r="H98" i="45"/>
  <c r="K98" i="45" s="1"/>
  <c r="N98" i="45" s="1"/>
  <c r="Q98" i="45" s="1"/>
  <c r="G98" i="45"/>
  <c r="J98" i="45" s="1"/>
  <c r="M98" i="45" s="1"/>
  <c r="P98" i="45" s="1"/>
  <c r="F98" i="45"/>
  <c r="I98" i="45" s="1"/>
  <c r="L98" i="45" s="1"/>
  <c r="O98" i="45" s="1"/>
  <c r="R98" i="45" s="1"/>
  <c r="D95" i="45"/>
  <c r="E95" i="45"/>
  <c r="C95" i="45"/>
  <c r="D93" i="45"/>
  <c r="E93" i="45"/>
  <c r="C93" i="45"/>
  <c r="D92" i="45"/>
  <c r="E92" i="45"/>
  <c r="C92" i="45"/>
  <c r="D120" i="45"/>
  <c r="E120" i="45"/>
  <c r="T120" i="45" s="1"/>
  <c r="C120" i="45"/>
  <c r="F120" i="45" s="1"/>
  <c r="I120" i="45" s="1"/>
  <c r="L120" i="45" s="1"/>
  <c r="O120" i="45" s="1"/>
  <c r="R120" i="45" s="1"/>
  <c r="D114" i="45"/>
  <c r="G114" i="45" s="1"/>
  <c r="J114" i="45" s="1"/>
  <c r="M114" i="45" s="1"/>
  <c r="P114" i="45" s="1"/>
  <c r="E114" i="45"/>
  <c r="T114" i="45" s="1"/>
  <c r="C114" i="45"/>
  <c r="F114" i="45" s="1"/>
  <c r="I114" i="45" s="1"/>
  <c r="L114" i="45" s="1"/>
  <c r="O114" i="45" s="1"/>
  <c r="R114" i="45" s="1"/>
  <c r="D108" i="45"/>
  <c r="G108" i="45" s="1"/>
  <c r="J108" i="45" s="1"/>
  <c r="M108" i="45" s="1"/>
  <c r="P108" i="45" s="1"/>
  <c r="E108" i="45"/>
  <c r="H108" i="45" s="1"/>
  <c r="K108" i="45" s="1"/>
  <c r="N108" i="45" s="1"/>
  <c r="Q108" i="45" s="1"/>
  <c r="C108" i="45"/>
  <c r="F108" i="45" s="1"/>
  <c r="I108" i="45" s="1"/>
  <c r="L108" i="45" s="1"/>
  <c r="O108" i="45" s="1"/>
  <c r="R108" i="45" s="1"/>
  <c r="D102" i="45"/>
  <c r="G102" i="45" s="1"/>
  <c r="J102" i="45" s="1"/>
  <c r="M102" i="45" s="1"/>
  <c r="P102" i="45" s="1"/>
  <c r="E102" i="45"/>
  <c r="T102" i="45" s="1"/>
  <c r="C102" i="45"/>
  <c r="F102" i="45" s="1"/>
  <c r="I102" i="45" s="1"/>
  <c r="L102" i="45" s="1"/>
  <c r="O102" i="45" s="1"/>
  <c r="R102" i="45" s="1"/>
  <c r="E118" i="45"/>
  <c r="T118" i="45" s="1"/>
  <c r="D118" i="45"/>
  <c r="S118" i="45" s="1"/>
  <c r="C118" i="45"/>
  <c r="F118" i="45" s="1"/>
  <c r="I118" i="45" s="1"/>
  <c r="L118" i="45" s="1"/>
  <c r="O118" i="45" s="1"/>
  <c r="R118" i="45" s="1"/>
  <c r="E112" i="45"/>
  <c r="H112" i="45" s="1"/>
  <c r="K112" i="45" s="1"/>
  <c r="N112" i="45" s="1"/>
  <c r="Q112" i="45" s="1"/>
  <c r="D112" i="45"/>
  <c r="S112" i="45" s="1"/>
  <c r="C112" i="45"/>
  <c r="F112" i="45" s="1"/>
  <c r="I112" i="45" s="1"/>
  <c r="L112" i="45" s="1"/>
  <c r="O112" i="45" s="1"/>
  <c r="R112" i="45" s="1"/>
  <c r="E106" i="45"/>
  <c r="H106" i="45" s="1"/>
  <c r="K106" i="45" s="1"/>
  <c r="N106" i="45" s="1"/>
  <c r="Q106" i="45" s="1"/>
  <c r="D106" i="45"/>
  <c r="G106" i="45" s="1"/>
  <c r="J106" i="45" s="1"/>
  <c r="M106" i="45" s="1"/>
  <c r="P106" i="45" s="1"/>
  <c r="C106" i="45"/>
  <c r="F106" i="45" s="1"/>
  <c r="I106" i="45" s="1"/>
  <c r="L106" i="45" s="1"/>
  <c r="O106" i="45" s="1"/>
  <c r="R106" i="45" s="1"/>
  <c r="E100" i="45"/>
  <c r="H100" i="45" s="1"/>
  <c r="K100" i="45" s="1"/>
  <c r="N100" i="45" s="1"/>
  <c r="Q100" i="45" s="1"/>
  <c r="D100" i="45"/>
  <c r="S100" i="45" s="1"/>
  <c r="C100" i="45"/>
  <c r="F100" i="45" s="1"/>
  <c r="I100" i="45" s="1"/>
  <c r="L100" i="45" s="1"/>
  <c r="O100" i="45" s="1"/>
  <c r="R100" i="45" s="1"/>
  <c r="T89" i="45"/>
  <c r="S89" i="45"/>
  <c r="H89" i="45"/>
  <c r="K89" i="45" s="1"/>
  <c r="N89" i="45" s="1"/>
  <c r="Q89" i="45" s="1"/>
  <c r="G89" i="45"/>
  <c r="J89" i="45" s="1"/>
  <c r="M89" i="45" s="1"/>
  <c r="P89" i="45" s="1"/>
  <c r="F89" i="45"/>
  <c r="I89" i="45" s="1"/>
  <c r="L89" i="45" s="1"/>
  <c r="O89" i="45" s="1"/>
  <c r="R89" i="45" s="1"/>
  <c r="T87" i="45"/>
  <c r="S87" i="45"/>
  <c r="H87" i="45"/>
  <c r="K87" i="45" s="1"/>
  <c r="N87" i="45" s="1"/>
  <c r="Q87" i="45" s="1"/>
  <c r="G87" i="45"/>
  <c r="J87" i="45" s="1"/>
  <c r="M87" i="45" s="1"/>
  <c r="P87" i="45" s="1"/>
  <c r="F87" i="45"/>
  <c r="I87" i="45" s="1"/>
  <c r="L87" i="45" s="1"/>
  <c r="O87" i="45" s="1"/>
  <c r="R87" i="45" s="1"/>
  <c r="T86" i="45"/>
  <c r="S86" i="45"/>
  <c r="H86" i="45"/>
  <c r="K86" i="45" s="1"/>
  <c r="N86" i="45" s="1"/>
  <c r="Q86" i="45" s="1"/>
  <c r="G86" i="45"/>
  <c r="J86" i="45" s="1"/>
  <c r="M86" i="45" s="1"/>
  <c r="P86" i="45" s="1"/>
  <c r="F86" i="45"/>
  <c r="I86" i="45" s="1"/>
  <c r="L86" i="45" s="1"/>
  <c r="O86" i="45" s="1"/>
  <c r="R86" i="45" s="1"/>
  <c r="D90" i="45"/>
  <c r="G90" i="45" s="1"/>
  <c r="J90" i="45" s="1"/>
  <c r="M90" i="45" s="1"/>
  <c r="P90" i="45" s="1"/>
  <c r="E90" i="45"/>
  <c r="H90" i="45" s="1"/>
  <c r="K90" i="45" s="1"/>
  <c r="N90" i="45" s="1"/>
  <c r="Q90" i="45" s="1"/>
  <c r="C90" i="45"/>
  <c r="F90" i="45" s="1"/>
  <c r="I90" i="45" s="1"/>
  <c r="L90" i="45" s="1"/>
  <c r="O90" i="45" s="1"/>
  <c r="R90" i="45" s="1"/>
  <c r="E88" i="45"/>
  <c r="T88" i="45" s="1"/>
  <c r="D88" i="45"/>
  <c r="C88" i="45"/>
  <c r="F88" i="45" s="1"/>
  <c r="I88" i="45" s="1"/>
  <c r="L88" i="45" s="1"/>
  <c r="O88" i="45" s="1"/>
  <c r="R88" i="45" s="1"/>
  <c r="D83" i="45"/>
  <c r="E83" i="45"/>
  <c r="C83" i="45"/>
  <c r="D81" i="45"/>
  <c r="E81" i="45"/>
  <c r="C81" i="45"/>
  <c r="D80" i="45"/>
  <c r="E80" i="45"/>
  <c r="C80" i="45"/>
  <c r="T77" i="45"/>
  <c r="S77" i="45"/>
  <c r="H77" i="45"/>
  <c r="K77" i="45" s="1"/>
  <c r="N77" i="45" s="1"/>
  <c r="Q77" i="45" s="1"/>
  <c r="G77" i="45"/>
  <c r="J77" i="45" s="1"/>
  <c r="M77" i="45" s="1"/>
  <c r="P77" i="45" s="1"/>
  <c r="F77" i="45"/>
  <c r="I77" i="45" s="1"/>
  <c r="L77" i="45" s="1"/>
  <c r="O77" i="45" s="1"/>
  <c r="R77" i="45" s="1"/>
  <c r="T75" i="45"/>
  <c r="S75" i="45"/>
  <c r="H75" i="45"/>
  <c r="K75" i="45" s="1"/>
  <c r="N75" i="45" s="1"/>
  <c r="Q75" i="45" s="1"/>
  <c r="G75" i="45"/>
  <c r="J75" i="45" s="1"/>
  <c r="M75" i="45" s="1"/>
  <c r="P75" i="45" s="1"/>
  <c r="F75" i="45"/>
  <c r="I75" i="45" s="1"/>
  <c r="L75" i="45" s="1"/>
  <c r="O75" i="45" s="1"/>
  <c r="R75" i="45" s="1"/>
  <c r="T74" i="45"/>
  <c r="S74" i="45"/>
  <c r="H74" i="45"/>
  <c r="K74" i="45" s="1"/>
  <c r="N74" i="45" s="1"/>
  <c r="Q74" i="45" s="1"/>
  <c r="G74" i="45"/>
  <c r="J74" i="45" s="1"/>
  <c r="M74" i="45" s="1"/>
  <c r="P74" i="45" s="1"/>
  <c r="F74" i="45"/>
  <c r="I74" i="45" s="1"/>
  <c r="L74" i="45" s="1"/>
  <c r="O74" i="45" s="1"/>
  <c r="R74" i="45" s="1"/>
  <c r="D71" i="45"/>
  <c r="E71" i="45"/>
  <c r="C71" i="45"/>
  <c r="D69" i="45"/>
  <c r="E69" i="45"/>
  <c r="C69" i="45"/>
  <c r="D68" i="45"/>
  <c r="E68" i="45"/>
  <c r="C68" i="45"/>
  <c r="D78" i="45"/>
  <c r="S78" i="45" s="1"/>
  <c r="E78" i="45"/>
  <c r="T78" i="45" s="1"/>
  <c r="C78" i="45"/>
  <c r="F78" i="45" s="1"/>
  <c r="I78" i="45" s="1"/>
  <c r="L78" i="45" s="1"/>
  <c r="O78" i="45" s="1"/>
  <c r="R78" i="45" s="1"/>
  <c r="E76" i="45"/>
  <c r="T76" i="45" s="1"/>
  <c r="D76" i="45"/>
  <c r="S76" i="45" s="1"/>
  <c r="C76" i="45"/>
  <c r="F76" i="45" s="1"/>
  <c r="I76" i="45" s="1"/>
  <c r="L76" i="45" s="1"/>
  <c r="O76" i="45" s="1"/>
  <c r="R76" i="45" s="1"/>
  <c r="T65" i="45"/>
  <c r="S65" i="45"/>
  <c r="H65" i="45"/>
  <c r="K65" i="45" s="1"/>
  <c r="N65" i="45" s="1"/>
  <c r="Q65" i="45" s="1"/>
  <c r="G65" i="45"/>
  <c r="J65" i="45" s="1"/>
  <c r="M65" i="45" s="1"/>
  <c r="P65" i="45" s="1"/>
  <c r="F65" i="45"/>
  <c r="I65" i="45" s="1"/>
  <c r="L65" i="45" s="1"/>
  <c r="O65" i="45" s="1"/>
  <c r="R65" i="45" s="1"/>
  <c r="T63" i="45"/>
  <c r="S63" i="45"/>
  <c r="H63" i="45"/>
  <c r="K63" i="45" s="1"/>
  <c r="N63" i="45" s="1"/>
  <c r="Q63" i="45" s="1"/>
  <c r="G63" i="45"/>
  <c r="J63" i="45" s="1"/>
  <c r="M63" i="45" s="1"/>
  <c r="P63" i="45" s="1"/>
  <c r="F63" i="45"/>
  <c r="I63" i="45" s="1"/>
  <c r="L63" i="45" s="1"/>
  <c r="O63" i="45" s="1"/>
  <c r="R63" i="45" s="1"/>
  <c r="T62" i="45"/>
  <c r="S62" i="45"/>
  <c r="H62" i="45"/>
  <c r="K62" i="45" s="1"/>
  <c r="N62" i="45" s="1"/>
  <c r="Q62" i="45" s="1"/>
  <c r="G62" i="45"/>
  <c r="J62" i="45" s="1"/>
  <c r="M62" i="45" s="1"/>
  <c r="P62" i="45" s="1"/>
  <c r="F62" i="45"/>
  <c r="I62" i="45" s="1"/>
  <c r="L62" i="45" s="1"/>
  <c r="O62" i="45" s="1"/>
  <c r="R62" i="45" s="1"/>
  <c r="E64" i="45"/>
  <c r="H64" i="45" s="1"/>
  <c r="K64" i="45" s="1"/>
  <c r="N64" i="45" s="1"/>
  <c r="Q64" i="45" s="1"/>
  <c r="D64" i="45"/>
  <c r="S64" i="45" s="1"/>
  <c r="C64" i="45"/>
  <c r="F64" i="45" s="1"/>
  <c r="I64" i="45" s="1"/>
  <c r="L64" i="45" s="1"/>
  <c r="O64" i="45" s="1"/>
  <c r="R64" i="45" s="1"/>
  <c r="D66" i="45"/>
  <c r="S66" i="45" s="1"/>
  <c r="E66" i="45"/>
  <c r="H66" i="45" s="1"/>
  <c r="K66" i="45" s="1"/>
  <c r="N66" i="45" s="1"/>
  <c r="Q66" i="45" s="1"/>
  <c r="C66" i="45"/>
  <c r="F66" i="45" s="1"/>
  <c r="I66" i="45" s="1"/>
  <c r="L66" i="45" s="1"/>
  <c r="O66" i="45" s="1"/>
  <c r="R66" i="45" s="1"/>
  <c r="D59" i="45"/>
  <c r="E59" i="45"/>
  <c r="C59" i="45"/>
  <c r="D57" i="45"/>
  <c r="E57" i="45"/>
  <c r="C57" i="45"/>
  <c r="D56" i="45"/>
  <c r="E56" i="45"/>
  <c r="C56" i="45"/>
  <c r="T53" i="45"/>
  <c r="S53" i="45"/>
  <c r="H53" i="45"/>
  <c r="K53" i="45" s="1"/>
  <c r="N53" i="45" s="1"/>
  <c r="Q53" i="45" s="1"/>
  <c r="G53" i="45"/>
  <c r="J53" i="45" s="1"/>
  <c r="M53" i="45" s="1"/>
  <c r="P53" i="45" s="1"/>
  <c r="F53" i="45"/>
  <c r="I53" i="45" s="1"/>
  <c r="L53" i="45" s="1"/>
  <c r="O53" i="45" s="1"/>
  <c r="R53" i="45" s="1"/>
  <c r="T51" i="45"/>
  <c r="S51" i="45"/>
  <c r="H51" i="45"/>
  <c r="K51" i="45" s="1"/>
  <c r="N51" i="45" s="1"/>
  <c r="Q51" i="45" s="1"/>
  <c r="G51" i="45"/>
  <c r="J51" i="45" s="1"/>
  <c r="M51" i="45" s="1"/>
  <c r="P51" i="45" s="1"/>
  <c r="F51" i="45"/>
  <c r="I51" i="45" s="1"/>
  <c r="L51" i="45" s="1"/>
  <c r="O51" i="45" s="1"/>
  <c r="R51" i="45" s="1"/>
  <c r="T50" i="45"/>
  <c r="S50" i="45"/>
  <c r="H50" i="45"/>
  <c r="K50" i="45" s="1"/>
  <c r="N50" i="45" s="1"/>
  <c r="Q50" i="45" s="1"/>
  <c r="G50" i="45"/>
  <c r="J50" i="45" s="1"/>
  <c r="M50" i="45" s="1"/>
  <c r="P50" i="45" s="1"/>
  <c r="F50" i="45"/>
  <c r="I50" i="45" s="1"/>
  <c r="L50" i="45" s="1"/>
  <c r="O50" i="45" s="1"/>
  <c r="R50" i="45" s="1"/>
  <c r="T47" i="45"/>
  <c r="S47" i="45"/>
  <c r="H47" i="45"/>
  <c r="K47" i="45" s="1"/>
  <c r="N47" i="45" s="1"/>
  <c r="Q47" i="45" s="1"/>
  <c r="G47" i="45"/>
  <c r="J47" i="45" s="1"/>
  <c r="M47" i="45" s="1"/>
  <c r="P47" i="45" s="1"/>
  <c r="F47" i="45"/>
  <c r="I47" i="45" s="1"/>
  <c r="L47" i="45" s="1"/>
  <c r="O47" i="45" s="1"/>
  <c r="R47" i="45" s="1"/>
  <c r="T45" i="45"/>
  <c r="S45" i="45"/>
  <c r="H45" i="45"/>
  <c r="K45" i="45" s="1"/>
  <c r="N45" i="45" s="1"/>
  <c r="Q45" i="45" s="1"/>
  <c r="G45" i="45"/>
  <c r="J45" i="45" s="1"/>
  <c r="M45" i="45" s="1"/>
  <c r="P45" i="45" s="1"/>
  <c r="F45" i="45"/>
  <c r="I45" i="45" s="1"/>
  <c r="L45" i="45" s="1"/>
  <c r="O45" i="45" s="1"/>
  <c r="R45" i="45" s="1"/>
  <c r="T44" i="45"/>
  <c r="S44" i="45"/>
  <c r="H44" i="45"/>
  <c r="K44" i="45" s="1"/>
  <c r="N44" i="45" s="1"/>
  <c r="Q44" i="45" s="1"/>
  <c r="G44" i="45"/>
  <c r="J44" i="45" s="1"/>
  <c r="M44" i="45" s="1"/>
  <c r="P44" i="45" s="1"/>
  <c r="F44" i="45"/>
  <c r="I44" i="45" s="1"/>
  <c r="L44" i="45" s="1"/>
  <c r="O44" i="45" s="1"/>
  <c r="R44" i="45" s="1"/>
  <c r="T41" i="45"/>
  <c r="S41" i="45"/>
  <c r="H41" i="45"/>
  <c r="K41" i="45" s="1"/>
  <c r="N41" i="45" s="1"/>
  <c r="Q41" i="45" s="1"/>
  <c r="G41" i="45"/>
  <c r="J41" i="45" s="1"/>
  <c r="M41" i="45" s="1"/>
  <c r="P41" i="45" s="1"/>
  <c r="F41" i="45"/>
  <c r="I41" i="45" s="1"/>
  <c r="L41" i="45" s="1"/>
  <c r="O41" i="45" s="1"/>
  <c r="R41" i="45" s="1"/>
  <c r="T39" i="45"/>
  <c r="S39" i="45"/>
  <c r="H39" i="45"/>
  <c r="K39" i="45" s="1"/>
  <c r="N39" i="45" s="1"/>
  <c r="Q39" i="45" s="1"/>
  <c r="G39" i="45"/>
  <c r="J39" i="45" s="1"/>
  <c r="M39" i="45" s="1"/>
  <c r="P39" i="45" s="1"/>
  <c r="F39" i="45"/>
  <c r="I39" i="45" s="1"/>
  <c r="L39" i="45" s="1"/>
  <c r="O39" i="45" s="1"/>
  <c r="R39" i="45" s="1"/>
  <c r="T38" i="45"/>
  <c r="S38" i="45"/>
  <c r="H38" i="45"/>
  <c r="K38" i="45" s="1"/>
  <c r="N38" i="45" s="1"/>
  <c r="Q38" i="45" s="1"/>
  <c r="G38" i="45"/>
  <c r="J38" i="45" s="1"/>
  <c r="M38" i="45" s="1"/>
  <c r="P38" i="45" s="1"/>
  <c r="F38" i="45"/>
  <c r="I38" i="45" s="1"/>
  <c r="L38" i="45" s="1"/>
  <c r="O38" i="45" s="1"/>
  <c r="R38" i="45" s="1"/>
  <c r="D35" i="45"/>
  <c r="E35" i="45"/>
  <c r="C35" i="45"/>
  <c r="D33" i="45"/>
  <c r="E33" i="45"/>
  <c r="C33" i="45"/>
  <c r="D32" i="45"/>
  <c r="E32" i="45"/>
  <c r="C32" i="45"/>
  <c r="D54" i="45"/>
  <c r="G54" i="45" s="1"/>
  <c r="J54" i="45" s="1"/>
  <c r="M54" i="45" s="1"/>
  <c r="P54" i="45" s="1"/>
  <c r="E54" i="45"/>
  <c r="T54" i="45" s="1"/>
  <c r="C54" i="45"/>
  <c r="F54" i="45" s="1"/>
  <c r="I54" i="45" s="1"/>
  <c r="L54" i="45" s="1"/>
  <c r="O54" i="45" s="1"/>
  <c r="R54" i="45" s="1"/>
  <c r="D48" i="45"/>
  <c r="S48" i="45" s="1"/>
  <c r="E48" i="45"/>
  <c r="H48" i="45" s="1"/>
  <c r="K48" i="45" s="1"/>
  <c r="N48" i="45" s="1"/>
  <c r="Q48" i="45" s="1"/>
  <c r="C48" i="45"/>
  <c r="F48" i="45" s="1"/>
  <c r="I48" i="45" s="1"/>
  <c r="L48" i="45" s="1"/>
  <c r="O48" i="45" s="1"/>
  <c r="R48" i="45" s="1"/>
  <c r="D42" i="45"/>
  <c r="G42" i="45" s="1"/>
  <c r="J42" i="45" s="1"/>
  <c r="M42" i="45" s="1"/>
  <c r="P42" i="45" s="1"/>
  <c r="E42" i="45"/>
  <c r="T42" i="45" s="1"/>
  <c r="C42" i="45"/>
  <c r="F42" i="45" s="1"/>
  <c r="I42" i="45" s="1"/>
  <c r="L42" i="45" s="1"/>
  <c r="O42" i="45" s="1"/>
  <c r="R42" i="45" s="1"/>
  <c r="E52" i="45"/>
  <c r="H52" i="45" s="1"/>
  <c r="K52" i="45" s="1"/>
  <c r="N52" i="45" s="1"/>
  <c r="Q52" i="45" s="1"/>
  <c r="D52" i="45"/>
  <c r="C52" i="45"/>
  <c r="F52" i="45" s="1"/>
  <c r="I52" i="45" s="1"/>
  <c r="L52" i="45" s="1"/>
  <c r="O52" i="45" s="1"/>
  <c r="R52" i="45" s="1"/>
  <c r="E46" i="45"/>
  <c r="H46" i="45" s="1"/>
  <c r="K46" i="45" s="1"/>
  <c r="N46" i="45" s="1"/>
  <c r="Q46" i="45" s="1"/>
  <c r="D46" i="45"/>
  <c r="S46" i="45" s="1"/>
  <c r="C46" i="45"/>
  <c r="F46" i="45" s="1"/>
  <c r="I46" i="45" s="1"/>
  <c r="L46" i="45" s="1"/>
  <c r="O46" i="45" s="1"/>
  <c r="R46" i="45" s="1"/>
  <c r="E40" i="45"/>
  <c r="H40" i="45" s="1"/>
  <c r="K40" i="45" s="1"/>
  <c r="N40" i="45" s="1"/>
  <c r="Q40" i="45" s="1"/>
  <c r="D40" i="45"/>
  <c r="S40" i="45" s="1"/>
  <c r="C40" i="45"/>
  <c r="F40" i="45" s="1"/>
  <c r="I40" i="45" s="1"/>
  <c r="L40" i="45" s="1"/>
  <c r="O40" i="45" s="1"/>
  <c r="R40" i="45" s="1"/>
  <c r="T29" i="45"/>
  <c r="S29" i="45"/>
  <c r="H29" i="45"/>
  <c r="K29" i="45" s="1"/>
  <c r="N29" i="45" s="1"/>
  <c r="Q29" i="45" s="1"/>
  <c r="G29" i="45"/>
  <c r="J29" i="45" s="1"/>
  <c r="M29" i="45" s="1"/>
  <c r="P29" i="45" s="1"/>
  <c r="F29" i="45"/>
  <c r="I29" i="45" s="1"/>
  <c r="L29" i="45" s="1"/>
  <c r="O29" i="45" s="1"/>
  <c r="R29" i="45" s="1"/>
  <c r="T27" i="45"/>
  <c r="S27" i="45"/>
  <c r="H27" i="45"/>
  <c r="K27" i="45" s="1"/>
  <c r="N27" i="45" s="1"/>
  <c r="Q27" i="45" s="1"/>
  <c r="G27" i="45"/>
  <c r="J27" i="45" s="1"/>
  <c r="M27" i="45" s="1"/>
  <c r="P27" i="45" s="1"/>
  <c r="F27" i="45"/>
  <c r="I27" i="45" s="1"/>
  <c r="L27" i="45" s="1"/>
  <c r="O27" i="45" s="1"/>
  <c r="R27" i="45" s="1"/>
  <c r="T26" i="45"/>
  <c r="S26" i="45"/>
  <c r="H26" i="45"/>
  <c r="K26" i="45" s="1"/>
  <c r="N26" i="45" s="1"/>
  <c r="Q26" i="45" s="1"/>
  <c r="G26" i="45"/>
  <c r="J26" i="45" s="1"/>
  <c r="M26" i="45" s="1"/>
  <c r="P26" i="45" s="1"/>
  <c r="F26" i="45"/>
  <c r="I26" i="45" s="1"/>
  <c r="L26" i="45" s="1"/>
  <c r="O26" i="45" s="1"/>
  <c r="R26" i="45" s="1"/>
  <c r="D11" i="45"/>
  <c r="E11" i="45"/>
  <c r="C11" i="45"/>
  <c r="D9" i="45"/>
  <c r="E9" i="45"/>
  <c r="C9" i="45"/>
  <c r="D8" i="45"/>
  <c r="E8" i="45"/>
  <c r="D30" i="45"/>
  <c r="E30" i="45"/>
  <c r="T30" i="45" s="1"/>
  <c r="C30" i="45"/>
  <c r="F30" i="45" s="1"/>
  <c r="I30" i="45" s="1"/>
  <c r="L30" i="45" s="1"/>
  <c r="O30" i="45" s="1"/>
  <c r="R30" i="45" s="1"/>
  <c r="E28" i="45"/>
  <c r="T28" i="45" s="1"/>
  <c r="D28" i="45"/>
  <c r="C28" i="45"/>
  <c r="F28" i="45" s="1"/>
  <c r="I28" i="45" s="1"/>
  <c r="L28" i="45" s="1"/>
  <c r="O28" i="45" s="1"/>
  <c r="R28" i="45" s="1"/>
  <c r="H186" i="45" l="1"/>
  <c r="K186" i="45" s="1"/>
  <c r="N186" i="45" s="1"/>
  <c r="Q186" i="45" s="1"/>
  <c r="S220" i="45"/>
  <c r="H238" i="45"/>
  <c r="K238" i="45" s="1"/>
  <c r="N238" i="45" s="1"/>
  <c r="Q238" i="45" s="1"/>
  <c r="G208" i="45"/>
  <c r="J208" i="45" s="1"/>
  <c r="M208" i="45" s="1"/>
  <c r="P208" i="45" s="1"/>
  <c r="S196" i="45"/>
  <c r="S232" i="45"/>
  <c r="G40" i="45"/>
  <c r="J40" i="45" s="1"/>
  <c r="M40" i="45" s="1"/>
  <c r="P40" i="45" s="1"/>
  <c r="T46" i="45"/>
  <c r="S106" i="45"/>
  <c r="S178" i="45"/>
  <c r="T250" i="45"/>
  <c r="G252" i="45"/>
  <c r="J252" i="45" s="1"/>
  <c r="M252" i="45" s="1"/>
  <c r="P252" i="45" s="1"/>
  <c r="G256" i="45"/>
  <c r="J256" i="45" s="1"/>
  <c r="M256" i="45" s="1"/>
  <c r="P256" i="45" s="1"/>
  <c r="T268" i="45"/>
  <c r="S274" i="45"/>
  <c r="H324" i="45"/>
  <c r="K324" i="45" s="1"/>
  <c r="N324" i="45" s="1"/>
  <c r="Q324" i="45" s="1"/>
  <c r="G340" i="45"/>
  <c r="J340" i="45" s="1"/>
  <c r="M340" i="45" s="1"/>
  <c r="P340" i="45" s="1"/>
  <c r="T346" i="45"/>
  <c r="G376" i="45"/>
  <c r="J376" i="45" s="1"/>
  <c r="M376" i="45" s="1"/>
  <c r="P376" i="45" s="1"/>
  <c r="H412" i="45"/>
  <c r="K412" i="45" s="1"/>
  <c r="N412" i="45" s="1"/>
  <c r="Q412" i="45" s="1"/>
  <c r="H76" i="45"/>
  <c r="K76" i="45" s="1"/>
  <c r="N76" i="45" s="1"/>
  <c r="Q76" i="45" s="1"/>
  <c r="H88" i="45"/>
  <c r="K88" i="45" s="1"/>
  <c r="N88" i="45" s="1"/>
  <c r="Q88" i="45" s="1"/>
  <c r="H184" i="45"/>
  <c r="K184" i="45" s="1"/>
  <c r="N184" i="45" s="1"/>
  <c r="Q184" i="45" s="1"/>
  <c r="T40" i="45"/>
  <c r="S30" i="45"/>
  <c r="G30" i="45"/>
  <c r="J30" i="45" s="1"/>
  <c r="M30" i="45" s="1"/>
  <c r="P30" i="45" s="1"/>
  <c r="G100" i="45"/>
  <c r="J100" i="45" s="1"/>
  <c r="M100" i="45" s="1"/>
  <c r="P100" i="45" s="1"/>
  <c r="G136" i="45"/>
  <c r="J136" i="45" s="1"/>
  <c r="M136" i="45" s="1"/>
  <c r="P136" i="45" s="1"/>
  <c r="T142" i="45"/>
  <c r="S160" i="45"/>
  <c r="S184" i="45"/>
  <c r="G298" i="45"/>
  <c r="J298" i="45" s="1"/>
  <c r="M298" i="45" s="1"/>
  <c r="P298" i="45" s="1"/>
  <c r="H310" i="45"/>
  <c r="K310" i="45" s="1"/>
  <c r="N310" i="45" s="1"/>
  <c r="Q310" i="45" s="1"/>
  <c r="T322" i="45"/>
  <c r="S328" i="45"/>
  <c r="H352" i="45"/>
  <c r="K352" i="45" s="1"/>
  <c r="N352" i="45" s="1"/>
  <c r="Q352" i="45" s="1"/>
  <c r="G364" i="45"/>
  <c r="J364" i="45" s="1"/>
  <c r="M364" i="45" s="1"/>
  <c r="P364" i="45" s="1"/>
  <c r="G454" i="45"/>
  <c r="J454" i="45" s="1"/>
  <c r="M454" i="45" s="1"/>
  <c r="P454" i="45" s="1"/>
  <c r="S456" i="45"/>
  <c r="G466" i="45"/>
  <c r="J466" i="45" s="1"/>
  <c r="M466" i="45" s="1"/>
  <c r="P466" i="45" s="1"/>
  <c r="G64" i="45"/>
  <c r="J64" i="45" s="1"/>
  <c r="M64" i="45" s="1"/>
  <c r="P64" i="45" s="1"/>
  <c r="S166" i="45"/>
  <c r="H180" i="45"/>
  <c r="K180" i="45" s="1"/>
  <c r="N180" i="45" s="1"/>
  <c r="Q180" i="45" s="1"/>
  <c r="G186" i="45"/>
  <c r="J186" i="45" s="1"/>
  <c r="M186" i="45" s="1"/>
  <c r="P186" i="45" s="1"/>
  <c r="H208" i="45"/>
  <c r="K208" i="45" s="1"/>
  <c r="N208" i="45" s="1"/>
  <c r="Q208" i="45" s="1"/>
  <c r="T220" i="45"/>
  <c r="H232" i="45"/>
  <c r="K232" i="45" s="1"/>
  <c r="N232" i="45" s="1"/>
  <c r="Q232" i="45" s="1"/>
  <c r="H298" i="45"/>
  <c r="K298" i="45" s="1"/>
  <c r="N298" i="45" s="1"/>
  <c r="Q298" i="45" s="1"/>
  <c r="S346" i="45"/>
  <c r="H364" i="45"/>
  <c r="K364" i="45" s="1"/>
  <c r="N364" i="45" s="1"/>
  <c r="Q364" i="45" s="1"/>
  <c r="H454" i="45"/>
  <c r="K454" i="45" s="1"/>
  <c r="N454" i="45" s="1"/>
  <c r="Q454" i="45" s="1"/>
  <c r="H466" i="45"/>
  <c r="K466" i="45" s="1"/>
  <c r="N466" i="45" s="1"/>
  <c r="Q466" i="45" s="1"/>
  <c r="S478" i="45"/>
  <c r="H130" i="45"/>
  <c r="K130" i="45" s="1"/>
  <c r="N130" i="45" s="1"/>
  <c r="Q130" i="45" s="1"/>
  <c r="H154" i="45"/>
  <c r="K154" i="45" s="1"/>
  <c r="N154" i="45" s="1"/>
  <c r="Q154" i="45" s="1"/>
  <c r="T166" i="45"/>
  <c r="H400" i="45"/>
  <c r="K400" i="45" s="1"/>
  <c r="N400" i="45" s="1"/>
  <c r="Q400" i="45" s="1"/>
  <c r="H436" i="45"/>
  <c r="K436" i="45" s="1"/>
  <c r="N436" i="45" s="1"/>
  <c r="Q436" i="45" s="1"/>
  <c r="H442" i="45"/>
  <c r="K442" i="45" s="1"/>
  <c r="N442" i="45" s="1"/>
  <c r="Q442" i="45" s="1"/>
  <c r="T478" i="45"/>
  <c r="T106" i="45"/>
  <c r="G142" i="45"/>
  <c r="J142" i="45" s="1"/>
  <c r="M142" i="45" s="1"/>
  <c r="P142" i="45" s="1"/>
  <c r="G268" i="45"/>
  <c r="J268" i="45" s="1"/>
  <c r="M268" i="45" s="1"/>
  <c r="P268" i="45" s="1"/>
  <c r="T274" i="45"/>
  <c r="G310" i="45"/>
  <c r="J310" i="45" s="1"/>
  <c r="M310" i="45" s="1"/>
  <c r="P310" i="45" s="1"/>
  <c r="S322" i="45"/>
  <c r="S330" i="45"/>
  <c r="H376" i="45"/>
  <c r="K376" i="45" s="1"/>
  <c r="N376" i="45" s="1"/>
  <c r="Q376" i="45" s="1"/>
  <c r="S436" i="45"/>
  <c r="G382" i="45"/>
  <c r="J382" i="45" s="1"/>
  <c r="M382" i="45" s="1"/>
  <c r="P382" i="45" s="1"/>
  <c r="G112" i="45"/>
  <c r="J112" i="45" s="1"/>
  <c r="M112" i="45" s="1"/>
  <c r="P112" i="45" s="1"/>
  <c r="T112" i="45"/>
  <c r="S384" i="45"/>
  <c r="H456" i="45"/>
  <c r="K456" i="45" s="1"/>
  <c r="N456" i="45" s="1"/>
  <c r="Q456" i="45" s="1"/>
  <c r="H444" i="45"/>
  <c r="K444" i="45" s="1"/>
  <c r="N444" i="45" s="1"/>
  <c r="Q444" i="45" s="1"/>
  <c r="T426" i="45"/>
  <c r="H330" i="45"/>
  <c r="K330" i="45" s="1"/>
  <c r="N330" i="45" s="1"/>
  <c r="Q330" i="45" s="1"/>
  <c r="H102" i="45"/>
  <c r="K102" i="45" s="1"/>
  <c r="N102" i="45" s="1"/>
  <c r="Q102" i="45" s="1"/>
  <c r="S108" i="45"/>
  <c r="S102" i="45"/>
  <c r="S90" i="45"/>
  <c r="G78" i="45"/>
  <c r="J78" i="45" s="1"/>
  <c r="M78" i="45" s="1"/>
  <c r="P78" i="45" s="1"/>
  <c r="T66" i="45"/>
  <c r="H42" i="45"/>
  <c r="K42" i="45" s="1"/>
  <c r="N42" i="45" s="1"/>
  <c r="Q42" i="45" s="1"/>
  <c r="H28" i="45"/>
  <c r="K28" i="45" s="1"/>
  <c r="N28" i="45" s="1"/>
  <c r="Q28" i="45" s="1"/>
  <c r="H288" i="45"/>
  <c r="K288" i="45" s="1"/>
  <c r="N288" i="45" s="1"/>
  <c r="Q288" i="45" s="1"/>
  <c r="H480" i="45"/>
  <c r="K480" i="45" s="1"/>
  <c r="N480" i="45" s="1"/>
  <c r="Q480" i="45" s="1"/>
  <c r="S480" i="45"/>
  <c r="H468" i="45"/>
  <c r="K468" i="45" s="1"/>
  <c r="N468" i="45" s="1"/>
  <c r="Q468" i="45" s="1"/>
  <c r="G468" i="45"/>
  <c r="J468" i="45" s="1"/>
  <c r="M468" i="45" s="1"/>
  <c r="P468" i="45" s="1"/>
  <c r="H402" i="45"/>
  <c r="K402" i="45" s="1"/>
  <c r="N402" i="45" s="1"/>
  <c r="Q402" i="45" s="1"/>
  <c r="H378" i="45"/>
  <c r="K378" i="45" s="1"/>
  <c r="N378" i="45" s="1"/>
  <c r="Q378" i="45" s="1"/>
  <c r="H390" i="45"/>
  <c r="K390" i="45" s="1"/>
  <c r="N390" i="45" s="1"/>
  <c r="Q390" i="45" s="1"/>
  <c r="T366" i="45"/>
  <c r="G354" i="45"/>
  <c r="J354" i="45" s="1"/>
  <c r="M354" i="45" s="1"/>
  <c r="P354" i="45" s="1"/>
  <c r="H354" i="45"/>
  <c r="K354" i="45" s="1"/>
  <c r="N354" i="45" s="1"/>
  <c r="Q354" i="45" s="1"/>
  <c r="G300" i="45"/>
  <c r="J300" i="45" s="1"/>
  <c r="M300" i="45" s="1"/>
  <c r="P300" i="45" s="1"/>
  <c r="H276" i="45"/>
  <c r="K276" i="45" s="1"/>
  <c r="N276" i="45" s="1"/>
  <c r="Q276" i="45" s="1"/>
  <c r="S258" i="45"/>
  <c r="H252" i="45"/>
  <c r="K252" i="45" s="1"/>
  <c r="N252" i="45" s="1"/>
  <c r="Q252" i="45" s="1"/>
  <c r="T258" i="45"/>
  <c r="S234" i="45"/>
  <c r="T222" i="45"/>
  <c r="G210" i="45"/>
  <c r="J210" i="45" s="1"/>
  <c r="M210" i="45" s="1"/>
  <c r="P210" i="45" s="1"/>
  <c r="S180" i="45"/>
  <c r="S156" i="45"/>
  <c r="H168" i="45"/>
  <c r="K168" i="45" s="1"/>
  <c r="N168" i="45" s="1"/>
  <c r="Q168" i="45" s="1"/>
  <c r="G162" i="45"/>
  <c r="J162" i="45" s="1"/>
  <c r="M162" i="45" s="1"/>
  <c r="P162" i="45" s="1"/>
  <c r="S132" i="45"/>
  <c r="T138" i="45"/>
  <c r="S144" i="45"/>
  <c r="H144" i="45"/>
  <c r="K144" i="45" s="1"/>
  <c r="N144" i="45" s="1"/>
  <c r="Q144" i="45" s="1"/>
  <c r="S114" i="45"/>
  <c r="T108" i="45"/>
  <c r="T90" i="45"/>
  <c r="H78" i="45"/>
  <c r="K78" i="45" s="1"/>
  <c r="N78" i="45" s="1"/>
  <c r="Q78" i="45" s="1"/>
  <c r="G66" i="45"/>
  <c r="J66" i="45" s="1"/>
  <c r="M66" i="45" s="1"/>
  <c r="P66" i="45" s="1"/>
  <c r="G48" i="45"/>
  <c r="J48" i="45" s="1"/>
  <c r="M48" i="45" s="1"/>
  <c r="P48" i="45" s="1"/>
  <c r="T48" i="45"/>
  <c r="S54" i="45"/>
  <c r="H30" i="45"/>
  <c r="K30" i="45" s="1"/>
  <c r="N30" i="45" s="1"/>
  <c r="Q30" i="45" s="1"/>
  <c r="G28" i="45"/>
  <c r="J28" i="45" s="1"/>
  <c r="M28" i="45" s="1"/>
  <c r="P28" i="45" s="1"/>
  <c r="S28" i="45"/>
  <c r="G240" i="45"/>
  <c r="J240" i="45" s="1"/>
  <c r="M240" i="45" s="1"/>
  <c r="P240" i="45" s="1"/>
  <c r="S240" i="45"/>
  <c r="S42" i="45"/>
  <c r="T162" i="45"/>
  <c r="H162" i="45"/>
  <c r="K162" i="45" s="1"/>
  <c r="N162" i="45" s="1"/>
  <c r="Q162" i="45" s="1"/>
  <c r="T328" i="45"/>
  <c r="H328" i="45"/>
  <c r="K328" i="45" s="1"/>
  <c r="N328" i="45" s="1"/>
  <c r="Q328" i="45" s="1"/>
  <c r="T234" i="45"/>
  <c r="H234" i="45"/>
  <c r="K234" i="45" s="1"/>
  <c r="N234" i="45" s="1"/>
  <c r="Q234" i="45" s="1"/>
  <c r="G52" i="45"/>
  <c r="J52" i="45" s="1"/>
  <c r="M52" i="45" s="1"/>
  <c r="P52" i="45" s="1"/>
  <c r="S52" i="45"/>
  <c r="H136" i="45"/>
  <c r="K136" i="45" s="1"/>
  <c r="N136" i="45" s="1"/>
  <c r="Q136" i="45" s="1"/>
  <c r="T136" i="45"/>
  <c r="S138" i="45"/>
  <c r="G154" i="45"/>
  <c r="J154" i="45" s="1"/>
  <c r="M154" i="45" s="1"/>
  <c r="P154" i="45" s="1"/>
  <c r="S154" i="45"/>
  <c r="G168" i="45"/>
  <c r="J168" i="45" s="1"/>
  <c r="M168" i="45" s="1"/>
  <c r="P168" i="45" s="1"/>
  <c r="S168" i="45"/>
  <c r="H160" i="45"/>
  <c r="K160" i="45" s="1"/>
  <c r="N160" i="45" s="1"/>
  <c r="Q160" i="45" s="1"/>
  <c r="G46" i="45"/>
  <c r="J46" i="45" s="1"/>
  <c r="M46" i="45" s="1"/>
  <c r="P46" i="45" s="1"/>
  <c r="T100" i="45"/>
  <c r="H120" i="45"/>
  <c r="K120" i="45" s="1"/>
  <c r="N120" i="45" s="1"/>
  <c r="Q120" i="45" s="1"/>
  <c r="T132" i="45"/>
  <c r="T156" i="45"/>
  <c r="H156" i="45"/>
  <c r="K156" i="45" s="1"/>
  <c r="N156" i="45" s="1"/>
  <c r="Q156" i="45" s="1"/>
  <c r="T178" i="45"/>
  <c r="H178" i="45"/>
  <c r="K178" i="45" s="1"/>
  <c r="N178" i="45" s="1"/>
  <c r="Q178" i="45" s="1"/>
  <c r="G250" i="45"/>
  <c r="J250" i="45" s="1"/>
  <c r="M250" i="45" s="1"/>
  <c r="P250" i="45" s="1"/>
  <c r="T256" i="45"/>
  <c r="T300" i="45"/>
  <c r="H300" i="45"/>
  <c r="K300" i="45" s="1"/>
  <c r="N300" i="45" s="1"/>
  <c r="Q300" i="45" s="1"/>
  <c r="T312" i="45"/>
  <c r="H312" i="45"/>
  <c r="K312" i="45" s="1"/>
  <c r="N312" i="45" s="1"/>
  <c r="Q312" i="45" s="1"/>
  <c r="G388" i="45"/>
  <c r="J388" i="45" s="1"/>
  <c r="M388" i="45" s="1"/>
  <c r="P388" i="45" s="1"/>
  <c r="S388" i="45"/>
  <c r="S378" i="45"/>
  <c r="G378" i="45"/>
  <c r="J378" i="45" s="1"/>
  <c r="M378" i="45" s="1"/>
  <c r="P378" i="45" s="1"/>
  <c r="G438" i="45"/>
  <c r="J438" i="45" s="1"/>
  <c r="M438" i="45" s="1"/>
  <c r="P438" i="45" s="1"/>
  <c r="S438" i="45"/>
  <c r="T52" i="45"/>
  <c r="H54" i="45"/>
  <c r="K54" i="45" s="1"/>
  <c r="N54" i="45" s="1"/>
  <c r="Q54" i="45" s="1"/>
  <c r="T64" i="45"/>
  <c r="S88" i="45"/>
  <c r="G88" i="45"/>
  <c r="J88" i="45" s="1"/>
  <c r="M88" i="45" s="1"/>
  <c r="P88" i="45" s="1"/>
  <c r="S120" i="45"/>
  <c r="G120" i="45"/>
  <c r="J120" i="45" s="1"/>
  <c r="M120" i="45" s="1"/>
  <c r="P120" i="45" s="1"/>
  <c r="G118" i="45"/>
  <c r="J118" i="45" s="1"/>
  <c r="M118" i="45" s="1"/>
  <c r="P118" i="45" s="1"/>
  <c r="T198" i="45"/>
  <c r="H198" i="45"/>
  <c r="K198" i="45" s="1"/>
  <c r="N198" i="45" s="1"/>
  <c r="Q198" i="45" s="1"/>
  <c r="T210" i="45"/>
  <c r="H210" i="45"/>
  <c r="K210" i="45" s="1"/>
  <c r="N210" i="45" s="1"/>
  <c r="Q210" i="45" s="1"/>
  <c r="S352" i="45"/>
  <c r="G352" i="45"/>
  <c r="J352" i="45" s="1"/>
  <c r="M352" i="45" s="1"/>
  <c r="P352" i="45" s="1"/>
  <c r="G342" i="45"/>
  <c r="J342" i="45" s="1"/>
  <c r="M342" i="45" s="1"/>
  <c r="P342" i="45" s="1"/>
  <c r="S342" i="45"/>
  <c r="G400" i="45"/>
  <c r="J400" i="45" s="1"/>
  <c r="M400" i="45" s="1"/>
  <c r="P400" i="45" s="1"/>
  <c r="S400" i="45"/>
  <c r="G402" i="45"/>
  <c r="J402" i="45" s="1"/>
  <c r="M402" i="45" s="1"/>
  <c r="P402" i="45" s="1"/>
  <c r="S414" i="45"/>
  <c r="G414" i="45"/>
  <c r="J414" i="45" s="1"/>
  <c r="M414" i="45" s="1"/>
  <c r="P414" i="45" s="1"/>
  <c r="G424" i="45"/>
  <c r="J424" i="45" s="1"/>
  <c r="M424" i="45" s="1"/>
  <c r="P424" i="45" s="1"/>
  <c r="S424" i="45"/>
  <c r="S426" i="45"/>
  <c r="G426" i="45"/>
  <c r="J426" i="45" s="1"/>
  <c r="M426" i="45" s="1"/>
  <c r="P426" i="45" s="1"/>
  <c r="H414" i="45"/>
  <c r="K414" i="45" s="1"/>
  <c r="N414" i="45" s="1"/>
  <c r="Q414" i="45" s="1"/>
  <c r="T414" i="45"/>
  <c r="S442" i="45"/>
  <c r="G442" i="45"/>
  <c r="J442" i="45" s="1"/>
  <c r="M442" i="45" s="1"/>
  <c r="P442" i="45" s="1"/>
  <c r="H114" i="45"/>
  <c r="K114" i="45" s="1"/>
  <c r="N114" i="45" s="1"/>
  <c r="Q114" i="45" s="1"/>
  <c r="H118" i="45"/>
  <c r="K118" i="45" s="1"/>
  <c r="N118" i="45" s="1"/>
  <c r="Q118" i="45" s="1"/>
  <c r="S130" i="45"/>
  <c r="S198" i="45"/>
  <c r="G198" i="45"/>
  <c r="J198" i="45" s="1"/>
  <c r="M198" i="45" s="1"/>
  <c r="P198" i="45" s="1"/>
  <c r="S222" i="45"/>
  <c r="H240" i="45"/>
  <c r="K240" i="45" s="1"/>
  <c r="N240" i="45" s="1"/>
  <c r="Q240" i="45" s="1"/>
  <c r="T240" i="45"/>
  <c r="H270" i="45"/>
  <c r="K270" i="45" s="1"/>
  <c r="N270" i="45" s="1"/>
  <c r="Q270" i="45" s="1"/>
  <c r="G276" i="45"/>
  <c r="J276" i="45" s="1"/>
  <c r="M276" i="45" s="1"/>
  <c r="P276" i="45" s="1"/>
  <c r="G324" i="45"/>
  <c r="J324" i="45" s="1"/>
  <c r="M324" i="45" s="1"/>
  <c r="P324" i="45" s="1"/>
  <c r="S412" i="45"/>
  <c r="G76" i="45"/>
  <c r="J76" i="45" s="1"/>
  <c r="M76" i="45" s="1"/>
  <c r="P76" i="45" s="1"/>
  <c r="H196" i="45"/>
  <c r="K196" i="45" s="1"/>
  <c r="N196" i="45" s="1"/>
  <c r="Q196" i="45" s="1"/>
  <c r="G312" i="45"/>
  <c r="J312" i="45" s="1"/>
  <c r="M312" i="45" s="1"/>
  <c r="P312" i="45" s="1"/>
  <c r="H340" i="45"/>
  <c r="K340" i="45" s="1"/>
  <c r="N340" i="45" s="1"/>
  <c r="Q340" i="45" s="1"/>
  <c r="T340" i="45"/>
  <c r="H342" i="45"/>
  <c r="K342" i="45" s="1"/>
  <c r="N342" i="45" s="1"/>
  <c r="Q342" i="45" s="1"/>
  <c r="T342" i="45"/>
  <c r="G348" i="45"/>
  <c r="J348" i="45" s="1"/>
  <c r="M348" i="45" s="1"/>
  <c r="P348" i="45" s="1"/>
  <c r="H438" i="45"/>
  <c r="K438" i="45" s="1"/>
  <c r="N438" i="45" s="1"/>
  <c r="Q438" i="45" s="1"/>
  <c r="T438" i="45"/>
  <c r="G444" i="45"/>
  <c r="J444" i="45" s="1"/>
  <c r="M444" i="45" s="1"/>
  <c r="P444" i="45" s="1"/>
  <c r="S444" i="45"/>
  <c r="S238" i="45"/>
  <c r="S270" i="45"/>
  <c r="G286" i="45"/>
  <c r="J286" i="45" s="1"/>
  <c r="M286" i="45" s="1"/>
  <c r="P286" i="45" s="1"/>
  <c r="S366" i="45"/>
  <c r="G366" i="45"/>
  <c r="J366" i="45" s="1"/>
  <c r="M366" i="45" s="1"/>
  <c r="P366" i="45" s="1"/>
  <c r="T388" i="45"/>
  <c r="H388" i="45"/>
  <c r="K388" i="45" s="1"/>
  <c r="N388" i="45" s="1"/>
  <c r="Q388" i="45" s="1"/>
  <c r="H286" i="45"/>
  <c r="K286" i="45" s="1"/>
  <c r="N286" i="45" s="1"/>
  <c r="Q286" i="45" s="1"/>
  <c r="G288" i="45"/>
  <c r="J288" i="45" s="1"/>
  <c r="M288" i="45" s="1"/>
  <c r="P288" i="45" s="1"/>
  <c r="T348" i="45"/>
  <c r="H348" i="45"/>
  <c r="K348" i="45" s="1"/>
  <c r="N348" i="45" s="1"/>
  <c r="Q348" i="45" s="1"/>
  <c r="T384" i="45"/>
  <c r="H384" i="45"/>
  <c r="K384" i="45" s="1"/>
  <c r="N384" i="45" s="1"/>
  <c r="Q384" i="45" s="1"/>
  <c r="S390" i="45"/>
  <c r="G390" i="45"/>
  <c r="J390" i="45" s="1"/>
  <c r="M390" i="45" s="1"/>
  <c r="P390" i="45" s="1"/>
  <c r="T382" i="45"/>
  <c r="H424" i="45"/>
  <c r="K424" i="45" s="1"/>
  <c r="N424" i="45" s="1"/>
  <c r="Q424" i="45" s="1"/>
  <c r="C16" i="45"/>
  <c r="F16" i="45" s="1"/>
  <c r="I16" i="45" s="1"/>
  <c r="L16" i="45" s="1"/>
  <c r="O16" i="45" s="1"/>
  <c r="R16" i="45" s="1"/>
  <c r="D16" i="45"/>
  <c r="S16" i="45" s="1"/>
  <c r="E16" i="45"/>
  <c r="T16" i="45" s="1"/>
  <c r="D22" i="45"/>
  <c r="S22" i="45" s="1"/>
  <c r="E22" i="45"/>
  <c r="H22" i="45" s="1"/>
  <c r="K22" i="45" s="1"/>
  <c r="N22" i="45" s="1"/>
  <c r="Q22" i="45" s="1"/>
  <c r="C22" i="45"/>
  <c r="F22" i="45" s="1"/>
  <c r="I22" i="45" s="1"/>
  <c r="L22" i="45" s="1"/>
  <c r="O22" i="45" s="1"/>
  <c r="R22" i="45" s="1"/>
  <c r="T23" i="45"/>
  <c r="S23" i="45"/>
  <c r="H23" i="45"/>
  <c r="K23" i="45" s="1"/>
  <c r="N23" i="45" s="1"/>
  <c r="Q23" i="45" s="1"/>
  <c r="G23" i="45"/>
  <c r="J23" i="45" s="1"/>
  <c r="M23" i="45" s="1"/>
  <c r="P23" i="45" s="1"/>
  <c r="F23" i="45"/>
  <c r="I23" i="45" s="1"/>
  <c r="L23" i="45" s="1"/>
  <c r="O23" i="45" s="1"/>
  <c r="R23" i="45" s="1"/>
  <c r="T21" i="45"/>
  <c r="S21" i="45"/>
  <c r="H21" i="45"/>
  <c r="K21" i="45" s="1"/>
  <c r="N21" i="45" s="1"/>
  <c r="Q21" i="45" s="1"/>
  <c r="G21" i="45"/>
  <c r="J21" i="45" s="1"/>
  <c r="M21" i="45" s="1"/>
  <c r="P21" i="45" s="1"/>
  <c r="F21" i="45"/>
  <c r="I21" i="45" s="1"/>
  <c r="L21" i="45" s="1"/>
  <c r="O21" i="45" s="1"/>
  <c r="R21" i="45" s="1"/>
  <c r="T20" i="45"/>
  <c r="S20" i="45"/>
  <c r="H20" i="45"/>
  <c r="K20" i="45" s="1"/>
  <c r="N20" i="45" s="1"/>
  <c r="Q20" i="45" s="1"/>
  <c r="G20" i="45"/>
  <c r="J20" i="45" s="1"/>
  <c r="M20" i="45" s="1"/>
  <c r="P20" i="45" s="1"/>
  <c r="F20" i="45"/>
  <c r="I20" i="45" s="1"/>
  <c r="L20" i="45" s="1"/>
  <c r="O20" i="45" s="1"/>
  <c r="R20" i="45" s="1"/>
  <c r="T17" i="45"/>
  <c r="S17" i="45"/>
  <c r="H17" i="45"/>
  <c r="K17" i="45" s="1"/>
  <c r="N17" i="45" s="1"/>
  <c r="Q17" i="45" s="1"/>
  <c r="G17" i="45"/>
  <c r="J17" i="45" s="1"/>
  <c r="M17" i="45" s="1"/>
  <c r="P17" i="45" s="1"/>
  <c r="F17" i="45"/>
  <c r="I17" i="45" s="1"/>
  <c r="L17" i="45" s="1"/>
  <c r="O17" i="45" s="1"/>
  <c r="R17" i="45" s="1"/>
  <c r="T15" i="45"/>
  <c r="S15" i="45"/>
  <c r="H15" i="45"/>
  <c r="K15" i="45" s="1"/>
  <c r="N15" i="45" s="1"/>
  <c r="Q15" i="45" s="1"/>
  <c r="G15" i="45"/>
  <c r="J15" i="45" s="1"/>
  <c r="M15" i="45" s="1"/>
  <c r="P15" i="45" s="1"/>
  <c r="F15" i="45"/>
  <c r="I15" i="45" s="1"/>
  <c r="L15" i="45" s="1"/>
  <c r="O15" i="45" s="1"/>
  <c r="R15" i="45" s="1"/>
  <c r="T14" i="45"/>
  <c r="S14" i="45"/>
  <c r="H14" i="45"/>
  <c r="K14" i="45" s="1"/>
  <c r="N14" i="45" s="1"/>
  <c r="Q14" i="45" s="1"/>
  <c r="G14" i="45"/>
  <c r="J14" i="45" s="1"/>
  <c r="M14" i="45" s="1"/>
  <c r="P14" i="45" s="1"/>
  <c r="F14" i="45"/>
  <c r="I14" i="45" s="1"/>
  <c r="L14" i="45" s="1"/>
  <c r="O14" i="45" s="1"/>
  <c r="R14" i="45" s="1"/>
  <c r="D24" i="45"/>
  <c r="G24" i="45" s="1"/>
  <c r="J24" i="45" s="1"/>
  <c r="M24" i="45" s="1"/>
  <c r="P24" i="45" s="1"/>
  <c r="E24" i="45"/>
  <c r="H24" i="45" s="1"/>
  <c r="K24" i="45" s="1"/>
  <c r="N24" i="45" s="1"/>
  <c r="Q24" i="45" s="1"/>
  <c r="D18" i="45"/>
  <c r="S18" i="45" s="1"/>
  <c r="C24" i="45"/>
  <c r="F24" i="45" s="1"/>
  <c r="I24" i="45" s="1"/>
  <c r="L24" i="45" s="1"/>
  <c r="O24" i="45" s="1"/>
  <c r="R24" i="45" s="1"/>
  <c r="E18" i="45"/>
  <c r="H18" i="45" s="1"/>
  <c r="K18" i="45" s="1"/>
  <c r="N18" i="45" s="1"/>
  <c r="Q18" i="45" s="1"/>
  <c r="C18" i="45"/>
  <c r="F18" i="45" s="1"/>
  <c r="I18" i="45" s="1"/>
  <c r="L18" i="45" s="1"/>
  <c r="O18" i="45" s="1"/>
  <c r="R18" i="45" s="1"/>
  <c r="T18" i="45" l="1"/>
  <c r="G18" i="45"/>
  <c r="J18" i="45" s="1"/>
  <c r="M18" i="45" s="1"/>
  <c r="P18" i="45" s="1"/>
  <c r="S24" i="45"/>
  <c r="T24" i="45"/>
  <c r="T22" i="45"/>
  <c r="G16" i="45"/>
  <c r="J16" i="45" s="1"/>
  <c r="M16" i="45" s="1"/>
  <c r="P16" i="45" s="1"/>
  <c r="H16" i="45"/>
  <c r="K16" i="45" s="1"/>
  <c r="N16" i="45" s="1"/>
  <c r="Q16" i="45" s="1"/>
  <c r="G22" i="45"/>
  <c r="J22" i="45" s="1"/>
  <c r="M22" i="45" s="1"/>
  <c r="P22" i="45" s="1"/>
  <c r="X81" i="123"/>
  <c r="T81" i="123"/>
  <c r="P81" i="123"/>
  <c r="X79" i="123"/>
  <c r="T79" i="123"/>
  <c r="P79" i="123"/>
  <c r="X77" i="123"/>
  <c r="X76" i="123"/>
  <c r="T77" i="123"/>
  <c r="T76" i="123"/>
  <c r="P77" i="123"/>
  <c r="P76" i="123"/>
  <c r="X74" i="123"/>
  <c r="T74" i="123"/>
  <c r="P74" i="123"/>
  <c r="X72" i="123"/>
  <c r="T72" i="123"/>
  <c r="P72" i="123"/>
  <c r="X68" i="123"/>
  <c r="X70" i="123"/>
  <c r="X69" i="123"/>
  <c r="T70" i="123"/>
  <c r="T69" i="123"/>
  <c r="T68" i="123"/>
  <c r="P70" i="123"/>
  <c r="P69" i="123"/>
  <c r="P68" i="123"/>
  <c r="X66" i="123"/>
  <c r="T66" i="123"/>
  <c r="P66" i="123"/>
  <c r="X64" i="123"/>
  <c r="X63" i="123"/>
  <c r="X62" i="123"/>
  <c r="T64" i="123"/>
  <c r="T63" i="123"/>
  <c r="T62" i="123"/>
  <c r="P64" i="123"/>
  <c r="P63" i="123"/>
  <c r="P62" i="123"/>
  <c r="X60" i="123"/>
  <c r="X59" i="123"/>
  <c r="T60" i="123"/>
  <c r="T59" i="123"/>
  <c r="P60" i="123"/>
  <c r="P59" i="123"/>
  <c r="H24" i="239" l="1"/>
  <c r="G24" i="239"/>
  <c r="A80" i="239" l="1"/>
  <c r="E79" i="239"/>
  <c r="D79" i="239"/>
  <c r="C79" i="239"/>
  <c r="E77" i="239"/>
  <c r="D77" i="239"/>
  <c r="C77" i="239"/>
  <c r="E75" i="239"/>
  <c r="D75" i="239"/>
  <c r="C75" i="239"/>
  <c r="E74" i="239"/>
  <c r="D74" i="239"/>
  <c r="C74" i="239"/>
  <c r="E72" i="239"/>
  <c r="D72" i="239"/>
  <c r="C72" i="239"/>
  <c r="E70" i="239"/>
  <c r="D70" i="239"/>
  <c r="C70" i="239"/>
  <c r="E68" i="239"/>
  <c r="D68" i="239"/>
  <c r="C68" i="239"/>
  <c r="E67" i="239"/>
  <c r="D67" i="239"/>
  <c r="C67" i="239"/>
  <c r="E66" i="239"/>
  <c r="D66" i="239"/>
  <c r="C66" i="239"/>
  <c r="E64" i="239"/>
  <c r="D64" i="239"/>
  <c r="C64" i="239"/>
  <c r="E62" i="239"/>
  <c r="D62" i="239"/>
  <c r="C62" i="239"/>
  <c r="E61" i="239"/>
  <c r="D61" i="239"/>
  <c r="C61" i="239"/>
  <c r="E60" i="239"/>
  <c r="D60" i="239"/>
  <c r="C60" i="239"/>
  <c r="E58" i="239"/>
  <c r="D58" i="239"/>
  <c r="C58" i="239"/>
  <c r="E57" i="239"/>
  <c r="D57" i="239"/>
  <c r="C57" i="239"/>
  <c r="E55" i="239"/>
  <c r="D55" i="239"/>
  <c r="C55" i="239"/>
  <c r="E53" i="239"/>
  <c r="D53" i="239"/>
  <c r="C53" i="239"/>
  <c r="E51" i="239"/>
  <c r="D51" i="239"/>
  <c r="C51" i="239"/>
  <c r="E49" i="239"/>
  <c r="D49" i="239"/>
  <c r="C49" i="239"/>
  <c r="E48" i="239"/>
  <c r="D48" i="239"/>
  <c r="C48" i="239"/>
  <c r="E46" i="239"/>
  <c r="D46" i="239"/>
  <c r="C46" i="239"/>
  <c r="E45" i="239"/>
  <c r="D45" i="239"/>
  <c r="C45" i="239"/>
  <c r="E43" i="239"/>
  <c r="D43" i="239"/>
  <c r="C43" i="239"/>
  <c r="E42" i="239"/>
  <c r="D42" i="239"/>
  <c r="C42" i="239"/>
  <c r="E40" i="239"/>
  <c r="D40" i="239"/>
  <c r="C40" i="239"/>
  <c r="E38" i="239"/>
  <c r="D38" i="239"/>
  <c r="C38" i="239"/>
  <c r="E36" i="239"/>
  <c r="D36" i="239"/>
  <c r="C36" i="239"/>
  <c r="E34" i="239"/>
  <c r="D34" i="239"/>
  <c r="C34" i="239"/>
  <c r="E33" i="239"/>
  <c r="D33" i="239"/>
  <c r="C33" i="239"/>
  <c r="E31" i="239"/>
  <c r="D31" i="239"/>
  <c r="C31" i="239"/>
  <c r="E30" i="239"/>
  <c r="D30" i="239"/>
  <c r="C30" i="239"/>
  <c r="E29" i="239"/>
  <c r="D29" i="239"/>
  <c r="C29" i="239"/>
  <c r="E27" i="239"/>
  <c r="D27" i="239"/>
  <c r="C27" i="239"/>
  <c r="E26" i="239"/>
  <c r="D26" i="239"/>
  <c r="C26" i="239"/>
  <c r="E25" i="239"/>
  <c r="D25" i="239"/>
  <c r="C25" i="239"/>
  <c r="E24" i="239"/>
  <c r="D24" i="239"/>
  <c r="C24" i="239"/>
  <c r="E22" i="239"/>
  <c r="D22" i="239"/>
  <c r="C22" i="239"/>
  <c r="E21" i="239"/>
  <c r="D21" i="239"/>
  <c r="C21" i="239"/>
  <c r="E20" i="239"/>
  <c r="D20" i="239"/>
  <c r="C20" i="239"/>
  <c r="E19" i="239"/>
  <c r="D19" i="239"/>
  <c r="C19" i="239"/>
  <c r="E17" i="239"/>
  <c r="D17" i="239"/>
  <c r="C17" i="239"/>
  <c r="E15" i="239"/>
  <c r="D15" i="239"/>
  <c r="C15" i="239"/>
  <c r="E13" i="239"/>
  <c r="D13" i="239"/>
  <c r="C13" i="239"/>
  <c r="E11" i="239"/>
  <c r="D11" i="239"/>
  <c r="C11" i="239"/>
  <c r="E10" i="239"/>
  <c r="D10" i="239"/>
  <c r="C10" i="239"/>
  <c r="E9" i="239"/>
  <c r="D9" i="239"/>
  <c r="C9" i="239"/>
  <c r="E7" i="239"/>
  <c r="D7" i="239"/>
  <c r="C7" i="239"/>
  <c r="E6" i="239"/>
  <c r="D6" i="239"/>
  <c r="C6" i="239"/>
  <c r="E5" i="239"/>
  <c r="D5" i="239"/>
  <c r="C5" i="239"/>
  <c r="A1" i="239"/>
  <c r="P81" i="113"/>
  <c r="H79" i="239" s="1"/>
  <c r="P79" i="113"/>
  <c r="H77" i="239" s="1"/>
  <c r="P77" i="113"/>
  <c r="H75" i="239" s="1"/>
  <c r="P76" i="113"/>
  <c r="H74" i="239" s="1"/>
  <c r="P74" i="113"/>
  <c r="H72" i="239" s="1"/>
  <c r="P72" i="113"/>
  <c r="H70" i="239" s="1"/>
  <c r="P70" i="113"/>
  <c r="H68" i="239" s="1"/>
  <c r="P69" i="113"/>
  <c r="H67" i="239" s="1"/>
  <c r="P68" i="113"/>
  <c r="H66" i="239" s="1"/>
  <c r="P66" i="113"/>
  <c r="H64" i="239" s="1"/>
  <c r="P64" i="113"/>
  <c r="H62" i="239" s="1"/>
  <c r="P63" i="113"/>
  <c r="H61" i="239" s="1"/>
  <c r="P62" i="113"/>
  <c r="H60" i="239" s="1"/>
  <c r="P60" i="113"/>
  <c r="H58" i="239" s="1"/>
  <c r="P59" i="113"/>
  <c r="H57" i="239" s="1"/>
  <c r="P57" i="113"/>
  <c r="H55" i="239" s="1"/>
  <c r="P55" i="113"/>
  <c r="H53" i="239" s="1"/>
  <c r="P53" i="113"/>
  <c r="H51" i="239" s="1"/>
  <c r="P51" i="113"/>
  <c r="H49" i="239" s="1"/>
  <c r="P50" i="113"/>
  <c r="H48" i="239" s="1"/>
  <c r="P48" i="113"/>
  <c r="H46" i="239" s="1"/>
  <c r="P47" i="113"/>
  <c r="H45" i="239" s="1"/>
  <c r="P45" i="113"/>
  <c r="H43" i="239" s="1"/>
  <c r="P44" i="113"/>
  <c r="H42" i="239" s="1"/>
  <c r="P42" i="113"/>
  <c r="H40" i="239" s="1"/>
  <c r="P40" i="113"/>
  <c r="H38" i="239" s="1"/>
  <c r="P38" i="113"/>
  <c r="H36" i="239" s="1"/>
  <c r="P36" i="113"/>
  <c r="H34" i="239" s="1"/>
  <c r="P35" i="113"/>
  <c r="H33" i="239" s="1"/>
  <c r="P33" i="113"/>
  <c r="H31" i="239" s="1"/>
  <c r="P32" i="113"/>
  <c r="H30" i="239" s="1"/>
  <c r="P31" i="113"/>
  <c r="H29" i="239" s="1"/>
  <c r="P29" i="113"/>
  <c r="H27" i="239" s="1"/>
  <c r="P28" i="113"/>
  <c r="H26" i="239" s="1"/>
  <c r="P27" i="113"/>
  <c r="H25" i="239" s="1"/>
  <c r="P24" i="113"/>
  <c r="H22" i="239" s="1"/>
  <c r="P23" i="113"/>
  <c r="H21" i="239" s="1"/>
  <c r="P22" i="113"/>
  <c r="H20" i="239" s="1"/>
  <c r="P21" i="113"/>
  <c r="H19" i="239" s="1"/>
  <c r="L81" i="113"/>
  <c r="G79" i="239" s="1"/>
  <c r="L79" i="113"/>
  <c r="G77" i="239" s="1"/>
  <c r="L77" i="113"/>
  <c r="G75" i="239" s="1"/>
  <c r="L76" i="113"/>
  <c r="G74" i="239" s="1"/>
  <c r="L74" i="113"/>
  <c r="G72" i="239" s="1"/>
  <c r="L72" i="113"/>
  <c r="G70" i="239" s="1"/>
  <c r="L70" i="113"/>
  <c r="G68" i="239" s="1"/>
  <c r="L69" i="113"/>
  <c r="G67" i="239" s="1"/>
  <c r="L68" i="113"/>
  <c r="G66" i="239" s="1"/>
  <c r="L66" i="113"/>
  <c r="G64" i="239" s="1"/>
  <c r="L64" i="113"/>
  <c r="G62" i="239" s="1"/>
  <c r="L63" i="113"/>
  <c r="G61" i="239" s="1"/>
  <c r="L62" i="113"/>
  <c r="G60" i="239" s="1"/>
  <c r="L60" i="113"/>
  <c r="G58" i="239" s="1"/>
  <c r="L59" i="113"/>
  <c r="G57" i="239" s="1"/>
  <c r="L57" i="113"/>
  <c r="G55" i="239" s="1"/>
  <c r="L55" i="113"/>
  <c r="G53" i="239" s="1"/>
  <c r="L53" i="113"/>
  <c r="G51" i="239" s="1"/>
  <c r="L51" i="113"/>
  <c r="G49" i="239" s="1"/>
  <c r="L50" i="113"/>
  <c r="G48" i="239" s="1"/>
  <c r="L48" i="113"/>
  <c r="G46" i="239" s="1"/>
  <c r="L47" i="113"/>
  <c r="G45" i="239" s="1"/>
  <c r="L45" i="113"/>
  <c r="G43" i="239" s="1"/>
  <c r="L44" i="113"/>
  <c r="G42" i="239" s="1"/>
  <c r="L42" i="113"/>
  <c r="G40" i="239" s="1"/>
  <c r="L40" i="113"/>
  <c r="G38" i="239" s="1"/>
  <c r="L38" i="113"/>
  <c r="G36" i="239" s="1"/>
  <c r="L36" i="113"/>
  <c r="G34" i="239" s="1"/>
  <c r="L35" i="113"/>
  <c r="G33" i="239" s="1"/>
  <c r="L33" i="113"/>
  <c r="G31" i="239" s="1"/>
  <c r="L32" i="113"/>
  <c r="G30" i="239" s="1"/>
  <c r="L31" i="113"/>
  <c r="G29" i="239" s="1"/>
  <c r="L29" i="113"/>
  <c r="G27" i="239" s="1"/>
  <c r="L28" i="113"/>
  <c r="G26" i="239" s="1"/>
  <c r="L27" i="113"/>
  <c r="G25" i="239" s="1"/>
  <c r="L24" i="113"/>
  <c r="G22" i="239" s="1"/>
  <c r="L23" i="113"/>
  <c r="G21" i="239" s="1"/>
  <c r="L22" i="113"/>
  <c r="G20" i="239" s="1"/>
  <c r="L21" i="113"/>
  <c r="G19" i="239" s="1"/>
  <c r="N81" i="113"/>
  <c r="N79" i="113"/>
  <c r="N77" i="113"/>
  <c r="N76" i="113"/>
  <c r="N74" i="113"/>
  <c r="N72" i="113"/>
  <c r="N70" i="113"/>
  <c r="N69" i="113"/>
  <c r="N68" i="113"/>
  <c r="N66" i="113"/>
  <c r="N64" i="113"/>
  <c r="N63" i="113"/>
  <c r="N62" i="113"/>
  <c r="N60" i="113"/>
  <c r="N59" i="113"/>
  <c r="N57" i="113"/>
  <c r="N55" i="113"/>
  <c r="N53" i="113"/>
  <c r="N51" i="113"/>
  <c r="N50" i="113"/>
  <c r="N48" i="113"/>
  <c r="N47" i="113"/>
  <c r="N45" i="113"/>
  <c r="N44" i="113"/>
  <c r="N42" i="113"/>
  <c r="N40" i="113"/>
  <c r="N38" i="113"/>
  <c r="N36" i="113"/>
  <c r="N35" i="113"/>
  <c r="N33" i="113"/>
  <c r="N32" i="113"/>
  <c r="N31" i="113"/>
  <c r="N29" i="113"/>
  <c r="N28" i="113"/>
  <c r="N27" i="113"/>
  <c r="N26" i="113"/>
  <c r="N24" i="113"/>
  <c r="N23" i="113"/>
  <c r="N22" i="113"/>
  <c r="N21" i="113"/>
  <c r="J81" i="113"/>
  <c r="J79" i="113"/>
  <c r="J77" i="113"/>
  <c r="J76" i="113"/>
  <c r="J74" i="113"/>
  <c r="J72" i="113"/>
  <c r="J70" i="113"/>
  <c r="J69" i="113"/>
  <c r="J68" i="113"/>
  <c r="J66" i="113"/>
  <c r="J64" i="113"/>
  <c r="J63" i="113"/>
  <c r="J62" i="113"/>
  <c r="J60" i="113"/>
  <c r="J59" i="113"/>
  <c r="J57" i="113"/>
  <c r="J55" i="113"/>
  <c r="J53" i="113"/>
  <c r="J51" i="113"/>
  <c r="J50" i="113"/>
  <c r="J48" i="113"/>
  <c r="J47" i="113"/>
  <c r="J45" i="113"/>
  <c r="J44" i="113"/>
  <c r="J42" i="113"/>
  <c r="J40" i="113"/>
  <c r="J38" i="113"/>
  <c r="J36" i="113"/>
  <c r="J35" i="113"/>
  <c r="J33" i="113"/>
  <c r="J32" i="113"/>
  <c r="J31" i="113"/>
  <c r="J29" i="113"/>
  <c r="J28" i="113"/>
  <c r="J27" i="113"/>
  <c r="J26" i="113"/>
  <c r="J24" i="113"/>
  <c r="J23" i="113"/>
  <c r="J22" i="113"/>
  <c r="J21" i="113"/>
  <c r="H81" i="113" l="1"/>
  <c r="F79" i="239" s="1"/>
  <c r="H79" i="113"/>
  <c r="F77" i="239" s="1"/>
  <c r="H77" i="113"/>
  <c r="F75" i="239" s="1"/>
  <c r="H76" i="113"/>
  <c r="F74" i="239" s="1"/>
  <c r="H74" i="113"/>
  <c r="F72" i="239" s="1"/>
  <c r="H72" i="113"/>
  <c r="F70" i="239" s="1"/>
  <c r="H70" i="113"/>
  <c r="F68" i="239" s="1"/>
  <c r="H69" i="113"/>
  <c r="F67" i="239" s="1"/>
  <c r="H68" i="113"/>
  <c r="F66" i="239" s="1"/>
  <c r="H66" i="113"/>
  <c r="F64" i="239" s="1"/>
  <c r="H64" i="113"/>
  <c r="F62" i="239" s="1"/>
  <c r="H63" i="113"/>
  <c r="F61" i="239" s="1"/>
  <c r="H62" i="113"/>
  <c r="F60" i="239" s="1"/>
  <c r="H60" i="113"/>
  <c r="F58" i="239" s="1"/>
  <c r="H59" i="113"/>
  <c r="F57" i="239" s="1"/>
  <c r="H57" i="113"/>
  <c r="F55" i="239" s="1"/>
  <c r="H55" i="113"/>
  <c r="F53" i="239" s="1"/>
  <c r="H53" i="113"/>
  <c r="F51" i="239" s="1"/>
  <c r="H51" i="113"/>
  <c r="F49" i="239" s="1"/>
  <c r="H50" i="113"/>
  <c r="F48" i="239" s="1"/>
  <c r="H48" i="113"/>
  <c r="F46" i="239" s="1"/>
  <c r="H47" i="113"/>
  <c r="F45" i="239" s="1"/>
  <c r="H45" i="113"/>
  <c r="F43" i="239" s="1"/>
  <c r="H44" i="113"/>
  <c r="F42" i="239" s="1"/>
  <c r="H42" i="113"/>
  <c r="F40" i="239" s="1"/>
  <c r="H40" i="113"/>
  <c r="F38" i="239" s="1"/>
  <c r="H38" i="113"/>
  <c r="F36" i="239" s="1"/>
  <c r="H36" i="113"/>
  <c r="F34" i="239" s="1"/>
  <c r="H35" i="113"/>
  <c r="F33" i="239" s="1"/>
  <c r="H33" i="113"/>
  <c r="F31" i="239" s="1"/>
  <c r="H32" i="113"/>
  <c r="F30" i="239" s="1"/>
  <c r="H31" i="113"/>
  <c r="F29" i="239" s="1"/>
  <c r="H29" i="113"/>
  <c r="F27" i="239" s="1"/>
  <c r="H28" i="113"/>
  <c r="F26" i="239" s="1"/>
  <c r="H27" i="113"/>
  <c r="F25" i="239" s="1"/>
  <c r="H26" i="113"/>
  <c r="F24" i="239" s="1"/>
  <c r="H24" i="113"/>
  <c r="F22" i="239" s="1"/>
  <c r="H23" i="113"/>
  <c r="F21" i="239" s="1"/>
  <c r="H22" i="113"/>
  <c r="F20" i="239" s="1"/>
  <c r="H21" i="113"/>
  <c r="F19" i="239" s="1"/>
  <c r="F81" i="113"/>
  <c r="F79" i="113"/>
  <c r="F77" i="113"/>
  <c r="F76" i="113"/>
  <c r="F74" i="113"/>
  <c r="F72" i="113"/>
  <c r="F70" i="113"/>
  <c r="F69" i="113"/>
  <c r="F68" i="113"/>
  <c r="F66" i="113"/>
  <c r="F64" i="113"/>
  <c r="F63" i="113"/>
  <c r="F62" i="113"/>
  <c r="F60" i="113"/>
  <c r="F59" i="113"/>
  <c r="F57" i="113"/>
  <c r="F55" i="113"/>
  <c r="F53" i="113"/>
  <c r="F51" i="113"/>
  <c r="F50" i="113"/>
  <c r="F48" i="113"/>
  <c r="F47" i="113"/>
  <c r="F45" i="113"/>
  <c r="F44" i="113"/>
  <c r="F42" i="113"/>
  <c r="F40" i="113"/>
  <c r="F38" i="113"/>
  <c r="F36" i="113"/>
  <c r="F35" i="113"/>
  <c r="F33" i="113"/>
  <c r="F32" i="113"/>
  <c r="F31" i="113"/>
  <c r="F29" i="113"/>
  <c r="F28" i="113"/>
  <c r="F27" i="113"/>
  <c r="F26" i="113"/>
  <c r="F24" i="113"/>
  <c r="F23" i="113"/>
  <c r="F22" i="113"/>
  <c r="F21" i="113"/>
  <c r="P19" i="113" l="1"/>
  <c r="H17" i="239" s="1"/>
  <c r="N19" i="113"/>
  <c r="L19" i="113"/>
  <c r="G17" i="239" s="1"/>
  <c r="J19" i="113"/>
  <c r="H19" i="113"/>
  <c r="F17" i="239" s="1"/>
  <c r="F19" i="113"/>
  <c r="X57" i="123" l="1"/>
  <c r="T57" i="123"/>
  <c r="P57" i="123"/>
  <c r="X55" i="123"/>
  <c r="T55" i="123"/>
  <c r="P55" i="123"/>
  <c r="X53" i="123"/>
  <c r="T53" i="123"/>
  <c r="P53" i="123"/>
  <c r="X51" i="123"/>
  <c r="X50" i="123"/>
  <c r="T51" i="123"/>
  <c r="T50" i="123"/>
  <c r="P51" i="123"/>
  <c r="P50" i="123"/>
  <c r="X48" i="123"/>
  <c r="X47" i="123"/>
  <c r="T48" i="123"/>
  <c r="T47" i="123"/>
  <c r="P48" i="123"/>
  <c r="P47" i="123"/>
  <c r="X45" i="123"/>
  <c r="X44" i="123"/>
  <c r="T45" i="123"/>
  <c r="T44" i="123"/>
  <c r="P45" i="123"/>
  <c r="P44" i="123"/>
  <c r="X42" i="123"/>
  <c r="T42" i="123"/>
  <c r="P42" i="123"/>
  <c r="X40" i="123"/>
  <c r="T40" i="123"/>
  <c r="P40" i="123"/>
  <c r="X38" i="123"/>
  <c r="T38" i="123"/>
  <c r="P38" i="123"/>
  <c r="X36" i="123"/>
  <c r="X35" i="123"/>
  <c r="T36" i="123"/>
  <c r="U35" i="123"/>
  <c r="T35" i="123"/>
  <c r="P36" i="123"/>
  <c r="P35" i="123"/>
  <c r="X33" i="123"/>
  <c r="X32" i="123"/>
  <c r="X31" i="123"/>
  <c r="T33" i="123"/>
  <c r="T32" i="123"/>
  <c r="T31" i="123"/>
  <c r="P33" i="123"/>
  <c r="P32" i="123"/>
  <c r="P31" i="123"/>
  <c r="X29" i="123"/>
  <c r="X28" i="123"/>
  <c r="X27" i="123"/>
  <c r="X26" i="123"/>
  <c r="T29" i="123"/>
  <c r="T28" i="123"/>
  <c r="T27" i="123"/>
  <c r="T26" i="123"/>
  <c r="P29" i="123"/>
  <c r="P28" i="123"/>
  <c r="P27" i="123"/>
  <c r="P26" i="123"/>
  <c r="X24" i="123"/>
  <c r="X23" i="123"/>
  <c r="X22" i="123"/>
  <c r="X21" i="123"/>
  <c r="T24" i="123"/>
  <c r="T23" i="123"/>
  <c r="T22" i="123"/>
  <c r="T21" i="123"/>
  <c r="P24" i="123"/>
  <c r="P23" i="123"/>
  <c r="P22" i="123"/>
  <c r="P21" i="123"/>
  <c r="X19" i="123"/>
  <c r="T19" i="123"/>
  <c r="P19" i="123"/>
  <c r="X17" i="123"/>
  <c r="T17" i="123"/>
  <c r="P17" i="123"/>
  <c r="X15" i="123"/>
  <c r="T15" i="123"/>
  <c r="P15" i="123"/>
  <c r="X13" i="123"/>
  <c r="X12" i="123"/>
  <c r="X11" i="123"/>
  <c r="T13" i="123"/>
  <c r="T12" i="123"/>
  <c r="T11" i="123"/>
  <c r="P13" i="123"/>
  <c r="P12" i="123"/>
  <c r="P11" i="123"/>
  <c r="X9" i="123" l="1"/>
  <c r="X8" i="123"/>
  <c r="X7" i="123"/>
  <c r="T9" i="123"/>
  <c r="T8" i="123"/>
  <c r="T7" i="123"/>
  <c r="P9" i="123"/>
  <c r="P8" i="123"/>
  <c r="P7" i="123"/>
  <c r="N17" i="113" l="1"/>
  <c r="P17" i="113"/>
  <c r="H15" i="239" s="1"/>
  <c r="L17" i="113"/>
  <c r="G15" i="239" s="1"/>
  <c r="H17" i="113"/>
  <c r="F15" i="239" s="1"/>
  <c r="J17" i="113"/>
  <c r="F17" i="113"/>
  <c r="P15" i="113"/>
  <c r="H13" i="239" s="1"/>
  <c r="N15" i="113"/>
  <c r="L15" i="113"/>
  <c r="G13" i="239" s="1"/>
  <c r="H15" i="113"/>
  <c r="F13" i="239" s="1"/>
  <c r="F15" i="113"/>
  <c r="P12" i="113"/>
  <c r="H10" i="239" s="1"/>
  <c r="P13" i="113"/>
  <c r="H11" i="239" s="1"/>
  <c r="P11" i="113"/>
  <c r="H9" i="239" s="1"/>
  <c r="N13" i="113"/>
  <c r="N12" i="113"/>
  <c r="N11" i="113"/>
  <c r="L13" i="113"/>
  <c r="G11" i="239" s="1"/>
  <c r="L12" i="113"/>
  <c r="G10" i="239" s="1"/>
  <c r="L11" i="113"/>
  <c r="G9" i="239" s="1"/>
  <c r="J13" i="113"/>
  <c r="J12" i="113"/>
  <c r="J11" i="113"/>
  <c r="H13" i="113"/>
  <c r="F11" i="239" s="1"/>
  <c r="H12" i="113"/>
  <c r="F10" i="239" s="1"/>
  <c r="H11" i="113"/>
  <c r="F9" i="239" s="1"/>
  <c r="F13" i="113"/>
  <c r="F12" i="113"/>
  <c r="F11" i="113"/>
  <c r="P9" i="113" l="1"/>
  <c r="H7" i="239" s="1"/>
  <c r="L9" i="113"/>
  <c r="G7" i="239" s="1"/>
  <c r="P8" i="113"/>
  <c r="H6" i="239" s="1"/>
  <c r="L8" i="113"/>
  <c r="G6" i="239" s="1"/>
  <c r="P7" i="113"/>
  <c r="H5" i="239" s="1"/>
  <c r="L7" i="113"/>
  <c r="G5" i="239" s="1"/>
  <c r="J9" i="113"/>
  <c r="N9" i="113"/>
  <c r="N8" i="113"/>
  <c r="N7" i="113"/>
  <c r="J8" i="113"/>
  <c r="J7" i="113"/>
  <c r="H9" i="113"/>
  <c r="F7" i="239" s="1"/>
  <c r="H8" i="113"/>
  <c r="F6" i="239" s="1"/>
  <c r="H7" i="113"/>
  <c r="F5" i="239" s="1"/>
  <c r="F9" i="113"/>
  <c r="F8" i="113"/>
  <c r="F7" i="113"/>
  <c r="A31" i="105" l="1"/>
  <c r="B31" i="105"/>
  <c r="C31" i="105"/>
  <c r="E31" i="105"/>
  <c r="D8" i="105" l="1"/>
  <c r="D31" i="105" s="1"/>
  <c r="G31" i="105" s="1"/>
  <c r="A32" i="229"/>
  <c r="A1" i="229"/>
  <c r="E6" i="30"/>
  <c r="F6" i="30"/>
  <c r="H6" i="30"/>
  <c r="G6" i="30"/>
  <c r="AZ6" i="234" l="1"/>
  <c r="AT6" i="234"/>
  <c r="AQ6" i="234"/>
  <c r="AN6" i="234"/>
  <c r="AK6" i="234"/>
  <c r="A146" i="225" l="1"/>
  <c r="A107" i="225"/>
  <c r="A146" i="216"/>
  <c r="A107" i="216"/>
  <c r="A146" i="224"/>
  <c r="A146" i="223"/>
  <c r="A107" i="223"/>
  <c r="A146" i="222"/>
  <c r="A107" i="222"/>
  <c r="A185" i="220"/>
  <c r="A185" i="219"/>
  <c r="A185" i="218"/>
  <c r="A146" i="217"/>
  <c r="A146" i="215"/>
  <c r="A107" i="215"/>
  <c r="A146" i="214"/>
  <c r="A107" i="214"/>
  <c r="A146" i="213"/>
  <c r="A107" i="213"/>
  <c r="A146" i="212"/>
  <c r="A146" i="211"/>
  <c r="A146" i="210"/>
  <c r="A146" i="209"/>
  <c r="A107" i="209"/>
  <c r="A146" i="208"/>
  <c r="A107" i="208"/>
  <c r="A146" i="207"/>
  <c r="A107" i="207"/>
  <c r="A185" i="206"/>
  <c r="A185" i="205"/>
  <c r="A263" i="204"/>
  <c r="A263" i="203"/>
  <c r="A146" i="202"/>
  <c r="A107" i="201"/>
  <c r="A146" i="201"/>
  <c r="A146" i="200"/>
  <c r="A107" i="200"/>
  <c r="A224" i="199"/>
  <c r="A224" i="198" l="1"/>
  <c r="A3" i="234"/>
  <c r="D65" i="234"/>
  <c r="F63" i="234"/>
  <c r="O63" i="234" s="1"/>
  <c r="X63" i="234" s="1"/>
  <c r="AG63" i="234" s="1"/>
  <c r="E63" i="234"/>
  <c r="AL63" i="234" s="1"/>
  <c r="D63" i="234"/>
  <c r="AK63" i="234" s="1"/>
  <c r="B63" i="234"/>
  <c r="AI63" i="234" s="1"/>
  <c r="A63" i="234"/>
  <c r="F62" i="234"/>
  <c r="O62" i="234" s="1"/>
  <c r="X62" i="234" s="1"/>
  <c r="AG62" i="234" s="1"/>
  <c r="E62" i="234"/>
  <c r="AL62" i="234" s="1"/>
  <c r="D62" i="234"/>
  <c r="AK62" i="234" s="1"/>
  <c r="B62" i="234"/>
  <c r="AI62" i="234" s="1"/>
  <c r="A62" i="234"/>
  <c r="F61" i="234"/>
  <c r="O61" i="234" s="1"/>
  <c r="X61" i="234" s="1"/>
  <c r="AG61" i="234" s="1"/>
  <c r="E61" i="234"/>
  <c r="AL61" i="234" s="1"/>
  <c r="D61" i="234"/>
  <c r="AK61" i="234" s="1"/>
  <c r="B61" i="234"/>
  <c r="AI61" i="234" s="1"/>
  <c r="A61" i="234"/>
  <c r="F60" i="234"/>
  <c r="O60" i="234" s="1"/>
  <c r="X60" i="234" s="1"/>
  <c r="AG60" i="234" s="1"/>
  <c r="E60" i="234"/>
  <c r="AL60" i="234" s="1"/>
  <c r="D60" i="234"/>
  <c r="AK60" i="234" s="1"/>
  <c r="B60" i="234"/>
  <c r="AI60" i="234" s="1"/>
  <c r="A60" i="234"/>
  <c r="F59" i="234"/>
  <c r="O59" i="234" s="1"/>
  <c r="X59" i="234" s="1"/>
  <c r="AG59" i="234" s="1"/>
  <c r="E59" i="234"/>
  <c r="AL59" i="234" s="1"/>
  <c r="D59" i="234"/>
  <c r="AK59" i="234" s="1"/>
  <c r="B59" i="234"/>
  <c r="AI59" i="234" s="1"/>
  <c r="A59" i="234"/>
  <c r="F58" i="234"/>
  <c r="O58" i="234" s="1"/>
  <c r="X58" i="234" s="1"/>
  <c r="AG58" i="234" s="1"/>
  <c r="E58" i="234"/>
  <c r="AL58" i="234" s="1"/>
  <c r="D58" i="234"/>
  <c r="AK58" i="234" s="1"/>
  <c r="B58" i="234"/>
  <c r="AI58" i="234" s="1"/>
  <c r="A58" i="234"/>
  <c r="F57" i="234"/>
  <c r="O57" i="234" s="1"/>
  <c r="X57" i="234" s="1"/>
  <c r="AG57" i="234" s="1"/>
  <c r="E57" i="234"/>
  <c r="AL57" i="234" s="1"/>
  <c r="D57" i="234"/>
  <c r="AK57" i="234" s="1"/>
  <c r="B57" i="234"/>
  <c r="AI57" i="234" s="1"/>
  <c r="A57" i="234"/>
  <c r="F56" i="234"/>
  <c r="O56" i="234" s="1"/>
  <c r="X56" i="234" s="1"/>
  <c r="AG56" i="234" s="1"/>
  <c r="E56" i="234"/>
  <c r="AL56" i="234" s="1"/>
  <c r="D56" i="234"/>
  <c r="AK56" i="234" s="1"/>
  <c r="B56" i="234"/>
  <c r="AI56" i="234" s="1"/>
  <c r="A56" i="234"/>
  <c r="F55" i="234"/>
  <c r="O55" i="234" s="1"/>
  <c r="X55" i="234" s="1"/>
  <c r="AG55" i="234" s="1"/>
  <c r="E55" i="234"/>
  <c r="AL55" i="234" s="1"/>
  <c r="D55" i="234"/>
  <c r="AK55" i="234" s="1"/>
  <c r="B55" i="234"/>
  <c r="AI55" i="234" s="1"/>
  <c r="A55" i="234"/>
  <c r="F54" i="234"/>
  <c r="O54" i="234" s="1"/>
  <c r="X54" i="234" s="1"/>
  <c r="AG54" i="234" s="1"/>
  <c r="E54" i="234"/>
  <c r="AL54" i="234" s="1"/>
  <c r="D54" i="234"/>
  <c r="AK54" i="234" s="1"/>
  <c r="B54" i="234"/>
  <c r="AI54" i="234" s="1"/>
  <c r="A54" i="234"/>
  <c r="F53" i="234"/>
  <c r="O53" i="234" s="1"/>
  <c r="X53" i="234" s="1"/>
  <c r="AG53" i="234" s="1"/>
  <c r="E53" i="234"/>
  <c r="AL53" i="234" s="1"/>
  <c r="D53" i="234"/>
  <c r="AK53" i="234" s="1"/>
  <c r="B53" i="234"/>
  <c r="AI53" i="234" s="1"/>
  <c r="A53" i="234"/>
  <c r="F52" i="234"/>
  <c r="O52" i="234" s="1"/>
  <c r="X52" i="234" s="1"/>
  <c r="AG52" i="234" s="1"/>
  <c r="E52" i="234"/>
  <c r="AL52" i="234" s="1"/>
  <c r="D52" i="234"/>
  <c r="AK52" i="234" s="1"/>
  <c r="B52" i="234"/>
  <c r="AI52" i="234" s="1"/>
  <c r="A52" i="234"/>
  <c r="F51" i="234"/>
  <c r="O51" i="234" s="1"/>
  <c r="E51" i="234"/>
  <c r="AL51" i="234" s="1"/>
  <c r="D51" i="234"/>
  <c r="AK51" i="234" s="1"/>
  <c r="B51" i="234"/>
  <c r="AI51" i="234" s="1"/>
  <c r="A51" i="234"/>
  <c r="B50" i="234"/>
  <c r="AI50" i="234" s="1"/>
  <c r="A50" i="234"/>
  <c r="F49" i="234"/>
  <c r="O49" i="234" s="1"/>
  <c r="X49" i="234" s="1"/>
  <c r="AG49" i="234" s="1"/>
  <c r="E49" i="234"/>
  <c r="AL49" i="234" s="1"/>
  <c r="D49" i="234"/>
  <c r="AK49" i="234" s="1"/>
  <c r="B49" i="234"/>
  <c r="AI49" i="234" s="1"/>
  <c r="A49" i="234"/>
  <c r="F48" i="234"/>
  <c r="O48" i="234" s="1"/>
  <c r="X48" i="234" s="1"/>
  <c r="AG48" i="234" s="1"/>
  <c r="E48" i="234"/>
  <c r="AL48" i="234" s="1"/>
  <c r="D48" i="234"/>
  <c r="AK48" i="234" s="1"/>
  <c r="B48" i="234"/>
  <c r="AI48" i="234" s="1"/>
  <c r="A48" i="234"/>
  <c r="F47" i="234"/>
  <c r="O47" i="234" s="1"/>
  <c r="X47" i="234" s="1"/>
  <c r="AG47" i="234" s="1"/>
  <c r="E47" i="234"/>
  <c r="AL47" i="234" s="1"/>
  <c r="D47" i="234"/>
  <c r="AK47" i="234" s="1"/>
  <c r="B47" i="234"/>
  <c r="AI47" i="234" s="1"/>
  <c r="A47" i="234"/>
  <c r="F46" i="234"/>
  <c r="O46" i="234" s="1"/>
  <c r="X46" i="234" s="1"/>
  <c r="AG46" i="234" s="1"/>
  <c r="E46" i="234"/>
  <c r="AL46" i="234" s="1"/>
  <c r="D46" i="234"/>
  <c r="AK46" i="234" s="1"/>
  <c r="B46" i="234"/>
  <c r="AI46" i="234" s="1"/>
  <c r="A46" i="234"/>
  <c r="F45" i="234"/>
  <c r="O45" i="234" s="1"/>
  <c r="X45" i="234" s="1"/>
  <c r="AG45" i="234" s="1"/>
  <c r="E45" i="234"/>
  <c r="AL45" i="234" s="1"/>
  <c r="D45" i="234"/>
  <c r="AK45" i="234" s="1"/>
  <c r="B45" i="234"/>
  <c r="AI45" i="234" s="1"/>
  <c r="A45" i="234"/>
  <c r="F44" i="234"/>
  <c r="O44" i="234" s="1"/>
  <c r="X44" i="234" s="1"/>
  <c r="AG44" i="234" s="1"/>
  <c r="E44" i="234"/>
  <c r="AL44" i="234" s="1"/>
  <c r="D44" i="234"/>
  <c r="AK44" i="234" s="1"/>
  <c r="B44" i="234"/>
  <c r="AI44" i="234" s="1"/>
  <c r="A44" i="234"/>
  <c r="F43" i="234"/>
  <c r="O43" i="234" s="1"/>
  <c r="X43" i="234" s="1"/>
  <c r="AG43" i="234" s="1"/>
  <c r="E43" i="234"/>
  <c r="AL43" i="234" s="1"/>
  <c r="D43" i="234"/>
  <c r="AK43" i="234" s="1"/>
  <c r="B43" i="234"/>
  <c r="AI43" i="234" s="1"/>
  <c r="A43" i="234"/>
  <c r="F42" i="234"/>
  <c r="O42" i="234" s="1"/>
  <c r="X42" i="234" s="1"/>
  <c r="AG42" i="234" s="1"/>
  <c r="E42" i="234"/>
  <c r="AL42" i="234" s="1"/>
  <c r="D42" i="234"/>
  <c r="AK42" i="234" s="1"/>
  <c r="B42" i="234"/>
  <c r="AI42" i="234" s="1"/>
  <c r="A42" i="234"/>
  <c r="F41" i="234"/>
  <c r="O41" i="234" s="1"/>
  <c r="X41" i="234" s="1"/>
  <c r="AG41" i="234" s="1"/>
  <c r="E41" i="234"/>
  <c r="AL41" i="234" s="1"/>
  <c r="D41" i="234"/>
  <c r="AK41" i="234" s="1"/>
  <c r="B41" i="234"/>
  <c r="AI41" i="234" s="1"/>
  <c r="A41" i="234"/>
  <c r="F40" i="234"/>
  <c r="O40" i="234" s="1"/>
  <c r="X40" i="234" s="1"/>
  <c r="AG40" i="234" s="1"/>
  <c r="E40" i="234"/>
  <c r="AL40" i="234" s="1"/>
  <c r="D40" i="234"/>
  <c r="AK40" i="234" s="1"/>
  <c r="B40" i="234"/>
  <c r="AI40" i="234" s="1"/>
  <c r="A40" i="234"/>
  <c r="F39" i="234"/>
  <c r="O39" i="234" s="1"/>
  <c r="X39" i="234" s="1"/>
  <c r="AG39" i="234" s="1"/>
  <c r="E39" i="234"/>
  <c r="AL39" i="234" s="1"/>
  <c r="D39" i="234"/>
  <c r="AK39" i="234" s="1"/>
  <c r="B39" i="234"/>
  <c r="AI39" i="234" s="1"/>
  <c r="A39" i="234"/>
  <c r="F38" i="234"/>
  <c r="O38" i="234" s="1"/>
  <c r="X38" i="234" s="1"/>
  <c r="AG38" i="234" s="1"/>
  <c r="E38" i="234"/>
  <c r="AL38" i="234" s="1"/>
  <c r="D38" i="234"/>
  <c r="AK38" i="234" s="1"/>
  <c r="B38" i="234"/>
  <c r="AI38" i="234" s="1"/>
  <c r="A38" i="234"/>
  <c r="F37" i="234"/>
  <c r="O37" i="234" s="1"/>
  <c r="E37" i="234"/>
  <c r="AL37" i="234" s="1"/>
  <c r="D37" i="234"/>
  <c r="AK37" i="234" s="1"/>
  <c r="B37" i="234"/>
  <c r="AI37" i="234" s="1"/>
  <c r="A37" i="234"/>
  <c r="B36" i="234"/>
  <c r="AI36" i="234" s="1"/>
  <c r="A36" i="234"/>
  <c r="F35" i="234"/>
  <c r="O35" i="234" s="1"/>
  <c r="X35" i="234" s="1"/>
  <c r="AG35" i="234" s="1"/>
  <c r="E35" i="234"/>
  <c r="AL35" i="234" s="1"/>
  <c r="D35" i="234"/>
  <c r="AK35" i="234" s="1"/>
  <c r="B35" i="234"/>
  <c r="AI35" i="234" s="1"/>
  <c r="A35" i="234"/>
  <c r="F34" i="234"/>
  <c r="O34" i="234" s="1"/>
  <c r="X34" i="234" s="1"/>
  <c r="AG34" i="234" s="1"/>
  <c r="E34" i="234"/>
  <c r="AL34" i="234" s="1"/>
  <c r="D34" i="234"/>
  <c r="AK34" i="234" s="1"/>
  <c r="B34" i="234"/>
  <c r="AI34" i="234" s="1"/>
  <c r="A34" i="234"/>
  <c r="F33" i="234"/>
  <c r="O33" i="234" s="1"/>
  <c r="E33" i="234"/>
  <c r="AL33" i="234" s="1"/>
  <c r="D33" i="234"/>
  <c r="AK33" i="234" s="1"/>
  <c r="B33" i="234"/>
  <c r="AI33" i="234" s="1"/>
  <c r="A33" i="234"/>
  <c r="B32" i="234"/>
  <c r="AI32" i="234" s="1"/>
  <c r="A32" i="234"/>
  <c r="F31" i="234"/>
  <c r="O31" i="234" s="1"/>
  <c r="X31" i="234" s="1"/>
  <c r="AG31" i="234" s="1"/>
  <c r="E31" i="234"/>
  <c r="AL31" i="234" s="1"/>
  <c r="D31" i="234"/>
  <c r="AK31" i="234" s="1"/>
  <c r="B31" i="234"/>
  <c r="AI31" i="234" s="1"/>
  <c r="A31" i="234"/>
  <c r="F30" i="234"/>
  <c r="O30" i="234" s="1"/>
  <c r="X30" i="234" s="1"/>
  <c r="AG30" i="234" s="1"/>
  <c r="E30" i="234"/>
  <c r="AL30" i="234" s="1"/>
  <c r="D30" i="234"/>
  <c r="AK30" i="234" s="1"/>
  <c r="B30" i="234"/>
  <c r="AI30" i="234" s="1"/>
  <c r="A30" i="234"/>
  <c r="F29" i="234"/>
  <c r="O29" i="234" s="1"/>
  <c r="E29" i="234"/>
  <c r="AL29" i="234" s="1"/>
  <c r="D29" i="234"/>
  <c r="AK29" i="234" s="1"/>
  <c r="B29" i="234"/>
  <c r="AI29" i="234" s="1"/>
  <c r="A29" i="234"/>
  <c r="B28" i="234"/>
  <c r="AI28" i="234" s="1"/>
  <c r="A28" i="234"/>
  <c r="F27" i="234"/>
  <c r="O27" i="234" s="1"/>
  <c r="X27" i="234" s="1"/>
  <c r="AG27" i="234" s="1"/>
  <c r="E27" i="234"/>
  <c r="AL27" i="234" s="1"/>
  <c r="D27" i="234"/>
  <c r="AK27" i="234" s="1"/>
  <c r="B27" i="234"/>
  <c r="AI27" i="234" s="1"/>
  <c r="A27" i="234"/>
  <c r="F26" i="234"/>
  <c r="O26" i="234" s="1"/>
  <c r="X26" i="234" s="1"/>
  <c r="AG26" i="234" s="1"/>
  <c r="E26" i="234"/>
  <c r="AL26" i="234" s="1"/>
  <c r="D26" i="234"/>
  <c r="AK26" i="234" s="1"/>
  <c r="B26" i="234"/>
  <c r="AI26" i="234" s="1"/>
  <c r="A26" i="234"/>
  <c r="F25" i="234"/>
  <c r="O25" i="234" s="1"/>
  <c r="X25" i="234" s="1"/>
  <c r="AG25" i="234" s="1"/>
  <c r="E25" i="234"/>
  <c r="AL25" i="234" s="1"/>
  <c r="D25" i="234"/>
  <c r="AK25" i="234" s="1"/>
  <c r="B25" i="234"/>
  <c r="AI25" i="234" s="1"/>
  <c r="A25" i="234"/>
  <c r="F24" i="234"/>
  <c r="O24" i="234" s="1"/>
  <c r="E24" i="234"/>
  <c r="AL24" i="234" s="1"/>
  <c r="D24" i="234"/>
  <c r="AK24" i="234" s="1"/>
  <c r="B24" i="234"/>
  <c r="AI24" i="234" s="1"/>
  <c r="A24" i="234"/>
  <c r="B23" i="234"/>
  <c r="AI23" i="234" s="1"/>
  <c r="A23" i="234"/>
  <c r="B22" i="234"/>
  <c r="AI22" i="234" s="1"/>
  <c r="A22" i="234"/>
  <c r="F21" i="234"/>
  <c r="O21" i="234" s="1"/>
  <c r="X21" i="234" s="1"/>
  <c r="AG21" i="234" s="1"/>
  <c r="E21" i="234"/>
  <c r="AL21" i="234" s="1"/>
  <c r="D21" i="234"/>
  <c r="AK21" i="234" s="1"/>
  <c r="C21" i="234"/>
  <c r="B21" i="234"/>
  <c r="AI21" i="234" s="1"/>
  <c r="A21" i="234"/>
  <c r="F20" i="234"/>
  <c r="O20" i="234" s="1"/>
  <c r="X20" i="234" s="1"/>
  <c r="AG20" i="234" s="1"/>
  <c r="E20" i="234"/>
  <c r="AL20" i="234" s="1"/>
  <c r="D20" i="234"/>
  <c r="AK20" i="234" s="1"/>
  <c r="C20" i="234"/>
  <c r="B20" i="234"/>
  <c r="AI20" i="234" s="1"/>
  <c r="A20" i="234"/>
  <c r="F19" i="234"/>
  <c r="O19" i="234" s="1"/>
  <c r="X19" i="234" s="1"/>
  <c r="AG19" i="234" s="1"/>
  <c r="E19" i="234"/>
  <c r="AL19" i="234" s="1"/>
  <c r="D19" i="234"/>
  <c r="AK19" i="234" s="1"/>
  <c r="C19" i="234"/>
  <c r="B19" i="234"/>
  <c r="AI19" i="234" s="1"/>
  <c r="A19" i="234"/>
  <c r="F18" i="234"/>
  <c r="O18" i="234" s="1"/>
  <c r="X18" i="234" s="1"/>
  <c r="AG18" i="234" s="1"/>
  <c r="E18" i="234"/>
  <c r="AL18" i="234" s="1"/>
  <c r="D18" i="234"/>
  <c r="AK18" i="234" s="1"/>
  <c r="B18" i="234"/>
  <c r="AI18" i="234" s="1"/>
  <c r="A18" i="234"/>
  <c r="F17" i="234"/>
  <c r="O17" i="234" s="1"/>
  <c r="X17" i="234" s="1"/>
  <c r="AG17" i="234" s="1"/>
  <c r="E17" i="234"/>
  <c r="AL17" i="234" s="1"/>
  <c r="D17" i="234"/>
  <c r="AK17" i="234" s="1"/>
  <c r="B17" i="234"/>
  <c r="AI17" i="234" s="1"/>
  <c r="A17" i="234"/>
  <c r="F16" i="234"/>
  <c r="O16" i="234" s="1"/>
  <c r="X16" i="234" s="1"/>
  <c r="AG16" i="234" s="1"/>
  <c r="E16" i="234"/>
  <c r="AL16" i="234" s="1"/>
  <c r="D16" i="234"/>
  <c r="AK16" i="234" s="1"/>
  <c r="B16" i="234"/>
  <c r="AI16" i="234" s="1"/>
  <c r="A16" i="234"/>
  <c r="F15" i="234"/>
  <c r="O15" i="234" s="1"/>
  <c r="X15" i="234" s="1"/>
  <c r="AG15" i="234" s="1"/>
  <c r="E15" i="234"/>
  <c r="AL15" i="234" s="1"/>
  <c r="D15" i="234"/>
  <c r="AK15" i="234" s="1"/>
  <c r="B15" i="234"/>
  <c r="AI15" i="234" s="1"/>
  <c r="A15" i="234"/>
  <c r="F14" i="234"/>
  <c r="O14" i="234" s="1"/>
  <c r="X14" i="234" s="1"/>
  <c r="AG14" i="234" s="1"/>
  <c r="E14" i="234"/>
  <c r="AL14" i="234" s="1"/>
  <c r="D14" i="234"/>
  <c r="AK14" i="234" s="1"/>
  <c r="B14" i="234"/>
  <c r="AI14" i="234" s="1"/>
  <c r="A14" i="234"/>
  <c r="F13" i="234"/>
  <c r="O13" i="234" s="1"/>
  <c r="X13" i="234" s="1"/>
  <c r="AG13" i="234" s="1"/>
  <c r="E13" i="234"/>
  <c r="AL13" i="234" s="1"/>
  <c r="D13" i="234"/>
  <c r="AK13" i="234" s="1"/>
  <c r="B13" i="234"/>
  <c r="AI13" i="234" s="1"/>
  <c r="A13" i="234"/>
  <c r="F12" i="234"/>
  <c r="O12" i="234" s="1"/>
  <c r="X12" i="234" s="1"/>
  <c r="AG12" i="234" s="1"/>
  <c r="E12" i="234"/>
  <c r="AL12" i="234" s="1"/>
  <c r="D12" i="234"/>
  <c r="AK12" i="234" s="1"/>
  <c r="B12" i="234"/>
  <c r="AI12" i="234" s="1"/>
  <c r="A12" i="234"/>
  <c r="F11" i="234"/>
  <c r="O11" i="234" s="1"/>
  <c r="E11" i="234"/>
  <c r="AL11" i="234" s="1"/>
  <c r="D11" i="234"/>
  <c r="AK11" i="234" s="1"/>
  <c r="B11" i="234"/>
  <c r="AI11" i="234" s="1"/>
  <c r="A11" i="234"/>
  <c r="B10" i="234"/>
  <c r="AI10" i="234" s="1"/>
  <c r="A10" i="234"/>
  <c r="F9" i="234"/>
  <c r="O9" i="234" s="1"/>
  <c r="X9" i="234" s="1"/>
  <c r="AG9" i="234" s="1"/>
  <c r="E9" i="234"/>
  <c r="AL9" i="234" s="1"/>
  <c r="D9" i="234"/>
  <c r="AK9" i="234" s="1"/>
  <c r="B9" i="234"/>
  <c r="AI9" i="234" s="1"/>
  <c r="A9" i="234"/>
  <c r="B8" i="234"/>
  <c r="A8" i="234"/>
  <c r="B7" i="234"/>
  <c r="A7" i="234"/>
  <c r="N6" i="234"/>
  <c r="M6" i="234"/>
  <c r="V6" i="234" s="1"/>
  <c r="AE6" i="234" s="1"/>
  <c r="L6" i="234"/>
  <c r="U6" i="234" s="1"/>
  <c r="AD6" i="234" s="1"/>
  <c r="K6" i="234"/>
  <c r="T6" i="234" s="1"/>
  <c r="AC6" i="234" s="1"/>
  <c r="J6" i="234"/>
  <c r="S6" i="234" s="1"/>
  <c r="AB6" i="234" s="1"/>
  <c r="I6" i="234"/>
  <c r="R6" i="234" s="1"/>
  <c r="AA6" i="234" s="1"/>
  <c r="H6" i="234"/>
  <c r="Q6" i="234" s="1"/>
  <c r="Z6" i="234" s="1"/>
  <c r="G6" i="234"/>
  <c r="P6" i="234" s="1"/>
  <c r="Y6" i="234" s="1"/>
  <c r="F6" i="234"/>
  <c r="E6" i="234"/>
  <c r="F5" i="234"/>
  <c r="A1" i="234"/>
  <c r="D109" i="192"/>
  <c r="A4" i="131"/>
  <c r="A5" i="131"/>
  <c r="B15" i="135"/>
  <c r="B14" i="135"/>
  <c r="A263" i="198"/>
  <c r="A170" i="193"/>
  <c r="A177" i="232"/>
  <c r="A179" i="60"/>
  <c r="AM62" i="234" l="1"/>
  <c r="AM51" i="234"/>
  <c r="AM34" i="234"/>
  <c r="AM21" i="234"/>
  <c r="AM35" i="234"/>
  <c r="AM63" i="234"/>
  <c r="AM37" i="234"/>
  <c r="AM19" i="234"/>
  <c r="AM38" i="234"/>
  <c r="AM33" i="234"/>
  <c r="AM20" i="234"/>
  <c r="AM61" i="234"/>
  <c r="AM59" i="234"/>
  <c r="AM57" i="234"/>
  <c r="AM55" i="234"/>
  <c r="AM53" i="234"/>
  <c r="AM60" i="234"/>
  <c r="AM58" i="234"/>
  <c r="AM56" i="234"/>
  <c r="AM54" i="234"/>
  <c r="AM52" i="234"/>
  <c r="AM49" i="234"/>
  <c r="AM47" i="234"/>
  <c r="AM45" i="234"/>
  <c r="AM43" i="234"/>
  <c r="AM41" i="234"/>
  <c r="AM39" i="234"/>
  <c r="AM48" i="234"/>
  <c r="AM46" i="234"/>
  <c r="AM44" i="234"/>
  <c r="AM42" i="234"/>
  <c r="AM40" i="234"/>
  <c r="AM30" i="234"/>
  <c r="AM31" i="234"/>
  <c r="AM29" i="234"/>
  <c r="AM26" i="234"/>
  <c r="AM24" i="234"/>
  <c r="AM27" i="234"/>
  <c r="AM25" i="234"/>
  <c r="AM17" i="234"/>
  <c r="AM15" i="234"/>
  <c r="AM13" i="234"/>
  <c r="AM11" i="234"/>
  <c r="AM18" i="234"/>
  <c r="AM16" i="234"/>
  <c r="AM14" i="234"/>
  <c r="AM12" i="234"/>
  <c r="AM5" i="234"/>
  <c r="AM9" i="234"/>
  <c r="X29" i="234"/>
  <c r="AG29" i="234" s="1"/>
  <c r="AG28" i="234" s="1"/>
  <c r="O28" i="234"/>
  <c r="X33" i="234"/>
  <c r="AG33" i="234" s="1"/>
  <c r="AG32" i="234" s="1"/>
  <c r="O32" i="234"/>
  <c r="X37" i="234"/>
  <c r="AG37" i="234" s="1"/>
  <c r="AG36" i="234" s="1"/>
  <c r="O36" i="234"/>
  <c r="X51" i="234"/>
  <c r="AG51" i="234" s="1"/>
  <c r="AG50" i="234" s="1"/>
  <c r="O50" i="234"/>
  <c r="X24" i="234"/>
  <c r="X23" i="234" s="1"/>
  <c r="O23" i="234"/>
  <c r="O10" i="234"/>
  <c r="O8" i="234" s="1"/>
  <c r="X11" i="234"/>
  <c r="W6" i="234"/>
  <c r="B18" i="135"/>
  <c r="B17" i="135"/>
  <c r="I18" i="135"/>
  <c r="A12" i="45"/>
  <c r="A487" i="45"/>
  <c r="D493" i="45"/>
  <c r="S493" i="45" s="1"/>
  <c r="E493" i="45"/>
  <c r="T493" i="45" s="1"/>
  <c r="C493" i="45"/>
  <c r="F493" i="45" s="1"/>
  <c r="I493" i="45" s="1"/>
  <c r="L493" i="45" s="1"/>
  <c r="O493" i="45" s="1"/>
  <c r="R493" i="45" s="1"/>
  <c r="A493" i="45"/>
  <c r="A491" i="45"/>
  <c r="A489" i="45"/>
  <c r="A490" i="45"/>
  <c r="A494" i="45"/>
  <c r="A9" i="131" s="1"/>
  <c r="A8" i="131" s="1"/>
  <c r="A492" i="45"/>
  <c r="C14" i="232"/>
  <c r="B14" i="232"/>
  <c r="E15" i="232"/>
  <c r="D4" i="239" s="1"/>
  <c r="F15" i="232"/>
  <c r="E4" i="239" s="1"/>
  <c r="D15" i="232"/>
  <c r="C4" i="239" s="1"/>
  <c r="B11" i="105"/>
  <c r="A10" i="30" s="1"/>
  <c r="C11" i="105"/>
  <c r="B25" i="45" l="1"/>
  <c r="B10" i="30"/>
  <c r="A7" i="239"/>
  <c r="A25" i="45"/>
  <c r="A468" i="45"/>
  <c r="A444" i="45"/>
  <c r="A420" i="45"/>
  <c r="A396" i="45"/>
  <c r="A372" i="45"/>
  <c r="A348" i="45"/>
  <c r="A324" i="45"/>
  <c r="A300" i="45"/>
  <c r="A414" i="45"/>
  <c r="A408" i="45"/>
  <c r="A402" i="45"/>
  <c r="A318" i="45"/>
  <c r="A312" i="45"/>
  <c r="A306" i="45"/>
  <c r="A276" i="45"/>
  <c r="A252" i="45"/>
  <c r="A228" i="45"/>
  <c r="A204" i="45"/>
  <c r="A180" i="45"/>
  <c r="A156" i="45"/>
  <c r="A114" i="45"/>
  <c r="A90" i="45"/>
  <c r="A66" i="45"/>
  <c r="A42" i="45"/>
  <c r="A18" i="45"/>
  <c r="A456" i="45"/>
  <c r="A438" i="45"/>
  <c r="A432" i="45"/>
  <c r="A426" i="45"/>
  <c r="A342" i="45"/>
  <c r="A336" i="45"/>
  <c r="A330" i="45"/>
  <c r="A270" i="45"/>
  <c r="A246" i="45"/>
  <c r="A222" i="45"/>
  <c r="A198" i="45"/>
  <c r="A174" i="45"/>
  <c r="A150" i="45"/>
  <c r="A132" i="45"/>
  <c r="A108" i="45"/>
  <c r="A84" i="45"/>
  <c r="A60" i="45"/>
  <c r="A36" i="45"/>
  <c r="A462" i="45"/>
  <c r="A450" i="45"/>
  <c r="A366" i="45"/>
  <c r="A354" i="45"/>
  <c r="A240" i="45"/>
  <c r="A192" i="45"/>
  <c r="A144" i="45"/>
  <c r="A102" i="45"/>
  <c r="A54" i="45"/>
  <c r="A360" i="45"/>
  <c r="A264" i="45"/>
  <c r="A168" i="45"/>
  <c r="A126" i="45"/>
  <c r="A474" i="45"/>
  <c r="A384" i="45"/>
  <c r="A294" i="45"/>
  <c r="A234" i="45"/>
  <c r="A390" i="45"/>
  <c r="A378" i="45"/>
  <c r="A288" i="45"/>
  <c r="A258" i="45"/>
  <c r="A210" i="45"/>
  <c r="A162" i="45"/>
  <c r="A120" i="45"/>
  <c r="A72" i="45"/>
  <c r="A24" i="45"/>
  <c r="A480" i="45"/>
  <c r="A216" i="45"/>
  <c r="A78" i="45"/>
  <c r="A30" i="45"/>
  <c r="A282" i="45"/>
  <c r="A186" i="45"/>
  <c r="A138" i="45"/>
  <c r="A96" i="45"/>
  <c r="A48" i="45"/>
  <c r="B9" i="113"/>
  <c r="B9" i="123" s="1"/>
  <c r="B7" i="239"/>
  <c r="A185" i="198"/>
  <c r="A9" i="113"/>
  <c r="A9" i="123" s="1"/>
  <c r="X28" i="234"/>
  <c r="AG24" i="234"/>
  <c r="AG23" i="234" s="1"/>
  <c r="AG22" i="234" s="1"/>
  <c r="X36" i="234"/>
  <c r="AN5" i="234"/>
  <c r="X32" i="234"/>
  <c r="X50" i="234"/>
  <c r="O22" i="234"/>
  <c r="O7" i="234" s="1"/>
  <c r="X10" i="234"/>
  <c r="X8" i="234" s="1"/>
  <c r="AG11" i="234"/>
  <c r="AG10" i="234" s="1"/>
  <c r="AG8" i="234" s="1"/>
  <c r="AF6" i="234"/>
  <c r="H493" i="45"/>
  <c r="K493" i="45" s="1"/>
  <c r="N493" i="45" s="1"/>
  <c r="Q493" i="45" s="1"/>
  <c r="G493" i="45"/>
  <c r="J493" i="45" s="1"/>
  <c r="M493" i="45" s="1"/>
  <c r="P493" i="45" s="1"/>
  <c r="X22" i="234" l="1"/>
  <c r="X7" i="234" s="1"/>
  <c r="AO5" i="234"/>
  <c r="AQ5" i="234"/>
  <c r="AG7" i="234"/>
  <c r="B38" i="60"/>
  <c r="G28" i="122"/>
  <c r="G29" i="122"/>
  <c r="G27" i="122"/>
  <c r="D15" i="194"/>
  <c r="C12" i="45" s="1"/>
  <c r="F15" i="194"/>
  <c r="E12" i="45" s="1"/>
  <c r="T12" i="45" s="1"/>
  <c r="E15" i="194"/>
  <c r="D12" i="45" s="1"/>
  <c r="S12" i="45" s="1"/>
  <c r="C14" i="194"/>
  <c r="B14" i="194"/>
  <c r="D45" i="193"/>
  <c r="D15" i="193"/>
  <c r="C14" i="193"/>
  <c r="B14" i="193"/>
  <c r="O16" i="60"/>
  <c r="L15" i="60"/>
  <c r="N16" i="60"/>
  <c r="M16" i="60"/>
  <c r="K16" i="60"/>
  <c r="H15" i="60"/>
  <c r="J16" i="60"/>
  <c r="I16" i="60"/>
  <c r="G16" i="60"/>
  <c r="F16" i="60"/>
  <c r="E16" i="60"/>
  <c r="D15" i="60"/>
  <c r="C15" i="60"/>
  <c r="B15" i="60"/>
  <c r="G282" i="198"/>
  <c r="F282" i="198"/>
  <c r="F294" i="198" s="1"/>
  <c r="F295" i="198" s="1"/>
  <c r="F297" i="198" s="1"/>
  <c r="E282" i="198"/>
  <c r="O267" i="198"/>
  <c r="N267" i="198"/>
  <c r="M267" i="198"/>
  <c r="L267" i="198"/>
  <c r="K267" i="198"/>
  <c r="J267" i="198"/>
  <c r="O262" i="198"/>
  <c r="N262" i="198"/>
  <c r="M262" i="198"/>
  <c r="L262" i="198"/>
  <c r="K262" i="198"/>
  <c r="J262" i="198"/>
  <c r="I262" i="198"/>
  <c r="H262" i="198"/>
  <c r="G262" i="198"/>
  <c r="F262" i="198"/>
  <c r="E262" i="198"/>
  <c r="D262" i="198"/>
  <c r="C262" i="198"/>
  <c r="G13" i="105"/>
  <c r="F13" i="105" s="1"/>
  <c r="A13" i="105"/>
  <c r="F470" i="45"/>
  <c r="I470" i="45" s="1"/>
  <c r="L470" i="45" s="1"/>
  <c r="O470" i="45" s="1"/>
  <c r="R470" i="45" s="1"/>
  <c r="G470" i="45"/>
  <c r="J470" i="45" s="1"/>
  <c r="M470" i="45" s="1"/>
  <c r="P470" i="45" s="1"/>
  <c r="H470" i="45"/>
  <c r="K470" i="45" s="1"/>
  <c r="N470" i="45" s="1"/>
  <c r="Q470" i="45" s="1"/>
  <c r="S470" i="45"/>
  <c r="T470" i="45"/>
  <c r="F471" i="45"/>
  <c r="I471" i="45" s="1"/>
  <c r="L471" i="45" s="1"/>
  <c r="O471" i="45" s="1"/>
  <c r="R471" i="45" s="1"/>
  <c r="G471" i="45"/>
  <c r="J471" i="45" s="1"/>
  <c r="M471" i="45" s="1"/>
  <c r="P471" i="45" s="1"/>
  <c r="H471" i="45"/>
  <c r="K471" i="45" s="1"/>
  <c r="N471" i="45" s="1"/>
  <c r="Q471" i="45" s="1"/>
  <c r="S471" i="45"/>
  <c r="T471" i="45"/>
  <c r="F458" i="45"/>
  <c r="I458" i="45" s="1"/>
  <c r="L458" i="45" s="1"/>
  <c r="O458" i="45" s="1"/>
  <c r="R458" i="45" s="1"/>
  <c r="G458" i="45"/>
  <c r="J458" i="45" s="1"/>
  <c r="M458" i="45" s="1"/>
  <c r="P458" i="45" s="1"/>
  <c r="H458" i="45"/>
  <c r="K458" i="45" s="1"/>
  <c r="N458" i="45" s="1"/>
  <c r="Q458" i="45" s="1"/>
  <c r="S458" i="45"/>
  <c r="T458" i="45"/>
  <c r="F459" i="45"/>
  <c r="I459" i="45" s="1"/>
  <c r="L459" i="45" s="1"/>
  <c r="O459" i="45" s="1"/>
  <c r="R459" i="45" s="1"/>
  <c r="G459" i="45"/>
  <c r="J459" i="45" s="1"/>
  <c r="M459" i="45" s="1"/>
  <c r="P459" i="45" s="1"/>
  <c r="H459" i="45"/>
  <c r="K459" i="45" s="1"/>
  <c r="N459" i="45" s="1"/>
  <c r="Q459" i="45" s="1"/>
  <c r="S459" i="45"/>
  <c r="T459" i="45"/>
  <c r="F446" i="45"/>
  <c r="I446" i="45" s="1"/>
  <c r="L446" i="45" s="1"/>
  <c r="O446" i="45" s="1"/>
  <c r="R446" i="45" s="1"/>
  <c r="G446" i="45"/>
  <c r="J446" i="45" s="1"/>
  <c r="M446" i="45" s="1"/>
  <c r="P446" i="45" s="1"/>
  <c r="H446" i="45"/>
  <c r="K446" i="45" s="1"/>
  <c r="N446" i="45" s="1"/>
  <c r="Q446" i="45" s="1"/>
  <c r="S446" i="45"/>
  <c r="T446" i="45"/>
  <c r="F447" i="45"/>
  <c r="I447" i="45" s="1"/>
  <c r="L447" i="45" s="1"/>
  <c r="O447" i="45" s="1"/>
  <c r="R447" i="45" s="1"/>
  <c r="G447" i="45"/>
  <c r="J447" i="45" s="1"/>
  <c r="M447" i="45" s="1"/>
  <c r="P447" i="45" s="1"/>
  <c r="H447" i="45"/>
  <c r="K447" i="45" s="1"/>
  <c r="N447" i="45" s="1"/>
  <c r="Q447" i="45" s="1"/>
  <c r="S447" i="45"/>
  <c r="T447" i="45"/>
  <c r="F428" i="45"/>
  <c r="I428" i="45" s="1"/>
  <c r="L428" i="45" s="1"/>
  <c r="O428" i="45" s="1"/>
  <c r="R428" i="45" s="1"/>
  <c r="G428" i="45"/>
  <c r="J428" i="45" s="1"/>
  <c r="M428" i="45" s="1"/>
  <c r="P428" i="45" s="1"/>
  <c r="H428" i="45"/>
  <c r="K428" i="45" s="1"/>
  <c r="N428" i="45" s="1"/>
  <c r="Q428" i="45" s="1"/>
  <c r="S428" i="45"/>
  <c r="T428" i="45"/>
  <c r="F429" i="45"/>
  <c r="I429" i="45" s="1"/>
  <c r="L429" i="45" s="1"/>
  <c r="O429" i="45" s="1"/>
  <c r="R429" i="45" s="1"/>
  <c r="G429" i="45"/>
  <c r="J429" i="45" s="1"/>
  <c r="M429" i="45" s="1"/>
  <c r="P429" i="45" s="1"/>
  <c r="H429" i="45"/>
  <c r="K429" i="45" s="1"/>
  <c r="N429" i="45" s="1"/>
  <c r="Q429" i="45" s="1"/>
  <c r="S429" i="45"/>
  <c r="T429" i="45"/>
  <c r="F416" i="45"/>
  <c r="I416" i="45" s="1"/>
  <c r="L416" i="45" s="1"/>
  <c r="O416" i="45" s="1"/>
  <c r="R416" i="45" s="1"/>
  <c r="G416" i="45"/>
  <c r="J416" i="45" s="1"/>
  <c r="M416" i="45" s="1"/>
  <c r="P416" i="45" s="1"/>
  <c r="H416" i="45"/>
  <c r="K416" i="45" s="1"/>
  <c r="N416" i="45" s="1"/>
  <c r="Q416" i="45" s="1"/>
  <c r="S416" i="45"/>
  <c r="T416" i="45"/>
  <c r="F417" i="45"/>
  <c r="I417" i="45" s="1"/>
  <c r="L417" i="45" s="1"/>
  <c r="O417" i="45" s="1"/>
  <c r="R417" i="45" s="1"/>
  <c r="G417" i="45"/>
  <c r="J417" i="45" s="1"/>
  <c r="M417" i="45" s="1"/>
  <c r="P417" i="45" s="1"/>
  <c r="H417" i="45"/>
  <c r="K417" i="45" s="1"/>
  <c r="N417" i="45" s="1"/>
  <c r="Q417" i="45" s="1"/>
  <c r="S417" i="45"/>
  <c r="T417" i="45"/>
  <c r="F404" i="45"/>
  <c r="I404" i="45" s="1"/>
  <c r="L404" i="45" s="1"/>
  <c r="O404" i="45" s="1"/>
  <c r="R404" i="45" s="1"/>
  <c r="G404" i="45"/>
  <c r="J404" i="45" s="1"/>
  <c r="M404" i="45" s="1"/>
  <c r="P404" i="45" s="1"/>
  <c r="H404" i="45"/>
  <c r="K404" i="45" s="1"/>
  <c r="N404" i="45" s="1"/>
  <c r="Q404" i="45" s="1"/>
  <c r="S404" i="45"/>
  <c r="T404" i="45"/>
  <c r="F405" i="45"/>
  <c r="I405" i="45" s="1"/>
  <c r="L405" i="45" s="1"/>
  <c r="O405" i="45" s="1"/>
  <c r="R405" i="45" s="1"/>
  <c r="G405" i="45"/>
  <c r="J405" i="45" s="1"/>
  <c r="M405" i="45" s="1"/>
  <c r="P405" i="45" s="1"/>
  <c r="H405" i="45"/>
  <c r="K405" i="45" s="1"/>
  <c r="N405" i="45" s="1"/>
  <c r="Q405" i="45" s="1"/>
  <c r="S405" i="45"/>
  <c r="T405" i="45"/>
  <c r="F392" i="45"/>
  <c r="I392" i="45" s="1"/>
  <c r="L392" i="45" s="1"/>
  <c r="O392" i="45" s="1"/>
  <c r="R392" i="45" s="1"/>
  <c r="G392" i="45"/>
  <c r="J392" i="45" s="1"/>
  <c r="M392" i="45" s="1"/>
  <c r="P392" i="45" s="1"/>
  <c r="H392" i="45"/>
  <c r="K392" i="45" s="1"/>
  <c r="N392" i="45" s="1"/>
  <c r="Q392" i="45" s="1"/>
  <c r="S392" i="45"/>
  <c r="T392" i="45"/>
  <c r="F393" i="45"/>
  <c r="I393" i="45" s="1"/>
  <c r="L393" i="45" s="1"/>
  <c r="O393" i="45" s="1"/>
  <c r="R393" i="45" s="1"/>
  <c r="G393" i="45"/>
  <c r="J393" i="45" s="1"/>
  <c r="M393" i="45" s="1"/>
  <c r="P393" i="45" s="1"/>
  <c r="H393" i="45"/>
  <c r="K393" i="45" s="1"/>
  <c r="N393" i="45" s="1"/>
  <c r="Q393" i="45" s="1"/>
  <c r="S393" i="45"/>
  <c r="T393" i="45"/>
  <c r="F368" i="45"/>
  <c r="I368" i="45" s="1"/>
  <c r="L368" i="45" s="1"/>
  <c r="O368" i="45" s="1"/>
  <c r="R368" i="45" s="1"/>
  <c r="G368" i="45"/>
  <c r="J368" i="45" s="1"/>
  <c r="M368" i="45" s="1"/>
  <c r="P368" i="45" s="1"/>
  <c r="H368" i="45"/>
  <c r="K368" i="45" s="1"/>
  <c r="N368" i="45" s="1"/>
  <c r="Q368" i="45" s="1"/>
  <c r="S368" i="45"/>
  <c r="T368" i="45"/>
  <c r="F369" i="45"/>
  <c r="I369" i="45" s="1"/>
  <c r="L369" i="45" s="1"/>
  <c r="O369" i="45" s="1"/>
  <c r="R369" i="45" s="1"/>
  <c r="G369" i="45"/>
  <c r="J369" i="45" s="1"/>
  <c r="M369" i="45" s="1"/>
  <c r="P369" i="45" s="1"/>
  <c r="H369" i="45"/>
  <c r="K369" i="45" s="1"/>
  <c r="N369" i="45" s="1"/>
  <c r="Q369" i="45" s="1"/>
  <c r="S369" i="45"/>
  <c r="T369" i="45"/>
  <c r="F356" i="45"/>
  <c r="I356" i="45" s="1"/>
  <c r="L356" i="45" s="1"/>
  <c r="O356" i="45" s="1"/>
  <c r="R356" i="45" s="1"/>
  <c r="G356" i="45"/>
  <c r="J356" i="45" s="1"/>
  <c r="M356" i="45" s="1"/>
  <c r="P356" i="45" s="1"/>
  <c r="H356" i="45"/>
  <c r="K356" i="45" s="1"/>
  <c r="N356" i="45" s="1"/>
  <c r="Q356" i="45" s="1"/>
  <c r="S356" i="45"/>
  <c r="T356" i="45"/>
  <c r="F357" i="45"/>
  <c r="I357" i="45" s="1"/>
  <c r="L357" i="45" s="1"/>
  <c r="O357" i="45" s="1"/>
  <c r="R357" i="45" s="1"/>
  <c r="G357" i="45"/>
  <c r="J357" i="45" s="1"/>
  <c r="M357" i="45" s="1"/>
  <c r="P357" i="45" s="1"/>
  <c r="H357" i="45"/>
  <c r="K357" i="45" s="1"/>
  <c r="N357" i="45" s="1"/>
  <c r="Q357" i="45" s="1"/>
  <c r="S357" i="45"/>
  <c r="T357" i="45"/>
  <c r="F332" i="45"/>
  <c r="I332" i="45" s="1"/>
  <c r="L332" i="45" s="1"/>
  <c r="O332" i="45" s="1"/>
  <c r="R332" i="45" s="1"/>
  <c r="G332" i="45"/>
  <c r="J332" i="45" s="1"/>
  <c r="M332" i="45" s="1"/>
  <c r="P332" i="45" s="1"/>
  <c r="H332" i="45"/>
  <c r="K332" i="45" s="1"/>
  <c r="N332" i="45" s="1"/>
  <c r="Q332" i="45" s="1"/>
  <c r="S332" i="45"/>
  <c r="T332" i="45"/>
  <c r="F333" i="45"/>
  <c r="I333" i="45" s="1"/>
  <c r="L333" i="45" s="1"/>
  <c r="O333" i="45" s="1"/>
  <c r="R333" i="45" s="1"/>
  <c r="G333" i="45"/>
  <c r="J333" i="45" s="1"/>
  <c r="M333" i="45" s="1"/>
  <c r="P333" i="45" s="1"/>
  <c r="H333" i="45"/>
  <c r="K333" i="45" s="1"/>
  <c r="N333" i="45" s="1"/>
  <c r="Q333" i="45" s="1"/>
  <c r="S333" i="45"/>
  <c r="T333" i="45"/>
  <c r="F314" i="45"/>
  <c r="I314" i="45" s="1"/>
  <c r="L314" i="45" s="1"/>
  <c r="O314" i="45" s="1"/>
  <c r="R314" i="45" s="1"/>
  <c r="G314" i="45"/>
  <c r="J314" i="45" s="1"/>
  <c r="M314" i="45" s="1"/>
  <c r="P314" i="45" s="1"/>
  <c r="H314" i="45"/>
  <c r="K314" i="45" s="1"/>
  <c r="N314" i="45" s="1"/>
  <c r="Q314" i="45" s="1"/>
  <c r="S314" i="45"/>
  <c r="T314" i="45"/>
  <c r="F315" i="45"/>
  <c r="I315" i="45" s="1"/>
  <c r="L315" i="45" s="1"/>
  <c r="O315" i="45" s="1"/>
  <c r="R315" i="45" s="1"/>
  <c r="G315" i="45"/>
  <c r="J315" i="45" s="1"/>
  <c r="M315" i="45" s="1"/>
  <c r="P315" i="45" s="1"/>
  <c r="H315" i="45"/>
  <c r="K315" i="45" s="1"/>
  <c r="N315" i="45" s="1"/>
  <c r="Q315" i="45" s="1"/>
  <c r="S315" i="45"/>
  <c r="T315" i="45"/>
  <c r="F302" i="45"/>
  <c r="I302" i="45" s="1"/>
  <c r="L302" i="45" s="1"/>
  <c r="O302" i="45" s="1"/>
  <c r="R302" i="45" s="1"/>
  <c r="G302" i="45"/>
  <c r="J302" i="45" s="1"/>
  <c r="M302" i="45" s="1"/>
  <c r="P302" i="45" s="1"/>
  <c r="H302" i="45"/>
  <c r="K302" i="45" s="1"/>
  <c r="N302" i="45" s="1"/>
  <c r="Q302" i="45" s="1"/>
  <c r="S302" i="45"/>
  <c r="T302" i="45"/>
  <c r="F303" i="45"/>
  <c r="I303" i="45" s="1"/>
  <c r="L303" i="45" s="1"/>
  <c r="O303" i="45" s="1"/>
  <c r="R303" i="45" s="1"/>
  <c r="G303" i="45"/>
  <c r="J303" i="45" s="1"/>
  <c r="M303" i="45" s="1"/>
  <c r="P303" i="45" s="1"/>
  <c r="H303" i="45"/>
  <c r="K303" i="45" s="1"/>
  <c r="N303" i="45" s="1"/>
  <c r="Q303" i="45" s="1"/>
  <c r="S303" i="45"/>
  <c r="T303" i="45"/>
  <c r="F290" i="45"/>
  <c r="I290" i="45" s="1"/>
  <c r="L290" i="45" s="1"/>
  <c r="O290" i="45" s="1"/>
  <c r="R290" i="45" s="1"/>
  <c r="G290" i="45"/>
  <c r="J290" i="45" s="1"/>
  <c r="M290" i="45" s="1"/>
  <c r="P290" i="45" s="1"/>
  <c r="H290" i="45"/>
  <c r="K290" i="45" s="1"/>
  <c r="N290" i="45" s="1"/>
  <c r="Q290" i="45" s="1"/>
  <c r="S290" i="45"/>
  <c r="T290" i="45"/>
  <c r="F291" i="45"/>
  <c r="I291" i="45" s="1"/>
  <c r="L291" i="45" s="1"/>
  <c r="O291" i="45" s="1"/>
  <c r="R291" i="45" s="1"/>
  <c r="G291" i="45"/>
  <c r="J291" i="45" s="1"/>
  <c r="M291" i="45" s="1"/>
  <c r="P291" i="45" s="1"/>
  <c r="H291" i="45"/>
  <c r="K291" i="45" s="1"/>
  <c r="N291" i="45" s="1"/>
  <c r="Q291" i="45" s="1"/>
  <c r="S291" i="45"/>
  <c r="T291" i="45"/>
  <c r="F278" i="45"/>
  <c r="I278" i="45" s="1"/>
  <c r="L278" i="45" s="1"/>
  <c r="O278" i="45" s="1"/>
  <c r="R278" i="45" s="1"/>
  <c r="G278" i="45"/>
  <c r="J278" i="45" s="1"/>
  <c r="M278" i="45" s="1"/>
  <c r="P278" i="45" s="1"/>
  <c r="H278" i="45"/>
  <c r="K278" i="45" s="1"/>
  <c r="N278" i="45" s="1"/>
  <c r="Q278" i="45" s="1"/>
  <c r="S278" i="45"/>
  <c r="T278" i="45"/>
  <c r="F279" i="45"/>
  <c r="I279" i="45" s="1"/>
  <c r="L279" i="45" s="1"/>
  <c r="O279" i="45" s="1"/>
  <c r="R279" i="45" s="1"/>
  <c r="G279" i="45"/>
  <c r="J279" i="45" s="1"/>
  <c r="M279" i="45" s="1"/>
  <c r="P279" i="45" s="1"/>
  <c r="H279" i="45"/>
  <c r="K279" i="45" s="1"/>
  <c r="N279" i="45" s="1"/>
  <c r="Q279" i="45" s="1"/>
  <c r="S279" i="45"/>
  <c r="T279" i="45"/>
  <c r="F260" i="45"/>
  <c r="I260" i="45" s="1"/>
  <c r="L260" i="45" s="1"/>
  <c r="O260" i="45" s="1"/>
  <c r="R260" i="45" s="1"/>
  <c r="G260" i="45"/>
  <c r="J260" i="45" s="1"/>
  <c r="M260" i="45" s="1"/>
  <c r="P260" i="45" s="1"/>
  <c r="H260" i="45"/>
  <c r="K260" i="45" s="1"/>
  <c r="N260" i="45" s="1"/>
  <c r="Q260" i="45" s="1"/>
  <c r="S260" i="45"/>
  <c r="T260" i="45"/>
  <c r="F261" i="45"/>
  <c r="I261" i="45" s="1"/>
  <c r="L261" i="45" s="1"/>
  <c r="O261" i="45" s="1"/>
  <c r="R261" i="45" s="1"/>
  <c r="G261" i="45"/>
  <c r="J261" i="45" s="1"/>
  <c r="M261" i="45" s="1"/>
  <c r="P261" i="45" s="1"/>
  <c r="H261" i="45"/>
  <c r="K261" i="45" s="1"/>
  <c r="N261" i="45" s="1"/>
  <c r="Q261" i="45" s="1"/>
  <c r="S261" i="45"/>
  <c r="T261" i="45"/>
  <c r="F242" i="45"/>
  <c r="I242" i="45" s="1"/>
  <c r="L242" i="45" s="1"/>
  <c r="O242" i="45" s="1"/>
  <c r="R242" i="45" s="1"/>
  <c r="G242" i="45"/>
  <c r="J242" i="45" s="1"/>
  <c r="M242" i="45" s="1"/>
  <c r="P242" i="45" s="1"/>
  <c r="H242" i="45"/>
  <c r="K242" i="45" s="1"/>
  <c r="N242" i="45" s="1"/>
  <c r="Q242" i="45" s="1"/>
  <c r="S242" i="45"/>
  <c r="T242" i="45"/>
  <c r="F243" i="45"/>
  <c r="I243" i="45" s="1"/>
  <c r="L243" i="45" s="1"/>
  <c r="O243" i="45" s="1"/>
  <c r="R243" i="45" s="1"/>
  <c r="G243" i="45"/>
  <c r="J243" i="45" s="1"/>
  <c r="M243" i="45" s="1"/>
  <c r="P243" i="45" s="1"/>
  <c r="H243" i="45"/>
  <c r="K243" i="45" s="1"/>
  <c r="N243" i="45" s="1"/>
  <c r="Q243" i="45" s="1"/>
  <c r="S243" i="45"/>
  <c r="T243" i="45"/>
  <c r="F224" i="45"/>
  <c r="I224" i="45" s="1"/>
  <c r="L224" i="45" s="1"/>
  <c r="O224" i="45" s="1"/>
  <c r="R224" i="45" s="1"/>
  <c r="G224" i="45"/>
  <c r="J224" i="45" s="1"/>
  <c r="M224" i="45" s="1"/>
  <c r="P224" i="45" s="1"/>
  <c r="H224" i="45"/>
  <c r="K224" i="45" s="1"/>
  <c r="N224" i="45" s="1"/>
  <c r="Q224" i="45" s="1"/>
  <c r="S224" i="45"/>
  <c r="T224" i="45"/>
  <c r="F225" i="45"/>
  <c r="I225" i="45" s="1"/>
  <c r="L225" i="45" s="1"/>
  <c r="O225" i="45" s="1"/>
  <c r="R225" i="45" s="1"/>
  <c r="G225" i="45"/>
  <c r="J225" i="45" s="1"/>
  <c r="M225" i="45" s="1"/>
  <c r="P225" i="45" s="1"/>
  <c r="H225" i="45"/>
  <c r="K225" i="45" s="1"/>
  <c r="N225" i="45" s="1"/>
  <c r="Q225" i="45" s="1"/>
  <c r="S225" i="45"/>
  <c r="T225" i="45"/>
  <c r="F212" i="45"/>
  <c r="I212" i="45" s="1"/>
  <c r="L212" i="45" s="1"/>
  <c r="O212" i="45" s="1"/>
  <c r="R212" i="45" s="1"/>
  <c r="G212" i="45"/>
  <c r="J212" i="45" s="1"/>
  <c r="M212" i="45" s="1"/>
  <c r="P212" i="45" s="1"/>
  <c r="H212" i="45"/>
  <c r="K212" i="45" s="1"/>
  <c r="N212" i="45" s="1"/>
  <c r="Q212" i="45" s="1"/>
  <c r="S212" i="45"/>
  <c r="T212" i="45"/>
  <c r="F213" i="45"/>
  <c r="I213" i="45" s="1"/>
  <c r="L213" i="45" s="1"/>
  <c r="O213" i="45" s="1"/>
  <c r="R213" i="45" s="1"/>
  <c r="G213" i="45"/>
  <c r="J213" i="45" s="1"/>
  <c r="M213" i="45" s="1"/>
  <c r="P213" i="45" s="1"/>
  <c r="H213" i="45"/>
  <c r="K213" i="45" s="1"/>
  <c r="N213" i="45" s="1"/>
  <c r="Q213" i="45" s="1"/>
  <c r="S213" i="45"/>
  <c r="T213" i="45"/>
  <c r="F200" i="45"/>
  <c r="I200" i="45" s="1"/>
  <c r="L200" i="45" s="1"/>
  <c r="O200" i="45" s="1"/>
  <c r="R200" i="45" s="1"/>
  <c r="G200" i="45"/>
  <c r="J200" i="45" s="1"/>
  <c r="M200" i="45" s="1"/>
  <c r="P200" i="45" s="1"/>
  <c r="H200" i="45"/>
  <c r="K200" i="45" s="1"/>
  <c r="N200" i="45" s="1"/>
  <c r="Q200" i="45" s="1"/>
  <c r="S200" i="45"/>
  <c r="T200" i="45"/>
  <c r="F201" i="45"/>
  <c r="I201" i="45" s="1"/>
  <c r="L201" i="45" s="1"/>
  <c r="O201" i="45" s="1"/>
  <c r="R201" i="45" s="1"/>
  <c r="G201" i="45"/>
  <c r="J201" i="45" s="1"/>
  <c r="M201" i="45" s="1"/>
  <c r="P201" i="45" s="1"/>
  <c r="H201" i="45"/>
  <c r="K201" i="45" s="1"/>
  <c r="N201" i="45" s="1"/>
  <c r="Q201" i="45" s="1"/>
  <c r="S201" i="45"/>
  <c r="T201" i="45"/>
  <c r="F188" i="45"/>
  <c r="I188" i="45" s="1"/>
  <c r="L188" i="45" s="1"/>
  <c r="O188" i="45" s="1"/>
  <c r="R188" i="45" s="1"/>
  <c r="G188" i="45"/>
  <c r="J188" i="45" s="1"/>
  <c r="M188" i="45" s="1"/>
  <c r="P188" i="45" s="1"/>
  <c r="H188" i="45"/>
  <c r="K188" i="45" s="1"/>
  <c r="N188" i="45" s="1"/>
  <c r="Q188" i="45" s="1"/>
  <c r="S188" i="45"/>
  <c r="T188" i="45"/>
  <c r="F189" i="45"/>
  <c r="I189" i="45" s="1"/>
  <c r="L189" i="45" s="1"/>
  <c r="O189" i="45" s="1"/>
  <c r="R189" i="45" s="1"/>
  <c r="G189" i="45"/>
  <c r="J189" i="45" s="1"/>
  <c r="M189" i="45" s="1"/>
  <c r="P189" i="45" s="1"/>
  <c r="H189" i="45"/>
  <c r="K189" i="45" s="1"/>
  <c r="N189" i="45" s="1"/>
  <c r="Q189" i="45" s="1"/>
  <c r="S189" i="45"/>
  <c r="T189" i="45"/>
  <c r="F170" i="45"/>
  <c r="I170" i="45" s="1"/>
  <c r="L170" i="45" s="1"/>
  <c r="O170" i="45" s="1"/>
  <c r="R170" i="45" s="1"/>
  <c r="G170" i="45"/>
  <c r="J170" i="45" s="1"/>
  <c r="M170" i="45" s="1"/>
  <c r="P170" i="45" s="1"/>
  <c r="H170" i="45"/>
  <c r="K170" i="45" s="1"/>
  <c r="N170" i="45" s="1"/>
  <c r="Q170" i="45" s="1"/>
  <c r="S170" i="45"/>
  <c r="T170" i="45"/>
  <c r="F171" i="45"/>
  <c r="I171" i="45" s="1"/>
  <c r="L171" i="45" s="1"/>
  <c r="O171" i="45" s="1"/>
  <c r="R171" i="45" s="1"/>
  <c r="G171" i="45"/>
  <c r="J171" i="45" s="1"/>
  <c r="M171" i="45" s="1"/>
  <c r="P171" i="45" s="1"/>
  <c r="H171" i="45"/>
  <c r="K171" i="45" s="1"/>
  <c r="N171" i="45" s="1"/>
  <c r="Q171" i="45" s="1"/>
  <c r="S171" i="45"/>
  <c r="T171" i="45"/>
  <c r="F146" i="45"/>
  <c r="I146" i="45" s="1"/>
  <c r="L146" i="45" s="1"/>
  <c r="O146" i="45" s="1"/>
  <c r="R146" i="45" s="1"/>
  <c r="G146" i="45"/>
  <c r="J146" i="45" s="1"/>
  <c r="M146" i="45" s="1"/>
  <c r="P146" i="45" s="1"/>
  <c r="H146" i="45"/>
  <c r="K146" i="45" s="1"/>
  <c r="N146" i="45" s="1"/>
  <c r="Q146" i="45" s="1"/>
  <c r="S146" i="45"/>
  <c r="T146" i="45"/>
  <c r="F147" i="45"/>
  <c r="I147" i="45" s="1"/>
  <c r="L147" i="45" s="1"/>
  <c r="O147" i="45" s="1"/>
  <c r="R147" i="45" s="1"/>
  <c r="G147" i="45"/>
  <c r="J147" i="45" s="1"/>
  <c r="M147" i="45" s="1"/>
  <c r="P147" i="45" s="1"/>
  <c r="H147" i="45"/>
  <c r="K147" i="45" s="1"/>
  <c r="N147" i="45" s="1"/>
  <c r="Q147" i="45" s="1"/>
  <c r="S147" i="45"/>
  <c r="T147" i="45"/>
  <c r="F122" i="45"/>
  <c r="I122" i="45" s="1"/>
  <c r="L122" i="45" s="1"/>
  <c r="O122" i="45" s="1"/>
  <c r="R122" i="45" s="1"/>
  <c r="G122" i="45"/>
  <c r="J122" i="45" s="1"/>
  <c r="M122" i="45" s="1"/>
  <c r="P122" i="45" s="1"/>
  <c r="H122" i="45"/>
  <c r="K122" i="45" s="1"/>
  <c r="N122" i="45" s="1"/>
  <c r="Q122" i="45" s="1"/>
  <c r="S122" i="45"/>
  <c r="T122" i="45"/>
  <c r="F123" i="45"/>
  <c r="I123" i="45" s="1"/>
  <c r="L123" i="45" s="1"/>
  <c r="O123" i="45" s="1"/>
  <c r="R123" i="45" s="1"/>
  <c r="G123" i="45"/>
  <c r="J123" i="45" s="1"/>
  <c r="M123" i="45" s="1"/>
  <c r="P123" i="45" s="1"/>
  <c r="H123" i="45"/>
  <c r="K123" i="45" s="1"/>
  <c r="N123" i="45" s="1"/>
  <c r="Q123" i="45" s="1"/>
  <c r="S123" i="45"/>
  <c r="T123" i="45"/>
  <c r="F92" i="45"/>
  <c r="I92" i="45" s="1"/>
  <c r="L92" i="45" s="1"/>
  <c r="O92" i="45" s="1"/>
  <c r="R92" i="45" s="1"/>
  <c r="G92" i="45"/>
  <c r="J92" i="45" s="1"/>
  <c r="M92" i="45" s="1"/>
  <c r="P92" i="45" s="1"/>
  <c r="H92" i="45"/>
  <c r="K92" i="45" s="1"/>
  <c r="N92" i="45" s="1"/>
  <c r="Q92" i="45" s="1"/>
  <c r="S92" i="45"/>
  <c r="T92" i="45"/>
  <c r="F93" i="45"/>
  <c r="I93" i="45" s="1"/>
  <c r="L93" i="45" s="1"/>
  <c r="O93" i="45" s="1"/>
  <c r="R93" i="45" s="1"/>
  <c r="G93" i="45"/>
  <c r="J93" i="45" s="1"/>
  <c r="M93" i="45" s="1"/>
  <c r="P93" i="45" s="1"/>
  <c r="H93" i="45"/>
  <c r="K93" i="45" s="1"/>
  <c r="N93" i="45" s="1"/>
  <c r="Q93" i="45" s="1"/>
  <c r="S93" i="45"/>
  <c r="T93" i="45"/>
  <c r="F80" i="45"/>
  <c r="I80" i="45" s="1"/>
  <c r="L80" i="45" s="1"/>
  <c r="O80" i="45" s="1"/>
  <c r="R80" i="45" s="1"/>
  <c r="G80" i="45"/>
  <c r="J80" i="45" s="1"/>
  <c r="M80" i="45" s="1"/>
  <c r="P80" i="45" s="1"/>
  <c r="H80" i="45"/>
  <c r="K80" i="45" s="1"/>
  <c r="N80" i="45" s="1"/>
  <c r="Q80" i="45" s="1"/>
  <c r="S80" i="45"/>
  <c r="T80" i="45"/>
  <c r="F81" i="45"/>
  <c r="I81" i="45" s="1"/>
  <c r="L81" i="45" s="1"/>
  <c r="O81" i="45" s="1"/>
  <c r="R81" i="45" s="1"/>
  <c r="G81" i="45"/>
  <c r="J81" i="45" s="1"/>
  <c r="M81" i="45" s="1"/>
  <c r="P81" i="45" s="1"/>
  <c r="H81" i="45"/>
  <c r="K81" i="45" s="1"/>
  <c r="N81" i="45" s="1"/>
  <c r="Q81" i="45" s="1"/>
  <c r="S81" i="45"/>
  <c r="T81" i="45"/>
  <c r="G187" i="45"/>
  <c r="H187" i="45"/>
  <c r="I187" i="45"/>
  <c r="J187" i="45"/>
  <c r="K187" i="45"/>
  <c r="L187" i="45"/>
  <c r="M187" i="45"/>
  <c r="N187" i="45"/>
  <c r="O187" i="45"/>
  <c r="F191" i="45"/>
  <c r="I191" i="45" s="1"/>
  <c r="L191" i="45" s="1"/>
  <c r="O191" i="45" s="1"/>
  <c r="R191" i="45" s="1"/>
  <c r="G191" i="45"/>
  <c r="J191" i="45" s="1"/>
  <c r="M191" i="45" s="1"/>
  <c r="P191" i="45" s="1"/>
  <c r="H191" i="45"/>
  <c r="K191" i="45" s="1"/>
  <c r="N191" i="45" s="1"/>
  <c r="Q191" i="45" s="1"/>
  <c r="S191" i="45"/>
  <c r="T191" i="45"/>
  <c r="G199" i="45"/>
  <c r="H199" i="45"/>
  <c r="I199" i="45"/>
  <c r="J199" i="45"/>
  <c r="K199" i="45"/>
  <c r="L199" i="45"/>
  <c r="M199" i="45"/>
  <c r="N199" i="45"/>
  <c r="O199" i="45"/>
  <c r="F203" i="45"/>
  <c r="I203" i="45" s="1"/>
  <c r="L203" i="45" s="1"/>
  <c r="O203" i="45" s="1"/>
  <c r="R203" i="45" s="1"/>
  <c r="G203" i="45"/>
  <c r="J203" i="45" s="1"/>
  <c r="M203" i="45" s="1"/>
  <c r="P203" i="45" s="1"/>
  <c r="H203" i="45"/>
  <c r="K203" i="45" s="1"/>
  <c r="N203" i="45" s="1"/>
  <c r="Q203" i="45" s="1"/>
  <c r="S203" i="45"/>
  <c r="T203" i="45"/>
  <c r="G211" i="45"/>
  <c r="H211" i="45"/>
  <c r="I211" i="45"/>
  <c r="J211" i="45"/>
  <c r="K211" i="45"/>
  <c r="L211" i="45"/>
  <c r="M211" i="45"/>
  <c r="N211" i="45"/>
  <c r="O211" i="45"/>
  <c r="F215" i="45"/>
  <c r="I215" i="45" s="1"/>
  <c r="L215" i="45" s="1"/>
  <c r="O215" i="45" s="1"/>
  <c r="R215" i="45" s="1"/>
  <c r="G215" i="45"/>
  <c r="J215" i="45" s="1"/>
  <c r="M215" i="45" s="1"/>
  <c r="P215" i="45" s="1"/>
  <c r="H215" i="45"/>
  <c r="K215" i="45" s="1"/>
  <c r="N215" i="45" s="1"/>
  <c r="Q215" i="45" s="1"/>
  <c r="S215" i="45"/>
  <c r="T215" i="45"/>
  <c r="G223" i="45"/>
  <c r="H223" i="45"/>
  <c r="I223" i="45"/>
  <c r="J223" i="45"/>
  <c r="K223" i="45"/>
  <c r="L223" i="45"/>
  <c r="M223" i="45"/>
  <c r="N223" i="45"/>
  <c r="O223" i="45"/>
  <c r="F227" i="45"/>
  <c r="I227" i="45" s="1"/>
  <c r="L227" i="45" s="1"/>
  <c r="O227" i="45" s="1"/>
  <c r="R227" i="45" s="1"/>
  <c r="G227" i="45"/>
  <c r="J227" i="45" s="1"/>
  <c r="M227" i="45" s="1"/>
  <c r="P227" i="45" s="1"/>
  <c r="H227" i="45"/>
  <c r="K227" i="45" s="1"/>
  <c r="N227" i="45" s="1"/>
  <c r="Q227" i="45" s="1"/>
  <c r="S227" i="45"/>
  <c r="T227" i="45"/>
  <c r="G241" i="45"/>
  <c r="H241" i="45"/>
  <c r="I241" i="45"/>
  <c r="J241" i="45"/>
  <c r="K241" i="45"/>
  <c r="L241" i="45"/>
  <c r="M241" i="45"/>
  <c r="N241" i="45"/>
  <c r="O241" i="45"/>
  <c r="F245" i="45"/>
  <c r="I245" i="45" s="1"/>
  <c r="L245" i="45" s="1"/>
  <c r="O245" i="45" s="1"/>
  <c r="R245" i="45" s="1"/>
  <c r="G245" i="45"/>
  <c r="J245" i="45" s="1"/>
  <c r="M245" i="45" s="1"/>
  <c r="P245" i="45" s="1"/>
  <c r="H245" i="45"/>
  <c r="K245" i="45" s="1"/>
  <c r="N245" i="45" s="1"/>
  <c r="Q245" i="45" s="1"/>
  <c r="S245" i="45"/>
  <c r="T245" i="45"/>
  <c r="G259" i="45"/>
  <c r="H259" i="45"/>
  <c r="I259" i="45"/>
  <c r="J259" i="45"/>
  <c r="K259" i="45"/>
  <c r="L259" i="45"/>
  <c r="M259" i="45"/>
  <c r="N259" i="45"/>
  <c r="O259" i="45"/>
  <c r="F263" i="45"/>
  <c r="I263" i="45" s="1"/>
  <c r="L263" i="45" s="1"/>
  <c r="O263" i="45" s="1"/>
  <c r="R263" i="45" s="1"/>
  <c r="G263" i="45"/>
  <c r="J263" i="45" s="1"/>
  <c r="M263" i="45" s="1"/>
  <c r="P263" i="45" s="1"/>
  <c r="H263" i="45"/>
  <c r="K263" i="45" s="1"/>
  <c r="N263" i="45" s="1"/>
  <c r="Q263" i="45" s="1"/>
  <c r="S263" i="45"/>
  <c r="T263" i="45"/>
  <c r="G277" i="45"/>
  <c r="H277" i="45"/>
  <c r="I277" i="45"/>
  <c r="J277" i="45"/>
  <c r="K277" i="45"/>
  <c r="L277" i="45"/>
  <c r="M277" i="45"/>
  <c r="N277" i="45"/>
  <c r="O277" i="45"/>
  <c r="F281" i="45"/>
  <c r="I281" i="45" s="1"/>
  <c r="L281" i="45" s="1"/>
  <c r="O281" i="45" s="1"/>
  <c r="R281" i="45" s="1"/>
  <c r="G281" i="45"/>
  <c r="J281" i="45" s="1"/>
  <c r="M281" i="45" s="1"/>
  <c r="P281" i="45" s="1"/>
  <c r="H281" i="45"/>
  <c r="K281" i="45" s="1"/>
  <c r="N281" i="45" s="1"/>
  <c r="Q281" i="45" s="1"/>
  <c r="S281" i="45"/>
  <c r="T281" i="45"/>
  <c r="G289" i="45"/>
  <c r="H289" i="45"/>
  <c r="I289" i="45"/>
  <c r="J289" i="45"/>
  <c r="K289" i="45"/>
  <c r="L289" i="45"/>
  <c r="M289" i="45"/>
  <c r="N289" i="45"/>
  <c r="O289" i="45"/>
  <c r="F293" i="45"/>
  <c r="I293" i="45" s="1"/>
  <c r="L293" i="45" s="1"/>
  <c r="O293" i="45" s="1"/>
  <c r="R293" i="45" s="1"/>
  <c r="G293" i="45"/>
  <c r="J293" i="45" s="1"/>
  <c r="M293" i="45" s="1"/>
  <c r="P293" i="45" s="1"/>
  <c r="H293" i="45"/>
  <c r="K293" i="45" s="1"/>
  <c r="N293" i="45" s="1"/>
  <c r="Q293" i="45" s="1"/>
  <c r="S293" i="45"/>
  <c r="T293" i="45"/>
  <c r="G301" i="45"/>
  <c r="H301" i="45"/>
  <c r="I301" i="45"/>
  <c r="J301" i="45"/>
  <c r="K301" i="45"/>
  <c r="L301" i="45"/>
  <c r="M301" i="45"/>
  <c r="N301" i="45"/>
  <c r="O301" i="45"/>
  <c r="F305" i="45"/>
  <c r="I305" i="45" s="1"/>
  <c r="L305" i="45" s="1"/>
  <c r="O305" i="45" s="1"/>
  <c r="R305" i="45" s="1"/>
  <c r="G305" i="45"/>
  <c r="J305" i="45" s="1"/>
  <c r="M305" i="45" s="1"/>
  <c r="P305" i="45" s="1"/>
  <c r="H305" i="45"/>
  <c r="K305" i="45" s="1"/>
  <c r="N305" i="45" s="1"/>
  <c r="Q305" i="45" s="1"/>
  <c r="S305" i="45"/>
  <c r="T305" i="45"/>
  <c r="G313" i="45"/>
  <c r="H313" i="45"/>
  <c r="I313" i="45"/>
  <c r="J313" i="45"/>
  <c r="K313" i="45"/>
  <c r="L313" i="45"/>
  <c r="M313" i="45"/>
  <c r="N313" i="45"/>
  <c r="O313" i="45"/>
  <c r="F317" i="45"/>
  <c r="I317" i="45" s="1"/>
  <c r="L317" i="45" s="1"/>
  <c r="O317" i="45" s="1"/>
  <c r="R317" i="45" s="1"/>
  <c r="G317" i="45"/>
  <c r="J317" i="45" s="1"/>
  <c r="M317" i="45" s="1"/>
  <c r="P317" i="45" s="1"/>
  <c r="H317" i="45"/>
  <c r="K317" i="45" s="1"/>
  <c r="N317" i="45" s="1"/>
  <c r="Q317" i="45" s="1"/>
  <c r="S317" i="45"/>
  <c r="T317" i="45"/>
  <c r="G331" i="45"/>
  <c r="H331" i="45"/>
  <c r="I331" i="45"/>
  <c r="J331" i="45"/>
  <c r="K331" i="45"/>
  <c r="L331" i="45"/>
  <c r="M331" i="45"/>
  <c r="N331" i="45"/>
  <c r="O331" i="45"/>
  <c r="F335" i="45"/>
  <c r="I335" i="45" s="1"/>
  <c r="L335" i="45" s="1"/>
  <c r="O335" i="45" s="1"/>
  <c r="R335" i="45" s="1"/>
  <c r="G335" i="45"/>
  <c r="J335" i="45" s="1"/>
  <c r="M335" i="45" s="1"/>
  <c r="P335" i="45" s="1"/>
  <c r="H335" i="45"/>
  <c r="K335" i="45" s="1"/>
  <c r="N335" i="45" s="1"/>
  <c r="Q335" i="45" s="1"/>
  <c r="S335" i="45"/>
  <c r="T335" i="45"/>
  <c r="G355" i="45"/>
  <c r="H355" i="45"/>
  <c r="I355" i="45"/>
  <c r="J355" i="45"/>
  <c r="K355" i="45"/>
  <c r="L355" i="45"/>
  <c r="M355" i="45"/>
  <c r="N355" i="45"/>
  <c r="O355" i="45"/>
  <c r="F359" i="45"/>
  <c r="I359" i="45" s="1"/>
  <c r="L359" i="45" s="1"/>
  <c r="O359" i="45" s="1"/>
  <c r="R359" i="45" s="1"/>
  <c r="G359" i="45"/>
  <c r="J359" i="45" s="1"/>
  <c r="M359" i="45" s="1"/>
  <c r="P359" i="45" s="1"/>
  <c r="H359" i="45"/>
  <c r="K359" i="45" s="1"/>
  <c r="N359" i="45" s="1"/>
  <c r="Q359" i="45" s="1"/>
  <c r="S359" i="45"/>
  <c r="T359" i="45"/>
  <c r="G367" i="45"/>
  <c r="H367" i="45"/>
  <c r="I367" i="45"/>
  <c r="J367" i="45"/>
  <c r="K367" i="45"/>
  <c r="L367" i="45"/>
  <c r="M367" i="45"/>
  <c r="N367" i="45"/>
  <c r="O367" i="45"/>
  <c r="F371" i="45"/>
  <c r="I371" i="45" s="1"/>
  <c r="L371" i="45" s="1"/>
  <c r="O371" i="45" s="1"/>
  <c r="R371" i="45" s="1"/>
  <c r="G371" i="45"/>
  <c r="J371" i="45" s="1"/>
  <c r="M371" i="45" s="1"/>
  <c r="P371" i="45" s="1"/>
  <c r="H371" i="45"/>
  <c r="K371" i="45" s="1"/>
  <c r="N371" i="45" s="1"/>
  <c r="Q371" i="45" s="1"/>
  <c r="S371" i="45"/>
  <c r="T371" i="45"/>
  <c r="G391" i="45"/>
  <c r="H391" i="45"/>
  <c r="I391" i="45"/>
  <c r="J391" i="45"/>
  <c r="K391" i="45"/>
  <c r="L391" i="45"/>
  <c r="M391" i="45"/>
  <c r="N391" i="45"/>
  <c r="O391" i="45"/>
  <c r="F395" i="45"/>
  <c r="I395" i="45" s="1"/>
  <c r="L395" i="45" s="1"/>
  <c r="O395" i="45" s="1"/>
  <c r="R395" i="45" s="1"/>
  <c r="G395" i="45"/>
  <c r="J395" i="45" s="1"/>
  <c r="M395" i="45" s="1"/>
  <c r="P395" i="45" s="1"/>
  <c r="H395" i="45"/>
  <c r="K395" i="45" s="1"/>
  <c r="N395" i="45" s="1"/>
  <c r="Q395" i="45" s="1"/>
  <c r="S395" i="45"/>
  <c r="T395" i="45"/>
  <c r="G403" i="45"/>
  <c r="H403" i="45"/>
  <c r="I403" i="45"/>
  <c r="J403" i="45"/>
  <c r="K403" i="45"/>
  <c r="L403" i="45"/>
  <c r="M403" i="45"/>
  <c r="N403" i="45"/>
  <c r="O403" i="45"/>
  <c r="F407" i="45"/>
  <c r="I407" i="45" s="1"/>
  <c r="L407" i="45" s="1"/>
  <c r="O407" i="45" s="1"/>
  <c r="R407" i="45" s="1"/>
  <c r="G407" i="45"/>
  <c r="J407" i="45" s="1"/>
  <c r="M407" i="45" s="1"/>
  <c r="P407" i="45" s="1"/>
  <c r="H407" i="45"/>
  <c r="K407" i="45" s="1"/>
  <c r="N407" i="45" s="1"/>
  <c r="Q407" i="45" s="1"/>
  <c r="S407" i="45"/>
  <c r="T407" i="45"/>
  <c r="G415" i="45"/>
  <c r="H415" i="45"/>
  <c r="I415" i="45"/>
  <c r="J415" i="45"/>
  <c r="K415" i="45"/>
  <c r="L415" i="45"/>
  <c r="M415" i="45"/>
  <c r="N415" i="45"/>
  <c r="O415" i="45"/>
  <c r="F419" i="45"/>
  <c r="I419" i="45" s="1"/>
  <c r="L419" i="45" s="1"/>
  <c r="O419" i="45" s="1"/>
  <c r="R419" i="45" s="1"/>
  <c r="G419" i="45"/>
  <c r="J419" i="45" s="1"/>
  <c r="M419" i="45" s="1"/>
  <c r="P419" i="45" s="1"/>
  <c r="H419" i="45"/>
  <c r="K419" i="45" s="1"/>
  <c r="N419" i="45" s="1"/>
  <c r="Q419" i="45" s="1"/>
  <c r="S419" i="45"/>
  <c r="T419" i="45"/>
  <c r="G427" i="45"/>
  <c r="H427" i="45"/>
  <c r="I427" i="45"/>
  <c r="J427" i="45"/>
  <c r="K427" i="45"/>
  <c r="L427" i="45"/>
  <c r="M427" i="45"/>
  <c r="N427" i="45"/>
  <c r="O427" i="45"/>
  <c r="F431" i="45"/>
  <c r="I431" i="45" s="1"/>
  <c r="L431" i="45" s="1"/>
  <c r="O431" i="45" s="1"/>
  <c r="R431" i="45" s="1"/>
  <c r="G431" i="45"/>
  <c r="J431" i="45" s="1"/>
  <c r="M431" i="45" s="1"/>
  <c r="P431" i="45" s="1"/>
  <c r="H431" i="45"/>
  <c r="K431" i="45" s="1"/>
  <c r="N431" i="45" s="1"/>
  <c r="Q431" i="45" s="1"/>
  <c r="S431" i="45"/>
  <c r="T431" i="45"/>
  <c r="G445" i="45"/>
  <c r="H445" i="45"/>
  <c r="I445" i="45"/>
  <c r="J445" i="45"/>
  <c r="K445" i="45"/>
  <c r="L445" i="45"/>
  <c r="M445" i="45"/>
  <c r="N445" i="45"/>
  <c r="O445" i="45"/>
  <c r="F449" i="45"/>
  <c r="I449" i="45" s="1"/>
  <c r="L449" i="45" s="1"/>
  <c r="O449" i="45" s="1"/>
  <c r="R449" i="45" s="1"/>
  <c r="G449" i="45"/>
  <c r="J449" i="45" s="1"/>
  <c r="M449" i="45" s="1"/>
  <c r="P449" i="45" s="1"/>
  <c r="H449" i="45"/>
  <c r="K449" i="45" s="1"/>
  <c r="N449" i="45" s="1"/>
  <c r="Q449" i="45" s="1"/>
  <c r="S449" i="45"/>
  <c r="T449" i="45"/>
  <c r="G457" i="45"/>
  <c r="H457" i="45"/>
  <c r="I457" i="45"/>
  <c r="J457" i="45"/>
  <c r="K457" i="45"/>
  <c r="L457" i="45"/>
  <c r="M457" i="45"/>
  <c r="N457" i="45"/>
  <c r="O457" i="45"/>
  <c r="F461" i="45"/>
  <c r="I461" i="45" s="1"/>
  <c r="L461" i="45" s="1"/>
  <c r="O461" i="45" s="1"/>
  <c r="R461" i="45" s="1"/>
  <c r="G461" i="45"/>
  <c r="J461" i="45" s="1"/>
  <c r="M461" i="45" s="1"/>
  <c r="P461" i="45" s="1"/>
  <c r="H461" i="45"/>
  <c r="K461" i="45" s="1"/>
  <c r="N461" i="45" s="1"/>
  <c r="Q461" i="45" s="1"/>
  <c r="S461" i="45"/>
  <c r="T461" i="45"/>
  <c r="G469" i="45"/>
  <c r="H469" i="45"/>
  <c r="I469" i="45"/>
  <c r="J469" i="45"/>
  <c r="K469" i="45"/>
  <c r="L469" i="45"/>
  <c r="M469" i="45"/>
  <c r="N469" i="45"/>
  <c r="O469" i="45"/>
  <c r="F473" i="45"/>
  <c r="I473" i="45" s="1"/>
  <c r="L473" i="45" s="1"/>
  <c r="O473" i="45" s="1"/>
  <c r="R473" i="45" s="1"/>
  <c r="G473" i="45"/>
  <c r="J473" i="45" s="1"/>
  <c r="M473" i="45" s="1"/>
  <c r="P473" i="45" s="1"/>
  <c r="H473" i="45"/>
  <c r="K473" i="45" s="1"/>
  <c r="N473" i="45" s="1"/>
  <c r="Q473" i="45" s="1"/>
  <c r="S473" i="45"/>
  <c r="T473" i="45"/>
  <c r="F68" i="45"/>
  <c r="I68" i="45" s="1"/>
  <c r="L68" i="45" s="1"/>
  <c r="O68" i="45" s="1"/>
  <c r="R68" i="45" s="1"/>
  <c r="G68" i="45"/>
  <c r="J68" i="45" s="1"/>
  <c r="M68" i="45" s="1"/>
  <c r="P68" i="45" s="1"/>
  <c r="H68" i="45"/>
  <c r="K68" i="45" s="1"/>
  <c r="N68" i="45" s="1"/>
  <c r="Q68" i="45" s="1"/>
  <c r="S68" i="45"/>
  <c r="T68" i="45"/>
  <c r="F69" i="45"/>
  <c r="I69" i="45" s="1"/>
  <c r="L69" i="45" s="1"/>
  <c r="O69" i="45" s="1"/>
  <c r="R69" i="45" s="1"/>
  <c r="G69" i="45"/>
  <c r="J69" i="45" s="1"/>
  <c r="M69" i="45" s="1"/>
  <c r="P69" i="45" s="1"/>
  <c r="H69" i="45"/>
  <c r="K69" i="45" s="1"/>
  <c r="N69" i="45" s="1"/>
  <c r="Q69" i="45" s="1"/>
  <c r="S69" i="45"/>
  <c r="T69" i="45"/>
  <c r="F56" i="45"/>
  <c r="I56" i="45" s="1"/>
  <c r="L56" i="45" s="1"/>
  <c r="O56" i="45" s="1"/>
  <c r="R56" i="45" s="1"/>
  <c r="G56" i="45"/>
  <c r="J56" i="45" s="1"/>
  <c r="M56" i="45" s="1"/>
  <c r="P56" i="45" s="1"/>
  <c r="H56" i="45"/>
  <c r="K56" i="45" s="1"/>
  <c r="N56" i="45" s="1"/>
  <c r="Q56" i="45" s="1"/>
  <c r="S56" i="45"/>
  <c r="T56" i="45"/>
  <c r="F57" i="45"/>
  <c r="I57" i="45" s="1"/>
  <c r="L57" i="45" s="1"/>
  <c r="O57" i="45" s="1"/>
  <c r="R57" i="45" s="1"/>
  <c r="G57" i="45"/>
  <c r="J57" i="45" s="1"/>
  <c r="M57" i="45" s="1"/>
  <c r="P57" i="45" s="1"/>
  <c r="H57" i="45"/>
  <c r="K57" i="45" s="1"/>
  <c r="N57" i="45" s="1"/>
  <c r="Q57" i="45" s="1"/>
  <c r="S57" i="45"/>
  <c r="T57" i="45"/>
  <c r="F32" i="45"/>
  <c r="I32" i="45" s="1"/>
  <c r="L32" i="45" s="1"/>
  <c r="O32" i="45" s="1"/>
  <c r="R32" i="45" s="1"/>
  <c r="G32" i="45"/>
  <c r="J32" i="45" s="1"/>
  <c r="M32" i="45" s="1"/>
  <c r="P32" i="45" s="1"/>
  <c r="H32" i="45"/>
  <c r="K32" i="45" s="1"/>
  <c r="N32" i="45" s="1"/>
  <c r="Q32" i="45" s="1"/>
  <c r="S32" i="45"/>
  <c r="T32" i="45"/>
  <c r="F33" i="45"/>
  <c r="I33" i="45" s="1"/>
  <c r="L33" i="45" s="1"/>
  <c r="O33" i="45" s="1"/>
  <c r="R33" i="45" s="1"/>
  <c r="G33" i="45"/>
  <c r="J33" i="45" s="1"/>
  <c r="M33" i="45" s="1"/>
  <c r="P33" i="45" s="1"/>
  <c r="H33" i="45"/>
  <c r="K33" i="45" s="1"/>
  <c r="N33" i="45" s="1"/>
  <c r="Q33" i="45" s="1"/>
  <c r="S33" i="45"/>
  <c r="T33" i="45"/>
  <c r="F8" i="45"/>
  <c r="I8" i="45" s="1"/>
  <c r="L8" i="45" s="1"/>
  <c r="O8" i="45" s="1"/>
  <c r="R8" i="45" s="1"/>
  <c r="G8" i="45"/>
  <c r="J8" i="45" s="1"/>
  <c r="M8" i="45" s="1"/>
  <c r="P8" i="45" s="1"/>
  <c r="H8" i="45"/>
  <c r="K8" i="45" s="1"/>
  <c r="N8" i="45" s="1"/>
  <c r="Q8" i="45" s="1"/>
  <c r="S8" i="45"/>
  <c r="T8" i="45"/>
  <c r="F9" i="45"/>
  <c r="I9" i="45" s="1"/>
  <c r="L9" i="45" s="1"/>
  <c r="O9" i="45" s="1"/>
  <c r="R9" i="45" s="1"/>
  <c r="G9" i="45"/>
  <c r="J9" i="45" s="1"/>
  <c r="M9" i="45" s="1"/>
  <c r="P9" i="45" s="1"/>
  <c r="H9" i="45"/>
  <c r="K9" i="45" s="1"/>
  <c r="N9" i="45" s="1"/>
  <c r="Q9" i="45" s="1"/>
  <c r="S9" i="45"/>
  <c r="T9" i="45"/>
  <c r="T173" i="45"/>
  <c r="S173" i="45"/>
  <c r="H173" i="45"/>
  <c r="K173" i="45" s="1"/>
  <c r="N173" i="45" s="1"/>
  <c r="Q173" i="45" s="1"/>
  <c r="G173" i="45"/>
  <c r="J173" i="45" s="1"/>
  <c r="M173" i="45" s="1"/>
  <c r="P173" i="45" s="1"/>
  <c r="F173" i="45"/>
  <c r="I173" i="45" s="1"/>
  <c r="L173" i="45" s="1"/>
  <c r="O173" i="45" s="1"/>
  <c r="R173" i="45" s="1"/>
  <c r="T149" i="45"/>
  <c r="S149" i="45"/>
  <c r="H149" i="45"/>
  <c r="K149" i="45" s="1"/>
  <c r="N149" i="45" s="1"/>
  <c r="Q149" i="45" s="1"/>
  <c r="G149" i="45"/>
  <c r="J149" i="45" s="1"/>
  <c r="M149" i="45" s="1"/>
  <c r="P149" i="45" s="1"/>
  <c r="F149" i="45"/>
  <c r="I149" i="45" s="1"/>
  <c r="L149" i="45" s="1"/>
  <c r="O149" i="45" s="1"/>
  <c r="R149" i="45" s="1"/>
  <c r="T125" i="45"/>
  <c r="S125" i="45"/>
  <c r="H125" i="45"/>
  <c r="K125" i="45" s="1"/>
  <c r="N125" i="45" s="1"/>
  <c r="Q125" i="45" s="1"/>
  <c r="G125" i="45"/>
  <c r="J125" i="45" s="1"/>
  <c r="M125" i="45" s="1"/>
  <c r="P125" i="45" s="1"/>
  <c r="F125" i="45"/>
  <c r="I125" i="45" s="1"/>
  <c r="L125" i="45" s="1"/>
  <c r="O125" i="45" s="1"/>
  <c r="R125" i="45" s="1"/>
  <c r="T95" i="45"/>
  <c r="S95" i="45"/>
  <c r="H95" i="45"/>
  <c r="K95" i="45" s="1"/>
  <c r="N95" i="45" s="1"/>
  <c r="Q95" i="45" s="1"/>
  <c r="G95" i="45"/>
  <c r="J95" i="45" s="1"/>
  <c r="M95" i="45" s="1"/>
  <c r="P95" i="45" s="1"/>
  <c r="F95" i="45"/>
  <c r="I95" i="45" s="1"/>
  <c r="L95" i="45" s="1"/>
  <c r="O95" i="45" s="1"/>
  <c r="R95" i="45" s="1"/>
  <c r="T83" i="45"/>
  <c r="S83" i="45"/>
  <c r="H83" i="45"/>
  <c r="K83" i="45" s="1"/>
  <c r="N83" i="45" s="1"/>
  <c r="Q83" i="45" s="1"/>
  <c r="G83" i="45"/>
  <c r="J83" i="45" s="1"/>
  <c r="M83" i="45" s="1"/>
  <c r="P83" i="45" s="1"/>
  <c r="F83" i="45"/>
  <c r="I83" i="45" s="1"/>
  <c r="L83" i="45" s="1"/>
  <c r="O83" i="45" s="1"/>
  <c r="R83" i="45" s="1"/>
  <c r="T71" i="45"/>
  <c r="S71" i="45"/>
  <c r="H71" i="45"/>
  <c r="K71" i="45" s="1"/>
  <c r="N71" i="45" s="1"/>
  <c r="Q71" i="45" s="1"/>
  <c r="G71" i="45"/>
  <c r="J71" i="45" s="1"/>
  <c r="M71" i="45" s="1"/>
  <c r="P71" i="45" s="1"/>
  <c r="F71" i="45"/>
  <c r="I71" i="45" s="1"/>
  <c r="L71" i="45" s="1"/>
  <c r="O71" i="45" s="1"/>
  <c r="R71" i="45" s="1"/>
  <c r="T59" i="45"/>
  <c r="S59" i="45"/>
  <c r="H59" i="45"/>
  <c r="K59" i="45" s="1"/>
  <c r="N59" i="45" s="1"/>
  <c r="Q59" i="45" s="1"/>
  <c r="G59" i="45"/>
  <c r="J59" i="45" s="1"/>
  <c r="M59" i="45" s="1"/>
  <c r="P59" i="45" s="1"/>
  <c r="F59" i="45"/>
  <c r="I59" i="45" s="1"/>
  <c r="L59" i="45" s="1"/>
  <c r="O59" i="45" s="1"/>
  <c r="R59" i="45" s="1"/>
  <c r="T35" i="45"/>
  <c r="S35" i="45"/>
  <c r="H35" i="45"/>
  <c r="K35" i="45" s="1"/>
  <c r="N35" i="45" s="1"/>
  <c r="Q35" i="45" s="1"/>
  <c r="G35" i="45"/>
  <c r="J35" i="45" s="1"/>
  <c r="M35" i="45" s="1"/>
  <c r="P35" i="45" s="1"/>
  <c r="F35" i="45"/>
  <c r="I35" i="45" s="1"/>
  <c r="L35" i="45" s="1"/>
  <c r="O35" i="45" s="1"/>
  <c r="R35" i="45" s="1"/>
  <c r="T11" i="45"/>
  <c r="S11" i="45"/>
  <c r="G11" i="45"/>
  <c r="J11" i="45" s="1"/>
  <c r="M11" i="45" s="1"/>
  <c r="P11" i="45" s="1"/>
  <c r="H11" i="45"/>
  <c r="K11" i="45" s="1"/>
  <c r="N11" i="45" s="1"/>
  <c r="Q11" i="45" s="1"/>
  <c r="F11" i="45"/>
  <c r="I11" i="45" s="1"/>
  <c r="L11" i="45" s="1"/>
  <c r="O11" i="45" s="1"/>
  <c r="R11" i="45" s="1"/>
  <c r="F12" i="191"/>
  <c r="I12" i="191" s="1"/>
  <c r="F13" i="191"/>
  <c r="I13" i="191" s="1"/>
  <c r="L13" i="191" s="1"/>
  <c r="F14" i="191"/>
  <c r="I14" i="191" s="1"/>
  <c r="L14" i="191" s="1"/>
  <c r="F15" i="191"/>
  <c r="I15" i="191" s="1"/>
  <c r="L15" i="191" s="1"/>
  <c r="F16" i="191"/>
  <c r="I16" i="191" s="1"/>
  <c r="L16" i="191" s="1"/>
  <c r="F17" i="191"/>
  <c r="I17" i="191" s="1"/>
  <c r="L17" i="191" s="1"/>
  <c r="F18" i="191"/>
  <c r="I18" i="191" s="1"/>
  <c r="L18" i="191" s="1"/>
  <c r="F19" i="191"/>
  <c r="I19" i="191" s="1"/>
  <c r="L19" i="191" s="1"/>
  <c r="F20" i="191"/>
  <c r="I20" i="191" s="1"/>
  <c r="L20" i="191" s="1"/>
  <c r="F21" i="191"/>
  <c r="I21" i="191" s="1"/>
  <c r="L21" i="191" s="1"/>
  <c r="F22" i="191"/>
  <c r="I22" i="191" s="1"/>
  <c r="L22" i="191" s="1"/>
  <c r="F23" i="191"/>
  <c r="I23" i="191" s="1"/>
  <c r="L23" i="191" s="1"/>
  <c r="F24" i="191"/>
  <c r="I24" i="191" s="1"/>
  <c r="L24" i="191" s="1"/>
  <c r="F25" i="191"/>
  <c r="I25" i="191" s="1"/>
  <c r="L25" i="191" s="1"/>
  <c r="L26" i="191"/>
  <c r="F77" i="191"/>
  <c r="I77" i="191" s="1"/>
  <c r="L77" i="191" s="1"/>
  <c r="F78" i="191"/>
  <c r="I78" i="191" s="1"/>
  <c r="L78" i="191" s="1"/>
  <c r="A180" i="60"/>
  <c r="F45" i="194"/>
  <c r="E96" i="45" s="1"/>
  <c r="E45" i="194"/>
  <c r="D96" i="45" s="1"/>
  <c r="D45" i="194"/>
  <c r="C96" i="45" s="1"/>
  <c r="F96" i="45" s="1"/>
  <c r="I96" i="45" s="1"/>
  <c r="L96" i="45" s="1"/>
  <c r="O96" i="45" s="1"/>
  <c r="R96" i="45" s="1"/>
  <c r="C44" i="194"/>
  <c r="B44" i="194"/>
  <c r="C44" i="193"/>
  <c r="B44" i="193"/>
  <c r="G40" i="105"/>
  <c r="F40" i="105" s="1"/>
  <c r="O48" i="60"/>
  <c r="N48" i="60"/>
  <c r="L47" i="60"/>
  <c r="M48" i="60"/>
  <c r="K48" i="60"/>
  <c r="J48" i="60"/>
  <c r="E48" i="60"/>
  <c r="G48" i="60"/>
  <c r="F48" i="60"/>
  <c r="D47" i="60"/>
  <c r="C47" i="60"/>
  <c r="B47" i="60"/>
  <c r="G282" i="203"/>
  <c r="F282" i="203"/>
  <c r="E282" i="203"/>
  <c r="E294" i="203" s="1"/>
  <c r="O262" i="203"/>
  <c r="N262" i="203"/>
  <c r="M262" i="203"/>
  <c r="L262" i="203"/>
  <c r="K262" i="203"/>
  <c r="J262" i="203"/>
  <c r="I262" i="203"/>
  <c r="H262" i="203"/>
  <c r="G262" i="203"/>
  <c r="F262" i="203"/>
  <c r="E262" i="203"/>
  <c r="D262" i="203"/>
  <c r="C262" i="203"/>
  <c r="E39" i="105"/>
  <c r="C36" i="105"/>
  <c r="C37" i="105"/>
  <c r="C38" i="105"/>
  <c r="B109" i="45" s="1"/>
  <c r="C39" i="105"/>
  <c r="B36" i="105"/>
  <c r="A20" i="30" s="1"/>
  <c r="B37" i="105"/>
  <c r="A146" i="203" s="1"/>
  <c r="B38" i="105"/>
  <c r="B39" i="105"/>
  <c r="A21" i="30" s="1"/>
  <c r="A40" i="105"/>
  <c r="A11" i="203" s="1"/>
  <c r="B103" i="45" l="1"/>
  <c r="B20" i="30"/>
  <c r="B115" i="45"/>
  <c r="B21" i="30"/>
  <c r="L48" i="60"/>
  <c r="A22" i="239"/>
  <c r="A115" i="45"/>
  <c r="A21" i="239"/>
  <c r="A109" i="45"/>
  <c r="A20" i="239"/>
  <c r="A103" i="45"/>
  <c r="B24" i="113"/>
  <c r="B24" i="123" s="1"/>
  <c r="B22" i="239"/>
  <c r="B23" i="113"/>
  <c r="B23" i="123" s="1"/>
  <c r="B21" i="239"/>
  <c r="B22" i="113"/>
  <c r="B22" i="123" s="1"/>
  <c r="B20" i="239"/>
  <c r="A185" i="203"/>
  <c r="A23" i="113"/>
  <c r="A23" i="123" s="1"/>
  <c r="A107" i="203"/>
  <c r="A22" i="113"/>
  <c r="A22" i="123" s="1"/>
  <c r="A224" i="203"/>
  <c r="A24" i="113"/>
  <c r="A24" i="123" s="1"/>
  <c r="S96" i="45"/>
  <c r="G96" i="45"/>
  <c r="J96" i="45" s="1"/>
  <c r="M96" i="45" s="1"/>
  <c r="P96" i="45" s="1"/>
  <c r="T96" i="45"/>
  <c r="H96" i="45"/>
  <c r="K96" i="45" s="1"/>
  <c r="N96" i="45" s="1"/>
  <c r="Q96" i="45" s="1"/>
  <c r="F12" i="45"/>
  <c r="I12" i="45" s="1"/>
  <c r="L12" i="45" s="1"/>
  <c r="O12" i="45" s="1"/>
  <c r="R12" i="45" s="1"/>
  <c r="AT5" i="234"/>
  <c r="AZ5" i="234"/>
  <c r="AP5" i="234"/>
  <c r="AR5" i="234"/>
  <c r="G12" i="45"/>
  <c r="J12" i="45" s="1"/>
  <c r="M12" i="45" s="1"/>
  <c r="P12" i="45" s="1"/>
  <c r="H12" i="45"/>
  <c r="K12" i="45" s="1"/>
  <c r="N12" i="45" s="1"/>
  <c r="Q12" i="45" s="1"/>
  <c r="A14" i="194"/>
  <c r="A14" i="232"/>
  <c r="A14" i="193"/>
  <c r="A11" i="198"/>
  <c r="A15" i="60"/>
  <c r="P24" i="191"/>
  <c r="O24" i="191"/>
  <c r="P77" i="191"/>
  <c r="O77" i="191"/>
  <c r="P23" i="191"/>
  <c r="O23" i="191"/>
  <c r="P19" i="191"/>
  <c r="O19" i="191"/>
  <c r="P15" i="191"/>
  <c r="O15" i="191"/>
  <c r="P78" i="191"/>
  <c r="O78" i="191"/>
  <c r="P16" i="191"/>
  <c r="O16" i="191"/>
  <c r="P26" i="191"/>
  <c r="O26" i="191"/>
  <c r="P22" i="191"/>
  <c r="O22" i="191"/>
  <c r="P18" i="191"/>
  <c r="O18" i="191"/>
  <c r="P14" i="191"/>
  <c r="O14" i="191"/>
  <c r="P20" i="191"/>
  <c r="O20" i="191"/>
  <c r="P25" i="191"/>
  <c r="O25" i="191"/>
  <c r="P21" i="191"/>
  <c r="O21" i="191"/>
  <c r="P17" i="191"/>
  <c r="O17" i="191"/>
  <c r="P13" i="191"/>
  <c r="O13" i="191"/>
  <c r="E294" i="198"/>
  <c r="G294" i="198"/>
  <c r="G295" i="198" s="1"/>
  <c r="G297" i="198" s="1"/>
  <c r="A262" i="203"/>
  <c r="A47" i="60"/>
  <c r="A44" i="193"/>
  <c r="A44" i="194"/>
  <c r="F294" i="203"/>
  <c r="F295" i="203" s="1"/>
  <c r="F297" i="203" s="1"/>
  <c r="E295" i="203"/>
  <c r="E297" i="203" s="1"/>
  <c r="G294" i="203"/>
  <c r="G295" i="203" s="1"/>
  <c r="G297" i="203" s="1"/>
  <c r="BA5" i="234" l="1"/>
  <c r="AV5" i="234"/>
  <c r="AS5" i="234"/>
  <c r="A262" i="198"/>
  <c r="D294" i="198"/>
  <c r="E295" i="198"/>
  <c r="E297" i="198" s="1"/>
  <c r="D294" i="203"/>
  <c r="N128" i="60"/>
  <c r="O128" i="60"/>
  <c r="M128" i="60"/>
  <c r="J128" i="60"/>
  <c r="K128" i="60"/>
  <c r="I128" i="60"/>
  <c r="F128" i="60"/>
  <c r="G128" i="60"/>
  <c r="E128" i="60"/>
  <c r="AX5" i="234" l="1"/>
  <c r="BB5" i="234"/>
  <c r="B18" i="105"/>
  <c r="A12" i="30" s="1"/>
  <c r="A11" i="239" l="1"/>
  <c r="A49" i="45"/>
  <c r="A185" i="199"/>
  <c r="A13" i="113"/>
  <c r="A13" i="123" s="1"/>
  <c r="L11" i="60"/>
  <c r="L12" i="60"/>
  <c r="L13" i="60"/>
  <c r="L14" i="60"/>
  <c r="L10" i="60"/>
  <c r="E121" i="194" l="1"/>
  <c r="D336" i="45" s="1"/>
  <c r="F121" i="194"/>
  <c r="E336" i="45" s="1"/>
  <c r="D121" i="194"/>
  <c r="C336" i="45" s="1"/>
  <c r="F336" i="45" s="1"/>
  <c r="I336" i="45" s="1"/>
  <c r="L336" i="45" s="1"/>
  <c r="O336" i="45" s="1"/>
  <c r="R336" i="45" s="1"/>
  <c r="D121" i="193"/>
  <c r="E126" i="232"/>
  <c r="D59" i="239" s="1"/>
  <c r="F126" i="232"/>
  <c r="E59" i="239" s="1"/>
  <c r="T336" i="45" l="1"/>
  <c r="H336" i="45"/>
  <c r="K336" i="45" s="1"/>
  <c r="N336" i="45" s="1"/>
  <c r="Q336" i="45" s="1"/>
  <c r="S336" i="45"/>
  <c r="G336" i="45"/>
  <c r="J336" i="45" s="1"/>
  <c r="M336" i="45" s="1"/>
  <c r="P336" i="45" s="1"/>
  <c r="A1" i="106"/>
  <c r="A1" i="45"/>
  <c r="C37" i="232"/>
  <c r="B37" i="232"/>
  <c r="L22" i="60"/>
  <c r="H22" i="60"/>
  <c r="D22" i="60"/>
  <c r="G243" i="199"/>
  <c r="G255" i="199" s="1"/>
  <c r="G256" i="199" s="1"/>
  <c r="G258" i="199" s="1"/>
  <c r="F243" i="199"/>
  <c r="E243" i="199"/>
  <c r="E255" i="199" s="1"/>
  <c r="O223" i="199"/>
  <c r="N223" i="199"/>
  <c r="M223" i="199"/>
  <c r="L223" i="199"/>
  <c r="K223" i="199"/>
  <c r="J223" i="199"/>
  <c r="I223" i="199"/>
  <c r="H223" i="199"/>
  <c r="G223" i="199"/>
  <c r="F223" i="199"/>
  <c r="E223" i="199"/>
  <c r="D223" i="199"/>
  <c r="C223" i="199"/>
  <c r="E22" i="194"/>
  <c r="D36" i="45" s="1"/>
  <c r="F22" i="194"/>
  <c r="E36" i="45" s="1"/>
  <c r="D22" i="194"/>
  <c r="C36" i="45" s="1"/>
  <c r="F36" i="45" s="1"/>
  <c r="I36" i="45" s="1"/>
  <c r="L36" i="45" s="1"/>
  <c r="O36" i="45" s="1"/>
  <c r="R36" i="45" s="1"/>
  <c r="C21" i="194"/>
  <c r="B21" i="194"/>
  <c r="D22" i="193"/>
  <c r="C21" i="193"/>
  <c r="B21" i="193"/>
  <c r="F22" i="232"/>
  <c r="E8" i="239" s="1"/>
  <c r="E22" i="232"/>
  <c r="D8" i="239" s="1"/>
  <c r="D22" i="232"/>
  <c r="C8" i="239" s="1"/>
  <c r="C21" i="232"/>
  <c r="B21" i="232"/>
  <c r="N23" i="60"/>
  <c r="O23" i="60"/>
  <c r="M23" i="60"/>
  <c r="J23" i="60"/>
  <c r="K23" i="60"/>
  <c r="I23" i="60"/>
  <c r="F23" i="60"/>
  <c r="G23" i="60"/>
  <c r="E23" i="60"/>
  <c r="C22" i="60"/>
  <c r="B22" i="60"/>
  <c r="E18" i="105"/>
  <c r="B16" i="105"/>
  <c r="A107" i="199" s="1"/>
  <c r="C16" i="105"/>
  <c r="B17" i="105"/>
  <c r="C17" i="105"/>
  <c r="B20" i="194"/>
  <c r="C18" i="105"/>
  <c r="A18" i="105"/>
  <c r="A19" i="105"/>
  <c r="A21" i="193" s="1"/>
  <c r="B49" i="45" l="1"/>
  <c r="B12" i="30"/>
  <c r="B10" i="239"/>
  <c r="B43" i="45"/>
  <c r="A10" i="239"/>
  <c r="A43" i="45"/>
  <c r="B13" i="113"/>
  <c r="B13" i="123" s="1"/>
  <c r="B11" i="239"/>
  <c r="C20" i="60"/>
  <c r="B12" i="113"/>
  <c r="B12" i="123" s="1"/>
  <c r="A146" i="199"/>
  <c r="A12" i="113"/>
  <c r="A12" i="123" s="1"/>
  <c r="S36" i="45"/>
  <c r="G36" i="45"/>
  <c r="J36" i="45" s="1"/>
  <c r="M36" i="45" s="1"/>
  <c r="P36" i="45" s="1"/>
  <c r="T36" i="45"/>
  <c r="H36" i="45"/>
  <c r="K36" i="45" s="1"/>
  <c r="N36" i="45" s="1"/>
  <c r="Q36" i="45" s="1"/>
  <c r="B21" i="60"/>
  <c r="B20" i="232"/>
  <c r="B20" i="193"/>
  <c r="A22" i="60"/>
  <c r="A21" i="194"/>
  <c r="A10" i="199"/>
  <c r="A223" i="199" s="1"/>
  <c r="A21" i="232"/>
  <c r="A20" i="193"/>
  <c r="A20" i="194"/>
  <c r="A20" i="232"/>
  <c r="A21" i="60"/>
  <c r="A9" i="199"/>
  <c r="C20" i="193"/>
  <c r="C20" i="194"/>
  <c r="C20" i="232"/>
  <c r="C21" i="60"/>
  <c r="D23" i="60"/>
  <c r="H23" i="60"/>
  <c r="E256" i="199"/>
  <c r="E258" i="199" s="1"/>
  <c r="F255" i="199"/>
  <c r="F256" i="199" s="1"/>
  <c r="F258" i="199" s="1"/>
  <c r="D255" i="199" l="1"/>
  <c r="A3" i="192" l="1"/>
  <c r="H6" i="192" l="1"/>
  <c r="Q6" i="192" l="1"/>
  <c r="Z6" i="192" s="1"/>
  <c r="I5" i="183"/>
  <c r="C20" i="192" l="1"/>
  <c r="C18" i="2" s="1"/>
  <c r="C21" i="192"/>
  <c r="C19" i="2" s="1"/>
  <c r="C19" i="192"/>
  <c r="C17" i="2" s="1"/>
  <c r="D6" i="106"/>
  <c r="L6" i="60"/>
  <c r="G117" i="105"/>
  <c r="F117" i="105" s="1"/>
  <c r="G112" i="105"/>
  <c r="F112" i="105" s="1"/>
  <c r="G106" i="105"/>
  <c r="F106" i="105" s="1"/>
  <c r="B31" i="233" l="1"/>
  <c r="E23" i="233"/>
  <c r="A1" i="233"/>
  <c r="E46" i="232" l="1"/>
  <c r="E28" i="232"/>
  <c r="E33" i="232"/>
  <c r="D14" i="239" s="1"/>
  <c r="E54" i="232"/>
  <c r="D23" i="239" s="1"/>
  <c r="E66" i="232"/>
  <c r="D32" i="239" s="1"/>
  <c r="E77" i="232"/>
  <c r="E82" i="232"/>
  <c r="D39" i="239" s="1"/>
  <c r="E114" i="232"/>
  <c r="G114" i="232" s="1"/>
  <c r="E38" i="232"/>
  <c r="D16" i="239" s="1"/>
  <c r="E60" i="232"/>
  <c r="E72" i="232"/>
  <c r="D35" i="239" s="1"/>
  <c r="E87" i="232"/>
  <c r="D41" i="239" s="1"/>
  <c r="E93" i="232"/>
  <c r="D44" i="239" s="1"/>
  <c r="E98" i="232"/>
  <c r="E103" i="232"/>
  <c r="D50" i="239" s="1"/>
  <c r="E108" i="232"/>
  <c r="D52" i="239" s="1"/>
  <c r="E120" i="232"/>
  <c r="D56" i="239" s="1"/>
  <c r="E133" i="232"/>
  <c r="E139" i="232"/>
  <c r="E144" i="232"/>
  <c r="E150" i="232"/>
  <c r="D69" i="239" s="1"/>
  <c r="E155" i="232"/>
  <c r="E160" i="232"/>
  <c r="D73" i="239" s="1"/>
  <c r="E165" i="232"/>
  <c r="D76" i="239" s="1"/>
  <c r="E170" i="232"/>
  <c r="D78" i="239" s="1"/>
  <c r="E175" i="232"/>
  <c r="G175" i="232" s="1"/>
  <c r="F4" i="233"/>
  <c r="F28" i="232"/>
  <c r="E12" i="239" s="1"/>
  <c r="F33" i="232"/>
  <c r="H33" i="232" s="1"/>
  <c r="F46" i="232"/>
  <c r="F54" i="232"/>
  <c r="E23" i="239" s="1"/>
  <c r="F66" i="232"/>
  <c r="E32" i="239" s="1"/>
  <c r="F77" i="232"/>
  <c r="F82" i="232"/>
  <c r="F114" i="232"/>
  <c r="E54" i="239" s="1"/>
  <c r="F38" i="232"/>
  <c r="E16" i="239" s="1"/>
  <c r="F60" i="232"/>
  <c r="E28" i="239" s="1"/>
  <c r="F72" i="232"/>
  <c r="F87" i="232"/>
  <c r="F93" i="232"/>
  <c r="E44" i="239" s="1"/>
  <c r="F98" i="232"/>
  <c r="E47" i="239" s="1"/>
  <c r="F103" i="232"/>
  <c r="F108" i="232"/>
  <c r="F120" i="232"/>
  <c r="E56" i="239" s="1"/>
  <c r="F133" i="232"/>
  <c r="E63" i="239" s="1"/>
  <c r="F139" i="232"/>
  <c r="F144" i="232"/>
  <c r="F150" i="232"/>
  <c r="E69" i="239" s="1"/>
  <c r="F155" i="232"/>
  <c r="F160" i="232"/>
  <c r="F165" i="232"/>
  <c r="H165" i="232" s="1"/>
  <c r="F170" i="232"/>
  <c r="E78" i="239" s="1"/>
  <c r="F175" i="232"/>
  <c r="D4" i="233"/>
  <c r="D5" i="233"/>
  <c r="D28" i="232"/>
  <c r="C12" i="239" s="1"/>
  <c r="D33" i="232"/>
  <c r="D46" i="232"/>
  <c r="D54" i="232"/>
  <c r="C23" i="239" s="1"/>
  <c r="D66" i="232"/>
  <c r="C32" i="239" s="1"/>
  <c r="D77" i="232"/>
  <c r="D82" i="232"/>
  <c r="D114" i="232"/>
  <c r="D160" i="232"/>
  <c r="C73" i="239" s="1"/>
  <c r="D38" i="232"/>
  <c r="D60" i="232"/>
  <c r="D72" i="232"/>
  <c r="D87" i="232"/>
  <c r="C41" i="239" s="1"/>
  <c r="D93" i="232"/>
  <c r="D98" i="232"/>
  <c r="D103" i="232"/>
  <c r="C50" i="239" s="1"/>
  <c r="D108" i="232"/>
  <c r="C52" i="239" s="1"/>
  <c r="D120" i="232"/>
  <c r="C56" i="239" s="1"/>
  <c r="D133" i="232"/>
  <c r="D139" i="232"/>
  <c r="D144" i="232"/>
  <c r="D150" i="232"/>
  <c r="D155" i="232"/>
  <c r="D165" i="232"/>
  <c r="C76" i="239" s="1"/>
  <c r="D170" i="232"/>
  <c r="C78" i="239" s="1"/>
  <c r="D175" i="232"/>
  <c r="E7" i="60"/>
  <c r="D6" i="232"/>
  <c r="E6" i="232" s="1"/>
  <c r="F6" i="232" s="1"/>
  <c r="A3" i="232"/>
  <c r="H175" i="232"/>
  <c r="H174" i="232"/>
  <c r="G174" i="232"/>
  <c r="C174" i="232"/>
  <c r="B174" i="232"/>
  <c r="A146" i="105"/>
  <c r="H173" i="232"/>
  <c r="G173" i="232"/>
  <c r="C173" i="232"/>
  <c r="B173" i="232"/>
  <c r="A145" i="105"/>
  <c r="H172" i="232"/>
  <c r="G172" i="232"/>
  <c r="C144" i="105"/>
  <c r="B475" i="45" s="1"/>
  <c r="B144" i="105"/>
  <c r="A144" i="105"/>
  <c r="A172" i="232" s="1"/>
  <c r="H171" i="232"/>
  <c r="G171" i="232"/>
  <c r="C143" i="105"/>
  <c r="B143" i="105"/>
  <c r="B171" i="232" s="1"/>
  <c r="A171" i="232"/>
  <c r="H169" i="232"/>
  <c r="G169" i="232"/>
  <c r="C169" i="232"/>
  <c r="B169" i="232"/>
  <c r="A142" i="105"/>
  <c r="H168" i="232"/>
  <c r="G168" i="232"/>
  <c r="C168" i="232"/>
  <c r="B168" i="232"/>
  <c r="A141" i="105"/>
  <c r="A161" i="194" s="1"/>
  <c r="H167" i="232"/>
  <c r="G167" i="232"/>
  <c r="C140" i="105"/>
  <c r="B140" i="105"/>
  <c r="A70" i="30" s="1"/>
  <c r="A140" i="105"/>
  <c r="A160" i="193" s="1"/>
  <c r="H166" i="232"/>
  <c r="G166" i="232"/>
  <c r="C139" i="105"/>
  <c r="B139" i="105"/>
  <c r="B166" i="232" s="1"/>
  <c r="A68" i="30"/>
  <c r="H164" i="232"/>
  <c r="G164" i="232"/>
  <c r="C164" i="232"/>
  <c r="B164" i="232"/>
  <c r="A138" i="105"/>
  <c r="H163" i="232"/>
  <c r="G163" i="232"/>
  <c r="C163" i="232"/>
  <c r="B163" i="232"/>
  <c r="A137" i="105"/>
  <c r="H162" i="232"/>
  <c r="G162" i="232"/>
  <c r="C136" i="105"/>
  <c r="B136" i="105"/>
  <c r="A136" i="105"/>
  <c r="A155" i="193" s="1"/>
  <c r="H161" i="232"/>
  <c r="G161" i="232"/>
  <c r="C135" i="105"/>
  <c r="C154" i="193" s="1"/>
  <c r="B135" i="105"/>
  <c r="B154" i="194" s="1"/>
  <c r="A66" i="30"/>
  <c r="H159" i="232"/>
  <c r="G159" i="232"/>
  <c r="C159" i="232"/>
  <c r="B159" i="232"/>
  <c r="A134" i="105"/>
  <c r="A152" i="194" s="1"/>
  <c r="H158" i="232"/>
  <c r="G158" i="232"/>
  <c r="C133" i="105"/>
  <c r="B133" i="105"/>
  <c r="A439" i="45" s="1"/>
  <c r="A133" i="105"/>
  <c r="H157" i="232"/>
  <c r="G157" i="232"/>
  <c r="C132" i="105"/>
  <c r="B65" i="30" s="1"/>
  <c r="B132" i="105"/>
  <c r="A132" i="105"/>
  <c r="A150" i="193" s="1"/>
  <c r="H156" i="232"/>
  <c r="G156" i="232"/>
  <c r="C131" i="105"/>
  <c r="C149" i="193" s="1"/>
  <c r="B131" i="105"/>
  <c r="B149" i="194" s="1"/>
  <c r="A64" i="30"/>
  <c r="A131" i="105" s="1"/>
  <c r="H155" i="232"/>
  <c r="H154" i="232"/>
  <c r="G154" i="232"/>
  <c r="C154" i="232"/>
  <c r="B154" i="232"/>
  <c r="A130" i="105"/>
  <c r="H153" i="232"/>
  <c r="G153" i="232"/>
  <c r="C153" i="232"/>
  <c r="B153" i="232"/>
  <c r="A129" i="105"/>
  <c r="H152" i="232"/>
  <c r="G152" i="232"/>
  <c r="C128" i="105"/>
  <c r="B63" i="30" s="1"/>
  <c r="B128" i="105"/>
  <c r="A63" i="30" s="1"/>
  <c r="A128" i="105"/>
  <c r="A152" i="232" s="1"/>
  <c r="H151" i="232"/>
  <c r="G151" i="232"/>
  <c r="C127" i="105"/>
  <c r="B127" i="105"/>
  <c r="B151" i="232" s="1"/>
  <c r="A62" i="30"/>
  <c r="A73" i="113" s="1"/>
  <c r="A71" i="239" s="1"/>
  <c r="H149" i="232"/>
  <c r="G149" i="232"/>
  <c r="C149" i="232"/>
  <c r="B149" i="232"/>
  <c r="A126" i="105"/>
  <c r="H148" i="232"/>
  <c r="G148" i="232"/>
  <c r="C148" i="232"/>
  <c r="B148" i="232"/>
  <c r="A125" i="105"/>
  <c r="A148" i="232" s="1"/>
  <c r="H147" i="232"/>
  <c r="G147" i="232"/>
  <c r="C124" i="105"/>
  <c r="B124" i="105"/>
  <c r="A124" i="105"/>
  <c r="A6" i="222" s="1"/>
  <c r="A67" i="222" s="1"/>
  <c r="H146" i="232"/>
  <c r="G146" i="232"/>
  <c r="C123" i="105"/>
  <c r="C148" i="60" s="1"/>
  <c r="B123" i="105"/>
  <c r="B146" i="232" s="1"/>
  <c r="A60" i="30"/>
  <c r="A41" i="183"/>
  <c r="A122" i="105" s="1"/>
  <c r="H143" i="232"/>
  <c r="G143" i="232"/>
  <c r="C143" i="232"/>
  <c r="B143" i="232"/>
  <c r="A121" i="105"/>
  <c r="A137" i="193" s="1"/>
  <c r="H142" i="232"/>
  <c r="G142" i="232"/>
  <c r="C142" i="232"/>
  <c r="B142" i="232"/>
  <c r="A120" i="105"/>
  <c r="H141" i="232"/>
  <c r="G141" i="232"/>
  <c r="C119" i="105"/>
  <c r="B119" i="105"/>
  <c r="A119" i="105"/>
  <c r="H140" i="232"/>
  <c r="G140" i="232"/>
  <c r="C118" i="105"/>
  <c r="C134" i="193" s="1"/>
  <c r="B118" i="105"/>
  <c r="B134" i="193" s="1"/>
  <c r="C138" i="232"/>
  <c r="B138" i="232"/>
  <c r="A117" i="105"/>
  <c r="A140" i="60" s="1"/>
  <c r="H137" i="232"/>
  <c r="G137" i="232"/>
  <c r="C116" i="105"/>
  <c r="B59" i="30" s="1"/>
  <c r="B116" i="105"/>
  <c r="A116" i="105"/>
  <c r="H136" i="232"/>
  <c r="G136" i="232"/>
  <c r="C115" i="105"/>
  <c r="B115" i="105"/>
  <c r="A379" i="45" s="1"/>
  <c r="A115" i="105"/>
  <c r="A130" i="194" s="1"/>
  <c r="H135" i="232"/>
  <c r="G135" i="232"/>
  <c r="C114" i="105"/>
  <c r="B114" i="105"/>
  <c r="A114" i="105"/>
  <c r="A137" i="60" s="1"/>
  <c r="H134" i="232"/>
  <c r="G134" i="232"/>
  <c r="C113" i="105"/>
  <c r="B113" i="105"/>
  <c r="B128" i="194" s="1"/>
  <c r="A57" i="30"/>
  <c r="A113" i="105" s="1"/>
  <c r="A134" i="232" s="1"/>
  <c r="C132" i="232"/>
  <c r="B132" i="232"/>
  <c r="A112" i="105"/>
  <c r="A126" i="194" s="1"/>
  <c r="H131" i="232"/>
  <c r="G131" i="232"/>
  <c r="C111" i="105"/>
  <c r="C131" i="232" s="1"/>
  <c r="B111" i="105"/>
  <c r="A146" i="219" s="1"/>
  <c r="A111" i="105"/>
  <c r="A8" i="219" s="1"/>
  <c r="A145" i="219" s="1"/>
  <c r="H130" i="232"/>
  <c r="G130" i="232"/>
  <c r="C110" i="105"/>
  <c r="C124" i="194" s="1"/>
  <c r="B110" i="105"/>
  <c r="A107" i="219" s="1"/>
  <c r="A110" i="105"/>
  <c r="A130" i="232" s="1"/>
  <c r="H129" i="232"/>
  <c r="G129" i="232"/>
  <c r="C109" i="105"/>
  <c r="B56" i="30" s="1"/>
  <c r="B109" i="105"/>
  <c r="A109" i="105"/>
  <c r="A129" i="232" s="1"/>
  <c r="C108" i="105"/>
  <c r="B108" i="105"/>
  <c r="A55" i="30"/>
  <c r="A108" i="105" s="1"/>
  <c r="A35" i="183"/>
  <c r="C125" i="232"/>
  <c r="B125" i="232"/>
  <c r="A106" i="105"/>
  <c r="A125" i="232" s="1"/>
  <c r="H124" i="232"/>
  <c r="G124" i="232"/>
  <c r="C105" i="105"/>
  <c r="B105" i="105"/>
  <c r="A349" i="45" s="1"/>
  <c r="A105" i="105"/>
  <c r="A119" i="194" s="1"/>
  <c r="H123" i="232"/>
  <c r="G123" i="232"/>
  <c r="C104" i="105"/>
  <c r="B104" i="105"/>
  <c r="A104" i="105"/>
  <c r="H122" i="232"/>
  <c r="G122" i="232"/>
  <c r="C103" i="105"/>
  <c r="B103" i="105"/>
  <c r="A54" i="30" s="1"/>
  <c r="A103" i="105"/>
  <c r="A6" i="218" s="1"/>
  <c r="A67" i="218" s="1"/>
  <c r="H121" i="232"/>
  <c r="G121" i="232"/>
  <c r="C102" i="105"/>
  <c r="B102" i="105"/>
  <c r="B116" i="194" s="1"/>
  <c r="A53" i="30"/>
  <c r="A102" i="105" s="1"/>
  <c r="A116" i="193" s="1"/>
  <c r="H119" i="232"/>
  <c r="G119" i="232"/>
  <c r="C119" i="232"/>
  <c r="B119" i="232"/>
  <c r="A101" i="105"/>
  <c r="A119" i="232" s="1"/>
  <c r="H118" i="232"/>
  <c r="G118" i="232"/>
  <c r="C100" i="105"/>
  <c r="B52" i="30" s="1"/>
  <c r="B100" i="105"/>
  <c r="A52" i="30" s="1"/>
  <c r="A100" i="105"/>
  <c r="H117" i="232"/>
  <c r="G117" i="232"/>
  <c r="C99" i="105"/>
  <c r="B319" i="45" s="1"/>
  <c r="B99" i="105"/>
  <c r="A319" i="45" s="1"/>
  <c r="A99" i="105"/>
  <c r="A112" i="193" s="1"/>
  <c r="H116" i="232"/>
  <c r="G116" i="232"/>
  <c r="C98" i="105"/>
  <c r="B98" i="105"/>
  <c r="B116" i="232" s="1"/>
  <c r="A51" i="30"/>
  <c r="A313" i="45" s="1"/>
  <c r="A32" i="183"/>
  <c r="A97" i="105" s="1"/>
  <c r="H113" i="232"/>
  <c r="G113" i="232"/>
  <c r="C113" i="232"/>
  <c r="B113" i="232"/>
  <c r="A96" i="105"/>
  <c r="A109" i="194" s="1"/>
  <c r="H112" i="232"/>
  <c r="G112" i="232"/>
  <c r="C112" i="232"/>
  <c r="B112" i="232"/>
  <c r="A95" i="105"/>
  <c r="A112" i="232" s="1"/>
  <c r="H111" i="232"/>
  <c r="G111" i="232"/>
  <c r="C94" i="105"/>
  <c r="B50" i="30" s="1"/>
  <c r="B94" i="105"/>
  <c r="A94" i="105"/>
  <c r="H110" i="232"/>
  <c r="G110" i="232"/>
  <c r="C93" i="105"/>
  <c r="C110" i="232" s="1"/>
  <c r="B93" i="105"/>
  <c r="A49" i="30"/>
  <c r="A29" i="183"/>
  <c r="H107" i="232"/>
  <c r="G107" i="232"/>
  <c r="C107" i="232"/>
  <c r="B107" i="232"/>
  <c r="A91" i="105"/>
  <c r="A104" i="194" s="1"/>
  <c r="H106" i="232"/>
  <c r="G106" i="232"/>
  <c r="C106" i="232"/>
  <c r="B106" i="232"/>
  <c r="A90" i="105"/>
  <c r="A103" i="194" s="1"/>
  <c r="H105" i="232"/>
  <c r="G105" i="232"/>
  <c r="C89" i="105"/>
  <c r="B89" i="105"/>
  <c r="A48" i="30" s="1"/>
  <c r="A89" i="105"/>
  <c r="A102" i="193" s="1"/>
  <c r="H104" i="232"/>
  <c r="G104" i="232"/>
  <c r="C88" i="105"/>
  <c r="C101" i="193" s="1"/>
  <c r="B88" i="105"/>
  <c r="B101" i="194" s="1"/>
  <c r="A47" i="30"/>
  <c r="A88" i="105" s="1"/>
  <c r="A101" i="193" s="1"/>
  <c r="H102" i="232"/>
  <c r="G102" i="232"/>
  <c r="C102" i="232"/>
  <c r="B102" i="232"/>
  <c r="A87" i="105"/>
  <c r="A99" i="194" s="1"/>
  <c r="H101" i="232"/>
  <c r="G101" i="232"/>
  <c r="C101" i="232"/>
  <c r="B101" i="232"/>
  <c r="A86" i="105"/>
  <c r="A103" i="60" s="1"/>
  <c r="H100" i="232"/>
  <c r="G100" i="232"/>
  <c r="C85" i="105"/>
  <c r="B46" i="30" s="1"/>
  <c r="B85" i="105"/>
  <c r="A85" i="105"/>
  <c r="H99" i="232"/>
  <c r="G99" i="232"/>
  <c r="C84" i="105"/>
  <c r="C96" i="194" s="1"/>
  <c r="B84" i="105"/>
  <c r="A45" i="30"/>
  <c r="H97" i="232"/>
  <c r="G97" i="232"/>
  <c r="C97" i="232"/>
  <c r="B97" i="232"/>
  <c r="A83" i="105"/>
  <c r="A94" i="194" s="1"/>
  <c r="H96" i="232"/>
  <c r="G96" i="232"/>
  <c r="C82" i="105"/>
  <c r="B44" i="30" s="1"/>
  <c r="B82" i="105"/>
  <c r="A44" i="30" s="1"/>
  <c r="A82" i="105"/>
  <c r="A93" i="193" s="1"/>
  <c r="H95" i="232"/>
  <c r="G95" i="232"/>
  <c r="C81" i="105"/>
  <c r="B43" i="30" s="1"/>
  <c r="B81" i="105"/>
  <c r="A43" i="30" s="1"/>
  <c r="A81" i="105"/>
  <c r="A92" i="194" s="1"/>
  <c r="H94" i="232"/>
  <c r="G94" i="232"/>
  <c r="C80" i="105"/>
  <c r="B80" i="105"/>
  <c r="A42" i="30"/>
  <c r="A80" i="105" s="1"/>
  <c r="A91" i="193" s="1"/>
  <c r="H92" i="232"/>
  <c r="G92" i="232"/>
  <c r="C92" i="232"/>
  <c r="B92" i="232"/>
  <c r="A79" i="105"/>
  <c r="A89" i="194" s="1"/>
  <c r="H91" i="232"/>
  <c r="G91" i="232"/>
  <c r="C78" i="105"/>
  <c r="C88" i="194" s="1"/>
  <c r="B78" i="105"/>
  <c r="A253" i="45" s="1"/>
  <c r="A78" i="105"/>
  <c r="H90" i="232"/>
  <c r="G90" i="232"/>
  <c r="C77" i="105"/>
  <c r="B77" i="105"/>
  <c r="A41" i="30" s="1"/>
  <c r="A77" i="105"/>
  <c r="A92" i="60" s="1"/>
  <c r="H89" i="232"/>
  <c r="G89" i="232"/>
  <c r="C76" i="105"/>
  <c r="B76" i="105"/>
  <c r="B86" i="194" s="1"/>
  <c r="A40" i="30"/>
  <c r="A76" i="105" s="1"/>
  <c r="A86" i="193" s="1"/>
  <c r="A27" i="183"/>
  <c r="H86" i="232"/>
  <c r="G86" i="232"/>
  <c r="C86" i="232"/>
  <c r="B86" i="232"/>
  <c r="A74" i="105"/>
  <c r="A84" i="194" s="1"/>
  <c r="H85" i="232"/>
  <c r="G85" i="232"/>
  <c r="C73" i="105"/>
  <c r="B235" i="45" s="1"/>
  <c r="B73" i="105"/>
  <c r="A235" i="45" s="1"/>
  <c r="A73" i="105"/>
  <c r="H84" i="232"/>
  <c r="G84" i="232"/>
  <c r="C72" i="105"/>
  <c r="B39" i="30" s="1"/>
  <c r="B72" i="105"/>
  <c r="A72" i="105"/>
  <c r="H83" i="232"/>
  <c r="G83" i="232"/>
  <c r="C71" i="105"/>
  <c r="C81" i="194" s="1"/>
  <c r="B71" i="105"/>
  <c r="A38" i="30"/>
  <c r="A21" i="183" s="1"/>
  <c r="H81" i="232"/>
  <c r="G81" i="232"/>
  <c r="C81" i="232"/>
  <c r="B81" i="232"/>
  <c r="A70" i="105"/>
  <c r="A79" i="193" s="1"/>
  <c r="H80" i="232"/>
  <c r="G80" i="232"/>
  <c r="C80" i="232"/>
  <c r="B80" i="232"/>
  <c r="A69" i="105"/>
  <c r="A78" i="194" s="1"/>
  <c r="H79" i="232"/>
  <c r="G79" i="232"/>
  <c r="C68" i="105"/>
  <c r="B68" i="105"/>
  <c r="A68" i="105"/>
  <c r="A81" i="60" s="1"/>
  <c r="H78" i="232"/>
  <c r="G78" i="232"/>
  <c r="C67" i="105"/>
  <c r="C76" i="194" s="1"/>
  <c r="B67" i="105"/>
  <c r="B76" i="193" s="1"/>
  <c r="A36" i="30"/>
  <c r="A67" i="105" s="1"/>
  <c r="A78" i="232" s="1"/>
  <c r="G77" i="232"/>
  <c r="H76" i="232"/>
  <c r="G76" i="232"/>
  <c r="C76" i="232"/>
  <c r="B76" i="232"/>
  <c r="A66" i="105"/>
  <c r="A74" i="194" s="1"/>
  <c r="H75" i="232"/>
  <c r="G75" i="232"/>
  <c r="C75" i="232"/>
  <c r="B75" i="232"/>
  <c r="A65" i="105"/>
  <c r="A77" i="60" s="1"/>
  <c r="H74" i="232"/>
  <c r="G74" i="232"/>
  <c r="C64" i="105"/>
  <c r="B35" i="30" s="1"/>
  <c r="B64" i="105"/>
  <c r="A64" i="105"/>
  <c r="H73" i="232"/>
  <c r="G73" i="232"/>
  <c r="C63" i="105"/>
  <c r="C75" i="60" s="1"/>
  <c r="B63" i="105"/>
  <c r="B71" i="193" s="1"/>
  <c r="A34" i="30"/>
  <c r="H71" i="232"/>
  <c r="G71" i="232"/>
  <c r="C71" i="232"/>
  <c r="B71" i="232"/>
  <c r="A62" i="105"/>
  <c r="A8" i="207" s="1"/>
  <c r="A145" i="207" s="1"/>
  <c r="H70" i="232"/>
  <c r="G70" i="232"/>
  <c r="C70" i="232"/>
  <c r="B70" i="232"/>
  <c r="A61" i="105"/>
  <c r="H69" i="232"/>
  <c r="G69" i="232"/>
  <c r="C60" i="105"/>
  <c r="B60" i="105"/>
  <c r="A33" i="30" s="1"/>
  <c r="A60" i="105"/>
  <c r="A6" i="207" s="1"/>
  <c r="A67" i="207" s="1"/>
  <c r="H68" i="232"/>
  <c r="G68" i="232"/>
  <c r="C59" i="105"/>
  <c r="B59" i="105"/>
  <c r="B66" i="194" s="1"/>
  <c r="A32" i="30"/>
  <c r="A59" i="105" s="1"/>
  <c r="A68" i="232" s="1"/>
  <c r="A22" i="183"/>
  <c r="H62" i="232"/>
  <c r="H66" i="232" s="1"/>
  <c r="H63" i="232"/>
  <c r="H64" i="232"/>
  <c r="G62" i="232"/>
  <c r="G66" i="232" s="1"/>
  <c r="G63" i="232"/>
  <c r="G64" i="232"/>
  <c r="C65" i="232"/>
  <c r="B65" i="232"/>
  <c r="A57" i="105"/>
  <c r="A67" i="60" s="1"/>
  <c r="C56" i="105"/>
  <c r="B56" i="105"/>
  <c r="A146" i="206" s="1"/>
  <c r="A56" i="105"/>
  <c r="A8" i="206" s="1"/>
  <c r="A145" i="206" s="1"/>
  <c r="C55" i="105"/>
  <c r="B31" i="30" s="1"/>
  <c r="B55" i="105"/>
  <c r="A55" i="105"/>
  <c r="C54" i="105"/>
  <c r="B30" i="30" s="1"/>
  <c r="B54" i="105"/>
  <c r="A54" i="105"/>
  <c r="H61" i="232"/>
  <c r="G61" i="232"/>
  <c r="C53" i="105"/>
  <c r="B53" i="105"/>
  <c r="A29" i="30"/>
  <c r="C59" i="232"/>
  <c r="B59" i="232"/>
  <c r="A52" i="105"/>
  <c r="A9" i="205" s="1"/>
  <c r="A184" i="205" s="1"/>
  <c r="H58" i="232"/>
  <c r="G58" i="232"/>
  <c r="C51" i="105"/>
  <c r="B51" i="105"/>
  <c r="A51" i="105"/>
  <c r="A57" i="193" s="1"/>
  <c r="H57" i="232"/>
  <c r="G57" i="232"/>
  <c r="C50" i="105"/>
  <c r="B50" i="105"/>
  <c r="A157" i="45" s="1"/>
  <c r="A50" i="105"/>
  <c r="H56" i="232"/>
  <c r="G56" i="232"/>
  <c r="C49" i="105"/>
  <c r="B27" i="30" s="1"/>
  <c r="B49" i="105"/>
  <c r="A27" i="30" s="1"/>
  <c r="A49" i="105"/>
  <c r="A55" i="194" s="1"/>
  <c r="H55" i="232"/>
  <c r="G55" i="232"/>
  <c r="C48" i="105"/>
  <c r="B48" i="105"/>
  <c r="A26" i="30"/>
  <c r="A48" i="105" s="1"/>
  <c r="C53" i="232"/>
  <c r="B53" i="232"/>
  <c r="A47" i="105"/>
  <c r="C46" i="105"/>
  <c r="B25" i="30" s="1"/>
  <c r="B46" i="105"/>
  <c r="A46" i="105"/>
  <c r="C45" i="105"/>
  <c r="B24" i="30" s="1"/>
  <c r="B45" i="105"/>
  <c r="A45" i="105"/>
  <c r="H50" i="232"/>
  <c r="G50" i="232"/>
  <c r="C44" i="105"/>
  <c r="B44" i="105"/>
  <c r="A44" i="105"/>
  <c r="H49" i="232"/>
  <c r="G49" i="232"/>
  <c r="C43" i="105"/>
  <c r="C48" i="194" s="1"/>
  <c r="B43" i="105"/>
  <c r="A107" i="204" s="1"/>
  <c r="A43" i="105"/>
  <c r="H48" i="232"/>
  <c r="G48" i="232"/>
  <c r="C42" i="105"/>
  <c r="B42" i="105"/>
  <c r="A23" i="30" s="1"/>
  <c r="A42" i="105"/>
  <c r="A47" i="193" s="1"/>
  <c r="H47" i="232"/>
  <c r="G47" i="232"/>
  <c r="C41" i="105"/>
  <c r="B41" i="105"/>
  <c r="B46" i="193" s="1"/>
  <c r="A22" i="30"/>
  <c r="A14" i="183" s="1"/>
  <c r="H41" i="232"/>
  <c r="H46" i="232" s="1"/>
  <c r="H42" i="232"/>
  <c r="H43" i="232"/>
  <c r="G41" i="232"/>
  <c r="G46" i="232" s="1"/>
  <c r="G42" i="232"/>
  <c r="G43" i="232"/>
  <c r="C45" i="232"/>
  <c r="B45" i="232"/>
  <c r="A39" i="105"/>
  <c r="B42" i="193"/>
  <c r="A38" i="105"/>
  <c r="A44" i="232" s="1"/>
  <c r="B41" i="193"/>
  <c r="A37" i="105"/>
  <c r="A43" i="232" s="1"/>
  <c r="C40" i="193"/>
  <c r="A36" i="105"/>
  <c r="A42" i="232" s="1"/>
  <c r="C35" i="105"/>
  <c r="B35" i="105"/>
  <c r="A35" i="105"/>
  <c r="A41" i="232" s="1"/>
  <c r="H40" i="232"/>
  <c r="G40" i="232"/>
  <c r="C34" i="105"/>
  <c r="B34" i="105"/>
  <c r="B38" i="194" s="1"/>
  <c r="A19" i="30"/>
  <c r="A34" i="105" s="1"/>
  <c r="A17" i="183"/>
  <c r="A33" i="105" s="1"/>
  <c r="H37" i="232"/>
  <c r="G37" i="232"/>
  <c r="A32" i="105"/>
  <c r="A37" i="232" s="1"/>
  <c r="H36" i="232"/>
  <c r="G36" i="232"/>
  <c r="A36" i="232"/>
  <c r="H35" i="232"/>
  <c r="G35" i="232"/>
  <c r="C30" i="105"/>
  <c r="A30" i="105"/>
  <c r="A34" i="193" s="1"/>
  <c r="H34" i="232"/>
  <c r="G34" i="232"/>
  <c r="C29" i="105"/>
  <c r="C33" i="194" s="1"/>
  <c r="B29" i="105"/>
  <c r="A17" i="30"/>
  <c r="B21" i="105"/>
  <c r="H32" i="232"/>
  <c r="G32" i="232"/>
  <c r="C32" i="232"/>
  <c r="B32" i="232"/>
  <c r="A28" i="105"/>
  <c r="H31" i="232"/>
  <c r="G31" i="232"/>
  <c r="C31" i="232"/>
  <c r="B31" i="232"/>
  <c r="A27" i="105"/>
  <c r="H30" i="232"/>
  <c r="G30" i="232"/>
  <c r="C26" i="105"/>
  <c r="B26" i="105"/>
  <c r="A26" i="105"/>
  <c r="A6" i="201" s="1"/>
  <c r="A67" i="201" s="1"/>
  <c r="H29" i="232"/>
  <c r="G29" i="232"/>
  <c r="C25" i="105"/>
  <c r="C28" i="194" s="1"/>
  <c r="B25" i="105"/>
  <c r="B29" i="232" s="1"/>
  <c r="A15" i="30"/>
  <c r="A25" i="105" s="1"/>
  <c r="A28" i="193" s="1"/>
  <c r="H27" i="232"/>
  <c r="G27" i="232"/>
  <c r="C27" i="232"/>
  <c r="B27" i="232"/>
  <c r="A24" i="105"/>
  <c r="A28" i="60" s="1"/>
  <c r="H26" i="232"/>
  <c r="G26" i="232"/>
  <c r="C26" i="232"/>
  <c r="B26" i="232"/>
  <c r="A23" i="105"/>
  <c r="A25" i="193" s="1"/>
  <c r="H25" i="232"/>
  <c r="G25" i="232"/>
  <c r="C22" i="105"/>
  <c r="B14" i="30" s="1"/>
  <c r="B22" i="105"/>
  <c r="A22" i="105"/>
  <c r="A24" i="194" s="1"/>
  <c r="H24" i="232"/>
  <c r="G24" i="232"/>
  <c r="C21" i="105"/>
  <c r="C23" i="193" s="1"/>
  <c r="A13" i="30"/>
  <c r="A21" i="105" s="1"/>
  <c r="A23" i="194" s="1"/>
  <c r="A12" i="183"/>
  <c r="H19" i="232"/>
  <c r="G19" i="232"/>
  <c r="C19" i="193"/>
  <c r="B19" i="194"/>
  <c r="A17" i="105"/>
  <c r="H18" i="232"/>
  <c r="G18" i="232"/>
  <c r="C18" i="194"/>
  <c r="A16" i="105"/>
  <c r="A18" i="193" s="1"/>
  <c r="H17" i="232"/>
  <c r="G17" i="232"/>
  <c r="C15" i="105"/>
  <c r="B37" i="45" s="1"/>
  <c r="B15" i="105"/>
  <c r="A37" i="45" s="1"/>
  <c r="A15" i="105"/>
  <c r="A17" i="193" s="1"/>
  <c r="H16" i="232"/>
  <c r="G16" i="232"/>
  <c r="C14" i="105"/>
  <c r="C16" i="193" s="1"/>
  <c r="B14" i="105"/>
  <c r="B16" i="194" s="1"/>
  <c r="A11" i="30"/>
  <c r="A14" i="105" s="1"/>
  <c r="A16" i="193" s="1"/>
  <c r="C13" i="232"/>
  <c r="A12" i="105"/>
  <c r="A14" i="60" s="1"/>
  <c r="B12" i="193"/>
  <c r="A11" i="105"/>
  <c r="A12" i="232" s="1"/>
  <c r="H11" i="232"/>
  <c r="G11" i="232"/>
  <c r="C10" i="105"/>
  <c r="B10" i="105"/>
  <c r="A10" i="105"/>
  <c r="A11" i="194" s="1"/>
  <c r="H10" i="232"/>
  <c r="G10" i="232"/>
  <c r="C9" i="105"/>
  <c r="B9" i="30" s="1"/>
  <c r="B9" i="105"/>
  <c r="A9" i="105"/>
  <c r="H9" i="232"/>
  <c r="G9" i="232"/>
  <c r="C8" i="105"/>
  <c r="B8" i="30" s="1"/>
  <c r="B8" i="105"/>
  <c r="A8" i="30" s="1"/>
  <c r="A8" i="105"/>
  <c r="A7" i="30"/>
  <c r="A7" i="105" s="1"/>
  <c r="A8" i="194" s="1"/>
  <c r="A8" i="183"/>
  <c r="A6" i="105" s="1"/>
  <c r="A7" i="232" s="1"/>
  <c r="F5" i="232"/>
  <c r="E3" i="239" s="1"/>
  <c r="A1" i="232"/>
  <c r="F99" i="192"/>
  <c r="F9" i="192"/>
  <c r="F11" i="192"/>
  <c r="F12" i="192"/>
  <c r="O12" i="192" s="1"/>
  <c r="X12" i="192" s="1"/>
  <c r="AG12" i="192" s="1"/>
  <c r="F13" i="192"/>
  <c r="O13" i="192" s="1"/>
  <c r="X13" i="192" s="1"/>
  <c r="AG13" i="192" s="1"/>
  <c r="F14" i="192"/>
  <c r="O14" i="192" s="1"/>
  <c r="X14" i="192" s="1"/>
  <c r="AG14" i="192" s="1"/>
  <c r="F15" i="192"/>
  <c r="O15" i="192" s="1"/>
  <c r="X15" i="192" s="1"/>
  <c r="AG15" i="192" s="1"/>
  <c r="F16" i="192"/>
  <c r="O16" i="192" s="1"/>
  <c r="X16" i="192" s="1"/>
  <c r="AG16" i="192" s="1"/>
  <c r="F17" i="192"/>
  <c r="O17" i="192" s="1"/>
  <c r="X17" i="192" s="1"/>
  <c r="AG17" i="192" s="1"/>
  <c r="F18" i="192"/>
  <c r="O18" i="192" s="1"/>
  <c r="X18" i="192" s="1"/>
  <c r="AG18" i="192" s="1"/>
  <c r="F19" i="192"/>
  <c r="O19" i="192" s="1"/>
  <c r="X19" i="192" s="1"/>
  <c r="AG19" i="192" s="1"/>
  <c r="F20" i="192"/>
  <c r="O20" i="192" s="1"/>
  <c r="X20" i="192" s="1"/>
  <c r="AG20" i="192" s="1"/>
  <c r="F21" i="192"/>
  <c r="O21" i="192" s="1"/>
  <c r="X21" i="192" s="1"/>
  <c r="AG21" i="192" s="1"/>
  <c r="F23" i="192"/>
  <c r="O23" i="192" s="1"/>
  <c r="F24" i="192"/>
  <c r="O24" i="192" s="1"/>
  <c r="X24" i="192" s="1"/>
  <c r="AG24" i="192" s="1"/>
  <c r="F25" i="192"/>
  <c r="O25" i="192" s="1"/>
  <c r="X25" i="192" s="1"/>
  <c r="AG25" i="192" s="1"/>
  <c r="F26" i="192"/>
  <c r="O26" i="192" s="1"/>
  <c r="X26" i="192" s="1"/>
  <c r="AG26" i="192" s="1"/>
  <c r="F27" i="192"/>
  <c r="O27" i="192" s="1"/>
  <c r="X27" i="192" s="1"/>
  <c r="AG27" i="192" s="1"/>
  <c r="F33" i="192"/>
  <c r="O33" i="192" s="1"/>
  <c r="F34" i="192"/>
  <c r="O34" i="192" s="1"/>
  <c r="X34" i="192" s="1"/>
  <c r="AG34" i="192" s="1"/>
  <c r="F35" i="192"/>
  <c r="O35" i="192" s="1"/>
  <c r="X35" i="192" s="1"/>
  <c r="AG35" i="192" s="1"/>
  <c r="F36" i="192"/>
  <c r="O36" i="192" s="1"/>
  <c r="X36" i="192" s="1"/>
  <c r="AG36" i="192" s="1"/>
  <c r="F38" i="192"/>
  <c r="O38" i="192" s="1"/>
  <c r="F39" i="192"/>
  <c r="O39" i="192" s="1"/>
  <c r="X39" i="192" s="1"/>
  <c r="AG39" i="192" s="1"/>
  <c r="F40" i="192"/>
  <c r="O40" i="192" s="1"/>
  <c r="X40" i="192" s="1"/>
  <c r="AG40" i="192" s="1"/>
  <c r="F42" i="192"/>
  <c r="O42" i="192" s="1"/>
  <c r="F43" i="192"/>
  <c r="O43" i="192" s="1"/>
  <c r="X43" i="192" s="1"/>
  <c r="AG43" i="192" s="1"/>
  <c r="F44" i="192"/>
  <c r="O44" i="192" s="1"/>
  <c r="X44" i="192" s="1"/>
  <c r="AG44" i="192" s="1"/>
  <c r="F46" i="192"/>
  <c r="O46" i="192" s="1"/>
  <c r="F47" i="192"/>
  <c r="O47" i="192" s="1"/>
  <c r="X47" i="192" s="1"/>
  <c r="AG47" i="192" s="1"/>
  <c r="F48" i="192"/>
  <c r="O48" i="192" s="1"/>
  <c r="X48" i="192" s="1"/>
  <c r="AG48" i="192" s="1"/>
  <c r="F49" i="192"/>
  <c r="O49" i="192" s="1"/>
  <c r="X49" i="192" s="1"/>
  <c r="AG49" i="192" s="1"/>
  <c r="F50" i="192"/>
  <c r="O50" i="192" s="1"/>
  <c r="X50" i="192" s="1"/>
  <c r="AG50" i="192" s="1"/>
  <c r="F51" i="192"/>
  <c r="O51" i="192" s="1"/>
  <c r="X51" i="192" s="1"/>
  <c r="AG51" i="192" s="1"/>
  <c r="F52" i="192"/>
  <c r="O52" i="192" s="1"/>
  <c r="X52" i="192" s="1"/>
  <c r="AG52" i="192" s="1"/>
  <c r="F53" i="192"/>
  <c r="O53" i="192" s="1"/>
  <c r="X53" i="192" s="1"/>
  <c r="AG53" i="192" s="1"/>
  <c r="F54" i="192"/>
  <c r="O54" i="192" s="1"/>
  <c r="X54" i="192" s="1"/>
  <c r="AG54" i="192" s="1"/>
  <c r="F55" i="192"/>
  <c r="O55" i="192" s="1"/>
  <c r="X55" i="192" s="1"/>
  <c r="AG55" i="192" s="1"/>
  <c r="F56" i="192"/>
  <c r="O56" i="192" s="1"/>
  <c r="X56" i="192" s="1"/>
  <c r="AG56" i="192" s="1"/>
  <c r="F57" i="192"/>
  <c r="O57" i="192" s="1"/>
  <c r="X57" i="192" s="1"/>
  <c r="AG57" i="192" s="1"/>
  <c r="F58" i="192"/>
  <c r="O58" i="192" s="1"/>
  <c r="X58" i="192" s="1"/>
  <c r="AG58" i="192" s="1"/>
  <c r="F60" i="192"/>
  <c r="O60" i="192" s="1"/>
  <c r="F61" i="192"/>
  <c r="O61" i="192" s="1"/>
  <c r="X61" i="192" s="1"/>
  <c r="AG61" i="192" s="1"/>
  <c r="F62" i="192"/>
  <c r="O62" i="192" s="1"/>
  <c r="X62" i="192" s="1"/>
  <c r="AG62" i="192" s="1"/>
  <c r="F63" i="192"/>
  <c r="O63" i="192" s="1"/>
  <c r="X63" i="192" s="1"/>
  <c r="AG63" i="192" s="1"/>
  <c r="F64" i="192"/>
  <c r="O64" i="192" s="1"/>
  <c r="X64" i="192" s="1"/>
  <c r="AG64" i="192" s="1"/>
  <c r="F65" i="192"/>
  <c r="O65" i="192" s="1"/>
  <c r="X65" i="192" s="1"/>
  <c r="AG65" i="192" s="1"/>
  <c r="F66" i="192"/>
  <c r="O66" i="192" s="1"/>
  <c r="X66" i="192" s="1"/>
  <c r="AG66" i="192" s="1"/>
  <c r="F67" i="192"/>
  <c r="O67" i="192" s="1"/>
  <c r="X67" i="192" s="1"/>
  <c r="AG67" i="192" s="1"/>
  <c r="F68" i="192"/>
  <c r="O68" i="192" s="1"/>
  <c r="X68" i="192" s="1"/>
  <c r="AG68" i="192" s="1"/>
  <c r="F69" i="192"/>
  <c r="O69" i="192" s="1"/>
  <c r="X69" i="192" s="1"/>
  <c r="AG69" i="192" s="1"/>
  <c r="F70" i="192"/>
  <c r="O70" i="192" s="1"/>
  <c r="X70" i="192" s="1"/>
  <c r="AG70" i="192" s="1"/>
  <c r="F71" i="192"/>
  <c r="O71" i="192" s="1"/>
  <c r="X71" i="192" s="1"/>
  <c r="AG71" i="192" s="1"/>
  <c r="F72" i="192"/>
  <c r="O72" i="192" s="1"/>
  <c r="X72" i="192" s="1"/>
  <c r="AG72" i="192" s="1"/>
  <c r="F77" i="192"/>
  <c r="F78" i="192"/>
  <c r="F79" i="192"/>
  <c r="I71" i="2" s="1"/>
  <c r="F80" i="192"/>
  <c r="F81" i="192"/>
  <c r="I73" i="2" s="1"/>
  <c r="F82" i="192"/>
  <c r="F83" i="192"/>
  <c r="I75" i="2" s="1"/>
  <c r="F84" i="192"/>
  <c r="F85" i="192"/>
  <c r="F86" i="192"/>
  <c r="F87" i="192"/>
  <c r="I79" i="2" s="1"/>
  <c r="F88" i="192"/>
  <c r="F89" i="192"/>
  <c r="I81" i="2" s="1"/>
  <c r="F90" i="192"/>
  <c r="F91" i="2"/>
  <c r="F76" i="192"/>
  <c r="F68" i="2" s="1"/>
  <c r="E99" i="192"/>
  <c r="E91" i="2" s="1"/>
  <c r="E76" i="192"/>
  <c r="E68" i="2" s="1"/>
  <c r="D99" i="192"/>
  <c r="D91" i="2" s="1"/>
  <c r="D22" i="192"/>
  <c r="D20" i="2" s="1"/>
  <c r="D76" i="192"/>
  <c r="D68" i="2" s="1"/>
  <c r="F101" i="192"/>
  <c r="H93" i="2" s="1"/>
  <c r="F102" i="192"/>
  <c r="F98" i="192"/>
  <c r="F92" i="192"/>
  <c r="G84" i="2" s="1"/>
  <c r="F94" i="192"/>
  <c r="I86" i="2" s="1"/>
  <c r="F95" i="192"/>
  <c r="F96" i="192"/>
  <c r="I88" i="2" s="1"/>
  <c r="D100" i="192"/>
  <c r="D92" i="2" s="1"/>
  <c r="D97" i="192"/>
  <c r="D89" i="2" s="1"/>
  <c r="D93" i="192"/>
  <c r="D85" i="2" s="1"/>
  <c r="A23" i="35"/>
  <c r="A8" i="192"/>
  <c r="A9" i="192"/>
  <c r="A10" i="192"/>
  <c r="A11" i="192"/>
  <c r="A12" i="192"/>
  <c r="A13" i="192"/>
  <c r="A14" i="192"/>
  <c r="A15" i="192"/>
  <c r="A16" i="192"/>
  <c r="A17" i="192"/>
  <c r="A18" i="192"/>
  <c r="A19" i="192"/>
  <c r="A20" i="192"/>
  <c r="A21" i="192"/>
  <c r="A22" i="192"/>
  <c r="A23" i="192"/>
  <c r="A24" i="192"/>
  <c r="A25" i="192"/>
  <c r="A26" i="192"/>
  <c r="A27" i="192"/>
  <c r="A31" i="192"/>
  <c r="A32" i="192"/>
  <c r="A33" i="192"/>
  <c r="A34" i="192"/>
  <c r="A35" i="192"/>
  <c r="A36" i="192"/>
  <c r="A37" i="192"/>
  <c r="A38" i="192"/>
  <c r="A39" i="192"/>
  <c r="A40" i="192"/>
  <c r="A41" i="192"/>
  <c r="A42" i="192"/>
  <c r="A43" i="192"/>
  <c r="A44" i="192"/>
  <c r="A45" i="192"/>
  <c r="A46" i="192"/>
  <c r="A47" i="192"/>
  <c r="A48" i="192"/>
  <c r="A49" i="192"/>
  <c r="A50" i="192"/>
  <c r="A51" i="192"/>
  <c r="A52" i="192"/>
  <c r="A53" i="192"/>
  <c r="A54" i="192"/>
  <c r="A55" i="192"/>
  <c r="A56" i="192"/>
  <c r="A57" i="192"/>
  <c r="A58" i="192"/>
  <c r="A59" i="192"/>
  <c r="A60" i="192"/>
  <c r="A61" i="192"/>
  <c r="A62" i="192"/>
  <c r="A63" i="192"/>
  <c r="A64" i="192"/>
  <c r="A65" i="192"/>
  <c r="A66" i="192"/>
  <c r="A67" i="192"/>
  <c r="A68" i="192"/>
  <c r="A69" i="192"/>
  <c r="A70" i="192"/>
  <c r="A71" i="192"/>
  <c r="A72" i="192"/>
  <c r="A76" i="192"/>
  <c r="A77" i="192"/>
  <c r="A78" i="192"/>
  <c r="A79" i="192"/>
  <c r="A80" i="192"/>
  <c r="A81" i="192"/>
  <c r="A82" i="192"/>
  <c r="A83" i="192"/>
  <c r="A84" i="192"/>
  <c r="A85" i="192"/>
  <c r="A86" i="192"/>
  <c r="A87" i="192"/>
  <c r="A88" i="192"/>
  <c r="A89" i="192"/>
  <c r="A90" i="192"/>
  <c r="A91" i="192"/>
  <c r="A92" i="192"/>
  <c r="A93" i="192"/>
  <c r="A94" i="192"/>
  <c r="A95" i="192"/>
  <c r="A96" i="192"/>
  <c r="A97" i="192"/>
  <c r="A98" i="192"/>
  <c r="A99" i="192"/>
  <c r="A100" i="192"/>
  <c r="A101" i="192"/>
  <c r="A102" i="192"/>
  <c r="A7" i="192"/>
  <c r="A6" i="2"/>
  <c r="A7" i="2"/>
  <c r="A8" i="2"/>
  <c r="A9" i="2"/>
  <c r="A10" i="2"/>
  <c r="A11" i="2"/>
  <c r="A12" i="2"/>
  <c r="A13" i="2"/>
  <c r="A14" i="2"/>
  <c r="A15" i="2"/>
  <c r="A16" i="2"/>
  <c r="A17" i="2"/>
  <c r="A18" i="2"/>
  <c r="A19" i="2"/>
  <c r="A20" i="2"/>
  <c r="A21" i="2"/>
  <c r="A22" i="2"/>
  <c r="A23" i="2"/>
  <c r="A24" i="2"/>
  <c r="A25" i="2"/>
  <c r="A26" i="2"/>
  <c r="A27" i="2"/>
  <c r="A28" i="2"/>
  <c r="A29" i="2"/>
  <c r="A30" i="2"/>
  <c r="A31" i="2"/>
  <c r="A32" i="2"/>
  <c r="A33" i="2"/>
  <c r="A34" i="2"/>
  <c r="A35" i="2"/>
  <c r="A36" i="2"/>
  <c r="A37" i="2"/>
  <c r="A38" i="2"/>
  <c r="A39" i="2"/>
  <c r="A40" i="2"/>
  <c r="A41" i="2"/>
  <c r="A42" i="2"/>
  <c r="A43" i="2"/>
  <c r="A44" i="2"/>
  <c r="A45" i="2"/>
  <c r="A46" i="2"/>
  <c r="A47" i="2"/>
  <c r="A48" i="2"/>
  <c r="A49" i="2"/>
  <c r="A50" i="2"/>
  <c r="A51" i="2"/>
  <c r="A52" i="2"/>
  <c r="A53" i="2"/>
  <c r="A54" i="2"/>
  <c r="A55" i="2"/>
  <c r="A56" i="2"/>
  <c r="A57" i="2"/>
  <c r="A58" i="2"/>
  <c r="A59" i="2"/>
  <c r="A60" i="2"/>
  <c r="A61" i="2"/>
  <c r="A62" i="2"/>
  <c r="A63" i="2"/>
  <c r="A64" i="2"/>
  <c r="A65" i="2"/>
  <c r="A66" i="2"/>
  <c r="A67" i="2"/>
  <c r="A68" i="2"/>
  <c r="A69" i="2"/>
  <c r="A70" i="2"/>
  <c r="A71" i="2"/>
  <c r="A72" i="2"/>
  <c r="A73" i="2"/>
  <c r="A74" i="2"/>
  <c r="A75" i="2"/>
  <c r="A76" i="2"/>
  <c r="A77" i="2"/>
  <c r="A78" i="2"/>
  <c r="A79" i="2"/>
  <c r="A80" i="2"/>
  <c r="A81" i="2"/>
  <c r="A82" i="2"/>
  <c r="A83" i="2"/>
  <c r="A84" i="2"/>
  <c r="A85" i="2"/>
  <c r="A86" i="2"/>
  <c r="A87" i="2"/>
  <c r="A88" i="2"/>
  <c r="A89" i="2"/>
  <c r="A90" i="2"/>
  <c r="A91" i="2"/>
  <c r="A92" i="2"/>
  <c r="A93" i="2"/>
  <c r="A94" i="2"/>
  <c r="A5" i="2"/>
  <c r="G87" i="207"/>
  <c r="G99" i="207" s="1"/>
  <c r="G100" i="207" s="1"/>
  <c r="G102" i="207" s="1"/>
  <c r="Q38" i="113" s="1"/>
  <c r="G87" i="208"/>
  <c r="G87" i="206"/>
  <c r="G99" i="206" s="1"/>
  <c r="G100" i="206" s="1"/>
  <c r="G102" i="206" s="1"/>
  <c r="Q35" i="113" s="1"/>
  <c r="F87" i="207"/>
  <c r="F87" i="208"/>
  <c r="F87" i="206"/>
  <c r="F99" i="206" s="1"/>
  <c r="F100" i="206" s="1"/>
  <c r="F102" i="206" s="1"/>
  <c r="M35" i="113" s="1"/>
  <c r="F87" i="198"/>
  <c r="E87" i="207"/>
  <c r="E87" i="208"/>
  <c r="E87" i="206"/>
  <c r="E87" i="198"/>
  <c r="G5" i="183"/>
  <c r="G5" i="113" s="1"/>
  <c r="O5" i="113" s="1"/>
  <c r="H5" i="183"/>
  <c r="H5" i="113" s="1"/>
  <c r="L5" i="113" s="1"/>
  <c r="F5" i="183"/>
  <c r="F5" i="113" s="1"/>
  <c r="J5" i="113" s="1"/>
  <c r="I43" i="199"/>
  <c r="I96" i="199" s="1"/>
  <c r="I135" i="199" s="1"/>
  <c r="I252" i="199" s="1"/>
  <c r="I43" i="200"/>
  <c r="I96" i="200" s="1"/>
  <c r="I174" i="200" s="1"/>
  <c r="I43" i="201"/>
  <c r="I96" i="201" s="1"/>
  <c r="I212" i="201" s="1"/>
  <c r="I250" i="201" s="1"/>
  <c r="I288" i="201" s="1"/>
  <c r="I43" i="202"/>
  <c r="I96" i="202" s="1"/>
  <c r="I174" i="202" s="1"/>
  <c r="I43" i="203"/>
  <c r="I96" i="203" s="1"/>
  <c r="I135" i="203" s="1"/>
  <c r="I43" i="204"/>
  <c r="I96" i="204" s="1"/>
  <c r="I43" i="205"/>
  <c r="I96" i="205" s="1"/>
  <c r="I213" i="205" s="1"/>
  <c r="I251" i="205" s="1"/>
  <c r="I289" i="205" s="1"/>
  <c r="I43" i="206"/>
  <c r="I96" i="206" s="1"/>
  <c r="I174" i="206" s="1"/>
  <c r="I43" i="207"/>
  <c r="I96" i="207" s="1"/>
  <c r="I135" i="207" s="1"/>
  <c r="I43" i="208"/>
  <c r="I96" i="208" s="1"/>
  <c r="I43" i="209"/>
  <c r="I96" i="209" s="1"/>
  <c r="I43" i="210"/>
  <c r="I96" i="210" s="1"/>
  <c r="I174" i="210" s="1"/>
  <c r="I43" i="211"/>
  <c r="I96" i="211" s="1"/>
  <c r="I43" i="212"/>
  <c r="I96" i="212" s="1"/>
  <c r="I43" i="213"/>
  <c r="I96" i="213" s="1"/>
  <c r="I212" i="213" s="1"/>
  <c r="I250" i="213" s="1"/>
  <c r="I288" i="213" s="1"/>
  <c r="I43" i="214"/>
  <c r="I96" i="214" s="1"/>
  <c r="I43" i="215"/>
  <c r="I96" i="215" s="1"/>
  <c r="I135" i="215" s="1"/>
  <c r="I43" i="217"/>
  <c r="I96" i="217" s="1"/>
  <c r="I43" i="218"/>
  <c r="I96" i="218" s="1"/>
  <c r="I213" i="218" s="1"/>
  <c r="I251" i="218" s="1"/>
  <c r="I289" i="218" s="1"/>
  <c r="I43" i="219"/>
  <c r="I96" i="219" s="1"/>
  <c r="I174" i="219" s="1"/>
  <c r="I43" i="220"/>
  <c r="I96" i="220" s="1"/>
  <c r="I135" i="220" s="1"/>
  <c r="I43" i="222"/>
  <c r="I96" i="222" s="1"/>
  <c r="I212" i="222" s="1"/>
  <c r="I250" i="222" s="1"/>
  <c r="I288" i="222" s="1"/>
  <c r="I43" i="223"/>
  <c r="I96" i="223" s="1"/>
  <c r="I174" i="223" s="1"/>
  <c r="I43" i="224"/>
  <c r="I96" i="224" s="1"/>
  <c r="I135" i="224" s="1"/>
  <c r="I43" i="216"/>
  <c r="I96" i="216" s="1"/>
  <c r="I43" i="225"/>
  <c r="I96" i="225" s="1"/>
  <c r="I43" i="198"/>
  <c r="I96" i="198" s="1"/>
  <c r="E29" i="199"/>
  <c r="E29" i="200"/>
  <c r="E29" i="201"/>
  <c r="E29" i="202"/>
  <c r="E29" i="203"/>
  <c r="E29" i="205"/>
  <c r="E29" i="206"/>
  <c r="E29" i="207"/>
  <c r="E29" i="208"/>
  <c r="E29" i="209"/>
  <c r="E29" i="210"/>
  <c r="E29" i="211"/>
  <c r="E29" i="212"/>
  <c r="E29" i="213"/>
  <c r="E29" i="214"/>
  <c r="E29" i="215"/>
  <c r="E29" i="217"/>
  <c r="E29" i="218"/>
  <c r="E29" i="219"/>
  <c r="E29" i="220"/>
  <c r="E29" i="222"/>
  <c r="E29" i="223"/>
  <c r="E29" i="224"/>
  <c r="E29" i="216"/>
  <c r="E29" i="225"/>
  <c r="E29" i="204"/>
  <c r="E42" i="199"/>
  <c r="E42" i="200"/>
  <c r="E42" i="201"/>
  <c r="E42" i="202"/>
  <c r="E42" i="203"/>
  <c r="M62" i="203" s="1"/>
  <c r="E42" i="205"/>
  <c r="E42" i="206"/>
  <c r="E42" i="207"/>
  <c r="E42" i="208"/>
  <c r="M62" i="208" s="1"/>
  <c r="E42" i="209"/>
  <c r="E42" i="210"/>
  <c r="E42" i="211"/>
  <c r="E42" i="212"/>
  <c r="M62" i="212" s="1"/>
  <c r="E42" i="213"/>
  <c r="E42" i="214"/>
  <c r="E42" i="215"/>
  <c r="E42" i="217"/>
  <c r="M62" i="217" s="1"/>
  <c r="E42" i="218"/>
  <c r="E42" i="219"/>
  <c r="E42" i="220"/>
  <c r="E42" i="222"/>
  <c r="E42" i="223"/>
  <c r="E42" i="224"/>
  <c r="E42" i="216"/>
  <c r="E42" i="225"/>
  <c r="E42" i="204"/>
  <c r="E126" i="198"/>
  <c r="E165" i="198"/>
  <c r="E204" i="198"/>
  <c r="E216" i="198" s="1"/>
  <c r="E243" i="198"/>
  <c r="E255" i="198" s="1"/>
  <c r="E256" i="198" s="1"/>
  <c r="E87" i="199"/>
  <c r="E99" i="199" s="1"/>
  <c r="E100" i="199" s="1"/>
  <c r="E126" i="199"/>
  <c r="E138" i="199" s="1"/>
  <c r="E139" i="199" s="1"/>
  <c r="E141" i="199" s="1"/>
  <c r="E165" i="199"/>
  <c r="E177" i="199" s="1"/>
  <c r="E178" i="199" s="1"/>
  <c r="E204" i="199"/>
  <c r="E87" i="200"/>
  <c r="E99" i="200" s="1"/>
  <c r="E100" i="200" s="1"/>
  <c r="E126" i="200"/>
  <c r="E165" i="200"/>
  <c r="E87" i="201"/>
  <c r="E99" i="201" s="1"/>
  <c r="E100" i="201" s="1"/>
  <c r="E126" i="201"/>
  <c r="E165" i="201"/>
  <c r="E177" i="201" s="1"/>
  <c r="E178" i="201" s="1"/>
  <c r="E87" i="202"/>
  <c r="E99" i="202" s="1"/>
  <c r="E100" i="202" s="1"/>
  <c r="E126" i="202"/>
  <c r="E165" i="202"/>
  <c r="E87" i="203"/>
  <c r="E99" i="203" s="1"/>
  <c r="E100" i="203" s="1"/>
  <c r="E102" i="203" s="1"/>
  <c r="I21" i="113" s="1"/>
  <c r="E126" i="203"/>
  <c r="E138" i="203" s="1"/>
  <c r="E139" i="203" s="1"/>
  <c r="E141" i="203" s="1"/>
  <c r="I22" i="113" s="1"/>
  <c r="E165" i="203"/>
  <c r="E177" i="203" s="1"/>
  <c r="E178" i="203" s="1"/>
  <c r="E204" i="203"/>
  <c r="E243" i="203"/>
  <c r="E87" i="205"/>
  <c r="E99" i="205" s="1"/>
  <c r="E100" i="205" s="1"/>
  <c r="E102" i="205" s="1"/>
  <c r="I31" i="113" s="1"/>
  <c r="E126" i="205"/>
  <c r="E165" i="205"/>
  <c r="E177" i="205" s="1"/>
  <c r="E178" i="205" s="1"/>
  <c r="E180" i="205" s="1"/>
  <c r="I33" i="113" s="1"/>
  <c r="E204" i="205"/>
  <c r="E216" i="205" s="1"/>
  <c r="E217" i="205" s="1"/>
  <c r="E219" i="205" s="1"/>
  <c r="E126" i="206"/>
  <c r="E165" i="206"/>
  <c r="E177" i="206" s="1"/>
  <c r="E178" i="206" s="1"/>
  <c r="E204" i="206"/>
  <c r="E216" i="206" s="1"/>
  <c r="E217" i="206" s="1"/>
  <c r="E219" i="206" s="1"/>
  <c r="E126" i="207"/>
  <c r="E138" i="207" s="1"/>
  <c r="E139" i="207" s="1"/>
  <c r="E141" i="207" s="1"/>
  <c r="E165" i="207"/>
  <c r="E177" i="207" s="1"/>
  <c r="E178" i="207" s="1"/>
  <c r="E180" i="207" s="1"/>
  <c r="E126" i="208"/>
  <c r="E138" i="208" s="1"/>
  <c r="E139" i="208" s="1"/>
  <c r="E165" i="208"/>
  <c r="E177" i="208" s="1"/>
  <c r="E178" i="208" s="1"/>
  <c r="E87" i="209"/>
  <c r="E126" i="209"/>
  <c r="E138" i="209" s="1"/>
  <c r="E139" i="209" s="1"/>
  <c r="E141" i="209" s="1"/>
  <c r="E165" i="209"/>
  <c r="E177" i="209" s="1"/>
  <c r="E178" i="209" s="1"/>
  <c r="E87" i="210"/>
  <c r="E126" i="210"/>
  <c r="E138" i="210" s="1"/>
  <c r="E139" i="210" s="1"/>
  <c r="E141" i="210" s="1"/>
  <c r="I45" i="113" s="1"/>
  <c r="E165" i="210"/>
  <c r="E177" i="210" s="1"/>
  <c r="E178" i="210" s="1"/>
  <c r="E180" i="210" s="1"/>
  <c r="E87" i="211"/>
  <c r="E99" i="211" s="1"/>
  <c r="E100" i="211" s="1"/>
  <c r="E126" i="211"/>
  <c r="E138" i="211" s="1"/>
  <c r="E139" i="211" s="1"/>
  <c r="E165" i="211"/>
  <c r="E87" i="212"/>
  <c r="E99" i="212" s="1"/>
  <c r="E100" i="212" s="1"/>
  <c r="E102" i="212" s="1"/>
  <c r="I50" i="113" s="1"/>
  <c r="E126" i="212"/>
  <c r="E138" i="212" s="1"/>
  <c r="E139" i="212" s="1"/>
  <c r="E165" i="212"/>
  <c r="E177" i="212" s="1"/>
  <c r="E178" i="212" s="1"/>
  <c r="E180" i="212" s="1"/>
  <c r="E87" i="213"/>
  <c r="E126" i="213"/>
  <c r="E138" i="213" s="1"/>
  <c r="E139" i="213" s="1"/>
  <c r="E165" i="213"/>
  <c r="E177" i="213" s="1"/>
  <c r="E178" i="213" s="1"/>
  <c r="E180" i="213" s="1"/>
  <c r="E87" i="214"/>
  <c r="E126" i="214"/>
  <c r="E138" i="214" s="1"/>
  <c r="E139" i="214" s="1"/>
  <c r="E141" i="214" s="1"/>
  <c r="E165" i="214"/>
  <c r="E87" i="215"/>
  <c r="E99" i="215" s="1"/>
  <c r="E100" i="215" s="1"/>
  <c r="E126" i="215"/>
  <c r="E138" i="215" s="1"/>
  <c r="E139" i="215" s="1"/>
  <c r="E165" i="215"/>
  <c r="E177" i="215" s="1"/>
  <c r="E178" i="215" s="1"/>
  <c r="E180" i="215" s="1"/>
  <c r="E87" i="217"/>
  <c r="E99" i="217" s="1"/>
  <c r="E100" i="217" s="1"/>
  <c r="E126" i="217"/>
  <c r="E138" i="217" s="1"/>
  <c r="E139" i="217" s="1"/>
  <c r="E165" i="217"/>
  <c r="E177" i="217" s="1"/>
  <c r="E178" i="217" s="1"/>
  <c r="E87" i="218"/>
  <c r="E126" i="218"/>
  <c r="E138" i="218" s="1"/>
  <c r="E139" i="218" s="1"/>
  <c r="E141" i="218" s="1"/>
  <c r="I63" i="113" s="1"/>
  <c r="E165" i="218"/>
  <c r="E177" i="218" s="1"/>
  <c r="E178" i="218" s="1"/>
  <c r="E204" i="218"/>
  <c r="E216" i="218" s="1"/>
  <c r="E217" i="218" s="1"/>
  <c r="E219" i="218" s="1"/>
  <c r="E87" i="219"/>
  <c r="E99" i="219" s="1"/>
  <c r="E100" i="219" s="1"/>
  <c r="E102" i="219" s="1"/>
  <c r="I66" i="113" s="1"/>
  <c r="E126" i="219"/>
  <c r="E165" i="219"/>
  <c r="E204" i="219"/>
  <c r="E87" i="220"/>
  <c r="E99" i="220" s="1"/>
  <c r="E100" i="220" s="1"/>
  <c r="E126" i="220"/>
  <c r="E138" i="220" s="1"/>
  <c r="E139" i="220" s="1"/>
  <c r="E165" i="220"/>
  <c r="E204" i="220"/>
  <c r="E216" i="220" s="1"/>
  <c r="E217" i="220" s="1"/>
  <c r="E219" i="220" s="1"/>
  <c r="E87" i="222"/>
  <c r="E99" i="222" s="1"/>
  <c r="E100" i="222" s="1"/>
  <c r="E102" i="222" s="1"/>
  <c r="I72" i="113" s="1"/>
  <c r="E126" i="222"/>
  <c r="E165" i="222"/>
  <c r="E87" i="223"/>
  <c r="E99" i="223" s="1"/>
  <c r="E100" i="223" s="1"/>
  <c r="E126" i="223"/>
  <c r="E138" i="223" s="1"/>
  <c r="E139" i="223" s="1"/>
  <c r="E165" i="223"/>
  <c r="E177" i="223" s="1"/>
  <c r="E178" i="223" s="1"/>
  <c r="E180" i="223" s="1"/>
  <c r="E87" i="224"/>
  <c r="E99" i="224" s="1"/>
  <c r="E100" i="224" s="1"/>
  <c r="E102" i="224" s="1"/>
  <c r="I76" i="113" s="1"/>
  <c r="E126" i="224"/>
  <c r="E165" i="224"/>
  <c r="E177" i="224" s="1"/>
  <c r="E178" i="224" s="1"/>
  <c r="E180" i="224" s="1"/>
  <c r="E87" i="216"/>
  <c r="E99" i="216" s="1"/>
  <c r="E100" i="216" s="1"/>
  <c r="E102" i="216" s="1"/>
  <c r="I79" i="113" s="1"/>
  <c r="E126" i="216"/>
  <c r="E165" i="216"/>
  <c r="E87" i="225"/>
  <c r="E99" i="225" s="1"/>
  <c r="E100" i="225" s="1"/>
  <c r="E102" i="225" s="1"/>
  <c r="I81" i="113" s="1"/>
  <c r="E126" i="225"/>
  <c r="E165" i="225"/>
  <c r="E87" i="204"/>
  <c r="E126" i="204"/>
  <c r="E138" i="204" s="1"/>
  <c r="E139" i="204" s="1"/>
  <c r="E165" i="204"/>
  <c r="E177" i="204" s="1"/>
  <c r="E178" i="204" s="1"/>
  <c r="E204" i="204"/>
  <c r="E216" i="204" s="1"/>
  <c r="E217" i="204" s="1"/>
  <c r="E219" i="204" s="1"/>
  <c r="I28" i="113" s="1"/>
  <c r="E243" i="204"/>
  <c r="E255" i="204" s="1"/>
  <c r="E256" i="204" s="1"/>
  <c r="E282" i="204"/>
  <c r="E294" i="204" s="1"/>
  <c r="E295" i="204" s="1"/>
  <c r="E216" i="203"/>
  <c r="E217" i="203" s="1"/>
  <c r="E219" i="203" s="1"/>
  <c r="I23" i="113" s="1"/>
  <c r="E255" i="203"/>
  <c r="E256" i="203" s="1"/>
  <c r="E258" i="203" s="1"/>
  <c r="I24" i="113" s="1"/>
  <c r="I295" i="199"/>
  <c r="I293" i="200"/>
  <c r="I293" i="201"/>
  <c r="I293" i="202"/>
  <c r="B8" i="35"/>
  <c r="E16" i="201" s="1"/>
  <c r="M16" i="201" s="1"/>
  <c r="M70" i="201" s="1"/>
  <c r="I97" i="201" s="1"/>
  <c r="I294" i="205"/>
  <c r="I294" i="206"/>
  <c r="I293" i="207"/>
  <c r="I293" i="208"/>
  <c r="I293" i="209"/>
  <c r="I293" i="210"/>
  <c r="I293" i="211"/>
  <c r="I293" i="212"/>
  <c r="I293" i="213"/>
  <c r="I293" i="214"/>
  <c r="I293" i="215"/>
  <c r="I293" i="217"/>
  <c r="I294" i="218"/>
  <c r="I294" i="219"/>
  <c r="I294" i="220"/>
  <c r="I293" i="222"/>
  <c r="I293" i="223"/>
  <c r="I293" i="224"/>
  <c r="I293" i="216"/>
  <c r="I293" i="225"/>
  <c r="I293" i="199"/>
  <c r="I291" i="200"/>
  <c r="I291" i="201"/>
  <c r="I291" i="202"/>
  <c r="I292" i="205"/>
  <c r="I292" i="206"/>
  <c r="I291" i="207"/>
  <c r="I291" i="208"/>
  <c r="I291" i="209"/>
  <c r="I291" i="210"/>
  <c r="I291" i="211"/>
  <c r="I291" i="212"/>
  <c r="I291" i="213"/>
  <c r="I291" i="214"/>
  <c r="I291" i="215"/>
  <c r="I291" i="217"/>
  <c r="I292" i="218"/>
  <c r="I292" i="219"/>
  <c r="I292" i="220"/>
  <c r="I291" i="222"/>
  <c r="I291" i="223"/>
  <c r="I291" i="224"/>
  <c r="I291" i="216"/>
  <c r="I291" i="225"/>
  <c r="I291" i="199"/>
  <c r="I289" i="200"/>
  <c r="I289" i="201"/>
  <c r="I289" i="202"/>
  <c r="I290" i="205"/>
  <c r="I290" i="206"/>
  <c r="I289" i="207"/>
  <c r="I289" i="208"/>
  <c r="I289" i="209"/>
  <c r="I289" i="210"/>
  <c r="I289" i="211"/>
  <c r="I289" i="212"/>
  <c r="I289" i="213"/>
  <c r="I289" i="214"/>
  <c r="I289" i="215"/>
  <c r="I289" i="217"/>
  <c r="I290" i="218"/>
  <c r="I290" i="219"/>
  <c r="I290" i="220"/>
  <c r="I289" i="222"/>
  <c r="I289" i="223"/>
  <c r="I289" i="224"/>
  <c r="I289" i="216"/>
  <c r="I289" i="225"/>
  <c r="I255" i="200"/>
  <c r="I255" i="201"/>
  <c r="I255" i="202"/>
  <c r="I256" i="205"/>
  <c r="I256" i="206"/>
  <c r="I255" i="207"/>
  <c r="I255" i="208"/>
  <c r="I255" i="209"/>
  <c r="I255" i="210"/>
  <c r="I255" i="211"/>
  <c r="I255" i="212"/>
  <c r="I255" i="213"/>
  <c r="I255" i="214"/>
  <c r="I255" i="215"/>
  <c r="I255" i="217"/>
  <c r="I256" i="218"/>
  <c r="I256" i="219"/>
  <c r="I256" i="220"/>
  <c r="I255" i="222"/>
  <c r="I255" i="223"/>
  <c r="I255" i="224"/>
  <c r="I255" i="216"/>
  <c r="I255" i="225"/>
  <c r="I253" i="200"/>
  <c r="I253" i="201"/>
  <c r="I253" i="202"/>
  <c r="I254" i="205"/>
  <c r="I254" i="206"/>
  <c r="I253" i="207"/>
  <c r="I253" i="208"/>
  <c r="I253" i="209"/>
  <c r="I253" i="210"/>
  <c r="I253" i="211"/>
  <c r="I253" i="212"/>
  <c r="I253" i="213"/>
  <c r="I253" i="214"/>
  <c r="I253" i="215"/>
  <c r="I253" i="217"/>
  <c r="I254" i="218"/>
  <c r="I254" i="219"/>
  <c r="I254" i="220"/>
  <c r="I253" i="222"/>
  <c r="I253" i="223"/>
  <c r="I253" i="224"/>
  <c r="I253" i="216"/>
  <c r="I253" i="225"/>
  <c r="I251" i="200"/>
  <c r="I251" i="201"/>
  <c r="I251" i="202"/>
  <c r="I252" i="205"/>
  <c r="I252" i="206"/>
  <c r="I251" i="207"/>
  <c r="I251" i="208"/>
  <c r="I251" i="209"/>
  <c r="I251" i="210"/>
  <c r="I251" i="211"/>
  <c r="I251" i="212"/>
  <c r="I251" i="213"/>
  <c r="I251" i="214"/>
  <c r="I251" i="215"/>
  <c r="I251" i="217"/>
  <c r="I252" i="218"/>
  <c r="I252" i="219"/>
  <c r="I252" i="220"/>
  <c r="I251" i="222"/>
  <c r="I251" i="223"/>
  <c r="I251" i="224"/>
  <c r="I251" i="216"/>
  <c r="I251" i="225"/>
  <c r="I217" i="200"/>
  <c r="I217" i="201"/>
  <c r="I217" i="202"/>
  <c r="I217" i="207"/>
  <c r="I217" i="208"/>
  <c r="I217" i="209"/>
  <c r="I217" i="210"/>
  <c r="I217" i="211"/>
  <c r="I217" i="212"/>
  <c r="I217" i="213"/>
  <c r="I217" i="214"/>
  <c r="I217" i="215"/>
  <c r="I217" i="217"/>
  <c r="I217" i="222"/>
  <c r="I217" i="223"/>
  <c r="I217" i="224"/>
  <c r="I217" i="216"/>
  <c r="I217" i="225"/>
  <c r="I215" i="200"/>
  <c r="I215" i="201"/>
  <c r="I215" i="202"/>
  <c r="I215" i="207"/>
  <c r="I215" i="208"/>
  <c r="I215" i="209"/>
  <c r="I215" i="210"/>
  <c r="I215" i="211"/>
  <c r="I215" i="212"/>
  <c r="I215" i="213"/>
  <c r="I215" i="214"/>
  <c r="I215" i="215"/>
  <c r="I215" i="217"/>
  <c r="I215" i="222"/>
  <c r="I215" i="223"/>
  <c r="I215" i="224"/>
  <c r="I215" i="216"/>
  <c r="I215" i="225"/>
  <c r="I213" i="200"/>
  <c r="I213" i="201"/>
  <c r="I213" i="202"/>
  <c r="I213" i="207"/>
  <c r="I213" i="208"/>
  <c r="I213" i="209"/>
  <c r="I213" i="210"/>
  <c r="I213" i="211"/>
  <c r="I213" i="212"/>
  <c r="I213" i="213"/>
  <c r="I213" i="214"/>
  <c r="I213" i="215"/>
  <c r="I213" i="217"/>
  <c r="I213" i="222"/>
  <c r="I213" i="223"/>
  <c r="I213" i="224"/>
  <c r="I213" i="216"/>
  <c r="I213" i="225"/>
  <c r="F29" i="223"/>
  <c r="F42" i="223"/>
  <c r="G29" i="223"/>
  <c r="G42" i="223"/>
  <c r="F29" i="224"/>
  <c r="F42" i="224"/>
  <c r="G29" i="224"/>
  <c r="G42" i="224"/>
  <c r="F29" i="216"/>
  <c r="F42" i="216"/>
  <c r="G29" i="216"/>
  <c r="G42" i="216"/>
  <c r="F29" i="225"/>
  <c r="F42" i="225"/>
  <c r="G29" i="225"/>
  <c r="G42" i="225"/>
  <c r="G29" i="222"/>
  <c r="G42" i="222"/>
  <c r="F29" i="222"/>
  <c r="F42" i="222"/>
  <c r="F29" i="220"/>
  <c r="F42" i="220"/>
  <c r="G29" i="220"/>
  <c r="G42" i="220"/>
  <c r="G29" i="219"/>
  <c r="G42" i="219"/>
  <c r="F29" i="219"/>
  <c r="F42" i="219"/>
  <c r="F29" i="218"/>
  <c r="F42" i="218"/>
  <c r="G29" i="218"/>
  <c r="G42" i="218"/>
  <c r="G29" i="217"/>
  <c r="G42" i="217"/>
  <c r="F29" i="217"/>
  <c r="F42" i="217"/>
  <c r="G29" i="215"/>
  <c r="G42" i="215"/>
  <c r="F29" i="215"/>
  <c r="F42" i="215"/>
  <c r="F29" i="212"/>
  <c r="F42" i="212"/>
  <c r="G29" i="212"/>
  <c r="G42" i="212"/>
  <c r="F29" i="213"/>
  <c r="F42" i="213"/>
  <c r="G29" i="213"/>
  <c r="G42" i="213"/>
  <c r="F29" i="214"/>
  <c r="F42" i="214"/>
  <c r="G29" i="214"/>
  <c r="G42" i="214"/>
  <c r="G29" i="211"/>
  <c r="G42" i="211"/>
  <c r="F29" i="211"/>
  <c r="F42" i="211"/>
  <c r="F29" i="208"/>
  <c r="F42" i="208"/>
  <c r="G29" i="208"/>
  <c r="G42" i="208"/>
  <c r="F29" i="209"/>
  <c r="F42" i="209"/>
  <c r="G29" i="209"/>
  <c r="G42" i="209"/>
  <c r="F29" i="210"/>
  <c r="F42" i="210"/>
  <c r="G29" i="210"/>
  <c r="G42" i="210"/>
  <c r="G29" i="207"/>
  <c r="G42" i="207"/>
  <c r="F29" i="207"/>
  <c r="F42" i="207"/>
  <c r="F29" i="204"/>
  <c r="F42" i="204"/>
  <c r="G29" i="204"/>
  <c r="G42" i="204"/>
  <c r="F29" i="205"/>
  <c r="F42" i="205"/>
  <c r="G29" i="205"/>
  <c r="G42" i="205"/>
  <c r="F29" i="206"/>
  <c r="F42" i="206"/>
  <c r="G29" i="206"/>
  <c r="G42" i="206"/>
  <c r="G29" i="203"/>
  <c r="G42" i="203"/>
  <c r="F29" i="203"/>
  <c r="F42" i="203"/>
  <c r="F29" i="201"/>
  <c r="F42" i="201"/>
  <c r="G29" i="201"/>
  <c r="G42" i="201"/>
  <c r="F29" i="202"/>
  <c r="F42" i="202"/>
  <c r="G29" i="202"/>
  <c r="G42" i="202"/>
  <c r="G29" i="200"/>
  <c r="G42" i="200"/>
  <c r="F29" i="200"/>
  <c r="F42" i="200"/>
  <c r="G29" i="199"/>
  <c r="G42" i="199"/>
  <c r="F29" i="199"/>
  <c r="F42" i="199"/>
  <c r="F42" i="228" s="1"/>
  <c r="A1" i="183"/>
  <c r="B68" i="30"/>
  <c r="B66" i="30"/>
  <c r="B78" i="113" s="1"/>
  <c r="B64" i="30"/>
  <c r="B75" i="113" s="1"/>
  <c r="B75" i="123" s="1"/>
  <c r="B62" i="30"/>
  <c r="B415" i="45" s="1"/>
  <c r="B60" i="30"/>
  <c r="B57" i="30"/>
  <c r="B67" i="113" s="1"/>
  <c r="B67" i="123" s="1"/>
  <c r="B55" i="30"/>
  <c r="B33" i="183" s="1"/>
  <c r="B53" i="30"/>
  <c r="B51" i="30"/>
  <c r="B58" i="113" s="1"/>
  <c r="B58" i="123" s="1"/>
  <c r="B49" i="30"/>
  <c r="B56" i="113" s="1"/>
  <c r="B56" i="123" s="1"/>
  <c r="B47" i="30"/>
  <c r="B289" i="45" s="1"/>
  <c r="B45" i="30"/>
  <c r="B277" i="45" s="1"/>
  <c r="B42" i="30"/>
  <c r="B49" i="113" s="1"/>
  <c r="B49" i="123" s="1"/>
  <c r="B40" i="30"/>
  <c r="B241" i="45" s="1"/>
  <c r="B38" i="30"/>
  <c r="B43" i="113" s="1"/>
  <c r="B43" i="123" s="1"/>
  <c r="B36" i="30"/>
  <c r="B34" i="30"/>
  <c r="B39" i="113" s="1"/>
  <c r="B39" i="123" s="1"/>
  <c r="B32" i="30"/>
  <c r="B29" i="30"/>
  <c r="B34" i="113" s="1"/>
  <c r="B34" i="123" s="1"/>
  <c r="B26" i="30"/>
  <c r="B22" i="30"/>
  <c r="B25" i="113" s="1"/>
  <c r="B25" i="123" s="1"/>
  <c r="B19" i="30"/>
  <c r="B17" i="30"/>
  <c r="B18" i="113" s="1"/>
  <c r="B18" i="123" s="1"/>
  <c r="B15" i="30"/>
  <c r="B13" i="30"/>
  <c r="B14" i="113" s="1"/>
  <c r="B14" i="123" s="1"/>
  <c r="B11" i="30"/>
  <c r="B7" i="30"/>
  <c r="B6" i="113" s="1"/>
  <c r="A1" i="230"/>
  <c r="E22" i="222"/>
  <c r="E23" i="222"/>
  <c r="E35" i="222"/>
  <c r="E36" i="222"/>
  <c r="E22" i="223"/>
  <c r="E23" i="223"/>
  <c r="E35" i="223"/>
  <c r="E36" i="223"/>
  <c r="E22" i="224"/>
  <c r="E23" i="224"/>
  <c r="E35" i="224"/>
  <c r="E36" i="224"/>
  <c r="E22" i="216"/>
  <c r="E23" i="216"/>
  <c r="E35" i="216"/>
  <c r="E36" i="216"/>
  <c r="E22" i="225"/>
  <c r="E23" i="225"/>
  <c r="E35" i="225"/>
  <c r="E36" i="225"/>
  <c r="E22" i="219"/>
  <c r="E23" i="219"/>
  <c r="E35" i="219"/>
  <c r="E36" i="219"/>
  <c r="E22" i="220"/>
  <c r="E23" i="220"/>
  <c r="E35" i="220"/>
  <c r="E36" i="220"/>
  <c r="E22" i="217"/>
  <c r="E23" i="217"/>
  <c r="E35" i="217"/>
  <c r="E36" i="217"/>
  <c r="E22" i="218"/>
  <c r="E23" i="218"/>
  <c r="E35" i="218"/>
  <c r="E36" i="218"/>
  <c r="E22" i="215"/>
  <c r="E23" i="215"/>
  <c r="E35" i="215"/>
  <c r="E36" i="215"/>
  <c r="E22" i="211"/>
  <c r="E23" i="211"/>
  <c r="E35" i="211"/>
  <c r="E36" i="211"/>
  <c r="E22" i="212"/>
  <c r="E23" i="212"/>
  <c r="E35" i="212"/>
  <c r="E36" i="212"/>
  <c r="E22" i="213"/>
  <c r="E23" i="213"/>
  <c r="E35" i="213"/>
  <c r="E36" i="213"/>
  <c r="E22" i="214"/>
  <c r="E23" i="214"/>
  <c r="E35" i="214"/>
  <c r="E36" i="214"/>
  <c r="E22" i="207"/>
  <c r="E23" i="207"/>
  <c r="E35" i="207"/>
  <c r="E36" i="207"/>
  <c r="E22" i="208"/>
  <c r="E23" i="208"/>
  <c r="E35" i="208"/>
  <c r="E36" i="208"/>
  <c r="E22" i="209"/>
  <c r="E23" i="209"/>
  <c r="E35" i="209"/>
  <c r="E36" i="209"/>
  <c r="E22" i="210"/>
  <c r="E23" i="210"/>
  <c r="E35" i="210"/>
  <c r="E36" i="210"/>
  <c r="E22" i="203"/>
  <c r="E23" i="203"/>
  <c r="E35" i="203"/>
  <c r="E36" i="203"/>
  <c r="E22" i="204"/>
  <c r="E23" i="204"/>
  <c r="E35" i="204"/>
  <c r="E36" i="204"/>
  <c r="E22" i="205"/>
  <c r="E23" i="205"/>
  <c r="E35" i="205"/>
  <c r="E36" i="205"/>
  <c r="E22" i="206"/>
  <c r="E23" i="206"/>
  <c r="E35" i="206"/>
  <c r="E36" i="206"/>
  <c r="E22" i="200"/>
  <c r="E23" i="200"/>
  <c r="E35" i="200"/>
  <c r="E36" i="200"/>
  <c r="E22" i="201"/>
  <c r="E23" i="201"/>
  <c r="E35" i="201"/>
  <c r="E36" i="201"/>
  <c r="E22" i="202"/>
  <c r="E23" i="202"/>
  <c r="E35" i="202"/>
  <c r="E36" i="202"/>
  <c r="E22" i="199"/>
  <c r="E22" i="228" s="1"/>
  <c r="E23" i="199"/>
  <c r="E23" i="228" s="1"/>
  <c r="E35" i="199"/>
  <c r="E35" i="228" s="1"/>
  <c r="E36" i="199"/>
  <c r="E36" i="228" s="1"/>
  <c r="F126" i="198"/>
  <c r="F204" i="198"/>
  <c r="F243" i="198"/>
  <c r="F255" i="198" s="1"/>
  <c r="F256" i="198" s="1"/>
  <c r="F258" i="198" s="1"/>
  <c r="F165" i="198"/>
  <c r="F87" i="199"/>
  <c r="F126" i="199"/>
  <c r="F165" i="199"/>
  <c r="F204" i="199"/>
  <c r="F87" i="200"/>
  <c r="F126" i="200"/>
  <c r="F165" i="200"/>
  <c r="F87" i="201"/>
  <c r="F126" i="201"/>
  <c r="F165" i="201"/>
  <c r="F87" i="202"/>
  <c r="F99" i="202" s="1"/>
  <c r="F100" i="202" s="1"/>
  <c r="F102" i="202" s="1"/>
  <c r="M19" i="113" s="1"/>
  <c r="F126" i="202"/>
  <c r="F138" i="202" s="1"/>
  <c r="F139" i="202" s="1"/>
  <c r="F141" i="202" s="1"/>
  <c r="F165" i="202"/>
  <c r="F87" i="203"/>
  <c r="F99" i="203" s="1"/>
  <c r="F100" i="203" s="1"/>
  <c r="F102" i="203" s="1"/>
  <c r="M21" i="113" s="1"/>
  <c r="F126" i="203"/>
  <c r="F138" i="203" s="1"/>
  <c r="F139" i="203" s="1"/>
  <c r="F141" i="203" s="1"/>
  <c r="M22" i="113" s="1"/>
  <c r="F165" i="203"/>
  <c r="F177" i="203" s="1"/>
  <c r="F178" i="203" s="1"/>
  <c r="F204" i="203"/>
  <c r="F243" i="203"/>
  <c r="F255" i="203" s="1"/>
  <c r="F256" i="203" s="1"/>
  <c r="F258" i="203" s="1"/>
  <c r="M24" i="113" s="1"/>
  <c r="F87" i="204"/>
  <c r="F99" i="204" s="1"/>
  <c r="F100" i="204" s="1"/>
  <c r="F102" i="204" s="1"/>
  <c r="M26" i="113" s="1"/>
  <c r="F126" i="204"/>
  <c r="F138" i="204" s="1"/>
  <c r="F139" i="204" s="1"/>
  <c r="F141" i="204" s="1"/>
  <c r="F165" i="204"/>
  <c r="F204" i="204"/>
  <c r="F216" i="204" s="1"/>
  <c r="F217" i="204" s="1"/>
  <c r="F219" i="204" s="1"/>
  <c r="M28" i="113" s="1"/>
  <c r="F243" i="204"/>
  <c r="F255" i="204" s="1"/>
  <c r="F256" i="204" s="1"/>
  <c r="F258" i="204" s="1"/>
  <c r="M29" i="113" s="1"/>
  <c r="F282" i="204"/>
  <c r="F294" i="204" s="1"/>
  <c r="F295" i="204" s="1"/>
  <c r="F297" i="204" s="1"/>
  <c r="F87" i="205"/>
  <c r="F99" i="205" s="1"/>
  <c r="F100" i="205" s="1"/>
  <c r="F102" i="205" s="1"/>
  <c r="M31" i="113" s="1"/>
  <c r="F126" i="205"/>
  <c r="F138" i="205" s="1"/>
  <c r="F139" i="205" s="1"/>
  <c r="F141" i="205" s="1"/>
  <c r="M32" i="113" s="1"/>
  <c r="F165" i="205"/>
  <c r="F204" i="205"/>
  <c r="F216" i="205" s="1"/>
  <c r="F217" i="205" s="1"/>
  <c r="F219" i="205" s="1"/>
  <c r="F126" i="206"/>
  <c r="F165" i="206"/>
  <c r="F204" i="206"/>
  <c r="F126" i="207"/>
  <c r="F165" i="207"/>
  <c r="F126" i="208"/>
  <c r="F165" i="208"/>
  <c r="F87" i="209"/>
  <c r="F126" i="209"/>
  <c r="F165" i="209"/>
  <c r="F87" i="210"/>
  <c r="F99" i="210" s="1"/>
  <c r="F100" i="210" s="1"/>
  <c r="F102" i="210" s="1"/>
  <c r="M44" i="113" s="1"/>
  <c r="F126" i="210"/>
  <c r="F138" i="210" s="1"/>
  <c r="F139" i="210" s="1"/>
  <c r="F141" i="210" s="1"/>
  <c r="M45" i="113" s="1"/>
  <c r="F165" i="210"/>
  <c r="F87" i="211"/>
  <c r="F99" i="211" s="1"/>
  <c r="F100" i="211" s="1"/>
  <c r="F102" i="211" s="1"/>
  <c r="M47" i="113" s="1"/>
  <c r="F126" i="211"/>
  <c r="F165" i="211"/>
  <c r="F177" i="211" s="1"/>
  <c r="F178" i="211" s="1"/>
  <c r="F180" i="211" s="1"/>
  <c r="F87" i="212"/>
  <c r="F99" i="212" s="1"/>
  <c r="F100" i="212" s="1"/>
  <c r="F126" i="212"/>
  <c r="F165" i="212"/>
  <c r="F87" i="213"/>
  <c r="F126" i="213"/>
  <c r="F165" i="213"/>
  <c r="F87" i="214"/>
  <c r="F99" i="214" s="1"/>
  <c r="F100" i="214" s="1"/>
  <c r="F102" i="214" s="1"/>
  <c r="M55" i="113" s="1"/>
  <c r="F126" i="214"/>
  <c r="F138" i="214" s="1"/>
  <c r="F139" i="214" s="1"/>
  <c r="F141" i="214" s="1"/>
  <c r="F165" i="214"/>
  <c r="F87" i="215"/>
  <c r="F99" i="215" s="1"/>
  <c r="F100" i="215" s="1"/>
  <c r="F102" i="215" s="1"/>
  <c r="M57" i="113" s="1"/>
  <c r="F126" i="215"/>
  <c r="F138" i="215" s="1"/>
  <c r="F139" i="215" s="1"/>
  <c r="F141" i="215" s="1"/>
  <c r="F165" i="215"/>
  <c r="F177" i="215" s="1"/>
  <c r="F178" i="215" s="1"/>
  <c r="F180" i="215" s="1"/>
  <c r="F87" i="217"/>
  <c r="F126" i="217"/>
  <c r="F138" i="217" s="1"/>
  <c r="F139" i="217" s="1"/>
  <c r="F141" i="217" s="1"/>
  <c r="M60" i="113" s="1"/>
  <c r="F165" i="217"/>
  <c r="F87" i="218"/>
  <c r="F126" i="218"/>
  <c r="F165" i="218"/>
  <c r="F204" i="218"/>
  <c r="F87" i="219"/>
  <c r="F99" i="219" s="1"/>
  <c r="F100" i="219" s="1"/>
  <c r="F102" i="219" s="1"/>
  <c r="M66" i="113" s="1"/>
  <c r="F126" i="219"/>
  <c r="F165" i="219"/>
  <c r="F177" i="219" s="1"/>
  <c r="F178" i="219" s="1"/>
  <c r="F180" i="219" s="1"/>
  <c r="F204" i="219"/>
  <c r="F87" i="220"/>
  <c r="F99" i="220" s="1"/>
  <c r="F100" i="220" s="1"/>
  <c r="F102" i="220" s="1"/>
  <c r="M68" i="113" s="1"/>
  <c r="F126" i="220"/>
  <c r="F165" i="220"/>
  <c r="F177" i="220" s="1"/>
  <c r="F178" i="220" s="1"/>
  <c r="F180" i="220" s="1"/>
  <c r="M70" i="113" s="1"/>
  <c r="F204" i="220"/>
  <c r="F216" i="220" s="1"/>
  <c r="F217" i="220" s="1"/>
  <c r="F219" i="220" s="1"/>
  <c r="F87" i="222"/>
  <c r="F126" i="222"/>
  <c r="F165" i="222"/>
  <c r="F87" i="223"/>
  <c r="F126" i="223"/>
  <c r="F138" i="223" s="1"/>
  <c r="F139" i="223" s="1"/>
  <c r="F165" i="223"/>
  <c r="F87" i="224"/>
  <c r="F126" i="224"/>
  <c r="F138" i="224" s="1"/>
  <c r="F139" i="224" s="1"/>
  <c r="F141" i="224" s="1"/>
  <c r="M77" i="113" s="1"/>
  <c r="F165" i="224"/>
  <c r="F177" i="224" s="1"/>
  <c r="F178" i="224" s="1"/>
  <c r="F180" i="224" s="1"/>
  <c r="F87" i="216"/>
  <c r="F99" i="216" s="1"/>
  <c r="F100" i="216" s="1"/>
  <c r="F126" i="216"/>
  <c r="F165" i="216"/>
  <c r="F177" i="216" s="1"/>
  <c r="F178" i="216" s="1"/>
  <c r="F180" i="216" s="1"/>
  <c r="F87" i="225"/>
  <c r="F126" i="225"/>
  <c r="F165" i="225"/>
  <c r="G87" i="198"/>
  <c r="G99" i="198" s="1"/>
  <c r="G100" i="198" s="1"/>
  <c r="G126" i="198"/>
  <c r="G204" i="198"/>
  <c r="G243" i="198"/>
  <c r="G255" i="198" s="1"/>
  <c r="G256" i="198" s="1"/>
  <c r="G165" i="198"/>
  <c r="G87" i="199"/>
  <c r="G126" i="199"/>
  <c r="G165" i="199"/>
  <c r="G204" i="199"/>
  <c r="G87" i="200"/>
  <c r="G126" i="200"/>
  <c r="G165" i="200"/>
  <c r="G87" i="201"/>
  <c r="G126" i="201"/>
  <c r="G165" i="201"/>
  <c r="G87" i="202"/>
  <c r="G99" i="202" s="1"/>
  <c r="G100" i="202" s="1"/>
  <c r="G102" i="202" s="1"/>
  <c r="Q19" i="113" s="1"/>
  <c r="G126" i="202"/>
  <c r="G165" i="202"/>
  <c r="G177" i="202" s="1"/>
  <c r="G178" i="202" s="1"/>
  <c r="G180" i="202" s="1"/>
  <c r="G87" i="203"/>
  <c r="G99" i="203" s="1"/>
  <c r="G100" i="203" s="1"/>
  <c r="G102" i="203" s="1"/>
  <c r="Q21" i="113" s="1"/>
  <c r="G126" i="203"/>
  <c r="G165" i="203"/>
  <c r="G177" i="203" s="1"/>
  <c r="G178" i="203" s="1"/>
  <c r="G180" i="203" s="1"/>
  <c r="G204" i="203"/>
  <c r="G216" i="203" s="1"/>
  <c r="G217" i="203" s="1"/>
  <c r="G219" i="203" s="1"/>
  <c r="Q23" i="113" s="1"/>
  <c r="G243" i="203"/>
  <c r="G255" i="203" s="1"/>
  <c r="G256" i="203" s="1"/>
  <c r="G258" i="203" s="1"/>
  <c r="Q24" i="113" s="1"/>
  <c r="G87" i="204"/>
  <c r="G126" i="204"/>
  <c r="G165" i="204"/>
  <c r="G204" i="204"/>
  <c r="G243" i="204"/>
  <c r="G282" i="204"/>
  <c r="G87" i="205"/>
  <c r="G99" i="205" s="1"/>
  <c r="G100" i="205" s="1"/>
  <c r="G126" i="205"/>
  <c r="G138" i="205" s="1"/>
  <c r="G139" i="205" s="1"/>
  <c r="G165" i="205"/>
  <c r="G204" i="205"/>
  <c r="G216" i="205" s="1"/>
  <c r="G217" i="205" s="1"/>
  <c r="G126" i="206"/>
  <c r="G138" i="206" s="1"/>
  <c r="G139" i="206" s="1"/>
  <c r="G141" i="206" s="1"/>
  <c r="Q36" i="113" s="1"/>
  <c r="G165" i="206"/>
  <c r="G177" i="206" s="1"/>
  <c r="G178" i="206" s="1"/>
  <c r="G180" i="206" s="1"/>
  <c r="G204" i="206"/>
  <c r="G216" i="206" s="1"/>
  <c r="G217" i="206" s="1"/>
  <c r="G219" i="206" s="1"/>
  <c r="G126" i="207"/>
  <c r="G138" i="207" s="1"/>
  <c r="G139" i="207" s="1"/>
  <c r="G141" i="207" s="1"/>
  <c r="G165" i="207"/>
  <c r="G177" i="207" s="1"/>
  <c r="G178" i="207" s="1"/>
  <c r="G180" i="207" s="1"/>
  <c r="G126" i="208"/>
  <c r="G165" i="208"/>
  <c r="G177" i="208" s="1"/>
  <c r="G178" i="208" s="1"/>
  <c r="G180" i="208" s="1"/>
  <c r="G87" i="209"/>
  <c r="G99" i="209" s="1"/>
  <c r="G100" i="209" s="1"/>
  <c r="G102" i="209" s="1"/>
  <c r="Q42" i="113" s="1"/>
  <c r="G126" i="209"/>
  <c r="G138" i="209" s="1"/>
  <c r="G139" i="209" s="1"/>
  <c r="G141" i="209" s="1"/>
  <c r="G165" i="209"/>
  <c r="G87" i="210"/>
  <c r="G126" i="210"/>
  <c r="G138" i="210" s="1"/>
  <c r="G139" i="210" s="1"/>
  <c r="G141" i="210" s="1"/>
  <c r="Q45" i="113" s="1"/>
  <c r="G165" i="210"/>
  <c r="G177" i="210" s="1"/>
  <c r="G178" i="210" s="1"/>
  <c r="G87" i="211"/>
  <c r="G126" i="211"/>
  <c r="G165" i="211"/>
  <c r="G87" i="212"/>
  <c r="G99" i="212" s="1"/>
  <c r="G100" i="212" s="1"/>
  <c r="G126" i="212"/>
  <c r="G165" i="212"/>
  <c r="G177" i="212" s="1"/>
  <c r="G178" i="212" s="1"/>
  <c r="G87" i="213"/>
  <c r="G99" i="213" s="1"/>
  <c r="G100" i="213" s="1"/>
  <c r="G102" i="213" s="1"/>
  <c r="Q53" i="113" s="1"/>
  <c r="G126" i="213"/>
  <c r="G138" i="213" s="1"/>
  <c r="G139" i="213" s="1"/>
  <c r="G141" i="213" s="1"/>
  <c r="G165" i="213"/>
  <c r="G177" i="213" s="1"/>
  <c r="G178" i="213" s="1"/>
  <c r="G180" i="213" s="1"/>
  <c r="G87" i="214"/>
  <c r="G99" i="214" s="1"/>
  <c r="G100" i="214" s="1"/>
  <c r="G102" i="214" s="1"/>
  <c r="Q55" i="113" s="1"/>
  <c r="G126" i="214"/>
  <c r="G165" i="214"/>
  <c r="G177" i="214" s="1"/>
  <c r="G178" i="214" s="1"/>
  <c r="G180" i="214" s="1"/>
  <c r="G87" i="215"/>
  <c r="G126" i="215"/>
  <c r="G165" i="215"/>
  <c r="G87" i="217"/>
  <c r="G99" i="217" s="1"/>
  <c r="G100" i="217" s="1"/>
  <c r="G126" i="217"/>
  <c r="G165" i="217"/>
  <c r="G177" i="217" s="1"/>
  <c r="G178" i="217" s="1"/>
  <c r="G87" i="218"/>
  <c r="G126" i="218"/>
  <c r="G138" i="218" s="1"/>
  <c r="G139" i="218" s="1"/>
  <c r="G141" i="218" s="1"/>
  <c r="Q63" i="113" s="1"/>
  <c r="G165" i="218"/>
  <c r="G177" i="218" s="1"/>
  <c r="G178" i="218" s="1"/>
  <c r="G180" i="218" s="1"/>
  <c r="Q64" i="113" s="1"/>
  <c r="G204" i="218"/>
  <c r="G216" i="218" s="1"/>
  <c r="G217" i="218" s="1"/>
  <c r="G219" i="218" s="1"/>
  <c r="G87" i="219"/>
  <c r="G99" i="219" s="1"/>
  <c r="G100" i="219" s="1"/>
  <c r="G102" i="219" s="1"/>
  <c r="Q66" i="113" s="1"/>
  <c r="G126" i="219"/>
  <c r="G138" i="219" s="1"/>
  <c r="G139" i="219" s="1"/>
  <c r="G141" i="219" s="1"/>
  <c r="G165" i="219"/>
  <c r="G177" i="219" s="1"/>
  <c r="G178" i="219" s="1"/>
  <c r="G180" i="219" s="1"/>
  <c r="G204" i="219"/>
  <c r="G87" i="220"/>
  <c r="G126" i="220"/>
  <c r="G165" i="220"/>
  <c r="G204" i="220"/>
  <c r="G87" i="222"/>
  <c r="G99" i="222" s="1"/>
  <c r="G100" i="222" s="1"/>
  <c r="G102" i="222" s="1"/>
  <c r="Q72" i="113" s="1"/>
  <c r="G126" i="222"/>
  <c r="G138" i="222" s="1"/>
  <c r="G139" i="222" s="1"/>
  <c r="G141" i="222" s="1"/>
  <c r="G165" i="222"/>
  <c r="G87" i="223"/>
  <c r="G126" i="223"/>
  <c r="G138" i="223" s="1"/>
  <c r="G139" i="223" s="1"/>
  <c r="G141" i="223" s="1"/>
  <c r="G165" i="223"/>
  <c r="G177" i="223" s="1"/>
  <c r="G178" i="223" s="1"/>
  <c r="G180" i="223" s="1"/>
  <c r="G87" i="224"/>
  <c r="G126" i="224"/>
  <c r="G165" i="224"/>
  <c r="G87" i="216"/>
  <c r="G99" i="216" s="1"/>
  <c r="G100" i="216" s="1"/>
  <c r="G126" i="216"/>
  <c r="G165" i="216"/>
  <c r="G177" i="216" s="1"/>
  <c r="G178" i="216" s="1"/>
  <c r="G87" i="225"/>
  <c r="G126" i="225"/>
  <c r="G138" i="225" s="1"/>
  <c r="G139" i="225" s="1"/>
  <c r="G141" i="225" s="1"/>
  <c r="G165" i="225"/>
  <c r="G177" i="225" s="1"/>
  <c r="G178" i="225" s="1"/>
  <c r="G180" i="225" s="1"/>
  <c r="E97" i="192"/>
  <c r="F97" i="192"/>
  <c r="F89" i="2" s="1"/>
  <c r="E100" i="192"/>
  <c r="E92" i="2" s="1"/>
  <c r="E22" i="192"/>
  <c r="E20" i="2" s="1"/>
  <c r="F100" i="192"/>
  <c r="F92" i="2" s="1"/>
  <c r="F22" i="192"/>
  <c r="F20" i="2" s="1"/>
  <c r="F23" i="234"/>
  <c r="AM23" i="234" s="1"/>
  <c r="E98" i="192"/>
  <c r="E90" i="2" s="1"/>
  <c r="D98" i="192"/>
  <c r="D90" i="2" s="1"/>
  <c r="D9" i="192"/>
  <c r="D7" i="2" s="1"/>
  <c r="E9" i="192"/>
  <c r="E7" i="2" s="1"/>
  <c r="D11" i="192"/>
  <c r="D9" i="2" s="1"/>
  <c r="E11" i="192"/>
  <c r="E9" i="2" s="1"/>
  <c r="D12" i="192"/>
  <c r="D10" i="2" s="1"/>
  <c r="E12" i="192"/>
  <c r="E10" i="2" s="1"/>
  <c r="D13" i="192"/>
  <c r="D11" i="2" s="1"/>
  <c r="E13" i="192"/>
  <c r="E11" i="2" s="1"/>
  <c r="D14" i="192"/>
  <c r="D12" i="2" s="1"/>
  <c r="E14" i="192"/>
  <c r="E12" i="2" s="1"/>
  <c r="D15" i="192"/>
  <c r="D13" i="2" s="1"/>
  <c r="E15" i="192"/>
  <c r="E13" i="2" s="1"/>
  <c r="D16" i="192"/>
  <c r="D14" i="2" s="1"/>
  <c r="E16" i="192"/>
  <c r="E14" i="2" s="1"/>
  <c r="D17" i="192"/>
  <c r="D15" i="2" s="1"/>
  <c r="E17" i="192"/>
  <c r="E15" i="2" s="1"/>
  <c r="D18" i="192"/>
  <c r="D16" i="2" s="1"/>
  <c r="E18" i="192"/>
  <c r="E16" i="2" s="1"/>
  <c r="D19" i="192"/>
  <c r="D17" i="2" s="1"/>
  <c r="E19" i="192"/>
  <c r="E17" i="2" s="1"/>
  <c r="D20" i="192"/>
  <c r="D18" i="2" s="1"/>
  <c r="E20" i="192"/>
  <c r="E18" i="2" s="1"/>
  <c r="D21" i="192"/>
  <c r="D19" i="2" s="1"/>
  <c r="E21" i="192"/>
  <c r="E19" i="2" s="1"/>
  <c r="D23" i="192"/>
  <c r="D21" i="2" s="1"/>
  <c r="E23" i="192"/>
  <c r="E21" i="2" s="1"/>
  <c r="D24" i="192"/>
  <c r="D22" i="2" s="1"/>
  <c r="E24" i="192"/>
  <c r="E22" i="2" s="1"/>
  <c r="D25" i="192"/>
  <c r="D23" i="2" s="1"/>
  <c r="E25" i="192"/>
  <c r="E23" i="2" s="1"/>
  <c r="D26" i="192"/>
  <c r="D24" i="2" s="1"/>
  <c r="E26" i="192"/>
  <c r="E24" i="2" s="1"/>
  <c r="D27" i="192"/>
  <c r="D25" i="2" s="1"/>
  <c r="E27" i="192"/>
  <c r="E25" i="2" s="1"/>
  <c r="F32" i="192"/>
  <c r="F27" i="2" s="1"/>
  <c r="D33" i="192"/>
  <c r="D28" i="2" s="1"/>
  <c r="E33" i="192"/>
  <c r="E28" i="2" s="1"/>
  <c r="D34" i="192"/>
  <c r="D29" i="2" s="1"/>
  <c r="E34" i="192"/>
  <c r="E29" i="2" s="1"/>
  <c r="D35" i="192"/>
  <c r="D30" i="2" s="1"/>
  <c r="E35" i="192"/>
  <c r="E30" i="2" s="1"/>
  <c r="D36" i="192"/>
  <c r="D31" i="2" s="1"/>
  <c r="E36" i="192"/>
  <c r="E31" i="2" s="1"/>
  <c r="D38" i="192"/>
  <c r="D33" i="2" s="1"/>
  <c r="E38" i="192"/>
  <c r="E33" i="2" s="1"/>
  <c r="D39" i="192"/>
  <c r="D34" i="2" s="1"/>
  <c r="E39" i="192"/>
  <c r="E34" i="2" s="1"/>
  <c r="D40" i="192"/>
  <c r="D35" i="2" s="1"/>
  <c r="E40" i="192"/>
  <c r="E35" i="2" s="1"/>
  <c r="D42" i="192"/>
  <c r="D37" i="2" s="1"/>
  <c r="E42" i="192"/>
  <c r="E37" i="2" s="1"/>
  <c r="D43" i="192"/>
  <c r="D38" i="2" s="1"/>
  <c r="E43" i="192"/>
  <c r="E38" i="2" s="1"/>
  <c r="D44" i="192"/>
  <c r="D39" i="2" s="1"/>
  <c r="E44" i="192"/>
  <c r="E39" i="2" s="1"/>
  <c r="D46" i="192"/>
  <c r="D41" i="2" s="1"/>
  <c r="E46" i="192"/>
  <c r="E41" i="2" s="1"/>
  <c r="D47" i="192"/>
  <c r="D42" i="2" s="1"/>
  <c r="E47" i="192"/>
  <c r="E42" i="2" s="1"/>
  <c r="D48" i="192"/>
  <c r="D43" i="2" s="1"/>
  <c r="E48" i="192"/>
  <c r="E43" i="2" s="1"/>
  <c r="D49" i="192"/>
  <c r="D44" i="2" s="1"/>
  <c r="E49" i="192"/>
  <c r="E44" i="2" s="1"/>
  <c r="D50" i="192"/>
  <c r="D45" i="2" s="1"/>
  <c r="E50" i="192"/>
  <c r="E45" i="2" s="1"/>
  <c r="D51" i="192"/>
  <c r="D46" i="2" s="1"/>
  <c r="E51" i="192"/>
  <c r="E46" i="2" s="1"/>
  <c r="D52" i="192"/>
  <c r="D47" i="2" s="1"/>
  <c r="E52" i="192"/>
  <c r="E47" i="2" s="1"/>
  <c r="D53" i="192"/>
  <c r="D48" i="2" s="1"/>
  <c r="E53" i="192"/>
  <c r="E48" i="2" s="1"/>
  <c r="D54" i="192"/>
  <c r="D49" i="2" s="1"/>
  <c r="E54" i="192"/>
  <c r="E49" i="2" s="1"/>
  <c r="D55" i="192"/>
  <c r="D50" i="2" s="1"/>
  <c r="E55" i="192"/>
  <c r="E50" i="2" s="1"/>
  <c r="D56" i="192"/>
  <c r="D51" i="2" s="1"/>
  <c r="E56" i="192"/>
  <c r="E51" i="2" s="1"/>
  <c r="D57" i="192"/>
  <c r="D52" i="2" s="1"/>
  <c r="E57" i="192"/>
  <c r="E52" i="2" s="1"/>
  <c r="D58" i="192"/>
  <c r="D53" i="2" s="1"/>
  <c r="E58" i="192"/>
  <c r="E53" i="2" s="1"/>
  <c r="D60" i="192"/>
  <c r="D55" i="2" s="1"/>
  <c r="E60" i="192"/>
  <c r="E55" i="2" s="1"/>
  <c r="D61" i="192"/>
  <c r="D56" i="2" s="1"/>
  <c r="E61" i="192"/>
  <c r="E56" i="2" s="1"/>
  <c r="D62" i="192"/>
  <c r="D57" i="2" s="1"/>
  <c r="E62" i="192"/>
  <c r="E57" i="2" s="1"/>
  <c r="D63" i="192"/>
  <c r="D58" i="2" s="1"/>
  <c r="E63" i="192"/>
  <c r="E58" i="2" s="1"/>
  <c r="D64" i="192"/>
  <c r="D59" i="2" s="1"/>
  <c r="E64" i="192"/>
  <c r="E59" i="2" s="1"/>
  <c r="D65" i="192"/>
  <c r="D60" i="2" s="1"/>
  <c r="E65" i="192"/>
  <c r="E60" i="2" s="1"/>
  <c r="D66" i="192"/>
  <c r="D61" i="2" s="1"/>
  <c r="E66" i="192"/>
  <c r="E61" i="2" s="1"/>
  <c r="D67" i="192"/>
  <c r="D62" i="2" s="1"/>
  <c r="E67" i="192"/>
  <c r="E62" i="2" s="1"/>
  <c r="D68" i="192"/>
  <c r="D63" i="2" s="1"/>
  <c r="E68" i="192"/>
  <c r="E63" i="2" s="1"/>
  <c r="D69" i="192"/>
  <c r="D64" i="2" s="1"/>
  <c r="E69" i="192"/>
  <c r="E64" i="2" s="1"/>
  <c r="D70" i="192"/>
  <c r="D65" i="2" s="1"/>
  <c r="E70" i="192"/>
  <c r="E65" i="2" s="1"/>
  <c r="D71" i="192"/>
  <c r="D66" i="2" s="1"/>
  <c r="E71" i="192"/>
  <c r="E66" i="2" s="1"/>
  <c r="D72" i="192"/>
  <c r="D67" i="2" s="1"/>
  <c r="E72" i="192"/>
  <c r="E67" i="2" s="1"/>
  <c r="D77" i="192"/>
  <c r="D69" i="2" s="1"/>
  <c r="E77" i="192"/>
  <c r="E69" i="2" s="1"/>
  <c r="D78" i="192"/>
  <c r="D70" i="2" s="1"/>
  <c r="E78" i="192"/>
  <c r="E70" i="2" s="1"/>
  <c r="D79" i="192"/>
  <c r="D71" i="2" s="1"/>
  <c r="E79" i="192"/>
  <c r="E71" i="2" s="1"/>
  <c r="D80" i="192"/>
  <c r="D72" i="2" s="1"/>
  <c r="E80" i="192"/>
  <c r="E72" i="2" s="1"/>
  <c r="D81" i="192"/>
  <c r="D73" i="2" s="1"/>
  <c r="E81" i="192"/>
  <c r="E73" i="2" s="1"/>
  <c r="D82" i="192"/>
  <c r="D74" i="2" s="1"/>
  <c r="E82" i="192"/>
  <c r="E74" i="2" s="1"/>
  <c r="D83" i="192"/>
  <c r="D75" i="2" s="1"/>
  <c r="E83" i="192"/>
  <c r="E75" i="2" s="1"/>
  <c r="D84" i="192"/>
  <c r="D76" i="2" s="1"/>
  <c r="E84" i="192"/>
  <c r="E76" i="2" s="1"/>
  <c r="D85" i="192"/>
  <c r="D77" i="2" s="1"/>
  <c r="E85" i="192"/>
  <c r="E77" i="2" s="1"/>
  <c r="D86" i="192"/>
  <c r="D78" i="2" s="1"/>
  <c r="E86" i="192"/>
  <c r="E78" i="2" s="1"/>
  <c r="D87" i="192"/>
  <c r="D79" i="2" s="1"/>
  <c r="E87" i="192"/>
  <c r="E79" i="2" s="1"/>
  <c r="D88" i="192"/>
  <c r="D80" i="2" s="1"/>
  <c r="E88" i="192"/>
  <c r="E80" i="2" s="1"/>
  <c r="D89" i="192"/>
  <c r="D81" i="2" s="1"/>
  <c r="E89" i="192"/>
  <c r="E81" i="2" s="1"/>
  <c r="D90" i="192"/>
  <c r="D82" i="2" s="1"/>
  <c r="E90" i="192"/>
  <c r="E82" i="2" s="1"/>
  <c r="D92" i="192"/>
  <c r="D84" i="2" s="1"/>
  <c r="E92" i="192"/>
  <c r="E84" i="2" s="1"/>
  <c r="D94" i="192"/>
  <c r="D86" i="2" s="1"/>
  <c r="E94" i="192"/>
  <c r="E86" i="2" s="1"/>
  <c r="D95" i="192"/>
  <c r="D87" i="2" s="1"/>
  <c r="E95" i="192"/>
  <c r="E87" i="2" s="1"/>
  <c r="D96" i="192"/>
  <c r="D88" i="2" s="1"/>
  <c r="E96" i="192"/>
  <c r="E88" i="2" s="1"/>
  <c r="D101" i="192"/>
  <c r="D93" i="2" s="1"/>
  <c r="E101" i="192"/>
  <c r="E93" i="2" s="1"/>
  <c r="D102" i="192"/>
  <c r="D94" i="2" s="1"/>
  <c r="E102" i="192"/>
  <c r="E94" i="2" s="1"/>
  <c r="B8" i="192"/>
  <c r="B6" i="2" s="1"/>
  <c r="B9" i="192"/>
  <c r="B7" i="2" s="1"/>
  <c r="B10" i="192"/>
  <c r="B8" i="2" s="1"/>
  <c r="B11" i="192"/>
  <c r="B9" i="2" s="1"/>
  <c r="B12" i="192"/>
  <c r="B10" i="2" s="1"/>
  <c r="B13" i="192"/>
  <c r="B11" i="2" s="1"/>
  <c r="B14" i="192"/>
  <c r="B12" i="2" s="1"/>
  <c r="B15" i="192"/>
  <c r="B13" i="2" s="1"/>
  <c r="B16" i="192"/>
  <c r="B14" i="2" s="1"/>
  <c r="B17" i="192"/>
  <c r="B15" i="2" s="1"/>
  <c r="B18" i="192"/>
  <c r="B16" i="2" s="1"/>
  <c r="B19" i="192"/>
  <c r="B17" i="2" s="1"/>
  <c r="B20" i="192"/>
  <c r="B18" i="2" s="1"/>
  <c r="B21" i="192"/>
  <c r="B19" i="2" s="1"/>
  <c r="B22" i="192"/>
  <c r="B20" i="2" s="1"/>
  <c r="B23" i="192"/>
  <c r="B21" i="2" s="1"/>
  <c r="B24" i="192"/>
  <c r="B22" i="2" s="1"/>
  <c r="B25" i="192"/>
  <c r="B23" i="2" s="1"/>
  <c r="B26" i="192"/>
  <c r="B24" i="2" s="1"/>
  <c r="B27" i="192"/>
  <c r="B25" i="2" s="1"/>
  <c r="B31" i="192"/>
  <c r="B26" i="2" s="1"/>
  <c r="B32" i="192"/>
  <c r="B27" i="2" s="1"/>
  <c r="B33" i="192"/>
  <c r="B28" i="2" s="1"/>
  <c r="B34" i="192"/>
  <c r="B29" i="2" s="1"/>
  <c r="B35" i="192"/>
  <c r="B30" i="2" s="1"/>
  <c r="B36" i="192"/>
  <c r="B31" i="2" s="1"/>
  <c r="B37" i="192"/>
  <c r="B32" i="2" s="1"/>
  <c r="B38" i="192"/>
  <c r="B33" i="2" s="1"/>
  <c r="B39" i="192"/>
  <c r="B34" i="2" s="1"/>
  <c r="B40" i="192"/>
  <c r="B35" i="2" s="1"/>
  <c r="B41" i="192"/>
  <c r="B36" i="2" s="1"/>
  <c r="B42" i="192"/>
  <c r="B37" i="2" s="1"/>
  <c r="B43" i="192"/>
  <c r="B38" i="2" s="1"/>
  <c r="B44" i="192"/>
  <c r="B39" i="2" s="1"/>
  <c r="B45" i="192"/>
  <c r="B40" i="2" s="1"/>
  <c r="B46" i="192"/>
  <c r="B41" i="2" s="1"/>
  <c r="B47" i="192"/>
  <c r="B42" i="2" s="1"/>
  <c r="B48" i="192"/>
  <c r="B43" i="2" s="1"/>
  <c r="B49" i="192"/>
  <c r="B44" i="2" s="1"/>
  <c r="B50" i="192"/>
  <c r="B45" i="2" s="1"/>
  <c r="B51" i="192"/>
  <c r="B46" i="2" s="1"/>
  <c r="B52" i="192"/>
  <c r="B47" i="2" s="1"/>
  <c r="B53" i="192"/>
  <c r="B48" i="2" s="1"/>
  <c r="B54" i="192"/>
  <c r="B49" i="2" s="1"/>
  <c r="B55" i="192"/>
  <c r="B50" i="2" s="1"/>
  <c r="B56" i="192"/>
  <c r="B51" i="2" s="1"/>
  <c r="B57" i="192"/>
  <c r="B52" i="2" s="1"/>
  <c r="B58" i="192"/>
  <c r="B53" i="2" s="1"/>
  <c r="B59" i="192"/>
  <c r="B54" i="2" s="1"/>
  <c r="B60" i="192"/>
  <c r="B55" i="2" s="1"/>
  <c r="B61" i="192"/>
  <c r="B56" i="2" s="1"/>
  <c r="B62" i="192"/>
  <c r="B57" i="2" s="1"/>
  <c r="B63" i="192"/>
  <c r="B58" i="2" s="1"/>
  <c r="B64" i="192"/>
  <c r="B59" i="2" s="1"/>
  <c r="B65" i="192"/>
  <c r="B60" i="2" s="1"/>
  <c r="B66" i="192"/>
  <c r="B61" i="2" s="1"/>
  <c r="B67" i="192"/>
  <c r="B62" i="2" s="1"/>
  <c r="B68" i="192"/>
  <c r="B63" i="2" s="1"/>
  <c r="B69" i="192"/>
  <c r="B64" i="2" s="1"/>
  <c r="B70" i="192"/>
  <c r="B65" i="2" s="1"/>
  <c r="B71" i="192"/>
  <c r="B66" i="2" s="1"/>
  <c r="B72" i="192"/>
  <c r="B67" i="2" s="1"/>
  <c r="B76" i="192"/>
  <c r="B68" i="2" s="1"/>
  <c r="B77" i="192"/>
  <c r="B69" i="2" s="1"/>
  <c r="B78" i="192"/>
  <c r="B70" i="2" s="1"/>
  <c r="B79" i="192"/>
  <c r="B71" i="2" s="1"/>
  <c r="B80" i="192"/>
  <c r="B72" i="2" s="1"/>
  <c r="B81" i="192"/>
  <c r="B73" i="2" s="1"/>
  <c r="B82" i="192"/>
  <c r="B74" i="2" s="1"/>
  <c r="B83" i="192"/>
  <c r="B75" i="2" s="1"/>
  <c r="B84" i="192"/>
  <c r="B76" i="2" s="1"/>
  <c r="B85" i="192"/>
  <c r="B77" i="2" s="1"/>
  <c r="B86" i="192"/>
  <c r="B78" i="2" s="1"/>
  <c r="B87" i="192"/>
  <c r="B79" i="2" s="1"/>
  <c r="B88" i="192"/>
  <c r="B80" i="2" s="1"/>
  <c r="B89" i="192"/>
  <c r="B81" i="2" s="1"/>
  <c r="B90" i="192"/>
  <c r="B82" i="2" s="1"/>
  <c r="B91" i="192"/>
  <c r="B83" i="2" s="1"/>
  <c r="B92" i="192"/>
  <c r="B84" i="2" s="1"/>
  <c r="B93" i="192"/>
  <c r="B85" i="2" s="1"/>
  <c r="B94" i="192"/>
  <c r="B86" i="2" s="1"/>
  <c r="B95" i="192"/>
  <c r="B87" i="2" s="1"/>
  <c r="B96" i="192"/>
  <c r="B88" i="2" s="1"/>
  <c r="B97" i="192"/>
  <c r="B89" i="2" s="1"/>
  <c r="B98" i="192"/>
  <c r="B90" i="2" s="1"/>
  <c r="B99" i="192"/>
  <c r="B91" i="2" s="1"/>
  <c r="B100" i="192"/>
  <c r="B92" i="2" s="1"/>
  <c r="B101" i="192"/>
  <c r="B93" i="2" s="1"/>
  <c r="B102" i="192"/>
  <c r="B94" i="2" s="1"/>
  <c r="B103" i="192"/>
  <c r="B95" i="2" s="1"/>
  <c r="A97" i="98"/>
  <c r="A92" i="98"/>
  <c r="A93" i="98"/>
  <c r="A94" i="98"/>
  <c r="A95" i="98"/>
  <c r="A96" i="98"/>
  <c r="C5" i="30"/>
  <c r="A3" i="222" s="1"/>
  <c r="N150" i="198"/>
  <c r="M150" i="199"/>
  <c r="M150" i="200"/>
  <c r="M150" i="201"/>
  <c r="N150" i="202"/>
  <c r="M150" i="203"/>
  <c r="M150" i="204"/>
  <c r="N150" i="205"/>
  <c r="M150" i="206"/>
  <c r="N150" i="207"/>
  <c r="M150" i="208"/>
  <c r="M150" i="209"/>
  <c r="N150" i="210"/>
  <c r="N150" i="211"/>
  <c r="N150" i="212"/>
  <c r="N150" i="213"/>
  <c r="N150" i="214"/>
  <c r="M150" i="215"/>
  <c r="N150" i="217"/>
  <c r="N150" i="218"/>
  <c r="N150" i="219"/>
  <c r="N150" i="220"/>
  <c r="N150" i="222"/>
  <c r="N150" i="223"/>
  <c r="N150" i="224"/>
  <c r="N150" i="216"/>
  <c r="N150" i="225"/>
  <c r="B13" i="230"/>
  <c r="B41" i="54"/>
  <c r="B6" i="35"/>
  <c r="E5" i="234" s="1"/>
  <c r="AL5" i="234" s="1"/>
  <c r="C482" i="45"/>
  <c r="D482" i="45"/>
  <c r="E482" i="45"/>
  <c r="C483" i="45"/>
  <c r="D483" i="45"/>
  <c r="E483" i="45"/>
  <c r="A483" i="45"/>
  <c r="A484" i="45"/>
  <c r="A482" i="45"/>
  <c r="A20" i="35"/>
  <c r="A21" i="35"/>
  <c r="A19" i="35"/>
  <c r="B32" i="135"/>
  <c r="B29" i="135"/>
  <c r="B26" i="135"/>
  <c r="B23" i="135"/>
  <c r="B21" i="135"/>
  <c r="B20" i="135"/>
  <c r="B12" i="135"/>
  <c r="B11" i="135"/>
  <c r="B9" i="135"/>
  <c r="B8" i="135"/>
  <c r="B5" i="135"/>
  <c r="A1" i="131"/>
  <c r="G6" i="122"/>
  <c r="B8" i="164" s="1"/>
  <c r="A1" i="123"/>
  <c r="A1" i="2"/>
  <c r="B408" i="161"/>
  <c r="B407" i="161"/>
  <c r="B406" i="161"/>
  <c r="B405" i="161"/>
  <c r="B404" i="161"/>
  <c r="B403" i="161"/>
  <c r="B402" i="161"/>
  <c r="B401" i="161"/>
  <c r="B400" i="161"/>
  <c r="B399" i="161"/>
  <c r="B398" i="161"/>
  <c r="B397" i="161"/>
  <c r="B396" i="161"/>
  <c r="B383" i="161"/>
  <c r="B382" i="161"/>
  <c r="B381" i="161"/>
  <c r="B380" i="161"/>
  <c r="B370" i="161"/>
  <c r="B369" i="161"/>
  <c r="B379" i="161" s="1"/>
  <c r="B368" i="161"/>
  <c r="B367" i="161"/>
  <c r="B378" i="161" s="1"/>
  <c r="B366" i="161"/>
  <c r="B377" i="161" s="1"/>
  <c r="B365" i="161"/>
  <c r="B376" i="161" s="1"/>
  <c r="B364" i="161"/>
  <c r="B375" i="161" s="1"/>
  <c r="B363" i="161"/>
  <c r="B374" i="161" s="1"/>
  <c r="B362" i="161"/>
  <c r="B373" i="161" s="1"/>
  <c r="B361" i="161"/>
  <c r="B372" i="161" s="1"/>
  <c r="B360" i="161"/>
  <c r="B371" i="161" s="1"/>
  <c r="B395" i="161"/>
  <c r="B394" i="161"/>
  <c r="B393" i="161"/>
  <c r="B392" i="161"/>
  <c r="B391" i="161"/>
  <c r="B390" i="161"/>
  <c r="B389" i="161"/>
  <c r="B388" i="161"/>
  <c r="I19" i="218"/>
  <c r="I73" i="218" s="1"/>
  <c r="I112" i="218" s="1"/>
  <c r="C378" i="161"/>
  <c r="C379" i="161"/>
  <c r="A23" i="211"/>
  <c r="A27" i="214"/>
  <c r="A31" i="218"/>
  <c r="A18" i="106"/>
  <c r="L176" i="60"/>
  <c r="L175" i="60"/>
  <c r="L174" i="60"/>
  <c r="H176" i="60"/>
  <c r="H175" i="60"/>
  <c r="H174" i="60"/>
  <c r="D176" i="60"/>
  <c r="D175" i="60"/>
  <c r="D174" i="60"/>
  <c r="L171" i="60"/>
  <c r="L170" i="60"/>
  <c r="L169" i="60"/>
  <c r="H171" i="60"/>
  <c r="H170" i="60"/>
  <c r="H169" i="60"/>
  <c r="D171" i="60"/>
  <c r="D170" i="60"/>
  <c r="D169" i="60"/>
  <c r="L166" i="60"/>
  <c r="L165" i="60"/>
  <c r="L164" i="60"/>
  <c r="H166" i="60"/>
  <c r="H165" i="60"/>
  <c r="H164" i="60"/>
  <c r="D166" i="60"/>
  <c r="D165" i="60"/>
  <c r="D164" i="60"/>
  <c r="L161" i="60"/>
  <c r="L160" i="60"/>
  <c r="L159" i="60"/>
  <c r="H161" i="60"/>
  <c r="H160" i="60"/>
  <c r="H159" i="60"/>
  <c r="D161" i="60"/>
  <c r="D160" i="60"/>
  <c r="D159" i="60"/>
  <c r="L156" i="60"/>
  <c r="L155" i="60"/>
  <c r="L154" i="60"/>
  <c r="H156" i="60"/>
  <c r="H155" i="60"/>
  <c r="H154" i="60"/>
  <c r="D156" i="60"/>
  <c r="D155" i="60"/>
  <c r="D154" i="60"/>
  <c r="L151" i="60"/>
  <c r="L150" i="60"/>
  <c r="L149" i="60"/>
  <c r="H151" i="60"/>
  <c r="H150" i="60"/>
  <c r="H149" i="60"/>
  <c r="D151" i="60"/>
  <c r="D150" i="60"/>
  <c r="D149" i="60"/>
  <c r="L145" i="60"/>
  <c r="L144" i="60"/>
  <c r="L143" i="60"/>
  <c r="H145" i="60"/>
  <c r="H144" i="60"/>
  <c r="H143" i="60"/>
  <c r="D145" i="60"/>
  <c r="D144" i="60"/>
  <c r="D143" i="60"/>
  <c r="L140" i="60"/>
  <c r="L139" i="60"/>
  <c r="L138" i="60"/>
  <c r="L137" i="60"/>
  <c r="H140" i="60"/>
  <c r="H139" i="60"/>
  <c r="H138" i="60"/>
  <c r="H137" i="60"/>
  <c r="D140" i="60"/>
  <c r="D139" i="60"/>
  <c r="D138" i="60"/>
  <c r="D137" i="60"/>
  <c r="L134" i="60"/>
  <c r="L133" i="60"/>
  <c r="L132" i="60"/>
  <c r="L131" i="60"/>
  <c r="H134" i="60"/>
  <c r="H133" i="60"/>
  <c r="H132" i="60"/>
  <c r="H131" i="60"/>
  <c r="D134" i="60"/>
  <c r="D133" i="60"/>
  <c r="D132" i="60"/>
  <c r="D131" i="60"/>
  <c r="L128" i="60"/>
  <c r="H128" i="60"/>
  <c r="D128" i="60"/>
  <c r="L121" i="60"/>
  <c r="L120" i="60"/>
  <c r="L119" i="60"/>
  <c r="H121" i="60"/>
  <c r="H120" i="60"/>
  <c r="H119" i="60"/>
  <c r="D121" i="60"/>
  <c r="D120" i="60"/>
  <c r="D119" i="60"/>
  <c r="L115" i="60"/>
  <c r="L114" i="60"/>
  <c r="L113" i="60"/>
  <c r="H115" i="60"/>
  <c r="H114" i="60"/>
  <c r="H113" i="60"/>
  <c r="D115" i="60"/>
  <c r="D114" i="60"/>
  <c r="D113" i="60"/>
  <c r="L109" i="60"/>
  <c r="L108" i="60"/>
  <c r="L107" i="60"/>
  <c r="H109" i="60"/>
  <c r="H108" i="60"/>
  <c r="H107" i="60"/>
  <c r="D109" i="60"/>
  <c r="D108" i="60"/>
  <c r="D107" i="60"/>
  <c r="L104" i="60"/>
  <c r="L103" i="60"/>
  <c r="L102" i="60"/>
  <c r="H104" i="60"/>
  <c r="H103" i="60"/>
  <c r="H102" i="60"/>
  <c r="D104" i="60"/>
  <c r="D103" i="60"/>
  <c r="D102" i="60"/>
  <c r="L99" i="60"/>
  <c r="L98" i="60"/>
  <c r="L97" i="60"/>
  <c r="H99" i="60"/>
  <c r="H98" i="60"/>
  <c r="H97" i="60"/>
  <c r="D99" i="60"/>
  <c r="D98" i="60"/>
  <c r="D97" i="60"/>
  <c r="L94" i="60"/>
  <c r="L93" i="60"/>
  <c r="L92" i="60"/>
  <c r="H94" i="60"/>
  <c r="H93" i="60"/>
  <c r="H92" i="60"/>
  <c r="D94" i="60"/>
  <c r="D93" i="60"/>
  <c r="D92" i="60"/>
  <c r="L88" i="60"/>
  <c r="L87" i="60"/>
  <c r="L86" i="60"/>
  <c r="H88" i="60"/>
  <c r="H87" i="60"/>
  <c r="H86" i="60"/>
  <c r="D88" i="60"/>
  <c r="D87" i="60"/>
  <c r="D86" i="60"/>
  <c r="L83" i="60"/>
  <c r="L82" i="60"/>
  <c r="L81" i="60"/>
  <c r="H83" i="60"/>
  <c r="H82" i="60"/>
  <c r="H81" i="60"/>
  <c r="D83" i="60"/>
  <c r="D82" i="60"/>
  <c r="D81" i="60"/>
  <c r="L78" i="60"/>
  <c r="L77" i="60"/>
  <c r="L76" i="60"/>
  <c r="H78" i="60"/>
  <c r="H77" i="60"/>
  <c r="H76" i="60"/>
  <c r="D78" i="60"/>
  <c r="D77" i="60"/>
  <c r="D76" i="60"/>
  <c r="L73" i="60"/>
  <c r="L72" i="60"/>
  <c r="L71" i="60"/>
  <c r="H73" i="60"/>
  <c r="H72" i="60"/>
  <c r="H71" i="60"/>
  <c r="D73" i="60"/>
  <c r="D72" i="60"/>
  <c r="D71" i="60"/>
  <c r="L67" i="60"/>
  <c r="L66" i="60"/>
  <c r="L65" i="60"/>
  <c r="L64" i="60"/>
  <c r="H67" i="60"/>
  <c r="H66" i="60"/>
  <c r="H65" i="60"/>
  <c r="H64" i="60"/>
  <c r="D67" i="60"/>
  <c r="D66" i="60"/>
  <c r="D65" i="60"/>
  <c r="D64" i="60"/>
  <c r="L61" i="60"/>
  <c r="L60" i="60"/>
  <c r="L59" i="60"/>
  <c r="L58" i="60"/>
  <c r="H61" i="60"/>
  <c r="H60" i="60"/>
  <c r="H59" i="60"/>
  <c r="H58" i="60"/>
  <c r="D61" i="60"/>
  <c r="D60" i="60"/>
  <c r="D59" i="60"/>
  <c r="D58" i="60"/>
  <c r="L55" i="60"/>
  <c r="L54" i="60"/>
  <c r="L53" i="60"/>
  <c r="L52" i="60"/>
  <c r="L51" i="60"/>
  <c r="L50" i="60"/>
  <c r="H55" i="60"/>
  <c r="H54" i="60"/>
  <c r="H53" i="60"/>
  <c r="H52" i="60"/>
  <c r="H51" i="60"/>
  <c r="H50" i="60"/>
  <c r="D55" i="60"/>
  <c r="D54" i="60"/>
  <c r="D53" i="60"/>
  <c r="D52" i="60"/>
  <c r="D51" i="60"/>
  <c r="D50" i="60"/>
  <c r="L46" i="60"/>
  <c r="L45" i="60"/>
  <c r="L44" i="60"/>
  <c r="L43" i="60"/>
  <c r="L42" i="60"/>
  <c r="D46" i="60"/>
  <c r="D45" i="60"/>
  <c r="D44" i="60"/>
  <c r="D43" i="60"/>
  <c r="D42" i="60"/>
  <c r="L38" i="60"/>
  <c r="L37" i="60"/>
  <c r="L36" i="60"/>
  <c r="H38" i="60"/>
  <c r="H37" i="60"/>
  <c r="H36" i="60"/>
  <c r="D38" i="60"/>
  <c r="D37" i="60"/>
  <c r="D36" i="60"/>
  <c r="L33" i="60"/>
  <c r="L32" i="60"/>
  <c r="L31" i="60"/>
  <c r="H33" i="60"/>
  <c r="H32" i="60"/>
  <c r="H31" i="60"/>
  <c r="D33" i="60"/>
  <c r="D32" i="60"/>
  <c r="D31" i="60"/>
  <c r="L28" i="60"/>
  <c r="L27" i="60"/>
  <c r="L26" i="60"/>
  <c r="H28" i="60"/>
  <c r="H27" i="60"/>
  <c r="H26" i="60"/>
  <c r="D28" i="60"/>
  <c r="D27" i="60"/>
  <c r="D26" i="60"/>
  <c r="L21" i="60"/>
  <c r="L20" i="60"/>
  <c r="L19" i="60"/>
  <c r="L18" i="60"/>
  <c r="H21" i="60"/>
  <c r="H20" i="60"/>
  <c r="H19" i="60"/>
  <c r="H18" i="60"/>
  <c r="D21" i="60"/>
  <c r="D20" i="60"/>
  <c r="D19" i="60"/>
  <c r="D18" i="60"/>
  <c r="H14" i="60"/>
  <c r="H13" i="60"/>
  <c r="H12" i="60"/>
  <c r="H11" i="60"/>
  <c r="H10" i="60"/>
  <c r="D14" i="60"/>
  <c r="D13" i="60"/>
  <c r="D12" i="60"/>
  <c r="D11" i="60"/>
  <c r="D10" i="60"/>
  <c r="P10" i="60"/>
  <c r="I27" i="135"/>
  <c r="I24" i="135"/>
  <c r="N38" i="199"/>
  <c r="N38" i="200"/>
  <c r="N38" i="201"/>
  <c r="N38" i="202"/>
  <c r="N38" i="203"/>
  <c r="N38" i="204"/>
  <c r="N38" i="205"/>
  <c r="N38" i="206"/>
  <c r="N38" i="207"/>
  <c r="N38" i="208"/>
  <c r="N38" i="209"/>
  <c r="N38" i="210"/>
  <c r="N38" i="211"/>
  <c r="N38" i="212"/>
  <c r="N38" i="213"/>
  <c r="N38" i="214"/>
  <c r="N38" i="215"/>
  <c r="N38" i="217"/>
  <c r="N38" i="218"/>
  <c r="N38" i="219"/>
  <c r="N38" i="220"/>
  <c r="N38" i="222"/>
  <c r="N38" i="223"/>
  <c r="N38" i="224"/>
  <c r="N38" i="216"/>
  <c r="N38" i="225"/>
  <c r="N39" i="199"/>
  <c r="N39" i="200"/>
  <c r="N39" i="201"/>
  <c r="N39" i="202"/>
  <c r="N39" i="203"/>
  <c r="N39" i="204"/>
  <c r="N39" i="205"/>
  <c r="N39" i="206"/>
  <c r="N39" i="207"/>
  <c r="N39" i="208"/>
  <c r="N39" i="209"/>
  <c r="N39" i="210"/>
  <c r="N39" i="211"/>
  <c r="N39" i="212"/>
  <c r="N39" i="213"/>
  <c r="N39" i="214"/>
  <c r="N39" i="215"/>
  <c r="N39" i="217"/>
  <c r="N39" i="218"/>
  <c r="N39" i="219"/>
  <c r="N39" i="220"/>
  <c r="N39" i="222"/>
  <c r="N39" i="223"/>
  <c r="N39" i="224"/>
  <c r="N39" i="216"/>
  <c r="N39" i="225"/>
  <c r="N40" i="199"/>
  <c r="N40" i="200"/>
  <c r="N40" i="201"/>
  <c r="N40" i="202"/>
  <c r="N40" i="203"/>
  <c r="N40" i="204"/>
  <c r="N40" i="205"/>
  <c r="N40" i="206"/>
  <c r="N40" i="207"/>
  <c r="N40" i="208"/>
  <c r="N40" i="209"/>
  <c r="N40" i="210"/>
  <c r="N40" i="211"/>
  <c r="N40" i="212"/>
  <c r="N40" i="213"/>
  <c r="N40" i="214"/>
  <c r="N40" i="215"/>
  <c r="N40" i="217"/>
  <c r="N40" i="218"/>
  <c r="N40" i="219"/>
  <c r="N40" i="220"/>
  <c r="N40" i="222"/>
  <c r="N40" i="223"/>
  <c r="N40" i="224"/>
  <c r="N40" i="216"/>
  <c r="N40" i="225"/>
  <c r="O38" i="199"/>
  <c r="O38" i="200"/>
  <c r="O38" i="201"/>
  <c r="O38" i="202"/>
  <c r="O38" i="203"/>
  <c r="O38" i="204"/>
  <c r="O38" i="205"/>
  <c r="O38" i="206"/>
  <c r="O38" i="207"/>
  <c r="O38" i="208"/>
  <c r="O38" i="209"/>
  <c r="O38" i="210"/>
  <c r="O38" i="211"/>
  <c r="O38" i="212"/>
  <c r="O38" i="213"/>
  <c r="O38" i="214"/>
  <c r="O38" i="215"/>
  <c r="O38" i="217"/>
  <c r="O38" i="218"/>
  <c r="O38" i="219"/>
  <c r="O38" i="220"/>
  <c r="O38" i="222"/>
  <c r="O38" i="223"/>
  <c r="O38" i="224"/>
  <c r="O38" i="216"/>
  <c r="O38" i="225"/>
  <c r="O39" i="199"/>
  <c r="O39" i="200"/>
  <c r="O39" i="201"/>
  <c r="O39" i="202"/>
  <c r="O39" i="203"/>
  <c r="O39" i="204"/>
  <c r="O39" i="205"/>
  <c r="O39" i="206"/>
  <c r="O39" i="207"/>
  <c r="O39" i="208"/>
  <c r="O39" i="209"/>
  <c r="O39" i="210"/>
  <c r="O39" i="211"/>
  <c r="O39" i="212"/>
  <c r="O39" i="213"/>
  <c r="O39" i="214"/>
  <c r="O39" i="215"/>
  <c r="O39" i="217"/>
  <c r="O39" i="218"/>
  <c r="O39" i="219"/>
  <c r="O39" i="220"/>
  <c r="O39" i="222"/>
  <c r="O39" i="223"/>
  <c r="O39" i="224"/>
  <c r="O39" i="216"/>
  <c r="O39" i="225"/>
  <c r="O40" i="199"/>
  <c r="O40" i="200"/>
  <c r="O40" i="201"/>
  <c r="O40" i="202"/>
  <c r="O40" i="203"/>
  <c r="O40" i="204"/>
  <c r="O40" i="205"/>
  <c r="O40" i="206"/>
  <c r="O40" i="207"/>
  <c r="O40" i="208"/>
  <c r="O40" i="209"/>
  <c r="O40" i="210"/>
  <c r="O40" i="211"/>
  <c r="O40" i="212"/>
  <c r="O40" i="213"/>
  <c r="O40" i="214"/>
  <c r="O40" i="215"/>
  <c r="O40" i="217"/>
  <c r="O40" i="218"/>
  <c r="O40" i="219"/>
  <c r="O40" i="220"/>
  <c r="O40" i="222"/>
  <c r="O40" i="223"/>
  <c r="O40" i="224"/>
  <c r="O40" i="216"/>
  <c r="O40" i="225"/>
  <c r="M38" i="199"/>
  <c r="M38" i="200"/>
  <c r="M38" i="201"/>
  <c r="M38" i="202"/>
  <c r="M38" i="203"/>
  <c r="M38" i="204"/>
  <c r="M38" i="205"/>
  <c r="M38" i="206"/>
  <c r="M38" i="207"/>
  <c r="M38" i="208"/>
  <c r="M38" i="209"/>
  <c r="M38" i="210"/>
  <c r="M38" i="211"/>
  <c r="M38" i="212"/>
  <c r="M38" i="213"/>
  <c r="M38" i="214"/>
  <c r="M38" i="215"/>
  <c r="M38" i="217"/>
  <c r="M38" i="218"/>
  <c r="M38" i="219"/>
  <c r="M38" i="220"/>
  <c r="M38" i="222"/>
  <c r="M38" i="223"/>
  <c r="M38" i="224"/>
  <c r="M38" i="216"/>
  <c r="M38" i="225"/>
  <c r="M39" i="199"/>
  <c r="M39" i="200"/>
  <c r="M39" i="201"/>
  <c r="M39" i="202"/>
  <c r="M39" i="203"/>
  <c r="M39" i="204"/>
  <c r="M39" i="205"/>
  <c r="M39" i="206"/>
  <c r="M39" i="207"/>
  <c r="M39" i="208"/>
  <c r="M39" i="209"/>
  <c r="M39" i="210"/>
  <c r="M39" i="211"/>
  <c r="M39" i="212"/>
  <c r="M39" i="213"/>
  <c r="M39" i="214"/>
  <c r="M39" i="215"/>
  <c r="M39" i="217"/>
  <c r="M39" i="218"/>
  <c r="M39" i="219"/>
  <c r="M39" i="220"/>
  <c r="M39" i="222"/>
  <c r="M39" i="223"/>
  <c r="M39" i="224"/>
  <c r="M39" i="216"/>
  <c r="M39" i="225"/>
  <c r="M40" i="199"/>
  <c r="M40" i="200"/>
  <c r="M40" i="201"/>
  <c r="M40" i="202"/>
  <c r="M40" i="203"/>
  <c r="M40" i="204"/>
  <c r="M40" i="205"/>
  <c r="M40" i="206"/>
  <c r="M40" i="207"/>
  <c r="M40" i="208"/>
  <c r="M40" i="209"/>
  <c r="M40" i="210"/>
  <c r="M40" i="211"/>
  <c r="M40" i="212"/>
  <c r="M40" i="213"/>
  <c r="M40" i="214"/>
  <c r="M40" i="215"/>
  <c r="M40" i="217"/>
  <c r="M40" i="218"/>
  <c r="M40" i="219"/>
  <c r="M40" i="220"/>
  <c r="M40" i="222"/>
  <c r="M40" i="223"/>
  <c r="M40" i="224"/>
  <c r="M40" i="216"/>
  <c r="M40" i="225"/>
  <c r="B43" i="164"/>
  <c r="B41" i="164"/>
  <c r="B42" i="164"/>
  <c r="G35" i="122"/>
  <c r="G42" i="122" s="1"/>
  <c r="G34" i="122"/>
  <c r="G41" i="122" s="1"/>
  <c r="G36" i="122"/>
  <c r="G43" i="122" s="1"/>
  <c r="AC71" i="122"/>
  <c r="AD71" i="122"/>
  <c r="AE71" i="122"/>
  <c r="AF71" i="122"/>
  <c r="AG71" i="122"/>
  <c r="AC76" i="122"/>
  <c r="AD76" i="122"/>
  <c r="AE76" i="122"/>
  <c r="AF76" i="122"/>
  <c r="AG76" i="122"/>
  <c r="AC77" i="122"/>
  <c r="AD77" i="122"/>
  <c r="AE77" i="122"/>
  <c r="AF77" i="122"/>
  <c r="AG77" i="122"/>
  <c r="AC78" i="122"/>
  <c r="AD78" i="122"/>
  <c r="AE78" i="122"/>
  <c r="AF78" i="122"/>
  <c r="AG78" i="122"/>
  <c r="AC83" i="122"/>
  <c r="AD83" i="122"/>
  <c r="AE83" i="122"/>
  <c r="AF83" i="122"/>
  <c r="AG83" i="122"/>
  <c r="AC84" i="122"/>
  <c r="AD84" i="122"/>
  <c r="AE84" i="122"/>
  <c r="AF84" i="122"/>
  <c r="AG84" i="122"/>
  <c r="AC85" i="122"/>
  <c r="AD85" i="122"/>
  <c r="AE85" i="122"/>
  <c r="AF85" i="122"/>
  <c r="AG85" i="122"/>
  <c r="AC90" i="122"/>
  <c r="AD90" i="122"/>
  <c r="AE90" i="122"/>
  <c r="AF90" i="122"/>
  <c r="AG90" i="122"/>
  <c r="AC91" i="122"/>
  <c r="AD91" i="122"/>
  <c r="AE91" i="122"/>
  <c r="AF91" i="122"/>
  <c r="AG91" i="122"/>
  <c r="AC92" i="122"/>
  <c r="AD92" i="122"/>
  <c r="AE92" i="122"/>
  <c r="AF92" i="122"/>
  <c r="AG92" i="122"/>
  <c r="AC112" i="122"/>
  <c r="AD112" i="122"/>
  <c r="AE112" i="122"/>
  <c r="AF112" i="122"/>
  <c r="AG112" i="122"/>
  <c r="AC113" i="122"/>
  <c r="AD113" i="122"/>
  <c r="AE113" i="122"/>
  <c r="AF113" i="122"/>
  <c r="AG113" i="122"/>
  <c r="AC119" i="122"/>
  <c r="AD119" i="122"/>
  <c r="AE119" i="122"/>
  <c r="AF119" i="122"/>
  <c r="AG119" i="122"/>
  <c r="AC120" i="122"/>
  <c r="AD120" i="122"/>
  <c r="AE120" i="122"/>
  <c r="AF120" i="122"/>
  <c r="AG120" i="122"/>
  <c r="AC125" i="122"/>
  <c r="AD125" i="122"/>
  <c r="AE125" i="122"/>
  <c r="AF125" i="122"/>
  <c r="AG125" i="122"/>
  <c r="AC126" i="122"/>
  <c r="AD126" i="122"/>
  <c r="AE126" i="122"/>
  <c r="AF126" i="122"/>
  <c r="AG126" i="122"/>
  <c r="AC127" i="122"/>
  <c r="AD127" i="122"/>
  <c r="AE127" i="122"/>
  <c r="AF127" i="122"/>
  <c r="AG127" i="122"/>
  <c r="AC132" i="122"/>
  <c r="AD132" i="122"/>
  <c r="AE132" i="122"/>
  <c r="AF132" i="122"/>
  <c r="AG132" i="122"/>
  <c r="AC133" i="122"/>
  <c r="AD133" i="122"/>
  <c r="AE133" i="122"/>
  <c r="AF133" i="122"/>
  <c r="AG133" i="122"/>
  <c r="AC134" i="122"/>
  <c r="AD134" i="122"/>
  <c r="AE134" i="122"/>
  <c r="AF134" i="122"/>
  <c r="AG134" i="122"/>
  <c r="AC139" i="122"/>
  <c r="AD139" i="122"/>
  <c r="AE139" i="122"/>
  <c r="AF139" i="122"/>
  <c r="AG139" i="122"/>
  <c r="AC140" i="122"/>
  <c r="AD140" i="122"/>
  <c r="AE140" i="122"/>
  <c r="AF140" i="122"/>
  <c r="AG140" i="122"/>
  <c r="AC141" i="122"/>
  <c r="AD141" i="122"/>
  <c r="AE141" i="122"/>
  <c r="AF141" i="122"/>
  <c r="AG141" i="122"/>
  <c r="AC146" i="122"/>
  <c r="AD146" i="122"/>
  <c r="AE146" i="122"/>
  <c r="AF146" i="122"/>
  <c r="AG146" i="122"/>
  <c r="AC147" i="122"/>
  <c r="AD147" i="122"/>
  <c r="AE147" i="122"/>
  <c r="AF147" i="122"/>
  <c r="AG147" i="122"/>
  <c r="AC148" i="122"/>
  <c r="AD148" i="122"/>
  <c r="AE148" i="122"/>
  <c r="AF148" i="122"/>
  <c r="AG148" i="122"/>
  <c r="AC153" i="122"/>
  <c r="AD153" i="122"/>
  <c r="AE153" i="122"/>
  <c r="AF153" i="122"/>
  <c r="AG153" i="122"/>
  <c r="AC154" i="122"/>
  <c r="AD154" i="122"/>
  <c r="AE154" i="122"/>
  <c r="AF154" i="122"/>
  <c r="AG154" i="122"/>
  <c r="AC155" i="122"/>
  <c r="AD155" i="122"/>
  <c r="AE155" i="122"/>
  <c r="AF155" i="122"/>
  <c r="AG155" i="122"/>
  <c r="AC160" i="122"/>
  <c r="AD160" i="122"/>
  <c r="AE160" i="122"/>
  <c r="AF160" i="122"/>
  <c r="AG160" i="122"/>
  <c r="AC161" i="122"/>
  <c r="AD161" i="122"/>
  <c r="AE161" i="122"/>
  <c r="AF161" i="122"/>
  <c r="AG161" i="122"/>
  <c r="AC162" i="122"/>
  <c r="AD162" i="122"/>
  <c r="AE162" i="122"/>
  <c r="AF162" i="122"/>
  <c r="AG162" i="122"/>
  <c r="AC167" i="122"/>
  <c r="AD167" i="122"/>
  <c r="AE167" i="122"/>
  <c r="AF167" i="122"/>
  <c r="AG167" i="122"/>
  <c r="AC168" i="122"/>
  <c r="AD168" i="122"/>
  <c r="AE168" i="122"/>
  <c r="AF168" i="122"/>
  <c r="AG168" i="122"/>
  <c r="AC169" i="122"/>
  <c r="AD169" i="122"/>
  <c r="AE169" i="122"/>
  <c r="AF169" i="122"/>
  <c r="AG169" i="122"/>
  <c r="AC174" i="122"/>
  <c r="AD174" i="122"/>
  <c r="AE174" i="122"/>
  <c r="AF174" i="122"/>
  <c r="AG174" i="122"/>
  <c r="AC175" i="122"/>
  <c r="AD175" i="122"/>
  <c r="AE175" i="122"/>
  <c r="AF175" i="122"/>
  <c r="AG175" i="122"/>
  <c r="AC176" i="122"/>
  <c r="AD176" i="122"/>
  <c r="AE176" i="122"/>
  <c r="AF176" i="122"/>
  <c r="AG176" i="122"/>
  <c r="AC181" i="122"/>
  <c r="AD181" i="122"/>
  <c r="AE181" i="122"/>
  <c r="AF181" i="122"/>
  <c r="AG181" i="122"/>
  <c r="AC182" i="122"/>
  <c r="AD182" i="122"/>
  <c r="AE182" i="122"/>
  <c r="AF182" i="122"/>
  <c r="AG182" i="122"/>
  <c r="AC183" i="122"/>
  <c r="AD183" i="122"/>
  <c r="AE183" i="122"/>
  <c r="AF183" i="122"/>
  <c r="AG183" i="122"/>
  <c r="AC188" i="122"/>
  <c r="AD188" i="122"/>
  <c r="AE188" i="122"/>
  <c r="AF188" i="122"/>
  <c r="AG188" i="122"/>
  <c r="AC189" i="122"/>
  <c r="AD189" i="122"/>
  <c r="AE189" i="122"/>
  <c r="AF189" i="122"/>
  <c r="AG189" i="122"/>
  <c r="AC190" i="122"/>
  <c r="AD190" i="122"/>
  <c r="AE190" i="122"/>
  <c r="AF190" i="122"/>
  <c r="AG190" i="122"/>
  <c r="AC196" i="122"/>
  <c r="AD196" i="122"/>
  <c r="AE196" i="122"/>
  <c r="AF196" i="122"/>
  <c r="AG196" i="122"/>
  <c r="AC197" i="122"/>
  <c r="AD197" i="122"/>
  <c r="AE197" i="122"/>
  <c r="AF197" i="122"/>
  <c r="AG197" i="122"/>
  <c r="AC203" i="122"/>
  <c r="AD203" i="122"/>
  <c r="AE203" i="122"/>
  <c r="AF203" i="122"/>
  <c r="AG203" i="122"/>
  <c r="AC204" i="122"/>
  <c r="AD204" i="122"/>
  <c r="AE204" i="122"/>
  <c r="AF204" i="122"/>
  <c r="AG204" i="122"/>
  <c r="AC210" i="122"/>
  <c r="AD210" i="122"/>
  <c r="AE210" i="122"/>
  <c r="AF210" i="122"/>
  <c r="AG210" i="122"/>
  <c r="AC211" i="122"/>
  <c r="AD211" i="122"/>
  <c r="AE211" i="122"/>
  <c r="AF211" i="122"/>
  <c r="AG211" i="122"/>
  <c r="AC216" i="122"/>
  <c r="AD216" i="122"/>
  <c r="AE216" i="122"/>
  <c r="AF216" i="122"/>
  <c r="AG216" i="122"/>
  <c r="AC217" i="122"/>
  <c r="AD217" i="122"/>
  <c r="AE217" i="122"/>
  <c r="AF217" i="122"/>
  <c r="AG217" i="122"/>
  <c r="AC218" i="122"/>
  <c r="AD218" i="122"/>
  <c r="AE218" i="122"/>
  <c r="AF218" i="122"/>
  <c r="AG218" i="122"/>
  <c r="AC223" i="122"/>
  <c r="AD223" i="122"/>
  <c r="AE223" i="122"/>
  <c r="AF223" i="122"/>
  <c r="AG223" i="122"/>
  <c r="AC224" i="122"/>
  <c r="AD224" i="122"/>
  <c r="AE224" i="122"/>
  <c r="AF224" i="122"/>
  <c r="AG224" i="122"/>
  <c r="AC225" i="122"/>
  <c r="AD225" i="122"/>
  <c r="AE225" i="122"/>
  <c r="AF225" i="122"/>
  <c r="AG225" i="122"/>
  <c r="AC230" i="122"/>
  <c r="AD230" i="122"/>
  <c r="AE230" i="122"/>
  <c r="AF230" i="122"/>
  <c r="AG230" i="122"/>
  <c r="AC231" i="122"/>
  <c r="AD231" i="122"/>
  <c r="AE231" i="122"/>
  <c r="AF231" i="122"/>
  <c r="AG231" i="122"/>
  <c r="AC232" i="122"/>
  <c r="AD232" i="122"/>
  <c r="AE232" i="122"/>
  <c r="AF232" i="122"/>
  <c r="AG232" i="122"/>
  <c r="AC237" i="122"/>
  <c r="AD237" i="122"/>
  <c r="AE237" i="122"/>
  <c r="AF237" i="122"/>
  <c r="AG237" i="122"/>
  <c r="AC238" i="122"/>
  <c r="AD238" i="122"/>
  <c r="AE238" i="122"/>
  <c r="AF238" i="122"/>
  <c r="AG238" i="122"/>
  <c r="AC239" i="122"/>
  <c r="AD239" i="122"/>
  <c r="AE239" i="122"/>
  <c r="AF239" i="122"/>
  <c r="AG239" i="122"/>
  <c r="AC244" i="122"/>
  <c r="AD244" i="122"/>
  <c r="AE244" i="122"/>
  <c r="AF244" i="122"/>
  <c r="AG244" i="122"/>
  <c r="AC245" i="122"/>
  <c r="AD245" i="122"/>
  <c r="AE245" i="122"/>
  <c r="AF245" i="122"/>
  <c r="AG245" i="122"/>
  <c r="AC246" i="122"/>
  <c r="AD246" i="122"/>
  <c r="AE246" i="122"/>
  <c r="AF246" i="122"/>
  <c r="AG246" i="122"/>
  <c r="AC251" i="122"/>
  <c r="AD251" i="122"/>
  <c r="AE251" i="122"/>
  <c r="AF251" i="122"/>
  <c r="AG251" i="122"/>
  <c r="AC252" i="122"/>
  <c r="AD252" i="122"/>
  <c r="AE252" i="122"/>
  <c r="AF252" i="122"/>
  <c r="AG252" i="122"/>
  <c r="AC253" i="122"/>
  <c r="AD253" i="122"/>
  <c r="AE253" i="122"/>
  <c r="AF253" i="122"/>
  <c r="AG253" i="122"/>
  <c r="AC258" i="122"/>
  <c r="AD258" i="122"/>
  <c r="AE258" i="122"/>
  <c r="AF258" i="122"/>
  <c r="AG258" i="122"/>
  <c r="AC259" i="122"/>
  <c r="AD259" i="122"/>
  <c r="AE259" i="122"/>
  <c r="AF259" i="122"/>
  <c r="AG259" i="122"/>
  <c r="AC260" i="122"/>
  <c r="AD260" i="122"/>
  <c r="AE260" i="122"/>
  <c r="AF260" i="122"/>
  <c r="AG260" i="122"/>
  <c r="AB260" i="122"/>
  <c r="AB259" i="122"/>
  <c r="AB258" i="122"/>
  <c r="AB253" i="122"/>
  <c r="AB252" i="122"/>
  <c r="AB251" i="122"/>
  <c r="AB246" i="122"/>
  <c r="AB245" i="122"/>
  <c r="AB244" i="122"/>
  <c r="AB239" i="122"/>
  <c r="AB238" i="122"/>
  <c r="AB237" i="122"/>
  <c r="AB232" i="122"/>
  <c r="AB231" i="122"/>
  <c r="AB230" i="122"/>
  <c r="AB225" i="122"/>
  <c r="AB224" i="122"/>
  <c r="AB223" i="122"/>
  <c r="AB218" i="122"/>
  <c r="AB217" i="122"/>
  <c r="AB216" i="122"/>
  <c r="AB211" i="122"/>
  <c r="AB210" i="122"/>
  <c r="AB204" i="122"/>
  <c r="AB203" i="122"/>
  <c r="AB197" i="122"/>
  <c r="AB196" i="122"/>
  <c r="AB190" i="122"/>
  <c r="AB189" i="122"/>
  <c r="AB188" i="122"/>
  <c r="AB183" i="122"/>
  <c r="AB182" i="122"/>
  <c r="AB181" i="122"/>
  <c r="AB176" i="122"/>
  <c r="AB175" i="122"/>
  <c r="AB174" i="122"/>
  <c r="AB169" i="122"/>
  <c r="AB168" i="122"/>
  <c r="AB167" i="122"/>
  <c r="AB162" i="122"/>
  <c r="AB161" i="122"/>
  <c r="AB160" i="122"/>
  <c r="AB155" i="122"/>
  <c r="AB154" i="122"/>
  <c r="AB153" i="122"/>
  <c r="AB148" i="122"/>
  <c r="AB147" i="122"/>
  <c r="AB146" i="122"/>
  <c r="AB141" i="122"/>
  <c r="AB140" i="122"/>
  <c r="AB139" i="122"/>
  <c r="AB134" i="122"/>
  <c r="AB133" i="122"/>
  <c r="AB132" i="122"/>
  <c r="AB127" i="122"/>
  <c r="AB126" i="122"/>
  <c r="AB125" i="122"/>
  <c r="AB120" i="122"/>
  <c r="AB119" i="122"/>
  <c r="AB113" i="122"/>
  <c r="AB112" i="122"/>
  <c r="AB92" i="122"/>
  <c r="AB91" i="122"/>
  <c r="AB90" i="122"/>
  <c r="AB85" i="122"/>
  <c r="AB84" i="122"/>
  <c r="AB83" i="122"/>
  <c r="AB78" i="122"/>
  <c r="AB77" i="122"/>
  <c r="AB76" i="122"/>
  <c r="AB71" i="122"/>
  <c r="T71" i="122"/>
  <c r="T76" i="122"/>
  <c r="T77" i="122"/>
  <c r="T78" i="122"/>
  <c r="T83" i="122"/>
  <c r="T84" i="122"/>
  <c r="T85" i="122"/>
  <c r="T90" i="122"/>
  <c r="T91" i="122"/>
  <c r="T92" i="122"/>
  <c r="T112" i="122"/>
  <c r="T113" i="122"/>
  <c r="T119" i="122"/>
  <c r="T120" i="122"/>
  <c r="T125" i="122"/>
  <c r="T126" i="122"/>
  <c r="T127" i="122"/>
  <c r="T132" i="122"/>
  <c r="T133" i="122"/>
  <c r="T134" i="122"/>
  <c r="T139" i="122"/>
  <c r="T140" i="122"/>
  <c r="T141" i="122"/>
  <c r="T146" i="122"/>
  <c r="T147" i="122"/>
  <c r="T148" i="122"/>
  <c r="T153" i="122"/>
  <c r="T154" i="122"/>
  <c r="T155" i="122"/>
  <c r="T160" i="122"/>
  <c r="T161" i="122"/>
  <c r="T162" i="122"/>
  <c r="T167" i="122"/>
  <c r="T168" i="122"/>
  <c r="T169" i="122"/>
  <c r="T174" i="122"/>
  <c r="T175" i="122"/>
  <c r="T176" i="122"/>
  <c r="T181" i="122"/>
  <c r="T182" i="122"/>
  <c r="T183" i="122"/>
  <c r="T188" i="122"/>
  <c r="T189" i="122"/>
  <c r="T190" i="122"/>
  <c r="T196" i="122"/>
  <c r="T197" i="122"/>
  <c r="T203" i="122"/>
  <c r="T204" i="122"/>
  <c r="T210" i="122"/>
  <c r="T211" i="122"/>
  <c r="T216" i="122"/>
  <c r="T217" i="122"/>
  <c r="T218" i="122"/>
  <c r="T223" i="122"/>
  <c r="T224" i="122"/>
  <c r="T225" i="122"/>
  <c r="T230" i="122"/>
  <c r="T231" i="122"/>
  <c r="T232" i="122"/>
  <c r="T237" i="122"/>
  <c r="T238" i="122"/>
  <c r="T239" i="122"/>
  <c r="T244" i="122"/>
  <c r="T245" i="122"/>
  <c r="T246" i="122"/>
  <c r="T251" i="122"/>
  <c r="T252" i="122"/>
  <c r="T253" i="122"/>
  <c r="T258" i="122"/>
  <c r="T259" i="122"/>
  <c r="T260" i="122"/>
  <c r="X64" i="122"/>
  <c r="Y64" i="122"/>
  <c r="Z64" i="122"/>
  <c r="X70" i="122"/>
  <c r="Y70" i="122"/>
  <c r="Z70" i="122"/>
  <c r="V71" i="122"/>
  <c r="W71" i="122"/>
  <c r="X71" i="122"/>
  <c r="Y71" i="122"/>
  <c r="Z71" i="122"/>
  <c r="V76" i="122"/>
  <c r="W76" i="122"/>
  <c r="X76" i="122"/>
  <c r="Y76" i="122"/>
  <c r="Z76" i="122"/>
  <c r="V77" i="122"/>
  <c r="W77" i="122"/>
  <c r="X77" i="122"/>
  <c r="Y77" i="122"/>
  <c r="Z77" i="122"/>
  <c r="V78" i="122"/>
  <c r="W78" i="122"/>
  <c r="X78" i="122"/>
  <c r="Y78" i="122"/>
  <c r="Z78" i="122"/>
  <c r="V83" i="122"/>
  <c r="W83" i="122"/>
  <c r="X83" i="122"/>
  <c r="Y83" i="122"/>
  <c r="Z83" i="122"/>
  <c r="V84" i="122"/>
  <c r="W84" i="122"/>
  <c r="X84" i="122"/>
  <c r="Y84" i="122"/>
  <c r="Z84" i="122"/>
  <c r="V85" i="122"/>
  <c r="W85" i="122"/>
  <c r="X85" i="122"/>
  <c r="Y85" i="122"/>
  <c r="Z85" i="122"/>
  <c r="V90" i="122"/>
  <c r="W90" i="122"/>
  <c r="X90" i="122"/>
  <c r="Y90" i="122"/>
  <c r="Z90" i="122"/>
  <c r="V91" i="122"/>
  <c r="W91" i="122"/>
  <c r="X91" i="122"/>
  <c r="Y91" i="122"/>
  <c r="Z91" i="122"/>
  <c r="V92" i="122"/>
  <c r="W92" i="122"/>
  <c r="X92" i="122"/>
  <c r="Y92" i="122"/>
  <c r="Z92" i="122"/>
  <c r="X99" i="122"/>
  <c r="Y99" i="122"/>
  <c r="Z99" i="122"/>
  <c r="V112" i="122"/>
  <c r="W112" i="122"/>
  <c r="X112" i="122"/>
  <c r="Y112" i="122"/>
  <c r="Z112" i="122"/>
  <c r="V113" i="122"/>
  <c r="W113" i="122"/>
  <c r="X113" i="122"/>
  <c r="Y113" i="122"/>
  <c r="Z113" i="122"/>
  <c r="V119" i="122"/>
  <c r="W119" i="122"/>
  <c r="X119" i="122"/>
  <c r="Y119" i="122"/>
  <c r="Z119" i="122"/>
  <c r="V120" i="122"/>
  <c r="W120" i="122"/>
  <c r="X120" i="122"/>
  <c r="Y120" i="122"/>
  <c r="Z120" i="122"/>
  <c r="V125" i="122"/>
  <c r="W125" i="122"/>
  <c r="X125" i="122"/>
  <c r="Y125" i="122"/>
  <c r="Z125" i="122"/>
  <c r="V126" i="122"/>
  <c r="W126" i="122"/>
  <c r="X126" i="122"/>
  <c r="Y126" i="122"/>
  <c r="Z126" i="122"/>
  <c r="V127" i="122"/>
  <c r="W127" i="122"/>
  <c r="X127" i="122"/>
  <c r="Y127" i="122"/>
  <c r="Z127" i="122"/>
  <c r="V132" i="122"/>
  <c r="W132" i="122"/>
  <c r="X132" i="122"/>
  <c r="Y132" i="122"/>
  <c r="Z132" i="122"/>
  <c r="V133" i="122"/>
  <c r="W133" i="122"/>
  <c r="X133" i="122"/>
  <c r="Y133" i="122"/>
  <c r="Z133" i="122"/>
  <c r="V134" i="122"/>
  <c r="W134" i="122"/>
  <c r="X134" i="122"/>
  <c r="Y134" i="122"/>
  <c r="Z134" i="122"/>
  <c r="V139" i="122"/>
  <c r="W139" i="122"/>
  <c r="X139" i="122"/>
  <c r="Y139" i="122"/>
  <c r="Z139" i="122"/>
  <c r="V140" i="122"/>
  <c r="W140" i="122"/>
  <c r="X140" i="122"/>
  <c r="Y140" i="122"/>
  <c r="Z140" i="122"/>
  <c r="V141" i="122"/>
  <c r="W141" i="122"/>
  <c r="X141" i="122"/>
  <c r="Y141" i="122"/>
  <c r="Z141" i="122"/>
  <c r="V146" i="122"/>
  <c r="W146" i="122"/>
  <c r="X146" i="122"/>
  <c r="Y146" i="122"/>
  <c r="Z146" i="122"/>
  <c r="V147" i="122"/>
  <c r="W147" i="122"/>
  <c r="X147" i="122"/>
  <c r="Y147" i="122"/>
  <c r="Z147" i="122"/>
  <c r="V148" i="122"/>
  <c r="W148" i="122"/>
  <c r="X148" i="122"/>
  <c r="Y148" i="122"/>
  <c r="Z148" i="122"/>
  <c r="V153" i="122"/>
  <c r="W153" i="122"/>
  <c r="X153" i="122"/>
  <c r="Y153" i="122"/>
  <c r="Z153" i="122"/>
  <c r="V154" i="122"/>
  <c r="W154" i="122"/>
  <c r="X154" i="122"/>
  <c r="Y154" i="122"/>
  <c r="Z154" i="122"/>
  <c r="V155" i="122"/>
  <c r="W155" i="122"/>
  <c r="X155" i="122"/>
  <c r="Y155" i="122"/>
  <c r="Z155" i="122"/>
  <c r="V160" i="122"/>
  <c r="W160" i="122"/>
  <c r="X160" i="122"/>
  <c r="Y160" i="122"/>
  <c r="Z160" i="122"/>
  <c r="V161" i="122"/>
  <c r="W161" i="122"/>
  <c r="X161" i="122"/>
  <c r="Y161" i="122"/>
  <c r="Z161" i="122"/>
  <c r="V162" i="122"/>
  <c r="W162" i="122"/>
  <c r="X162" i="122"/>
  <c r="Y162" i="122"/>
  <c r="Z162" i="122"/>
  <c r="V167" i="122"/>
  <c r="W167" i="122"/>
  <c r="X167" i="122"/>
  <c r="Y167" i="122"/>
  <c r="Z167" i="122"/>
  <c r="V168" i="122"/>
  <c r="W168" i="122"/>
  <c r="X168" i="122"/>
  <c r="Y168" i="122"/>
  <c r="Z168" i="122"/>
  <c r="V169" i="122"/>
  <c r="W169" i="122"/>
  <c r="X169" i="122"/>
  <c r="Y169" i="122"/>
  <c r="Z169" i="122"/>
  <c r="V174" i="122"/>
  <c r="W174" i="122"/>
  <c r="X174" i="122"/>
  <c r="Y174" i="122"/>
  <c r="Z174" i="122"/>
  <c r="V175" i="122"/>
  <c r="W175" i="122"/>
  <c r="X175" i="122"/>
  <c r="Y175" i="122"/>
  <c r="Z175" i="122"/>
  <c r="V176" i="122"/>
  <c r="W176" i="122"/>
  <c r="X176" i="122"/>
  <c r="Y176" i="122"/>
  <c r="Z176" i="122"/>
  <c r="V181" i="122"/>
  <c r="W181" i="122"/>
  <c r="X181" i="122"/>
  <c r="Y181" i="122"/>
  <c r="Z181" i="122"/>
  <c r="V182" i="122"/>
  <c r="W182" i="122"/>
  <c r="X182" i="122"/>
  <c r="Y182" i="122"/>
  <c r="Z182" i="122"/>
  <c r="V183" i="122"/>
  <c r="W183" i="122"/>
  <c r="X183" i="122"/>
  <c r="Y183" i="122"/>
  <c r="Z183" i="122"/>
  <c r="V188" i="122"/>
  <c r="W188" i="122"/>
  <c r="X188" i="122"/>
  <c r="Y188" i="122"/>
  <c r="Z188" i="122"/>
  <c r="V189" i="122"/>
  <c r="W189" i="122"/>
  <c r="X189" i="122"/>
  <c r="Y189" i="122"/>
  <c r="Z189" i="122"/>
  <c r="V190" i="122"/>
  <c r="W190" i="122"/>
  <c r="X190" i="122"/>
  <c r="Y190" i="122"/>
  <c r="Z190" i="122"/>
  <c r="V196" i="122"/>
  <c r="W196" i="122"/>
  <c r="X196" i="122"/>
  <c r="Y196" i="122"/>
  <c r="Z196" i="122"/>
  <c r="V197" i="122"/>
  <c r="W197" i="122"/>
  <c r="X197" i="122"/>
  <c r="Y197" i="122"/>
  <c r="Z197" i="122"/>
  <c r="V203" i="122"/>
  <c r="W203" i="122"/>
  <c r="X203" i="122"/>
  <c r="Y203" i="122"/>
  <c r="Z203" i="122"/>
  <c r="V204" i="122"/>
  <c r="W204" i="122"/>
  <c r="X204" i="122"/>
  <c r="Y204" i="122"/>
  <c r="Z204" i="122"/>
  <c r="V210" i="122"/>
  <c r="W210" i="122"/>
  <c r="X210" i="122"/>
  <c r="Y210" i="122"/>
  <c r="Z210" i="122"/>
  <c r="V211" i="122"/>
  <c r="W211" i="122"/>
  <c r="X211" i="122"/>
  <c r="Y211" i="122"/>
  <c r="Z211" i="122"/>
  <c r="V216" i="122"/>
  <c r="W216" i="122"/>
  <c r="X216" i="122"/>
  <c r="Y216" i="122"/>
  <c r="Z216" i="122"/>
  <c r="V217" i="122"/>
  <c r="W217" i="122"/>
  <c r="X217" i="122"/>
  <c r="Y217" i="122"/>
  <c r="Z217" i="122"/>
  <c r="V218" i="122"/>
  <c r="W218" i="122"/>
  <c r="X218" i="122"/>
  <c r="Y218" i="122"/>
  <c r="Z218" i="122"/>
  <c r="V223" i="122"/>
  <c r="W223" i="122"/>
  <c r="X223" i="122"/>
  <c r="Y223" i="122"/>
  <c r="Z223" i="122"/>
  <c r="V224" i="122"/>
  <c r="W224" i="122"/>
  <c r="X224" i="122"/>
  <c r="Y224" i="122"/>
  <c r="Z224" i="122"/>
  <c r="V225" i="122"/>
  <c r="W225" i="122"/>
  <c r="X225" i="122"/>
  <c r="Y225" i="122"/>
  <c r="Z225" i="122"/>
  <c r="V230" i="122"/>
  <c r="W230" i="122"/>
  <c r="X230" i="122"/>
  <c r="Y230" i="122"/>
  <c r="Z230" i="122"/>
  <c r="V231" i="122"/>
  <c r="W231" i="122"/>
  <c r="X231" i="122"/>
  <c r="Y231" i="122"/>
  <c r="Z231" i="122"/>
  <c r="V232" i="122"/>
  <c r="W232" i="122"/>
  <c r="X232" i="122"/>
  <c r="Y232" i="122"/>
  <c r="Z232" i="122"/>
  <c r="V237" i="122"/>
  <c r="W237" i="122"/>
  <c r="X237" i="122"/>
  <c r="Y237" i="122"/>
  <c r="Z237" i="122"/>
  <c r="V238" i="122"/>
  <c r="W238" i="122"/>
  <c r="X238" i="122"/>
  <c r="Y238" i="122"/>
  <c r="Z238" i="122"/>
  <c r="V239" i="122"/>
  <c r="W239" i="122"/>
  <c r="X239" i="122"/>
  <c r="Y239" i="122"/>
  <c r="Z239" i="122"/>
  <c r="V244" i="122"/>
  <c r="W244" i="122"/>
  <c r="X244" i="122"/>
  <c r="Y244" i="122"/>
  <c r="Z244" i="122"/>
  <c r="V245" i="122"/>
  <c r="W245" i="122"/>
  <c r="X245" i="122"/>
  <c r="Y245" i="122"/>
  <c r="Z245" i="122"/>
  <c r="V246" i="122"/>
  <c r="W246" i="122"/>
  <c r="X246" i="122"/>
  <c r="Y246" i="122"/>
  <c r="Z246" i="122"/>
  <c r="V251" i="122"/>
  <c r="W251" i="122"/>
  <c r="X251" i="122"/>
  <c r="Y251" i="122"/>
  <c r="Z251" i="122"/>
  <c r="V252" i="122"/>
  <c r="W252" i="122"/>
  <c r="X252" i="122"/>
  <c r="Y252" i="122"/>
  <c r="Z252" i="122"/>
  <c r="V253" i="122"/>
  <c r="W253" i="122"/>
  <c r="X253" i="122"/>
  <c r="Y253" i="122"/>
  <c r="Z253" i="122"/>
  <c r="V258" i="122"/>
  <c r="W258" i="122"/>
  <c r="X258" i="122"/>
  <c r="Y258" i="122"/>
  <c r="Z258" i="122"/>
  <c r="V259" i="122"/>
  <c r="W259" i="122"/>
  <c r="X259" i="122"/>
  <c r="Y259" i="122"/>
  <c r="Z259" i="122"/>
  <c r="V260" i="122"/>
  <c r="W260" i="122"/>
  <c r="X260" i="122"/>
  <c r="Y260" i="122"/>
  <c r="Z260" i="122"/>
  <c r="U260" i="122"/>
  <c r="U259" i="122"/>
  <c r="U258" i="122"/>
  <c r="U253" i="122"/>
  <c r="U252" i="122"/>
  <c r="U251" i="122"/>
  <c r="U246" i="122"/>
  <c r="U245" i="122"/>
  <c r="U244" i="122"/>
  <c r="U239" i="122"/>
  <c r="U238" i="122"/>
  <c r="U237" i="122"/>
  <c r="U232" i="122"/>
  <c r="U231" i="122"/>
  <c r="U230" i="122"/>
  <c r="U225" i="122"/>
  <c r="U224" i="122"/>
  <c r="U223" i="122"/>
  <c r="U218" i="122"/>
  <c r="U217" i="122"/>
  <c r="U216" i="122"/>
  <c r="U211" i="122"/>
  <c r="U210" i="122"/>
  <c r="U204" i="122"/>
  <c r="U203" i="122"/>
  <c r="U197" i="122"/>
  <c r="U196" i="122"/>
  <c r="U190" i="122"/>
  <c r="U189" i="122"/>
  <c r="U188" i="122"/>
  <c r="U183" i="122"/>
  <c r="U182" i="122"/>
  <c r="U181" i="122"/>
  <c r="U176" i="122"/>
  <c r="U175" i="122"/>
  <c r="U174" i="122"/>
  <c r="U169" i="122"/>
  <c r="U168" i="122"/>
  <c r="U167" i="122"/>
  <c r="U162" i="122"/>
  <c r="U161" i="122"/>
  <c r="U160" i="122"/>
  <c r="U155" i="122"/>
  <c r="U154" i="122"/>
  <c r="U153" i="122"/>
  <c r="U148" i="122"/>
  <c r="U147" i="122"/>
  <c r="U146" i="122"/>
  <c r="U141" i="122"/>
  <c r="U140" i="122"/>
  <c r="U139" i="122"/>
  <c r="U134" i="122"/>
  <c r="U133" i="122"/>
  <c r="U132" i="122"/>
  <c r="U127" i="122"/>
  <c r="U126" i="122"/>
  <c r="U125" i="122"/>
  <c r="U120" i="122"/>
  <c r="U119" i="122"/>
  <c r="U113" i="122"/>
  <c r="U112" i="122"/>
  <c r="U92" i="122"/>
  <c r="U91" i="122"/>
  <c r="U90" i="122"/>
  <c r="U85" i="122"/>
  <c r="U84" i="122"/>
  <c r="U83" i="122"/>
  <c r="U78" i="122"/>
  <c r="U77" i="122"/>
  <c r="U76" i="122"/>
  <c r="U71" i="122"/>
  <c r="S258" i="122"/>
  <c r="S259" i="122"/>
  <c r="S260" i="122"/>
  <c r="S251" i="122"/>
  <c r="S252" i="122"/>
  <c r="S253" i="122"/>
  <c r="S244" i="122"/>
  <c r="S245" i="122"/>
  <c r="S246" i="122"/>
  <c r="S237" i="122"/>
  <c r="S238" i="122"/>
  <c r="S239" i="122"/>
  <c r="S230" i="122"/>
  <c r="S231" i="122"/>
  <c r="S232" i="122"/>
  <c r="S223" i="122"/>
  <c r="S224" i="122"/>
  <c r="S225" i="122"/>
  <c r="S216" i="122"/>
  <c r="S217" i="122"/>
  <c r="S218" i="122"/>
  <c r="S210" i="122"/>
  <c r="S211" i="122"/>
  <c r="S203" i="122"/>
  <c r="S204" i="122"/>
  <c r="S196" i="122"/>
  <c r="S197" i="122"/>
  <c r="S188" i="122"/>
  <c r="S189" i="122"/>
  <c r="S190" i="122"/>
  <c r="S181" i="122"/>
  <c r="S182" i="122"/>
  <c r="S183" i="122"/>
  <c r="S174" i="122"/>
  <c r="S175" i="122"/>
  <c r="S176" i="122"/>
  <c r="S167" i="122"/>
  <c r="S168" i="122"/>
  <c r="S169" i="122"/>
  <c r="S162" i="122"/>
  <c r="S160" i="122"/>
  <c r="S161" i="122"/>
  <c r="S153" i="122"/>
  <c r="S154" i="122"/>
  <c r="S155" i="122"/>
  <c r="S146" i="122"/>
  <c r="S147" i="122"/>
  <c r="S148" i="122"/>
  <c r="S139" i="122"/>
  <c r="S140" i="122"/>
  <c r="S141" i="122"/>
  <c r="S132" i="122"/>
  <c r="S133" i="122"/>
  <c r="S134" i="122"/>
  <c r="S125" i="122"/>
  <c r="S126" i="122"/>
  <c r="S127" i="122"/>
  <c r="S119" i="122"/>
  <c r="S120" i="122"/>
  <c r="S112" i="122"/>
  <c r="S113" i="122"/>
  <c r="S90" i="122"/>
  <c r="S91" i="122"/>
  <c r="S92" i="122"/>
  <c r="S83" i="122"/>
  <c r="S84" i="122"/>
  <c r="S85" i="122"/>
  <c r="S76" i="122"/>
  <c r="S77" i="122"/>
  <c r="S78" i="122"/>
  <c r="S71" i="122"/>
  <c r="G66" i="198"/>
  <c r="G66" i="199"/>
  <c r="G66" i="200"/>
  <c r="G66" i="201"/>
  <c r="G105" i="201" s="1"/>
  <c r="G66" i="202"/>
  <c r="G66" i="203"/>
  <c r="G66" i="204"/>
  <c r="G66" i="205"/>
  <c r="G105" i="205" s="1"/>
  <c r="G66" i="206"/>
  <c r="G183" i="206" s="1"/>
  <c r="G66" i="207"/>
  <c r="G105" i="207" s="1"/>
  <c r="G66" i="208"/>
  <c r="G66" i="209"/>
  <c r="G144" i="209" s="1"/>
  <c r="G66" i="210"/>
  <c r="G66" i="211"/>
  <c r="G144" i="211" s="1"/>
  <c r="G66" i="212"/>
  <c r="G66" i="213"/>
  <c r="G144" i="213" s="1"/>
  <c r="G66" i="214"/>
  <c r="G66" i="215"/>
  <c r="G66" i="217"/>
  <c r="G66" i="218"/>
  <c r="G183" i="218" s="1"/>
  <c r="G66" i="219"/>
  <c r="G66" i="220"/>
  <c r="G66" i="222"/>
  <c r="G66" i="223"/>
  <c r="G105" i="223" s="1"/>
  <c r="G66" i="224"/>
  <c r="G66" i="216"/>
  <c r="G105" i="216" s="1"/>
  <c r="G66" i="225"/>
  <c r="F66" i="198"/>
  <c r="F183" i="198" s="1"/>
  <c r="F66" i="199"/>
  <c r="F66" i="200"/>
  <c r="F66" i="201"/>
  <c r="F105" i="201" s="1"/>
  <c r="F66" i="202"/>
  <c r="F66" i="203"/>
  <c r="F66" i="204"/>
  <c r="F144" i="204" s="1"/>
  <c r="F66" i="205"/>
  <c r="F66" i="206"/>
  <c r="F66" i="207"/>
  <c r="F66" i="208"/>
  <c r="F66" i="209"/>
  <c r="F105" i="209" s="1"/>
  <c r="F66" i="210"/>
  <c r="F66" i="211"/>
  <c r="F66" i="212"/>
  <c r="F66" i="213"/>
  <c r="F66" i="214"/>
  <c r="F105" i="214" s="1"/>
  <c r="F66" i="215"/>
  <c r="F66" i="217"/>
  <c r="F66" i="218"/>
  <c r="F66" i="219"/>
  <c r="F66" i="220"/>
  <c r="F66" i="222"/>
  <c r="F66" i="223"/>
  <c r="F66" i="224"/>
  <c r="F105" i="224" s="1"/>
  <c r="F66" i="216"/>
  <c r="F105" i="216" s="1"/>
  <c r="F66" i="225"/>
  <c r="F144" i="225" s="1"/>
  <c r="E66" i="198"/>
  <c r="E183" i="198" s="1"/>
  <c r="E66" i="199"/>
  <c r="E105" i="199" s="1"/>
  <c r="E222" i="199" s="1"/>
  <c r="E66" i="200"/>
  <c r="E66" i="201"/>
  <c r="E144" i="201" s="1"/>
  <c r="E66" i="202"/>
  <c r="E66" i="203"/>
  <c r="E144" i="203" s="1"/>
  <c r="E66" i="204"/>
  <c r="E105" i="204" s="1"/>
  <c r="E66" i="205"/>
  <c r="E144" i="205" s="1"/>
  <c r="E66" i="206"/>
  <c r="E66" i="207"/>
  <c r="E66" i="208"/>
  <c r="E66" i="209"/>
  <c r="E144" i="209" s="1"/>
  <c r="E66" i="210"/>
  <c r="E66" i="211"/>
  <c r="E144" i="211" s="1"/>
  <c r="E66" i="212"/>
  <c r="E66" i="213"/>
  <c r="E144" i="213" s="1"/>
  <c r="E66" i="214"/>
  <c r="E66" i="215"/>
  <c r="E144" i="215" s="1"/>
  <c r="E66" i="217"/>
  <c r="E105" i="217" s="1"/>
  <c r="E66" i="218"/>
  <c r="E66" i="219"/>
  <c r="E66" i="220"/>
  <c r="E144" i="220" s="1"/>
  <c r="E66" i="222"/>
  <c r="E144" i="222" s="1"/>
  <c r="E66" i="223"/>
  <c r="E66" i="224"/>
  <c r="E66" i="216"/>
  <c r="E66" i="225"/>
  <c r="E105" i="225" s="1"/>
  <c r="O289" i="199"/>
  <c r="N289" i="199"/>
  <c r="M289" i="199"/>
  <c r="O287" i="200"/>
  <c r="N287" i="200"/>
  <c r="M287" i="200"/>
  <c r="O287" i="201"/>
  <c r="N287" i="201"/>
  <c r="M287" i="201"/>
  <c r="O287" i="202"/>
  <c r="N287" i="202"/>
  <c r="M287" i="202"/>
  <c r="O288" i="205"/>
  <c r="N288" i="205"/>
  <c r="M288" i="205"/>
  <c r="O288" i="206"/>
  <c r="N288" i="206"/>
  <c r="M288" i="206"/>
  <c r="O287" i="207"/>
  <c r="N287" i="207"/>
  <c r="M287" i="207"/>
  <c r="O287" i="208"/>
  <c r="N287" i="208"/>
  <c r="M287" i="208"/>
  <c r="O287" i="209"/>
  <c r="N287" i="209"/>
  <c r="M287" i="209"/>
  <c r="O287" i="210"/>
  <c r="N287" i="210"/>
  <c r="M287" i="210"/>
  <c r="O287" i="211"/>
  <c r="N287" i="211"/>
  <c r="M287" i="211"/>
  <c r="O287" i="212"/>
  <c r="N287" i="212"/>
  <c r="M287" i="212"/>
  <c r="O287" i="213"/>
  <c r="N287" i="213"/>
  <c r="M287" i="213"/>
  <c r="O287" i="214"/>
  <c r="N287" i="214"/>
  <c r="M287" i="214"/>
  <c r="O287" i="215"/>
  <c r="N287" i="215"/>
  <c r="M287" i="215"/>
  <c r="O287" i="217"/>
  <c r="N287" i="217"/>
  <c r="M287" i="217"/>
  <c r="O288" i="218"/>
  <c r="N288" i="218"/>
  <c r="M288" i="218"/>
  <c r="O288" i="219"/>
  <c r="N288" i="219"/>
  <c r="M288" i="219"/>
  <c r="O288" i="220"/>
  <c r="N288" i="220"/>
  <c r="M288" i="220"/>
  <c r="O287" i="222"/>
  <c r="N287" i="222"/>
  <c r="M287" i="222"/>
  <c r="O287" i="223"/>
  <c r="N287" i="223"/>
  <c r="M287" i="223"/>
  <c r="O287" i="224"/>
  <c r="N287" i="224"/>
  <c r="M287" i="224"/>
  <c r="O287" i="216"/>
  <c r="N287" i="216"/>
  <c r="M287" i="216"/>
  <c r="O287" i="225"/>
  <c r="N287" i="225"/>
  <c r="M287" i="225"/>
  <c r="O249" i="200"/>
  <c r="N249" i="200"/>
  <c r="M249" i="200"/>
  <c r="O249" i="201"/>
  <c r="N249" i="201"/>
  <c r="M249" i="201"/>
  <c r="O249" i="202"/>
  <c r="N249" i="202"/>
  <c r="M249" i="202"/>
  <c r="O250" i="205"/>
  <c r="N250" i="205"/>
  <c r="M250" i="205"/>
  <c r="O250" i="206"/>
  <c r="N250" i="206"/>
  <c r="M250" i="206"/>
  <c r="O249" i="207"/>
  <c r="N249" i="207"/>
  <c r="M249" i="207"/>
  <c r="O249" i="208"/>
  <c r="N249" i="208"/>
  <c r="M249" i="208"/>
  <c r="O249" i="209"/>
  <c r="N249" i="209"/>
  <c r="M249" i="209"/>
  <c r="O249" i="210"/>
  <c r="N249" i="210"/>
  <c r="M249" i="210"/>
  <c r="O249" i="211"/>
  <c r="N249" i="211"/>
  <c r="M249" i="211"/>
  <c r="O249" i="212"/>
  <c r="N249" i="212"/>
  <c r="M249" i="212"/>
  <c r="O249" i="213"/>
  <c r="N249" i="213"/>
  <c r="M249" i="213"/>
  <c r="O249" i="214"/>
  <c r="N249" i="214"/>
  <c r="M249" i="214"/>
  <c r="O249" i="215"/>
  <c r="N249" i="215"/>
  <c r="M249" i="215"/>
  <c r="O249" i="217"/>
  <c r="N249" i="217"/>
  <c r="M249" i="217"/>
  <c r="O250" i="218"/>
  <c r="N250" i="218"/>
  <c r="M250" i="218"/>
  <c r="O250" i="219"/>
  <c r="N250" i="219"/>
  <c r="M250" i="219"/>
  <c r="O250" i="220"/>
  <c r="N250" i="220"/>
  <c r="M250" i="220"/>
  <c r="O249" i="222"/>
  <c r="N249" i="222"/>
  <c r="M249" i="222"/>
  <c r="O249" i="223"/>
  <c r="N249" i="223"/>
  <c r="M249" i="223"/>
  <c r="O249" i="224"/>
  <c r="N249" i="224"/>
  <c r="M249" i="224"/>
  <c r="O249" i="216"/>
  <c r="N249" i="216"/>
  <c r="M249" i="216"/>
  <c r="O249" i="225"/>
  <c r="N249" i="225"/>
  <c r="M249" i="225"/>
  <c r="O211" i="200"/>
  <c r="N211" i="200"/>
  <c r="M211" i="200"/>
  <c r="O211" i="201"/>
  <c r="N211" i="201"/>
  <c r="M211" i="201"/>
  <c r="O211" i="202"/>
  <c r="N211" i="202"/>
  <c r="M211" i="202"/>
  <c r="O211" i="207"/>
  <c r="N211" i="207"/>
  <c r="M211" i="207"/>
  <c r="O211" i="208"/>
  <c r="N211" i="208"/>
  <c r="M211" i="208"/>
  <c r="O211" i="209"/>
  <c r="N211" i="209"/>
  <c r="M211" i="209"/>
  <c r="O211" i="210"/>
  <c r="N211" i="210"/>
  <c r="M211" i="210"/>
  <c r="O211" i="211"/>
  <c r="N211" i="211"/>
  <c r="M211" i="211"/>
  <c r="O211" i="212"/>
  <c r="N211" i="212"/>
  <c r="M211" i="212"/>
  <c r="O211" i="213"/>
  <c r="N211" i="213"/>
  <c r="M211" i="213"/>
  <c r="O211" i="214"/>
  <c r="N211" i="214"/>
  <c r="M211" i="214"/>
  <c r="O211" i="215"/>
  <c r="N211" i="215"/>
  <c r="M211" i="215"/>
  <c r="O211" i="217"/>
  <c r="N211" i="217"/>
  <c r="M211" i="217"/>
  <c r="O211" i="222"/>
  <c r="N211" i="222"/>
  <c r="M211" i="222"/>
  <c r="O211" i="223"/>
  <c r="N211" i="223"/>
  <c r="M211" i="223"/>
  <c r="O211" i="224"/>
  <c r="N211" i="224"/>
  <c r="M211" i="224"/>
  <c r="O211" i="216"/>
  <c r="N211" i="216"/>
  <c r="M211" i="216"/>
  <c r="O211" i="225"/>
  <c r="N211" i="225"/>
  <c r="M211" i="225"/>
  <c r="C36" i="194"/>
  <c r="B36" i="194"/>
  <c r="A87" i="191"/>
  <c r="C6" i="98"/>
  <c r="A6" i="98"/>
  <c r="A1" i="228"/>
  <c r="O32" i="228"/>
  <c r="O33" i="228"/>
  <c r="E20" i="228"/>
  <c r="F20" i="228"/>
  <c r="G20" i="228"/>
  <c r="E21" i="228"/>
  <c r="F21" i="228"/>
  <c r="G21" i="228"/>
  <c r="E34" i="228"/>
  <c r="F34" i="228"/>
  <c r="G34" i="228"/>
  <c r="A1" i="188"/>
  <c r="J40" i="228"/>
  <c r="I38" i="228"/>
  <c r="J37" i="228"/>
  <c r="J41" i="228" s="1"/>
  <c r="B32" i="228"/>
  <c r="B78" i="228" s="1"/>
  <c r="B31" i="228"/>
  <c r="B30" i="228"/>
  <c r="B29" i="228"/>
  <c r="B28" i="228"/>
  <c r="B74" i="228" s="1"/>
  <c r="B27" i="228"/>
  <c r="B26" i="228"/>
  <c r="B25" i="228"/>
  <c r="B24" i="228"/>
  <c r="B23" i="228"/>
  <c r="B22" i="228"/>
  <c r="D16" i="228"/>
  <c r="F22" i="223"/>
  <c r="F23" i="223"/>
  <c r="F35" i="223"/>
  <c r="F36" i="223"/>
  <c r="G22" i="223"/>
  <c r="G23" i="223"/>
  <c r="G35" i="223"/>
  <c r="G36" i="223"/>
  <c r="F22" i="224"/>
  <c r="F23" i="224"/>
  <c r="F35" i="224"/>
  <c r="F36" i="224"/>
  <c r="G22" i="224"/>
  <c r="G23" i="224"/>
  <c r="G35" i="224"/>
  <c r="G36" i="224"/>
  <c r="F22" i="216"/>
  <c r="F23" i="216"/>
  <c r="F35" i="216"/>
  <c r="F36" i="216"/>
  <c r="G22" i="216"/>
  <c r="G23" i="216"/>
  <c r="G35" i="216"/>
  <c r="G36" i="216"/>
  <c r="F22" i="225"/>
  <c r="F23" i="225"/>
  <c r="F35" i="225"/>
  <c r="F36" i="225"/>
  <c r="G22" i="225"/>
  <c r="G23" i="225"/>
  <c r="G35" i="225"/>
  <c r="G36" i="225"/>
  <c r="F22" i="222"/>
  <c r="F23" i="222"/>
  <c r="F35" i="222"/>
  <c r="F36" i="222"/>
  <c r="G22" i="222"/>
  <c r="G23" i="222"/>
  <c r="G35" i="222"/>
  <c r="G36" i="222"/>
  <c r="F22" i="220"/>
  <c r="F23" i="220"/>
  <c r="F35" i="220"/>
  <c r="F36" i="220"/>
  <c r="G22" i="220"/>
  <c r="G23" i="220"/>
  <c r="G35" i="220"/>
  <c r="G36" i="220"/>
  <c r="F22" i="218"/>
  <c r="F23" i="218"/>
  <c r="F35" i="218"/>
  <c r="F36" i="218"/>
  <c r="G22" i="218"/>
  <c r="G23" i="218"/>
  <c r="G35" i="218"/>
  <c r="G36" i="218"/>
  <c r="F22" i="217"/>
  <c r="F23" i="217"/>
  <c r="F35" i="217"/>
  <c r="F36" i="217"/>
  <c r="G22" i="217"/>
  <c r="G23" i="217"/>
  <c r="G35" i="217"/>
  <c r="G36" i="217"/>
  <c r="F22" i="215"/>
  <c r="F23" i="215"/>
  <c r="F35" i="215"/>
  <c r="F36" i="215"/>
  <c r="G22" i="215"/>
  <c r="G23" i="215"/>
  <c r="G35" i="215"/>
  <c r="G36" i="215"/>
  <c r="F22" i="212"/>
  <c r="F23" i="212"/>
  <c r="F35" i="212"/>
  <c r="F36" i="212"/>
  <c r="G22" i="212"/>
  <c r="G23" i="212"/>
  <c r="G35" i="212"/>
  <c r="G36" i="212"/>
  <c r="F22" i="213"/>
  <c r="F23" i="213"/>
  <c r="F35" i="213"/>
  <c r="F36" i="213"/>
  <c r="G22" i="213"/>
  <c r="G23" i="213"/>
  <c r="G35" i="213"/>
  <c r="G36" i="213"/>
  <c r="F22" i="214"/>
  <c r="F23" i="214"/>
  <c r="F35" i="214"/>
  <c r="F36" i="214"/>
  <c r="G22" i="214"/>
  <c r="G23" i="214"/>
  <c r="G35" i="214"/>
  <c r="G36" i="214"/>
  <c r="F22" i="211"/>
  <c r="F23" i="211"/>
  <c r="F35" i="211"/>
  <c r="F36" i="211"/>
  <c r="G22" i="211"/>
  <c r="G23" i="211"/>
  <c r="G35" i="211"/>
  <c r="G36" i="211"/>
  <c r="F22" i="208"/>
  <c r="F23" i="208"/>
  <c r="F35" i="208"/>
  <c r="F36" i="208"/>
  <c r="G22" i="208"/>
  <c r="G23" i="208"/>
  <c r="G35" i="208"/>
  <c r="G36" i="208"/>
  <c r="F22" i="209"/>
  <c r="F23" i="209"/>
  <c r="F35" i="209"/>
  <c r="F36" i="209"/>
  <c r="G22" i="209"/>
  <c r="G23" i="209"/>
  <c r="G35" i="209"/>
  <c r="G36" i="209"/>
  <c r="F22" i="210"/>
  <c r="F23" i="210"/>
  <c r="F35" i="210"/>
  <c r="F36" i="210"/>
  <c r="G22" i="210"/>
  <c r="G23" i="210"/>
  <c r="G35" i="210"/>
  <c r="G36" i="210"/>
  <c r="F22" i="207"/>
  <c r="F23" i="207"/>
  <c r="F35" i="207"/>
  <c r="F36" i="207"/>
  <c r="G22" i="207"/>
  <c r="G23" i="207"/>
  <c r="G35" i="207"/>
  <c r="G36" i="207"/>
  <c r="F22" i="204"/>
  <c r="F23" i="204"/>
  <c r="F35" i="204"/>
  <c r="F36" i="204"/>
  <c r="G22" i="204"/>
  <c r="G23" i="204"/>
  <c r="G35" i="204"/>
  <c r="G36" i="204"/>
  <c r="F22" i="205"/>
  <c r="F23" i="205"/>
  <c r="F35" i="205"/>
  <c r="F36" i="205"/>
  <c r="G22" i="205"/>
  <c r="G23" i="205"/>
  <c r="G35" i="205"/>
  <c r="G36" i="205"/>
  <c r="F22" i="206"/>
  <c r="F23" i="206"/>
  <c r="F35" i="206"/>
  <c r="F36" i="206"/>
  <c r="G22" i="206"/>
  <c r="G23" i="206"/>
  <c r="G35" i="206"/>
  <c r="G36" i="206"/>
  <c r="F22" i="203"/>
  <c r="F23" i="203"/>
  <c r="F35" i="203"/>
  <c r="F36" i="203"/>
  <c r="G22" i="203"/>
  <c r="G23" i="203"/>
  <c r="G35" i="203"/>
  <c r="G36" i="203"/>
  <c r="F22" i="201"/>
  <c r="F23" i="201"/>
  <c r="F35" i="201"/>
  <c r="F36" i="201"/>
  <c r="G22" i="201"/>
  <c r="G23" i="201"/>
  <c r="G35" i="201"/>
  <c r="G36" i="201"/>
  <c r="F22" i="202"/>
  <c r="F23" i="202"/>
  <c r="F35" i="202"/>
  <c r="F36" i="202"/>
  <c r="G22" i="202"/>
  <c r="G23" i="202"/>
  <c r="G35" i="202"/>
  <c r="G36" i="202"/>
  <c r="F22" i="200"/>
  <c r="F23" i="200"/>
  <c r="F35" i="200"/>
  <c r="F36" i="200"/>
  <c r="G22" i="200"/>
  <c r="G23" i="200"/>
  <c r="G35" i="200"/>
  <c r="G36" i="200"/>
  <c r="F22" i="199"/>
  <c r="F23" i="199"/>
  <c r="F35" i="199"/>
  <c r="F36" i="199"/>
  <c r="G22" i="199"/>
  <c r="G23" i="199"/>
  <c r="G35" i="199"/>
  <c r="G36" i="199"/>
  <c r="J40" i="198"/>
  <c r="J40" i="199"/>
  <c r="J94" i="199" s="1"/>
  <c r="J133" i="199" s="1"/>
  <c r="J172" i="199" s="1"/>
  <c r="J211" i="199" s="1"/>
  <c r="J250" i="199" s="1"/>
  <c r="J40" i="200"/>
  <c r="J94" i="200" s="1"/>
  <c r="J133" i="200" s="1"/>
  <c r="J172" i="200" s="1"/>
  <c r="J40" i="201"/>
  <c r="J94" i="201" s="1"/>
  <c r="J133" i="201" s="1"/>
  <c r="J172" i="201" s="1"/>
  <c r="J40" i="202"/>
  <c r="J94" i="202" s="1"/>
  <c r="J133" i="202" s="1"/>
  <c r="J172" i="202" s="1"/>
  <c r="J40" i="203"/>
  <c r="J94" i="203" s="1"/>
  <c r="J133" i="203" s="1"/>
  <c r="J172" i="203" s="1"/>
  <c r="J211" i="203" s="1"/>
  <c r="J250" i="203" s="1"/>
  <c r="J289" i="203" s="1"/>
  <c r="J40" i="205"/>
  <c r="J94" i="205" s="1"/>
  <c r="J133" i="205" s="1"/>
  <c r="J172" i="205" s="1"/>
  <c r="J211" i="205" s="1"/>
  <c r="J40" i="206"/>
  <c r="J94" i="206" s="1"/>
  <c r="J133" i="206" s="1"/>
  <c r="J172" i="206" s="1"/>
  <c r="J211" i="206" s="1"/>
  <c r="J40" i="207"/>
  <c r="J94" i="207" s="1"/>
  <c r="J133" i="207" s="1"/>
  <c r="J172" i="207" s="1"/>
  <c r="J40" i="208"/>
  <c r="J94" i="208" s="1"/>
  <c r="J133" i="208" s="1"/>
  <c r="J172" i="208" s="1"/>
  <c r="J40" i="209"/>
  <c r="J94" i="209" s="1"/>
  <c r="J133" i="209" s="1"/>
  <c r="J172" i="209" s="1"/>
  <c r="J40" i="210"/>
  <c r="J94" i="210" s="1"/>
  <c r="J133" i="210" s="1"/>
  <c r="J172" i="210" s="1"/>
  <c r="J40" i="211"/>
  <c r="J94" i="211" s="1"/>
  <c r="J133" i="211" s="1"/>
  <c r="J172" i="211" s="1"/>
  <c r="J40" i="212"/>
  <c r="J94" i="212" s="1"/>
  <c r="J133" i="212" s="1"/>
  <c r="J172" i="212" s="1"/>
  <c r="J40" i="213"/>
  <c r="J94" i="213" s="1"/>
  <c r="J133" i="213" s="1"/>
  <c r="J172" i="213" s="1"/>
  <c r="J40" i="214"/>
  <c r="J94" i="214" s="1"/>
  <c r="J133" i="214" s="1"/>
  <c r="J172" i="214" s="1"/>
  <c r="J40" i="215"/>
  <c r="J94" i="215" s="1"/>
  <c r="J133" i="215" s="1"/>
  <c r="J172" i="215" s="1"/>
  <c r="J40" i="217"/>
  <c r="J94" i="217" s="1"/>
  <c r="J133" i="217" s="1"/>
  <c r="J172" i="217" s="1"/>
  <c r="J40" i="218"/>
  <c r="J94" i="218" s="1"/>
  <c r="J133" i="218" s="1"/>
  <c r="J172" i="218" s="1"/>
  <c r="J211" i="218" s="1"/>
  <c r="J40" i="219"/>
  <c r="J94" i="219" s="1"/>
  <c r="J133" i="219" s="1"/>
  <c r="J172" i="219" s="1"/>
  <c r="J211" i="219" s="1"/>
  <c r="J40" i="220"/>
  <c r="J94" i="220" s="1"/>
  <c r="J133" i="220" s="1"/>
  <c r="J172" i="220" s="1"/>
  <c r="J211" i="220" s="1"/>
  <c r="J40" i="222"/>
  <c r="J94" i="222" s="1"/>
  <c r="J133" i="222" s="1"/>
  <c r="J172" i="222" s="1"/>
  <c r="J40" i="223"/>
  <c r="J94" i="223" s="1"/>
  <c r="J133" i="223" s="1"/>
  <c r="J172" i="223" s="1"/>
  <c r="J40" i="224"/>
  <c r="J94" i="224" s="1"/>
  <c r="J133" i="224" s="1"/>
  <c r="J172" i="224" s="1"/>
  <c r="J40" i="216"/>
  <c r="J94" i="216" s="1"/>
  <c r="J133" i="216" s="1"/>
  <c r="J172" i="216" s="1"/>
  <c r="J40" i="225"/>
  <c r="J94" i="225" s="1"/>
  <c r="J133" i="225" s="1"/>
  <c r="J172" i="225" s="1"/>
  <c r="J40" i="204"/>
  <c r="J94" i="204" s="1"/>
  <c r="J133" i="204" s="1"/>
  <c r="J172" i="204" s="1"/>
  <c r="J211" i="204" s="1"/>
  <c r="J250" i="204" s="1"/>
  <c r="J289" i="204" s="1"/>
  <c r="I38" i="198"/>
  <c r="I38" i="199"/>
  <c r="I92" i="199" s="1"/>
  <c r="I131" i="199" s="1"/>
  <c r="I170" i="199" s="1"/>
  <c r="I209" i="199" s="1"/>
  <c r="I248" i="199" s="1"/>
  <c r="I38" i="200"/>
  <c r="I92" i="200" s="1"/>
  <c r="I131" i="200" s="1"/>
  <c r="I170" i="200" s="1"/>
  <c r="I38" i="201"/>
  <c r="I92" i="201" s="1"/>
  <c r="I131" i="201" s="1"/>
  <c r="I170" i="201" s="1"/>
  <c r="I38" i="202"/>
  <c r="I92" i="202" s="1"/>
  <c r="I131" i="202" s="1"/>
  <c r="I170" i="202" s="1"/>
  <c r="I38" i="203"/>
  <c r="I92" i="203" s="1"/>
  <c r="I131" i="203" s="1"/>
  <c r="I170" i="203" s="1"/>
  <c r="I209" i="203" s="1"/>
  <c r="I248" i="203" s="1"/>
  <c r="I287" i="203" s="1"/>
  <c r="I38" i="205"/>
  <c r="I92" i="205" s="1"/>
  <c r="I131" i="205" s="1"/>
  <c r="I170" i="205" s="1"/>
  <c r="I209" i="205" s="1"/>
  <c r="I38" i="206"/>
  <c r="I92" i="206" s="1"/>
  <c r="I131" i="206" s="1"/>
  <c r="I170" i="206" s="1"/>
  <c r="I209" i="206" s="1"/>
  <c r="I38" i="207"/>
  <c r="I92" i="207" s="1"/>
  <c r="I131" i="207" s="1"/>
  <c r="I170" i="207" s="1"/>
  <c r="I38" i="208"/>
  <c r="I92" i="208" s="1"/>
  <c r="I131" i="208" s="1"/>
  <c r="I170" i="208" s="1"/>
  <c r="I38" i="209"/>
  <c r="I92" i="209" s="1"/>
  <c r="I131" i="209" s="1"/>
  <c r="I170" i="209" s="1"/>
  <c r="I38" i="210"/>
  <c r="I92" i="210" s="1"/>
  <c r="I131" i="210" s="1"/>
  <c r="I170" i="210" s="1"/>
  <c r="I38" i="211"/>
  <c r="I92" i="211" s="1"/>
  <c r="I131" i="211" s="1"/>
  <c r="I170" i="211" s="1"/>
  <c r="I38" i="212"/>
  <c r="I92" i="212" s="1"/>
  <c r="I131" i="212" s="1"/>
  <c r="I170" i="212" s="1"/>
  <c r="I38" i="213"/>
  <c r="I92" i="213" s="1"/>
  <c r="I131" i="213" s="1"/>
  <c r="I170" i="213" s="1"/>
  <c r="I38" i="214"/>
  <c r="I92" i="214" s="1"/>
  <c r="I131" i="214" s="1"/>
  <c r="I170" i="214" s="1"/>
  <c r="I38" i="215"/>
  <c r="I92" i="215" s="1"/>
  <c r="I131" i="215" s="1"/>
  <c r="I170" i="215" s="1"/>
  <c r="I38" i="217"/>
  <c r="I92" i="217" s="1"/>
  <c r="I131" i="217" s="1"/>
  <c r="I170" i="217" s="1"/>
  <c r="I38" i="218"/>
  <c r="I92" i="218" s="1"/>
  <c r="I131" i="218" s="1"/>
  <c r="I170" i="218" s="1"/>
  <c r="I209" i="218" s="1"/>
  <c r="I38" i="219"/>
  <c r="I92" i="219" s="1"/>
  <c r="I131" i="219" s="1"/>
  <c r="I170" i="219" s="1"/>
  <c r="I209" i="219" s="1"/>
  <c r="I38" i="220"/>
  <c r="I92" i="220" s="1"/>
  <c r="I131" i="220" s="1"/>
  <c r="I170" i="220" s="1"/>
  <c r="I209" i="220" s="1"/>
  <c r="I38" i="222"/>
  <c r="I92" i="222" s="1"/>
  <c r="I131" i="222" s="1"/>
  <c r="I170" i="222" s="1"/>
  <c r="I38" i="223"/>
  <c r="I92" i="223" s="1"/>
  <c r="I131" i="223" s="1"/>
  <c r="I170" i="223" s="1"/>
  <c r="I38" i="224"/>
  <c r="I92" i="224" s="1"/>
  <c r="I131" i="224" s="1"/>
  <c r="I170" i="224" s="1"/>
  <c r="I38" i="216"/>
  <c r="I92" i="216" s="1"/>
  <c r="I131" i="216" s="1"/>
  <c r="I170" i="216" s="1"/>
  <c r="I38" i="225"/>
  <c r="I92" i="225" s="1"/>
  <c r="I131" i="225" s="1"/>
  <c r="I170" i="225" s="1"/>
  <c r="I38" i="204"/>
  <c r="I92" i="204" s="1"/>
  <c r="I131" i="204" s="1"/>
  <c r="I170" i="204" s="1"/>
  <c r="I209" i="204" s="1"/>
  <c r="I248" i="204" s="1"/>
  <c r="I287" i="204" s="1"/>
  <c r="J37" i="198"/>
  <c r="J37" i="199"/>
  <c r="J91" i="199" s="1"/>
  <c r="J130" i="199" s="1"/>
  <c r="J169" i="199" s="1"/>
  <c r="J208" i="199" s="1"/>
  <c r="J247" i="199" s="1"/>
  <c r="J37" i="200"/>
  <c r="J91" i="200" s="1"/>
  <c r="J130" i="200" s="1"/>
  <c r="J169" i="200" s="1"/>
  <c r="J37" i="201"/>
  <c r="J91" i="201" s="1"/>
  <c r="J130" i="201" s="1"/>
  <c r="J169" i="201" s="1"/>
  <c r="J37" i="202"/>
  <c r="J91" i="202" s="1"/>
  <c r="J130" i="202" s="1"/>
  <c r="J169" i="202" s="1"/>
  <c r="J37" i="203"/>
  <c r="J91" i="203" s="1"/>
  <c r="J130" i="203" s="1"/>
  <c r="J169" i="203" s="1"/>
  <c r="J208" i="203" s="1"/>
  <c r="J247" i="203" s="1"/>
  <c r="J286" i="203" s="1"/>
  <c r="J37" i="205"/>
  <c r="J91" i="205" s="1"/>
  <c r="J130" i="205" s="1"/>
  <c r="J169" i="205" s="1"/>
  <c r="J208" i="205" s="1"/>
  <c r="J37" i="206"/>
  <c r="J91" i="206" s="1"/>
  <c r="J130" i="206" s="1"/>
  <c r="J169" i="206" s="1"/>
  <c r="J208" i="206" s="1"/>
  <c r="J37" i="207"/>
  <c r="J91" i="207" s="1"/>
  <c r="J130" i="207" s="1"/>
  <c r="J169" i="207" s="1"/>
  <c r="J37" i="208"/>
  <c r="J91" i="208" s="1"/>
  <c r="J130" i="208" s="1"/>
  <c r="J169" i="208" s="1"/>
  <c r="J37" i="209"/>
  <c r="J91" i="209" s="1"/>
  <c r="J130" i="209" s="1"/>
  <c r="J169" i="209" s="1"/>
  <c r="J37" i="210"/>
  <c r="J91" i="210" s="1"/>
  <c r="J130" i="210" s="1"/>
  <c r="J169" i="210" s="1"/>
  <c r="J37" i="211"/>
  <c r="J91" i="211" s="1"/>
  <c r="J130" i="211" s="1"/>
  <c r="J169" i="211" s="1"/>
  <c r="J37" i="212"/>
  <c r="J91" i="212" s="1"/>
  <c r="J130" i="212" s="1"/>
  <c r="J169" i="212" s="1"/>
  <c r="J37" i="213"/>
  <c r="J91" i="213" s="1"/>
  <c r="J130" i="213" s="1"/>
  <c r="J169" i="213" s="1"/>
  <c r="J37" i="214"/>
  <c r="J91" i="214" s="1"/>
  <c r="J130" i="214" s="1"/>
  <c r="J169" i="214" s="1"/>
  <c r="J37" i="215"/>
  <c r="J91" i="215" s="1"/>
  <c r="J130" i="215" s="1"/>
  <c r="J169" i="215" s="1"/>
  <c r="J37" i="217"/>
  <c r="J91" i="217" s="1"/>
  <c r="J130" i="217" s="1"/>
  <c r="J169" i="217" s="1"/>
  <c r="J37" i="218"/>
  <c r="J91" i="218" s="1"/>
  <c r="J130" i="218" s="1"/>
  <c r="J169" i="218" s="1"/>
  <c r="J208" i="218" s="1"/>
  <c r="J37" i="219"/>
  <c r="J91" i="219" s="1"/>
  <c r="J130" i="219" s="1"/>
  <c r="J169" i="219" s="1"/>
  <c r="J208" i="219" s="1"/>
  <c r="J37" i="220"/>
  <c r="J91" i="220" s="1"/>
  <c r="J130" i="220" s="1"/>
  <c r="J169" i="220" s="1"/>
  <c r="J208" i="220" s="1"/>
  <c r="J37" i="222"/>
  <c r="J91" i="222" s="1"/>
  <c r="J130" i="222" s="1"/>
  <c r="J169" i="222" s="1"/>
  <c r="J37" i="223"/>
  <c r="J91" i="223" s="1"/>
  <c r="J130" i="223" s="1"/>
  <c r="J169" i="223" s="1"/>
  <c r="J37" i="224"/>
  <c r="J91" i="224" s="1"/>
  <c r="J130" i="224" s="1"/>
  <c r="J169" i="224" s="1"/>
  <c r="J37" i="216"/>
  <c r="J91" i="216" s="1"/>
  <c r="J130" i="216" s="1"/>
  <c r="J169" i="216" s="1"/>
  <c r="J37" i="225"/>
  <c r="J91" i="225" s="1"/>
  <c r="J130" i="225" s="1"/>
  <c r="J169" i="225" s="1"/>
  <c r="J37" i="204"/>
  <c r="J91" i="204" s="1"/>
  <c r="J130" i="204" s="1"/>
  <c r="J169" i="204" s="1"/>
  <c r="J208" i="204" s="1"/>
  <c r="J247" i="204" s="1"/>
  <c r="J286" i="204" s="1"/>
  <c r="A2" i="225"/>
  <c r="A14" i="225" s="1"/>
  <c r="A66" i="225" s="1"/>
  <c r="A2" i="216"/>
  <c r="A14" i="216" s="1"/>
  <c r="A66" i="216" s="1"/>
  <c r="A2" i="224"/>
  <c r="A14" i="224" s="1"/>
  <c r="A66" i="224" s="1"/>
  <c r="A2" i="223"/>
  <c r="A14" i="223" s="1"/>
  <c r="A66" i="223" s="1"/>
  <c r="A2" i="222"/>
  <c r="A2" i="220"/>
  <c r="A14" i="220" s="1"/>
  <c r="A66" i="220" s="1"/>
  <c r="A105" i="220" s="1"/>
  <c r="A2" i="219"/>
  <c r="A14" i="219" s="1"/>
  <c r="A66" i="219" s="1"/>
  <c r="A144" i="219" s="1"/>
  <c r="A2" i="218"/>
  <c r="A14" i="218" s="1"/>
  <c r="A66" i="218" s="1"/>
  <c r="A2" i="217"/>
  <c r="A14" i="217" s="1"/>
  <c r="A66" i="217" s="1"/>
  <c r="A2" i="215"/>
  <c r="A14" i="215" s="1"/>
  <c r="A66" i="215" s="1"/>
  <c r="A144" i="215" s="1"/>
  <c r="A2" i="214"/>
  <c r="A14" i="214" s="1"/>
  <c r="A66" i="214" s="1"/>
  <c r="A2" i="213"/>
  <c r="A14" i="213" s="1"/>
  <c r="A66" i="213" s="1"/>
  <c r="A2" i="212"/>
  <c r="A14" i="212" s="1"/>
  <c r="A66" i="212" s="1"/>
  <c r="A105" i="212" s="1"/>
  <c r="A2" i="211"/>
  <c r="A14" i="211" s="1"/>
  <c r="A66" i="211" s="1"/>
  <c r="A2" i="210"/>
  <c r="A14" i="210" s="1"/>
  <c r="A66" i="210" s="1"/>
  <c r="A2" i="209"/>
  <c r="A2" i="208"/>
  <c r="A14" i="208" s="1"/>
  <c r="A66" i="208" s="1"/>
  <c r="A2" i="207"/>
  <c r="A14" i="207" s="1"/>
  <c r="A66" i="207" s="1"/>
  <c r="A2" i="206"/>
  <c r="A14" i="206" s="1"/>
  <c r="A66" i="206" s="1"/>
  <c r="A144" i="206" s="1"/>
  <c r="A2" i="205"/>
  <c r="A2" i="204"/>
  <c r="A14" i="204" s="1"/>
  <c r="A66" i="204" s="1"/>
  <c r="A261" i="204" s="1"/>
  <c r="A2" i="203"/>
  <c r="A14" i="203" s="1"/>
  <c r="A66" i="203" s="1"/>
  <c r="A2" i="202"/>
  <c r="A2" i="201"/>
  <c r="A2" i="200"/>
  <c r="A14" i="200" s="1"/>
  <c r="A66" i="200" s="1"/>
  <c r="A2" i="199"/>
  <c r="A14" i="199" s="1"/>
  <c r="A66" i="199" s="1"/>
  <c r="O145" i="225"/>
  <c r="N145" i="225"/>
  <c r="M145" i="225"/>
  <c r="L145" i="225"/>
  <c r="K145" i="225"/>
  <c r="J145" i="225"/>
  <c r="I145" i="225"/>
  <c r="H145" i="225"/>
  <c r="G145" i="225"/>
  <c r="F145" i="225"/>
  <c r="E145" i="225"/>
  <c r="D145" i="225"/>
  <c r="C145" i="225"/>
  <c r="O106" i="225"/>
  <c r="N106" i="225"/>
  <c r="M106" i="225"/>
  <c r="L106" i="225"/>
  <c r="K106" i="225"/>
  <c r="J106" i="225"/>
  <c r="I106" i="225"/>
  <c r="H106" i="225"/>
  <c r="G106" i="225"/>
  <c r="F106" i="225"/>
  <c r="E106" i="225"/>
  <c r="D106" i="225"/>
  <c r="C106" i="225"/>
  <c r="C99" i="225"/>
  <c r="D98" i="225"/>
  <c r="D176" i="225" s="1"/>
  <c r="C98" i="225"/>
  <c r="C176" i="225" s="1"/>
  <c r="D97" i="225"/>
  <c r="D136" i="225" s="1"/>
  <c r="C97" i="225"/>
  <c r="C136" i="225" s="1"/>
  <c r="D96" i="225"/>
  <c r="D174" i="225" s="1"/>
  <c r="C96" i="225"/>
  <c r="C174" i="225" s="1"/>
  <c r="D95" i="225"/>
  <c r="C95" i="225"/>
  <c r="C134" i="225" s="1"/>
  <c r="D94" i="225"/>
  <c r="C94" i="225"/>
  <c r="D93" i="225"/>
  <c r="C93" i="225"/>
  <c r="C132" i="225" s="1"/>
  <c r="D92" i="225"/>
  <c r="D131" i="225" s="1"/>
  <c r="C92" i="225"/>
  <c r="C131" i="225" s="1"/>
  <c r="D91" i="225"/>
  <c r="D130" i="225" s="1"/>
  <c r="C91" i="225"/>
  <c r="C130" i="225" s="1"/>
  <c r="D90" i="225"/>
  <c r="D168" i="225" s="1"/>
  <c r="C90" i="225"/>
  <c r="D89" i="225"/>
  <c r="D167" i="225" s="1"/>
  <c r="C89" i="225"/>
  <c r="C167" i="225" s="1"/>
  <c r="G88" i="225"/>
  <c r="F88" i="225"/>
  <c r="E88" i="225"/>
  <c r="D88" i="225"/>
  <c r="D127" i="225" s="1"/>
  <c r="C88" i="225"/>
  <c r="C166" i="225" s="1"/>
  <c r="B88" i="225"/>
  <c r="O87" i="225"/>
  <c r="N87" i="225"/>
  <c r="N126" i="225" s="1"/>
  <c r="M87" i="225"/>
  <c r="M165" i="225" s="1"/>
  <c r="L87" i="225"/>
  <c r="K87" i="225"/>
  <c r="J87" i="225"/>
  <c r="J165" i="225" s="1"/>
  <c r="I87" i="225"/>
  <c r="D87" i="225"/>
  <c r="D165" i="225" s="1"/>
  <c r="C87" i="225"/>
  <c r="B87" i="225"/>
  <c r="O86" i="225"/>
  <c r="O164" i="225" s="1"/>
  <c r="N86" i="225"/>
  <c r="M86" i="225"/>
  <c r="M125" i="225" s="1"/>
  <c r="L86" i="225"/>
  <c r="K86" i="225"/>
  <c r="K164" i="225" s="1"/>
  <c r="J86" i="225"/>
  <c r="D86" i="225"/>
  <c r="D164" i="225" s="1"/>
  <c r="C86" i="225"/>
  <c r="C164" i="225" s="1"/>
  <c r="D85" i="225"/>
  <c r="C85" i="225"/>
  <c r="D84" i="225"/>
  <c r="C84" i="225"/>
  <c r="D83" i="225"/>
  <c r="C83" i="225"/>
  <c r="D82" i="225"/>
  <c r="C82" i="225"/>
  <c r="C160" i="225" s="1"/>
  <c r="D81" i="225"/>
  <c r="D120" i="225" s="1"/>
  <c r="C81" i="225"/>
  <c r="C159" i="225" s="1"/>
  <c r="D80" i="225"/>
  <c r="C80" i="225"/>
  <c r="C158" i="225" s="1"/>
  <c r="D79" i="225"/>
  <c r="D118" i="225" s="1"/>
  <c r="C79" i="225"/>
  <c r="D78" i="225"/>
  <c r="C78" i="225"/>
  <c r="C117" i="225" s="1"/>
  <c r="D77" i="225"/>
  <c r="D116" i="225" s="1"/>
  <c r="C77" i="225"/>
  <c r="D76" i="225"/>
  <c r="C76" i="225"/>
  <c r="G75" i="225"/>
  <c r="G153" i="225" s="1"/>
  <c r="F75" i="225"/>
  <c r="F114" i="225" s="1"/>
  <c r="E75" i="225"/>
  <c r="D75" i="225"/>
  <c r="D153" i="225" s="1"/>
  <c r="C75" i="225"/>
  <c r="B75" i="225"/>
  <c r="G74" i="225"/>
  <c r="F74" i="225"/>
  <c r="F113" i="225" s="1"/>
  <c r="E74" i="225"/>
  <c r="D74" i="225"/>
  <c r="C74" i="225"/>
  <c r="C113" i="225" s="1"/>
  <c r="B74" i="225"/>
  <c r="B152" i="225" s="1"/>
  <c r="M150" i="225"/>
  <c r="O69" i="225"/>
  <c r="N69" i="225"/>
  <c r="M69" i="225"/>
  <c r="M147" i="225" s="1"/>
  <c r="L69" i="225"/>
  <c r="L108" i="225" s="1"/>
  <c r="K69" i="225"/>
  <c r="J69" i="225"/>
  <c r="J147" i="225" s="1"/>
  <c r="G69" i="225"/>
  <c r="F69" i="225"/>
  <c r="F147" i="225" s="1"/>
  <c r="E69" i="225"/>
  <c r="E108" i="225" s="1"/>
  <c r="D69" i="225"/>
  <c r="D147" i="225" s="1"/>
  <c r="C69" i="225"/>
  <c r="B69" i="225"/>
  <c r="O67" i="225"/>
  <c r="N67" i="225"/>
  <c r="M67" i="225"/>
  <c r="L67" i="225"/>
  <c r="K67" i="225"/>
  <c r="J67" i="225"/>
  <c r="I67" i="225"/>
  <c r="H67" i="225"/>
  <c r="G67" i="225"/>
  <c r="F67" i="225"/>
  <c r="E67" i="225"/>
  <c r="D67" i="225"/>
  <c r="C67" i="225"/>
  <c r="O66" i="225"/>
  <c r="O144" i="225" s="1"/>
  <c r="N66" i="225"/>
  <c r="N144" i="225" s="1"/>
  <c r="M66" i="225"/>
  <c r="M144" i="225" s="1"/>
  <c r="L66" i="225"/>
  <c r="K66" i="225"/>
  <c r="J66" i="225"/>
  <c r="J144" i="225" s="1"/>
  <c r="I66" i="225"/>
  <c r="I144" i="225" s="1"/>
  <c r="H66" i="225"/>
  <c r="D66" i="225"/>
  <c r="D144" i="225" s="1"/>
  <c r="C66" i="225"/>
  <c r="C144" i="225" s="1"/>
  <c r="G44" i="225"/>
  <c r="F44" i="225"/>
  <c r="E44" i="225"/>
  <c r="G43" i="225"/>
  <c r="F43" i="225"/>
  <c r="E43" i="225"/>
  <c r="G41" i="225"/>
  <c r="F41" i="225"/>
  <c r="E41" i="225"/>
  <c r="G40" i="225"/>
  <c r="F40" i="225"/>
  <c r="E40" i="225"/>
  <c r="G39" i="225"/>
  <c r="F39" i="225"/>
  <c r="E39" i="225"/>
  <c r="G38" i="225"/>
  <c r="F38" i="225"/>
  <c r="E38" i="225"/>
  <c r="G37" i="225"/>
  <c r="F37" i="225"/>
  <c r="E37" i="225"/>
  <c r="G32" i="225"/>
  <c r="F32" i="225"/>
  <c r="E32" i="225"/>
  <c r="B32" i="225"/>
  <c r="G31" i="225"/>
  <c r="F31" i="225"/>
  <c r="E31" i="225"/>
  <c r="B31" i="225"/>
  <c r="B44" i="225" s="1"/>
  <c r="B98" i="225" s="1"/>
  <c r="G30" i="225"/>
  <c r="F30" i="225"/>
  <c r="E30" i="225"/>
  <c r="B30" i="225"/>
  <c r="B29" i="225"/>
  <c r="G28" i="225"/>
  <c r="F28" i="225"/>
  <c r="E28" i="225"/>
  <c r="B28" i="225"/>
  <c r="G27" i="225"/>
  <c r="F27" i="225"/>
  <c r="E27" i="225"/>
  <c r="B27" i="225"/>
  <c r="O26" i="225"/>
  <c r="N26" i="225"/>
  <c r="M26" i="225"/>
  <c r="G26" i="225"/>
  <c r="F26" i="225"/>
  <c r="E26" i="225"/>
  <c r="B26" i="225"/>
  <c r="G25" i="225"/>
  <c r="F25" i="225"/>
  <c r="E25" i="225"/>
  <c r="B25" i="225"/>
  <c r="O24" i="225"/>
  <c r="N24" i="225"/>
  <c r="M24" i="225"/>
  <c r="G24" i="225"/>
  <c r="F24" i="225"/>
  <c r="E24" i="225"/>
  <c r="B24" i="225"/>
  <c r="O23" i="225"/>
  <c r="N23" i="225"/>
  <c r="M23" i="225"/>
  <c r="B23" i="225"/>
  <c r="B22" i="225"/>
  <c r="D16" i="225"/>
  <c r="L16" i="225" s="1"/>
  <c r="L70" i="225" s="1"/>
  <c r="L148" i="225" s="1"/>
  <c r="O145" i="224"/>
  <c r="N145" i="224"/>
  <c r="M145" i="224"/>
  <c r="L145" i="224"/>
  <c r="K145" i="224"/>
  <c r="J145" i="224"/>
  <c r="I145" i="224"/>
  <c r="H145" i="224"/>
  <c r="G145" i="224"/>
  <c r="F145" i="224"/>
  <c r="E145" i="224"/>
  <c r="D145" i="224"/>
  <c r="C145" i="224"/>
  <c r="O106" i="224"/>
  <c r="N106" i="224"/>
  <c r="M106" i="224"/>
  <c r="L106" i="224"/>
  <c r="K106" i="224"/>
  <c r="J106" i="224"/>
  <c r="I106" i="224"/>
  <c r="H106" i="224"/>
  <c r="G106" i="224"/>
  <c r="F106" i="224"/>
  <c r="E106" i="224"/>
  <c r="D106" i="224"/>
  <c r="C106" i="224"/>
  <c r="C99" i="224"/>
  <c r="D98" i="224"/>
  <c r="D176" i="224" s="1"/>
  <c r="C98" i="224"/>
  <c r="D97" i="224"/>
  <c r="C97" i="224"/>
  <c r="C175" i="224" s="1"/>
  <c r="D96" i="224"/>
  <c r="D174" i="224" s="1"/>
  <c r="C96" i="224"/>
  <c r="C174" i="224" s="1"/>
  <c r="D95" i="224"/>
  <c r="D173" i="224" s="1"/>
  <c r="C95" i="224"/>
  <c r="C134" i="224" s="1"/>
  <c r="D94" i="224"/>
  <c r="D172" i="224" s="1"/>
  <c r="C94" i="224"/>
  <c r="C133" i="224" s="1"/>
  <c r="D93" i="224"/>
  <c r="D171" i="224" s="1"/>
  <c r="C93" i="224"/>
  <c r="C132" i="224" s="1"/>
  <c r="D92" i="224"/>
  <c r="D170" i="224" s="1"/>
  <c r="C92" i="224"/>
  <c r="C170" i="224" s="1"/>
  <c r="D91" i="224"/>
  <c r="D130" i="224" s="1"/>
  <c r="C91" i="224"/>
  <c r="C130" i="224" s="1"/>
  <c r="D90" i="224"/>
  <c r="C90" i="224"/>
  <c r="C129" i="224" s="1"/>
  <c r="D89" i="224"/>
  <c r="D128" i="224" s="1"/>
  <c r="C89" i="224"/>
  <c r="C128" i="224" s="1"/>
  <c r="G88" i="224"/>
  <c r="G166" i="224" s="1"/>
  <c r="F88" i="224"/>
  <c r="E88" i="224"/>
  <c r="D88" i="224"/>
  <c r="D127" i="224" s="1"/>
  <c r="C88" i="224"/>
  <c r="C166" i="224" s="1"/>
  <c r="B88" i="224"/>
  <c r="O87" i="224"/>
  <c r="N87" i="224"/>
  <c r="N165" i="224" s="1"/>
  <c r="M87" i="224"/>
  <c r="M165" i="224" s="1"/>
  <c r="L87" i="224"/>
  <c r="K87" i="224"/>
  <c r="K126" i="224" s="1"/>
  <c r="J87" i="224"/>
  <c r="I87" i="224"/>
  <c r="I126" i="224" s="1"/>
  <c r="D87" i="224"/>
  <c r="C87" i="224"/>
  <c r="C165" i="224" s="1"/>
  <c r="B87" i="224"/>
  <c r="B165" i="224" s="1"/>
  <c r="O86" i="224"/>
  <c r="O125" i="224" s="1"/>
  <c r="N86" i="224"/>
  <c r="M86" i="224"/>
  <c r="M125" i="224" s="1"/>
  <c r="L86" i="224"/>
  <c r="L164" i="224" s="1"/>
  <c r="K86" i="224"/>
  <c r="J86" i="224"/>
  <c r="D86" i="224"/>
  <c r="D164" i="224" s="1"/>
  <c r="C86" i="224"/>
  <c r="C164" i="224" s="1"/>
  <c r="D85" i="224"/>
  <c r="D163" i="224" s="1"/>
  <c r="C85" i="224"/>
  <c r="D84" i="224"/>
  <c r="D162" i="224" s="1"/>
  <c r="C84" i="224"/>
  <c r="C123" i="224" s="1"/>
  <c r="D83" i="224"/>
  <c r="C83" i="224"/>
  <c r="D82" i="224"/>
  <c r="D160" i="224" s="1"/>
  <c r="C82" i="224"/>
  <c r="C160" i="224" s="1"/>
  <c r="D81" i="224"/>
  <c r="D120" i="224" s="1"/>
  <c r="C81" i="224"/>
  <c r="D80" i="224"/>
  <c r="D158" i="224" s="1"/>
  <c r="C80" i="224"/>
  <c r="C158" i="224" s="1"/>
  <c r="D79" i="224"/>
  <c r="D118" i="224" s="1"/>
  <c r="C79" i="224"/>
  <c r="D78" i="224"/>
  <c r="C78" i="224"/>
  <c r="D77" i="224"/>
  <c r="D155" i="224" s="1"/>
  <c r="C77" i="224"/>
  <c r="C116" i="224" s="1"/>
  <c r="D76" i="224"/>
  <c r="D115" i="224" s="1"/>
  <c r="C76" i="224"/>
  <c r="C115" i="224" s="1"/>
  <c r="G75" i="224"/>
  <c r="G114" i="224" s="1"/>
  <c r="F75" i="224"/>
  <c r="E75" i="224"/>
  <c r="D75" i="224"/>
  <c r="D114" i="224" s="1"/>
  <c r="C75" i="224"/>
  <c r="B75" i="224"/>
  <c r="B114" i="224" s="1"/>
  <c r="G74" i="224"/>
  <c r="G152" i="224" s="1"/>
  <c r="F74" i="224"/>
  <c r="F152" i="224" s="1"/>
  <c r="E74" i="224"/>
  <c r="E152" i="224" s="1"/>
  <c r="D74" i="224"/>
  <c r="D113" i="224" s="1"/>
  <c r="C74" i="224"/>
  <c r="B74" i="224"/>
  <c r="K150" i="224"/>
  <c r="J150" i="224"/>
  <c r="O69" i="224"/>
  <c r="O108" i="224" s="1"/>
  <c r="N69" i="224"/>
  <c r="N108" i="224" s="1"/>
  <c r="M69" i="224"/>
  <c r="M147" i="224" s="1"/>
  <c r="L69" i="224"/>
  <c r="K69" i="224"/>
  <c r="K108" i="224" s="1"/>
  <c r="J69" i="224"/>
  <c r="J108" i="224" s="1"/>
  <c r="G69" i="224"/>
  <c r="G108" i="224" s="1"/>
  <c r="F69" i="224"/>
  <c r="F147" i="224" s="1"/>
  <c r="E69" i="224"/>
  <c r="D69" i="224"/>
  <c r="C69" i="224"/>
  <c r="C108" i="224" s="1"/>
  <c r="B69" i="224"/>
  <c r="B147" i="224" s="1"/>
  <c r="O67" i="224"/>
  <c r="N67" i="224"/>
  <c r="M67" i="224"/>
  <c r="L67" i="224"/>
  <c r="K67" i="224"/>
  <c r="J67" i="224"/>
  <c r="I67" i="224"/>
  <c r="H67" i="224"/>
  <c r="G67" i="224"/>
  <c r="F67" i="224"/>
  <c r="E67" i="224"/>
  <c r="D67" i="224"/>
  <c r="C67" i="224"/>
  <c r="O66" i="224"/>
  <c r="N66" i="224"/>
  <c r="N144" i="224" s="1"/>
  <c r="M66" i="224"/>
  <c r="L66" i="224"/>
  <c r="L144" i="224" s="1"/>
  <c r="K66" i="224"/>
  <c r="K144" i="224" s="1"/>
  <c r="J66" i="224"/>
  <c r="J144" i="224" s="1"/>
  <c r="I66" i="224"/>
  <c r="H66" i="224"/>
  <c r="D66" i="224"/>
  <c r="C66" i="224"/>
  <c r="C144" i="224" s="1"/>
  <c r="G44" i="224"/>
  <c r="F44" i="224"/>
  <c r="E44" i="224"/>
  <c r="G43" i="224"/>
  <c r="F43" i="224"/>
  <c r="E43" i="224"/>
  <c r="G41" i="224"/>
  <c r="F41" i="224"/>
  <c r="E41" i="224"/>
  <c r="G40" i="224"/>
  <c r="F40" i="224"/>
  <c r="E40" i="224"/>
  <c r="G39" i="224"/>
  <c r="F39" i="224"/>
  <c r="E39" i="224"/>
  <c r="G38" i="224"/>
  <c r="F38" i="224"/>
  <c r="E38" i="224"/>
  <c r="G37" i="224"/>
  <c r="F37" i="224"/>
  <c r="E37" i="224"/>
  <c r="G32" i="224"/>
  <c r="F32" i="224"/>
  <c r="E32" i="224"/>
  <c r="B32" i="224"/>
  <c r="G31" i="224"/>
  <c r="F31" i="224"/>
  <c r="E31" i="224"/>
  <c r="B31" i="224"/>
  <c r="B44" i="224" s="1"/>
  <c r="B98" i="224" s="1"/>
  <c r="G30" i="224"/>
  <c r="F30" i="224"/>
  <c r="E30" i="224"/>
  <c r="B30" i="224"/>
  <c r="B29" i="224"/>
  <c r="G28" i="224"/>
  <c r="F28" i="224"/>
  <c r="E28" i="224"/>
  <c r="B28" i="224"/>
  <c r="G27" i="224"/>
  <c r="F27" i="224"/>
  <c r="E27" i="224"/>
  <c r="B27" i="224"/>
  <c r="O26" i="224"/>
  <c r="N26" i="224"/>
  <c r="M26" i="224"/>
  <c r="G26" i="224"/>
  <c r="F26" i="224"/>
  <c r="E26" i="224"/>
  <c r="B26" i="224"/>
  <c r="G25" i="224"/>
  <c r="F25" i="224"/>
  <c r="E25" i="224"/>
  <c r="B25" i="224"/>
  <c r="B38" i="224" s="1"/>
  <c r="B92" i="224" s="1"/>
  <c r="B131" i="224" s="1"/>
  <c r="O24" i="224"/>
  <c r="N24" i="224"/>
  <c r="M24" i="224"/>
  <c r="G24" i="224"/>
  <c r="F24" i="224"/>
  <c r="E24" i="224"/>
  <c r="B24" i="224"/>
  <c r="O23" i="224"/>
  <c r="N23" i="224"/>
  <c r="M23" i="224"/>
  <c r="B23" i="224"/>
  <c r="B22" i="224"/>
  <c r="B35" i="224" s="1"/>
  <c r="B89" i="224" s="1"/>
  <c r="B128" i="224" s="1"/>
  <c r="D16" i="224"/>
  <c r="L16" i="224" s="1"/>
  <c r="L70" i="224" s="1"/>
  <c r="L109" i="224" s="1"/>
  <c r="O145" i="223"/>
  <c r="N145" i="223"/>
  <c r="M145" i="223"/>
  <c r="L145" i="223"/>
  <c r="K145" i="223"/>
  <c r="J145" i="223"/>
  <c r="I145" i="223"/>
  <c r="H145" i="223"/>
  <c r="G145" i="223"/>
  <c r="F145" i="223"/>
  <c r="E145" i="223"/>
  <c r="D145" i="223"/>
  <c r="C145" i="223"/>
  <c r="O106" i="223"/>
  <c r="N106" i="223"/>
  <c r="M106" i="223"/>
  <c r="L106" i="223"/>
  <c r="K106" i="223"/>
  <c r="J106" i="223"/>
  <c r="I106" i="223"/>
  <c r="H106" i="223"/>
  <c r="G106" i="223"/>
  <c r="F106" i="223"/>
  <c r="E106" i="223"/>
  <c r="D106" i="223"/>
  <c r="C106" i="223"/>
  <c r="C99" i="223"/>
  <c r="D98" i="223"/>
  <c r="C98" i="223"/>
  <c r="C176" i="223" s="1"/>
  <c r="D97" i="223"/>
  <c r="D136" i="223" s="1"/>
  <c r="C97" i="223"/>
  <c r="D96" i="223"/>
  <c r="C96" i="223"/>
  <c r="D95" i="223"/>
  <c r="D173" i="223" s="1"/>
  <c r="C95" i="223"/>
  <c r="D94" i="223"/>
  <c r="C94" i="223"/>
  <c r="C172" i="223" s="1"/>
  <c r="D93" i="223"/>
  <c r="D132" i="223" s="1"/>
  <c r="C93" i="223"/>
  <c r="D92" i="223"/>
  <c r="C92" i="223"/>
  <c r="D91" i="223"/>
  <c r="D169" i="223" s="1"/>
  <c r="C91" i="223"/>
  <c r="D90" i="223"/>
  <c r="C90" i="223"/>
  <c r="D89" i="223"/>
  <c r="D128" i="223" s="1"/>
  <c r="C89" i="223"/>
  <c r="G88" i="223"/>
  <c r="F88" i="223"/>
  <c r="E88" i="223"/>
  <c r="E166" i="223" s="1"/>
  <c r="D88" i="223"/>
  <c r="C88" i="223"/>
  <c r="B88" i="223"/>
  <c r="O87" i="223"/>
  <c r="O165" i="223" s="1"/>
  <c r="N87" i="223"/>
  <c r="M87" i="223"/>
  <c r="L87" i="223"/>
  <c r="K87" i="223"/>
  <c r="K165" i="223" s="1"/>
  <c r="J87" i="223"/>
  <c r="I87" i="223"/>
  <c r="I126" i="223" s="1"/>
  <c r="D87" i="223"/>
  <c r="D165" i="223" s="1"/>
  <c r="C87" i="223"/>
  <c r="B87" i="223"/>
  <c r="O86" i="223"/>
  <c r="O164" i="223" s="1"/>
  <c r="N86" i="223"/>
  <c r="N125" i="223" s="1"/>
  <c r="M86" i="223"/>
  <c r="M164" i="223" s="1"/>
  <c r="L86" i="223"/>
  <c r="K86" i="223"/>
  <c r="J86" i="223"/>
  <c r="J125" i="223" s="1"/>
  <c r="D86" i="223"/>
  <c r="D164" i="223" s="1"/>
  <c r="C86" i="223"/>
  <c r="C164" i="223" s="1"/>
  <c r="D85" i="223"/>
  <c r="C85" i="223"/>
  <c r="D84" i="223"/>
  <c r="C84" i="223"/>
  <c r="D83" i="223"/>
  <c r="D161" i="223" s="1"/>
  <c r="C83" i="223"/>
  <c r="C161" i="223" s="1"/>
  <c r="D82" i="223"/>
  <c r="C82" i="223"/>
  <c r="D81" i="223"/>
  <c r="C81" i="223"/>
  <c r="C159" i="223" s="1"/>
  <c r="D80" i="223"/>
  <c r="C80" i="223"/>
  <c r="D79" i="223"/>
  <c r="D157" i="223" s="1"/>
  <c r="C79" i="223"/>
  <c r="C157" i="223" s="1"/>
  <c r="D78" i="223"/>
  <c r="C78" i="223"/>
  <c r="C117" i="223" s="1"/>
  <c r="D77" i="223"/>
  <c r="C77" i="223"/>
  <c r="D76" i="223"/>
  <c r="C76" i="223"/>
  <c r="G75" i="223"/>
  <c r="G153" i="223" s="1"/>
  <c r="F75" i="223"/>
  <c r="F153" i="223" s="1"/>
  <c r="E75" i="223"/>
  <c r="E153" i="223" s="1"/>
  <c r="D75" i="223"/>
  <c r="D153" i="223" s="1"/>
  <c r="C75" i="223"/>
  <c r="C153" i="223" s="1"/>
  <c r="B75" i="223"/>
  <c r="B153" i="223" s="1"/>
  <c r="G74" i="223"/>
  <c r="G152" i="223" s="1"/>
  <c r="F74" i="223"/>
  <c r="E74" i="223"/>
  <c r="E152" i="223" s="1"/>
  <c r="D74" i="223"/>
  <c r="D113" i="223" s="1"/>
  <c r="C74" i="223"/>
  <c r="B74" i="223"/>
  <c r="O150" i="223"/>
  <c r="M150" i="223"/>
  <c r="L111" i="223"/>
  <c r="K150" i="223"/>
  <c r="J150" i="223"/>
  <c r="O69" i="223"/>
  <c r="N69" i="223"/>
  <c r="N108" i="223" s="1"/>
  <c r="M69" i="223"/>
  <c r="L69" i="223"/>
  <c r="L147" i="223" s="1"/>
  <c r="K69" i="223"/>
  <c r="J69" i="223"/>
  <c r="J108" i="223" s="1"/>
  <c r="G69" i="223"/>
  <c r="G147" i="223" s="1"/>
  <c r="F69" i="223"/>
  <c r="F147" i="223" s="1"/>
  <c r="E69" i="223"/>
  <c r="D69" i="223"/>
  <c r="D147" i="223" s="1"/>
  <c r="C69" i="223"/>
  <c r="B69" i="223"/>
  <c r="B147" i="223" s="1"/>
  <c r="O67" i="223"/>
  <c r="N67" i="223"/>
  <c r="M67" i="223"/>
  <c r="L67" i="223"/>
  <c r="K67" i="223"/>
  <c r="J67" i="223"/>
  <c r="I67" i="223"/>
  <c r="H67" i="223"/>
  <c r="G67" i="223"/>
  <c r="F67" i="223"/>
  <c r="E67" i="223"/>
  <c r="D67" i="223"/>
  <c r="C67" i="223"/>
  <c r="O66" i="223"/>
  <c r="N66" i="223"/>
  <c r="M66" i="223"/>
  <c r="M144" i="223" s="1"/>
  <c r="L66" i="223"/>
  <c r="K66" i="223"/>
  <c r="K144" i="223" s="1"/>
  <c r="J66" i="223"/>
  <c r="I66" i="223"/>
  <c r="I144" i="223" s="1"/>
  <c r="H66" i="223"/>
  <c r="D66" i="223"/>
  <c r="D105" i="223" s="1"/>
  <c r="C66" i="223"/>
  <c r="G44" i="223"/>
  <c r="F44" i="223"/>
  <c r="E44" i="223"/>
  <c r="G43" i="223"/>
  <c r="F43" i="223"/>
  <c r="E43" i="223"/>
  <c r="G41" i="223"/>
  <c r="F41" i="223"/>
  <c r="E41" i="223"/>
  <c r="G40" i="223"/>
  <c r="F40" i="223"/>
  <c r="E40" i="223"/>
  <c r="G39" i="223"/>
  <c r="F39" i="223"/>
  <c r="E39" i="223"/>
  <c r="G38" i="223"/>
  <c r="F38" i="223"/>
  <c r="E38" i="223"/>
  <c r="G37" i="223"/>
  <c r="F37" i="223"/>
  <c r="E37" i="223"/>
  <c r="G32" i="223"/>
  <c r="F32" i="223"/>
  <c r="E32" i="223"/>
  <c r="B32" i="223"/>
  <c r="G31" i="223"/>
  <c r="F31" i="223"/>
  <c r="E31" i="223"/>
  <c r="B31" i="223"/>
  <c r="G30" i="223"/>
  <c r="F30" i="223"/>
  <c r="E30" i="223"/>
  <c r="B30" i="223"/>
  <c r="B29" i="223"/>
  <c r="G28" i="223"/>
  <c r="F28" i="223"/>
  <c r="E28" i="223"/>
  <c r="B28" i="223"/>
  <c r="G27" i="223"/>
  <c r="F27" i="223"/>
  <c r="E27" i="223"/>
  <c r="B27" i="223"/>
  <c r="O26" i="223"/>
  <c r="N26" i="223"/>
  <c r="M26" i="223"/>
  <c r="G26" i="223"/>
  <c r="F26" i="223"/>
  <c r="E26" i="223"/>
  <c r="B26" i="223"/>
  <c r="G25" i="223"/>
  <c r="F25" i="223"/>
  <c r="E25" i="223"/>
  <c r="B25" i="223"/>
  <c r="O24" i="223"/>
  <c r="N24" i="223"/>
  <c r="M24" i="223"/>
  <c r="G24" i="223"/>
  <c r="F24" i="223"/>
  <c r="E24" i="223"/>
  <c r="B24" i="223"/>
  <c r="B78" i="223" s="1"/>
  <c r="O23" i="223"/>
  <c r="N23" i="223"/>
  <c r="M23" i="223"/>
  <c r="B23" i="223"/>
  <c r="B36" i="223" s="1"/>
  <c r="B90" i="223" s="1"/>
  <c r="B22" i="223"/>
  <c r="D16" i="223"/>
  <c r="O145" i="222"/>
  <c r="N145" i="222"/>
  <c r="M145" i="222"/>
  <c r="L145" i="222"/>
  <c r="K145" i="222"/>
  <c r="J145" i="222"/>
  <c r="I145" i="222"/>
  <c r="H145" i="222"/>
  <c r="G145" i="222"/>
  <c r="F145" i="222"/>
  <c r="E145" i="222"/>
  <c r="D145" i="222"/>
  <c r="C145" i="222"/>
  <c r="O106" i="222"/>
  <c r="N106" i="222"/>
  <c r="M106" i="222"/>
  <c r="L106" i="222"/>
  <c r="K106" i="222"/>
  <c r="J106" i="222"/>
  <c r="I106" i="222"/>
  <c r="H106" i="222"/>
  <c r="G106" i="222"/>
  <c r="F106" i="222"/>
  <c r="E106" i="222"/>
  <c r="D106" i="222"/>
  <c r="C106" i="222"/>
  <c r="C99" i="222"/>
  <c r="D98" i="222"/>
  <c r="D176" i="222" s="1"/>
  <c r="C98" i="222"/>
  <c r="C137" i="222" s="1"/>
  <c r="D97" i="222"/>
  <c r="C97" i="222"/>
  <c r="D96" i="222"/>
  <c r="D135" i="222" s="1"/>
  <c r="C96" i="222"/>
  <c r="D95" i="222"/>
  <c r="D173" i="222" s="1"/>
  <c r="C95" i="222"/>
  <c r="D94" i="222"/>
  <c r="C94" i="222"/>
  <c r="D93" i="222"/>
  <c r="C93" i="222"/>
  <c r="D92" i="222"/>
  <c r="D131" i="222" s="1"/>
  <c r="C92" i="222"/>
  <c r="D91" i="222"/>
  <c r="D130" i="222" s="1"/>
  <c r="C91" i="222"/>
  <c r="D90" i="222"/>
  <c r="D129" i="222" s="1"/>
  <c r="C90" i="222"/>
  <c r="D89" i="222"/>
  <c r="D167" i="222" s="1"/>
  <c r="C89" i="222"/>
  <c r="C128" i="222" s="1"/>
  <c r="G88" i="222"/>
  <c r="F88" i="222"/>
  <c r="E88" i="222"/>
  <c r="D88" i="222"/>
  <c r="C88" i="222"/>
  <c r="C166" i="222" s="1"/>
  <c r="B88" i="222"/>
  <c r="B166" i="222" s="1"/>
  <c r="O87" i="222"/>
  <c r="N87" i="222"/>
  <c r="M87" i="222"/>
  <c r="M126" i="222" s="1"/>
  <c r="L87" i="222"/>
  <c r="L126" i="222" s="1"/>
  <c r="K87" i="222"/>
  <c r="J87" i="222"/>
  <c r="J165" i="222" s="1"/>
  <c r="I87" i="222"/>
  <c r="I126" i="222" s="1"/>
  <c r="D87" i="222"/>
  <c r="D165" i="222" s="1"/>
  <c r="C87" i="222"/>
  <c r="B87" i="222"/>
  <c r="B165" i="222" s="1"/>
  <c r="O86" i="222"/>
  <c r="O164" i="222" s="1"/>
  <c r="N86" i="222"/>
  <c r="M86" i="222"/>
  <c r="L86" i="222"/>
  <c r="L164" i="222" s="1"/>
  <c r="K86" i="222"/>
  <c r="K164" i="222" s="1"/>
  <c r="J86" i="222"/>
  <c r="J125" i="222" s="1"/>
  <c r="D86" i="222"/>
  <c r="C86" i="222"/>
  <c r="D85" i="222"/>
  <c r="D163" i="222" s="1"/>
  <c r="C85" i="222"/>
  <c r="C163" i="222" s="1"/>
  <c r="D84" i="222"/>
  <c r="C84" i="222"/>
  <c r="C162" i="222" s="1"/>
  <c r="D83" i="222"/>
  <c r="D161" i="222" s="1"/>
  <c r="C83" i="222"/>
  <c r="D82" i="222"/>
  <c r="C82" i="222"/>
  <c r="D81" i="222"/>
  <c r="D159" i="222" s="1"/>
  <c r="C81" i="222"/>
  <c r="C159" i="222" s="1"/>
  <c r="D80" i="222"/>
  <c r="C80" i="222"/>
  <c r="C158" i="222" s="1"/>
  <c r="D79" i="222"/>
  <c r="D157" i="222" s="1"/>
  <c r="C79" i="222"/>
  <c r="C157" i="222" s="1"/>
  <c r="D78" i="222"/>
  <c r="C78" i="222"/>
  <c r="D77" i="222"/>
  <c r="D155" i="222" s="1"/>
  <c r="C77" i="222"/>
  <c r="C116" i="222" s="1"/>
  <c r="D76" i="222"/>
  <c r="C76" i="222"/>
  <c r="G75" i="222"/>
  <c r="G153" i="222" s="1"/>
  <c r="F75" i="222"/>
  <c r="F153" i="222" s="1"/>
  <c r="E75" i="222"/>
  <c r="D75" i="222"/>
  <c r="D114" i="222" s="1"/>
  <c r="C75" i="222"/>
  <c r="B75" i="222"/>
  <c r="G74" i="222"/>
  <c r="G113" i="222" s="1"/>
  <c r="F74" i="222"/>
  <c r="E74" i="222"/>
  <c r="E113" i="222" s="1"/>
  <c r="D74" i="222"/>
  <c r="D113" i="222" s="1"/>
  <c r="C74" i="222"/>
  <c r="C152" i="222" s="1"/>
  <c r="B74" i="222"/>
  <c r="O150" i="222"/>
  <c r="O69" i="222"/>
  <c r="O108" i="222" s="1"/>
  <c r="N69" i="222"/>
  <c r="M69" i="222"/>
  <c r="L69" i="222"/>
  <c r="K69" i="222"/>
  <c r="K108" i="222" s="1"/>
  <c r="J69" i="222"/>
  <c r="G69" i="222"/>
  <c r="G147" i="222" s="1"/>
  <c r="F69" i="222"/>
  <c r="E69" i="222"/>
  <c r="E147" i="222" s="1"/>
  <c r="D69" i="222"/>
  <c r="C69" i="222"/>
  <c r="C147" i="222" s="1"/>
  <c r="B69" i="222"/>
  <c r="O67" i="222"/>
  <c r="N67" i="222"/>
  <c r="M67" i="222"/>
  <c r="L67" i="222"/>
  <c r="K67" i="222"/>
  <c r="J67" i="222"/>
  <c r="I67" i="222"/>
  <c r="H67" i="222"/>
  <c r="G67" i="222"/>
  <c r="F67" i="222"/>
  <c r="E67" i="222"/>
  <c r="D67" i="222"/>
  <c r="C67" i="222"/>
  <c r="O66" i="222"/>
  <c r="N66" i="222"/>
  <c r="M66" i="222"/>
  <c r="M144" i="222" s="1"/>
  <c r="L66" i="222"/>
  <c r="L105" i="222" s="1"/>
  <c r="K66" i="222"/>
  <c r="J66" i="222"/>
  <c r="I66" i="222"/>
  <c r="H66" i="222"/>
  <c r="H144" i="222" s="1"/>
  <c r="D66" i="222"/>
  <c r="D105" i="222" s="1"/>
  <c r="C66" i="222"/>
  <c r="G44" i="222"/>
  <c r="F44" i="222"/>
  <c r="E44" i="222"/>
  <c r="G43" i="222"/>
  <c r="F43" i="222"/>
  <c r="E43" i="222"/>
  <c r="G41" i="222"/>
  <c r="F41" i="222"/>
  <c r="E41" i="222"/>
  <c r="G40" i="222"/>
  <c r="F40" i="222"/>
  <c r="E40" i="222"/>
  <c r="G39" i="222"/>
  <c r="F39" i="222"/>
  <c r="E39" i="222"/>
  <c r="G38" i="222"/>
  <c r="F38" i="222"/>
  <c r="E38" i="222"/>
  <c r="G37" i="222"/>
  <c r="F37" i="222"/>
  <c r="E37" i="222"/>
  <c r="G32" i="222"/>
  <c r="F32" i="222"/>
  <c r="E32" i="222"/>
  <c r="B32" i="222"/>
  <c r="G31" i="222"/>
  <c r="F31" i="222"/>
  <c r="E31" i="222"/>
  <c r="B31" i="222"/>
  <c r="B44" i="222" s="1"/>
  <c r="B98" i="222" s="1"/>
  <c r="G30" i="222"/>
  <c r="F30" i="222"/>
  <c r="E30" i="222"/>
  <c r="B30" i="222"/>
  <c r="B29" i="222"/>
  <c r="G28" i="222"/>
  <c r="F28" i="222"/>
  <c r="E28" i="222"/>
  <c r="B28" i="222"/>
  <c r="G27" i="222"/>
  <c r="F27" i="222"/>
  <c r="E27" i="222"/>
  <c r="B27" i="222"/>
  <c r="O26" i="222"/>
  <c r="N26" i="222"/>
  <c r="M26" i="222"/>
  <c r="G26" i="222"/>
  <c r="F26" i="222"/>
  <c r="E26" i="222"/>
  <c r="B26" i="222"/>
  <c r="B80" i="222" s="1"/>
  <c r="B158" i="222" s="1"/>
  <c r="G25" i="222"/>
  <c r="F25" i="222"/>
  <c r="E25" i="222"/>
  <c r="B25" i="222"/>
  <c r="B79" i="222" s="1"/>
  <c r="O24" i="222"/>
  <c r="N24" i="222"/>
  <c r="M24" i="222"/>
  <c r="G24" i="222"/>
  <c r="F24" i="222"/>
  <c r="E24" i="222"/>
  <c r="B24" i="222"/>
  <c r="B78" i="222" s="1"/>
  <c r="B156" i="222" s="1"/>
  <c r="O23" i="222"/>
  <c r="N23" i="222"/>
  <c r="M23" i="222"/>
  <c r="B23" i="222"/>
  <c r="B22" i="222"/>
  <c r="D16" i="222"/>
  <c r="O184" i="220"/>
  <c r="N184" i="220"/>
  <c r="M184" i="220"/>
  <c r="L184" i="220"/>
  <c r="K184" i="220"/>
  <c r="J184" i="220"/>
  <c r="I184" i="220"/>
  <c r="H184" i="220"/>
  <c r="G184" i="220"/>
  <c r="F184" i="220"/>
  <c r="E184" i="220"/>
  <c r="D184" i="220"/>
  <c r="C184" i="220"/>
  <c r="O145" i="220"/>
  <c r="N145" i="220"/>
  <c r="M145" i="220"/>
  <c r="L145" i="220"/>
  <c r="K145" i="220"/>
  <c r="J145" i="220"/>
  <c r="I145" i="220"/>
  <c r="H145" i="220"/>
  <c r="G145" i="220"/>
  <c r="F145" i="220"/>
  <c r="E145" i="220"/>
  <c r="D145" i="220"/>
  <c r="C145" i="220"/>
  <c r="O106" i="220"/>
  <c r="N106" i="220"/>
  <c r="M106" i="220"/>
  <c r="L106" i="220"/>
  <c r="K106" i="220"/>
  <c r="J106" i="220"/>
  <c r="I106" i="220"/>
  <c r="H106" i="220"/>
  <c r="G106" i="220"/>
  <c r="F106" i="220"/>
  <c r="E106" i="220"/>
  <c r="D106" i="220"/>
  <c r="C106" i="220"/>
  <c r="C99" i="220"/>
  <c r="C216" i="220" s="1"/>
  <c r="D98" i="220"/>
  <c r="C98" i="220"/>
  <c r="D97" i="220"/>
  <c r="D175" i="220" s="1"/>
  <c r="C97" i="220"/>
  <c r="D96" i="220"/>
  <c r="C96" i="220"/>
  <c r="C213" i="220" s="1"/>
  <c r="D95" i="220"/>
  <c r="C95" i="220"/>
  <c r="D94" i="220"/>
  <c r="C94" i="220"/>
  <c r="D93" i="220"/>
  <c r="D171" i="220" s="1"/>
  <c r="C93" i="220"/>
  <c r="D92" i="220"/>
  <c r="D170" i="220" s="1"/>
  <c r="C92" i="220"/>
  <c r="D91" i="220"/>
  <c r="C91" i="220"/>
  <c r="D90" i="220"/>
  <c r="C90" i="220"/>
  <c r="D89" i="220"/>
  <c r="D206" i="220" s="1"/>
  <c r="C89" i="220"/>
  <c r="G88" i="220"/>
  <c r="F88" i="220"/>
  <c r="F205" i="220" s="1"/>
  <c r="E88" i="220"/>
  <c r="E127" i="220" s="1"/>
  <c r="D88" i="220"/>
  <c r="D166" i="220" s="1"/>
  <c r="C88" i="220"/>
  <c r="C205" i="220" s="1"/>
  <c r="B88" i="220"/>
  <c r="O87" i="220"/>
  <c r="O204" i="220" s="1"/>
  <c r="N87" i="220"/>
  <c r="N165" i="220" s="1"/>
  <c r="M87" i="220"/>
  <c r="L87" i="220"/>
  <c r="K87" i="220"/>
  <c r="K204" i="220" s="1"/>
  <c r="J87" i="220"/>
  <c r="I87" i="220"/>
  <c r="I204" i="220" s="1"/>
  <c r="D87" i="220"/>
  <c r="C87" i="220"/>
  <c r="B87" i="220"/>
  <c r="B126" i="220" s="1"/>
  <c r="O86" i="220"/>
  <c r="N86" i="220"/>
  <c r="N125" i="220" s="1"/>
  <c r="M86" i="220"/>
  <c r="M125" i="220" s="1"/>
  <c r="L86" i="220"/>
  <c r="K86" i="220"/>
  <c r="J86" i="220"/>
  <c r="J203" i="220" s="1"/>
  <c r="D86" i="220"/>
  <c r="C86" i="220"/>
  <c r="C125" i="220" s="1"/>
  <c r="D85" i="220"/>
  <c r="D124" i="220" s="1"/>
  <c r="C85" i="220"/>
  <c r="C124" i="220" s="1"/>
  <c r="D84" i="220"/>
  <c r="C84" i="220"/>
  <c r="C123" i="220" s="1"/>
  <c r="D83" i="220"/>
  <c r="C83" i="220"/>
  <c r="C122" i="220" s="1"/>
  <c r="D82" i="220"/>
  <c r="C82" i="220"/>
  <c r="D81" i="220"/>
  <c r="C81" i="220"/>
  <c r="D80" i="220"/>
  <c r="C80" i="220"/>
  <c r="C158" i="220" s="1"/>
  <c r="D79" i="220"/>
  <c r="D118" i="220" s="1"/>
  <c r="C79" i="220"/>
  <c r="D78" i="220"/>
  <c r="C78" i="220"/>
  <c r="D77" i="220"/>
  <c r="C77" i="220"/>
  <c r="D76" i="220"/>
  <c r="C76" i="220"/>
  <c r="G75" i="220"/>
  <c r="F75" i="220"/>
  <c r="E75" i="220"/>
  <c r="D75" i="220"/>
  <c r="C75" i="220"/>
  <c r="B75" i="220"/>
  <c r="G74" i="220"/>
  <c r="F74" i="220"/>
  <c r="F152" i="220" s="1"/>
  <c r="E74" i="220"/>
  <c r="E152" i="220" s="1"/>
  <c r="D74" i="220"/>
  <c r="C74" i="220"/>
  <c r="C113" i="220" s="1"/>
  <c r="B74" i="220"/>
  <c r="B191" i="220" s="1"/>
  <c r="O150" i="220"/>
  <c r="L150" i="220"/>
  <c r="K189" i="220"/>
  <c r="O69" i="220"/>
  <c r="N69" i="220"/>
  <c r="M69" i="220"/>
  <c r="L69" i="220"/>
  <c r="K69" i="220"/>
  <c r="K186" i="220" s="1"/>
  <c r="J69" i="220"/>
  <c r="J108" i="220" s="1"/>
  <c r="G69" i="220"/>
  <c r="G186" i="220" s="1"/>
  <c r="F69" i="220"/>
  <c r="F108" i="220" s="1"/>
  <c r="E69" i="220"/>
  <c r="E186" i="220" s="1"/>
  <c r="D69" i="220"/>
  <c r="D147" i="220" s="1"/>
  <c r="C69" i="220"/>
  <c r="B69" i="220"/>
  <c r="O67" i="220"/>
  <c r="N67" i="220"/>
  <c r="M67" i="220"/>
  <c r="L67" i="220"/>
  <c r="K67" i="220"/>
  <c r="J67" i="220"/>
  <c r="I67" i="220"/>
  <c r="H67" i="220"/>
  <c r="G67" i="220"/>
  <c r="F67" i="220"/>
  <c r="E67" i="220"/>
  <c r="D67" i="220"/>
  <c r="C67" i="220"/>
  <c r="O66" i="220"/>
  <c r="O183" i="220" s="1"/>
  <c r="N66" i="220"/>
  <c r="M66" i="220"/>
  <c r="L66" i="220"/>
  <c r="K66" i="220"/>
  <c r="J66" i="220"/>
  <c r="I66" i="220"/>
  <c r="I144" i="220" s="1"/>
  <c r="H66" i="220"/>
  <c r="H183" i="220" s="1"/>
  <c r="D66" i="220"/>
  <c r="D144" i="220" s="1"/>
  <c r="C66" i="220"/>
  <c r="G44" i="220"/>
  <c r="F44" i="220"/>
  <c r="E44" i="220"/>
  <c r="G43" i="220"/>
  <c r="F43" i="220"/>
  <c r="E43" i="220"/>
  <c r="G41" i="220"/>
  <c r="F41" i="220"/>
  <c r="E41" i="220"/>
  <c r="G40" i="220"/>
  <c r="F40" i="220"/>
  <c r="E40" i="220"/>
  <c r="G39" i="220"/>
  <c r="F39" i="220"/>
  <c r="E39" i="220"/>
  <c r="G38" i="220"/>
  <c r="F38" i="220"/>
  <c r="E38" i="220"/>
  <c r="G37" i="220"/>
  <c r="F37" i="220"/>
  <c r="E37" i="220"/>
  <c r="G32" i="220"/>
  <c r="F32" i="220"/>
  <c r="E32" i="220"/>
  <c r="B32" i="220"/>
  <c r="G31" i="220"/>
  <c r="F31" i="220"/>
  <c r="E31" i="220"/>
  <c r="B31" i="220"/>
  <c r="G30" i="220"/>
  <c r="F30" i="220"/>
  <c r="E30" i="220"/>
  <c r="B30" i="220"/>
  <c r="B29" i="220"/>
  <c r="B42" i="220" s="1"/>
  <c r="B96" i="220" s="1"/>
  <c r="B174" i="220" s="1"/>
  <c r="G28" i="220"/>
  <c r="F28" i="220"/>
  <c r="E28" i="220"/>
  <c r="B28" i="220"/>
  <c r="B41" i="220" s="1"/>
  <c r="B95" i="220" s="1"/>
  <c r="B212" i="220" s="1"/>
  <c r="G27" i="220"/>
  <c r="F27" i="220"/>
  <c r="E27" i="220"/>
  <c r="B27" i="220"/>
  <c r="B81" i="220" s="1"/>
  <c r="B120" i="220" s="1"/>
  <c r="O26" i="220"/>
  <c r="N26" i="220"/>
  <c r="M26" i="220"/>
  <c r="G26" i="220"/>
  <c r="F26" i="220"/>
  <c r="E26" i="220"/>
  <c r="B26" i="220"/>
  <c r="G25" i="220"/>
  <c r="F25" i="220"/>
  <c r="E25" i="220"/>
  <c r="B25" i="220"/>
  <c r="B38" i="220" s="1"/>
  <c r="B92" i="220" s="1"/>
  <c r="O24" i="220"/>
  <c r="N24" i="220"/>
  <c r="M24" i="220"/>
  <c r="G24" i="220"/>
  <c r="F24" i="220"/>
  <c r="E24" i="220"/>
  <c r="B24" i="220"/>
  <c r="O23" i="220"/>
  <c r="N23" i="220"/>
  <c r="M23" i="220"/>
  <c r="B23" i="220"/>
  <c r="B77" i="220" s="1"/>
  <c r="B22" i="220"/>
  <c r="B76" i="220" s="1"/>
  <c r="B193" i="220" s="1"/>
  <c r="D16" i="220"/>
  <c r="O184" i="219"/>
  <c r="N184" i="219"/>
  <c r="M184" i="219"/>
  <c r="L184" i="219"/>
  <c r="K184" i="219"/>
  <c r="J184" i="219"/>
  <c r="I184" i="219"/>
  <c r="H184" i="219"/>
  <c r="G184" i="219"/>
  <c r="F184" i="219"/>
  <c r="E184" i="219"/>
  <c r="D184" i="219"/>
  <c r="C184" i="219"/>
  <c r="O145" i="219"/>
  <c r="N145" i="219"/>
  <c r="M145" i="219"/>
  <c r="L145" i="219"/>
  <c r="K145" i="219"/>
  <c r="J145" i="219"/>
  <c r="I145" i="219"/>
  <c r="H145" i="219"/>
  <c r="G145" i="219"/>
  <c r="F145" i="219"/>
  <c r="E145" i="219"/>
  <c r="D145" i="219"/>
  <c r="C145" i="219"/>
  <c r="O106" i="219"/>
  <c r="N106" i="219"/>
  <c r="M106" i="219"/>
  <c r="L106" i="219"/>
  <c r="K106" i="219"/>
  <c r="J106" i="219"/>
  <c r="I106" i="219"/>
  <c r="H106" i="219"/>
  <c r="G106" i="219"/>
  <c r="F106" i="219"/>
  <c r="E106" i="219"/>
  <c r="D106" i="219"/>
  <c r="C106" i="219"/>
  <c r="C99" i="219"/>
  <c r="D98" i="219"/>
  <c r="D176" i="219" s="1"/>
  <c r="C98" i="219"/>
  <c r="D97" i="219"/>
  <c r="C97" i="219"/>
  <c r="C136" i="219" s="1"/>
  <c r="D96" i="219"/>
  <c r="C96" i="219"/>
  <c r="D95" i="219"/>
  <c r="D134" i="219" s="1"/>
  <c r="C95" i="219"/>
  <c r="D94" i="219"/>
  <c r="C94" i="219"/>
  <c r="C133" i="219" s="1"/>
  <c r="D93" i="219"/>
  <c r="D132" i="219" s="1"/>
  <c r="C93" i="219"/>
  <c r="C210" i="219" s="1"/>
  <c r="D92" i="219"/>
  <c r="D209" i="219" s="1"/>
  <c r="C92" i="219"/>
  <c r="D91" i="219"/>
  <c r="C91" i="219"/>
  <c r="C169" i="219" s="1"/>
  <c r="D90" i="219"/>
  <c r="C90" i="219"/>
  <c r="C207" i="219" s="1"/>
  <c r="D89" i="219"/>
  <c r="C89" i="219"/>
  <c r="G88" i="219"/>
  <c r="F88" i="219"/>
  <c r="E88" i="219"/>
  <c r="E205" i="219" s="1"/>
  <c r="D88" i="219"/>
  <c r="D166" i="219" s="1"/>
  <c r="C88" i="219"/>
  <c r="B88" i="219"/>
  <c r="B205" i="219" s="1"/>
  <c r="O87" i="219"/>
  <c r="N87" i="219"/>
  <c r="N126" i="219" s="1"/>
  <c r="M87" i="219"/>
  <c r="L87" i="219"/>
  <c r="L165" i="219" s="1"/>
  <c r="K87" i="219"/>
  <c r="K204" i="219" s="1"/>
  <c r="J87" i="219"/>
  <c r="J126" i="219" s="1"/>
  <c r="I87" i="219"/>
  <c r="I126" i="219" s="1"/>
  <c r="D87" i="219"/>
  <c r="C87" i="219"/>
  <c r="C165" i="219" s="1"/>
  <c r="B87" i="219"/>
  <c r="B165" i="219" s="1"/>
  <c r="O86" i="219"/>
  <c r="O164" i="219" s="1"/>
  <c r="N86" i="219"/>
  <c r="N164" i="219" s="1"/>
  <c r="M86" i="219"/>
  <c r="M164" i="219" s="1"/>
  <c r="L86" i="219"/>
  <c r="L125" i="219" s="1"/>
  <c r="K86" i="219"/>
  <c r="J86" i="219"/>
  <c r="J164" i="219" s="1"/>
  <c r="D86" i="219"/>
  <c r="D203" i="219" s="1"/>
  <c r="C86" i="219"/>
  <c r="D85" i="219"/>
  <c r="D163" i="219" s="1"/>
  <c r="C85" i="219"/>
  <c r="C163" i="219" s="1"/>
  <c r="D84" i="219"/>
  <c r="C84" i="219"/>
  <c r="D83" i="219"/>
  <c r="D122" i="219" s="1"/>
  <c r="C83" i="219"/>
  <c r="C122" i="219" s="1"/>
  <c r="D82" i="219"/>
  <c r="C82" i="219"/>
  <c r="D81" i="219"/>
  <c r="D198" i="219" s="1"/>
  <c r="C81" i="219"/>
  <c r="D80" i="219"/>
  <c r="D158" i="219" s="1"/>
  <c r="C80" i="219"/>
  <c r="C158" i="219" s="1"/>
  <c r="D79" i="219"/>
  <c r="D118" i="219" s="1"/>
  <c r="C79" i="219"/>
  <c r="C118" i="219" s="1"/>
  <c r="D78" i="219"/>
  <c r="C78" i="219"/>
  <c r="C156" i="219" s="1"/>
  <c r="D77" i="219"/>
  <c r="D155" i="219" s="1"/>
  <c r="C77" i="219"/>
  <c r="C155" i="219" s="1"/>
  <c r="D76" i="219"/>
  <c r="D154" i="219" s="1"/>
  <c r="C76" i="219"/>
  <c r="C115" i="219" s="1"/>
  <c r="G75" i="219"/>
  <c r="F75" i="219"/>
  <c r="F192" i="219" s="1"/>
  <c r="E75" i="219"/>
  <c r="D75" i="219"/>
  <c r="C75" i="219"/>
  <c r="B75" i="219"/>
  <c r="B114" i="219" s="1"/>
  <c r="G74" i="219"/>
  <c r="F74" i="219"/>
  <c r="E74" i="219"/>
  <c r="E113" i="219" s="1"/>
  <c r="D74" i="219"/>
  <c r="D152" i="219" s="1"/>
  <c r="C74" i="219"/>
  <c r="C152" i="219" s="1"/>
  <c r="B74" i="219"/>
  <c r="B191" i="219" s="1"/>
  <c r="L150" i="219"/>
  <c r="O69" i="219"/>
  <c r="O108" i="219" s="1"/>
  <c r="N69" i="219"/>
  <c r="M69" i="219"/>
  <c r="M186" i="219" s="1"/>
  <c r="L69" i="219"/>
  <c r="L108" i="219" s="1"/>
  <c r="K69" i="219"/>
  <c r="K108" i="219" s="1"/>
  <c r="J69" i="219"/>
  <c r="J147" i="219" s="1"/>
  <c r="G69" i="219"/>
  <c r="G147" i="219" s="1"/>
  <c r="F69" i="219"/>
  <c r="E69" i="219"/>
  <c r="E186" i="219" s="1"/>
  <c r="D69" i="219"/>
  <c r="C69" i="219"/>
  <c r="B69" i="219"/>
  <c r="B147" i="219" s="1"/>
  <c r="O67" i="219"/>
  <c r="N67" i="219"/>
  <c r="M67" i="219"/>
  <c r="L67" i="219"/>
  <c r="K67" i="219"/>
  <c r="J67" i="219"/>
  <c r="I67" i="219"/>
  <c r="H67" i="219"/>
  <c r="G67" i="219"/>
  <c r="F67" i="219"/>
  <c r="E67" i="219"/>
  <c r="D67" i="219"/>
  <c r="C67" i="219"/>
  <c r="O66" i="219"/>
  <c r="O183" i="219" s="1"/>
  <c r="N66" i="219"/>
  <c r="M66" i="219"/>
  <c r="L66" i="219"/>
  <c r="L105" i="219" s="1"/>
  <c r="K66" i="219"/>
  <c r="J66" i="219"/>
  <c r="I66" i="219"/>
  <c r="H66" i="219"/>
  <c r="H144" i="219" s="1"/>
  <c r="D66" i="219"/>
  <c r="D183" i="219" s="1"/>
  <c r="C66" i="219"/>
  <c r="C144" i="219" s="1"/>
  <c r="G44" i="219"/>
  <c r="G44" i="199"/>
  <c r="G44" i="200"/>
  <c r="G44" i="201"/>
  <c r="G44" i="202"/>
  <c r="G44" i="203"/>
  <c r="G44" i="204"/>
  <c r="G44" i="205"/>
  <c r="G44" i="206"/>
  <c r="G44" i="207"/>
  <c r="G44" i="208"/>
  <c r="G44" i="209"/>
  <c r="G44" i="210"/>
  <c r="G44" i="211"/>
  <c r="G44" i="212"/>
  <c r="G44" i="213"/>
  <c r="G44" i="214"/>
  <c r="G44" i="215"/>
  <c r="G44" i="217"/>
  <c r="G44" i="218"/>
  <c r="G44" i="216"/>
  <c r="F44" i="219"/>
  <c r="F44" i="199"/>
  <c r="F44" i="200"/>
  <c r="F44" i="201"/>
  <c r="F44" i="202"/>
  <c r="F44" i="203"/>
  <c r="F44" i="204"/>
  <c r="F44" i="205"/>
  <c r="F44" i="206"/>
  <c r="F44" i="207"/>
  <c r="F44" i="208"/>
  <c r="F44" i="209"/>
  <c r="F44" i="210"/>
  <c r="F44" i="211"/>
  <c r="F44" i="212"/>
  <c r="F44" i="213"/>
  <c r="F44" i="214"/>
  <c r="F44" i="215"/>
  <c r="F44" i="217"/>
  <c r="F44" i="218"/>
  <c r="F44" i="216"/>
  <c r="E44" i="219"/>
  <c r="E44" i="199"/>
  <c r="E44" i="200"/>
  <c r="E44" i="201"/>
  <c r="E44" i="202"/>
  <c r="E44" i="203"/>
  <c r="E44" i="204"/>
  <c r="E44" i="205"/>
  <c r="E44" i="206"/>
  <c r="E44" i="207"/>
  <c r="E44" i="208"/>
  <c r="E44" i="209"/>
  <c r="E44" i="210"/>
  <c r="E44" i="211"/>
  <c r="E44" i="212"/>
  <c r="E44" i="213"/>
  <c r="E44" i="214"/>
  <c r="E44" i="215"/>
  <c r="E44" i="217"/>
  <c r="E44" i="218"/>
  <c r="E44" i="216"/>
  <c r="G43" i="219"/>
  <c r="G43" i="199"/>
  <c r="G43" i="200"/>
  <c r="G43" i="201"/>
  <c r="G43" i="202"/>
  <c r="G43" i="203"/>
  <c r="G43" i="204"/>
  <c r="G43" i="205"/>
  <c r="G43" i="206"/>
  <c r="G43" i="207"/>
  <c r="G43" i="208"/>
  <c r="G43" i="209"/>
  <c r="G43" i="210"/>
  <c r="G43" i="211"/>
  <c r="G43" i="212"/>
  <c r="G43" i="213"/>
  <c r="G43" i="214"/>
  <c r="G43" i="215"/>
  <c r="G43" i="217"/>
  <c r="G43" i="218"/>
  <c r="G43" i="216"/>
  <c r="F43" i="219"/>
  <c r="F43" i="199"/>
  <c r="F43" i="200"/>
  <c r="F43" i="201"/>
  <c r="F43" i="202"/>
  <c r="F43" i="203"/>
  <c r="F43" i="204"/>
  <c r="F43" i="205"/>
  <c r="F43" i="206"/>
  <c r="F43" i="207"/>
  <c r="F43" i="208"/>
  <c r="F43" i="209"/>
  <c r="F43" i="210"/>
  <c r="F43" i="211"/>
  <c r="F43" i="212"/>
  <c r="F43" i="213"/>
  <c r="F43" i="214"/>
  <c r="F43" i="215"/>
  <c r="F43" i="217"/>
  <c r="F43" i="218"/>
  <c r="F43" i="216"/>
  <c r="E43" i="219"/>
  <c r="E43" i="199"/>
  <c r="E43" i="200"/>
  <c r="E43" i="201"/>
  <c r="E43" i="202"/>
  <c r="E43" i="203"/>
  <c r="E43" i="204"/>
  <c r="E43" i="205"/>
  <c r="E43" i="206"/>
  <c r="E43" i="207"/>
  <c r="E43" i="208"/>
  <c r="E43" i="209"/>
  <c r="E43" i="210"/>
  <c r="E43" i="211"/>
  <c r="E43" i="212"/>
  <c r="E43" i="213"/>
  <c r="E43" i="214"/>
  <c r="E43" i="215"/>
  <c r="E43" i="217"/>
  <c r="E43" i="218"/>
  <c r="E43" i="216"/>
  <c r="G41" i="219"/>
  <c r="G41" i="199"/>
  <c r="G41" i="200"/>
  <c r="G41" i="201"/>
  <c r="G41" i="202"/>
  <c r="G41" i="203"/>
  <c r="G41" i="204"/>
  <c r="G41" i="205"/>
  <c r="G41" i="206"/>
  <c r="G41" i="207"/>
  <c r="G41" i="208"/>
  <c r="G41" i="209"/>
  <c r="G41" i="210"/>
  <c r="G41" i="211"/>
  <c r="G41" i="212"/>
  <c r="G41" i="213"/>
  <c r="G41" i="214"/>
  <c r="G41" i="215"/>
  <c r="G41" i="217"/>
  <c r="G41" i="218"/>
  <c r="G41" i="216"/>
  <c r="F41" i="219"/>
  <c r="F41" i="199"/>
  <c r="F41" i="200"/>
  <c r="F41" i="201"/>
  <c r="F41" i="202"/>
  <c r="F41" i="203"/>
  <c r="F41" i="204"/>
  <c r="F41" i="205"/>
  <c r="F41" i="206"/>
  <c r="F41" i="207"/>
  <c r="F41" i="208"/>
  <c r="F41" i="209"/>
  <c r="F41" i="210"/>
  <c r="F41" i="211"/>
  <c r="F41" i="212"/>
  <c r="F41" i="213"/>
  <c r="F41" i="214"/>
  <c r="F41" i="215"/>
  <c r="F41" i="217"/>
  <c r="F41" i="218"/>
  <c r="F41" i="216"/>
  <c r="E41" i="219"/>
  <c r="E41" i="199"/>
  <c r="E41" i="200"/>
  <c r="E41" i="201"/>
  <c r="E41" i="202"/>
  <c r="E41" i="203"/>
  <c r="E41" i="204"/>
  <c r="E41" i="205"/>
  <c r="E41" i="206"/>
  <c r="E41" i="207"/>
  <c r="E41" i="208"/>
  <c r="E41" i="209"/>
  <c r="E41" i="210"/>
  <c r="E41" i="211"/>
  <c r="E41" i="212"/>
  <c r="E41" i="213"/>
  <c r="E41" i="214"/>
  <c r="E41" i="215"/>
  <c r="E41" i="217"/>
  <c r="E41" i="218"/>
  <c r="E41" i="216"/>
  <c r="G40" i="219"/>
  <c r="G40" i="199"/>
  <c r="G40" i="200"/>
  <c r="G40" i="201"/>
  <c r="G40" i="202"/>
  <c r="G40" i="203"/>
  <c r="G40" i="204"/>
  <c r="G40" i="205"/>
  <c r="G40" i="206"/>
  <c r="G40" i="207"/>
  <c r="G40" i="208"/>
  <c r="G40" i="209"/>
  <c r="G40" i="210"/>
  <c r="G40" i="211"/>
  <c r="G40" i="212"/>
  <c r="G40" i="213"/>
  <c r="G40" i="214"/>
  <c r="G40" i="215"/>
  <c r="G40" i="217"/>
  <c r="G40" i="218"/>
  <c r="G40" i="216"/>
  <c r="F40" i="219"/>
  <c r="E40" i="219"/>
  <c r="E40" i="199"/>
  <c r="E40" i="200"/>
  <c r="E40" i="201"/>
  <c r="E40" i="202"/>
  <c r="E40" i="203"/>
  <c r="E40" i="204"/>
  <c r="E40" i="205"/>
  <c r="E40" i="206"/>
  <c r="E40" i="207"/>
  <c r="E40" i="208"/>
  <c r="E40" i="209"/>
  <c r="E40" i="210"/>
  <c r="E40" i="211"/>
  <c r="E40" i="212"/>
  <c r="E40" i="213"/>
  <c r="E40" i="214"/>
  <c r="E40" i="215"/>
  <c r="E40" i="217"/>
  <c r="E40" i="218"/>
  <c r="E40" i="216"/>
  <c r="G39" i="219"/>
  <c r="G39" i="199"/>
  <c r="G39" i="200"/>
  <c r="G39" i="201"/>
  <c r="G39" i="202"/>
  <c r="G39" i="203"/>
  <c r="G39" i="204"/>
  <c r="G39" i="205"/>
  <c r="G39" i="206"/>
  <c r="G39" i="207"/>
  <c r="G39" i="208"/>
  <c r="G39" i="209"/>
  <c r="G39" i="210"/>
  <c r="G39" i="211"/>
  <c r="G39" i="212"/>
  <c r="G39" i="213"/>
  <c r="G39" i="214"/>
  <c r="G39" i="215"/>
  <c r="G39" i="217"/>
  <c r="G39" i="218"/>
  <c r="G39" i="216"/>
  <c r="F39" i="219"/>
  <c r="F39" i="199"/>
  <c r="F39" i="200"/>
  <c r="F39" i="201"/>
  <c r="F39" i="202"/>
  <c r="F39" i="203"/>
  <c r="F39" i="204"/>
  <c r="F39" i="205"/>
  <c r="F39" i="206"/>
  <c r="F39" i="207"/>
  <c r="F39" i="208"/>
  <c r="F39" i="209"/>
  <c r="F39" i="210"/>
  <c r="F39" i="211"/>
  <c r="F39" i="212"/>
  <c r="F39" i="213"/>
  <c r="F39" i="214"/>
  <c r="F39" i="215"/>
  <c r="F39" i="217"/>
  <c r="F39" i="218"/>
  <c r="F39" i="216"/>
  <c r="E39" i="219"/>
  <c r="E39" i="199"/>
  <c r="E39" i="200"/>
  <c r="E39" i="201"/>
  <c r="E39" i="202"/>
  <c r="E39" i="203"/>
  <c r="E39" i="204"/>
  <c r="E39" i="205"/>
  <c r="E39" i="206"/>
  <c r="E39" i="207"/>
  <c r="E39" i="208"/>
  <c r="E39" i="209"/>
  <c r="E39" i="210"/>
  <c r="E39" i="211"/>
  <c r="E39" i="212"/>
  <c r="E39" i="213"/>
  <c r="E39" i="214"/>
  <c r="E39" i="215"/>
  <c r="E39" i="217"/>
  <c r="E39" i="218"/>
  <c r="E39" i="216"/>
  <c r="G38" i="219"/>
  <c r="G38" i="199"/>
  <c r="G38" i="200"/>
  <c r="G38" i="201"/>
  <c r="G38" i="202"/>
  <c r="G38" i="203"/>
  <c r="G38" i="204"/>
  <c r="G38" i="205"/>
  <c r="G38" i="206"/>
  <c r="G38" i="207"/>
  <c r="G38" i="208"/>
  <c r="G38" i="209"/>
  <c r="G38" i="210"/>
  <c r="G38" i="211"/>
  <c r="G38" i="212"/>
  <c r="G38" i="213"/>
  <c r="G38" i="214"/>
  <c r="G38" i="215"/>
  <c r="G38" i="217"/>
  <c r="G38" i="218"/>
  <c r="G38" i="216"/>
  <c r="F38" i="219"/>
  <c r="F38" i="199"/>
  <c r="F38" i="200"/>
  <c r="F38" i="201"/>
  <c r="F38" i="202"/>
  <c r="F38" i="203"/>
  <c r="F38" i="204"/>
  <c r="F38" i="205"/>
  <c r="F38" i="206"/>
  <c r="F38" i="207"/>
  <c r="F38" i="208"/>
  <c r="F38" i="209"/>
  <c r="F38" i="210"/>
  <c r="F38" i="211"/>
  <c r="F38" i="212"/>
  <c r="F38" i="213"/>
  <c r="F38" i="214"/>
  <c r="F38" i="215"/>
  <c r="F38" i="217"/>
  <c r="F38" i="218"/>
  <c r="F38" i="216"/>
  <c r="E38" i="219"/>
  <c r="E38" i="199"/>
  <c r="E38" i="200"/>
  <c r="E38" i="201"/>
  <c r="E38" i="202"/>
  <c r="E38" i="203"/>
  <c r="E38" i="204"/>
  <c r="E38" i="205"/>
  <c r="E38" i="206"/>
  <c r="E38" i="207"/>
  <c r="E38" i="208"/>
  <c r="E38" i="209"/>
  <c r="E38" i="210"/>
  <c r="E38" i="211"/>
  <c r="E38" i="212"/>
  <c r="E38" i="213"/>
  <c r="E38" i="214"/>
  <c r="E38" i="215"/>
  <c r="E38" i="217"/>
  <c r="E38" i="218"/>
  <c r="E38" i="216"/>
  <c r="G37" i="219"/>
  <c r="G37" i="199"/>
  <c r="G37" i="200"/>
  <c r="G37" i="201"/>
  <c r="G37" i="202"/>
  <c r="G37" i="203"/>
  <c r="G37" i="204"/>
  <c r="G37" i="205"/>
  <c r="G37" i="206"/>
  <c r="G37" i="207"/>
  <c r="G37" i="208"/>
  <c r="G37" i="209"/>
  <c r="G37" i="210"/>
  <c r="G37" i="211"/>
  <c r="G37" i="212"/>
  <c r="G37" i="213"/>
  <c r="G37" i="214"/>
  <c r="G37" i="215"/>
  <c r="G37" i="217"/>
  <c r="G37" i="218"/>
  <c r="G37" i="216"/>
  <c r="F37" i="219"/>
  <c r="F37" i="199"/>
  <c r="F37" i="200"/>
  <c r="F37" i="201"/>
  <c r="F37" i="202"/>
  <c r="F37" i="203"/>
  <c r="F37" i="204"/>
  <c r="F37" i="205"/>
  <c r="F37" i="206"/>
  <c r="F37" i="207"/>
  <c r="F37" i="208"/>
  <c r="F37" i="209"/>
  <c r="F37" i="210"/>
  <c r="F37" i="211"/>
  <c r="F37" i="212"/>
  <c r="F37" i="213"/>
  <c r="F37" i="214"/>
  <c r="F37" i="215"/>
  <c r="F37" i="217"/>
  <c r="F37" i="218"/>
  <c r="F37" i="216"/>
  <c r="E37" i="219"/>
  <c r="E37" i="199"/>
  <c r="E37" i="200"/>
  <c r="E37" i="201"/>
  <c r="E37" i="202"/>
  <c r="E37" i="203"/>
  <c r="E37" i="204"/>
  <c r="E37" i="205"/>
  <c r="E37" i="206"/>
  <c r="E37" i="207"/>
  <c r="E37" i="208"/>
  <c r="E37" i="209"/>
  <c r="E37" i="210"/>
  <c r="E37" i="211"/>
  <c r="E37" i="212"/>
  <c r="E37" i="213"/>
  <c r="E37" i="214"/>
  <c r="E37" i="215"/>
  <c r="E37" i="217"/>
  <c r="E37" i="218"/>
  <c r="E37" i="216"/>
  <c r="G36" i="219"/>
  <c r="F36" i="219"/>
  <c r="G35" i="219"/>
  <c r="F35" i="219"/>
  <c r="G32" i="219"/>
  <c r="G32" i="199"/>
  <c r="G32" i="200"/>
  <c r="G32" i="201"/>
  <c r="G32" i="202"/>
  <c r="G32" i="203"/>
  <c r="G32" i="204"/>
  <c r="G32" i="205"/>
  <c r="G32" i="206"/>
  <c r="G32" i="207"/>
  <c r="G32" i="208"/>
  <c r="G32" i="209"/>
  <c r="G32" i="210"/>
  <c r="G32" i="211"/>
  <c r="G32" i="212"/>
  <c r="G32" i="213"/>
  <c r="G32" i="214"/>
  <c r="G32" i="215"/>
  <c r="G32" i="217"/>
  <c r="G32" i="218"/>
  <c r="G32" i="216"/>
  <c r="F32" i="219"/>
  <c r="F32" i="199"/>
  <c r="F32" i="200"/>
  <c r="F32" i="201"/>
  <c r="F32" i="202"/>
  <c r="F32" i="203"/>
  <c r="F32" i="204"/>
  <c r="F32" i="205"/>
  <c r="F32" i="206"/>
  <c r="F32" i="207"/>
  <c r="F32" i="208"/>
  <c r="F32" i="209"/>
  <c r="F32" i="210"/>
  <c r="F32" i="211"/>
  <c r="F32" i="212"/>
  <c r="F32" i="213"/>
  <c r="F32" i="214"/>
  <c r="F32" i="215"/>
  <c r="F32" i="217"/>
  <c r="F32" i="218"/>
  <c r="F32" i="216"/>
  <c r="E32" i="219"/>
  <c r="E32" i="199"/>
  <c r="E32" i="200"/>
  <c r="E32" i="201"/>
  <c r="E32" i="202"/>
  <c r="E32" i="203"/>
  <c r="E32" i="204"/>
  <c r="E32" i="205"/>
  <c r="E32" i="206"/>
  <c r="E32" i="207"/>
  <c r="E32" i="208"/>
  <c r="E32" i="209"/>
  <c r="E32" i="210"/>
  <c r="E32" i="211"/>
  <c r="E32" i="212"/>
  <c r="E32" i="213"/>
  <c r="E32" i="214"/>
  <c r="E32" i="215"/>
  <c r="E32" i="217"/>
  <c r="E32" i="218"/>
  <c r="E32" i="216"/>
  <c r="B32" i="219"/>
  <c r="B86" i="219" s="1"/>
  <c r="B125" i="219" s="1"/>
  <c r="G31" i="219"/>
  <c r="G31" i="199"/>
  <c r="G31" i="200"/>
  <c r="G31" i="201"/>
  <c r="G31" i="202"/>
  <c r="G31" i="203"/>
  <c r="G31" i="204"/>
  <c r="G31" i="205"/>
  <c r="G31" i="206"/>
  <c r="G31" i="207"/>
  <c r="G31" i="208"/>
  <c r="G31" i="209"/>
  <c r="G31" i="210"/>
  <c r="G31" i="211"/>
  <c r="G31" i="212"/>
  <c r="G31" i="213"/>
  <c r="G31" i="214"/>
  <c r="G31" i="215"/>
  <c r="G31" i="217"/>
  <c r="G31" i="218"/>
  <c r="G31" i="216"/>
  <c r="F31" i="219"/>
  <c r="F31" i="199"/>
  <c r="F31" i="200"/>
  <c r="F31" i="201"/>
  <c r="F31" i="202"/>
  <c r="F31" i="203"/>
  <c r="F31" i="204"/>
  <c r="F31" i="205"/>
  <c r="F31" i="206"/>
  <c r="F31" i="207"/>
  <c r="F31" i="208"/>
  <c r="F31" i="209"/>
  <c r="F31" i="210"/>
  <c r="F31" i="211"/>
  <c r="F31" i="212"/>
  <c r="F31" i="213"/>
  <c r="F31" i="214"/>
  <c r="F31" i="215"/>
  <c r="F31" i="217"/>
  <c r="F31" i="218"/>
  <c r="F31" i="216"/>
  <c r="E31" i="219"/>
  <c r="E31" i="199"/>
  <c r="E31" i="200"/>
  <c r="E31" i="201"/>
  <c r="E31" i="202"/>
  <c r="E31" i="203"/>
  <c r="E31" i="204"/>
  <c r="E31" i="205"/>
  <c r="E31" i="206"/>
  <c r="E31" i="207"/>
  <c r="E31" i="208"/>
  <c r="E31" i="209"/>
  <c r="E31" i="210"/>
  <c r="E31" i="211"/>
  <c r="E31" i="212"/>
  <c r="E31" i="213"/>
  <c r="E31" i="214"/>
  <c r="E31" i="215"/>
  <c r="E31" i="217"/>
  <c r="E31" i="218"/>
  <c r="E31" i="216"/>
  <c r="B31" i="219"/>
  <c r="B85" i="219" s="1"/>
  <c r="B163" i="219" s="1"/>
  <c r="G30" i="219"/>
  <c r="G30" i="199"/>
  <c r="G30" i="200"/>
  <c r="G30" i="201"/>
  <c r="G30" i="202"/>
  <c r="G30" i="203"/>
  <c r="G30" i="204"/>
  <c r="G30" i="205"/>
  <c r="G30" i="206"/>
  <c r="G30" i="207"/>
  <c r="G30" i="208"/>
  <c r="G30" i="209"/>
  <c r="G30" i="210"/>
  <c r="G30" i="211"/>
  <c r="G30" i="212"/>
  <c r="G30" i="213"/>
  <c r="G30" i="214"/>
  <c r="G30" i="215"/>
  <c r="G30" i="217"/>
  <c r="G30" i="218"/>
  <c r="G30" i="216"/>
  <c r="F30" i="219"/>
  <c r="F30" i="199"/>
  <c r="F30" i="200"/>
  <c r="F30" i="201"/>
  <c r="F30" i="202"/>
  <c r="F30" i="203"/>
  <c r="F30" i="204"/>
  <c r="F30" i="205"/>
  <c r="F30" i="206"/>
  <c r="F30" i="207"/>
  <c r="F30" i="208"/>
  <c r="F30" i="209"/>
  <c r="F30" i="210"/>
  <c r="F30" i="211"/>
  <c r="F30" i="212"/>
  <c r="F30" i="213"/>
  <c r="F30" i="214"/>
  <c r="F30" i="215"/>
  <c r="F30" i="217"/>
  <c r="F30" i="218"/>
  <c r="F30" i="216"/>
  <c r="E30" i="219"/>
  <c r="E30" i="199"/>
  <c r="E30" i="200"/>
  <c r="E30" i="201"/>
  <c r="E30" i="202"/>
  <c r="E30" i="203"/>
  <c r="E30" i="204"/>
  <c r="E30" i="205"/>
  <c r="E30" i="206"/>
  <c r="E30" i="207"/>
  <c r="E30" i="208"/>
  <c r="E30" i="209"/>
  <c r="E30" i="210"/>
  <c r="E30" i="211"/>
  <c r="E30" i="212"/>
  <c r="E30" i="213"/>
  <c r="E30" i="214"/>
  <c r="E30" i="215"/>
  <c r="E30" i="217"/>
  <c r="E30" i="218"/>
  <c r="E30" i="216"/>
  <c r="B30" i="219"/>
  <c r="B29" i="219"/>
  <c r="B42" i="219" s="1"/>
  <c r="B96" i="219" s="1"/>
  <c r="G28" i="219"/>
  <c r="G28" i="199"/>
  <c r="G28" i="200"/>
  <c r="G28" i="201"/>
  <c r="G28" i="202"/>
  <c r="G28" i="203"/>
  <c r="G28" i="204"/>
  <c r="G28" i="205"/>
  <c r="G28" i="206"/>
  <c r="G28" i="207"/>
  <c r="G28" i="208"/>
  <c r="G28" i="209"/>
  <c r="G28" i="210"/>
  <c r="G28" i="211"/>
  <c r="G28" i="212"/>
  <c r="G28" i="213"/>
  <c r="G28" i="214"/>
  <c r="G28" i="215"/>
  <c r="G28" i="217"/>
  <c r="G28" i="218"/>
  <c r="G28" i="216"/>
  <c r="F28" i="219"/>
  <c r="F28" i="199"/>
  <c r="F28" i="200"/>
  <c r="F28" i="201"/>
  <c r="F28" i="202"/>
  <c r="F28" i="203"/>
  <c r="F28" i="204"/>
  <c r="F28" i="205"/>
  <c r="F28" i="206"/>
  <c r="F28" i="207"/>
  <c r="F28" i="208"/>
  <c r="F28" i="209"/>
  <c r="F28" i="210"/>
  <c r="F28" i="211"/>
  <c r="F28" i="212"/>
  <c r="F28" i="213"/>
  <c r="F28" i="214"/>
  <c r="F28" i="215"/>
  <c r="F28" i="217"/>
  <c r="F28" i="218"/>
  <c r="F28" i="216"/>
  <c r="E28" i="219"/>
  <c r="E28" i="199"/>
  <c r="E28" i="200"/>
  <c r="E28" i="201"/>
  <c r="E28" i="202"/>
  <c r="E28" i="203"/>
  <c r="E28" i="204"/>
  <c r="E28" i="205"/>
  <c r="E28" i="206"/>
  <c r="E28" i="207"/>
  <c r="E28" i="208"/>
  <c r="E28" i="209"/>
  <c r="E28" i="210"/>
  <c r="E28" i="211"/>
  <c r="E28" i="212"/>
  <c r="E28" i="213"/>
  <c r="E28" i="214"/>
  <c r="E28" i="215"/>
  <c r="E28" i="217"/>
  <c r="E28" i="218"/>
  <c r="E28" i="216"/>
  <c r="B28" i="219"/>
  <c r="B41" i="219" s="1"/>
  <c r="B95" i="219" s="1"/>
  <c r="B212" i="219" s="1"/>
  <c r="G27" i="219"/>
  <c r="G27" i="199"/>
  <c r="G27" i="200"/>
  <c r="G27" i="201"/>
  <c r="G27" i="202"/>
  <c r="G27" i="203"/>
  <c r="G27" i="204"/>
  <c r="G27" i="205"/>
  <c r="G27" i="206"/>
  <c r="G27" i="207"/>
  <c r="G27" i="208"/>
  <c r="G27" i="209"/>
  <c r="G27" i="210"/>
  <c r="G27" i="211"/>
  <c r="G27" i="212"/>
  <c r="G27" i="213"/>
  <c r="G27" i="214"/>
  <c r="G27" i="215"/>
  <c r="G27" i="217"/>
  <c r="G27" i="218"/>
  <c r="G27" i="216"/>
  <c r="F27" i="219"/>
  <c r="F27" i="199"/>
  <c r="F27" i="200"/>
  <c r="F27" i="201"/>
  <c r="F27" i="202"/>
  <c r="F27" i="203"/>
  <c r="F27" i="204"/>
  <c r="F27" i="205"/>
  <c r="F27" i="206"/>
  <c r="F27" i="207"/>
  <c r="F27" i="208"/>
  <c r="F27" i="209"/>
  <c r="F27" i="210"/>
  <c r="F27" i="211"/>
  <c r="F27" i="212"/>
  <c r="F27" i="213"/>
  <c r="F27" i="214"/>
  <c r="F27" i="215"/>
  <c r="F27" i="217"/>
  <c r="F27" i="218"/>
  <c r="F27" i="216"/>
  <c r="E27" i="219"/>
  <c r="E27" i="199"/>
  <c r="E27" i="200"/>
  <c r="E27" i="201"/>
  <c r="E27" i="202"/>
  <c r="E27" i="203"/>
  <c r="E27" i="204"/>
  <c r="E27" i="205"/>
  <c r="E27" i="206"/>
  <c r="E27" i="207"/>
  <c r="E27" i="208"/>
  <c r="E27" i="209"/>
  <c r="E27" i="210"/>
  <c r="E27" i="211"/>
  <c r="E27" i="212"/>
  <c r="E27" i="213"/>
  <c r="E27" i="214"/>
  <c r="E27" i="215"/>
  <c r="E27" i="217"/>
  <c r="E27" i="218"/>
  <c r="E27" i="216"/>
  <c r="B27" i="219"/>
  <c r="B81" i="219" s="1"/>
  <c r="B120" i="219" s="1"/>
  <c r="O26" i="219"/>
  <c r="O26" i="199"/>
  <c r="O26" i="200"/>
  <c r="O26" i="201"/>
  <c r="O26" i="202"/>
  <c r="O26" i="203"/>
  <c r="O26" i="204"/>
  <c r="O26" i="205"/>
  <c r="O26" i="206"/>
  <c r="O26" i="207"/>
  <c r="O26" i="208"/>
  <c r="O26" i="209"/>
  <c r="O26" i="210"/>
  <c r="O26" i="211"/>
  <c r="O26" i="212"/>
  <c r="O26" i="213"/>
  <c r="O26" i="214"/>
  <c r="O26" i="215"/>
  <c r="O26" i="217"/>
  <c r="O26" i="218"/>
  <c r="O26" i="216"/>
  <c r="N26" i="219"/>
  <c r="N26" i="199"/>
  <c r="N26" i="200"/>
  <c r="N26" i="201"/>
  <c r="N26" i="202"/>
  <c r="N26" i="203"/>
  <c r="N26" i="204"/>
  <c r="N26" i="205"/>
  <c r="N26" i="206"/>
  <c r="N26" i="207"/>
  <c r="N26" i="208"/>
  <c r="N26" i="209"/>
  <c r="N26" i="210"/>
  <c r="N26" i="211"/>
  <c r="N26" i="212"/>
  <c r="N26" i="213"/>
  <c r="N26" i="214"/>
  <c r="N26" i="215"/>
  <c r="N26" i="217"/>
  <c r="N26" i="218"/>
  <c r="N26" i="216"/>
  <c r="M26" i="219"/>
  <c r="M26" i="199"/>
  <c r="M26" i="200"/>
  <c r="M26" i="201"/>
  <c r="M26" i="202"/>
  <c r="M26" i="203"/>
  <c r="M26" i="204"/>
  <c r="M26" i="205"/>
  <c r="M26" i="206"/>
  <c r="M26" i="207"/>
  <c r="M26" i="208"/>
  <c r="M26" i="209"/>
  <c r="M26" i="210"/>
  <c r="M26" i="211"/>
  <c r="M26" i="212"/>
  <c r="M26" i="213"/>
  <c r="M26" i="214"/>
  <c r="M26" i="215"/>
  <c r="M26" i="217"/>
  <c r="M26" i="218"/>
  <c r="M26" i="216"/>
  <c r="G26" i="219"/>
  <c r="F26" i="219"/>
  <c r="F26" i="199"/>
  <c r="F26" i="200"/>
  <c r="F26" i="201"/>
  <c r="F26" i="202"/>
  <c r="F26" i="203"/>
  <c r="F26" i="204"/>
  <c r="F26" i="205"/>
  <c r="F26" i="206"/>
  <c r="F26" i="207"/>
  <c r="F26" i="208"/>
  <c r="F26" i="209"/>
  <c r="F26" i="210"/>
  <c r="F26" i="211"/>
  <c r="F26" i="212"/>
  <c r="F26" i="213"/>
  <c r="F26" i="214"/>
  <c r="F26" i="215"/>
  <c r="F26" i="217"/>
  <c r="F26" i="218"/>
  <c r="F26" i="216"/>
  <c r="E26" i="219"/>
  <c r="B26" i="219"/>
  <c r="G25" i="219"/>
  <c r="F25" i="219"/>
  <c r="E25" i="219"/>
  <c r="B25" i="219"/>
  <c r="O24" i="219"/>
  <c r="O24" i="199"/>
  <c r="O24" i="200"/>
  <c r="O24" i="201"/>
  <c r="O24" i="202"/>
  <c r="O24" i="203"/>
  <c r="O24" i="204"/>
  <c r="O24" i="205"/>
  <c r="O24" i="206"/>
  <c r="O24" i="207"/>
  <c r="O24" i="208"/>
  <c r="O24" i="209"/>
  <c r="O24" i="210"/>
  <c r="O24" i="211"/>
  <c r="O24" i="212"/>
  <c r="O24" i="213"/>
  <c r="O24" i="214"/>
  <c r="O24" i="215"/>
  <c r="O24" i="217"/>
  <c r="O24" i="218"/>
  <c r="O24" i="216"/>
  <c r="N24" i="219"/>
  <c r="N24" i="199"/>
  <c r="N24" i="200"/>
  <c r="N24" i="201"/>
  <c r="N24" i="202"/>
  <c r="N24" i="203"/>
  <c r="N24" i="204"/>
  <c r="N24" i="205"/>
  <c r="N24" i="206"/>
  <c r="N24" i="207"/>
  <c r="N24" i="208"/>
  <c r="N24" i="209"/>
  <c r="N24" i="210"/>
  <c r="N24" i="211"/>
  <c r="N24" i="212"/>
  <c r="N24" i="213"/>
  <c r="N24" i="214"/>
  <c r="N24" i="215"/>
  <c r="N24" i="217"/>
  <c r="N24" i="218"/>
  <c r="N24" i="216"/>
  <c r="M24" i="219"/>
  <c r="M24" i="199"/>
  <c r="M24" i="200"/>
  <c r="M24" i="201"/>
  <c r="M24" i="202"/>
  <c r="M24" i="203"/>
  <c r="M24" i="204"/>
  <c r="M24" i="205"/>
  <c r="M24" i="206"/>
  <c r="M24" i="207"/>
  <c r="M24" i="208"/>
  <c r="M24" i="209"/>
  <c r="M24" i="210"/>
  <c r="M24" i="211"/>
  <c r="M24" i="212"/>
  <c r="M24" i="213"/>
  <c r="M24" i="214"/>
  <c r="M24" i="215"/>
  <c r="M24" i="217"/>
  <c r="M24" i="218"/>
  <c r="M24" i="216"/>
  <c r="G24" i="219"/>
  <c r="F24" i="219"/>
  <c r="E24" i="219"/>
  <c r="B24" i="219"/>
  <c r="O23" i="219"/>
  <c r="O23" i="199"/>
  <c r="O23" i="200"/>
  <c r="O23" i="201"/>
  <c r="O23" i="202"/>
  <c r="O23" i="203"/>
  <c r="O23" i="204"/>
  <c r="O23" i="205"/>
  <c r="O23" i="206"/>
  <c r="O23" i="207"/>
  <c r="O23" i="208"/>
  <c r="O23" i="209"/>
  <c r="O23" i="210"/>
  <c r="O23" i="211"/>
  <c r="O23" i="212"/>
  <c r="O23" i="213"/>
  <c r="O23" i="214"/>
  <c r="O23" i="215"/>
  <c r="O23" i="217"/>
  <c r="O23" i="218"/>
  <c r="O23" i="216"/>
  <c r="N23" i="219"/>
  <c r="M23" i="219"/>
  <c r="M23" i="199"/>
  <c r="M23" i="200"/>
  <c r="M23" i="201"/>
  <c r="M23" i="202"/>
  <c r="M23" i="203"/>
  <c r="M23" i="204"/>
  <c r="M23" i="205"/>
  <c r="M23" i="206"/>
  <c r="M23" i="207"/>
  <c r="M23" i="208"/>
  <c r="M23" i="209"/>
  <c r="M23" i="210"/>
  <c r="M23" i="211"/>
  <c r="M23" i="212"/>
  <c r="M23" i="213"/>
  <c r="M23" i="214"/>
  <c r="M23" i="215"/>
  <c r="M23" i="217"/>
  <c r="M23" i="218"/>
  <c r="M23" i="216"/>
  <c r="G23" i="219"/>
  <c r="F23" i="219"/>
  <c r="B23" i="219"/>
  <c r="B77" i="219" s="1"/>
  <c r="G22" i="219"/>
  <c r="F22" i="219"/>
  <c r="B22" i="219"/>
  <c r="D16" i="219"/>
  <c r="D70" i="219" s="1"/>
  <c r="D109" i="219" s="1"/>
  <c r="O184" i="218"/>
  <c r="N184" i="218"/>
  <c r="M184" i="218"/>
  <c r="L184" i="218"/>
  <c r="K184" i="218"/>
  <c r="J184" i="218"/>
  <c r="I184" i="218"/>
  <c r="H184" i="218"/>
  <c r="G184" i="218"/>
  <c r="F184" i="218"/>
  <c r="E184" i="218"/>
  <c r="D184" i="218"/>
  <c r="C184" i="218"/>
  <c r="O145" i="218"/>
  <c r="N145" i="218"/>
  <c r="M145" i="218"/>
  <c r="L145" i="218"/>
  <c r="K145" i="218"/>
  <c r="J145" i="218"/>
  <c r="I145" i="218"/>
  <c r="H145" i="218"/>
  <c r="G145" i="218"/>
  <c r="F145" i="218"/>
  <c r="E145" i="218"/>
  <c r="D145" i="218"/>
  <c r="C145" i="218"/>
  <c r="O106" i="218"/>
  <c r="N106" i="218"/>
  <c r="M106" i="218"/>
  <c r="L106" i="218"/>
  <c r="K106" i="218"/>
  <c r="J106" i="218"/>
  <c r="I106" i="218"/>
  <c r="H106" i="218"/>
  <c r="G106" i="218"/>
  <c r="F106" i="218"/>
  <c r="E106" i="218"/>
  <c r="D106" i="218"/>
  <c r="C106" i="218"/>
  <c r="C99" i="218"/>
  <c r="C138" i="218" s="1"/>
  <c r="D98" i="218"/>
  <c r="D176" i="218" s="1"/>
  <c r="C98" i="218"/>
  <c r="D97" i="218"/>
  <c r="C97" i="218"/>
  <c r="D96" i="218"/>
  <c r="C96" i="218"/>
  <c r="D95" i="218"/>
  <c r="D134" i="218" s="1"/>
  <c r="C95" i="218"/>
  <c r="C173" i="218" s="1"/>
  <c r="D94" i="218"/>
  <c r="C94" i="218"/>
  <c r="D93" i="218"/>
  <c r="D132" i="218" s="1"/>
  <c r="C93" i="218"/>
  <c r="C132" i="218" s="1"/>
  <c r="D92" i="218"/>
  <c r="C92" i="218"/>
  <c r="D91" i="218"/>
  <c r="D169" i="218" s="1"/>
  <c r="C91" i="218"/>
  <c r="C130" i="218" s="1"/>
  <c r="D90" i="218"/>
  <c r="C90" i="218"/>
  <c r="C168" i="218" s="1"/>
  <c r="D89" i="218"/>
  <c r="D128" i="218" s="1"/>
  <c r="C89" i="218"/>
  <c r="C167" i="218" s="1"/>
  <c r="G88" i="218"/>
  <c r="G127" i="218" s="1"/>
  <c r="F88" i="218"/>
  <c r="E88" i="218"/>
  <c r="D88" i="218"/>
  <c r="D127" i="218" s="1"/>
  <c r="C88" i="218"/>
  <c r="B88" i="218"/>
  <c r="B205" i="218" s="1"/>
  <c r="O87" i="218"/>
  <c r="N87" i="218"/>
  <c r="N204" i="218" s="1"/>
  <c r="M87" i="218"/>
  <c r="L87" i="218"/>
  <c r="K87" i="218"/>
  <c r="K126" i="218" s="1"/>
  <c r="J87" i="218"/>
  <c r="I87" i="218"/>
  <c r="D87" i="218"/>
  <c r="C87" i="218"/>
  <c r="B87" i="218"/>
  <c r="B165" i="218" s="1"/>
  <c r="O86" i="218"/>
  <c r="N86" i="218"/>
  <c r="M86" i="218"/>
  <c r="L86" i="218"/>
  <c r="L125" i="218" s="1"/>
  <c r="K86" i="218"/>
  <c r="J86" i="218"/>
  <c r="J125" i="218" s="1"/>
  <c r="D86" i="218"/>
  <c r="C86" i="218"/>
  <c r="D85" i="218"/>
  <c r="C85" i="218"/>
  <c r="D84" i="218"/>
  <c r="D123" i="218" s="1"/>
  <c r="C84" i="218"/>
  <c r="C162" i="218" s="1"/>
  <c r="D83" i="218"/>
  <c r="C83" i="218"/>
  <c r="C122" i="218" s="1"/>
  <c r="D82" i="218"/>
  <c r="D199" i="218" s="1"/>
  <c r="C82" i="218"/>
  <c r="C199" i="218" s="1"/>
  <c r="D81" i="218"/>
  <c r="C81" i="218"/>
  <c r="D80" i="218"/>
  <c r="C80" i="218"/>
  <c r="C119" i="218" s="1"/>
  <c r="D79" i="218"/>
  <c r="C79" i="218"/>
  <c r="C196" i="218" s="1"/>
  <c r="D78" i="218"/>
  <c r="C78" i="218"/>
  <c r="D77" i="218"/>
  <c r="D116" i="218" s="1"/>
  <c r="C77" i="218"/>
  <c r="C116" i="218" s="1"/>
  <c r="D76" i="218"/>
  <c r="C76" i="218"/>
  <c r="C115" i="218" s="1"/>
  <c r="G75" i="218"/>
  <c r="F75" i="218"/>
  <c r="F114" i="218" s="1"/>
  <c r="E75" i="218"/>
  <c r="E114" i="218" s="1"/>
  <c r="D75" i="218"/>
  <c r="D192" i="218" s="1"/>
  <c r="C75" i="218"/>
  <c r="B75" i="218"/>
  <c r="B114" i="218" s="1"/>
  <c r="G74" i="218"/>
  <c r="F74" i="218"/>
  <c r="F113" i="218" s="1"/>
  <c r="E74" i="218"/>
  <c r="D74" i="218"/>
  <c r="D191" i="218" s="1"/>
  <c r="C74" i="218"/>
  <c r="B74" i="218"/>
  <c r="B191" i="218" s="1"/>
  <c r="O150" i="218"/>
  <c r="M189" i="218"/>
  <c r="K150" i="218"/>
  <c r="J111" i="218"/>
  <c r="O69" i="218"/>
  <c r="O147" i="218" s="1"/>
  <c r="N69" i="218"/>
  <c r="N108" i="218" s="1"/>
  <c r="M69" i="218"/>
  <c r="L69" i="218"/>
  <c r="L108" i="218" s="1"/>
  <c r="K69" i="218"/>
  <c r="J69" i="218"/>
  <c r="G69" i="218"/>
  <c r="F69" i="218"/>
  <c r="F147" i="218" s="1"/>
  <c r="E69" i="218"/>
  <c r="D69" i="218"/>
  <c r="C69" i="218"/>
  <c r="C186" i="218" s="1"/>
  <c r="B69" i="218"/>
  <c r="B147" i="218" s="1"/>
  <c r="O67" i="218"/>
  <c r="N67" i="218"/>
  <c r="M67" i="218"/>
  <c r="L67" i="218"/>
  <c r="K67" i="218"/>
  <c r="J67" i="218"/>
  <c r="I67" i="218"/>
  <c r="H67" i="218"/>
  <c r="G67" i="218"/>
  <c r="F67" i="218"/>
  <c r="E67" i="218"/>
  <c r="D67" i="218"/>
  <c r="C67" i="218"/>
  <c r="O66" i="218"/>
  <c r="N66" i="218"/>
  <c r="N105" i="218" s="1"/>
  <c r="M66" i="218"/>
  <c r="L66" i="218"/>
  <c r="L144" i="218" s="1"/>
  <c r="K66" i="218"/>
  <c r="J66" i="218"/>
  <c r="I66" i="218"/>
  <c r="H66" i="218"/>
  <c r="H183" i="218" s="1"/>
  <c r="D66" i="218"/>
  <c r="C66" i="218"/>
  <c r="F40" i="218"/>
  <c r="B32" i="218"/>
  <c r="B31" i="218"/>
  <c r="B85" i="218" s="1"/>
  <c r="B30" i="218"/>
  <c r="B29" i="218"/>
  <c r="B28" i="218"/>
  <c r="B27" i="218"/>
  <c r="G26" i="218"/>
  <c r="E26" i="218"/>
  <c r="B26" i="218"/>
  <c r="G25" i="218"/>
  <c r="F25" i="218"/>
  <c r="E25" i="218"/>
  <c r="B25" i="218"/>
  <c r="G24" i="218"/>
  <c r="F24" i="218"/>
  <c r="E24" i="218"/>
  <c r="B24" i="218"/>
  <c r="B37" i="218" s="1"/>
  <c r="B91" i="218" s="1"/>
  <c r="B169" i="218" s="1"/>
  <c r="N23" i="218"/>
  <c r="B23" i="218"/>
  <c r="B22" i="218"/>
  <c r="D16" i="218"/>
  <c r="O145" i="217"/>
  <c r="N145" i="217"/>
  <c r="M145" i="217"/>
  <c r="L145" i="217"/>
  <c r="K145" i="217"/>
  <c r="J145" i="217"/>
  <c r="I145" i="217"/>
  <c r="H145" i="217"/>
  <c r="G145" i="217"/>
  <c r="F145" i="217"/>
  <c r="E145" i="217"/>
  <c r="D145" i="217"/>
  <c r="C145" i="217"/>
  <c r="O106" i="217"/>
  <c r="N106" i="217"/>
  <c r="M106" i="217"/>
  <c r="L106" i="217"/>
  <c r="K106" i="217"/>
  <c r="J106" i="217"/>
  <c r="I106" i="217"/>
  <c r="H106" i="217"/>
  <c r="G106" i="217"/>
  <c r="F106" i="217"/>
  <c r="E106" i="217"/>
  <c r="D106" i="217"/>
  <c r="C106" i="217"/>
  <c r="C99" i="217"/>
  <c r="C177" i="217" s="1"/>
  <c r="D98" i="217"/>
  <c r="C98" i="217"/>
  <c r="D97" i="217"/>
  <c r="D175" i="217" s="1"/>
  <c r="C97" i="217"/>
  <c r="C175" i="217" s="1"/>
  <c r="D96" i="217"/>
  <c r="C96" i="217"/>
  <c r="D95" i="217"/>
  <c r="C95" i="217"/>
  <c r="C134" i="217" s="1"/>
  <c r="D94" i="217"/>
  <c r="C94" i="217"/>
  <c r="D93" i="217"/>
  <c r="C93" i="217"/>
  <c r="C171" i="217" s="1"/>
  <c r="D92" i="217"/>
  <c r="C92" i="217"/>
  <c r="C131" i="217" s="1"/>
  <c r="D91" i="217"/>
  <c r="D130" i="217" s="1"/>
  <c r="C91" i="217"/>
  <c r="C169" i="217" s="1"/>
  <c r="D90" i="217"/>
  <c r="C90" i="217"/>
  <c r="D89" i="217"/>
  <c r="C89" i="217"/>
  <c r="C128" i="217" s="1"/>
  <c r="G88" i="217"/>
  <c r="G166" i="217" s="1"/>
  <c r="F88" i="217"/>
  <c r="E88" i="217"/>
  <c r="D88" i="217"/>
  <c r="D166" i="217" s="1"/>
  <c r="C88" i="217"/>
  <c r="B88" i="217"/>
  <c r="B166" i="217" s="1"/>
  <c r="O87" i="217"/>
  <c r="N87" i="217"/>
  <c r="N165" i="217" s="1"/>
  <c r="M87" i="217"/>
  <c r="L87" i="217"/>
  <c r="L126" i="217" s="1"/>
  <c r="K87" i="217"/>
  <c r="K165" i="217" s="1"/>
  <c r="J87" i="217"/>
  <c r="J165" i="217" s="1"/>
  <c r="I87" i="217"/>
  <c r="D87" i="217"/>
  <c r="C87" i="217"/>
  <c r="B87" i="217"/>
  <c r="O86" i="217"/>
  <c r="O125" i="217" s="1"/>
  <c r="N86" i="217"/>
  <c r="M86" i="217"/>
  <c r="M164" i="217" s="1"/>
  <c r="L86" i="217"/>
  <c r="K86" i="217"/>
  <c r="J86" i="217"/>
  <c r="D86" i="217"/>
  <c r="C86" i="217"/>
  <c r="C125" i="217" s="1"/>
  <c r="D85" i="217"/>
  <c r="C85" i="217"/>
  <c r="C124" i="217" s="1"/>
  <c r="D84" i="217"/>
  <c r="D162" i="217" s="1"/>
  <c r="C84" i="217"/>
  <c r="C123" i="217" s="1"/>
  <c r="D83" i="217"/>
  <c r="D161" i="217" s="1"/>
  <c r="C83" i="217"/>
  <c r="D82" i="217"/>
  <c r="C82" i="217"/>
  <c r="D81" i="217"/>
  <c r="D120" i="217" s="1"/>
  <c r="C81" i="217"/>
  <c r="D80" i="217"/>
  <c r="D158" i="217" s="1"/>
  <c r="C80" i="217"/>
  <c r="C158" i="217" s="1"/>
  <c r="D79" i="217"/>
  <c r="C79" i="217"/>
  <c r="D78" i="217"/>
  <c r="C78" i="217"/>
  <c r="C156" i="217" s="1"/>
  <c r="D77" i="217"/>
  <c r="C77" i="217"/>
  <c r="D76" i="217"/>
  <c r="C76" i="217"/>
  <c r="G75" i="217"/>
  <c r="G153" i="217" s="1"/>
  <c r="F75" i="217"/>
  <c r="E75" i="217"/>
  <c r="D75" i="217"/>
  <c r="D114" i="217" s="1"/>
  <c r="C75" i="217"/>
  <c r="B75" i="217"/>
  <c r="B153" i="217" s="1"/>
  <c r="G74" i="217"/>
  <c r="F74" i="217"/>
  <c r="F152" i="217" s="1"/>
  <c r="E74" i="217"/>
  <c r="D74" i="217"/>
  <c r="C74" i="217"/>
  <c r="C152" i="217" s="1"/>
  <c r="B74" i="217"/>
  <c r="B152" i="217" s="1"/>
  <c r="O150" i="217"/>
  <c r="K150" i="217"/>
  <c r="J150" i="217"/>
  <c r="O69" i="217"/>
  <c r="O108" i="217" s="1"/>
  <c r="N69" i="217"/>
  <c r="M69" i="217"/>
  <c r="M147" i="217" s="1"/>
  <c r="L69" i="217"/>
  <c r="K69" i="217"/>
  <c r="K108" i="217" s="1"/>
  <c r="J69" i="217"/>
  <c r="J108" i="217" s="1"/>
  <c r="G69" i="217"/>
  <c r="F69" i="217"/>
  <c r="E69" i="217"/>
  <c r="E147" i="217" s="1"/>
  <c r="D69" i="217"/>
  <c r="D108" i="217" s="1"/>
  <c r="C69" i="217"/>
  <c r="C147" i="217" s="1"/>
  <c r="B69" i="217"/>
  <c r="B147" i="217" s="1"/>
  <c r="O67" i="217"/>
  <c r="N67" i="217"/>
  <c r="M67" i="217"/>
  <c r="L67" i="217"/>
  <c r="K67" i="217"/>
  <c r="J67" i="217"/>
  <c r="I67" i="217"/>
  <c r="H67" i="217"/>
  <c r="G67" i="217"/>
  <c r="F67" i="217"/>
  <c r="E67" i="217"/>
  <c r="D67" i="217"/>
  <c r="C67" i="217"/>
  <c r="O66" i="217"/>
  <c r="O105" i="217" s="1"/>
  <c r="N66" i="217"/>
  <c r="N105" i="217" s="1"/>
  <c r="M66" i="217"/>
  <c r="L66" i="217"/>
  <c r="L144" i="217" s="1"/>
  <c r="K66" i="217"/>
  <c r="J66" i="217"/>
  <c r="I66" i="217"/>
  <c r="H66" i="217"/>
  <c r="H105" i="217" s="1"/>
  <c r="D66" i="217"/>
  <c r="D144" i="217" s="1"/>
  <c r="C66" i="217"/>
  <c r="F40" i="217"/>
  <c r="B32" i="217"/>
  <c r="B31" i="217"/>
  <c r="B30" i="217"/>
  <c r="B29" i="217"/>
  <c r="B28" i="217"/>
  <c r="B41" i="217" s="1"/>
  <c r="B95" i="217" s="1"/>
  <c r="B27" i="217"/>
  <c r="B40" i="217" s="1"/>
  <c r="B94" i="217" s="1"/>
  <c r="G26" i="217"/>
  <c r="E26" i="217"/>
  <c r="B26" i="217"/>
  <c r="G25" i="217"/>
  <c r="F25" i="217"/>
  <c r="E25" i="217"/>
  <c r="B25" i="217"/>
  <c r="G24" i="217"/>
  <c r="F24" i="217"/>
  <c r="E24" i="217"/>
  <c r="B24" i="217"/>
  <c r="N23" i="217"/>
  <c r="B23" i="217"/>
  <c r="B22" i="217"/>
  <c r="B76" i="217" s="1"/>
  <c r="D16" i="217"/>
  <c r="D70" i="217" s="1"/>
  <c r="D109" i="217" s="1"/>
  <c r="O145" i="216"/>
  <c r="N145" i="216"/>
  <c r="M145" i="216"/>
  <c r="L145" i="216"/>
  <c r="K145" i="216"/>
  <c r="J145" i="216"/>
  <c r="I145" i="216"/>
  <c r="H145" i="216"/>
  <c r="G145" i="216"/>
  <c r="F145" i="216"/>
  <c r="E145" i="216"/>
  <c r="D145" i="216"/>
  <c r="C145" i="216"/>
  <c r="O106" i="216"/>
  <c r="N106" i="216"/>
  <c r="M106" i="216"/>
  <c r="L106" i="216"/>
  <c r="K106" i="216"/>
  <c r="J106" i="216"/>
  <c r="I106" i="216"/>
  <c r="H106" i="216"/>
  <c r="G106" i="216"/>
  <c r="F106" i="216"/>
  <c r="E106" i="216"/>
  <c r="D106" i="216"/>
  <c r="C106" i="216"/>
  <c r="C99" i="216"/>
  <c r="D98" i="216"/>
  <c r="C98" i="216"/>
  <c r="D97" i="216"/>
  <c r="D136" i="216" s="1"/>
  <c r="C97" i="216"/>
  <c r="D96" i="216"/>
  <c r="C96" i="216"/>
  <c r="C135" i="216" s="1"/>
  <c r="D95" i="216"/>
  <c r="D134" i="216" s="1"/>
  <c r="C95" i="216"/>
  <c r="D94" i="216"/>
  <c r="C94" i="216"/>
  <c r="D93" i="216"/>
  <c r="C93" i="216"/>
  <c r="D92" i="216"/>
  <c r="C92" i="216"/>
  <c r="C131" i="216" s="1"/>
  <c r="D91" i="216"/>
  <c r="C91" i="216"/>
  <c r="D90" i="216"/>
  <c r="C90" i="216"/>
  <c r="D89" i="216"/>
  <c r="C89" i="216"/>
  <c r="G88" i="216"/>
  <c r="G127" i="216" s="1"/>
  <c r="F88" i="216"/>
  <c r="F127" i="216" s="1"/>
  <c r="E88" i="216"/>
  <c r="E127" i="216" s="1"/>
  <c r="D88" i="216"/>
  <c r="D166" i="216" s="1"/>
  <c r="C88" i="216"/>
  <c r="B88" i="216"/>
  <c r="O87" i="216"/>
  <c r="N87" i="216"/>
  <c r="M87" i="216"/>
  <c r="L87" i="216"/>
  <c r="L165" i="216" s="1"/>
  <c r="K87" i="216"/>
  <c r="J87" i="216"/>
  <c r="I87" i="216"/>
  <c r="I126" i="216" s="1"/>
  <c r="D87" i="216"/>
  <c r="D126" i="216" s="1"/>
  <c r="C87" i="216"/>
  <c r="C126" i="216" s="1"/>
  <c r="B87" i="216"/>
  <c r="O86" i="216"/>
  <c r="O125" i="216" s="1"/>
  <c r="N86" i="216"/>
  <c r="N125" i="216" s="1"/>
  <c r="M86" i="216"/>
  <c r="L86" i="216"/>
  <c r="K86" i="216"/>
  <c r="K125" i="216" s="1"/>
  <c r="J86" i="216"/>
  <c r="J164" i="216" s="1"/>
  <c r="D86" i="216"/>
  <c r="D164" i="216" s="1"/>
  <c r="C86" i="216"/>
  <c r="D85" i="216"/>
  <c r="D124" i="216" s="1"/>
  <c r="C85" i="216"/>
  <c r="C124" i="216" s="1"/>
  <c r="D84" i="216"/>
  <c r="D162" i="216" s="1"/>
  <c r="C84" i="216"/>
  <c r="D83" i="216"/>
  <c r="C83" i="216"/>
  <c r="C122" i="216" s="1"/>
  <c r="D82" i="216"/>
  <c r="C82" i="216"/>
  <c r="D81" i="216"/>
  <c r="C81" i="216"/>
  <c r="D80" i="216"/>
  <c r="C80" i="216"/>
  <c r="D79" i="216"/>
  <c r="D157" i="216" s="1"/>
  <c r="C79" i="216"/>
  <c r="C157" i="216" s="1"/>
  <c r="D78" i="216"/>
  <c r="C78" i="216"/>
  <c r="D77" i="216"/>
  <c r="D116" i="216" s="1"/>
  <c r="C77" i="216"/>
  <c r="D76" i="216"/>
  <c r="C76" i="216"/>
  <c r="G75" i="216"/>
  <c r="G153" i="216" s="1"/>
  <c r="F75" i="216"/>
  <c r="F153" i="216" s="1"/>
  <c r="E75" i="216"/>
  <c r="D75" i="216"/>
  <c r="D114" i="216" s="1"/>
  <c r="C75" i="216"/>
  <c r="B75" i="216"/>
  <c r="G74" i="216"/>
  <c r="G152" i="216" s="1"/>
  <c r="F74" i="216"/>
  <c r="E74" i="216"/>
  <c r="E113" i="216" s="1"/>
  <c r="D74" i="216"/>
  <c r="C74" i="216"/>
  <c r="B74" i="216"/>
  <c r="O69" i="216"/>
  <c r="N69" i="216"/>
  <c r="N108" i="216" s="1"/>
  <c r="M69" i="216"/>
  <c r="L69" i="216"/>
  <c r="K69" i="216"/>
  <c r="J69" i="216"/>
  <c r="J108" i="216" s="1"/>
  <c r="G69" i="216"/>
  <c r="F69" i="216"/>
  <c r="E69" i="216"/>
  <c r="D69" i="216"/>
  <c r="C69" i="216"/>
  <c r="B69" i="216"/>
  <c r="O67" i="216"/>
  <c r="N67" i="216"/>
  <c r="M67" i="216"/>
  <c r="L67" i="216"/>
  <c r="K67" i="216"/>
  <c r="J67" i="216"/>
  <c r="I67" i="216"/>
  <c r="H67" i="216"/>
  <c r="G67" i="216"/>
  <c r="F67" i="216"/>
  <c r="E67" i="216"/>
  <c r="D67" i="216"/>
  <c r="C67" i="216"/>
  <c r="O66" i="216"/>
  <c r="O144" i="216" s="1"/>
  <c r="N66" i="216"/>
  <c r="N105" i="216" s="1"/>
  <c r="M66" i="216"/>
  <c r="L66" i="216"/>
  <c r="K66" i="216"/>
  <c r="K144" i="216" s="1"/>
  <c r="J66" i="216"/>
  <c r="I66" i="216"/>
  <c r="H66" i="216"/>
  <c r="D66" i="216"/>
  <c r="D144" i="216" s="1"/>
  <c r="C66" i="216"/>
  <c r="C144" i="216" s="1"/>
  <c r="F40" i="216"/>
  <c r="B32" i="216"/>
  <c r="B86" i="216" s="1"/>
  <c r="B31" i="216"/>
  <c r="B30" i="216"/>
  <c r="B29" i="216"/>
  <c r="B42" i="216" s="1"/>
  <c r="B96" i="216" s="1"/>
  <c r="B174" i="216" s="1"/>
  <c r="B28" i="216"/>
  <c r="B27" i="216"/>
  <c r="G26" i="216"/>
  <c r="E26" i="216"/>
  <c r="B26" i="216"/>
  <c r="G25" i="216"/>
  <c r="F25" i="216"/>
  <c r="E25" i="216"/>
  <c r="B25" i="216"/>
  <c r="G24" i="216"/>
  <c r="F24" i="216"/>
  <c r="E24" i="216"/>
  <c r="B24" i="216"/>
  <c r="N23" i="216"/>
  <c r="B23" i="216"/>
  <c r="B22" i="216"/>
  <c r="B76" i="216" s="1"/>
  <c r="D16" i="216"/>
  <c r="D70" i="216" s="1"/>
  <c r="D148" i="216" s="1"/>
  <c r="O145" i="215"/>
  <c r="N145" i="215"/>
  <c r="M145" i="215"/>
  <c r="L145" i="215"/>
  <c r="K145" i="215"/>
  <c r="J145" i="215"/>
  <c r="I145" i="215"/>
  <c r="H145" i="215"/>
  <c r="G145" i="215"/>
  <c r="F145" i="215"/>
  <c r="E145" i="215"/>
  <c r="D145" i="215"/>
  <c r="C145" i="215"/>
  <c r="O106" i="215"/>
  <c r="N106" i="215"/>
  <c r="M106" i="215"/>
  <c r="L106" i="215"/>
  <c r="K106" i="215"/>
  <c r="J106" i="215"/>
  <c r="I106" i="215"/>
  <c r="H106" i="215"/>
  <c r="G106" i="215"/>
  <c r="F106" i="215"/>
  <c r="E106" i="215"/>
  <c r="D106" i="215"/>
  <c r="C106" i="215"/>
  <c r="C99" i="215"/>
  <c r="D98" i="215"/>
  <c r="D176" i="215" s="1"/>
  <c r="C98" i="215"/>
  <c r="D97" i="215"/>
  <c r="D175" i="215" s="1"/>
  <c r="C97" i="215"/>
  <c r="D96" i="215"/>
  <c r="D174" i="215" s="1"/>
  <c r="C96" i="215"/>
  <c r="D95" i="215"/>
  <c r="C95" i="215"/>
  <c r="D94" i="215"/>
  <c r="D172" i="215" s="1"/>
  <c r="C94" i="215"/>
  <c r="D93" i="215"/>
  <c r="D171" i="215" s="1"/>
  <c r="C93" i="215"/>
  <c r="C171" i="215" s="1"/>
  <c r="D92" i="215"/>
  <c r="D170" i="215" s="1"/>
  <c r="C92" i="215"/>
  <c r="D91" i="215"/>
  <c r="C91" i="215"/>
  <c r="D90" i="215"/>
  <c r="C90" i="215"/>
  <c r="C168" i="215" s="1"/>
  <c r="D89" i="215"/>
  <c r="C89" i="215"/>
  <c r="C167" i="215" s="1"/>
  <c r="G88" i="215"/>
  <c r="F88" i="215"/>
  <c r="E88" i="215"/>
  <c r="D88" i="215"/>
  <c r="C88" i="215"/>
  <c r="C166" i="215" s="1"/>
  <c r="B88" i="215"/>
  <c r="B166" i="215" s="1"/>
  <c r="O87" i="215"/>
  <c r="O126" i="215" s="1"/>
  <c r="N87" i="215"/>
  <c r="M87" i="215"/>
  <c r="L87" i="215"/>
  <c r="K87" i="215"/>
  <c r="J87" i="215"/>
  <c r="J165" i="215" s="1"/>
  <c r="I87" i="215"/>
  <c r="D87" i="215"/>
  <c r="C87" i="215"/>
  <c r="C165" i="215" s="1"/>
  <c r="B87" i="215"/>
  <c r="B126" i="215" s="1"/>
  <c r="O86" i="215"/>
  <c r="O164" i="215" s="1"/>
  <c r="N86" i="215"/>
  <c r="N125" i="215" s="1"/>
  <c r="M86" i="215"/>
  <c r="M164" i="215" s="1"/>
  <c r="L86" i="215"/>
  <c r="L164" i="215" s="1"/>
  <c r="K86" i="215"/>
  <c r="K164" i="215" s="1"/>
  <c r="J86" i="215"/>
  <c r="J125" i="215" s="1"/>
  <c r="D86" i="215"/>
  <c r="D164" i="215" s="1"/>
  <c r="C86" i="215"/>
  <c r="D85" i="215"/>
  <c r="D163" i="215" s="1"/>
  <c r="C85" i="215"/>
  <c r="D84" i="215"/>
  <c r="C84" i="215"/>
  <c r="D83" i="215"/>
  <c r="C83" i="215"/>
  <c r="D82" i="215"/>
  <c r="D160" i="215" s="1"/>
  <c r="C82" i="215"/>
  <c r="C160" i="215" s="1"/>
  <c r="D81" i="215"/>
  <c r="D120" i="215" s="1"/>
  <c r="C81" i="215"/>
  <c r="C159" i="215" s="1"/>
  <c r="D80" i="215"/>
  <c r="D158" i="215" s="1"/>
  <c r="C80" i="215"/>
  <c r="D79" i="215"/>
  <c r="C79" i="215"/>
  <c r="C157" i="215" s="1"/>
  <c r="D78" i="215"/>
  <c r="D156" i="215" s="1"/>
  <c r="C78" i="215"/>
  <c r="C117" i="215" s="1"/>
  <c r="D77" i="215"/>
  <c r="C77" i="215"/>
  <c r="C155" i="215" s="1"/>
  <c r="D76" i="215"/>
  <c r="C76" i="215"/>
  <c r="C154" i="215" s="1"/>
  <c r="G75" i="215"/>
  <c r="F75" i="215"/>
  <c r="F153" i="215" s="1"/>
  <c r="E75" i="215"/>
  <c r="E114" i="215" s="1"/>
  <c r="D75" i="215"/>
  <c r="C75" i="215"/>
  <c r="B75" i="215"/>
  <c r="G74" i="215"/>
  <c r="G113" i="215" s="1"/>
  <c r="F74" i="215"/>
  <c r="E74" i="215"/>
  <c r="D74" i="215"/>
  <c r="C74" i="215"/>
  <c r="B74" i="215"/>
  <c r="N150" i="215"/>
  <c r="L111" i="215"/>
  <c r="J150" i="215"/>
  <c r="O69" i="215"/>
  <c r="N69" i="215"/>
  <c r="M69" i="215"/>
  <c r="M147" i="215" s="1"/>
  <c r="L69" i="215"/>
  <c r="L147" i="215" s="1"/>
  <c r="K69" i="215"/>
  <c r="J69" i="215"/>
  <c r="G69" i="215"/>
  <c r="F69" i="215"/>
  <c r="E69" i="215"/>
  <c r="D69" i="215"/>
  <c r="D108" i="215" s="1"/>
  <c r="C69" i="215"/>
  <c r="B69" i="215"/>
  <c r="O67" i="215"/>
  <c r="N67" i="215"/>
  <c r="M67" i="215"/>
  <c r="L67" i="215"/>
  <c r="K67" i="215"/>
  <c r="J67" i="215"/>
  <c r="I67" i="215"/>
  <c r="H67" i="215"/>
  <c r="G67" i="215"/>
  <c r="F67" i="215"/>
  <c r="E67" i="215"/>
  <c r="D67" i="215"/>
  <c r="C67" i="215"/>
  <c r="O66" i="215"/>
  <c r="N66" i="215"/>
  <c r="N144" i="215" s="1"/>
  <c r="M66" i="215"/>
  <c r="M105" i="215" s="1"/>
  <c r="L66" i="215"/>
  <c r="K66" i="215"/>
  <c r="J66" i="215"/>
  <c r="J144" i="215" s="1"/>
  <c r="I66" i="215"/>
  <c r="I144" i="215" s="1"/>
  <c r="H66" i="215"/>
  <c r="H144" i="215" s="1"/>
  <c r="D66" i="215"/>
  <c r="C66" i="215"/>
  <c r="C144" i="215" s="1"/>
  <c r="F40" i="215"/>
  <c r="B32" i="215"/>
  <c r="B31" i="215"/>
  <c r="B30" i="215"/>
  <c r="B29" i="215"/>
  <c r="B83" i="215" s="1"/>
  <c r="B28" i="215"/>
  <c r="B27" i="215"/>
  <c r="G26" i="215"/>
  <c r="E26" i="215"/>
  <c r="B26" i="215"/>
  <c r="G25" i="215"/>
  <c r="F25" i="215"/>
  <c r="E25" i="215"/>
  <c r="B25" i="215"/>
  <c r="G24" i="215"/>
  <c r="F24" i="215"/>
  <c r="E24" i="215"/>
  <c r="B24" i="215"/>
  <c r="N23" i="215"/>
  <c r="B23" i="215"/>
  <c r="B22" i="215"/>
  <c r="D16" i="215"/>
  <c r="D70" i="215" s="1"/>
  <c r="D148" i="215" s="1"/>
  <c r="O145" i="214"/>
  <c r="N145" i="214"/>
  <c r="M145" i="214"/>
  <c r="L145" i="214"/>
  <c r="K145" i="214"/>
  <c r="J145" i="214"/>
  <c r="I145" i="214"/>
  <c r="H145" i="214"/>
  <c r="G145" i="214"/>
  <c r="F145" i="214"/>
  <c r="E145" i="214"/>
  <c r="D145" i="214"/>
  <c r="C145" i="214"/>
  <c r="O106" i="214"/>
  <c r="N106" i="214"/>
  <c r="M106" i="214"/>
  <c r="L106" i="214"/>
  <c r="K106" i="214"/>
  <c r="J106" i="214"/>
  <c r="I106" i="214"/>
  <c r="H106" i="214"/>
  <c r="G106" i="214"/>
  <c r="F106" i="214"/>
  <c r="E106" i="214"/>
  <c r="D106" i="214"/>
  <c r="C106" i="214"/>
  <c r="C99" i="214"/>
  <c r="C138" i="214" s="1"/>
  <c r="D98" i="214"/>
  <c r="C98" i="214"/>
  <c r="C137" i="214" s="1"/>
  <c r="D97" i="214"/>
  <c r="D175" i="214" s="1"/>
  <c r="C97" i="214"/>
  <c r="C175" i="214" s="1"/>
  <c r="D96" i="214"/>
  <c r="D135" i="214" s="1"/>
  <c r="C96" i="214"/>
  <c r="D95" i="214"/>
  <c r="C95" i="214"/>
  <c r="C134" i="214" s="1"/>
  <c r="D94" i="214"/>
  <c r="D172" i="214" s="1"/>
  <c r="C94" i="214"/>
  <c r="C133" i="214" s="1"/>
  <c r="D93" i="214"/>
  <c r="D171" i="214" s="1"/>
  <c r="C93" i="214"/>
  <c r="D92" i="214"/>
  <c r="C92" i="214"/>
  <c r="D91" i="214"/>
  <c r="C91" i="214"/>
  <c r="D90" i="214"/>
  <c r="C90" i="214"/>
  <c r="D89" i="214"/>
  <c r="D128" i="214" s="1"/>
  <c r="C89" i="214"/>
  <c r="G88" i="214"/>
  <c r="F88" i="214"/>
  <c r="F127" i="214" s="1"/>
  <c r="E88" i="214"/>
  <c r="D88" i="214"/>
  <c r="D166" i="214" s="1"/>
  <c r="C88" i="214"/>
  <c r="B88" i="214"/>
  <c r="O87" i="214"/>
  <c r="N87" i="214"/>
  <c r="M87" i="214"/>
  <c r="L87" i="214"/>
  <c r="K87" i="214"/>
  <c r="K165" i="214" s="1"/>
  <c r="J87" i="214"/>
  <c r="J165" i="214" s="1"/>
  <c r="I87" i="214"/>
  <c r="I126" i="214" s="1"/>
  <c r="D87" i="214"/>
  <c r="D126" i="214" s="1"/>
  <c r="C87" i="214"/>
  <c r="C165" i="214" s="1"/>
  <c r="B87" i="214"/>
  <c r="B126" i="214" s="1"/>
  <c r="O86" i="214"/>
  <c r="N86" i="214"/>
  <c r="M86" i="214"/>
  <c r="L86" i="214"/>
  <c r="L164" i="214" s="1"/>
  <c r="K86" i="214"/>
  <c r="J86" i="214"/>
  <c r="D86" i="214"/>
  <c r="C86" i="214"/>
  <c r="C125" i="214" s="1"/>
  <c r="D85" i="214"/>
  <c r="C85" i="214"/>
  <c r="D84" i="214"/>
  <c r="C84" i="214"/>
  <c r="C123" i="214" s="1"/>
  <c r="D83" i="214"/>
  <c r="C83" i="214"/>
  <c r="D82" i="214"/>
  <c r="C82" i="214"/>
  <c r="C160" i="214" s="1"/>
  <c r="D81" i="214"/>
  <c r="D159" i="214" s="1"/>
  <c r="C81" i="214"/>
  <c r="C159" i="214" s="1"/>
  <c r="D80" i="214"/>
  <c r="D158" i="214" s="1"/>
  <c r="C80" i="214"/>
  <c r="C158" i="214" s="1"/>
  <c r="D79" i="214"/>
  <c r="C79" i="214"/>
  <c r="D78" i="214"/>
  <c r="D156" i="214" s="1"/>
  <c r="C78" i="214"/>
  <c r="C117" i="214" s="1"/>
  <c r="D77" i="214"/>
  <c r="C77" i="214"/>
  <c r="D76" i="214"/>
  <c r="D115" i="214" s="1"/>
  <c r="C76" i="214"/>
  <c r="G75" i="214"/>
  <c r="F75" i="214"/>
  <c r="E75" i="214"/>
  <c r="E153" i="214" s="1"/>
  <c r="D75" i="214"/>
  <c r="C75" i="214"/>
  <c r="C153" i="214" s="1"/>
  <c r="B75" i="214"/>
  <c r="G74" i="214"/>
  <c r="F74" i="214"/>
  <c r="F113" i="214" s="1"/>
  <c r="E74" i="214"/>
  <c r="E113" i="214" s="1"/>
  <c r="D74" i="214"/>
  <c r="C74" i="214"/>
  <c r="C152" i="214" s="1"/>
  <c r="B74" i="214"/>
  <c r="B113" i="214" s="1"/>
  <c r="O150" i="214"/>
  <c r="L150" i="214"/>
  <c r="K150" i="214"/>
  <c r="O69" i="214"/>
  <c r="O147" i="214" s="1"/>
  <c r="N69" i="214"/>
  <c r="N147" i="214" s="1"/>
  <c r="M69" i="214"/>
  <c r="L69" i="214"/>
  <c r="K69" i="214"/>
  <c r="K108" i="214" s="1"/>
  <c r="J69" i="214"/>
  <c r="J108" i="214" s="1"/>
  <c r="G69" i="214"/>
  <c r="F69" i="214"/>
  <c r="F147" i="214" s="1"/>
  <c r="E69" i="214"/>
  <c r="E108" i="214" s="1"/>
  <c r="D69" i="214"/>
  <c r="C69" i="214"/>
  <c r="B69" i="214"/>
  <c r="B108" i="214" s="1"/>
  <c r="O67" i="214"/>
  <c r="N67" i="214"/>
  <c r="M67" i="214"/>
  <c r="L67" i="214"/>
  <c r="K67" i="214"/>
  <c r="J67" i="214"/>
  <c r="I67" i="214"/>
  <c r="H67" i="214"/>
  <c r="G67" i="214"/>
  <c r="F67" i="214"/>
  <c r="E67" i="214"/>
  <c r="D67" i="214"/>
  <c r="C67" i="214"/>
  <c r="O66" i="214"/>
  <c r="O105" i="214" s="1"/>
  <c r="N66" i="214"/>
  <c r="M66" i="214"/>
  <c r="L66" i="214"/>
  <c r="L144" i="214" s="1"/>
  <c r="K66" i="214"/>
  <c r="J66" i="214"/>
  <c r="I66" i="214"/>
  <c r="I144" i="214" s="1"/>
  <c r="H66" i="214"/>
  <c r="H105" i="214" s="1"/>
  <c r="F144" i="214"/>
  <c r="E144" i="214"/>
  <c r="D66" i="214"/>
  <c r="D144" i="214" s="1"/>
  <c r="C66" i="214"/>
  <c r="C144" i="214" s="1"/>
  <c r="F40" i="214"/>
  <c r="B32" i="214"/>
  <c r="B31" i="214"/>
  <c r="B30" i="214"/>
  <c r="B29" i="214"/>
  <c r="B42" i="214" s="1"/>
  <c r="B96" i="214" s="1"/>
  <c r="B174" i="214" s="1"/>
  <c r="B28" i="214"/>
  <c r="B27" i="214"/>
  <c r="B81" i="214" s="1"/>
  <c r="G26" i="214"/>
  <c r="E26" i="214"/>
  <c r="B26" i="214"/>
  <c r="G25" i="214"/>
  <c r="F25" i="214"/>
  <c r="E25" i="214"/>
  <c r="B25" i="214"/>
  <c r="B38" i="214" s="1"/>
  <c r="B92" i="214" s="1"/>
  <c r="G24" i="214"/>
  <c r="F24" i="214"/>
  <c r="E24" i="214"/>
  <c r="B24" i="214"/>
  <c r="B78" i="214" s="1"/>
  <c r="B117" i="214" s="1"/>
  <c r="N23" i="214"/>
  <c r="B23" i="214"/>
  <c r="B22" i="214"/>
  <c r="B76" i="214" s="1"/>
  <c r="D16" i="214"/>
  <c r="O145" i="213"/>
  <c r="N145" i="213"/>
  <c r="M145" i="213"/>
  <c r="L145" i="213"/>
  <c r="K145" i="213"/>
  <c r="J145" i="213"/>
  <c r="I145" i="213"/>
  <c r="H145" i="213"/>
  <c r="G145" i="213"/>
  <c r="F145" i="213"/>
  <c r="E145" i="213"/>
  <c r="D145" i="213"/>
  <c r="C145" i="213"/>
  <c r="O106" i="213"/>
  <c r="N106" i="213"/>
  <c r="M106" i="213"/>
  <c r="L106" i="213"/>
  <c r="K106" i="213"/>
  <c r="J106" i="213"/>
  <c r="I106" i="213"/>
  <c r="H106" i="213"/>
  <c r="G106" i="213"/>
  <c r="F106" i="213"/>
  <c r="E106" i="213"/>
  <c r="D106" i="213"/>
  <c r="C106" i="213"/>
  <c r="C99" i="213"/>
  <c r="C138" i="213" s="1"/>
  <c r="D98" i="213"/>
  <c r="D176" i="213" s="1"/>
  <c r="C98" i="213"/>
  <c r="C137" i="213" s="1"/>
  <c r="D97" i="213"/>
  <c r="C97" i="213"/>
  <c r="D96" i="213"/>
  <c r="D174" i="213" s="1"/>
  <c r="C96" i="213"/>
  <c r="D95" i="213"/>
  <c r="C95" i="213"/>
  <c r="C173" i="213" s="1"/>
  <c r="D94" i="213"/>
  <c r="C94" i="213"/>
  <c r="C172" i="213" s="1"/>
  <c r="D93" i="213"/>
  <c r="C93" i="213"/>
  <c r="D92" i="213"/>
  <c r="D170" i="213" s="1"/>
  <c r="C92" i="213"/>
  <c r="D91" i="213"/>
  <c r="D169" i="213" s="1"/>
  <c r="C91" i="213"/>
  <c r="D90" i="213"/>
  <c r="C90" i="213"/>
  <c r="C129" i="213" s="1"/>
  <c r="D89" i="213"/>
  <c r="C89" i="213"/>
  <c r="C128" i="213" s="1"/>
  <c r="G88" i="213"/>
  <c r="G166" i="213" s="1"/>
  <c r="F88" i="213"/>
  <c r="E88" i="213"/>
  <c r="D88" i="213"/>
  <c r="C88" i="213"/>
  <c r="C166" i="213" s="1"/>
  <c r="B88" i="213"/>
  <c r="B166" i="213" s="1"/>
  <c r="O87" i="213"/>
  <c r="N87" i="213"/>
  <c r="M87" i="213"/>
  <c r="M165" i="213" s="1"/>
  <c r="L87" i="213"/>
  <c r="K87" i="213"/>
  <c r="K126" i="213" s="1"/>
  <c r="J87" i="213"/>
  <c r="I87" i="213"/>
  <c r="D87" i="213"/>
  <c r="D165" i="213" s="1"/>
  <c r="C87" i="213"/>
  <c r="C165" i="213" s="1"/>
  <c r="B87" i="213"/>
  <c r="B126" i="213" s="1"/>
  <c r="O86" i="213"/>
  <c r="O164" i="213" s="1"/>
  <c r="N86" i="213"/>
  <c r="N125" i="213" s="1"/>
  <c r="M86" i="213"/>
  <c r="M164" i="213" s="1"/>
  <c r="L86" i="213"/>
  <c r="L164" i="213" s="1"/>
  <c r="K86" i="213"/>
  <c r="K164" i="213" s="1"/>
  <c r="J86" i="213"/>
  <c r="J164" i="213" s="1"/>
  <c r="D86" i="213"/>
  <c r="C86" i="213"/>
  <c r="D85" i="213"/>
  <c r="D163" i="213" s="1"/>
  <c r="C85" i="213"/>
  <c r="C124" i="213" s="1"/>
  <c r="D84" i="213"/>
  <c r="D162" i="213" s="1"/>
  <c r="C84" i="213"/>
  <c r="C162" i="213" s="1"/>
  <c r="D83" i="213"/>
  <c r="C83" i="213"/>
  <c r="C161" i="213" s="1"/>
  <c r="D82" i="213"/>
  <c r="C82" i="213"/>
  <c r="C160" i="213" s="1"/>
  <c r="D81" i="213"/>
  <c r="D120" i="213" s="1"/>
  <c r="C81" i="213"/>
  <c r="D80" i="213"/>
  <c r="D119" i="213" s="1"/>
  <c r="C80" i="213"/>
  <c r="D79" i="213"/>
  <c r="D118" i="213" s="1"/>
  <c r="C79" i="213"/>
  <c r="D78" i="213"/>
  <c r="C78" i="213"/>
  <c r="D77" i="213"/>
  <c r="D155" i="213" s="1"/>
  <c r="C77" i="213"/>
  <c r="D76" i="213"/>
  <c r="C76" i="213"/>
  <c r="G153" i="213"/>
  <c r="F153" i="213"/>
  <c r="D114" i="213"/>
  <c r="C114" i="213"/>
  <c r="B153" i="213"/>
  <c r="G74" i="213"/>
  <c r="F74" i="213"/>
  <c r="F152" i="213" s="1"/>
  <c r="E74" i="213"/>
  <c r="D74" i="213"/>
  <c r="D113" i="213" s="1"/>
  <c r="C74" i="213"/>
  <c r="C152" i="213" s="1"/>
  <c r="B74" i="213"/>
  <c r="B152" i="213" s="1"/>
  <c r="J150" i="213"/>
  <c r="O69" i="213"/>
  <c r="O108" i="213" s="1"/>
  <c r="N69" i="213"/>
  <c r="M69" i="213"/>
  <c r="L69" i="213"/>
  <c r="L108" i="213" s="1"/>
  <c r="K69" i="213"/>
  <c r="J69" i="213"/>
  <c r="J108" i="213" s="1"/>
  <c r="G69" i="213"/>
  <c r="F69" i="213"/>
  <c r="E69" i="213"/>
  <c r="D69" i="213"/>
  <c r="D108" i="213" s="1"/>
  <c r="C69" i="213"/>
  <c r="B69" i="213"/>
  <c r="O67" i="213"/>
  <c r="N67" i="213"/>
  <c r="M67" i="213"/>
  <c r="L67" i="213"/>
  <c r="K67" i="213"/>
  <c r="J67" i="213"/>
  <c r="I67" i="213"/>
  <c r="H67" i="213"/>
  <c r="G67" i="213"/>
  <c r="F67" i="213"/>
  <c r="E67" i="213"/>
  <c r="D67" i="213"/>
  <c r="C67" i="213"/>
  <c r="O66" i="213"/>
  <c r="O105" i="213" s="1"/>
  <c r="N66" i="213"/>
  <c r="M66" i="213"/>
  <c r="L66" i="213"/>
  <c r="K66" i="213"/>
  <c r="J66" i="213"/>
  <c r="I66" i="213"/>
  <c r="I105" i="213" s="1"/>
  <c r="H66" i="213"/>
  <c r="H144" i="213" s="1"/>
  <c r="D66" i="213"/>
  <c r="C66" i="213"/>
  <c r="F40" i="213"/>
  <c r="B32" i="213"/>
  <c r="B86" i="213" s="1"/>
  <c r="B125" i="213" s="1"/>
  <c r="B31" i="213"/>
  <c r="B30" i="213"/>
  <c r="B43" i="213" s="1"/>
  <c r="B97" i="213" s="1"/>
  <c r="B136" i="213" s="1"/>
  <c r="B29" i="213"/>
  <c r="B28" i="213"/>
  <c r="B41" i="213" s="1"/>
  <c r="B95" i="213" s="1"/>
  <c r="B27" i="213"/>
  <c r="G26" i="213"/>
  <c r="E26" i="213"/>
  <c r="B26" i="213"/>
  <c r="G25" i="213"/>
  <c r="F25" i="213"/>
  <c r="E25" i="213"/>
  <c r="B25" i="213"/>
  <c r="B79" i="213" s="1"/>
  <c r="B118" i="213" s="1"/>
  <c r="G24" i="213"/>
  <c r="F24" i="213"/>
  <c r="E24" i="213"/>
  <c r="B24" i="213"/>
  <c r="N23" i="213"/>
  <c r="B23" i="213"/>
  <c r="B22" i="213"/>
  <c r="D16" i="213"/>
  <c r="D70" i="213" s="1"/>
  <c r="O145" i="212"/>
  <c r="N145" i="212"/>
  <c r="M145" i="212"/>
  <c r="L145" i="212"/>
  <c r="K145" i="212"/>
  <c r="J145" i="212"/>
  <c r="I145" i="212"/>
  <c r="H145" i="212"/>
  <c r="G145" i="212"/>
  <c r="F145" i="212"/>
  <c r="E145" i="212"/>
  <c r="D145" i="212"/>
  <c r="C145" i="212"/>
  <c r="O106" i="212"/>
  <c r="N106" i="212"/>
  <c r="M106" i="212"/>
  <c r="L106" i="212"/>
  <c r="K106" i="212"/>
  <c r="J106" i="212"/>
  <c r="I106" i="212"/>
  <c r="H106" i="212"/>
  <c r="G106" i="212"/>
  <c r="F106" i="212"/>
  <c r="E106" i="212"/>
  <c r="D106" i="212"/>
  <c r="C106" i="212"/>
  <c r="C99" i="212"/>
  <c r="D98" i="212"/>
  <c r="C98" i="212"/>
  <c r="D97" i="212"/>
  <c r="D136" i="212" s="1"/>
  <c r="C97" i="212"/>
  <c r="D96" i="212"/>
  <c r="C96" i="212"/>
  <c r="D95" i="212"/>
  <c r="D134" i="212" s="1"/>
  <c r="C95" i="212"/>
  <c r="D94" i="212"/>
  <c r="D172" i="212" s="1"/>
  <c r="C94" i="212"/>
  <c r="C172" i="212" s="1"/>
  <c r="D93" i="212"/>
  <c r="C93" i="212"/>
  <c r="C132" i="212" s="1"/>
  <c r="D92" i="212"/>
  <c r="C92" i="212"/>
  <c r="C170" i="212" s="1"/>
  <c r="D91" i="212"/>
  <c r="C91" i="212"/>
  <c r="C130" i="212" s="1"/>
  <c r="D90" i="212"/>
  <c r="C90" i="212"/>
  <c r="D89" i="212"/>
  <c r="C89" i="212"/>
  <c r="C128" i="212" s="1"/>
  <c r="G88" i="212"/>
  <c r="F88" i="212"/>
  <c r="F166" i="212" s="1"/>
  <c r="E88" i="212"/>
  <c r="D88" i="212"/>
  <c r="C88" i="212"/>
  <c r="B88" i="212"/>
  <c r="O87" i="212"/>
  <c r="N87" i="212"/>
  <c r="M87" i="212"/>
  <c r="L87" i="212"/>
  <c r="L126" i="212" s="1"/>
  <c r="K87" i="212"/>
  <c r="K126" i="212" s="1"/>
  <c r="J87" i="212"/>
  <c r="I87" i="212"/>
  <c r="D87" i="212"/>
  <c r="D126" i="212" s="1"/>
  <c r="C87" i="212"/>
  <c r="C165" i="212" s="1"/>
  <c r="B87" i="212"/>
  <c r="O86" i="212"/>
  <c r="N86" i="212"/>
  <c r="M86" i="212"/>
  <c r="M125" i="212" s="1"/>
  <c r="L86" i="212"/>
  <c r="K86" i="212"/>
  <c r="K125" i="212" s="1"/>
  <c r="J86" i="212"/>
  <c r="D86" i="212"/>
  <c r="D125" i="212" s="1"/>
  <c r="C86" i="212"/>
  <c r="D85" i="212"/>
  <c r="C85" i="212"/>
  <c r="C124" i="212" s="1"/>
  <c r="D84" i="212"/>
  <c r="D123" i="212" s="1"/>
  <c r="C84" i="212"/>
  <c r="D83" i="212"/>
  <c r="D161" i="212" s="1"/>
  <c r="C83" i="212"/>
  <c r="D82" i="212"/>
  <c r="C82" i="212"/>
  <c r="D81" i="212"/>
  <c r="C81" i="212"/>
  <c r="C159" i="212" s="1"/>
  <c r="D80" i="212"/>
  <c r="D158" i="212" s="1"/>
  <c r="C80" i="212"/>
  <c r="D79" i="212"/>
  <c r="C79" i="212"/>
  <c r="D78" i="212"/>
  <c r="D117" i="212" s="1"/>
  <c r="C78" i="212"/>
  <c r="D77" i="212"/>
  <c r="C77" i="212"/>
  <c r="D76" i="212"/>
  <c r="C76" i="212"/>
  <c r="G75" i="212"/>
  <c r="F75" i="212"/>
  <c r="F153" i="212" s="1"/>
  <c r="E75" i="212"/>
  <c r="D75" i="212"/>
  <c r="C75" i="212"/>
  <c r="C114" i="212" s="1"/>
  <c r="B75" i="212"/>
  <c r="G74" i="212"/>
  <c r="G113" i="212" s="1"/>
  <c r="F74" i="212"/>
  <c r="E74" i="212"/>
  <c r="E113" i="212" s="1"/>
  <c r="D74" i="212"/>
  <c r="C74" i="212"/>
  <c r="C152" i="212" s="1"/>
  <c r="B74" i="212"/>
  <c r="B152" i="212" s="1"/>
  <c r="N111" i="212"/>
  <c r="L150" i="212"/>
  <c r="O69" i="212"/>
  <c r="N69" i="212"/>
  <c r="M69" i="212"/>
  <c r="M108" i="212" s="1"/>
  <c r="L69" i="212"/>
  <c r="K69" i="212"/>
  <c r="K108" i="212" s="1"/>
  <c r="J69" i="212"/>
  <c r="J108" i="212" s="1"/>
  <c r="G69" i="212"/>
  <c r="G147" i="212" s="1"/>
  <c r="F69" i="212"/>
  <c r="E69" i="212"/>
  <c r="E108" i="212" s="1"/>
  <c r="D69" i="212"/>
  <c r="D108" i="212" s="1"/>
  <c r="C69" i="212"/>
  <c r="C108" i="212" s="1"/>
  <c r="B69" i="212"/>
  <c r="B108" i="212" s="1"/>
  <c r="O67" i="212"/>
  <c r="N67" i="212"/>
  <c r="M67" i="212"/>
  <c r="L67" i="212"/>
  <c r="K67" i="212"/>
  <c r="J67" i="212"/>
  <c r="I67" i="212"/>
  <c r="H67" i="212"/>
  <c r="G67" i="212"/>
  <c r="F67" i="212"/>
  <c r="E67" i="212"/>
  <c r="D67" i="212"/>
  <c r="C67" i="212"/>
  <c r="O66" i="212"/>
  <c r="N66" i="212"/>
  <c r="N105" i="212" s="1"/>
  <c r="M66" i="212"/>
  <c r="M105" i="212" s="1"/>
  <c r="L66" i="212"/>
  <c r="L105" i="212" s="1"/>
  <c r="K66" i="212"/>
  <c r="J66" i="212"/>
  <c r="J144" i="212" s="1"/>
  <c r="I66" i="212"/>
  <c r="H66" i="212"/>
  <c r="G105" i="212"/>
  <c r="D66" i="212"/>
  <c r="D144" i="212" s="1"/>
  <c r="C66" i="212"/>
  <c r="F40" i="212"/>
  <c r="B32" i="212"/>
  <c r="B31" i="212"/>
  <c r="B30" i="212"/>
  <c r="B43" i="212" s="1"/>
  <c r="B97" i="212" s="1"/>
  <c r="B29" i="212"/>
  <c r="B28" i="212"/>
  <c r="B27" i="212"/>
  <c r="B40" i="212" s="1"/>
  <c r="B94" i="212" s="1"/>
  <c r="G26" i="212"/>
  <c r="E26" i="212"/>
  <c r="B26" i="212"/>
  <c r="G25" i="212"/>
  <c r="F25" i="212"/>
  <c r="E25" i="212"/>
  <c r="B25" i="212"/>
  <c r="G24" i="212"/>
  <c r="F24" i="212"/>
  <c r="E24" i="212"/>
  <c r="B24" i="212"/>
  <c r="N23" i="212"/>
  <c r="B23" i="212"/>
  <c r="B36" i="212" s="1"/>
  <c r="B90" i="212" s="1"/>
  <c r="B129" i="212" s="1"/>
  <c r="B22" i="212"/>
  <c r="B76" i="212" s="1"/>
  <c r="D16" i="212"/>
  <c r="D70" i="212" s="1"/>
  <c r="O145" i="211"/>
  <c r="N145" i="211"/>
  <c r="M145" i="211"/>
  <c r="L145" i="211"/>
  <c r="K145" i="211"/>
  <c r="J145" i="211"/>
  <c r="I145" i="211"/>
  <c r="H145" i="211"/>
  <c r="G145" i="211"/>
  <c r="F145" i="211"/>
  <c r="E145" i="211"/>
  <c r="D145" i="211"/>
  <c r="C145" i="211"/>
  <c r="O106" i="211"/>
  <c r="N106" i="211"/>
  <c r="M106" i="211"/>
  <c r="L106" i="211"/>
  <c r="K106" i="211"/>
  <c r="J106" i="211"/>
  <c r="I106" i="211"/>
  <c r="H106" i="211"/>
  <c r="G106" i="211"/>
  <c r="F106" i="211"/>
  <c r="E106" i="211"/>
  <c r="D106" i="211"/>
  <c r="C106" i="211"/>
  <c r="C99" i="211"/>
  <c r="C138" i="211" s="1"/>
  <c r="D98" i="211"/>
  <c r="D176" i="211" s="1"/>
  <c r="C98" i="211"/>
  <c r="D97" i="211"/>
  <c r="D175" i="211" s="1"/>
  <c r="C97" i="211"/>
  <c r="C136" i="211" s="1"/>
  <c r="D96" i="211"/>
  <c r="C96" i="211"/>
  <c r="C174" i="211" s="1"/>
  <c r="D95" i="211"/>
  <c r="D173" i="211" s="1"/>
  <c r="C95" i="211"/>
  <c r="C134" i="211" s="1"/>
  <c r="D94" i="211"/>
  <c r="C94" i="211"/>
  <c r="C133" i="211" s="1"/>
  <c r="D93" i="211"/>
  <c r="D171" i="211" s="1"/>
  <c r="C93" i="211"/>
  <c r="C132" i="211" s="1"/>
  <c r="D92" i="211"/>
  <c r="C92" i="211"/>
  <c r="C170" i="211" s="1"/>
  <c r="D91" i="211"/>
  <c r="C91" i="211"/>
  <c r="C169" i="211" s="1"/>
  <c r="D90" i="211"/>
  <c r="C90" i="211"/>
  <c r="C168" i="211" s="1"/>
  <c r="D89" i="211"/>
  <c r="C89" i="211"/>
  <c r="G88" i="211"/>
  <c r="F88" i="211"/>
  <c r="F127" i="211" s="1"/>
  <c r="E88" i="211"/>
  <c r="E127" i="211" s="1"/>
  <c r="D88" i="211"/>
  <c r="D166" i="211" s="1"/>
  <c r="C88" i="211"/>
  <c r="B88" i="211"/>
  <c r="B127" i="211" s="1"/>
  <c r="O87" i="211"/>
  <c r="O126" i="211" s="1"/>
  <c r="N87" i="211"/>
  <c r="M87" i="211"/>
  <c r="M165" i="211" s="1"/>
  <c r="L87" i="211"/>
  <c r="K87" i="211"/>
  <c r="J87" i="211"/>
  <c r="I87" i="211"/>
  <c r="I165" i="211" s="1"/>
  <c r="D87" i="211"/>
  <c r="D165" i="211" s="1"/>
  <c r="C87" i="211"/>
  <c r="B87" i="211"/>
  <c r="B126" i="211" s="1"/>
  <c r="O86" i="211"/>
  <c r="N86" i="211"/>
  <c r="N125" i="211" s="1"/>
  <c r="M86" i="211"/>
  <c r="L86" i="211"/>
  <c r="K86" i="211"/>
  <c r="K125" i="211" s="1"/>
  <c r="J86" i="211"/>
  <c r="J164" i="211" s="1"/>
  <c r="D86" i="211"/>
  <c r="D164" i="211" s="1"/>
  <c r="C86" i="211"/>
  <c r="D85" i="211"/>
  <c r="D124" i="211" s="1"/>
  <c r="C85" i="211"/>
  <c r="C163" i="211" s="1"/>
  <c r="D84" i="211"/>
  <c r="C84" i="211"/>
  <c r="D83" i="211"/>
  <c r="C83" i="211"/>
  <c r="C161" i="211" s="1"/>
  <c r="D82" i="211"/>
  <c r="C82" i="211"/>
  <c r="D81" i="211"/>
  <c r="D120" i="211" s="1"/>
  <c r="C81" i="211"/>
  <c r="D80" i="211"/>
  <c r="C80" i="211"/>
  <c r="D79" i="211"/>
  <c r="C79" i="211"/>
  <c r="C118" i="211" s="1"/>
  <c r="D78" i="211"/>
  <c r="C78" i="211"/>
  <c r="C156" i="211" s="1"/>
  <c r="D77" i="211"/>
  <c r="D116" i="211" s="1"/>
  <c r="C77" i="211"/>
  <c r="D76" i="211"/>
  <c r="D154" i="211" s="1"/>
  <c r="C76" i="211"/>
  <c r="C154" i="211" s="1"/>
  <c r="G75" i="211"/>
  <c r="F75" i="211"/>
  <c r="F153" i="211" s="1"/>
  <c r="E75" i="211"/>
  <c r="D75" i="211"/>
  <c r="C75" i="211"/>
  <c r="C114" i="211" s="1"/>
  <c r="B75" i="211"/>
  <c r="B114" i="211" s="1"/>
  <c r="G74" i="211"/>
  <c r="F74" i="211"/>
  <c r="E74" i="211"/>
  <c r="E113" i="211" s="1"/>
  <c r="D74" i="211"/>
  <c r="D113" i="211" s="1"/>
  <c r="C74" i="211"/>
  <c r="C152" i="211" s="1"/>
  <c r="B74" i="211"/>
  <c r="M150" i="211"/>
  <c r="L150" i="211"/>
  <c r="K111" i="211"/>
  <c r="O69" i="211"/>
  <c r="N69" i="211"/>
  <c r="M69" i="211"/>
  <c r="M147" i="211" s="1"/>
  <c r="L69" i="211"/>
  <c r="K69" i="211"/>
  <c r="J69" i="211"/>
  <c r="G69" i="211"/>
  <c r="F69" i="211"/>
  <c r="F147" i="211" s="1"/>
  <c r="E69" i="211"/>
  <c r="D69" i="211"/>
  <c r="C69" i="211"/>
  <c r="B69" i="211"/>
  <c r="O67" i="211"/>
  <c r="N67" i="211"/>
  <c r="M67" i="211"/>
  <c r="L67" i="211"/>
  <c r="K67" i="211"/>
  <c r="J67" i="211"/>
  <c r="I67" i="211"/>
  <c r="H67" i="211"/>
  <c r="G67" i="211"/>
  <c r="F67" i="211"/>
  <c r="E67" i="211"/>
  <c r="D67" i="211"/>
  <c r="C67" i="211"/>
  <c r="O66" i="211"/>
  <c r="O105" i="211" s="1"/>
  <c r="N66" i="211"/>
  <c r="N144" i="211" s="1"/>
  <c r="M66" i="211"/>
  <c r="L66" i="211"/>
  <c r="K66" i="211"/>
  <c r="K105" i="211" s="1"/>
  <c r="J66" i="211"/>
  <c r="J105" i="211" s="1"/>
  <c r="I66" i="211"/>
  <c r="H66" i="211"/>
  <c r="H144" i="211" s="1"/>
  <c r="G105" i="211"/>
  <c r="D66" i="211"/>
  <c r="D105" i="211" s="1"/>
  <c r="C66" i="211"/>
  <c r="F40" i="211"/>
  <c r="B32" i="211"/>
  <c r="B86" i="211" s="1"/>
  <c r="B31" i="211"/>
  <c r="B30" i="211"/>
  <c r="B29" i="211"/>
  <c r="B83" i="211" s="1"/>
  <c r="B161" i="211" s="1"/>
  <c r="B28" i="211"/>
  <c r="B82" i="211" s="1"/>
  <c r="B27" i="211"/>
  <c r="G26" i="211"/>
  <c r="E26" i="211"/>
  <c r="B26" i="211"/>
  <c r="B39" i="211" s="1"/>
  <c r="B93" i="211" s="1"/>
  <c r="G25" i="211"/>
  <c r="F25" i="211"/>
  <c r="E25" i="211"/>
  <c r="B25" i="211"/>
  <c r="B79" i="211" s="1"/>
  <c r="B157" i="211" s="1"/>
  <c r="G24" i="211"/>
  <c r="F24" i="211"/>
  <c r="E24" i="211"/>
  <c r="B24" i="211"/>
  <c r="N23" i="211"/>
  <c r="B23" i="211"/>
  <c r="B22" i="211"/>
  <c r="B76" i="211" s="1"/>
  <c r="B154" i="211" s="1"/>
  <c r="D16" i="211"/>
  <c r="D70" i="211" s="1"/>
  <c r="D148" i="211" s="1"/>
  <c r="O145" i="210"/>
  <c r="N145" i="210"/>
  <c r="M145" i="210"/>
  <c r="L145" i="210"/>
  <c r="K145" i="210"/>
  <c r="J145" i="210"/>
  <c r="I145" i="210"/>
  <c r="H145" i="210"/>
  <c r="G145" i="210"/>
  <c r="F145" i="210"/>
  <c r="E145" i="210"/>
  <c r="D145" i="210"/>
  <c r="C145" i="210"/>
  <c r="O106" i="210"/>
  <c r="N106" i="210"/>
  <c r="M106" i="210"/>
  <c r="L106" i="210"/>
  <c r="K106" i="210"/>
  <c r="J106" i="210"/>
  <c r="I106" i="210"/>
  <c r="H106" i="210"/>
  <c r="G106" i="210"/>
  <c r="F106" i="210"/>
  <c r="E106" i="210"/>
  <c r="D106" i="210"/>
  <c r="C106" i="210"/>
  <c r="C99" i="210"/>
  <c r="D98" i="210"/>
  <c r="C98" i="210"/>
  <c r="C176" i="210" s="1"/>
  <c r="D97" i="210"/>
  <c r="C97" i="210"/>
  <c r="D96" i="210"/>
  <c r="D174" i="210" s="1"/>
  <c r="C96" i="210"/>
  <c r="C174" i="210" s="1"/>
  <c r="D95" i="210"/>
  <c r="C95" i="210"/>
  <c r="D94" i="210"/>
  <c r="D133" i="210" s="1"/>
  <c r="C94" i="210"/>
  <c r="C133" i="210" s="1"/>
  <c r="D93" i="210"/>
  <c r="D171" i="210" s="1"/>
  <c r="C93" i="210"/>
  <c r="D92" i="210"/>
  <c r="C92" i="210"/>
  <c r="D91" i="210"/>
  <c r="C91" i="210"/>
  <c r="D90" i="210"/>
  <c r="D168" i="210" s="1"/>
  <c r="C90" i="210"/>
  <c r="C168" i="210" s="1"/>
  <c r="D89" i="210"/>
  <c r="D128" i="210" s="1"/>
  <c r="C89" i="210"/>
  <c r="C167" i="210" s="1"/>
  <c r="G88" i="210"/>
  <c r="G127" i="210" s="1"/>
  <c r="F88" i="210"/>
  <c r="F127" i="210" s="1"/>
  <c r="E88" i="210"/>
  <c r="D88" i="210"/>
  <c r="D127" i="210" s="1"/>
  <c r="C88" i="210"/>
  <c r="C166" i="210" s="1"/>
  <c r="B88" i="210"/>
  <c r="O87" i="210"/>
  <c r="N87" i="210"/>
  <c r="M87" i="210"/>
  <c r="L87" i="210"/>
  <c r="K87" i="210"/>
  <c r="K126" i="210" s="1"/>
  <c r="J87" i="210"/>
  <c r="J126" i="210" s="1"/>
  <c r="I87" i="210"/>
  <c r="I165" i="210" s="1"/>
  <c r="D87" i="210"/>
  <c r="D165" i="210" s="1"/>
  <c r="C87" i="210"/>
  <c r="B87" i="210"/>
  <c r="B126" i="210" s="1"/>
  <c r="O86" i="210"/>
  <c r="N86" i="210"/>
  <c r="N164" i="210" s="1"/>
  <c r="M86" i="210"/>
  <c r="L86" i="210"/>
  <c r="L164" i="210" s="1"/>
  <c r="K86" i="210"/>
  <c r="K164" i="210" s="1"/>
  <c r="J86" i="210"/>
  <c r="D86" i="210"/>
  <c r="C86" i="210"/>
  <c r="C164" i="210" s="1"/>
  <c r="D85" i="210"/>
  <c r="D163" i="210" s="1"/>
  <c r="C85" i="210"/>
  <c r="D84" i="210"/>
  <c r="C84" i="210"/>
  <c r="D83" i="210"/>
  <c r="D161" i="210" s="1"/>
  <c r="C83" i="210"/>
  <c r="C122" i="210" s="1"/>
  <c r="D82" i="210"/>
  <c r="C82" i="210"/>
  <c r="C160" i="210" s="1"/>
  <c r="D81" i="210"/>
  <c r="C81" i="210"/>
  <c r="C120" i="210" s="1"/>
  <c r="D80" i="210"/>
  <c r="D158" i="210" s="1"/>
  <c r="C80" i="210"/>
  <c r="C158" i="210" s="1"/>
  <c r="D79" i="210"/>
  <c r="D118" i="210" s="1"/>
  <c r="C79" i="210"/>
  <c r="D78" i="210"/>
  <c r="D117" i="210" s="1"/>
  <c r="C78" i="210"/>
  <c r="D77" i="210"/>
  <c r="C77" i="210"/>
  <c r="D76" i="210"/>
  <c r="C76" i="210"/>
  <c r="G75" i="210"/>
  <c r="F75" i="210"/>
  <c r="F153" i="210" s="1"/>
  <c r="E75" i="210"/>
  <c r="D75" i="210"/>
  <c r="C75" i="210"/>
  <c r="C153" i="210" s="1"/>
  <c r="B75" i="210"/>
  <c r="G74" i="210"/>
  <c r="G113" i="210" s="1"/>
  <c r="F74" i="210"/>
  <c r="F152" i="210" s="1"/>
  <c r="E74" i="210"/>
  <c r="D74" i="210"/>
  <c r="C74" i="210"/>
  <c r="B74" i="210"/>
  <c r="B152" i="210" s="1"/>
  <c r="M150" i="210"/>
  <c r="O69" i="210"/>
  <c r="O147" i="210" s="1"/>
  <c r="N69" i="210"/>
  <c r="N147" i="210" s="1"/>
  <c r="M69" i="210"/>
  <c r="L69" i="210"/>
  <c r="L147" i="210" s="1"/>
  <c r="K69" i="210"/>
  <c r="K147" i="210" s="1"/>
  <c r="J69" i="210"/>
  <c r="G69" i="210"/>
  <c r="G108" i="210" s="1"/>
  <c r="F69" i="210"/>
  <c r="E69" i="210"/>
  <c r="E147" i="210" s="1"/>
  <c r="D69" i="210"/>
  <c r="D108" i="210" s="1"/>
  <c r="C69" i="210"/>
  <c r="B69" i="210"/>
  <c r="O67" i="210"/>
  <c r="N67" i="210"/>
  <c r="M67" i="210"/>
  <c r="L67" i="210"/>
  <c r="K67" i="210"/>
  <c r="J67" i="210"/>
  <c r="I67" i="210"/>
  <c r="H67" i="210"/>
  <c r="G67" i="210"/>
  <c r="F67" i="210"/>
  <c r="E67" i="210"/>
  <c r="D67" i="210"/>
  <c r="C67" i="210"/>
  <c r="O66" i="210"/>
  <c r="N66" i="210"/>
  <c r="N105" i="210" s="1"/>
  <c r="M66" i="210"/>
  <c r="M105" i="210" s="1"/>
  <c r="L66" i="210"/>
  <c r="K66" i="210"/>
  <c r="J66" i="210"/>
  <c r="J105" i="210" s="1"/>
  <c r="I66" i="210"/>
  <c r="H66" i="210"/>
  <c r="H144" i="210" s="1"/>
  <c r="F105" i="210"/>
  <c r="D66" i="210"/>
  <c r="C66" i="210"/>
  <c r="F40" i="210"/>
  <c r="B32" i="210"/>
  <c r="B31" i="210"/>
  <c r="B30" i="210"/>
  <c r="B29" i="210"/>
  <c r="B42" i="210" s="1"/>
  <c r="B96" i="210" s="1"/>
  <c r="B28" i="210"/>
  <c r="B27" i="210"/>
  <c r="G26" i="210"/>
  <c r="E26" i="210"/>
  <c r="B26" i="210"/>
  <c r="G25" i="210"/>
  <c r="F25" i="210"/>
  <c r="E25" i="210"/>
  <c r="B25" i="210"/>
  <c r="B79" i="210" s="1"/>
  <c r="B118" i="210" s="1"/>
  <c r="G24" i="210"/>
  <c r="F24" i="210"/>
  <c r="E24" i="210"/>
  <c r="B24" i="210"/>
  <c r="B78" i="210" s="1"/>
  <c r="N23" i="210"/>
  <c r="B23" i="210"/>
  <c r="B36" i="210" s="1"/>
  <c r="B90" i="210" s="1"/>
  <c r="B22" i="210"/>
  <c r="D16" i="210"/>
  <c r="O145" i="209"/>
  <c r="N145" i="209"/>
  <c r="M145" i="209"/>
  <c r="L145" i="209"/>
  <c r="K145" i="209"/>
  <c r="J145" i="209"/>
  <c r="I145" i="209"/>
  <c r="H145" i="209"/>
  <c r="G145" i="209"/>
  <c r="F145" i="209"/>
  <c r="E145" i="209"/>
  <c r="D145" i="209"/>
  <c r="C145" i="209"/>
  <c r="O106" i="209"/>
  <c r="N106" i="209"/>
  <c r="M106" i="209"/>
  <c r="L106" i="209"/>
  <c r="K106" i="209"/>
  <c r="J106" i="209"/>
  <c r="I106" i="209"/>
  <c r="H106" i="209"/>
  <c r="G106" i="209"/>
  <c r="F106" i="209"/>
  <c r="E106" i="209"/>
  <c r="D106" i="209"/>
  <c r="C106" i="209"/>
  <c r="C99" i="209"/>
  <c r="C138" i="209" s="1"/>
  <c r="D98" i="209"/>
  <c r="C98" i="209"/>
  <c r="D97" i="209"/>
  <c r="C97" i="209"/>
  <c r="C136" i="209" s="1"/>
  <c r="D96" i="209"/>
  <c r="C96" i="209"/>
  <c r="C135" i="209" s="1"/>
  <c r="D95" i="209"/>
  <c r="D134" i="209" s="1"/>
  <c r="C95" i="209"/>
  <c r="C134" i="209" s="1"/>
  <c r="D94" i="209"/>
  <c r="D133" i="209" s="1"/>
  <c r="C94" i="209"/>
  <c r="D93" i="209"/>
  <c r="C93" i="209"/>
  <c r="D92" i="209"/>
  <c r="D170" i="209" s="1"/>
  <c r="C92" i="209"/>
  <c r="D91" i="209"/>
  <c r="C91" i="209"/>
  <c r="C169" i="209" s="1"/>
  <c r="D90" i="209"/>
  <c r="D129" i="209" s="1"/>
  <c r="C90" i="209"/>
  <c r="C168" i="209" s="1"/>
  <c r="D89" i="209"/>
  <c r="C89" i="209"/>
  <c r="C128" i="209" s="1"/>
  <c r="G88" i="209"/>
  <c r="G166" i="209" s="1"/>
  <c r="F88" i="209"/>
  <c r="E88" i="209"/>
  <c r="D88" i="209"/>
  <c r="D166" i="209" s="1"/>
  <c r="C88" i="209"/>
  <c r="C166" i="209" s="1"/>
  <c r="B88" i="209"/>
  <c r="O87" i="209"/>
  <c r="O126" i="209" s="1"/>
  <c r="N87" i="209"/>
  <c r="M87" i="209"/>
  <c r="M126" i="209" s="1"/>
  <c r="L87" i="209"/>
  <c r="L126" i="209" s="1"/>
  <c r="K87" i="209"/>
  <c r="J87" i="209"/>
  <c r="J165" i="209" s="1"/>
  <c r="I87" i="209"/>
  <c r="I165" i="209" s="1"/>
  <c r="D87" i="209"/>
  <c r="C87" i="209"/>
  <c r="B87" i="209"/>
  <c r="B165" i="209" s="1"/>
  <c r="O86" i="209"/>
  <c r="N86" i="209"/>
  <c r="N164" i="209" s="1"/>
  <c r="M86" i="209"/>
  <c r="L86" i="209"/>
  <c r="K86" i="209"/>
  <c r="K125" i="209" s="1"/>
  <c r="J86" i="209"/>
  <c r="J125" i="209" s="1"/>
  <c r="D86" i="209"/>
  <c r="C86" i="209"/>
  <c r="D85" i="209"/>
  <c r="D163" i="209" s="1"/>
  <c r="C85" i="209"/>
  <c r="D84" i="209"/>
  <c r="D162" i="209" s="1"/>
  <c r="C84" i="209"/>
  <c r="C162" i="209" s="1"/>
  <c r="D83" i="209"/>
  <c r="D122" i="209" s="1"/>
  <c r="C83" i="209"/>
  <c r="D82" i="209"/>
  <c r="D121" i="209" s="1"/>
  <c r="C82" i="209"/>
  <c r="C160" i="209" s="1"/>
  <c r="D81" i="209"/>
  <c r="D159" i="209" s="1"/>
  <c r="C81" i="209"/>
  <c r="C120" i="209" s="1"/>
  <c r="D80" i="209"/>
  <c r="D119" i="209" s="1"/>
  <c r="C80" i="209"/>
  <c r="D79" i="209"/>
  <c r="D118" i="209" s="1"/>
  <c r="C79" i="209"/>
  <c r="C118" i="209" s="1"/>
  <c r="D78" i="209"/>
  <c r="C78" i="209"/>
  <c r="D77" i="209"/>
  <c r="D155" i="209" s="1"/>
  <c r="C77" i="209"/>
  <c r="D76" i="209"/>
  <c r="C76" i="209"/>
  <c r="G75" i="209"/>
  <c r="F75" i="209"/>
  <c r="F153" i="209" s="1"/>
  <c r="E75" i="209"/>
  <c r="E114" i="209" s="1"/>
  <c r="D75" i="209"/>
  <c r="D153" i="209" s="1"/>
  <c r="C75" i="209"/>
  <c r="C114" i="209" s="1"/>
  <c r="B75" i="209"/>
  <c r="G74" i="209"/>
  <c r="G113" i="209" s="1"/>
  <c r="F74" i="209"/>
  <c r="E74" i="209"/>
  <c r="E152" i="209" s="1"/>
  <c r="D74" i="209"/>
  <c r="D152" i="209" s="1"/>
  <c r="C74" i="209"/>
  <c r="C113" i="209" s="1"/>
  <c r="B74" i="209"/>
  <c r="O111" i="209"/>
  <c r="N150" i="209"/>
  <c r="M111" i="209"/>
  <c r="L150" i="209"/>
  <c r="K111" i="209"/>
  <c r="O69" i="209"/>
  <c r="N69" i="209"/>
  <c r="N147" i="209" s="1"/>
  <c r="M69" i="209"/>
  <c r="L69" i="209"/>
  <c r="L147" i="209" s="1"/>
  <c r="K69" i="209"/>
  <c r="K147" i="209" s="1"/>
  <c r="J69" i="209"/>
  <c r="J108" i="209" s="1"/>
  <c r="G69" i="209"/>
  <c r="G108" i="209" s="1"/>
  <c r="F69" i="209"/>
  <c r="E69" i="209"/>
  <c r="E147" i="209" s="1"/>
  <c r="D69" i="209"/>
  <c r="C69" i="209"/>
  <c r="C108" i="209" s="1"/>
  <c r="B69" i="209"/>
  <c r="B147" i="209" s="1"/>
  <c r="O67" i="209"/>
  <c r="N67" i="209"/>
  <c r="M67" i="209"/>
  <c r="L67" i="209"/>
  <c r="K67" i="209"/>
  <c r="J67" i="209"/>
  <c r="I67" i="209"/>
  <c r="H67" i="209"/>
  <c r="G67" i="209"/>
  <c r="F67" i="209"/>
  <c r="E67" i="209"/>
  <c r="D67" i="209"/>
  <c r="C67" i="209"/>
  <c r="O66" i="209"/>
  <c r="N66" i="209"/>
  <c r="N144" i="209" s="1"/>
  <c r="M66" i="209"/>
  <c r="L66" i="209"/>
  <c r="K66" i="209"/>
  <c r="K105" i="209" s="1"/>
  <c r="J66" i="209"/>
  <c r="I66" i="209"/>
  <c r="H66" i="209"/>
  <c r="H144" i="209" s="1"/>
  <c r="E105" i="209"/>
  <c r="D66" i="209"/>
  <c r="C66" i="209"/>
  <c r="C105" i="209" s="1"/>
  <c r="F40" i="209"/>
  <c r="B32" i="209"/>
  <c r="B31" i="209"/>
  <c r="B30" i="209"/>
  <c r="B84" i="209" s="1"/>
  <c r="B29" i="209"/>
  <c r="B28" i="209"/>
  <c r="B27" i="209"/>
  <c r="G26" i="209"/>
  <c r="E26" i="209"/>
  <c r="B26" i="209"/>
  <c r="G25" i="209"/>
  <c r="F25" i="209"/>
  <c r="E25" i="209"/>
  <c r="B25" i="209"/>
  <c r="G24" i="209"/>
  <c r="F24" i="209"/>
  <c r="E24" i="209"/>
  <c r="B24" i="209"/>
  <c r="N23" i="209"/>
  <c r="B23" i="209"/>
  <c r="B22" i="209"/>
  <c r="B76" i="209" s="1"/>
  <c r="D16" i="209"/>
  <c r="O145" i="208"/>
  <c r="N145" i="208"/>
  <c r="M145" i="208"/>
  <c r="L145" i="208"/>
  <c r="K145" i="208"/>
  <c r="J145" i="208"/>
  <c r="I145" i="208"/>
  <c r="H145" i="208"/>
  <c r="G145" i="208"/>
  <c r="F145" i="208"/>
  <c r="E145" i="208"/>
  <c r="D145" i="208"/>
  <c r="C145" i="208"/>
  <c r="O106" i="208"/>
  <c r="N106" i="208"/>
  <c r="M106" i="208"/>
  <c r="L106" i="208"/>
  <c r="K106" i="208"/>
  <c r="J106" i="208"/>
  <c r="I106" i="208"/>
  <c r="H106" i="208"/>
  <c r="G106" i="208"/>
  <c r="F106" i="208"/>
  <c r="E106" i="208"/>
  <c r="D106" i="208"/>
  <c r="C106" i="208"/>
  <c r="C99" i="208"/>
  <c r="D98" i="208"/>
  <c r="D176" i="208" s="1"/>
  <c r="C98" i="208"/>
  <c r="C176" i="208" s="1"/>
  <c r="D97" i="208"/>
  <c r="D136" i="208" s="1"/>
  <c r="C97" i="208"/>
  <c r="C136" i="208" s="1"/>
  <c r="D96" i="208"/>
  <c r="C96" i="208"/>
  <c r="C135" i="208" s="1"/>
  <c r="D95" i="208"/>
  <c r="D134" i="208" s="1"/>
  <c r="C95" i="208"/>
  <c r="D94" i="208"/>
  <c r="D172" i="208" s="1"/>
  <c r="C94" i="208"/>
  <c r="D93" i="208"/>
  <c r="D132" i="208" s="1"/>
  <c r="C93" i="208"/>
  <c r="C132" i="208" s="1"/>
  <c r="D92" i="208"/>
  <c r="D170" i="208" s="1"/>
  <c r="C92" i="208"/>
  <c r="D91" i="208"/>
  <c r="C91" i="208"/>
  <c r="D90" i="208"/>
  <c r="D168" i="208" s="1"/>
  <c r="C90" i="208"/>
  <c r="D89" i="208"/>
  <c r="C89" i="208"/>
  <c r="C167" i="208" s="1"/>
  <c r="G88" i="208"/>
  <c r="F88" i="208"/>
  <c r="E88" i="208"/>
  <c r="E166" i="208" s="1"/>
  <c r="D88" i="208"/>
  <c r="D127" i="208" s="1"/>
  <c r="C88" i="208"/>
  <c r="C127" i="208" s="1"/>
  <c r="B88" i="208"/>
  <c r="O87" i="208"/>
  <c r="O126" i="208" s="1"/>
  <c r="N87" i="208"/>
  <c r="N126" i="208" s="1"/>
  <c r="M87" i="208"/>
  <c r="L87" i="208"/>
  <c r="K87" i="208"/>
  <c r="J87" i="208"/>
  <c r="J126" i="208" s="1"/>
  <c r="I87" i="208"/>
  <c r="D87" i="208"/>
  <c r="C87" i="208"/>
  <c r="C126" i="208" s="1"/>
  <c r="B87" i="208"/>
  <c r="O86" i="208"/>
  <c r="N86" i="208"/>
  <c r="N164" i="208" s="1"/>
  <c r="M86" i="208"/>
  <c r="M164" i="208" s="1"/>
  <c r="L86" i="208"/>
  <c r="L125" i="208" s="1"/>
  <c r="K86" i="208"/>
  <c r="K125" i="208" s="1"/>
  <c r="J86" i="208"/>
  <c r="J164" i="208" s="1"/>
  <c r="D86" i="208"/>
  <c r="D164" i="208" s="1"/>
  <c r="C86" i="208"/>
  <c r="D85" i="208"/>
  <c r="C85" i="208"/>
  <c r="D84" i="208"/>
  <c r="C84" i="208"/>
  <c r="C123" i="208" s="1"/>
  <c r="D83" i="208"/>
  <c r="D122" i="208" s="1"/>
  <c r="C83" i="208"/>
  <c r="D82" i="208"/>
  <c r="D160" i="208" s="1"/>
  <c r="C82" i="208"/>
  <c r="D81" i="208"/>
  <c r="C81" i="208"/>
  <c r="D80" i="208"/>
  <c r="D119" i="208" s="1"/>
  <c r="C80" i="208"/>
  <c r="C119" i="208" s="1"/>
  <c r="D79" i="208"/>
  <c r="D118" i="208" s="1"/>
  <c r="C79" i="208"/>
  <c r="D78" i="208"/>
  <c r="C78" i="208"/>
  <c r="D77" i="208"/>
  <c r="D116" i="208" s="1"/>
  <c r="C77" i="208"/>
  <c r="D76" i="208"/>
  <c r="C76" i="208"/>
  <c r="G75" i="208"/>
  <c r="F75" i="208"/>
  <c r="E75" i="208"/>
  <c r="D75" i="208"/>
  <c r="D114" i="208" s="1"/>
  <c r="C75" i="208"/>
  <c r="C114" i="208" s="1"/>
  <c r="B75" i="208"/>
  <c r="G74" i="208"/>
  <c r="F74" i="208"/>
  <c r="F113" i="208" s="1"/>
  <c r="E74" i="208"/>
  <c r="D74" i="208"/>
  <c r="C74" i="208"/>
  <c r="C113" i="208" s="1"/>
  <c r="B74" i="208"/>
  <c r="B113" i="208" s="1"/>
  <c r="N111" i="208"/>
  <c r="M111" i="208"/>
  <c r="J111" i="208"/>
  <c r="O69" i="208"/>
  <c r="O147" i="208" s="1"/>
  <c r="N69" i="208"/>
  <c r="N147" i="208" s="1"/>
  <c r="M69" i="208"/>
  <c r="L69" i="208"/>
  <c r="K69" i="208"/>
  <c r="J69" i="208"/>
  <c r="G69" i="208"/>
  <c r="G147" i="208" s="1"/>
  <c r="F69" i="208"/>
  <c r="F147" i="208" s="1"/>
  <c r="E69" i="208"/>
  <c r="E108" i="208" s="1"/>
  <c r="D69" i="208"/>
  <c r="C69" i="208"/>
  <c r="C108" i="208" s="1"/>
  <c r="B69" i="208"/>
  <c r="B147" i="208" s="1"/>
  <c r="O67" i="208"/>
  <c r="N67" i="208"/>
  <c r="M67" i="208"/>
  <c r="L67" i="208"/>
  <c r="K67" i="208"/>
  <c r="J67" i="208"/>
  <c r="I67" i="208"/>
  <c r="H67" i="208"/>
  <c r="G67" i="208"/>
  <c r="F67" i="208"/>
  <c r="E67" i="208"/>
  <c r="D67" i="208"/>
  <c r="C67" i="208"/>
  <c r="O66" i="208"/>
  <c r="N66" i="208"/>
  <c r="N105" i="208" s="1"/>
  <c r="M66" i="208"/>
  <c r="L66" i="208"/>
  <c r="K66" i="208"/>
  <c r="K105" i="208" s="1"/>
  <c r="J66" i="208"/>
  <c r="J144" i="208" s="1"/>
  <c r="I66" i="208"/>
  <c r="H66" i="208"/>
  <c r="G105" i="208"/>
  <c r="D66" i="208"/>
  <c r="D105" i="208" s="1"/>
  <c r="C66" i="208"/>
  <c r="F40" i="208"/>
  <c r="B32" i="208"/>
  <c r="B86" i="208" s="1"/>
  <c r="B164" i="208" s="1"/>
  <c r="B31" i="208"/>
  <c r="B30" i="208"/>
  <c r="B29" i="208"/>
  <c r="B28" i="208"/>
  <c r="B27" i="208"/>
  <c r="G26" i="208"/>
  <c r="E26" i="208"/>
  <c r="B26" i="208"/>
  <c r="B80" i="208" s="1"/>
  <c r="B119" i="208" s="1"/>
  <c r="G25" i="208"/>
  <c r="F25" i="208"/>
  <c r="E25" i="208"/>
  <c r="B25" i="208"/>
  <c r="G24" i="208"/>
  <c r="F24" i="208"/>
  <c r="E24" i="208"/>
  <c r="B24" i="208"/>
  <c r="N23" i="208"/>
  <c r="B23" i="208"/>
  <c r="B22" i="208"/>
  <c r="B76" i="208" s="1"/>
  <c r="D16" i="208"/>
  <c r="D70" i="208" s="1"/>
  <c r="D148" i="208" s="1"/>
  <c r="O145" i="207"/>
  <c r="N145" i="207"/>
  <c r="M145" i="207"/>
  <c r="L145" i="207"/>
  <c r="K145" i="207"/>
  <c r="J145" i="207"/>
  <c r="I145" i="207"/>
  <c r="H145" i="207"/>
  <c r="G145" i="207"/>
  <c r="F145" i="207"/>
  <c r="E145" i="207"/>
  <c r="D145" i="207"/>
  <c r="C145" i="207"/>
  <c r="O106" i="207"/>
  <c r="N106" i="207"/>
  <c r="M106" i="207"/>
  <c r="L106" i="207"/>
  <c r="K106" i="207"/>
  <c r="J106" i="207"/>
  <c r="I106" i="207"/>
  <c r="H106" i="207"/>
  <c r="G106" i="207"/>
  <c r="F106" i="207"/>
  <c r="E106" i="207"/>
  <c r="D106" i="207"/>
  <c r="C106" i="207"/>
  <c r="C99" i="207"/>
  <c r="C138" i="207" s="1"/>
  <c r="D98" i="207"/>
  <c r="C98" i="207"/>
  <c r="D97" i="207"/>
  <c r="C97" i="207"/>
  <c r="D96" i="207"/>
  <c r="C96" i="207"/>
  <c r="D95" i="207"/>
  <c r="D134" i="207" s="1"/>
  <c r="C95" i="207"/>
  <c r="D94" i="207"/>
  <c r="C94" i="207"/>
  <c r="D93" i="207"/>
  <c r="D132" i="207" s="1"/>
  <c r="C93" i="207"/>
  <c r="C171" i="207" s="1"/>
  <c r="D92" i="207"/>
  <c r="C92" i="207"/>
  <c r="C131" i="207" s="1"/>
  <c r="D91" i="207"/>
  <c r="D130" i="207" s="1"/>
  <c r="C91" i="207"/>
  <c r="D90" i="207"/>
  <c r="C90" i="207"/>
  <c r="D89" i="207"/>
  <c r="D167" i="207" s="1"/>
  <c r="C89" i="207"/>
  <c r="G88" i="207"/>
  <c r="G127" i="207" s="1"/>
  <c r="F88" i="207"/>
  <c r="F127" i="207" s="1"/>
  <c r="E88" i="207"/>
  <c r="E166" i="207" s="1"/>
  <c r="D88" i="207"/>
  <c r="C88" i="207"/>
  <c r="C166" i="207" s="1"/>
  <c r="B88" i="207"/>
  <c r="B166" i="207" s="1"/>
  <c r="O87" i="207"/>
  <c r="N87" i="207"/>
  <c r="M87" i="207"/>
  <c r="L87" i="207"/>
  <c r="L165" i="207" s="1"/>
  <c r="K87" i="207"/>
  <c r="J87" i="207"/>
  <c r="I87" i="207"/>
  <c r="D87" i="207"/>
  <c r="C87" i="207"/>
  <c r="B87" i="207"/>
  <c r="O86" i="207"/>
  <c r="N86" i="207"/>
  <c r="M86" i="207"/>
  <c r="M125" i="207" s="1"/>
  <c r="L86" i="207"/>
  <c r="L125" i="207" s="1"/>
  <c r="K86" i="207"/>
  <c r="K164" i="207" s="1"/>
  <c r="J86" i="207"/>
  <c r="J125" i="207" s="1"/>
  <c r="D86" i="207"/>
  <c r="D164" i="207" s="1"/>
  <c r="C86" i="207"/>
  <c r="C164" i="207" s="1"/>
  <c r="D85" i="207"/>
  <c r="C85" i="207"/>
  <c r="D84" i="207"/>
  <c r="D162" i="207" s="1"/>
  <c r="C84" i="207"/>
  <c r="D83" i="207"/>
  <c r="D122" i="207" s="1"/>
  <c r="C83" i="207"/>
  <c r="D82" i="207"/>
  <c r="C82" i="207"/>
  <c r="D81" i="207"/>
  <c r="D120" i="207" s="1"/>
  <c r="C81" i="207"/>
  <c r="D80" i="207"/>
  <c r="C80" i="207"/>
  <c r="D79" i="207"/>
  <c r="D118" i="207" s="1"/>
  <c r="C79" i="207"/>
  <c r="D78" i="207"/>
  <c r="C78" i="207"/>
  <c r="D77" i="207"/>
  <c r="C77" i="207"/>
  <c r="D76" i="207"/>
  <c r="C76" i="207"/>
  <c r="G75" i="207"/>
  <c r="F75" i="207"/>
  <c r="E75" i="207"/>
  <c r="D75" i="207"/>
  <c r="C75" i="207"/>
  <c r="C114" i="207" s="1"/>
  <c r="B75" i="207"/>
  <c r="G74" i="207"/>
  <c r="G113" i="207" s="1"/>
  <c r="F74" i="207"/>
  <c r="E74" i="207"/>
  <c r="D74" i="207"/>
  <c r="C74" i="207"/>
  <c r="C113" i="207" s="1"/>
  <c r="B74" i="207"/>
  <c r="O111" i="207"/>
  <c r="L111" i="207"/>
  <c r="K111" i="207"/>
  <c r="O69" i="207"/>
  <c r="O108" i="207" s="1"/>
  <c r="N69" i="207"/>
  <c r="N108" i="207" s="1"/>
  <c r="M69" i="207"/>
  <c r="L69" i="207"/>
  <c r="L147" i="207" s="1"/>
  <c r="K69" i="207"/>
  <c r="J69" i="207"/>
  <c r="G69" i="207"/>
  <c r="F69" i="207"/>
  <c r="F147" i="207" s="1"/>
  <c r="E69" i="207"/>
  <c r="D69" i="207"/>
  <c r="C69" i="207"/>
  <c r="B69" i="207"/>
  <c r="B108" i="207" s="1"/>
  <c r="O67" i="207"/>
  <c r="N67" i="207"/>
  <c r="M67" i="207"/>
  <c r="L67" i="207"/>
  <c r="K67" i="207"/>
  <c r="J67" i="207"/>
  <c r="I67" i="207"/>
  <c r="H67" i="207"/>
  <c r="G67" i="207"/>
  <c r="F67" i="207"/>
  <c r="E67" i="207"/>
  <c r="D67" i="207"/>
  <c r="C67" i="207"/>
  <c r="O66" i="207"/>
  <c r="N66" i="207"/>
  <c r="M66" i="207"/>
  <c r="M144" i="207" s="1"/>
  <c r="L66" i="207"/>
  <c r="K66" i="207"/>
  <c r="J66" i="207"/>
  <c r="I66" i="207"/>
  <c r="H66" i="207"/>
  <c r="H105" i="207" s="1"/>
  <c r="G144" i="207"/>
  <c r="D66" i="207"/>
  <c r="C66" i="207"/>
  <c r="F40" i="207"/>
  <c r="B32" i="207"/>
  <c r="B31" i="207"/>
  <c r="B30" i="207"/>
  <c r="B43" i="207" s="1"/>
  <c r="B97" i="207" s="1"/>
  <c r="B29" i="207"/>
  <c r="B28" i="207"/>
  <c r="B27" i="207"/>
  <c r="B81" i="207" s="1"/>
  <c r="B120" i="207" s="1"/>
  <c r="G26" i="207"/>
  <c r="E26" i="207"/>
  <c r="B26" i="207"/>
  <c r="G25" i="207"/>
  <c r="F25" i="207"/>
  <c r="E25" i="207"/>
  <c r="B25" i="207"/>
  <c r="G24" i="207"/>
  <c r="F24" i="207"/>
  <c r="E24" i="207"/>
  <c r="B24" i="207"/>
  <c r="N23" i="207"/>
  <c r="B23" i="207"/>
  <c r="B77" i="207" s="1"/>
  <c r="B22" i="207"/>
  <c r="B35" i="207" s="1"/>
  <c r="B89" i="207" s="1"/>
  <c r="B128" i="207" s="1"/>
  <c r="D16" i="207"/>
  <c r="O184" i="206"/>
  <c r="N184" i="206"/>
  <c r="M184" i="206"/>
  <c r="L184" i="206"/>
  <c r="K184" i="206"/>
  <c r="J184" i="206"/>
  <c r="I184" i="206"/>
  <c r="H184" i="206"/>
  <c r="G184" i="206"/>
  <c r="F184" i="206"/>
  <c r="E184" i="206"/>
  <c r="D184" i="206"/>
  <c r="C184" i="206"/>
  <c r="O145" i="206"/>
  <c r="N145" i="206"/>
  <c r="M145" i="206"/>
  <c r="L145" i="206"/>
  <c r="K145" i="206"/>
  <c r="J145" i="206"/>
  <c r="I145" i="206"/>
  <c r="H145" i="206"/>
  <c r="G145" i="206"/>
  <c r="F145" i="206"/>
  <c r="E145" i="206"/>
  <c r="D145" i="206"/>
  <c r="C145" i="206"/>
  <c r="O106" i="206"/>
  <c r="N106" i="206"/>
  <c r="M106" i="206"/>
  <c r="L106" i="206"/>
  <c r="K106" i="206"/>
  <c r="J106" i="206"/>
  <c r="I106" i="206"/>
  <c r="H106" i="206"/>
  <c r="G106" i="206"/>
  <c r="F106" i="206"/>
  <c r="E106" i="206"/>
  <c r="D106" i="206"/>
  <c r="C106" i="206"/>
  <c r="C99" i="206"/>
  <c r="C216" i="206" s="1"/>
  <c r="D98" i="206"/>
  <c r="D176" i="206" s="1"/>
  <c r="C98" i="206"/>
  <c r="D97" i="206"/>
  <c r="C97" i="206"/>
  <c r="C214" i="206" s="1"/>
  <c r="D96" i="206"/>
  <c r="D174" i="206" s="1"/>
  <c r="C96" i="206"/>
  <c r="C213" i="206" s="1"/>
  <c r="D95" i="206"/>
  <c r="C95" i="206"/>
  <c r="D94" i="206"/>
  <c r="D172" i="206" s="1"/>
  <c r="C94" i="206"/>
  <c r="C172" i="206" s="1"/>
  <c r="D93" i="206"/>
  <c r="C93" i="206"/>
  <c r="C210" i="206" s="1"/>
  <c r="D92" i="206"/>
  <c r="D170" i="206" s="1"/>
  <c r="C92" i="206"/>
  <c r="D91" i="206"/>
  <c r="C91" i="206"/>
  <c r="C169" i="206" s="1"/>
  <c r="D90" i="206"/>
  <c r="C90" i="206"/>
  <c r="D89" i="206"/>
  <c r="D167" i="206" s="1"/>
  <c r="C89" i="206"/>
  <c r="G88" i="206"/>
  <c r="G166" i="206" s="1"/>
  <c r="F88" i="206"/>
  <c r="F205" i="206" s="1"/>
  <c r="E88" i="206"/>
  <c r="D88" i="206"/>
  <c r="C88" i="206"/>
  <c r="B88" i="206"/>
  <c r="B205" i="206" s="1"/>
  <c r="O87" i="206"/>
  <c r="O165" i="206" s="1"/>
  <c r="N87" i="206"/>
  <c r="M87" i="206"/>
  <c r="L87" i="206"/>
  <c r="L165" i="206" s="1"/>
  <c r="K87" i="206"/>
  <c r="J87" i="206"/>
  <c r="J204" i="206" s="1"/>
  <c r="I87" i="206"/>
  <c r="D87" i="206"/>
  <c r="D204" i="206" s="1"/>
  <c r="C87" i="206"/>
  <c r="C126" i="206" s="1"/>
  <c r="B87" i="206"/>
  <c r="O86" i="206"/>
  <c r="O164" i="206" s="1"/>
  <c r="N86" i="206"/>
  <c r="N125" i="206" s="1"/>
  <c r="M86" i="206"/>
  <c r="L86" i="206"/>
  <c r="K86" i="206"/>
  <c r="K164" i="206" s="1"/>
  <c r="J86" i="206"/>
  <c r="D86" i="206"/>
  <c r="C86" i="206"/>
  <c r="D85" i="206"/>
  <c r="C85" i="206"/>
  <c r="D84" i="206"/>
  <c r="C84" i="206"/>
  <c r="C201" i="206" s="1"/>
  <c r="D83" i="206"/>
  <c r="C83" i="206"/>
  <c r="C122" i="206" s="1"/>
  <c r="D82" i="206"/>
  <c r="D160" i="206" s="1"/>
  <c r="C82" i="206"/>
  <c r="C199" i="206" s="1"/>
  <c r="D81" i="206"/>
  <c r="C81" i="206"/>
  <c r="C198" i="206" s="1"/>
  <c r="D80" i="206"/>
  <c r="D119" i="206" s="1"/>
  <c r="C80" i="206"/>
  <c r="C197" i="206" s="1"/>
  <c r="D79" i="206"/>
  <c r="C79" i="206"/>
  <c r="D78" i="206"/>
  <c r="C78" i="206"/>
  <c r="D77" i="206"/>
  <c r="C77" i="206"/>
  <c r="D76" i="206"/>
  <c r="D154" i="206" s="1"/>
  <c r="C76" i="206"/>
  <c r="G75" i="206"/>
  <c r="F75" i="206"/>
  <c r="F192" i="206" s="1"/>
  <c r="E75" i="206"/>
  <c r="E114" i="206" s="1"/>
  <c r="D75" i="206"/>
  <c r="C75" i="206"/>
  <c r="B75" i="206"/>
  <c r="B192" i="206" s="1"/>
  <c r="G74" i="206"/>
  <c r="F74" i="206"/>
  <c r="F152" i="206" s="1"/>
  <c r="E74" i="206"/>
  <c r="D74" i="206"/>
  <c r="C74" i="206"/>
  <c r="B74" i="206"/>
  <c r="B113" i="206" s="1"/>
  <c r="O150" i="206"/>
  <c r="L189" i="206"/>
  <c r="J150" i="206"/>
  <c r="O69" i="206"/>
  <c r="O186" i="206" s="1"/>
  <c r="N69" i="206"/>
  <c r="N147" i="206" s="1"/>
  <c r="M69" i="206"/>
  <c r="M147" i="206" s="1"/>
  <c r="L69" i="206"/>
  <c r="K69" i="206"/>
  <c r="K108" i="206" s="1"/>
  <c r="J69" i="206"/>
  <c r="J147" i="206" s="1"/>
  <c r="G69" i="206"/>
  <c r="F69" i="206"/>
  <c r="F186" i="206" s="1"/>
  <c r="E69" i="206"/>
  <c r="E186" i="206" s="1"/>
  <c r="D69" i="206"/>
  <c r="D108" i="206" s="1"/>
  <c r="C69" i="206"/>
  <c r="B69" i="206"/>
  <c r="B186" i="206" s="1"/>
  <c r="O67" i="206"/>
  <c r="N67" i="206"/>
  <c r="M67" i="206"/>
  <c r="L67" i="206"/>
  <c r="K67" i="206"/>
  <c r="J67" i="206"/>
  <c r="I67" i="206"/>
  <c r="H67" i="206"/>
  <c r="G67" i="206"/>
  <c r="F67" i="206"/>
  <c r="E67" i="206"/>
  <c r="D67" i="206"/>
  <c r="C67" i="206"/>
  <c r="O66" i="206"/>
  <c r="N66" i="206"/>
  <c r="M66" i="206"/>
  <c r="M183" i="206" s="1"/>
  <c r="L66" i="206"/>
  <c r="K66" i="206"/>
  <c r="K105" i="206" s="1"/>
  <c r="J66" i="206"/>
  <c r="I66" i="206"/>
  <c r="I105" i="206" s="1"/>
  <c r="H66" i="206"/>
  <c r="D66" i="206"/>
  <c r="D144" i="206" s="1"/>
  <c r="C66" i="206"/>
  <c r="F40" i="206"/>
  <c r="B32" i="206"/>
  <c r="B31" i="206"/>
  <c r="B30" i="206"/>
  <c r="B84" i="206" s="1"/>
  <c r="B201" i="206" s="1"/>
  <c r="B29" i="206"/>
  <c r="B28" i="206"/>
  <c r="B27" i="206"/>
  <c r="G26" i="206"/>
  <c r="E26" i="206"/>
  <c r="B26" i="206"/>
  <c r="G25" i="206"/>
  <c r="F25" i="206"/>
  <c r="E25" i="206"/>
  <c r="B25" i="206"/>
  <c r="G24" i="206"/>
  <c r="F24" i="206"/>
  <c r="E24" i="206"/>
  <c r="B24" i="206"/>
  <c r="N23" i="206"/>
  <c r="B23" i="206"/>
  <c r="B22" i="206"/>
  <c r="D16" i="206"/>
  <c r="D70" i="206" s="1"/>
  <c r="O184" i="205"/>
  <c r="N184" i="205"/>
  <c r="M184" i="205"/>
  <c r="L184" i="205"/>
  <c r="K184" i="205"/>
  <c r="J184" i="205"/>
  <c r="I184" i="205"/>
  <c r="H184" i="205"/>
  <c r="G184" i="205"/>
  <c r="F184" i="205"/>
  <c r="E184" i="205"/>
  <c r="D184" i="205"/>
  <c r="C184" i="205"/>
  <c r="O145" i="205"/>
  <c r="N145" i="205"/>
  <c r="M145" i="205"/>
  <c r="L145" i="205"/>
  <c r="K145" i="205"/>
  <c r="J145" i="205"/>
  <c r="I145" i="205"/>
  <c r="H145" i="205"/>
  <c r="G145" i="205"/>
  <c r="F145" i="205"/>
  <c r="E145" i="205"/>
  <c r="D145" i="205"/>
  <c r="C145" i="205"/>
  <c r="O106" i="205"/>
  <c r="N106" i="205"/>
  <c r="M106" i="205"/>
  <c r="L106" i="205"/>
  <c r="K106" i="205"/>
  <c r="J106" i="205"/>
  <c r="I106" i="205"/>
  <c r="H106" i="205"/>
  <c r="G106" i="205"/>
  <c r="F106" i="205"/>
  <c r="E106" i="205"/>
  <c r="D106" i="205"/>
  <c r="C106" i="205"/>
  <c r="C99" i="205"/>
  <c r="D98" i="205"/>
  <c r="C98" i="205"/>
  <c r="C176" i="205" s="1"/>
  <c r="D97" i="205"/>
  <c r="D136" i="205" s="1"/>
  <c r="C97" i="205"/>
  <c r="C214" i="205" s="1"/>
  <c r="D96" i="205"/>
  <c r="C96" i="205"/>
  <c r="C174" i="205" s="1"/>
  <c r="D95" i="205"/>
  <c r="D134" i="205" s="1"/>
  <c r="C95" i="205"/>
  <c r="D94" i="205"/>
  <c r="C94" i="205"/>
  <c r="C211" i="205" s="1"/>
  <c r="D93" i="205"/>
  <c r="D132" i="205" s="1"/>
  <c r="C93" i="205"/>
  <c r="D92" i="205"/>
  <c r="C92" i="205"/>
  <c r="C131" i="205" s="1"/>
  <c r="D91" i="205"/>
  <c r="D169" i="205" s="1"/>
  <c r="C91" i="205"/>
  <c r="C130" i="205" s="1"/>
  <c r="D90" i="205"/>
  <c r="D168" i="205" s="1"/>
  <c r="C90" i="205"/>
  <c r="D89" i="205"/>
  <c r="C89" i="205"/>
  <c r="C167" i="205" s="1"/>
  <c r="G88" i="205"/>
  <c r="F88" i="205"/>
  <c r="F205" i="205" s="1"/>
  <c r="E88" i="205"/>
  <c r="E166" i="205" s="1"/>
  <c r="D88" i="205"/>
  <c r="C88" i="205"/>
  <c r="C127" i="205" s="1"/>
  <c r="B88" i="205"/>
  <c r="O87" i="205"/>
  <c r="O204" i="205" s="1"/>
  <c r="N87" i="205"/>
  <c r="N204" i="205" s="1"/>
  <c r="M87" i="205"/>
  <c r="L87" i="205"/>
  <c r="K87" i="205"/>
  <c r="K126" i="205" s="1"/>
  <c r="J87" i="205"/>
  <c r="J204" i="205" s="1"/>
  <c r="I87" i="205"/>
  <c r="D87" i="205"/>
  <c r="D204" i="205" s="1"/>
  <c r="C87" i="205"/>
  <c r="B87" i="205"/>
  <c r="B165" i="205" s="1"/>
  <c r="O86" i="205"/>
  <c r="N86" i="205"/>
  <c r="N164" i="205" s="1"/>
  <c r="M86" i="205"/>
  <c r="M125" i="205" s="1"/>
  <c r="L86" i="205"/>
  <c r="L203" i="205" s="1"/>
  <c r="K86" i="205"/>
  <c r="J86" i="205"/>
  <c r="J164" i="205" s="1"/>
  <c r="D86" i="205"/>
  <c r="D125" i="205" s="1"/>
  <c r="C86" i="205"/>
  <c r="C164" i="205" s="1"/>
  <c r="D85" i="205"/>
  <c r="C85" i="205"/>
  <c r="D84" i="205"/>
  <c r="D201" i="205" s="1"/>
  <c r="C84" i="205"/>
  <c r="D83" i="205"/>
  <c r="D200" i="205" s="1"/>
  <c r="C83" i="205"/>
  <c r="D82" i="205"/>
  <c r="D121" i="205" s="1"/>
  <c r="C82" i="205"/>
  <c r="C199" i="205" s="1"/>
  <c r="D81" i="205"/>
  <c r="C81" i="205"/>
  <c r="D80" i="205"/>
  <c r="C80" i="205"/>
  <c r="C158" i="205" s="1"/>
  <c r="D79" i="205"/>
  <c r="D157" i="205" s="1"/>
  <c r="C79" i="205"/>
  <c r="C157" i="205" s="1"/>
  <c r="D78" i="205"/>
  <c r="C78" i="205"/>
  <c r="D77" i="205"/>
  <c r="D155" i="205" s="1"/>
  <c r="C77" i="205"/>
  <c r="C155" i="205" s="1"/>
  <c r="D76" i="205"/>
  <c r="D193" i="205" s="1"/>
  <c r="C76" i="205"/>
  <c r="G75" i="205"/>
  <c r="G192" i="205" s="1"/>
  <c r="F75" i="205"/>
  <c r="E75" i="205"/>
  <c r="D75" i="205"/>
  <c r="C75" i="205"/>
  <c r="B75" i="205"/>
  <c r="B153" i="205" s="1"/>
  <c r="G74" i="205"/>
  <c r="F74" i="205"/>
  <c r="F152" i="205" s="1"/>
  <c r="E74" i="205"/>
  <c r="D74" i="205"/>
  <c r="D152" i="205" s="1"/>
  <c r="C74" i="205"/>
  <c r="C152" i="205" s="1"/>
  <c r="B74" i="205"/>
  <c r="M150" i="205"/>
  <c r="K111" i="205"/>
  <c r="O69" i="205"/>
  <c r="O147" i="205" s="1"/>
  <c r="N69" i="205"/>
  <c r="N147" i="205" s="1"/>
  <c r="M69" i="205"/>
  <c r="M147" i="205" s="1"/>
  <c r="L69" i="205"/>
  <c r="L147" i="205" s="1"/>
  <c r="K69" i="205"/>
  <c r="K147" i="205" s="1"/>
  <c r="J69" i="205"/>
  <c r="J147" i="205" s="1"/>
  <c r="G69" i="205"/>
  <c r="F69" i="205"/>
  <c r="F186" i="205" s="1"/>
  <c r="E69" i="205"/>
  <c r="E147" i="205" s="1"/>
  <c r="D69" i="205"/>
  <c r="D186" i="205" s="1"/>
  <c r="C69" i="205"/>
  <c r="B69" i="205"/>
  <c r="B147" i="205" s="1"/>
  <c r="O67" i="205"/>
  <c r="N67" i="205"/>
  <c r="M67" i="205"/>
  <c r="L67" i="205"/>
  <c r="K67" i="205"/>
  <c r="J67" i="205"/>
  <c r="I67" i="205"/>
  <c r="H67" i="205"/>
  <c r="G67" i="205"/>
  <c r="F67" i="205"/>
  <c r="E67" i="205"/>
  <c r="D67" i="205"/>
  <c r="C67" i="205"/>
  <c r="O66" i="205"/>
  <c r="N66" i="205"/>
  <c r="N105" i="205" s="1"/>
  <c r="M66" i="205"/>
  <c r="M144" i="205" s="1"/>
  <c r="L66" i="205"/>
  <c r="L183" i="205" s="1"/>
  <c r="K66" i="205"/>
  <c r="K105" i="205" s="1"/>
  <c r="J66" i="205"/>
  <c r="I66" i="205"/>
  <c r="I183" i="205" s="1"/>
  <c r="H66" i="205"/>
  <c r="H105" i="205" s="1"/>
  <c r="E183" i="205"/>
  <c r="D66" i="205"/>
  <c r="C66" i="205"/>
  <c r="C183" i="205" s="1"/>
  <c r="F40" i="205"/>
  <c r="B32" i="205"/>
  <c r="B31" i="205"/>
  <c r="B30" i="205"/>
  <c r="B29" i="205"/>
  <c r="B28" i="205"/>
  <c r="B27" i="205"/>
  <c r="G26" i="205"/>
  <c r="E26" i="205"/>
  <c r="B26" i="205"/>
  <c r="G25" i="205"/>
  <c r="F25" i="205"/>
  <c r="E25" i="205"/>
  <c r="B25" i="205"/>
  <c r="B38" i="205" s="1"/>
  <c r="B92" i="205" s="1"/>
  <c r="G24" i="205"/>
  <c r="F24" i="205"/>
  <c r="E24" i="205"/>
  <c r="B24" i="205"/>
  <c r="N23" i="205"/>
  <c r="B23" i="205"/>
  <c r="B22" i="205"/>
  <c r="D16" i="205"/>
  <c r="D70" i="205" s="1"/>
  <c r="D109" i="205" s="1"/>
  <c r="O262" i="204"/>
  <c r="N262" i="204"/>
  <c r="M262" i="204"/>
  <c r="L262" i="204"/>
  <c r="K262" i="204"/>
  <c r="J262" i="204"/>
  <c r="I262" i="204"/>
  <c r="H262" i="204"/>
  <c r="G262" i="204"/>
  <c r="F262" i="204"/>
  <c r="E262" i="204"/>
  <c r="D262" i="204"/>
  <c r="C262" i="204"/>
  <c r="O223" i="204"/>
  <c r="N223" i="204"/>
  <c r="M223" i="204"/>
  <c r="L223" i="204"/>
  <c r="K223" i="204"/>
  <c r="J223" i="204"/>
  <c r="I223" i="204"/>
  <c r="H223" i="204"/>
  <c r="G223" i="204"/>
  <c r="F223" i="204"/>
  <c r="E223" i="204"/>
  <c r="D223" i="204"/>
  <c r="C223" i="204"/>
  <c r="O184" i="204"/>
  <c r="N184" i="204"/>
  <c r="M184" i="204"/>
  <c r="L184" i="204"/>
  <c r="K184" i="204"/>
  <c r="J184" i="204"/>
  <c r="I184" i="204"/>
  <c r="H184" i="204"/>
  <c r="G184" i="204"/>
  <c r="F184" i="204"/>
  <c r="E184" i="204"/>
  <c r="D184" i="204"/>
  <c r="C184" i="204"/>
  <c r="O145" i="204"/>
  <c r="N145" i="204"/>
  <c r="M145" i="204"/>
  <c r="L145" i="204"/>
  <c r="K145" i="204"/>
  <c r="J145" i="204"/>
  <c r="I145" i="204"/>
  <c r="H145" i="204"/>
  <c r="G145" i="204"/>
  <c r="F145" i="204"/>
  <c r="E145" i="204"/>
  <c r="D145" i="204"/>
  <c r="C145" i="204"/>
  <c r="O106" i="204"/>
  <c r="N106" i="204"/>
  <c r="M106" i="204"/>
  <c r="L106" i="204"/>
  <c r="K106" i="204"/>
  <c r="J106" i="204"/>
  <c r="I106" i="204"/>
  <c r="H106" i="204"/>
  <c r="G106" i="204"/>
  <c r="F106" i="204"/>
  <c r="E106" i="204"/>
  <c r="D106" i="204"/>
  <c r="C106" i="204"/>
  <c r="C99" i="204"/>
  <c r="C294" i="204" s="1"/>
  <c r="D98" i="204"/>
  <c r="C98" i="204"/>
  <c r="D97" i="204"/>
  <c r="C97" i="204"/>
  <c r="C175" i="204" s="1"/>
  <c r="D96" i="204"/>
  <c r="D135" i="204" s="1"/>
  <c r="C96" i="204"/>
  <c r="C291" i="204" s="1"/>
  <c r="D95" i="204"/>
  <c r="D212" i="204" s="1"/>
  <c r="C95" i="204"/>
  <c r="C134" i="204" s="1"/>
  <c r="D94" i="204"/>
  <c r="C94" i="204"/>
  <c r="D93" i="204"/>
  <c r="C93" i="204"/>
  <c r="C210" i="204" s="1"/>
  <c r="D92" i="204"/>
  <c r="C92" i="204"/>
  <c r="D91" i="204"/>
  <c r="C91" i="204"/>
  <c r="C208" i="204" s="1"/>
  <c r="D90" i="204"/>
  <c r="D207" i="204" s="1"/>
  <c r="C90" i="204"/>
  <c r="D89" i="204"/>
  <c r="C89" i="204"/>
  <c r="C206" i="204" s="1"/>
  <c r="G88" i="204"/>
  <c r="G205" i="204" s="1"/>
  <c r="F88" i="204"/>
  <c r="F283" i="204" s="1"/>
  <c r="E88" i="204"/>
  <c r="E244" i="204" s="1"/>
  <c r="D88" i="204"/>
  <c r="D283" i="204" s="1"/>
  <c r="C88" i="204"/>
  <c r="B88" i="204"/>
  <c r="O87" i="204"/>
  <c r="N87" i="204"/>
  <c r="N165" i="204" s="1"/>
  <c r="M87" i="204"/>
  <c r="L87" i="204"/>
  <c r="K87" i="204"/>
  <c r="J87" i="204"/>
  <c r="J282" i="204" s="1"/>
  <c r="I87" i="204"/>
  <c r="D87" i="204"/>
  <c r="D243" i="204" s="1"/>
  <c r="C87" i="204"/>
  <c r="B87" i="204"/>
  <c r="B126" i="204" s="1"/>
  <c r="O86" i="204"/>
  <c r="N86" i="204"/>
  <c r="N203" i="204" s="1"/>
  <c r="M86" i="204"/>
  <c r="M164" i="204" s="1"/>
  <c r="L86" i="204"/>
  <c r="K86" i="204"/>
  <c r="J86" i="204"/>
  <c r="D86" i="204"/>
  <c r="C86" i="204"/>
  <c r="C281" i="204" s="1"/>
  <c r="D85" i="204"/>
  <c r="D280" i="204" s="1"/>
  <c r="C85" i="204"/>
  <c r="D84" i="204"/>
  <c r="D201" i="204" s="1"/>
  <c r="C84" i="204"/>
  <c r="C279" i="204" s="1"/>
  <c r="D83" i="204"/>
  <c r="C83" i="204"/>
  <c r="C278" i="204" s="1"/>
  <c r="D82" i="204"/>
  <c r="C82" i="204"/>
  <c r="C121" i="204" s="1"/>
  <c r="D81" i="204"/>
  <c r="C81" i="204"/>
  <c r="D80" i="204"/>
  <c r="D119" i="204" s="1"/>
  <c r="C80" i="204"/>
  <c r="C119" i="204" s="1"/>
  <c r="D79" i="204"/>
  <c r="C79" i="204"/>
  <c r="C157" i="204" s="1"/>
  <c r="D78" i="204"/>
  <c r="C78" i="204"/>
  <c r="C273" i="204" s="1"/>
  <c r="D77" i="204"/>
  <c r="C77" i="204"/>
  <c r="D76" i="204"/>
  <c r="D271" i="204" s="1"/>
  <c r="C76" i="204"/>
  <c r="G75" i="204"/>
  <c r="G114" i="204" s="1"/>
  <c r="F75" i="204"/>
  <c r="F270" i="204" s="1"/>
  <c r="E75" i="204"/>
  <c r="D75" i="204"/>
  <c r="D153" i="204" s="1"/>
  <c r="C75" i="204"/>
  <c r="C114" i="204" s="1"/>
  <c r="B75" i="204"/>
  <c r="G74" i="204"/>
  <c r="F74" i="204"/>
  <c r="F269" i="204" s="1"/>
  <c r="E74" i="204"/>
  <c r="D74" i="204"/>
  <c r="C74" i="204"/>
  <c r="C152" i="204" s="1"/>
  <c r="B74" i="204"/>
  <c r="B191" i="204" s="1"/>
  <c r="O189" i="204"/>
  <c r="L150" i="204"/>
  <c r="O69" i="204"/>
  <c r="O147" i="204" s="1"/>
  <c r="N69" i="204"/>
  <c r="N225" i="204" s="1"/>
  <c r="M69" i="204"/>
  <c r="M108" i="204" s="1"/>
  <c r="L69" i="204"/>
  <c r="L225" i="204" s="1"/>
  <c r="K69" i="204"/>
  <c r="K147" i="204" s="1"/>
  <c r="J69" i="204"/>
  <c r="J147" i="204" s="1"/>
  <c r="G69" i="204"/>
  <c r="G225" i="204" s="1"/>
  <c r="F69" i="204"/>
  <c r="E69" i="204"/>
  <c r="D69" i="204"/>
  <c r="D147" i="204" s="1"/>
  <c r="C69" i="204"/>
  <c r="C225" i="204" s="1"/>
  <c r="B69" i="204"/>
  <c r="O67" i="204"/>
  <c r="N67" i="204"/>
  <c r="M67" i="204"/>
  <c r="L67" i="204"/>
  <c r="K67" i="204"/>
  <c r="J67" i="204"/>
  <c r="I67" i="204"/>
  <c r="H67" i="204"/>
  <c r="G67" i="204"/>
  <c r="F67" i="204"/>
  <c r="E67" i="204"/>
  <c r="D67" i="204"/>
  <c r="C67" i="204"/>
  <c r="O66" i="204"/>
  <c r="O105" i="204" s="1"/>
  <c r="N66" i="204"/>
  <c r="N105" i="204" s="1"/>
  <c r="M66" i="204"/>
  <c r="M222" i="204" s="1"/>
  <c r="L66" i="204"/>
  <c r="L183" i="204" s="1"/>
  <c r="K66" i="204"/>
  <c r="J66" i="204"/>
  <c r="I66" i="204"/>
  <c r="I261" i="204" s="1"/>
  <c r="H66" i="204"/>
  <c r="H183" i="204" s="1"/>
  <c r="G144" i="204"/>
  <c r="D66" i="204"/>
  <c r="D261" i="204" s="1"/>
  <c r="C66" i="204"/>
  <c r="C183" i="204" s="1"/>
  <c r="F40" i="204"/>
  <c r="B32" i="204"/>
  <c r="B86" i="204" s="1"/>
  <c r="B281" i="204" s="1"/>
  <c r="B31" i="204"/>
  <c r="B30" i="204"/>
  <c r="B29" i="204"/>
  <c r="B28" i="204"/>
  <c r="B82" i="204" s="1"/>
  <c r="B27" i="204"/>
  <c r="G26" i="204"/>
  <c r="E26" i="204"/>
  <c r="B26" i="204"/>
  <c r="G25" i="204"/>
  <c r="F25" i="204"/>
  <c r="E25" i="204"/>
  <c r="B25" i="204"/>
  <c r="G24" i="204"/>
  <c r="F24" i="204"/>
  <c r="E24" i="204"/>
  <c r="B24" i="204"/>
  <c r="N23" i="204"/>
  <c r="B23" i="204"/>
  <c r="B22" i="204"/>
  <c r="D16" i="204"/>
  <c r="O223" i="203"/>
  <c r="N223" i="203"/>
  <c r="M223" i="203"/>
  <c r="L223" i="203"/>
  <c r="K223" i="203"/>
  <c r="J223" i="203"/>
  <c r="I223" i="203"/>
  <c r="H223" i="203"/>
  <c r="G223" i="203"/>
  <c r="F223" i="203"/>
  <c r="E223" i="203"/>
  <c r="D223" i="203"/>
  <c r="C223" i="203"/>
  <c r="O184" i="203"/>
  <c r="N184" i="203"/>
  <c r="M184" i="203"/>
  <c r="L184" i="203"/>
  <c r="K184" i="203"/>
  <c r="J184" i="203"/>
  <c r="I184" i="203"/>
  <c r="H184" i="203"/>
  <c r="G184" i="203"/>
  <c r="F184" i="203"/>
  <c r="E184" i="203"/>
  <c r="D184" i="203"/>
  <c r="C184" i="203"/>
  <c r="O145" i="203"/>
  <c r="N145" i="203"/>
  <c r="M145" i="203"/>
  <c r="L145" i="203"/>
  <c r="K145" i="203"/>
  <c r="J145" i="203"/>
  <c r="I145" i="203"/>
  <c r="H145" i="203"/>
  <c r="G145" i="203"/>
  <c r="F145" i="203"/>
  <c r="E145" i="203"/>
  <c r="D145" i="203"/>
  <c r="C145" i="203"/>
  <c r="O106" i="203"/>
  <c r="N106" i="203"/>
  <c r="M106" i="203"/>
  <c r="L106" i="203"/>
  <c r="K106" i="203"/>
  <c r="J106" i="203"/>
  <c r="I106" i="203"/>
  <c r="H106" i="203"/>
  <c r="G106" i="203"/>
  <c r="F106" i="203"/>
  <c r="E106" i="203"/>
  <c r="D106" i="203"/>
  <c r="C106" i="203"/>
  <c r="C99" i="203"/>
  <c r="D98" i="203"/>
  <c r="D254" i="203" s="1"/>
  <c r="C98" i="203"/>
  <c r="C137" i="203" s="1"/>
  <c r="C293" i="203" s="1"/>
  <c r="D97" i="203"/>
  <c r="C97" i="203"/>
  <c r="C136" i="203" s="1"/>
  <c r="C292" i="203" s="1"/>
  <c r="D96" i="203"/>
  <c r="D174" i="203" s="1"/>
  <c r="C96" i="203"/>
  <c r="C213" i="203" s="1"/>
  <c r="D95" i="203"/>
  <c r="D134" i="203" s="1"/>
  <c r="D290" i="203" s="1"/>
  <c r="C95" i="203"/>
  <c r="C134" i="203" s="1"/>
  <c r="C290" i="203" s="1"/>
  <c r="D94" i="203"/>
  <c r="C94" i="203"/>
  <c r="C250" i="203" s="1"/>
  <c r="D93" i="203"/>
  <c r="D132" i="203" s="1"/>
  <c r="D288" i="203" s="1"/>
  <c r="C93" i="203"/>
  <c r="D92" i="203"/>
  <c r="C92" i="203"/>
  <c r="C131" i="203" s="1"/>
  <c r="C287" i="203" s="1"/>
  <c r="D91" i="203"/>
  <c r="D247" i="203" s="1"/>
  <c r="C91" i="203"/>
  <c r="C169" i="203" s="1"/>
  <c r="D90" i="203"/>
  <c r="C90" i="203"/>
  <c r="C246" i="203" s="1"/>
  <c r="D89" i="203"/>
  <c r="D245" i="203" s="1"/>
  <c r="C89" i="203"/>
  <c r="C128" i="203" s="1"/>
  <c r="C284" i="203" s="1"/>
  <c r="G88" i="203"/>
  <c r="F88" i="203"/>
  <c r="F127" i="203" s="1"/>
  <c r="F283" i="203" s="1"/>
  <c r="E88" i="203"/>
  <c r="D88" i="203"/>
  <c r="D205" i="203" s="1"/>
  <c r="C88" i="203"/>
  <c r="B88" i="203"/>
  <c r="O87" i="203"/>
  <c r="O204" i="203" s="1"/>
  <c r="N87" i="203"/>
  <c r="N126" i="203" s="1"/>
  <c r="N282" i="203" s="1"/>
  <c r="M87" i="203"/>
  <c r="M243" i="203" s="1"/>
  <c r="L87" i="203"/>
  <c r="L165" i="203" s="1"/>
  <c r="K87" i="203"/>
  <c r="K243" i="203" s="1"/>
  <c r="J87" i="203"/>
  <c r="J126" i="203" s="1"/>
  <c r="J282" i="203" s="1"/>
  <c r="I87" i="203"/>
  <c r="D87" i="203"/>
  <c r="D243" i="203" s="1"/>
  <c r="C87" i="203"/>
  <c r="C165" i="203" s="1"/>
  <c r="B87" i="203"/>
  <c r="B243" i="203" s="1"/>
  <c r="O86" i="203"/>
  <c r="O242" i="203" s="1"/>
  <c r="N86" i="203"/>
  <c r="N164" i="203" s="1"/>
  <c r="M86" i="203"/>
  <c r="M203" i="203" s="1"/>
  <c r="L86" i="203"/>
  <c r="K86" i="203"/>
  <c r="J86" i="203"/>
  <c r="J164" i="203" s="1"/>
  <c r="D86" i="203"/>
  <c r="D125" i="203" s="1"/>
  <c r="D281" i="203" s="1"/>
  <c r="C86" i="203"/>
  <c r="C164" i="203" s="1"/>
  <c r="D85" i="203"/>
  <c r="D163" i="203" s="1"/>
  <c r="C85" i="203"/>
  <c r="D84" i="203"/>
  <c r="D123" i="203" s="1"/>
  <c r="D279" i="203" s="1"/>
  <c r="C84" i="203"/>
  <c r="C240" i="203" s="1"/>
  <c r="D83" i="203"/>
  <c r="C83" i="203"/>
  <c r="C200" i="203" s="1"/>
  <c r="D82" i="203"/>
  <c r="C82" i="203"/>
  <c r="C121" i="203" s="1"/>
  <c r="C277" i="203" s="1"/>
  <c r="D81" i="203"/>
  <c r="D237" i="203" s="1"/>
  <c r="C81" i="203"/>
  <c r="D80" i="203"/>
  <c r="D119" i="203" s="1"/>
  <c r="D275" i="203" s="1"/>
  <c r="C80" i="203"/>
  <c r="D79" i="203"/>
  <c r="C79" i="203"/>
  <c r="C118" i="203" s="1"/>
  <c r="C274" i="203" s="1"/>
  <c r="D78" i="203"/>
  <c r="D195" i="203" s="1"/>
  <c r="C78" i="203"/>
  <c r="C117" i="203" s="1"/>
  <c r="C273" i="203" s="1"/>
  <c r="D77" i="203"/>
  <c r="D194" i="203" s="1"/>
  <c r="C77" i="203"/>
  <c r="C155" i="203" s="1"/>
  <c r="D76" i="203"/>
  <c r="D232" i="203" s="1"/>
  <c r="C76" i="203"/>
  <c r="G75" i="203"/>
  <c r="G231" i="203" s="1"/>
  <c r="F75" i="203"/>
  <c r="F231" i="203" s="1"/>
  <c r="E75" i="203"/>
  <c r="D75" i="203"/>
  <c r="D153" i="203" s="1"/>
  <c r="C75" i="203"/>
  <c r="C114" i="203" s="1"/>
  <c r="C270" i="203" s="1"/>
  <c r="B75" i="203"/>
  <c r="B192" i="203" s="1"/>
  <c r="G74" i="203"/>
  <c r="F74" i="203"/>
  <c r="F113" i="203" s="1"/>
  <c r="F269" i="203" s="1"/>
  <c r="E74" i="203"/>
  <c r="D74" i="203"/>
  <c r="D152" i="203" s="1"/>
  <c r="C74" i="203"/>
  <c r="B74" i="203"/>
  <c r="B113" i="203" s="1"/>
  <c r="B269" i="203" s="1"/>
  <c r="K150" i="203"/>
  <c r="J111" i="203"/>
  <c r="J267" i="203" s="1"/>
  <c r="O69" i="203"/>
  <c r="O186" i="203" s="1"/>
  <c r="N69" i="203"/>
  <c r="N186" i="203" s="1"/>
  <c r="M69" i="203"/>
  <c r="L69" i="203"/>
  <c r="L108" i="203" s="1"/>
  <c r="L264" i="203" s="1"/>
  <c r="K69" i="203"/>
  <c r="J69" i="203"/>
  <c r="J108" i="203" s="1"/>
  <c r="J264" i="203" s="1"/>
  <c r="G69" i="203"/>
  <c r="F69" i="203"/>
  <c r="F108" i="203" s="1"/>
  <c r="F264" i="203" s="1"/>
  <c r="E69" i="203"/>
  <c r="E225" i="203" s="1"/>
  <c r="D69" i="203"/>
  <c r="D186" i="203" s="1"/>
  <c r="C69" i="203"/>
  <c r="B69" i="203"/>
  <c r="O67" i="203"/>
  <c r="N67" i="203"/>
  <c r="M67" i="203"/>
  <c r="L67" i="203"/>
  <c r="K67" i="203"/>
  <c r="J67" i="203"/>
  <c r="I67" i="203"/>
  <c r="H67" i="203"/>
  <c r="G67" i="203"/>
  <c r="F67" i="203"/>
  <c r="E67" i="203"/>
  <c r="D67" i="203"/>
  <c r="C67" i="203"/>
  <c r="O66" i="203"/>
  <c r="O144" i="203" s="1"/>
  <c r="N66" i="203"/>
  <c r="M66" i="203"/>
  <c r="L66" i="203"/>
  <c r="L183" i="203" s="1"/>
  <c r="K66" i="203"/>
  <c r="K222" i="203" s="1"/>
  <c r="J66" i="203"/>
  <c r="I66" i="203"/>
  <c r="I183" i="203" s="1"/>
  <c r="H66" i="203"/>
  <c r="H222" i="203" s="1"/>
  <c r="F144" i="203"/>
  <c r="D66" i="203"/>
  <c r="D183" i="203" s="1"/>
  <c r="C66" i="203"/>
  <c r="F40" i="203"/>
  <c r="B32" i="203"/>
  <c r="B31" i="203"/>
  <c r="B30" i="203"/>
  <c r="B29" i="203"/>
  <c r="B28" i="203"/>
  <c r="B27" i="203"/>
  <c r="G26" i="203"/>
  <c r="E26" i="203"/>
  <c r="B26" i="203"/>
  <c r="B80" i="203" s="1"/>
  <c r="B197" i="203" s="1"/>
  <c r="G25" i="203"/>
  <c r="F25" i="203"/>
  <c r="E25" i="203"/>
  <c r="B25" i="203"/>
  <c r="G24" i="203"/>
  <c r="F24" i="203"/>
  <c r="E24" i="203"/>
  <c r="B24" i="203"/>
  <c r="N23" i="203"/>
  <c r="B23" i="203"/>
  <c r="B77" i="203" s="1"/>
  <c r="B116" i="203" s="1"/>
  <c r="B272" i="203" s="1"/>
  <c r="B22" i="203"/>
  <c r="D16" i="203"/>
  <c r="L16" i="203" s="1"/>
  <c r="L70" i="203" s="1"/>
  <c r="L148" i="203" s="1"/>
  <c r="O145" i="202"/>
  <c r="N145" i="202"/>
  <c r="M145" i="202"/>
  <c r="L145" i="202"/>
  <c r="K145" i="202"/>
  <c r="J145" i="202"/>
  <c r="I145" i="202"/>
  <c r="H145" i="202"/>
  <c r="G145" i="202"/>
  <c r="F145" i="202"/>
  <c r="E145" i="202"/>
  <c r="D145" i="202"/>
  <c r="C145" i="202"/>
  <c r="O106" i="202"/>
  <c r="N106" i="202"/>
  <c r="M106" i="202"/>
  <c r="L106" i="202"/>
  <c r="K106" i="202"/>
  <c r="J106" i="202"/>
  <c r="I106" i="202"/>
  <c r="H106" i="202"/>
  <c r="G106" i="202"/>
  <c r="F106" i="202"/>
  <c r="E106" i="202"/>
  <c r="D106" i="202"/>
  <c r="C106" i="202"/>
  <c r="C99" i="202"/>
  <c r="D98" i="202"/>
  <c r="D137" i="202" s="1"/>
  <c r="C98" i="202"/>
  <c r="C137" i="202" s="1"/>
  <c r="D97" i="202"/>
  <c r="D136" i="202" s="1"/>
  <c r="C97" i="202"/>
  <c r="D96" i="202"/>
  <c r="C96" i="202"/>
  <c r="C135" i="202" s="1"/>
  <c r="D95" i="202"/>
  <c r="C95" i="202"/>
  <c r="D94" i="202"/>
  <c r="D133" i="202" s="1"/>
  <c r="C94" i="202"/>
  <c r="D93" i="202"/>
  <c r="D132" i="202" s="1"/>
  <c r="C93" i="202"/>
  <c r="D92" i="202"/>
  <c r="C92" i="202"/>
  <c r="C131" i="202" s="1"/>
  <c r="D91" i="202"/>
  <c r="D130" i="202" s="1"/>
  <c r="C91" i="202"/>
  <c r="C130" i="202" s="1"/>
  <c r="D90" i="202"/>
  <c r="D129" i="202" s="1"/>
  <c r="C90" i="202"/>
  <c r="C129" i="202" s="1"/>
  <c r="D89" i="202"/>
  <c r="D128" i="202" s="1"/>
  <c r="C89" i="202"/>
  <c r="G88" i="202"/>
  <c r="F88" i="202"/>
  <c r="F166" i="202" s="1"/>
  <c r="E88" i="202"/>
  <c r="E166" i="202" s="1"/>
  <c r="D88" i="202"/>
  <c r="D166" i="202" s="1"/>
  <c r="C88" i="202"/>
  <c r="B88" i="202"/>
  <c r="O87" i="202"/>
  <c r="O165" i="202" s="1"/>
  <c r="N87" i="202"/>
  <c r="N165" i="202" s="1"/>
  <c r="M87" i="202"/>
  <c r="M126" i="202" s="1"/>
  <c r="L87" i="202"/>
  <c r="L126" i="202" s="1"/>
  <c r="K87" i="202"/>
  <c r="K126" i="202" s="1"/>
  <c r="J87" i="202"/>
  <c r="I87" i="202"/>
  <c r="D87" i="202"/>
  <c r="C87" i="202"/>
  <c r="C126" i="202" s="1"/>
  <c r="B87" i="202"/>
  <c r="O86" i="202"/>
  <c r="O125" i="202" s="1"/>
  <c r="N86" i="202"/>
  <c r="M86" i="202"/>
  <c r="M125" i="202" s="1"/>
  <c r="L86" i="202"/>
  <c r="K86" i="202"/>
  <c r="K125" i="202" s="1"/>
  <c r="J86" i="202"/>
  <c r="D86" i="202"/>
  <c r="D164" i="202" s="1"/>
  <c r="C86" i="202"/>
  <c r="D85" i="202"/>
  <c r="C85" i="202"/>
  <c r="D84" i="202"/>
  <c r="C84" i="202"/>
  <c r="C123" i="202" s="1"/>
  <c r="D83" i="202"/>
  <c r="C83" i="202"/>
  <c r="C161" i="202" s="1"/>
  <c r="D82" i="202"/>
  <c r="D160" i="202" s="1"/>
  <c r="C82" i="202"/>
  <c r="D81" i="202"/>
  <c r="C81" i="202"/>
  <c r="C120" i="202" s="1"/>
  <c r="D80" i="202"/>
  <c r="D119" i="202" s="1"/>
  <c r="C80" i="202"/>
  <c r="C119" i="202" s="1"/>
  <c r="D79" i="202"/>
  <c r="D157" i="202" s="1"/>
  <c r="C79" i="202"/>
  <c r="D78" i="202"/>
  <c r="D156" i="202" s="1"/>
  <c r="C78" i="202"/>
  <c r="C117" i="202" s="1"/>
  <c r="D77" i="202"/>
  <c r="D116" i="202" s="1"/>
  <c r="C77" i="202"/>
  <c r="C155" i="202" s="1"/>
  <c r="D76" i="202"/>
  <c r="D154" i="202" s="1"/>
  <c r="C76" i="202"/>
  <c r="G75" i="202"/>
  <c r="F75" i="202"/>
  <c r="F153" i="202" s="1"/>
  <c r="E75" i="202"/>
  <c r="D75" i="202"/>
  <c r="D114" i="202" s="1"/>
  <c r="C75" i="202"/>
  <c r="B75" i="202"/>
  <c r="B114" i="202" s="1"/>
  <c r="G74" i="202"/>
  <c r="G152" i="202" s="1"/>
  <c r="F74" i="202"/>
  <c r="E74" i="202"/>
  <c r="E113" i="202" s="1"/>
  <c r="D74" i="202"/>
  <c r="C74" i="202"/>
  <c r="C152" i="202" s="1"/>
  <c r="B74" i="202"/>
  <c r="B152" i="202" s="1"/>
  <c r="O111" i="202"/>
  <c r="O69" i="202"/>
  <c r="O147" i="202" s="1"/>
  <c r="N69" i="202"/>
  <c r="N108" i="202" s="1"/>
  <c r="M69" i="202"/>
  <c r="L69" i="202"/>
  <c r="L147" i="202" s="1"/>
  <c r="K69" i="202"/>
  <c r="J69" i="202"/>
  <c r="J108" i="202" s="1"/>
  <c r="G69" i="202"/>
  <c r="F69" i="202"/>
  <c r="F108" i="202" s="1"/>
  <c r="E69" i="202"/>
  <c r="D69" i="202"/>
  <c r="D147" i="202" s="1"/>
  <c r="C69" i="202"/>
  <c r="B69" i="202"/>
  <c r="B147" i="202" s="1"/>
  <c r="O67" i="202"/>
  <c r="N67" i="202"/>
  <c r="M67" i="202"/>
  <c r="L67" i="202"/>
  <c r="K67" i="202"/>
  <c r="J67" i="202"/>
  <c r="I67" i="202"/>
  <c r="H67" i="202"/>
  <c r="G67" i="202"/>
  <c r="F67" i="202"/>
  <c r="E67" i="202"/>
  <c r="D67" i="202"/>
  <c r="C67" i="202"/>
  <c r="O66" i="202"/>
  <c r="O105" i="202" s="1"/>
  <c r="N66" i="202"/>
  <c r="N144" i="202" s="1"/>
  <c r="M66" i="202"/>
  <c r="M105" i="202" s="1"/>
  <c r="L66" i="202"/>
  <c r="L105" i="202" s="1"/>
  <c r="K66" i="202"/>
  <c r="K105" i="202" s="1"/>
  <c r="J66" i="202"/>
  <c r="I66" i="202"/>
  <c r="I105" i="202" s="1"/>
  <c r="H66" i="202"/>
  <c r="D66" i="202"/>
  <c r="C66" i="202"/>
  <c r="C105" i="202" s="1"/>
  <c r="F40" i="202"/>
  <c r="B32" i="202"/>
  <c r="B31" i="202"/>
  <c r="B30" i="202"/>
  <c r="B29" i="202"/>
  <c r="B28" i="202"/>
  <c r="B27" i="202"/>
  <c r="G26" i="202"/>
  <c r="E26" i="202"/>
  <c r="B26" i="202"/>
  <c r="G25" i="202"/>
  <c r="F25" i="202"/>
  <c r="E25" i="202"/>
  <c r="B25" i="202"/>
  <c r="G24" i="202"/>
  <c r="F24" i="202"/>
  <c r="E24" i="202"/>
  <c r="B24" i="202"/>
  <c r="B78" i="202" s="1"/>
  <c r="B156" i="202" s="1"/>
  <c r="N23" i="202"/>
  <c r="B23" i="202"/>
  <c r="B36" i="202" s="1"/>
  <c r="B90" i="202" s="1"/>
  <c r="B22" i="202"/>
  <c r="D16" i="202"/>
  <c r="D70" i="202" s="1"/>
  <c r="D109" i="202" s="1"/>
  <c r="O145" i="201"/>
  <c r="N145" i="201"/>
  <c r="M145" i="201"/>
  <c r="L145" i="201"/>
  <c r="K145" i="201"/>
  <c r="J145" i="201"/>
  <c r="I145" i="201"/>
  <c r="H145" i="201"/>
  <c r="G145" i="201"/>
  <c r="F145" i="201"/>
  <c r="E145" i="201"/>
  <c r="D145" i="201"/>
  <c r="C145" i="201"/>
  <c r="O106" i="201"/>
  <c r="N106" i="201"/>
  <c r="M106" i="201"/>
  <c r="L106" i="201"/>
  <c r="K106" i="201"/>
  <c r="J106" i="201"/>
  <c r="I106" i="201"/>
  <c r="H106" i="201"/>
  <c r="G106" i="201"/>
  <c r="F106" i="201"/>
  <c r="E106" i="201"/>
  <c r="D106" i="201"/>
  <c r="C106" i="201"/>
  <c r="C99" i="201"/>
  <c r="C138" i="201" s="1"/>
  <c r="D98" i="201"/>
  <c r="D176" i="201" s="1"/>
  <c r="C98" i="201"/>
  <c r="C176" i="201" s="1"/>
  <c r="D97" i="201"/>
  <c r="D136" i="201" s="1"/>
  <c r="C97" i="201"/>
  <c r="D96" i="201"/>
  <c r="D174" i="201" s="1"/>
  <c r="C96" i="201"/>
  <c r="C135" i="201" s="1"/>
  <c r="D95" i="201"/>
  <c r="D173" i="201" s="1"/>
  <c r="C95" i="201"/>
  <c r="D94" i="201"/>
  <c r="D172" i="201" s="1"/>
  <c r="C94" i="201"/>
  <c r="C172" i="201" s="1"/>
  <c r="D93" i="201"/>
  <c r="D132" i="201" s="1"/>
  <c r="C93" i="201"/>
  <c r="D92" i="201"/>
  <c r="D131" i="201" s="1"/>
  <c r="C92" i="201"/>
  <c r="D91" i="201"/>
  <c r="C91" i="201"/>
  <c r="C130" i="201" s="1"/>
  <c r="D90" i="201"/>
  <c r="D168" i="201" s="1"/>
  <c r="C90" i="201"/>
  <c r="C168" i="201" s="1"/>
  <c r="D89" i="201"/>
  <c r="C89" i="201"/>
  <c r="G88" i="201"/>
  <c r="G127" i="201" s="1"/>
  <c r="F88" i="201"/>
  <c r="E88" i="201"/>
  <c r="E127" i="201" s="1"/>
  <c r="D88" i="201"/>
  <c r="C88" i="201"/>
  <c r="C127" i="201" s="1"/>
  <c r="B88" i="201"/>
  <c r="O87" i="201"/>
  <c r="O165" i="201" s="1"/>
  <c r="N87" i="201"/>
  <c r="M87" i="201"/>
  <c r="L87" i="201"/>
  <c r="K87" i="201"/>
  <c r="J87" i="201"/>
  <c r="I87" i="201"/>
  <c r="I165" i="201" s="1"/>
  <c r="D87" i="201"/>
  <c r="C87" i="201"/>
  <c r="B87" i="201"/>
  <c r="B126" i="201" s="1"/>
  <c r="O86" i="201"/>
  <c r="O164" i="201" s="1"/>
  <c r="N86" i="201"/>
  <c r="N125" i="201" s="1"/>
  <c r="M86" i="201"/>
  <c r="L86" i="201"/>
  <c r="L125" i="201" s="1"/>
  <c r="K86" i="201"/>
  <c r="K164" i="201" s="1"/>
  <c r="J86" i="201"/>
  <c r="J125" i="201" s="1"/>
  <c r="D86" i="201"/>
  <c r="D164" i="201" s="1"/>
  <c r="C86" i="201"/>
  <c r="D85" i="201"/>
  <c r="D124" i="201" s="1"/>
  <c r="C85" i="201"/>
  <c r="D84" i="201"/>
  <c r="D162" i="201" s="1"/>
  <c r="C84" i="201"/>
  <c r="C162" i="201" s="1"/>
  <c r="D83" i="201"/>
  <c r="D161" i="201" s="1"/>
  <c r="C83" i="201"/>
  <c r="D82" i="201"/>
  <c r="D160" i="201" s="1"/>
  <c r="C82" i="201"/>
  <c r="C160" i="201" s="1"/>
  <c r="D81" i="201"/>
  <c r="C81" i="201"/>
  <c r="C159" i="201" s="1"/>
  <c r="D80" i="201"/>
  <c r="C80" i="201"/>
  <c r="D79" i="201"/>
  <c r="D157" i="201" s="1"/>
  <c r="C79" i="201"/>
  <c r="C157" i="201" s="1"/>
  <c r="D78" i="201"/>
  <c r="C78" i="201"/>
  <c r="D77" i="201"/>
  <c r="D155" i="201" s="1"/>
  <c r="C77" i="201"/>
  <c r="D76" i="201"/>
  <c r="D154" i="201" s="1"/>
  <c r="C76" i="201"/>
  <c r="G75" i="201"/>
  <c r="F75" i="201"/>
  <c r="E75" i="201"/>
  <c r="E114" i="201" s="1"/>
  <c r="D75" i="201"/>
  <c r="D114" i="201" s="1"/>
  <c r="C75" i="201"/>
  <c r="B75" i="201"/>
  <c r="B153" i="201" s="1"/>
  <c r="G74" i="201"/>
  <c r="G113" i="201" s="1"/>
  <c r="F74" i="201"/>
  <c r="E74" i="201"/>
  <c r="D74" i="201"/>
  <c r="D152" i="201" s="1"/>
  <c r="C74" i="201"/>
  <c r="C113" i="201" s="1"/>
  <c r="B74" i="201"/>
  <c r="O150" i="201"/>
  <c r="L111" i="201"/>
  <c r="J150" i="201"/>
  <c r="O69" i="201"/>
  <c r="N69" i="201"/>
  <c r="N108" i="201" s="1"/>
  <c r="M69" i="201"/>
  <c r="L69" i="201"/>
  <c r="L147" i="201" s="1"/>
  <c r="K69" i="201"/>
  <c r="J69" i="201"/>
  <c r="J108" i="201" s="1"/>
  <c r="G69" i="201"/>
  <c r="G147" i="201" s="1"/>
  <c r="F69" i="201"/>
  <c r="F147" i="201" s="1"/>
  <c r="E69" i="201"/>
  <c r="E108" i="201" s="1"/>
  <c r="D69" i="201"/>
  <c r="D108" i="201" s="1"/>
  <c r="C69" i="201"/>
  <c r="C147" i="201" s="1"/>
  <c r="B69" i="201"/>
  <c r="O67" i="201"/>
  <c r="N67" i="201"/>
  <c r="M67" i="201"/>
  <c r="L67" i="201"/>
  <c r="K67" i="201"/>
  <c r="J67" i="201"/>
  <c r="I67" i="201"/>
  <c r="H67" i="201"/>
  <c r="G67" i="201"/>
  <c r="F67" i="201"/>
  <c r="E67" i="201"/>
  <c r="D67" i="201"/>
  <c r="C67" i="201"/>
  <c r="O66" i="201"/>
  <c r="O105" i="201" s="1"/>
  <c r="N66" i="201"/>
  <c r="M66" i="201"/>
  <c r="M105" i="201" s="1"/>
  <c r="L66" i="201"/>
  <c r="K66" i="201"/>
  <c r="J66" i="201"/>
  <c r="I66" i="201"/>
  <c r="H66" i="201"/>
  <c r="H105" i="201" s="1"/>
  <c r="G144" i="201"/>
  <c r="D66" i="201"/>
  <c r="C66" i="201"/>
  <c r="C105" i="201" s="1"/>
  <c r="F40" i="201"/>
  <c r="B32" i="201"/>
  <c r="B31" i="201"/>
  <c r="B30" i="201"/>
  <c r="B29" i="201"/>
  <c r="B83" i="201" s="1"/>
  <c r="B122" i="201" s="1"/>
  <c r="B28" i="201"/>
  <c r="B27" i="201"/>
  <c r="B40" i="201" s="1"/>
  <c r="B94" i="201" s="1"/>
  <c r="B133" i="201" s="1"/>
  <c r="G26" i="201"/>
  <c r="E26" i="201"/>
  <c r="B26" i="201"/>
  <c r="G25" i="201"/>
  <c r="F25" i="201"/>
  <c r="E25" i="201"/>
  <c r="B25" i="201"/>
  <c r="G24" i="201"/>
  <c r="F24" i="201"/>
  <c r="E24" i="201"/>
  <c r="B24" i="201"/>
  <c r="N23" i="201"/>
  <c r="B23" i="201"/>
  <c r="B22" i="201"/>
  <c r="D16" i="201"/>
  <c r="O145" i="200"/>
  <c r="N145" i="200"/>
  <c r="M145" i="200"/>
  <c r="L145" i="200"/>
  <c r="K145" i="200"/>
  <c r="J145" i="200"/>
  <c r="I145" i="200"/>
  <c r="H145" i="200"/>
  <c r="G145" i="200"/>
  <c r="F145" i="200"/>
  <c r="E145" i="200"/>
  <c r="D145" i="200"/>
  <c r="C145" i="200"/>
  <c r="O106" i="200"/>
  <c r="N106" i="200"/>
  <c r="M106" i="200"/>
  <c r="L106" i="200"/>
  <c r="K106" i="200"/>
  <c r="J106" i="200"/>
  <c r="I106" i="200"/>
  <c r="H106" i="200"/>
  <c r="G106" i="200"/>
  <c r="F106" i="200"/>
  <c r="E106" i="200"/>
  <c r="D106" i="200"/>
  <c r="C106" i="200"/>
  <c r="C99" i="200"/>
  <c r="C138" i="200" s="1"/>
  <c r="D98" i="200"/>
  <c r="D137" i="200" s="1"/>
  <c r="C98" i="200"/>
  <c r="D97" i="200"/>
  <c r="D136" i="200" s="1"/>
  <c r="C97" i="200"/>
  <c r="C175" i="200" s="1"/>
  <c r="D96" i="200"/>
  <c r="C96" i="200"/>
  <c r="D95" i="200"/>
  <c r="D134" i="200" s="1"/>
  <c r="C95" i="200"/>
  <c r="D94" i="200"/>
  <c r="D172" i="200" s="1"/>
  <c r="C94" i="200"/>
  <c r="D93" i="200"/>
  <c r="D132" i="200" s="1"/>
  <c r="C93" i="200"/>
  <c r="C171" i="200" s="1"/>
  <c r="D92" i="200"/>
  <c r="D131" i="200" s="1"/>
  <c r="C92" i="200"/>
  <c r="D91" i="200"/>
  <c r="C91" i="200"/>
  <c r="C169" i="200" s="1"/>
  <c r="D90" i="200"/>
  <c r="D168" i="200" s="1"/>
  <c r="C90" i="200"/>
  <c r="D89" i="200"/>
  <c r="D167" i="200" s="1"/>
  <c r="C89" i="200"/>
  <c r="C167" i="200" s="1"/>
  <c r="G88" i="200"/>
  <c r="F88" i="200"/>
  <c r="E88" i="200"/>
  <c r="D88" i="200"/>
  <c r="D166" i="200" s="1"/>
  <c r="C88" i="200"/>
  <c r="C127" i="200" s="1"/>
  <c r="B88" i="200"/>
  <c r="O87" i="200"/>
  <c r="O126" i="200" s="1"/>
  <c r="N87" i="200"/>
  <c r="N126" i="200" s="1"/>
  <c r="M87" i="200"/>
  <c r="L87" i="200"/>
  <c r="K87" i="200"/>
  <c r="J87" i="200"/>
  <c r="I87" i="200"/>
  <c r="D87" i="200"/>
  <c r="C87" i="200"/>
  <c r="B87" i="200"/>
  <c r="B165" i="200" s="1"/>
  <c r="O86" i="200"/>
  <c r="N86" i="200"/>
  <c r="M86" i="200"/>
  <c r="M164" i="200" s="1"/>
  <c r="L86" i="200"/>
  <c r="K86" i="200"/>
  <c r="K164" i="200" s="1"/>
  <c r="J86" i="200"/>
  <c r="J125" i="200" s="1"/>
  <c r="D86" i="200"/>
  <c r="C86" i="200"/>
  <c r="D85" i="200"/>
  <c r="D124" i="200" s="1"/>
  <c r="C85" i="200"/>
  <c r="C163" i="200" s="1"/>
  <c r="D84" i="200"/>
  <c r="D123" i="200" s="1"/>
  <c r="C84" i="200"/>
  <c r="C162" i="200" s="1"/>
  <c r="D83" i="200"/>
  <c r="D122" i="200" s="1"/>
  <c r="C83" i="200"/>
  <c r="D82" i="200"/>
  <c r="D121" i="200" s="1"/>
  <c r="C82" i="200"/>
  <c r="C160" i="200" s="1"/>
  <c r="D81" i="200"/>
  <c r="C81" i="200"/>
  <c r="D80" i="200"/>
  <c r="D119" i="200" s="1"/>
  <c r="C80" i="200"/>
  <c r="D79" i="200"/>
  <c r="D118" i="200" s="1"/>
  <c r="C79" i="200"/>
  <c r="D78" i="200"/>
  <c r="C78" i="200"/>
  <c r="C156" i="200" s="1"/>
  <c r="D77" i="200"/>
  <c r="C77" i="200"/>
  <c r="C116" i="200" s="1"/>
  <c r="D76" i="200"/>
  <c r="C76" i="200"/>
  <c r="C154" i="200" s="1"/>
  <c r="G75" i="200"/>
  <c r="F75" i="200"/>
  <c r="F153" i="200" s="1"/>
  <c r="E75" i="200"/>
  <c r="E153" i="200" s="1"/>
  <c r="D75" i="200"/>
  <c r="C75" i="200"/>
  <c r="C153" i="200" s="1"/>
  <c r="B75" i="200"/>
  <c r="B153" i="200" s="1"/>
  <c r="G74" i="200"/>
  <c r="G113" i="200" s="1"/>
  <c r="F74" i="200"/>
  <c r="E74" i="200"/>
  <c r="E152" i="200" s="1"/>
  <c r="D74" i="200"/>
  <c r="C74" i="200"/>
  <c r="C113" i="200" s="1"/>
  <c r="B74" i="200"/>
  <c r="B152" i="200" s="1"/>
  <c r="O111" i="200"/>
  <c r="N111" i="200"/>
  <c r="K111" i="200"/>
  <c r="J150" i="200"/>
  <c r="O69" i="200"/>
  <c r="O147" i="200" s="1"/>
  <c r="N69" i="200"/>
  <c r="M69" i="200"/>
  <c r="L69" i="200"/>
  <c r="L147" i="200" s="1"/>
  <c r="K69" i="200"/>
  <c r="J69" i="200"/>
  <c r="J108" i="200" s="1"/>
  <c r="G69" i="200"/>
  <c r="F69" i="200"/>
  <c r="E69" i="200"/>
  <c r="D69" i="200"/>
  <c r="D147" i="200" s="1"/>
  <c r="C69" i="200"/>
  <c r="B69" i="200"/>
  <c r="O67" i="200"/>
  <c r="N67" i="200"/>
  <c r="M67" i="200"/>
  <c r="L67" i="200"/>
  <c r="K67" i="200"/>
  <c r="J67" i="200"/>
  <c r="I67" i="200"/>
  <c r="H67" i="200"/>
  <c r="G67" i="200"/>
  <c r="F67" i="200"/>
  <c r="E67" i="200"/>
  <c r="D67" i="200"/>
  <c r="C67" i="200"/>
  <c r="O66" i="200"/>
  <c r="N66" i="200"/>
  <c r="M66" i="200"/>
  <c r="M144" i="200" s="1"/>
  <c r="L66" i="200"/>
  <c r="L144" i="200" s="1"/>
  <c r="K66" i="200"/>
  <c r="K105" i="200" s="1"/>
  <c r="J66" i="200"/>
  <c r="J144" i="200" s="1"/>
  <c r="I66" i="200"/>
  <c r="H66" i="200"/>
  <c r="D66" i="200"/>
  <c r="D105" i="200" s="1"/>
  <c r="C66" i="200"/>
  <c r="C144" i="200" s="1"/>
  <c r="F40" i="200"/>
  <c r="B32" i="200"/>
  <c r="B31" i="200"/>
  <c r="B44" i="200" s="1"/>
  <c r="B98" i="200" s="1"/>
  <c r="B176" i="200" s="1"/>
  <c r="B30" i="200"/>
  <c r="B29" i="200"/>
  <c r="B28" i="200"/>
  <c r="B27" i="200"/>
  <c r="G26" i="200"/>
  <c r="E26" i="200"/>
  <c r="B26" i="200"/>
  <c r="G25" i="200"/>
  <c r="F25" i="200"/>
  <c r="E25" i="200"/>
  <c r="B25" i="200"/>
  <c r="G24" i="200"/>
  <c r="F24" i="200"/>
  <c r="E24" i="200"/>
  <c r="B24" i="200"/>
  <c r="N23" i="200"/>
  <c r="B23" i="200"/>
  <c r="B22" i="200"/>
  <c r="B76" i="200" s="1"/>
  <c r="D16" i="200"/>
  <c r="O184" i="199"/>
  <c r="N184" i="199"/>
  <c r="M184" i="199"/>
  <c r="L184" i="199"/>
  <c r="K184" i="199"/>
  <c r="J184" i="199"/>
  <c r="I184" i="199"/>
  <c r="H184" i="199"/>
  <c r="G184" i="199"/>
  <c r="F184" i="199"/>
  <c r="E184" i="199"/>
  <c r="D184" i="199"/>
  <c r="C184" i="199"/>
  <c r="O145" i="199"/>
  <c r="N145" i="199"/>
  <c r="M145" i="199"/>
  <c r="L145" i="199"/>
  <c r="K145" i="199"/>
  <c r="J145" i="199"/>
  <c r="I145" i="199"/>
  <c r="H145" i="199"/>
  <c r="G145" i="199"/>
  <c r="F145" i="199"/>
  <c r="E145" i="199"/>
  <c r="D145" i="199"/>
  <c r="C145" i="199"/>
  <c r="O106" i="199"/>
  <c r="N106" i="199"/>
  <c r="M106" i="199"/>
  <c r="L106" i="199"/>
  <c r="K106" i="199"/>
  <c r="J106" i="199"/>
  <c r="I106" i="199"/>
  <c r="H106" i="199"/>
  <c r="G106" i="199"/>
  <c r="F106" i="199"/>
  <c r="E106" i="199"/>
  <c r="D106" i="199"/>
  <c r="C106" i="199"/>
  <c r="C99" i="199"/>
  <c r="C177" i="199" s="1"/>
  <c r="D98" i="199"/>
  <c r="D137" i="199" s="1"/>
  <c r="D254" i="199" s="1"/>
  <c r="C98" i="199"/>
  <c r="C215" i="199" s="1"/>
  <c r="D97" i="199"/>
  <c r="D136" i="199" s="1"/>
  <c r="D253" i="199" s="1"/>
  <c r="C97" i="199"/>
  <c r="D96" i="199"/>
  <c r="D213" i="199" s="1"/>
  <c r="C96" i="199"/>
  <c r="C135" i="199" s="1"/>
  <c r="C252" i="199" s="1"/>
  <c r="D95" i="199"/>
  <c r="C95" i="199"/>
  <c r="D94" i="199"/>
  <c r="D133" i="199" s="1"/>
  <c r="D250" i="199" s="1"/>
  <c r="C94" i="199"/>
  <c r="C172" i="199" s="1"/>
  <c r="D93" i="199"/>
  <c r="C93" i="199"/>
  <c r="C132" i="199" s="1"/>
  <c r="C249" i="199" s="1"/>
  <c r="D92" i="199"/>
  <c r="D209" i="199" s="1"/>
  <c r="C92" i="199"/>
  <c r="D91" i="199"/>
  <c r="D169" i="199" s="1"/>
  <c r="C91" i="199"/>
  <c r="D90" i="199"/>
  <c r="D168" i="199" s="1"/>
  <c r="C90" i="199"/>
  <c r="C168" i="199" s="1"/>
  <c r="D89" i="199"/>
  <c r="C89" i="199"/>
  <c r="C167" i="199" s="1"/>
  <c r="G88" i="199"/>
  <c r="G166" i="199" s="1"/>
  <c r="F88" i="199"/>
  <c r="E88" i="199"/>
  <c r="E127" i="199" s="1"/>
  <c r="E244" i="199" s="1"/>
  <c r="D88" i="199"/>
  <c r="D127" i="199" s="1"/>
  <c r="D244" i="199" s="1"/>
  <c r="C88" i="199"/>
  <c r="C205" i="199" s="1"/>
  <c r="B88" i="199"/>
  <c r="B127" i="199" s="1"/>
  <c r="B244" i="199" s="1"/>
  <c r="O87" i="199"/>
  <c r="O204" i="199" s="1"/>
  <c r="N87" i="199"/>
  <c r="M87" i="199"/>
  <c r="M204" i="199" s="1"/>
  <c r="L87" i="199"/>
  <c r="L126" i="199" s="1"/>
  <c r="L243" i="199" s="1"/>
  <c r="K87" i="199"/>
  <c r="K165" i="199" s="1"/>
  <c r="J87" i="199"/>
  <c r="J126" i="199" s="1"/>
  <c r="J243" i="199" s="1"/>
  <c r="I87" i="199"/>
  <c r="I126" i="199" s="1"/>
  <c r="I243" i="199" s="1"/>
  <c r="D87" i="199"/>
  <c r="D165" i="199" s="1"/>
  <c r="C87" i="199"/>
  <c r="B87" i="199"/>
  <c r="O86" i="199"/>
  <c r="O164" i="199" s="1"/>
  <c r="N86" i="199"/>
  <c r="N164" i="199" s="1"/>
  <c r="M86" i="199"/>
  <c r="L86" i="199"/>
  <c r="K86" i="199"/>
  <c r="K164" i="199" s="1"/>
  <c r="J86" i="199"/>
  <c r="D86" i="199"/>
  <c r="C86" i="199"/>
  <c r="C164" i="199" s="1"/>
  <c r="D85" i="199"/>
  <c r="D124" i="199" s="1"/>
  <c r="D241" i="199" s="1"/>
  <c r="C85" i="199"/>
  <c r="C202" i="199" s="1"/>
  <c r="D84" i="199"/>
  <c r="C84" i="199"/>
  <c r="D83" i="199"/>
  <c r="D161" i="199" s="1"/>
  <c r="C83" i="199"/>
  <c r="D82" i="199"/>
  <c r="D199" i="199" s="1"/>
  <c r="C82" i="199"/>
  <c r="C199" i="199" s="1"/>
  <c r="D81" i="199"/>
  <c r="D159" i="199" s="1"/>
  <c r="C81" i="199"/>
  <c r="C198" i="199" s="1"/>
  <c r="D80" i="199"/>
  <c r="C80" i="199"/>
  <c r="C158" i="199" s="1"/>
  <c r="D79" i="199"/>
  <c r="C79" i="199"/>
  <c r="C196" i="199" s="1"/>
  <c r="D78" i="199"/>
  <c r="C78" i="199"/>
  <c r="C117" i="199" s="1"/>
  <c r="C234" i="199" s="1"/>
  <c r="D77" i="199"/>
  <c r="C77" i="199"/>
  <c r="C155" i="199" s="1"/>
  <c r="D76" i="199"/>
  <c r="D115" i="199" s="1"/>
  <c r="D232" i="199" s="1"/>
  <c r="C76" i="199"/>
  <c r="G75" i="199"/>
  <c r="G114" i="199" s="1"/>
  <c r="G231" i="199" s="1"/>
  <c r="F75" i="199"/>
  <c r="F114" i="199" s="1"/>
  <c r="F231" i="199" s="1"/>
  <c r="E75" i="199"/>
  <c r="D75" i="199"/>
  <c r="D153" i="199" s="1"/>
  <c r="C75" i="199"/>
  <c r="C153" i="199" s="1"/>
  <c r="B75" i="199"/>
  <c r="G74" i="199"/>
  <c r="F74" i="199"/>
  <c r="E74" i="199"/>
  <c r="E152" i="199" s="1"/>
  <c r="D74" i="199"/>
  <c r="D152" i="199" s="1"/>
  <c r="C74" i="199"/>
  <c r="B74" i="199"/>
  <c r="B113" i="199" s="1"/>
  <c r="B230" i="199" s="1"/>
  <c r="O150" i="199"/>
  <c r="L111" i="199"/>
  <c r="L228" i="199" s="1"/>
  <c r="K189" i="199"/>
  <c r="J189" i="199"/>
  <c r="O69" i="199"/>
  <c r="O108" i="199" s="1"/>
  <c r="O225" i="199" s="1"/>
  <c r="N69" i="199"/>
  <c r="N108" i="199" s="1"/>
  <c r="N225" i="199" s="1"/>
  <c r="M69" i="199"/>
  <c r="L69" i="199"/>
  <c r="K69" i="199"/>
  <c r="K147" i="199" s="1"/>
  <c r="J69" i="199"/>
  <c r="J186" i="199" s="1"/>
  <c r="G69" i="199"/>
  <c r="F69" i="199"/>
  <c r="F108" i="199" s="1"/>
  <c r="F225" i="199" s="1"/>
  <c r="E69" i="199"/>
  <c r="E186" i="199" s="1"/>
  <c r="D69" i="199"/>
  <c r="D147" i="199" s="1"/>
  <c r="C69" i="199"/>
  <c r="C147" i="199" s="1"/>
  <c r="B69" i="199"/>
  <c r="B108" i="199" s="1"/>
  <c r="B225" i="199" s="1"/>
  <c r="O67" i="199"/>
  <c r="N67" i="199"/>
  <c r="M67" i="199"/>
  <c r="L67" i="199"/>
  <c r="K67" i="199"/>
  <c r="J67" i="199"/>
  <c r="I67" i="199"/>
  <c r="H67" i="199"/>
  <c r="G67" i="199"/>
  <c r="F67" i="199"/>
  <c r="E67" i="199"/>
  <c r="D67" i="199"/>
  <c r="C67" i="199"/>
  <c r="O66" i="199"/>
  <c r="N66" i="199"/>
  <c r="N144" i="199" s="1"/>
  <c r="M66" i="199"/>
  <c r="M105" i="199" s="1"/>
  <c r="M222" i="199" s="1"/>
  <c r="L66" i="199"/>
  <c r="K66" i="199"/>
  <c r="K144" i="199" s="1"/>
  <c r="J66" i="199"/>
  <c r="J144" i="199" s="1"/>
  <c r="I66" i="199"/>
  <c r="I105" i="199" s="1"/>
  <c r="I222" i="199" s="1"/>
  <c r="H66" i="199"/>
  <c r="H144" i="199" s="1"/>
  <c r="D66" i="199"/>
  <c r="C66" i="199"/>
  <c r="C183" i="199" s="1"/>
  <c r="F40" i="199"/>
  <c r="B32" i="199"/>
  <c r="B31" i="199"/>
  <c r="B30" i="199"/>
  <c r="B29" i="199"/>
  <c r="B28" i="199"/>
  <c r="B41" i="199" s="1"/>
  <c r="B95" i="199" s="1"/>
  <c r="B134" i="199" s="1"/>
  <c r="B251" i="199" s="1"/>
  <c r="B27" i="199"/>
  <c r="G26" i="199"/>
  <c r="E26" i="199"/>
  <c r="B26" i="199"/>
  <c r="G25" i="199"/>
  <c r="F25" i="199"/>
  <c r="E25" i="199"/>
  <c r="B25" i="199"/>
  <c r="G24" i="199"/>
  <c r="F24" i="199"/>
  <c r="E24" i="199"/>
  <c r="B24" i="199"/>
  <c r="B78" i="199" s="1"/>
  <c r="B156" i="199" s="1"/>
  <c r="N23" i="199"/>
  <c r="B23" i="199"/>
  <c r="B22" i="199"/>
  <c r="D16" i="199"/>
  <c r="L16" i="199" s="1"/>
  <c r="L70" i="199" s="1"/>
  <c r="L109" i="199" s="1"/>
  <c r="L226" i="199" s="1"/>
  <c r="O169" i="45"/>
  <c r="N169" i="45"/>
  <c r="M169" i="45"/>
  <c r="L169" i="45"/>
  <c r="K169" i="45"/>
  <c r="J169" i="45"/>
  <c r="I169" i="45"/>
  <c r="H169" i="45"/>
  <c r="G169" i="45"/>
  <c r="O145" i="45"/>
  <c r="N145" i="45"/>
  <c r="M145" i="45"/>
  <c r="L145" i="45"/>
  <c r="K145" i="45"/>
  <c r="J145" i="45"/>
  <c r="I145" i="45"/>
  <c r="H145" i="45"/>
  <c r="G145" i="45"/>
  <c r="O121" i="45"/>
  <c r="N121" i="45"/>
  <c r="M121" i="45"/>
  <c r="L121" i="45"/>
  <c r="K121" i="45"/>
  <c r="J121" i="45"/>
  <c r="I121" i="45"/>
  <c r="H121" i="45"/>
  <c r="G121" i="45"/>
  <c r="O91" i="45"/>
  <c r="N91" i="45"/>
  <c r="M91" i="45"/>
  <c r="L91" i="45"/>
  <c r="K91" i="45"/>
  <c r="J91" i="45"/>
  <c r="I91" i="45"/>
  <c r="H91" i="45"/>
  <c r="G91" i="45"/>
  <c r="O79" i="45"/>
  <c r="N79" i="45"/>
  <c r="M79" i="45"/>
  <c r="L79" i="45"/>
  <c r="K79" i="45"/>
  <c r="J79" i="45"/>
  <c r="I79" i="45"/>
  <c r="H79" i="45"/>
  <c r="G79" i="45"/>
  <c r="O67" i="45"/>
  <c r="N67" i="45"/>
  <c r="M67" i="45"/>
  <c r="L67" i="45"/>
  <c r="K67" i="45"/>
  <c r="J67" i="45"/>
  <c r="I67" i="45"/>
  <c r="H67" i="45"/>
  <c r="G67" i="45"/>
  <c r="O55" i="45"/>
  <c r="N55" i="45"/>
  <c r="M55" i="45"/>
  <c r="L55" i="45"/>
  <c r="K55" i="45"/>
  <c r="J55" i="45"/>
  <c r="I55" i="45"/>
  <c r="H55" i="45"/>
  <c r="G55" i="45"/>
  <c r="O31" i="45"/>
  <c r="N31" i="45"/>
  <c r="M31" i="45"/>
  <c r="L31" i="45"/>
  <c r="K31" i="45"/>
  <c r="J31" i="45"/>
  <c r="I31" i="45"/>
  <c r="H31" i="45"/>
  <c r="G31" i="45"/>
  <c r="N7" i="45"/>
  <c r="O7" i="45"/>
  <c r="M7" i="45"/>
  <c r="K7" i="45"/>
  <c r="L7" i="45"/>
  <c r="J7" i="45"/>
  <c r="H7" i="45"/>
  <c r="I7" i="45"/>
  <c r="G7" i="45"/>
  <c r="O223" i="198"/>
  <c r="N223" i="198"/>
  <c r="M223" i="198"/>
  <c r="L223" i="198"/>
  <c r="K223" i="198"/>
  <c r="J223" i="198"/>
  <c r="I223" i="198"/>
  <c r="H223" i="198"/>
  <c r="G223" i="198"/>
  <c r="F223" i="198"/>
  <c r="E223" i="198"/>
  <c r="D223" i="198"/>
  <c r="C223" i="198"/>
  <c r="O184" i="198"/>
  <c r="N184" i="198"/>
  <c r="M184" i="198"/>
  <c r="L184" i="198"/>
  <c r="K184" i="198"/>
  <c r="J184" i="198"/>
  <c r="I184" i="198"/>
  <c r="H184" i="198"/>
  <c r="G184" i="198"/>
  <c r="F184" i="198"/>
  <c r="E184" i="198"/>
  <c r="D184" i="198"/>
  <c r="C184" i="198"/>
  <c r="O145" i="198"/>
  <c r="N145" i="198"/>
  <c r="M145" i="198"/>
  <c r="L145" i="198"/>
  <c r="K145" i="198"/>
  <c r="J145" i="198"/>
  <c r="I145" i="198"/>
  <c r="H145" i="198"/>
  <c r="G145" i="198"/>
  <c r="F145" i="198"/>
  <c r="E145" i="198"/>
  <c r="D145" i="198"/>
  <c r="C145" i="198"/>
  <c r="O106" i="198"/>
  <c r="N106" i="198"/>
  <c r="M106" i="198"/>
  <c r="L106" i="198"/>
  <c r="K106" i="198"/>
  <c r="J106" i="198"/>
  <c r="I106" i="198"/>
  <c r="H106" i="198"/>
  <c r="G106" i="198"/>
  <c r="F106" i="198"/>
  <c r="E106" i="198"/>
  <c r="D106" i="198"/>
  <c r="C106" i="198"/>
  <c r="B113" i="220"/>
  <c r="G108" i="222"/>
  <c r="L105" i="224"/>
  <c r="O147" i="224"/>
  <c r="K126" i="199"/>
  <c r="K243" i="199" s="1"/>
  <c r="D134" i="204"/>
  <c r="L126" i="207"/>
  <c r="L111" i="206"/>
  <c r="K150" i="207"/>
  <c r="H105" i="213"/>
  <c r="L150" i="207"/>
  <c r="O147" i="213"/>
  <c r="O150" i="224"/>
  <c r="C105" i="225"/>
  <c r="D108" i="219"/>
  <c r="B204" i="220"/>
  <c r="K144" i="206"/>
  <c r="K111" i="199"/>
  <c r="K228" i="199" s="1"/>
  <c r="O62" i="200"/>
  <c r="N189" i="206"/>
  <c r="N150" i="206"/>
  <c r="O111" i="203"/>
  <c r="O267" i="203" s="1"/>
  <c r="O189" i="203"/>
  <c r="L186" i="203"/>
  <c r="O150" i="203"/>
  <c r="C129" i="209"/>
  <c r="M125" i="204"/>
  <c r="B108" i="206"/>
  <c r="M111" i="206"/>
  <c r="F166" i="207"/>
  <c r="G108" i="208"/>
  <c r="G114" i="205"/>
  <c r="D105" i="206"/>
  <c r="F108" i="206"/>
  <c r="B147" i="206"/>
  <c r="L144" i="213"/>
  <c r="L105" i="213"/>
  <c r="K108" i="213"/>
  <c r="K147" i="213"/>
  <c r="G144" i="223"/>
  <c r="J147" i="223"/>
  <c r="N147" i="223"/>
  <c r="H144" i="217"/>
  <c r="J144" i="219"/>
  <c r="E105" i="222"/>
  <c r="M105" i="222"/>
  <c r="C118" i="222"/>
  <c r="E105" i="214"/>
  <c r="H105" i="222"/>
  <c r="G114" i="225"/>
  <c r="D119" i="220"/>
  <c r="L125" i="220"/>
  <c r="K111" i="220"/>
  <c r="C108" i="222"/>
  <c r="N62" i="202"/>
  <c r="F108" i="225"/>
  <c r="E144" i="225"/>
  <c r="I105" i="225"/>
  <c r="M105" i="225"/>
  <c r="J150" i="225"/>
  <c r="L147" i="225"/>
  <c r="K150" i="225"/>
  <c r="O150" i="225"/>
  <c r="C108" i="225"/>
  <c r="C147" i="225"/>
  <c r="G108" i="225"/>
  <c r="G147" i="225"/>
  <c r="C177" i="225"/>
  <c r="C138" i="225"/>
  <c r="E147" i="225"/>
  <c r="D157" i="225"/>
  <c r="K125" i="225"/>
  <c r="C128" i="225"/>
  <c r="J105" i="225"/>
  <c r="N105" i="225"/>
  <c r="M108" i="225"/>
  <c r="L150" i="225"/>
  <c r="D155" i="225"/>
  <c r="D159" i="225"/>
  <c r="D126" i="225"/>
  <c r="M126" i="225"/>
  <c r="C120" i="225"/>
  <c r="C135" i="225"/>
  <c r="F153" i="225"/>
  <c r="D163" i="225"/>
  <c r="N165" i="225"/>
  <c r="D170" i="225"/>
  <c r="B113" i="225"/>
  <c r="D124" i="225"/>
  <c r="J126" i="225"/>
  <c r="F105" i="218"/>
  <c r="F183" i="218"/>
  <c r="F144" i="218"/>
  <c r="L189" i="218"/>
  <c r="L150" i="218"/>
  <c r="L111" i="218"/>
  <c r="D198" i="218"/>
  <c r="G105" i="219"/>
  <c r="K189" i="219"/>
  <c r="K111" i="219"/>
  <c r="K150" i="219"/>
  <c r="O189" i="219"/>
  <c r="O111" i="219"/>
  <c r="O150" i="219"/>
  <c r="D159" i="217"/>
  <c r="C128" i="218"/>
  <c r="L150" i="217"/>
  <c r="C169" i="218"/>
  <c r="D147" i="217"/>
  <c r="L111" i="217"/>
  <c r="C132" i="219"/>
  <c r="C216" i="219"/>
  <c r="M111" i="217"/>
  <c r="C117" i="217"/>
  <c r="C132" i="217"/>
  <c r="C136" i="217"/>
  <c r="C138" i="217"/>
  <c r="M150" i="218"/>
  <c r="D155" i="218"/>
  <c r="C164" i="218"/>
  <c r="O164" i="218"/>
  <c r="B108" i="218"/>
  <c r="C127" i="218"/>
  <c r="J150" i="218"/>
  <c r="D183" i="218"/>
  <c r="B186" i="218"/>
  <c r="N189" i="218"/>
  <c r="D194" i="218"/>
  <c r="O203" i="218"/>
  <c r="F166" i="219"/>
  <c r="M111" i="219"/>
  <c r="M150" i="220"/>
  <c r="M189" i="220"/>
  <c r="M111" i="220"/>
  <c r="C177" i="219"/>
  <c r="J111" i="217"/>
  <c r="N111" i="217"/>
  <c r="B113" i="217"/>
  <c r="B114" i="217"/>
  <c r="C119" i="217"/>
  <c r="G127" i="217"/>
  <c r="M111" i="218"/>
  <c r="D126" i="218"/>
  <c r="I126" i="218"/>
  <c r="D170" i="218"/>
  <c r="K183" i="218"/>
  <c r="J189" i="218"/>
  <c r="F191" i="218"/>
  <c r="E183" i="219"/>
  <c r="E144" i="219"/>
  <c r="E105" i="219"/>
  <c r="M150" i="219"/>
  <c r="C135" i="219"/>
  <c r="G105" i="217"/>
  <c r="E108" i="217"/>
  <c r="K111" i="217"/>
  <c r="O111" i="217"/>
  <c r="G114" i="217"/>
  <c r="D122" i="217"/>
  <c r="D127" i="217"/>
  <c r="G144" i="217"/>
  <c r="J147" i="217"/>
  <c r="M150" i="217"/>
  <c r="C163" i="217"/>
  <c r="O164" i="217"/>
  <c r="C173" i="217"/>
  <c r="I183" i="218"/>
  <c r="M183" i="218"/>
  <c r="K189" i="218"/>
  <c r="K111" i="218"/>
  <c r="O189" i="218"/>
  <c r="O111" i="218"/>
  <c r="C114" i="218"/>
  <c r="G114" i="218"/>
  <c r="D118" i="218"/>
  <c r="D122" i="218"/>
  <c r="B204" i="218"/>
  <c r="C177" i="218"/>
  <c r="N111" i="218"/>
  <c r="E113" i="218"/>
  <c r="O125" i="218"/>
  <c r="L203" i="218"/>
  <c r="C138" i="219"/>
  <c r="M189" i="219"/>
  <c r="C132" i="220"/>
  <c r="C212" i="220"/>
  <c r="C136" i="220"/>
  <c r="C177" i="220"/>
  <c r="C138" i="220"/>
  <c r="C201" i="220"/>
  <c r="C170" i="220"/>
  <c r="C211" i="220"/>
  <c r="C133" i="220"/>
  <c r="C174" i="220"/>
  <c r="C215" i="220"/>
  <c r="C137" i="220"/>
  <c r="C176" i="220"/>
  <c r="C105" i="220"/>
  <c r="C195" i="220"/>
  <c r="C135" i="220"/>
  <c r="C172" i="220"/>
  <c r="H183" i="219"/>
  <c r="L144" i="219"/>
  <c r="D167" i="219"/>
  <c r="E147" i="220"/>
  <c r="E108" i="220"/>
  <c r="D208" i="220"/>
  <c r="J111" i="219"/>
  <c r="N111" i="219"/>
  <c r="B113" i="219"/>
  <c r="D115" i="219"/>
  <c r="D125" i="219"/>
  <c r="D136" i="219"/>
  <c r="O186" i="219"/>
  <c r="J189" i="219"/>
  <c r="N189" i="219"/>
  <c r="D193" i="219"/>
  <c r="D201" i="219"/>
  <c r="L203" i="219"/>
  <c r="J204" i="219"/>
  <c r="D212" i="219"/>
  <c r="H144" i="220"/>
  <c r="H105" i="220"/>
  <c r="L144" i="220"/>
  <c r="L105" i="220"/>
  <c r="K147" i="220"/>
  <c r="K108" i="220"/>
  <c r="O147" i="220"/>
  <c r="O108" i="220"/>
  <c r="J150" i="220"/>
  <c r="B152" i="220"/>
  <c r="D162" i="220"/>
  <c r="J165" i="220"/>
  <c r="D125" i="220"/>
  <c r="K150" i="220"/>
  <c r="D160" i="220"/>
  <c r="B165" i="220"/>
  <c r="F192" i="220"/>
  <c r="M203" i="220"/>
  <c r="L150" i="222"/>
  <c r="D119" i="219"/>
  <c r="M125" i="219"/>
  <c r="B126" i="219"/>
  <c r="D197" i="219"/>
  <c r="M203" i="219"/>
  <c r="B204" i="219"/>
  <c r="O204" i="219"/>
  <c r="N111" i="220"/>
  <c r="D115" i="220"/>
  <c r="J126" i="220"/>
  <c r="O126" i="220"/>
  <c r="M164" i="220"/>
  <c r="N189" i="220"/>
  <c r="J204" i="220"/>
  <c r="L111" i="219"/>
  <c r="J125" i="219"/>
  <c r="L126" i="219"/>
  <c r="C130" i="219"/>
  <c r="K147" i="219"/>
  <c r="O147" i="219"/>
  <c r="J150" i="219"/>
  <c r="B153" i="219"/>
  <c r="D156" i="219"/>
  <c r="D164" i="219"/>
  <c r="J165" i="219"/>
  <c r="D173" i="219"/>
  <c r="N183" i="219"/>
  <c r="L189" i="219"/>
  <c r="L204" i="219"/>
  <c r="L189" i="220"/>
  <c r="L111" i="220"/>
  <c r="C116" i="220"/>
  <c r="C129" i="220"/>
  <c r="C208" i="220"/>
  <c r="J111" i="220"/>
  <c r="O111" i="220"/>
  <c r="F113" i="220"/>
  <c r="C119" i="220"/>
  <c r="D123" i="220"/>
  <c r="O165" i="220"/>
  <c r="L183" i="220"/>
  <c r="O186" i="220"/>
  <c r="J189" i="220"/>
  <c r="O189" i="220"/>
  <c r="F191" i="220"/>
  <c r="C197" i="220"/>
  <c r="C199" i="220"/>
  <c r="D201" i="220"/>
  <c r="D152" i="222"/>
  <c r="L111" i="222"/>
  <c r="J144" i="222"/>
  <c r="J105" i="222"/>
  <c r="N105" i="222"/>
  <c r="N144" i="222"/>
  <c r="C155" i="222"/>
  <c r="L165" i="222"/>
  <c r="M108" i="222"/>
  <c r="M147" i="222"/>
  <c r="D153" i="222"/>
  <c r="J164" i="222"/>
  <c r="C167" i="222"/>
  <c r="C169" i="222"/>
  <c r="C130" i="222"/>
  <c r="C144" i="222"/>
  <c r="G144" i="222"/>
  <c r="M150" i="222"/>
  <c r="E152" i="222"/>
  <c r="C164" i="222"/>
  <c r="I165" i="222"/>
  <c r="F166" i="222"/>
  <c r="D169" i="222"/>
  <c r="C170" i="222"/>
  <c r="C171" i="222"/>
  <c r="C172" i="222"/>
  <c r="C173" i="222"/>
  <c r="C174" i="222"/>
  <c r="C175" i="222"/>
  <c r="C176" i="222"/>
  <c r="C177" i="222"/>
  <c r="M111" i="222"/>
  <c r="C124" i="222"/>
  <c r="C125" i="222"/>
  <c r="D126" i="222"/>
  <c r="B127" i="222"/>
  <c r="F127" i="222"/>
  <c r="D128" i="222"/>
  <c r="C131" i="222"/>
  <c r="C132" i="222"/>
  <c r="C133" i="222"/>
  <c r="C134" i="222"/>
  <c r="C135" i="222"/>
  <c r="C136" i="222"/>
  <c r="B153" i="222"/>
  <c r="C161" i="222"/>
  <c r="J111" i="222"/>
  <c r="N111" i="222"/>
  <c r="F113" i="222"/>
  <c r="B114" i="222"/>
  <c r="F114" i="222"/>
  <c r="C119" i="222"/>
  <c r="C121" i="222"/>
  <c r="C122" i="222"/>
  <c r="L125" i="222"/>
  <c r="N126" i="222"/>
  <c r="D134" i="222"/>
  <c r="O147" i="222"/>
  <c r="J150" i="222"/>
  <c r="F152" i="222"/>
  <c r="C160" i="222"/>
  <c r="C105" i="222"/>
  <c r="G105" i="222"/>
  <c r="E108" i="222"/>
  <c r="K111" i="222"/>
  <c r="O111" i="222"/>
  <c r="C120" i="222"/>
  <c r="B126" i="222"/>
  <c r="D127" i="222"/>
  <c r="C138" i="222"/>
  <c r="L144" i="222"/>
  <c r="K147" i="222"/>
  <c r="K150" i="222"/>
  <c r="N165" i="222"/>
  <c r="D166" i="222"/>
  <c r="E114" i="224"/>
  <c r="E153" i="224"/>
  <c r="L105" i="223"/>
  <c r="B108" i="223"/>
  <c r="C126" i="223"/>
  <c r="L150" i="223"/>
  <c r="L144" i="223"/>
  <c r="C165" i="223"/>
  <c r="F144" i="223"/>
  <c r="F105" i="223"/>
  <c r="F108" i="223"/>
  <c r="D155" i="223"/>
  <c r="K164" i="223"/>
  <c r="I165" i="223"/>
  <c r="M165" i="223"/>
  <c r="D167" i="223"/>
  <c r="D168" i="223"/>
  <c r="C173" i="223"/>
  <c r="I105" i="223"/>
  <c r="M105" i="223"/>
  <c r="L108" i="223"/>
  <c r="M111" i="223"/>
  <c r="E113" i="223"/>
  <c r="E114" i="223"/>
  <c r="D116" i="223"/>
  <c r="K125" i="223"/>
  <c r="O125" i="223"/>
  <c r="M126" i="223"/>
  <c r="D129" i="223"/>
  <c r="D130" i="223"/>
  <c r="C134" i="223"/>
  <c r="D154" i="223"/>
  <c r="D156" i="223"/>
  <c r="D163" i="223"/>
  <c r="G166" i="223"/>
  <c r="D172" i="223"/>
  <c r="D176" i="223"/>
  <c r="J111" i="223"/>
  <c r="N111" i="223"/>
  <c r="F114" i="223"/>
  <c r="D115" i="223"/>
  <c r="D117" i="223"/>
  <c r="D123" i="223"/>
  <c r="D124" i="223"/>
  <c r="D125" i="223"/>
  <c r="C127" i="223"/>
  <c r="G127" i="223"/>
  <c r="D131" i="223"/>
  <c r="D133" i="223"/>
  <c r="D135" i="223"/>
  <c r="D137" i="223"/>
  <c r="D162" i="223"/>
  <c r="C166" i="223"/>
  <c r="D175" i="223"/>
  <c r="K111" i="223"/>
  <c r="O111" i="223"/>
  <c r="G113" i="223"/>
  <c r="C114" i="223"/>
  <c r="G114" i="223"/>
  <c r="D118" i="223"/>
  <c r="D119" i="223"/>
  <c r="D121" i="223"/>
  <c r="D122" i="223"/>
  <c r="M125" i="223"/>
  <c r="K126" i="223"/>
  <c r="D158" i="223"/>
  <c r="D160" i="223"/>
  <c r="D170" i="223"/>
  <c r="D174" i="223"/>
  <c r="N147" i="224"/>
  <c r="J147" i="224"/>
  <c r="E147" i="224"/>
  <c r="E108" i="224"/>
  <c r="M150" i="224"/>
  <c r="E113" i="224"/>
  <c r="M164" i="224"/>
  <c r="E166" i="224"/>
  <c r="E127" i="224"/>
  <c r="C105" i="224"/>
  <c r="K105" i="224"/>
  <c r="C169" i="224"/>
  <c r="C171" i="224"/>
  <c r="C173" i="224"/>
  <c r="C136" i="224"/>
  <c r="G105" i="224"/>
  <c r="G144" i="224"/>
  <c r="D117" i="224"/>
  <c r="C119" i="224"/>
  <c r="D169" i="224"/>
  <c r="H105" i="224"/>
  <c r="H144" i="224"/>
  <c r="K147" i="224"/>
  <c r="K164" i="224"/>
  <c r="O164" i="224"/>
  <c r="G113" i="224"/>
  <c r="D119" i="224"/>
  <c r="K125" i="224"/>
  <c r="C152" i="224"/>
  <c r="F144" i="224"/>
  <c r="N105" i="224"/>
  <c r="M108" i="224"/>
  <c r="L150" i="224"/>
  <c r="D159" i="224"/>
  <c r="D167" i="224"/>
  <c r="E105" i="224"/>
  <c r="C113" i="224"/>
  <c r="E144" i="224"/>
  <c r="G147" i="224"/>
  <c r="D154" i="224"/>
  <c r="D156" i="224"/>
  <c r="D157" i="224"/>
  <c r="K165" i="224"/>
  <c r="D175" i="224"/>
  <c r="D123" i="224"/>
  <c r="D124" i="224"/>
  <c r="G127" i="224"/>
  <c r="D131" i="224"/>
  <c r="D132" i="224"/>
  <c r="D134" i="224"/>
  <c r="D135" i="224"/>
  <c r="D136" i="224"/>
  <c r="D115" i="212"/>
  <c r="D175" i="212"/>
  <c r="E144" i="212"/>
  <c r="C147" i="212"/>
  <c r="K150" i="212"/>
  <c r="O150" i="212"/>
  <c r="C153" i="212"/>
  <c r="G153" i="212"/>
  <c r="D157" i="212"/>
  <c r="M164" i="212"/>
  <c r="K111" i="212"/>
  <c r="O111" i="212"/>
  <c r="C113" i="212"/>
  <c r="G114" i="212"/>
  <c r="D118" i="212"/>
  <c r="D119" i="212"/>
  <c r="C127" i="212"/>
  <c r="K147" i="212"/>
  <c r="D154" i="212"/>
  <c r="L165" i="212"/>
  <c r="F144" i="213"/>
  <c r="F105" i="213"/>
  <c r="L111" i="213"/>
  <c r="C126" i="213"/>
  <c r="C168" i="213"/>
  <c r="D105" i="212"/>
  <c r="O108" i="212"/>
  <c r="L111" i="212"/>
  <c r="D120" i="212"/>
  <c r="D131" i="212"/>
  <c r="D133" i="212"/>
  <c r="D135" i="212"/>
  <c r="D137" i="212"/>
  <c r="N144" i="212"/>
  <c r="M147" i="212"/>
  <c r="D159" i="212"/>
  <c r="G166" i="212"/>
  <c r="D170" i="212"/>
  <c r="D174" i="212"/>
  <c r="D176" i="212"/>
  <c r="D147" i="213"/>
  <c r="M147" i="213"/>
  <c r="M108" i="213"/>
  <c r="N164" i="213"/>
  <c r="E114" i="214"/>
  <c r="C170" i="214"/>
  <c r="C131" i="214"/>
  <c r="C172" i="214"/>
  <c r="C174" i="214"/>
  <c r="C135" i="214"/>
  <c r="C176" i="214"/>
  <c r="J111" i="212"/>
  <c r="G127" i="212"/>
  <c r="C166" i="212"/>
  <c r="G144" i="212"/>
  <c r="E147" i="212"/>
  <c r="M150" i="212"/>
  <c r="E152" i="212"/>
  <c r="E153" i="212"/>
  <c r="D155" i="212"/>
  <c r="C163" i="212"/>
  <c r="O164" i="212"/>
  <c r="O125" i="212"/>
  <c r="I165" i="212"/>
  <c r="I126" i="212"/>
  <c r="M165" i="212"/>
  <c r="M126" i="212"/>
  <c r="D168" i="212"/>
  <c r="D129" i="212"/>
  <c r="C131" i="212"/>
  <c r="E105" i="212"/>
  <c r="G108" i="212"/>
  <c r="M111" i="212"/>
  <c r="E114" i="212"/>
  <c r="D116" i="212"/>
  <c r="O147" i="212"/>
  <c r="J150" i="212"/>
  <c r="D164" i="212"/>
  <c r="L150" i="213"/>
  <c r="D152" i="213"/>
  <c r="J125" i="213"/>
  <c r="C108" i="213"/>
  <c r="G108" i="213"/>
  <c r="M111" i="213"/>
  <c r="D126" i="213"/>
  <c r="M126" i="213"/>
  <c r="B127" i="213"/>
  <c r="C133" i="213"/>
  <c r="C147" i="213"/>
  <c r="G147" i="213"/>
  <c r="K150" i="213"/>
  <c r="O150" i="213"/>
  <c r="C153" i="213"/>
  <c r="M150" i="214"/>
  <c r="M111" i="214"/>
  <c r="C124" i="214"/>
  <c r="J111" i="213"/>
  <c r="N111" i="213"/>
  <c r="B113" i="213"/>
  <c r="F113" i="213"/>
  <c r="B114" i="213"/>
  <c r="F114" i="213"/>
  <c r="C122" i="213"/>
  <c r="D124" i="213"/>
  <c r="D135" i="213"/>
  <c r="D137" i="213"/>
  <c r="D147" i="215"/>
  <c r="M108" i="215"/>
  <c r="C105" i="213"/>
  <c r="G105" i="213"/>
  <c r="E108" i="213"/>
  <c r="K111" i="213"/>
  <c r="O111" i="213"/>
  <c r="G114" i="213"/>
  <c r="C144" i="213"/>
  <c r="E147" i="213"/>
  <c r="M150" i="213"/>
  <c r="C163" i="213"/>
  <c r="C176" i="213"/>
  <c r="G144" i="214"/>
  <c r="G105" i="214"/>
  <c r="C156" i="214"/>
  <c r="C163" i="214"/>
  <c r="D165" i="214"/>
  <c r="D167" i="214"/>
  <c r="F166" i="214"/>
  <c r="J105" i="214"/>
  <c r="N105" i="214"/>
  <c r="M108" i="214"/>
  <c r="J111" i="214"/>
  <c r="N111" i="214"/>
  <c r="B114" i="214"/>
  <c r="F114" i="214"/>
  <c r="D117" i="214"/>
  <c r="C118" i="214"/>
  <c r="C121" i="214"/>
  <c r="D125" i="214"/>
  <c r="L125" i="214"/>
  <c r="D132" i="214"/>
  <c r="D136" i="214"/>
  <c r="J144" i="214"/>
  <c r="N144" i="214"/>
  <c r="M147" i="214"/>
  <c r="D152" i="214"/>
  <c r="K111" i="214"/>
  <c r="O111" i="214"/>
  <c r="C113" i="214"/>
  <c r="D119" i="214"/>
  <c r="C120" i="214"/>
  <c r="D121" i="214"/>
  <c r="K126" i="214"/>
  <c r="D160" i="214"/>
  <c r="C155" i="214"/>
  <c r="J164" i="214"/>
  <c r="N164" i="214"/>
  <c r="L165" i="214"/>
  <c r="C168" i="214"/>
  <c r="D105" i="214"/>
  <c r="F108" i="214"/>
  <c r="L111" i="214"/>
  <c r="D113" i="214"/>
  <c r="C116" i="214"/>
  <c r="J125" i="214"/>
  <c r="N125" i="214"/>
  <c r="C126" i="214"/>
  <c r="L126" i="214"/>
  <c r="C129" i="214"/>
  <c r="B147" i="214"/>
  <c r="K147" i="214"/>
  <c r="J150" i="214"/>
  <c r="B153" i="214"/>
  <c r="F153" i="214"/>
  <c r="D154" i="214"/>
  <c r="C157" i="214"/>
  <c r="D164" i="214"/>
  <c r="J164" i="215"/>
  <c r="N164" i="215"/>
  <c r="L150" i="215"/>
  <c r="D159" i="215"/>
  <c r="E127" i="215"/>
  <c r="C129" i="215"/>
  <c r="C116" i="215"/>
  <c r="F144" i="215"/>
  <c r="F105" i="215"/>
  <c r="J105" i="215"/>
  <c r="N105" i="215"/>
  <c r="E166" i="215"/>
  <c r="C126" i="215"/>
  <c r="E105" i="215"/>
  <c r="I105" i="215"/>
  <c r="C108" i="215"/>
  <c r="M111" i="215"/>
  <c r="E113" i="215"/>
  <c r="D116" i="215"/>
  <c r="K125" i="215"/>
  <c r="O125" i="215"/>
  <c r="I126" i="215"/>
  <c r="M126" i="215"/>
  <c r="B127" i="215"/>
  <c r="D130" i="215"/>
  <c r="C133" i="215"/>
  <c r="C137" i="215"/>
  <c r="C147" i="215"/>
  <c r="K150" i="215"/>
  <c r="O150" i="215"/>
  <c r="C153" i="215"/>
  <c r="D157" i="215"/>
  <c r="D161" i="215"/>
  <c r="O165" i="215"/>
  <c r="J147" i="216"/>
  <c r="N147" i="216"/>
  <c r="M150" i="216"/>
  <c r="D123" i="216"/>
  <c r="J111" i="215"/>
  <c r="N111" i="215"/>
  <c r="F114" i="215"/>
  <c r="D117" i="215"/>
  <c r="C118" i="215"/>
  <c r="D124" i="215"/>
  <c r="C127" i="215"/>
  <c r="D131" i="215"/>
  <c r="D133" i="215"/>
  <c r="D136" i="215"/>
  <c r="E147" i="216"/>
  <c r="E108" i="216"/>
  <c r="F114" i="216"/>
  <c r="C105" i="215"/>
  <c r="K105" i="215"/>
  <c r="O105" i="215"/>
  <c r="J108" i="215"/>
  <c r="N108" i="215"/>
  <c r="K111" i="215"/>
  <c r="O111" i="215"/>
  <c r="C114" i="215"/>
  <c r="D118" i="215"/>
  <c r="D119" i="215"/>
  <c r="C120" i="215"/>
  <c r="D122" i="215"/>
  <c r="M125" i="215"/>
  <c r="K144" i="215"/>
  <c r="O144" i="215"/>
  <c r="J147" i="215"/>
  <c r="N147" i="215"/>
  <c r="E152" i="215"/>
  <c r="E153" i="215"/>
  <c r="D155" i="215"/>
  <c r="I165" i="215"/>
  <c r="M165" i="215"/>
  <c r="D169" i="215"/>
  <c r="C172" i="215"/>
  <c r="C176" i="215"/>
  <c r="F144" i="216"/>
  <c r="N144" i="216"/>
  <c r="D175" i="216"/>
  <c r="C105" i="216"/>
  <c r="K105" i="216"/>
  <c r="O105" i="216"/>
  <c r="K147" i="216"/>
  <c r="K108" i="216"/>
  <c r="O108" i="216"/>
  <c r="O147" i="216"/>
  <c r="J150" i="216"/>
  <c r="C163" i="216"/>
  <c r="C165" i="216"/>
  <c r="L126" i="216"/>
  <c r="D168" i="216"/>
  <c r="D105" i="216"/>
  <c r="H144" i="216"/>
  <c r="H105" i="216"/>
  <c r="L144" i="216"/>
  <c r="L105" i="216"/>
  <c r="C118" i="216"/>
  <c r="D163" i="216"/>
  <c r="J125" i="216"/>
  <c r="N164" i="216"/>
  <c r="D165" i="216"/>
  <c r="I165" i="216"/>
  <c r="M165" i="216"/>
  <c r="F166" i="216"/>
  <c r="D170" i="216"/>
  <c r="D131" i="216"/>
  <c r="D172" i="216"/>
  <c r="D133" i="216"/>
  <c r="D174" i="216"/>
  <c r="D135" i="216"/>
  <c r="D176" i="216"/>
  <c r="D137" i="216"/>
  <c r="D129" i="216"/>
  <c r="L150" i="216"/>
  <c r="E152" i="216"/>
  <c r="D155" i="216"/>
  <c r="D159" i="216"/>
  <c r="D120" i="216"/>
  <c r="C161" i="216"/>
  <c r="K164" i="216"/>
  <c r="O164" i="216"/>
  <c r="M126" i="216"/>
  <c r="G166" i="216"/>
  <c r="C170" i="216"/>
  <c r="C174" i="216"/>
  <c r="G113" i="216"/>
  <c r="C114" i="216"/>
  <c r="G114" i="216"/>
  <c r="D118" i="216"/>
  <c r="D119" i="216"/>
  <c r="D122" i="216"/>
  <c r="O150" i="216"/>
  <c r="C153" i="216"/>
  <c r="D161" i="216"/>
  <c r="K150" i="216"/>
  <c r="D158" i="216"/>
  <c r="K111" i="210"/>
  <c r="J164" i="210"/>
  <c r="L165" i="210"/>
  <c r="C169" i="210"/>
  <c r="D105" i="210"/>
  <c r="H105" i="210"/>
  <c r="K108" i="210"/>
  <c r="O108" i="210"/>
  <c r="L111" i="210"/>
  <c r="J125" i="210"/>
  <c r="N125" i="210"/>
  <c r="L126" i="210"/>
  <c r="C128" i="210"/>
  <c r="C129" i="210"/>
  <c r="C130" i="210"/>
  <c r="D144" i="210"/>
  <c r="J150" i="210"/>
  <c r="B153" i="210"/>
  <c r="B165" i="210"/>
  <c r="J165" i="210"/>
  <c r="O111" i="210"/>
  <c r="C162" i="210"/>
  <c r="C163" i="210"/>
  <c r="B166" i="210"/>
  <c r="F166" i="210"/>
  <c r="C170" i="210"/>
  <c r="C171" i="210"/>
  <c r="C172" i="210"/>
  <c r="C177" i="210"/>
  <c r="E105" i="210"/>
  <c r="C108" i="210"/>
  <c r="M111" i="210"/>
  <c r="C123" i="210"/>
  <c r="C124" i="210"/>
  <c r="C125" i="210"/>
  <c r="B127" i="210"/>
  <c r="C131" i="210"/>
  <c r="C132" i="210"/>
  <c r="C137" i="210"/>
  <c r="C138" i="210"/>
  <c r="E144" i="210"/>
  <c r="C147" i="210"/>
  <c r="G147" i="210"/>
  <c r="K150" i="210"/>
  <c r="O150" i="210"/>
  <c r="D156" i="210"/>
  <c r="C161" i="210"/>
  <c r="K165" i="210"/>
  <c r="D166" i="210"/>
  <c r="J111" i="210"/>
  <c r="N111" i="210"/>
  <c r="B113" i="210"/>
  <c r="B114" i="210"/>
  <c r="F114" i="210"/>
  <c r="C119" i="210"/>
  <c r="C121" i="210"/>
  <c r="L125" i="210"/>
  <c r="N126" i="210"/>
  <c r="F144" i="210"/>
  <c r="J144" i="210"/>
  <c r="N144" i="210"/>
  <c r="L150" i="210"/>
  <c r="N165" i="210"/>
  <c r="H105" i="211"/>
  <c r="L144" i="211"/>
  <c r="L105" i="211"/>
  <c r="K150" i="211"/>
  <c r="O150" i="211"/>
  <c r="O111" i="211"/>
  <c r="C113" i="211"/>
  <c r="C159" i="211"/>
  <c r="C120" i="211"/>
  <c r="F108" i="211"/>
  <c r="E105" i="211"/>
  <c r="F114" i="211"/>
  <c r="C157" i="211"/>
  <c r="C158" i="211"/>
  <c r="C119" i="211"/>
  <c r="D125" i="211"/>
  <c r="J165" i="211"/>
  <c r="J126" i="211"/>
  <c r="N165" i="211"/>
  <c r="N126" i="211"/>
  <c r="D127" i="211"/>
  <c r="F144" i="211"/>
  <c r="F105" i="211"/>
  <c r="J144" i="211"/>
  <c r="N105" i="211"/>
  <c r="C160" i="211"/>
  <c r="C121" i="211"/>
  <c r="B165" i="211"/>
  <c r="K147" i="211"/>
  <c r="K108" i="211"/>
  <c r="O147" i="211"/>
  <c r="O108" i="211"/>
  <c r="J150" i="211"/>
  <c r="J111" i="211"/>
  <c r="N111" i="211"/>
  <c r="B152" i="211"/>
  <c r="B113" i="211"/>
  <c r="F152" i="211"/>
  <c r="F113" i="211"/>
  <c r="C128" i="211"/>
  <c r="C129" i="211"/>
  <c r="C130" i="211"/>
  <c r="L111" i="211"/>
  <c r="D114" i="211"/>
  <c r="C116" i="211"/>
  <c r="L126" i="211"/>
  <c r="C155" i="211"/>
  <c r="N164" i="211"/>
  <c r="M111" i="211"/>
  <c r="C115" i="211"/>
  <c r="C117" i="211"/>
  <c r="C123" i="211"/>
  <c r="D126" i="211"/>
  <c r="I126" i="211"/>
  <c r="C135" i="211"/>
  <c r="C162" i="211"/>
  <c r="F166" i="211"/>
  <c r="C167" i="211"/>
  <c r="C172" i="211"/>
  <c r="C175" i="211"/>
  <c r="D153" i="211"/>
  <c r="L165" i="211"/>
  <c r="B166" i="211"/>
  <c r="C171" i="211"/>
  <c r="E108" i="209"/>
  <c r="E113" i="209"/>
  <c r="B153" i="209"/>
  <c r="B114" i="209"/>
  <c r="F114" i="209"/>
  <c r="D168" i="209"/>
  <c r="G105" i="209"/>
  <c r="B152" i="209"/>
  <c r="C157" i="209"/>
  <c r="C121" i="209"/>
  <c r="K164" i="209"/>
  <c r="D126" i="209"/>
  <c r="I126" i="209"/>
  <c r="C127" i="209"/>
  <c r="C174" i="209"/>
  <c r="H105" i="209"/>
  <c r="C154" i="209"/>
  <c r="C115" i="209"/>
  <c r="C125" i="209"/>
  <c r="C164" i="209"/>
  <c r="N126" i="209"/>
  <c r="N165" i="209"/>
  <c r="B113" i="209"/>
  <c r="D165" i="209"/>
  <c r="K108" i="209"/>
  <c r="O147" i="209"/>
  <c r="O108" i="209"/>
  <c r="J150" i="209"/>
  <c r="J111" i="209"/>
  <c r="N111" i="209"/>
  <c r="C163" i="209"/>
  <c r="C124" i="209"/>
  <c r="F33" i="209"/>
  <c r="C173" i="209"/>
  <c r="F144" i="209"/>
  <c r="L111" i="209"/>
  <c r="D113" i="209"/>
  <c r="J164" i="209"/>
  <c r="B127" i="209"/>
  <c r="B166" i="209"/>
  <c r="F127" i="209"/>
  <c r="F166" i="209"/>
  <c r="C132" i="209"/>
  <c r="C171" i="209"/>
  <c r="D172" i="209"/>
  <c r="C175" i="209"/>
  <c r="N105" i="209"/>
  <c r="C147" i="209"/>
  <c r="G147" i="209"/>
  <c r="K150" i="209"/>
  <c r="O150" i="209"/>
  <c r="D157" i="209"/>
  <c r="D158" i="209"/>
  <c r="C159" i="209"/>
  <c r="D161" i="209"/>
  <c r="L108" i="209"/>
  <c r="L165" i="209"/>
  <c r="C167" i="209"/>
  <c r="K111" i="208"/>
  <c r="K150" i="208"/>
  <c r="C153" i="208"/>
  <c r="C116" i="208"/>
  <c r="O150" i="208"/>
  <c r="C155" i="208"/>
  <c r="E105" i="208"/>
  <c r="L150" i="208"/>
  <c r="L111" i="208"/>
  <c r="C160" i="208"/>
  <c r="C133" i="208"/>
  <c r="C172" i="208"/>
  <c r="C120" i="208"/>
  <c r="C121" i="208"/>
  <c r="C159" i="208"/>
  <c r="B166" i="208"/>
  <c r="B127" i="208"/>
  <c r="F127" i="208"/>
  <c r="F166" i="208"/>
  <c r="O111" i="208"/>
  <c r="E144" i="208"/>
  <c r="C137" i="208"/>
  <c r="D144" i="208"/>
  <c r="L144" i="208"/>
  <c r="L105" i="208"/>
  <c r="B108" i="208"/>
  <c r="O108" i="208"/>
  <c r="J150" i="208"/>
  <c r="N150" i="208"/>
  <c r="F152" i="208"/>
  <c r="C157" i="208"/>
  <c r="N165" i="208"/>
  <c r="C118" i="208"/>
  <c r="C124" i="208"/>
  <c r="C163" i="208"/>
  <c r="G144" i="208"/>
  <c r="E147" i="208"/>
  <c r="C170" i="208"/>
  <c r="D171" i="208"/>
  <c r="C174" i="208"/>
  <c r="D175" i="208"/>
  <c r="D121" i="208"/>
  <c r="C131" i="208"/>
  <c r="N125" i="208"/>
  <c r="L126" i="208"/>
  <c r="J125" i="208"/>
  <c r="L165" i="208"/>
  <c r="F105" i="207"/>
  <c r="J144" i="207"/>
  <c r="J105" i="207"/>
  <c r="N105" i="207"/>
  <c r="N144" i="207"/>
  <c r="C155" i="207"/>
  <c r="C130" i="207"/>
  <c r="O62" i="207"/>
  <c r="K147" i="207"/>
  <c r="N111" i="207"/>
  <c r="C129" i="207"/>
  <c r="C168" i="207"/>
  <c r="H144" i="207"/>
  <c r="G147" i="207"/>
  <c r="G108" i="207"/>
  <c r="O150" i="207"/>
  <c r="F153" i="207"/>
  <c r="F114" i="207"/>
  <c r="D114" i="207"/>
  <c r="C116" i="207"/>
  <c r="F144" i="207"/>
  <c r="C169" i="207"/>
  <c r="O147" i="207"/>
  <c r="J150" i="207"/>
  <c r="J111" i="207"/>
  <c r="E144" i="207"/>
  <c r="E105" i="207"/>
  <c r="F152" i="207"/>
  <c r="F113" i="207"/>
  <c r="J164" i="207"/>
  <c r="K108" i="207"/>
  <c r="D153" i="207"/>
  <c r="M111" i="207"/>
  <c r="C117" i="207"/>
  <c r="C124" i="207"/>
  <c r="C125" i="207"/>
  <c r="D126" i="207"/>
  <c r="B127" i="207"/>
  <c r="C132" i="207"/>
  <c r="M150" i="207"/>
  <c r="C156" i="207"/>
  <c r="C163" i="207"/>
  <c r="D165" i="207"/>
  <c r="C177" i="207"/>
  <c r="C157" i="207"/>
  <c r="C158" i="207"/>
  <c r="C161" i="207"/>
  <c r="L164" i="207"/>
  <c r="J165" i="207"/>
  <c r="D173" i="207"/>
  <c r="D175" i="207"/>
  <c r="C118" i="207"/>
  <c r="C119" i="207"/>
  <c r="C122" i="207"/>
  <c r="J126" i="207"/>
  <c r="C127" i="207"/>
  <c r="D136" i="207"/>
  <c r="L147" i="206"/>
  <c r="C120" i="206"/>
  <c r="E183" i="206"/>
  <c r="I144" i="206"/>
  <c r="K126" i="206"/>
  <c r="F144" i="206"/>
  <c r="F105" i="206"/>
  <c r="F183" i="206"/>
  <c r="J186" i="206"/>
  <c r="K189" i="206"/>
  <c r="K111" i="206"/>
  <c r="K150" i="206"/>
  <c r="O189" i="206"/>
  <c r="O111" i="206"/>
  <c r="D152" i="206"/>
  <c r="M203" i="206"/>
  <c r="M164" i="206"/>
  <c r="C204" i="206"/>
  <c r="C165" i="206"/>
  <c r="G33" i="206"/>
  <c r="L204" i="206"/>
  <c r="E166" i="206"/>
  <c r="E205" i="206"/>
  <c r="D206" i="206"/>
  <c r="D128" i="206"/>
  <c r="C170" i="206"/>
  <c r="M125" i="206"/>
  <c r="E127" i="206"/>
  <c r="E144" i="206"/>
  <c r="C215" i="206"/>
  <c r="M144" i="206"/>
  <c r="M105" i="206"/>
  <c r="D186" i="206"/>
  <c r="D147" i="206"/>
  <c r="M108" i="206"/>
  <c r="M186" i="206"/>
  <c r="I183" i="206"/>
  <c r="O204" i="206"/>
  <c r="L150" i="206"/>
  <c r="E192" i="206"/>
  <c r="E153" i="206"/>
  <c r="E105" i="206"/>
  <c r="O126" i="206"/>
  <c r="D197" i="206"/>
  <c r="C114" i="206"/>
  <c r="D116" i="206"/>
  <c r="O125" i="206"/>
  <c r="D129" i="206"/>
  <c r="G152" i="206"/>
  <c r="D158" i="206"/>
  <c r="M189" i="206"/>
  <c r="O203" i="206"/>
  <c r="G191" i="206"/>
  <c r="D199" i="206"/>
  <c r="K203" i="206"/>
  <c r="G113" i="206"/>
  <c r="D121" i="206"/>
  <c r="K125" i="206"/>
  <c r="C152" i="206"/>
  <c r="K183" i="206"/>
  <c r="I204" i="206"/>
  <c r="D208" i="206"/>
  <c r="J189" i="206"/>
  <c r="G205" i="206"/>
  <c r="D209" i="206"/>
  <c r="D211" i="206"/>
  <c r="D213" i="206"/>
  <c r="D215" i="206"/>
  <c r="J111" i="206"/>
  <c r="N111" i="206"/>
  <c r="D117" i="206"/>
  <c r="D125" i="206"/>
  <c r="C127" i="206"/>
  <c r="G127" i="206"/>
  <c r="D131" i="206"/>
  <c r="D132" i="206"/>
  <c r="D133" i="206"/>
  <c r="D134" i="206"/>
  <c r="D135" i="206"/>
  <c r="D136" i="206"/>
  <c r="D137" i="206"/>
  <c r="D183" i="206"/>
  <c r="D162" i="205"/>
  <c r="D123" i="205"/>
  <c r="D170" i="205"/>
  <c r="G183" i="205"/>
  <c r="G144" i="205"/>
  <c r="D195" i="205"/>
  <c r="D160" i="205"/>
  <c r="J150" i="205"/>
  <c r="J111" i="205"/>
  <c r="J189" i="205"/>
  <c r="N189" i="205"/>
  <c r="N111" i="205"/>
  <c r="D135" i="205"/>
  <c r="K108" i="205"/>
  <c r="D144" i="205"/>
  <c r="L144" i="205"/>
  <c r="L105" i="205"/>
  <c r="F108" i="205"/>
  <c r="O150" i="205"/>
  <c r="O189" i="205"/>
  <c r="D154" i="205"/>
  <c r="C159" i="205"/>
  <c r="C198" i="205"/>
  <c r="G166" i="205"/>
  <c r="G205" i="205"/>
  <c r="D173" i="205"/>
  <c r="I144" i="205"/>
  <c r="I105" i="205"/>
  <c r="C147" i="205"/>
  <c r="C186" i="205"/>
  <c r="C108" i="205"/>
  <c r="D161" i="205"/>
  <c r="D164" i="205"/>
  <c r="D203" i="205"/>
  <c r="D172" i="205"/>
  <c r="D211" i="205"/>
  <c r="D176" i="205"/>
  <c r="D215" i="205"/>
  <c r="O111" i="205"/>
  <c r="C120" i="205"/>
  <c r="G127" i="205"/>
  <c r="D133" i="205"/>
  <c r="D137" i="205"/>
  <c r="M183" i="205"/>
  <c r="L186" i="205"/>
  <c r="L108" i="205"/>
  <c r="K150" i="205"/>
  <c r="K189" i="205"/>
  <c r="C166" i="205"/>
  <c r="D115" i="205"/>
  <c r="G153" i="205"/>
  <c r="M203" i="205"/>
  <c r="K204" i="205"/>
  <c r="O165" i="205"/>
  <c r="D175" i="205"/>
  <c r="D214" i="205"/>
  <c r="O126" i="205"/>
  <c r="C205" i="205"/>
  <c r="M189" i="205"/>
  <c r="D194" i="205"/>
  <c r="D206" i="205"/>
  <c r="D207" i="205"/>
  <c r="D208" i="205"/>
  <c r="C213" i="205"/>
  <c r="M111" i="205"/>
  <c r="D116" i="205"/>
  <c r="D128" i="205"/>
  <c r="D129" i="205"/>
  <c r="D130" i="205"/>
  <c r="C133" i="205"/>
  <c r="C137" i="205"/>
  <c r="F183" i="205"/>
  <c r="J183" i="205"/>
  <c r="N183" i="205"/>
  <c r="L189" i="205"/>
  <c r="L150" i="205"/>
  <c r="C194" i="205"/>
  <c r="J203" i="205"/>
  <c r="C204" i="205"/>
  <c r="C165" i="205"/>
  <c r="E205" i="205"/>
  <c r="C206" i="205"/>
  <c r="L111" i="205"/>
  <c r="D113" i="205"/>
  <c r="N125" i="205"/>
  <c r="C126" i="205"/>
  <c r="E127" i="205"/>
  <c r="N144" i="205"/>
  <c r="D167" i="205"/>
  <c r="C261" i="204"/>
  <c r="K222" i="204"/>
  <c r="K264" i="204"/>
  <c r="K108" i="204"/>
  <c r="J267" i="204"/>
  <c r="J228" i="204"/>
  <c r="J150" i="204"/>
  <c r="N228" i="204"/>
  <c r="N150" i="204"/>
  <c r="N267" i="204"/>
  <c r="N189" i="204"/>
  <c r="E270" i="204"/>
  <c r="E192" i="204"/>
  <c r="E114" i="204"/>
  <c r="C195" i="204"/>
  <c r="C117" i="204"/>
  <c r="D277" i="204"/>
  <c r="D238" i="204"/>
  <c r="C242" i="204"/>
  <c r="C125" i="204"/>
  <c r="O281" i="204"/>
  <c r="O164" i="204"/>
  <c r="O125" i="204"/>
  <c r="O242" i="204"/>
  <c r="I243" i="204"/>
  <c r="I204" i="204"/>
  <c r="I126" i="204"/>
  <c r="I282" i="204"/>
  <c r="I165" i="204"/>
  <c r="C244" i="204"/>
  <c r="C283" i="204"/>
  <c r="C166" i="204"/>
  <c r="C205" i="204"/>
  <c r="D249" i="204"/>
  <c r="D288" i="204"/>
  <c r="D171" i="204"/>
  <c r="D132" i="204"/>
  <c r="J111" i="204"/>
  <c r="H222" i="204"/>
  <c r="H144" i="204"/>
  <c r="K267" i="204"/>
  <c r="K228" i="204"/>
  <c r="K189" i="204"/>
  <c r="O267" i="204"/>
  <c r="O228" i="204"/>
  <c r="O150" i="204"/>
  <c r="K270" i="204"/>
  <c r="O270" i="204"/>
  <c r="D234" i="204"/>
  <c r="D156" i="204"/>
  <c r="D273" i="204"/>
  <c r="D195" i="204"/>
  <c r="D245" i="204"/>
  <c r="D284" i="204"/>
  <c r="D206" i="204"/>
  <c r="D128" i="204"/>
  <c r="D247" i="204"/>
  <c r="D208" i="204"/>
  <c r="D130" i="204"/>
  <c r="D286" i="204"/>
  <c r="D169" i="204"/>
  <c r="D121" i="204"/>
  <c r="C127" i="204"/>
  <c r="K150" i="204"/>
  <c r="D160" i="204"/>
  <c r="E261" i="204"/>
  <c r="E144" i="204"/>
  <c r="C264" i="204"/>
  <c r="C186" i="204"/>
  <c r="B230" i="204"/>
  <c r="B269" i="204"/>
  <c r="B152" i="204"/>
  <c r="C270" i="204"/>
  <c r="C231" i="204"/>
  <c r="C153" i="204"/>
  <c r="C192" i="204"/>
  <c r="G270" i="204"/>
  <c r="G231" i="204"/>
  <c r="G153" i="204"/>
  <c r="D232" i="204"/>
  <c r="D154" i="204"/>
  <c r="D193" i="204"/>
  <c r="L270" i="204"/>
  <c r="C275" i="204"/>
  <c r="C197" i="204"/>
  <c r="D241" i="204"/>
  <c r="D163" i="204"/>
  <c r="D202" i="204"/>
  <c r="M281" i="204"/>
  <c r="M242" i="204"/>
  <c r="M203" i="204"/>
  <c r="K243" i="204"/>
  <c r="K204" i="204"/>
  <c r="O165" i="204"/>
  <c r="D251" i="204"/>
  <c r="D173" i="204"/>
  <c r="G105" i="204"/>
  <c r="N111" i="204"/>
  <c r="B113" i="204"/>
  <c r="D115" i="204"/>
  <c r="D117" i="204"/>
  <c r="D124" i="204"/>
  <c r="C164" i="204"/>
  <c r="D167" i="204"/>
  <c r="E183" i="204"/>
  <c r="G192" i="204"/>
  <c r="D199" i="204"/>
  <c r="O203" i="204"/>
  <c r="D210" i="204"/>
  <c r="E222" i="204"/>
  <c r="G261" i="204"/>
  <c r="G222" i="204"/>
  <c r="O261" i="204"/>
  <c r="O183" i="204"/>
  <c r="O144" i="204"/>
  <c r="O222" i="204"/>
  <c r="K281" i="204"/>
  <c r="K242" i="204"/>
  <c r="K125" i="204"/>
  <c r="K203" i="204"/>
  <c r="M282" i="204"/>
  <c r="G244" i="204"/>
  <c r="G283" i="204"/>
  <c r="G166" i="204"/>
  <c r="E153" i="204"/>
  <c r="D222" i="204"/>
  <c r="D144" i="204"/>
  <c r="D105" i="204"/>
  <c r="L222" i="204"/>
  <c r="B225" i="204"/>
  <c r="E152" i="204"/>
  <c r="D272" i="204"/>
  <c r="D233" i="204"/>
  <c r="D274" i="204"/>
  <c r="D157" i="204"/>
  <c r="N204" i="204"/>
  <c r="D246" i="204"/>
  <c r="D285" i="204"/>
  <c r="D168" i="204"/>
  <c r="D129" i="204"/>
  <c r="D248" i="204"/>
  <c r="D252" i="204"/>
  <c r="D291" i="204"/>
  <c r="D213" i="204"/>
  <c r="D174" i="204"/>
  <c r="K111" i="204"/>
  <c r="C177" i="204"/>
  <c r="C222" i="204"/>
  <c r="J264" i="204"/>
  <c r="J225" i="204"/>
  <c r="N264" i="204"/>
  <c r="N186" i="204"/>
  <c r="N147" i="204"/>
  <c r="M228" i="204"/>
  <c r="M189" i="204"/>
  <c r="M111" i="204"/>
  <c r="M267" i="204"/>
  <c r="C269" i="204"/>
  <c r="C230" i="204"/>
  <c r="C191" i="204"/>
  <c r="M270" i="204"/>
  <c r="D275" i="204"/>
  <c r="D236" i="204"/>
  <c r="D197" i="204"/>
  <c r="C160" i="204"/>
  <c r="D278" i="204"/>
  <c r="D239" i="204"/>
  <c r="D161" i="204"/>
  <c r="D200" i="204"/>
  <c r="D279" i="204"/>
  <c r="D240" i="204"/>
  <c r="D162" i="204"/>
  <c r="D211" i="204"/>
  <c r="D137" i="204"/>
  <c r="J108" i="204"/>
  <c r="O111" i="204"/>
  <c r="C113" i="204"/>
  <c r="D122" i="204"/>
  <c r="G127" i="204"/>
  <c r="D131" i="204"/>
  <c r="K144" i="204"/>
  <c r="D158" i="204"/>
  <c r="K164" i="204"/>
  <c r="G183" i="204"/>
  <c r="B186" i="204"/>
  <c r="J189" i="204"/>
  <c r="E231" i="204"/>
  <c r="D290" i="204"/>
  <c r="F222" i="204"/>
  <c r="N261" i="204"/>
  <c r="N183" i="204"/>
  <c r="M186" i="204"/>
  <c r="L267" i="204"/>
  <c r="L189" i="204"/>
  <c r="J270" i="204"/>
  <c r="N270" i="204"/>
  <c r="D198" i="204"/>
  <c r="C204" i="204"/>
  <c r="E283" i="204"/>
  <c r="E205" i="204"/>
  <c r="L111" i="204"/>
  <c r="D120" i="204"/>
  <c r="C126" i="204"/>
  <c r="E127" i="204"/>
  <c r="N144" i="204"/>
  <c r="M147" i="204"/>
  <c r="E166" i="204"/>
  <c r="D237" i="204"/>
  <c r="J144" i="204"/>
  <c r="M225" i="204"/>
  <c r="L228" i="204"/>
  <c r="C243" i="204"/>
  <c r="C172" i="203"/>
  <c r="C133" i="203"/>
  <c r="C289" i="203" s="1"/>
  <c r="C254" i="203"/>
  <c r="C176" i="203"/>
  <c r="L228" i="203"/>
  <c r="L189" i="203"/>
  <c r="L150" i="203"/>
  <c r="L111" i="203"/>
  <c r="L267" i="203" s="1"/>
  <c r="E152" i="203"/>
  <c r="D154" i="203"/>
  <c r="D193" i="203"/>
  <c r="C252" i="203"/>
  <c r="D234" i="203"/>
  <c r="D117" i="203"/>
  <c r="D273" i="203" s="1"/>
  <c r="D225" i="203"/>
  <c r="D108" i="203"/>
  <c r="D264" i="203" s="1"/>
  <c r="E114" i="203"/>
  <c r="E270" i="203" s="1"/>
  <c r="D240" i="203"/>
  <c r="D162" i="203"/>
  <c r="D242" i="203"/>
  <c r="D164" i="203"/>
  <c r="D203" i="203"/>
  <c r="D206" i="203"/>
  <c r="D167" i="203"/>
  <c r="D128" i="203"/>
  <c r="D284" i="203" s="1"/>
  <c r="J225" i="203"/>
  <c r="J186" i="203"/>
  <c r="B230" i="203"/>
  <c r="B153" i="203"/>
  <c r="F153" i="203"/>
  <c r="B191" i="203"/>
  <c r="C239" i="203"/>
  <c r="K105" i="203"/>
  <c r="K261" i="203" s="1"/>
  <c r="O222" i="203"/>
  <c r="K108" i="203"/>
  <c r="K264" i="203" s="1"/>
  <c r="O225" i="203"/>
  <c r="O147" i="203"/>
  <c r="J228" i="203"/>
  <c r="J150" i="203"/>
  <c r="J189" i="203"/>
  <c r="N150" i="203"/>
  <c r="N228" i="203"/>
  <c r="N189" i="203"/>
  <c r="C235" i="203"/>
  <c r="C157" i="203"/>
  <c r="C238" i="203"/>
  <c r="C160" i="203"/>
  <c r="K164" i="203"/>
  <c r="D208" i="203"/>
  <c r="C173" i="203"/>
  <c r="C253" i="203"/>
  <c r="C216" i="203"/>
  <c r="N111" i="203"/>
  <c r="N267" i="203" s="1"/>
  <c r="C196" i="203"/>
  <c r="F222" i="203"/>
  <c r="F183" i="203"/>
  <c r="E186" i="203"/>
  <c r="E147" i="203"/>
  <c r="E108" i="203"/>
  <c r="E264" i="203" s="1"/>
  <c r="M228" i="203"/>
  <c r="M189" i="203"/>
  <c r="F230" i="203"/>
  <c r="F105" i="203"/>
  <c r="F261" i="203" s="1"/>
  <c r="M111" i="203"/>
  <c r="M267" i="203" s="1"/>
  <c r="H105" i="203"/>
  <c r="H261" i="203" s="1"/>
  <c r="L144" i="203"/>
  <c r="L222" i="203"/>
  <c r="L105" i="203"/>
  <c r="L261" i="203" s="1"/>
  <c r="C193" i="203"/>
  <c r="C234" i="203"/>
  <c r="C201" i="203"/>
  <c r="C242" i="203"/>
  <c r="J243" i="203"/>
  <c r="J165" i="203"/>
  <c r="N165" i="203"/>
  <c r="N204" i="203"/>
  <c r="D249" i="203"/>
  <c r="D210" i="203"/>
  <c r="D251" i="203"/>
  <c r="D173" i="203"/>
  <c r="C123" i="203"/>
  <c r="C279" i="203" s="1"/>
  <c r="C125" i="203"/>
  <c r="C281" i="203" s="1"/>
  <c r="C162" i="203"/>
  <c r="H183" i="203"/>
  <c r="B231" i="203"/>
  <c r="D231" i="203"/>
  <c r="D192" i="203"/>
  <c r="C233" i="203"/>
  <c r="C194" i="203"/>
  <c r="D159" i="203"/>
  <c r="N242" i="203"/>
  <c r="N203" i="203"/>
  <c r="C243" i="203"/>
  <c r="L243" i="203"/>
  <c r="L204" i="203"/>
  <c r="E244" i="203"/>
  <c r="E205" i="203"/>
  <c r="E166" i="203"/>
  <c r="C168" i="203"/>
  <c r="C247" i="203"/>
  <c r="J125" i="203"/>
  <c r="J281" i="203" s="1"/>
  <c r="N125" i="203"/>
  <c r="N281" i="203" s="1"/>
  <c r="E127" i="203"/>
  <c r="E283" i="203" s="1"/>
  <c r="C129" i="203"/>
  <c r="C285" i="203" s="1"/>
  <c r="C130" i="203"/>
  <c r="C286" i="203" s="1"/>
  <c r="O228" i="203"/>
  <c r="E222" i="203"/>
  <c r="I222" i="203"/>
  <c r="G225" i="203"/>
  <c r="L225" i="203"/>
  <c r="K228" i="203"/>
  <c r="K189" i="203"/>
  <c r="G191" i="203"/>
  <c r="D236" i="203"/>
  <c r="D158" i="203"/>
  <c r="D197" i="203"/>
  <c r="C159" i="203"/>
  <c r="D238" i="203"/>
  <c r="D160" i="203"/>
  <c r="D199" i="203"/>
  <c r="M242" i="203"/>
  <c r="B165" i="203"/>
  <c r="B204" i="203"/>
  <c r="K165" i="203"/>
  <c r="O243" i="203"/>
  <c r="O165" i="203"/>
  <c r="K111" i="203"/>
  <c r="K267" i="203" s="1"/>
  <c r="C120" i="203"/>
  <c r="C276" i="203" s="1"/>
  <c r="D121" i="203"/>
  <c r="D277" i="203" s="1"/>
  <c r="M125" i="203"/>
  <c r="M281" i="203" s="1"/>
  <c r="B126" i="203"/>
  <c r="B282" i="203" s="1"/>
  <c r="K126" i="203"/>
  <c r="K282" i="203" s="1"/>
  <c r="O126" i="203"/>
  <c r="O282" i="203" s="1"/>
  <c r="L147" i="203"/>
  <c r="C198" i="203"/>
  <c r="K204" i="203"/>
  <c r="C237" i="203"/>
  <c r="F147" i="202"/>
  <c r="J150" i="202"/>
  <c r="J111" i="202"/>
  <c r="N111" i="202"/>
  <c r="D155" i="202"/>
  <c r="D158" i="202"/>
  <c r="M165" i="202"/>
  <c r="G147" i="202"/>
  <c r="K150" i="202"/>
  <c r="C162" i="202"/>
  <c r="C164" i="202"/>
  <c r="E144" i="202"/>
  <c r="F105" i="202"/>
  <c r="N105" i="202"/>
  <c r="D167" i="202"/>
  <c r="E105" i="202"/>
  <c r="B108" i="202"/>
  <c r="G108" i="202"/>
  <c r="L111" i="202"/>
  <c r="C113" i="202"/>
  <c r="C125" i="202"/>
  <c r="F144" i="202"/>
  <c r="L150" i="202"/>
  <c r="L144" i="202"/>
  <c r="B113" i="202"/>
  <c r="C154" i="202"/>
  <c r="K164" i="202"/>
  <c r="O164" i="202"/>
  <c r="K111" i="202"/>
  <c r="D121" i="202"/>
  <c r="C144" i="202"/>
  <c r="G144" i="202"/>
  <c r="J147" i="202"/>
  <c r="N147" i="202"/>
  <c r="M150" i="202"/>
  <c r="C156" i="202"/>
  <c r="C171" i="202"/>
  <c r="C174" i="202"/>
  <c r="G105" i="202"/>
  <c r="O108" i="202"/>
  <c r="M111" i="202"/>
  <c r="C115" i="202"/>
  <c r="D118" i="202"/>
  <c r="E127" i="202"/>
  <c r="C132" i="202"/>
  <c r="O150" i="202"/>
  <c r="L165" i="202"/>
  <c r="C158" i="202"/>
  <c r="C160" i="202"/>
  <c r="D163" i="202"/>
  <c r="D171" i="202"/>
  <c r="D173" i="202"/>
  <c r="D176" i="202"/>
  <c r="F114" i="202"/>
  <c r="D117" i="202"/>
  <c r="C121" i="202"/>
  <c r="D124" i="202"/>
  <c r="D125" i="202"/>
  <c r="D134" i="202"/>
  <c r="L108" i="201"/>
  <c r="J126" i="201"/>
  <c r="N165" i="201"/>
  <c r="N126" i="201"/>
  <c r="C167" i="201"/>
  <c r="C169" i="201"/>
  <c r="O111" i="201"/>
  <c r="C129" i="201"/>
  <c r="M144" i="201"/>
  <c r="D147" i="201"/>
  <c r="L150" i="201"/>
  <c r="F113" i="201"/>
  <c r="C118" i="201"/>
  <c r="B165" i="201"/>
  <c r="F152" i="201"/>
  <c r="J165" i="201"/>
  <c r="K147" i="201"/>
  <c r="J111" i="201"/>
  <c r="N111" i="201"/>
  <c r="C121" i="201"/>
  <c r="H144" i="201"/>
  <c r="K150" i="201"/>
  <c r="B114" i="201"/>
  <c r="D158" i="201"/>
  <c r="F144" i="201"/>
  <c r="D153" i="201"/>
  <c r="J164" i="201"/>
  <c r="D170" i="201"/>
  <c r="D171" i="201"/>
  <c r="D134" i="201"/>
  <c r="D135" i="201"/>
  <c r="D175" i="201"/>
  <c r="L105" i="201"/>
  <c r="K108" i="201"/>
  <c r="K111" i="201"/>
  <c r="D119" i="201"/>
  <c r="C128" i="201"/>
  <c r="L144" i="201"/>
  <c r="N150" i="201"/>
  <c r="G166" i="201"/>
  <c r="M111" i="201"/>
  <c r="C115" i="201"/>
  <c r="D116" i="201"/>
  <c r="C117" i="201"/>
  <c r="C123" i="201"/>
  <c r="C124" i="201"/>
  <c r="K125" i="201"/>
  <c r="C133" i="201"/>
  <c r="C137" i="201"/>
  <c r="C144" i="201"/>
  <c r="E147" i="201"/>
  <c r="C174" i="201"/>
  <c r="C154" i="201"/>
  <c r="C156" i="201"/>
  <c r="C163" i="201"/>
  <c r="N147" i="200"/>
  <c r="M125" i="200"/>
  <c r="G33" i="200"/>
  <c r="N105" i="200"/>
  <c r="N144" i="200"/>
  <c r="C114" i="200"/>
  <c r="N164" i="200"/>
  <c r="N125" i="200"/>
  <c r="C105" i="200"/>
  <c r="G144" i="200"/>
  <c r="K144" i="200"/>
  <c r="L150" i="200"/>
  <c r="L111" i="200"/>
  <c r="D153" i="200"/>
  <c r="D114" i="200"/>
  <c r="D156" i="200"/>
  <c r="D117" i="200"/>
  <c r="G105" i="200"/>
  <c r="N108" i="200"/>
  <c r="J147" i="200"/>
  <c r="C122" i="200"/>
  <c r="C161" i="200"/>
  <c r="E166" i="200"/>
  <c r="E127" i="200"/>
  <c r="J105" i="200"/>
  <c r="D108" i="200"/>
  <c r="C152" i="200"/>
  <c r="G152" i="200"/>
  <c r="C157" i="200"/>
  <c r="C118" i="200"/>
  <c r="K165" i="200"/>
  <c r="K126" i="200"/>
  <c r="O165" i="200"/>
  <c r="D171" i="200"/>
  <c r="B126" i="200"/>
  <c r="D173" i="200"/>
  <c r="D175" i="200"/>
  <c r="D144" i="200"/>
  <c r="L105" i="200"/>
  <c r="F147" i="200"/>
  <c r="F108" i="200"/>
  <c r="D152" i="200"/>
  <c r="D113" i="200"/>
  <c r="N150" i="200"/>
  <c r="D176" i="200"/>
  <c r="E144" i="200"/>
  <c r="E105" i="200"/>
  <c r="I144" i="200"/>
  <c r="I105" i="200"/>
  <c r="M105" i="200"/>
  <c r="C147" i="200"/>
  <c r="C108" i="200"/>
  <c r="L108" i="200"/>
  <c r="K150" i="200"/>
  <c r="C155" i="200"/>
  <c r="D158" i="200"/>
  <c r="D159" i="200"/>
  <c r="D120" i="200"/>
  <c r="D160" i="200"/>
  <c r="D164" i="200"/>
  <c r="N165" i="200"/>
  <c r="C166" i="200"/>
  <c r="C128" i="200"/>
  <c r="C168" i="200"/>
  <c r="C129" i="200"/>
  <c r="J111" i="200"/>
  <c r="C121" i="200"/>
  <c r="D125" i="200"/>
  <c r="O150" i="200"/>
  <c r="D161" i="200"/>
  <c r="M111" i="200"/>
  <c r="E113" i="200"/>
  <c r="E114" i="200"/>
  <c r="C115" i="200"/>
  <c r="C117" i="200"/>
  <c r="C124" i="200"/>
  <c r="C125" i="200"/>
  <c r="K125" i="200"/>
  <c r="D126" i="200"/>
  <c r="M126" i="200"/>
  <c r="D128" i="200"/>
  <c r="D130" i="200"/>
  <c r="C131" i="200"/>
  <c r="C134" i="200"/>
  <c r="C136" i="200"/>
  <c r="D165" i="200"/>
  <c r="D169" i="200"/>
  <c r="C177" i="200"/>
  <c r="C164" i="200"/>
  <c r="M165" i="200"/>
  <c r="C170" i="200"/>
  <c r="C173" i="200"/>
  <c r="D144" i="199"/>
  <c r="D183" i="199"/>
  <c r="D105" i="199"/>
  <c r="D222" i="199" s="1"/>
  <c r="C123" i="199"/>
  <c r="C240" i="199" s="1"/>
  <c r="C201" i="199"/>
  <c r="C125" i="199"/>
  <c r="C242" i="199" s="1"/>
  <c r="L164" i="199"/>
  <c r="J165" i="199"/>
  <c r="J204" i="199"/>
  <c r="N165" i="199"/>
  <c r="N204" i="199"/>
  <c r="N126" i="199"/>
  <c r="N243" i="199" s="1"/>
  <c r="N186" i="199"/>
  <c r="M189" i="199"/>
  <c r="M111" i="199"/>
  <c r="M228" i="199" s="1"/>
  <c r="D154" i="199"/>
  <c r="D193" i="199"/>
  <c r="D156" i="199"/>
  <c r="D195" i="199"/>
  <c r="D117" i="199"/>
  <c r="D234" i="199" s="1"/>
  <c r="D123" i="199"/>
  <c r="D240" i="199" s="1"/>
  <c r="D125" i="199"/>
  <c r="D242" i="199" s="1"/>
  <c r="C174" i="199"/>
  <c r="C137" i="199"/>
  <c r="C254" i="199" s="1"/>
  <c r="C162" i="199"/>
  <c r="J150" i="199"/>
  <c r="J111" i="199"/>
  <c r="J228" i="199" s="1"/>
  <c r="N150" i="199"/>
  <c r="N189" i="199"/>
  <c r="N111" i="199"/>
  <c r="N228" i="199" s="1"/>
  <c r="E113" i="199"/>
  <c r="E230" i="199" s="1"/>
  <c r="F192" i="199"/>
  <c r="C163" i="199"/>
  <c r="B186" i="199"/>
  <c r="B152" i="199"/>
  <c r="B191" i="199"/>
  <c r="F113" i="199"/>
  <c r="F230" i="199" s="1"/>
  <c r="C157" i="199"/>
  <c r="C127" i="199"/>
  <c r="C244" i="199" s="1"/>
  <c r="D208" i="199"/>
  <c r="D130" i="199"/>
  <c r="D247" i="199" s="1"/>
  <c r="C171" i="199"/>
  <c r="C216" i="199"/>
  <c r="C138" i="199"/>
  <c r="C255" i="199" s="1"/>
  <c r="C203" i="199"/>
  <c r="E183" i="199"/>
  <c r="M144" i="199"/>
  <c r="C108" i="199"/>
  <c r="C225" i="199" s="1"/>
  <c r="G108" i="199"/>
  <c r="G225" i="199" s="1"/>
  <c r="G186" i="199"/>
  <c r="L186" i="199"/>
  <c r="L108" i="199"/>
  <c r="L225" i="199" s="1"/>
  <c r="L147" i="199"/>
  <c r="K150" i="199"/>
  <c r="G152" i="199"/>
  <c r="D160" i="199"/>
  <c r="M203" i="199"/>
  <c r="M164" i="199"/>
  <c r="B165" i="199"/>
  <c r="D205" i="199"/>
  <c r="O111" i="199"/>
  <c r="O228" i="199" s="1"/>
  <c r="M125" i="199"/>
  <c r="M242" i="199" s="1"/>
  <c r="E144" i="199"/>
  <c r="G147" i="199"/>
  <c r="C186" i="199"/>
  <c r="O189" i="199"/>
  <c r="F183" i="199"/>
  <c r="F144" i="199"/>
  <c r="F105" i="199"/>
  <c r="F222" i="199" s="1"/>
  <c r="J183" i="199"/>
  <c r="J105" i="199"/>
  <c r="J222" i="199" s="1"/>
  <c r="N183" i="199"/>
  <c r="N105" i="199"/>
  <c r="N222" i="199" s="1"/>
  <c r="L189" i="199"/>
  <c r="L150" i="199"/>
  <c r="D192" i="199"/>
  <c r="C204" i="199"/>
  <c r="E205" i="199"/>
  <c r="C206" i="199"/>
  <c r="D114" i="199"/>
  <c r="D231" i="199" s="1"/>
  <c r="M183" i="199"/>
  <c r="D211" i="199"/>
  <c r="D173" i="199"/>
  <c r="D175" i="199"/>
  <c r="D134" i="199"/>
  <c r="D251" i="199" s="1"/>
  <c r="D212" i="199"/>
  <c r="D16" i="198"/>
  <c r="W57" i="122" s="1"/>
  <c r="AD57" i="122" s="1"/>
  <c r="C66" i="198"/>
  <c r="C144" i="198" s="1"/>
  <c r="D66" i="198"/>
  <c r="D183" i="198" s="1"/>
  <c r="H66" i="198"/>
  <c r="H222" i="198" s="1"/>
  <c r="I66" i="198"/>
  <c r="I144" i="198" s="1"/>
  <c r="J66" i="198"/>
  <c r="J183" i="198" s="1"/>
  <c r="K66" i="198"/>
  <c r="K183" i="198" s="1"/>
  <c r="L66" i="198"/>
  <c r="L144" i="198" s="1"/>
  <c r="M66" i="198"/>
  <c r="M222" i="198" s="1"/>
  <c r="N66" i="198"/>
  <c r="N144" i="198" s="1"/>
  <c r="O66" i="198"/>
  <c r="C67" i="198"/>
  <c r="D67" i="198"/>
  <c r="E67" i="198"/>
  <c r="F67" i="198"/>
  <c r="G67" i="198"/>
  <c r="H67" i="198"/>
  <c r="I67" i="198"/>
  <c r="J67" i="198"/>
  <c r="K67" i="198"/>
  <c r="L67" i="198"/>
  <c r="M67" i="198"/>
  <c r="N67" i="198"/>
  <c r="O67" i="198"/>
  <c r="B69" i="198"/>
  <c r="B186" i="198" s="1"/>
  <c r="C69" i="198"/>
  <c r="D69" i="198"/>
  <c r="D186" i="198" s="1"/>
  <c r="E69" i="198"/>
  <c r="F69" i="198"/>
  <c r="F108" i="198" s="1"/>
  <c r="F264" i="198" s="1"/>
  <c r="G69" i="198"/>
  <c r="G147" i="198" s="1"/>
  <c r="J69" i="198"/>
  <c r="J147" i="198" s="1"/>
  <c r="K69" i="198"/>
  <c r="L69" i="198"/>
  <c r="L186" i="198" s="1"/>
  <c r="M69" i="198"/>
  <c r="M186" i="198" s="1"/>
  <c r="N69" i="198"/>
  <c r="N147" i="198" s="1"/>
  <c r="O69" i="198"/>
  <c r="O225" i="198" s="1"/>
  <c r="K189" i="198"/>
  <c r="L150" i="198"/>
  <c r="B74" i="198"/>
  <c r="B152" i="198" s="1"/>
  <c r="C74" i="198"/>
  <c r="D74" i="198"/>
  <c r="D152" i="198" s="1"/>
  <c r="E74" i="198"/>
  <c r="F74" i="198"/>
  <c r="F230" i="198" s="1"/>
  <c r="G74" i="198"/>
  <c r="B75" i="198"/>
  <c r="B192" i="198" s="1"/>
  <c r="C75" i="198"/>
  <c r="D75" i="198"/>
  <c r="D192" i="198" s="1"/>
  <c r="E75" i="198"/>
  <c r="E153" i="198" s="1"/>
  <c r="F75" i="198"/>
  <c r="F231" i="198" s="1"/>
  <c r="G75" i="198"/>
  <c r="G231" i="198" s="1"/>
  <c r="C76" i="198"/>
  <c r="C193" i="198" s="1"/>
  <c r="D76" i="198"/>
  <c r="D193" i="198" s="1"/>
  <c r="C77" i="198"/>
  <c r="C194" i="198" s="1"/>
  <c r="D77" i="198"/>
  <c r="D155" i="198" s="1"/>
  <c r="C78" i="198"/>
  <c r="D78" i="198"/>
  <c r="C79" i="198"/>
  <c r="C235" i="198" s="1"/>
  <c r="D79" i="198"/>
  <c r="C80" i="198"/>
  <c r="C236" i="198" s="1"/>
  <c r="D80" i="198"/>
  <c r="D158" i="198" s="1"/>
  <c r="C81" i="198"/>
  <c r="D81" i="198"/>
  <c r="D159" i="198" s="1"/>
  <c r="C82" i="198"/>
  <c r="C199" i="198" s="1"/>
  <c r="D82" i="198"/>
  <c r="C83" i="198"/>
  <c r="C161" i="198" s="1"/>
  <c r="D83" i="198"/>
  <c r="D122" i="198" s="1"/>
  <c r="D278" i="198" s="1"/>
  <c r="C84" i="198"/>
  <c r="C201" i="198" s="1"/>
  <c r="D84" i="198"/>
  <c r="D240" i="198" s="1"/>
  <c r="C85" i="198"/>
  <c r="C202" i="198" s="1"/>
  <c r="D85" i="198"/>
  <c r="C86" i="198"/>
  <c r="C164" i="198" s="1"/>
  <c r="D86" i="198"/>
  <c r="D164" i="198" s="1"/>
  <c r="J86" i="198"/>
  <c r="J203" i="198" s="1"/>
  <c r="K86" i="198"/>
  <c r="K203" i="198" s="1"/>
  <c r="L86" i="198"/>
  <c r="L125" i="198" s="1"/>
  <c r="L281" i="198" s="1"/>
  <c r="M86" i="198"/>
  <c r="N86" i="198"/>
  <c r="O86" i="198"/>
  <c r="B87" i="198"/>
  <c r="B126" i="198" s="1"/>
  <c r="B282" i="198" s="1"/>
  <c r="C87" i="198"/>
  <c r="C165" i="198" s="1"/>
  <c r="D87" i="198"/>
  <c r="D204" i="198" s="1"/>
  <c r="I87" i="198"/>
  <c r="J87" i="198"/>
  <c r="J204" i="198" s="1"/>
  <c r="K87" i="198"/>
  <c r="K126" i="198" s="1"/>
  <c r="K282" i="198" s="1"/>
  <c r="L87" i="198"/>
  <c r="L243" i="198" s="1"/>
  <c r="M87" i="198"/>
  <c r="M204" i="198" s="1"/>
  <c r="N87" i="198"/>
  <c r="N165" i="198" s="1"/>
  <c r="O87" i="198"/>
  <c r="B88" i="198"/>
  <c r="B127" i="198" s="1"/>
  <c r="B283" i="198" s="1"/>
  <c r="C88" i="198"/>
  <c r="C205" i="198" s="1"/>
  <c r="D88" i="198"/>
  <c r="D205" i="198" s="1"/>
  <c r="E88" i="198"/>
  <c r="E205" i="198" s="1"/>
  <c r="F88" i="198"/>
  <c r="F244" i="198" s="1"/>
  <c r="G88" i="198"/>
  <c r="G205" i="198" s="1"/>
  <c r="C89" i="198"/>
  <c r="C128" i="198" s="1"/>
  <c r="C284" i="198" s="1"/>
  <c r="D89" i="198"/>
  <c r="D128" i="198" s="1"/>
  <c r="D284" i="198" s="1"/>
  <c r="C90" i="198"/>
  <c r="C168" i="198" s="1"/>
  <c r="D90" i="198"/>
  <c r="D168" i="198" s="1"/>
  <c r="C91" i="198"/>
  <c r="C169" i="198" s="1"/>
  <c r="D91" i="198"/>
  <c r="D208" i="198" s="1"/>
  <c r="C92" i="198"/>
  <c r="C170" i="198" s="1"/>
  <c r="D92" i="198"/>
  <c r="C93" i="198"/>
  <c r="C171" i="198" s="1"/>
  <c r="D93" i="198"/>
  <c r="C94" i="198"/>
  <c r="C133" i="198" s="1"/>
  <c r="C289" i="198" s="1"/>
  <c r="D94" i="198"/>
  <c r="D133" i="198" s="1"/>
  <c r="D289" i="198" s="1"/>
  <c r="C95" i="198"/>
  <c r="C212" i="198" s="1"/>
  <c r="D95" i="198"/>
  <c r="D251" i="198" s="1"/>
  <c r="C96" i="198"/>
  <c r="C135" i="198" s="1"/>
  <c r="C291" i="198" s="1"/>
  <c r="D96" i="198"/>
  <c r="D135" i="198" s="1"/>
  <c r="D291" i="198" s="1"/>
  <c r="C97" i="198"/>
  <c r="D97" i="198"/>
  <c r="D136" i="198" s="1"/>
  <c r="D292" i="198" s="1"/>
  <c r="C98" i="198"/>
  <c r="D98" i="198"/>
  <c r="D215" i="198" s="1"/>
  <c r="C99" i="198"/>
  <c r="C255" i="198" s="1"/>
  <c r="B32" i="198"/>
  <c r="B31" i="198"/>
  <c r="B44" i="198" s="1"/>
  <c r="B98" i="198" s="1"/>
  <c r="B254" i="198" s="1"/>
  <c r="B30" i="198"/>
  <c r="B43" i="198" s="1"/>
  <c r="B97" i="198" s="1"/>
  <c r="B29" i="198"/>
  <c r="B28" i="198"/>
  <c r="B23" i="198"/>
  <c r="B24" i="198"/>
  <c r="B37" i="198" s="1"/>
  <c r="B91" i="198" s="1"/>
  <c r="B25" i="198"/>
  <c r="B26" i="198"/>
  <c r="B27" i="198"/>
  <c r="B81" i="198" s="1"/>
  <c r="B198" i="198" s="1"/>
  <c r="B22" i="198"/>
  <c r="A2" i="198"/>
  <c r="O228" i="198"/>
  <c r="O189" i="198"/>
  <c r="O150" i="198"/>
  <c r="J228" i="198"/>
  <c r="J150" i="198"/>
  <c r="G222" i="198"/>
  <c r="G183" i="198"/>
  <c r="G105" i="198"/>
  <c r="G261" i="198" s="1"/>
  <c r="G144" i="198"/>
  <c r="K228" i="198"/>
  <c r="K150" i="198"/>
  <c r="J186" i="198"/>
  <c r="N228" i="198"/>
  <c r="N189" i="198"/>
  <c r="L228" i="198"/>
  <c r="L189" i="198"/>
  <c r="E144" i="198"/>
  <c r="J189" i="198"/>
  <c r="M228" i="198"/>
  <c r="M189" i="198"/>
  <c r="M150" i="198"/>
  <c r="F222" i="198"/>
  <c r="F105" i="198"/>
  <c r="F261" i="198" s="1"/>
  <c r="B7" i="191"/>
  <c r="A7" i="191"/>
  <c r="N6" i="191"/>
  <c r="E7" i="191"/>
  <c r="H7" i="191"/>
  <c r="D7" i="194"/>
  <c r="E7" i="194" s="1"/>
  <c r="F7" i="194" s="1"/>
  <c r="A3" i="194"/>
  <c r="F168" i="194"/>
  <c r="E474" i="45" s="1"/>
  <c r="E168" i="194"/>
  <c r="D474" i="45" s="1"/>
  <c r="D168" i="194"/>
  <c r="C474" i="45" s="1"/>
  <c r="F474" i="45" s="1"/>
  <c r="I474" i="45" s="1"/>
  <c r="L474" i="45" s="1"/>
  <c r="O474" i="45" s="1"/>
  <c r="R474" i="45" s="1"/>
  <c r="C167" i="194"/>
  <c r="B167" i="194"/>
  <c r="C166" i="194"/>
  <c r="B166" i="194"/>
  <c r="F163" i="194"/>
  <c r="E462" i="45" s="1"/>
  <c r="E163" i="194"/>
  <c r="D462" i="45" s="1"/>
  <c r="D163" i="194"/>
  <c r="C462" i="45" s="1"/>
  <c r="F462" i="45" s="1"/>
  <c r="I462" i="45" s="1"/>
  <c r="L462" i="45" s="1"/>
  <c r="O462" i="45" s="1"/>
  <c r="R462" i="45" s="1"/>
  <c r="C162" i="194"/>
  <c r="B162" i="194"/>
  <c r="C161" i="194"/>
  <c r="B161" i="194"/>
  <c r="F158" i="194"/>
  <c r="E450" i="45" s="1"/>
  <c r="E158" i="194"/>
  <c r="D450" i="45" s="1"/>
  <c r="D158" i="194"/>
  <c r="C450" i="45" s="1"/>
  <c r="F450" i="45" s="1"/>
  <c r="I450" i="45" s="1"/>
  <c r="L450" i="45" s="1"/>
  <c r="O450" i="45" s="1"/>
  <c r="R450" i="45" s="1"/>
  <c r="C157" i="194"/>
  <c r="B157" i="194"/>
  <c r="C156" i="194"/>
  <c r="B156" i="194"/>
  <c r="F153" i="194"/>
  <c r="E432" i="45" s="1"/>
  <c r="E153" i="194"/>
  <c r="D432" i="45" s="1"/>
  <c r="D153" i="194"/>
  <c r="C432" i="45" s="1"/>
  <c r="F432" i="45" s="1"/>
  <c r="I432" i="45" s="1"/>
  <c r="L432" i="45" s="1"/>
  <c r="O432" i="45" s="1"/>
  <c r="R432" i="45" s="1"/>
  <c r="C152" i="194"/>
  <c r="B152" i="194"/>
  <c r="F148" i="194"/>
  <c r="E420" i="45" s="1"/>
  <c r="E148" i="194"/>
  <c r="D420" i="45" s="1"/>
  <c r="D148" i="194"/>
  <c r="C420" i="45" s="1"/>
  <c r="F420" i="45" s="1"/>
  <c r="I420" i="45" s="1"/>
  <c r="L420" i="45" s="1"/>
  <c r="O420" i="45" s="1"/>
  <c r="R420" i="45" s="1"/>
  <c r="C147" i="194"/>
  <c r="B147" i="194"/>
  <c r="C146" i="194"/>
  <c r="B146" i="194"/>
  <c r="F143" i="194"/>
  <c r="E408" i="45" s="1"/>
  <c r="E143" i="194"/>
  <c r="D408" i="45" s="1"/>
  <c r="D143" i="194"/>
  <c r="C408" i="45" s="1"/>
  <c r="F408" i="45" s="1"/>
  <c r="I408" i="45" s="1"/>
  <c r="L408" i="45" s="1"/>
  <c r="O408" i="45" s="1"/>
  <c r="R408" i="45" s="1"/>
  <c r="C142" i="194"/>
  <c r="B142" i="194"/>
  <c r="C141" i="194"/>
  <c r="B141" i="194"/>
  <c r="F138" i="194"/>
  <c r="E396" i="45" s="1"/>
  <c r="E138" i="194"/>
  <c r="D396" i="45" s="1"/>
  <c r="D138" i="194"/>
  <c r="C396" i="45" s="1"/>
  <c r="F396" i="45" s="1"/>
  <c r="I396" i="45" s="1"/>
  <c r="L396" i="45" s="1"/>
  <c r="O396" i="45" s="1"/>
  <c r="R396" i="45" s="1"/>
  <c r="C137" i="194"/>
  <c r="B137" i="194"/>
  <c r="C136" i="194"/>
  <c r="B136" i="194"/>
  <c r="F133" i="194"/>
  <c r="E372" i="45" s="1"/>
  <c r="E133" i="194"/>
  <c r="D372" i="45" s="1"/>
  <c r="D133" i="194"/>
  <c r="C372" i="45" s="1"/>
  <c r="F372" i="45" s="1"/>
  <c r="I372" i="45" s="1"/>
  <c r="L372" i="45" s="1"/>
  <c r="O372" i="45" s="1"/>
  <c r="R372" i="45" s="1"/>
  <c r="C132" i="194"/>
  <c r="B132" i="194"/>
  <c r="F127" i="194"/>
  <c r="E360" i="45" s="1"/>
  <c r="E127" i="194"/>
  <c r="D360" i="45" s="1"/>
  <c r="D127" i="194"/>
  <c r="C360" i="45" s="1"/>
  <c r="F360" i="45" s="1"/>
  <c r="I360" i="45" s="1"/>
  <c r="L360" i="45" s="1"/>
  <c r="O360" i="45" s="1"/>
  <c r="R360" i="45" s="1"/>
  <c r="C126" i="194"/>
  <c r="B126" i="194"/>
  <c r="C120" i="194"/>
  <c r="B120" i="194"/>
  <c r="F115" i="194"/>
  <c r="E318" i="45" s="1"/>
  <c r="E115" i="194"/>
  <c r="D318" i="45" s="1"/>
  <c r="D115" i="194"/>
  <c r="C318" i="45" s="1"/>
  <c r="F318" i="45" s="1"/>
  <c r="I318" i="45" s="1"/>
  <c r="L318" i="45" s="1"/>
  <c r="O318" i="45" s="1"/>
  <c r="R318" i="45" s="1"/>
  <c r="C114" i="194"/>
  <c r="B114" i="194"/>
  <c r="F110" i="194"/>
  <c r="E306" i="45" s="1"/>
  <c r="E110" i="194"/>
  <c r="D306" i="45" s="1"/>
  <c r="D110" i="194"/>
  <c r="C306" i="45" s="1"/>
  <c r="F306" i="45" s="1"/>
  <c r="I306" i="45" s="1"/>
  <c r="L306" i="45" s="1"/>
  <c r="O306" i="45" s="1"/>
  <c r="R306" i="45" s="1"/>
  <c r="C109" i="194"/>
  <c r="B109" i="194"/>
  <c r="C108" i="194"/>
  <c r="B108" i="194"/>
  <c r="F105" i="194"/>
  <c r="E294" i="45" s="1"/>
  <c r="E105" i="194"/>
  <c r="D294" i="45" s="1"/>
  <c r="D105" i="194"/>
  <c r="C294" i="45" s="1"/>
  <c r="F294" i="45" s="1"/>
  <c r="I294" i="45" s="1"/>
  <c r="L294" i="45" s="1"/>
  <c r="O294" i="45" s="1"/>
  <c r="R294" i="45" s="1"/>
  <c r="C104" i="194"/>
  <c r="B104" i="194"/>
  <c r="C103" i="194"/>
  <c r="B103" i="194"/>
  <c r="F100" i="194"/>
  <c r="E282" i="45" s="1"/>
  <c r="E100" i="194"/>
  <c r="D282" i="45" s="1"/>
  <c r="D100" i="194"/>
  <c r="C282" i="45" s="1"/>
  <c r="F282" i="45" s="1"/>
  <c r="I282" i="45" s="1"/>
  <c r="L282" i="45" s="1"/>
  <c r="O282" i="45" s="1"/>
  <c r="R282" i="45" s="1"/>
  <c r="C99" i="194"/>
  <c r="B99" i="194"/>
  <c r="C98" i="194"/>
  <c r="B98" i="194"/>
  <c r="F95" i="194"/>
  <c r="E264" i="45" s="1"/>
  <c r="E95" i="194"/>
  <c r="D264" i="45" s="1"/>
  <c r="D95" i="194"/>
  <c r="C264" i="45" s="1"/>
  <c r="F264" i="45" s="1"/>
  <c r="I264" i="45" s="1"/>
  <c r="L264" i="45" s="1"/>
  <c r="O264" i="45" s="1"/>
  <c r="R264" i="45" s="1"/>
  <c r="C94" i="194"/>
  <c r="B94" i="194"/>
  <c r="F90" i="194"/>
  <c r="E246" i="45" s="1"/>
  <c r="E90" i="194"/>
  <c r="D246" i="45" s="1"/>
  <c r="D90" i="194"/>
  <c r="C246" i="45" s="1"/>
  <c r="F246" i="45" s="1"/>
  <c r="I246" i="45" s="1"/>
  <c r="L246" i="45" s="1"/>
  <c r="O246" i="45" s="1"/>
  <c r="R246" i="45" s="1"/>
  <c r="C89" i="194"/>
  <c r="B89" i="194"/>
  <c r="F85" i="194"/>
  <c r="E228" i="45" s="1"/>
  <c r="E85" i="194"/>
  <c r="D228" i="45" s="1"/>
  <c r="D85" i="194"/>
  <c r="C228" i="45" s="1"/>
  <c r="F228" i="45" s="1"/>
  <c r="I228" i="45" s="1"/>
  <c r="L228" i="45" s="1"/>
  <c r="O228" i="45" s="1"/>
  <c r="R228" i="45" s="1"/>
  <c r="C84" i="194"/>
  <c r="B84" i="194"/>
  <c r="F80" i="194"/>
  <c r="E216" i="45" s="1"/>
  <c r="E80" i="194"/>
  <c r="D216" i="45" s="1"/>
  <c r="D80" i="194"/>
  <c r="C216" i="45" s="1"/>
  <c r="F216" i="45" s="1"/>
  <c r="I216" i="45" s="1"/>
  <c r="L216" i="45" s="1"/>
  <c r="O216" i="45" s="1"/>
  <c r="R216" i="45" s="1"/>
  <c r="C79" i="194"/>
  <c r="B79" i="194"/>
  <c r="C78" i="194"/>
  <c r="B78" i="194"/>
  <c r="F75" i="194"/>
  <c r="E204" i="45" s="1"/>
  <c r="E75" i="194"/>
  <c r="D204" i="45" s="1"/>
  <c r="D75" i="194"/>
  <c r="C204" i="45" s="1"/>
  <c r="F204" i="45" s="1"/>
  <c r="I204" i="45" s="1"/>
  <c r="L204" i="45" s="1"/>
  <c r="O204" i="45" s="1"/>
  <c r="R204" i="45" s="1"/>
  <c r="C74" i="194"/>
  <c r="B74" i="194"/>
  <c r="C73" i="194"/>
  <c r="B73" i="194"/>
  <c r="F70" i="194"/>
  <c r="E192" i="45" s="1"/>
  <c r="E70" i="194"/>
  <c r="D192" i="45" s="1"/>
  <c r="D70" i="194"/>
  <c r="C192" i="45" s="1"/>
  <c r="F192" i="45" s="1"/>
  <c r="I192" i="45" s="1"/>
  <c r="L192" i="45" s="1"/>
  <c r="O192" i="45" s="1"/>
  <c r="R192" i="45" s="1"/>
  <c r="C69" i="194"/>
  <c r="B69" i="194"/>
  <c r="C68" i="194"/>
  <c r="B68" i="194"/>
  <c r="F65" i="194"/>
  <c r="E174" i="45" s="1"/>
  <c r="E65" i="194"/>
  <c r="D174" i="45" s="1"/>
  <c r="D65" i="194"/>
  <c r="C174" i="45" s="1"/>
  <c r="F174" i="45" s="1"/>
  <c r="I174" i="45" s="1"/>
  <c r="L174" i="45" s="1"/>
  <c r="O174" i="45" s="1"/>
  <c r="R174" i="45" s="1"/>
  <c r="C64" i="194"/>
  <c r="B64" i="194"/>
  <c r="F59" i="194"/>
  <c r="E150" i="45" s="1"/>
  <c r="E59" i="194"/>
  <c r="D150" i="45" s="1"/>
  <c r="D59" i="194"/>
  <c r="C150" i="45" s="1"/>
  <c r="F150" i="45" s="1"/>
  <c r="I150" i="45" s="1"/>
  <c r="L150" i="45" s="1"/>
  <c r="O150" i="45" s="1"/>
  <c r="R150" i="45" s="1"/>
  <c r="C58" i="194"/>
  <c r="B58" i="194"/>
  <c r="F53" i="194"/>
  <c r="E126" i="45" s="1"/>
  <c r="E53" i="194"/>
  <c r="D126" i="45" s="1"/>
  <c r="D53" i="194"/>
  <c r="C126" i="45" s="1"/>
  <c r="F126" i="45" s="1"/>
  <c r="I126" i="45" s="1"/>
  <c r="L126" i="45" s="1"/>
  <c r="O126" i="45" s="1"/>
  <c r="R126" i="45" s="1"/>
  <c r="C52" i="194"/>
  <c r="B52" i="194"/>
  <c r="C43" i="194"/>
  <c r="B43" i="194"/>
  <c r="F37" i="194"/>
  <c r="E84" i="45" s="1"/>
  <c r="E37" i="194"/>
  <c r="D84" i="45" s="1"/>
  <c r="D37" i="194"/>
  <c r="C84" i="45" s="1"/>
  <c r="F84" i="45" s="1"/>
  <c r="I84" i="45" s="1"/>
  <c r="L84" i="45" s="1"/>
  <c r="O84" i="45" s="1"/>
  <c r="R84" i="45" s="1"/>
  <c r="F32" i="194"/>
  <c r="E72" i="45" s="1"/>
  <c r="E32" i="194"/>
  <c r="D72" i="45" s="1"/>
  <c r="D32" i="194"/>
  <c r="C72" i="45" s="1"/>
  <c r="F72" i="45" s="1"/>
  <c r="I72" i="45" s="1"/>
  <c r="L72" i="45" s="1"/>
  <c r="O72" i="45" s="1"/>
  <c r="R72" i="45" s="1"/>
  <c r="C31" i="194"/>
  <c r="B31" i="194"/>
  <c r="C30" i="194"/>
  <c r="B30" i="194"/>
  <c r="F27" i="194"/>
  <c r="E60" i="45" s="1"/>
  <c r="E27" i="194"/>
  <c r="D60" i="45" s="1"/>
  <c r="D27" i="194"/>
  <c r="C60" i="45" s="1"/>
  <c r="F60" i="45" s="1"/>
  <c r="I60" i="45" s="1"/>
  <c r="L60" i="45" s="1"/>
  <c r="O60" i="45" s="1"/>
  <c r="R60" i="45" s="1"/>
  <c r="C26" i="194"/>
  <c r="B26" i="194"/>
  <c r="C25" i="194"/>
  <c r="B25" i="194"/>
  <c r="C13" i="194"/>
  <c r="B13" i="194"/>
  <c r="A1" i="194"/>
  <c r="A3" i="193"/>
  <c r="D7" i="193"/>
  <c r="F168" i="193"/>
  <c r="E168" i="193"/>
  <c r="D168" i="193"/>
  <c r="C167" i="193"/>
  <c r="B167" i="193"/>
  <c r="C166" i="193"/>
  <c r="B166" i="193"/>
  <c r="F163" i="193"/>
  <c r="E163" i="193"/>
  <c r="D163" i="193"/>
  <c r="C162" i="193"/>
  <c r="B162" i="193"/>
  <c r="C161" i="193"/>
  <c r="B161" i="193"/>
  <c r="F158" i="193"/>
  <c r="E158" i="193"/>
  <c r="D158" i="193"/>
  <c r="C157" i="193"/>
  <c r="B157" i="193"/>
  <c r="C156" i="193"/>
  <c r="B156" i="193"/>
  <c r="F153" i="193"/>
  <c r="E153" i="193"/>
  <c r="D153" i="193"/>
  <c r="C152" i="193"/>
  <c r="B152" i="193"/>
  <c r="F148" i="193"/>
  <c r="E148" i="193"/>
  <c r="D148" i="193"/>
  <c r="C147" i="193"/>
  <c r="B147" i="193"/>
  <c r="C146" i="193"/>
  <c r="B146" i="193"/>
  <c r="F143" i="193"/>
  <c r="E143" i="193"/>
  <c r="D143" i="193"/>
  <c r="C142" i="193"/>
  <c r="B142" i="193"/>
  <c r="C141" i="193"/>
  <c r="B141" i="193"/>
  <c r="F138" i="193"/>
  <c r="E138" i="193"/>
  <c r="D138" i="193"/>
  <c r="C137" i="193"/>
  <c r="B137" i="193"/>
  <c r="C136" i="193"/>
  <c r="B136" i="193"/>
  <c r="F133" i="193"/>
  <c r="E133" i="193"/>
  <c r="D133" i="193"/>
  <c r="C132" i="193"/>
  <c r="B132" i="193"/>
  <c r="F127" i="193"/>
  <c r="E127" i="193"/>
  <c r="D127" i="193"/>
  <c r="C126" i="193"/>
  <c r="B126" i="193"/>
  <c r="C120" i="193"/>
  <c r="B120" i="193"/>
  <c r="F115" i="193"/>
  <c r="E115" i="193"/>
  <c r="D115" i="193"/>
  <c r="C114" i="193"/>
  <c r="B114" i="193"/>
  <c r="F110" i="193"/>
  <c r="E110" i="193"/>
  <c r="D110" i="193"/>
  <c r="C109" i="193"/>
  <c r="B109" i="193"/>
  <c r="C108" i="193"/>
  <c r="B108" i="193"/>
  <c r="F105" i="193"/>
  <c r="E105" i="193"/>
  <c r="D105" i="193"/>
  <c r="C104" i="193"/>
  <c r="B104" i="193"/>
  <c r="C103" i="193"/>
  <c r="B103" i="193"/>
  <c r="F100" i="193"/>
  <c r="E100" i="193"/>
  <c r="D100" i="193"/>
  <c r="C99" i="193"/>
  <c r="B99" i="193"/>
  <c r="C98" i="193"/>
  <c r="B98" i="193"/>
  <c r="F95" i="193"/>
  <c r="E95" i="193"/>
  <c r="D95" i="193"/>
  <c r="C94" i="193"/>
  <c r="B94" i="193"/>
  <c r="F90" i="193"/>
  <c r="E90" i="193"/>
  <c r="D90" i="193"/>
  <c r="C89" i="193"/>
  <c r="B89" i="193"/>
  <c r="F85" i="193"/>
  <c r="E85" i="193"/>
  <c r="D85" i="193"/>
  <c r="C84" i="193"/>
  <c r="B84" i="193"/>
  <c r="F80" i="193"/>
  <c r="E80" i="193"/>
  <c r="D80" i="193"/>
  <c r="C79" i="193"/>
  <c r="B79" i="193"/>
  <c r="C78" i="193"/>
  <c r="B78" i="193"/>
  <c r="F75" i="193"/>
  <c r="E75" i="193"/>
  <c r="D75" i="193"/>
  <c r="C74" i="193"/>
  <c r="B74" i="193"/>
  <c r="C73" i="193"/>
  <c r="B73" i="193"/>
  <c r="F70" i="193"/>
  <c r="E70" i="193"/>
  <c r="D70" i="193"/>
  <c r="C69" i="193"/>
  <c r="B69" i="193"/>
  <c r="C68" i="193"/>
  <c r="B68" i="193"/>
  <c r="F65" i="193"/>
  <c r="E65" i="193"/>
  <c r="D65" i="193"/>
  <c r="C64" i="193"/>
  <c r="B64" i="193"/>
  <c r="F59" i="193"/>
  <c r="E59" i="193"/>
  <c r="D59" i="193"/>
  <c r="C58" i="193"/>
  <c r="B58" i="193"/>
  <c r="F53" i="193"/>
  <c r="E53" i="193"/>
  <c r="D53" i="193"/>
  <c r="C52" i="193"/>
  <c r="B52" i="193"/>
  <c r="F45" i="193"/>
  <c r="E45" i="193"/>
  <c r="C43" i="193"/>
  <c r="B43" i="193"/>
  <c r="F37" i="193"/>
  <c r="E37" i="193"/>
  <c r="D37" i="193"/>
  <c r="B36" i="193"/>
  <c r="F32" i="193"/>
  <c r="E32" i="193"/>
  <c r="D32" i="193"/>
  <c r="C31" i="193"/>
  <c r="B31" i="193"/>
  <c r="C30" i="193"/>
  <c r="B30" i="193"/>
  <c r="F27" i="193"/>
  <c r="E27" i="193"/>
  <c r="D27" i="193"/>
  <c r="C26" i="193"/>
  <c r="B26" i="193"/>
  <c r="C25" i="193"/>
  <c r="B25" i="193"/>
  <c r="F22" i="193"/>
  <c r="E22" i="193"/>
  <c r="C13" i="193"/>
  <c r="B13" i="193"/>
  <c r="A1" i="193"/>
  <c r="E6" i="192"/>
  <c r="E30" i="192" s="1"/>
  <c r="F6" i="192"/>
  <c r="N6" i="192"/>
  <c r="N30" i="192" s="1"/>
  <c r="L6" i="192"/>
  <c r="K6" i="192"/>
  <c r="M6" i="192"/>
  <c r="M30" i="192" s="1"/>
  <c r="V30" i="192" s="1"/>
  <c r="AE30" i="192" s="1"/>
  <c r="J6" i="192"/>
  <c r="I6" i="192"/>
  <c r="G6" i="192"/>
  <c r="B7" i="192"/>
  <c r="B5" i="2" s="1"/>
  <c r="F5" i="192"/>
  <c r="A1" i="192"/>
  <c r="F9" i="191"/>
  <c r="I9" i="191" s="1"/>
  <c r="L9" i="191" s="1"/>
  <c r="O9" i="191" s="1"/>
  <c r="F10" i="191"/>
  <c r="I10" i="191" s="1"/>
  <c r="L10" i="191" s="1"/>
  <c r="F11" i="191"/>
  <c r="I11" i="191" s="1"/>
  <c r="L11" i="191" s="1"/>
  <c r="L12" i="191"/>
  <c r="O12" i="191" s="1"/>
  <c r="F79" i="191"/>
  <c r="I79" i="191" s="1"/>
  <c r="L79" i="191" s="1"/>
  <c r="P79" i="191" s="1"/>
  <c r="F80" i="191"/>
  <c r="I80" i="191" s="1"/>
  <c r="L80" i="191" s="1"/>
  <c r="F81" i="191"/>
  <c r="I81" i="191" s="1"/>
  <c r="L81" i="191" s="1"/>
  <c r="F82" i="191"/>
  <c r="I82" i="191" s="1"/>
  <c r="L82" i="191" s="1"/>
  <c r="F83" i="191"/>
  <c r="I83" i="191" s="1"/>
  <c r="L83" i="191" s="1"/>
  <c r="O83" i="191" s="1"/>
  <c r="F84" i="191"/>
  <c r="I84" i="191" s="1"/>
  <c r="L84" i="191" s="1"/>
  <c r="F85" i="191"/>
  <c r="I85" i="191" s="1"/>
  <c r="L85" i="191" s="1"/>
  <c r="F86" i="191"/>
  <c r="I86" i="191" s="1"/>
  <c r="L86" i="191" s="1"/>
  <c r="F8" i="191"/>
  <c r="C6" i="191"/>
  <c r="E6" i="191"/>
  <c r="E5" i="191"/>
  <c r="B5" i="188" s="1"/>
  <c r="K6" i="191"/>
  <c r="H6" i="191"/>
  <c r="C5" i="191"/>
  <c r="F7" i="191"/>
  <c r="C7" i="191"/>
  <c r="A3" i="191"/>
  <c r="A1" i="191"/>
  <c r="B175" i="60"/>
  <c r="C175" i="60"/>
  <c r="B176" i="60"/>
  <c r="C176" i="60"/>
  <c r="B170" i="60"/>
  <c r="C170" i="60"/>
  <c r="B171" i="60"/>
  <c r="C171" i="60"/>
  <c r="B165" i="60"/>
  <c r="C165" i="60"/>
  <c r="B166" i="60"/>
  <c r="C166" i="60"/>
  <c r="B161" i="60"/>
  <c r="C161" i="60"/>
  <c r="B155" i="60"/>
  <c r="C155" i="60"/>
  <c r="B156" i="60"/>
  <c r="C156" i="60"/>
  <c r="B150" i="60"/>
  <c r="C150" i="60"/>
  <c r="B151" i="60"/>
  <c r="C151" i="60"/>
  <c r="B144" i="60"/>
  <c r="C144" i="60"/>
  <c r="B145" i="60"/>
  <c r="C145" i="60"/>
  <c r="B140" i="60"/>
  <c r="C140" i="60"/>
  <c r="B134" i="60"/>
  <c r="C134" i="60"/>
  <c r="B127" i="60"/>
  <c r="C127" i="60"/>
  <c r="B121" i="60"/>
  <c r="C121" i="60"/>
  <c r="B114" i="60"/>
  <c r="C114" i="60"/>
  <c r="B115" i="60"/>
  <c r="C115" i="60"/>
  <c r="B108" i="60"/>
  <c r="C108" i="60"/>
  <c r="B109" i="60"/>
  <c r="C109" i="60"/>
  <c r="B103" i="60"/>
  <c r="C103" i="60"/>
  <c r="B104" i="60"/>
  <c r="C104" i="60"/>
  <c r="B99" i="60"/>
  <c r="C99" i="60"/>
  <c r="B94" i="60"/>
  <c r="C94" i="60"/>
  <c r="B88" i="60"/>
  <c r="C88" i="60"/>
  <c r="B82" i="60"/>
  <c r="C82" i="60"/>
  <c r="B83" i="60"/>
  <c r="C83" i="60"/>
  <c r="B77" i="60"/>
  <c r="C77" i="60"/>
  <c r="B78" i="60"/>
  <c r="C78" i="60"/>
  <c r="B72" i="60"/>
  <c r="C72" i="60"/>
  <c r="B73" i="60"/>
  <c r="C73" i="60"/>
  <c r="B67" i="60"/>
  <c r="C67" i="60"/>
  <c r="B61" i="60"/>
  <c r="C61" i="60"/>
  <c r="B55" i="60"/>
  <c r="C55" i="60"/>
  <c r="B46" i="60"/>
  <c r="C46" i="60"/>
  <c r="B32" i="60"/>
  <c r="C32" i="60"/>
  <c r="B33" i="60"/>
  <c r="C33" i="60"/>
  <c r="B27" i="60"/>
  <c r="C27" i="60"/>
  <c r="B28" i="60"/>
  <c r="C28" i="60"/>
  <c r="B14" i="60"/>
  <c r="C14" i="60"/>
  <c r="E144" i="105"/>
  <c r="E132" i="105"/>
  <c r="E115" i="105"/>
  <c r="E110" i="105"/>
  <c r="E46" i="105"/>
  <c r="E45" i="105"/>
  <c r="E26" i="105"/>
  <c r="E140" i="105"/>
  <c r="E136" i="105"/>
  <c r="E133" i="105"/>
  <c r="E119" i="105"/>
  <c r="E111" i="105"/>
  <c r="E105" i="105"/>
  <c r="E104" i="105"/>
  <c r="E103" i="105"/>
  <c r="E100" i="105"/>
  <c r="E99" i="105"/>
  <c r="E89" i="105"/>
  <c r="E85" i="105"/>
  <c r="E82" i="105"/>
  <c r="E81" i="105"/>
  <c r="E78" i="105"/>
  <c r="E77" i="105"/>
  <c r="E73" i="105"/>
  <c r="E72" i="105"/>
  <c r="E68" i="105"/>
  <c r="E60" i="105"/>
  <c r="E56" i="105"/>
  <c r="E55" i="105"/>
  <c r="E54" i="105"/>
  <c r="E51" i="105"/>
  <c r="E50" i="105"/>
  <c r="E44" i="105"/>
  <c r="E43" i="105"/>
  <c r="E42" i="105"/>
  <c r="E38" i="105"/>
  <c r="E37" i="105"/>
  <c r="E36" i="105"/>
  <c r="E35" i="105"/>
  <c r="E30" i="105"/>
  <c r="E22" i="105"/>
  <c r="E16" i="105"/>
  <c r="E17" i="105"/>
  <c r="E15" i="105"/>
  <c r="E9" i="105"/>
  <c r="E10" i="105"/>
  <c r="E8" i="105"/>
  <c r="E94" i="105"/>
  <c r="E64" i="105"/>
  <c r="C40" i="194"/>
  <c r="B30" i="105"/>
  <c r="B7" i="105"/>
  <c r="B8" i="232" s="1"/>
  <c r="C7" i="105"/>
  <c r="C9" i="60" s="1"/>
  <c r="A91" i="98"/>
  <c r="A85" i="98"/>
  <c r="A86" i="98"/>
  <c r="A87" i="98"/>
  <c r="A88" i="98"/>
  <c r="A89" i="98"/>
  <c r="A90" i="98"/>
  <c r="A76" i="98"/>
  <c r="A77" i="98"/>
  <c r="A78" i="98"/>
  <c r="A79" i="98"/>
  <c r="A80" i="98"/>
  <c r="A81" i="98"/>
  <c r="A82" i="98"/>
  <c r="A83" i="98"/>
  <c r="A84" i="98"/>
  <c r="A75" i="98"/>
  <c r="A74" i="98"/>
  <c r="A73" i="98"/>
  <c r="A51" i="98"/>
  <c r="A52" i="98"/>
  <c r="A53" i="98"/>
  <c r="A54" i="98"/>
  <c r="A55" i="98"/>
  <c r="A56" i="98"/>
  <c r="A57" i="98"/>
  <c r="A58" i="98"/>
  <c r="A59" i="98"/>
  <c r="A60" i="98"/>
  <c r="A61" i="98"/>
  <c r="A62" i="98"/>
  <c r="A63" i="98"/>
  <c r="A64" i="98"/>
  <c r="A65" i="98"/>
  <c r="A66" i="98"/>
  <c r="A67" i="98"/>
  <c r="A68" i="98"/>
  <c r="A69" i="98"/>
  <c r="A70" i="98"/>
  <c r="A71" i="98"/>
  <c r="A72" i="98"/>
  <c r="A50" i="98"/>
  <c r="A49" i="98"/>
  <c r="A47" i="98"/>
  <c r="A48" i="98"/>
  <c r="A46" i="98"/>
  <c r="A16" i="98"/>
  <c r="A17" i="98"/>
  <c r="A18" i="98"/>
  <c r="A19" i="98"/>
  <c r="A20" i="98"/>
  <c r="A21" i="98"/>
  <c r="A22" i="98"/>
  <c r="A23" i="98"/>
  <c r="A24" i="98"/>
  <c r="A25" i="98"/>
  <c r="A26" i="98"/>
  <c r="A27" i="98"/>
  <c r="A28" i="98"/>
  <c r="A29" i="98"/>
  <c r="A30" i="98"/>
  <c r="A31" i="98"/>
  <c r="A32" i="98"/>
  <c r="A33" i="98"/>
  <c r="A34" i="98"/>
  <c r="A35" i="98"/>
  <c r="A36" i="98"/>
  <c r="A37" i="98"/>
  <c r="A38" i="98"/>
  <c r="A39" i="98"/>
  <c r="A40" i="98"/>
  <c r="A41" i="98"/>
  <c r="A42" i="98"/>
  <c r="A43" i="98"/>
  <c r="A44" i="98"/>
  <c r="A45" i="98"/>
  <c r="A12" i="98"/>
  <c r="A13" i="98"/>
  <c r="A14" i="98"/>
  <c r="A15" i="98"/>
  <c r="A11" i="98"/>
  <c r="A10" i="98"/>
  <c r="A9" i="98"/>
  <c r="A8" i="98"/>
  <c r="A7" i="98"/>
  <c r="I37" i="228"/>
  <c r="I37" i="224"/>
  <c r="I91" i="224" s="1"/>
  <c r="I130" i="224" s="1"/>
  <c r="I169" i="224" s="1"/>
  <c r="I37" i="220"/>
  <c r="I91" i="220" s="1"/>
  <c r="I130" i="220" s="1"/>
  <c r="I169" i="220" s="1"/>
  <c r="I208" i="220" s="1"/>
  <c r="I37" i="216"/>
  <c r="I91" i="216" s="1"/>
  <c r="I130" i="216" s="1"/>
  <c r="I169" i="216" s="1"/>
  <c r="I37" i="213"/>
  <c r="I91" i="213" s="1"/>
  <c r="I130" i="213" s="1"/>
  <c r="I169" i="213" s="1"/>
  <c r="I37" i="222"/>
  <c r="I91" i="222" s="1"/>
  <c r="I130" i="222" s="1"/>
  <c r="I169" i="222" s="1"/>
  <c r="I37" i="217"/>
  <c r="I91" i="217" s="1"/>
  <c r="I130" i="217" s="1"/>
  <c r="I169" i="217" s="1"/>
  <c r="I37" i="215"/>
  <c r="I91" i="215" s="1"/>
  <c r="I130" i="215" s="1"/>
  <c r="I169" i="215" s="1"/>
  <c r="I37" i="214"/>
  <c r="I91" i="214" s="1"/>
  <c r="I130" i="214" s="1"/>
  <c r="I169" i="214" s="1"/>
  <c r="I37" i="219"/>
  <c r="I91" i="219" s="1"/>
  <c r="I130" i="219" s="1"/>
  <c r="I169" i="219" s="1"/>
  <c r="I208" i="219" s="1"/>
  <c r="I37" i="210"/>
  <c r="I91" i="210" s="1"/>
  <c r="I130" i="210" s="1"/>
  <c r="I169" i="210" s="1"/>
  <c r="I37" i="223"/>
  <c r="I91" i="223" s="1"/>
  <c r="I130" i="223" s="1"/>
  <c r="I169" i="223" s="1"/>
  <c r="I37" i="218"/>
  <c r="I91" i="218" s="1"/>
  <c r="I130" i="218" s="1"/>
  <c r="I169" i="218" s="1"/>
  <c r="I208" i="218" s="1"/>
  <c r="I37" i="207"/>
  <c r="I91" i="207" s="1"/>
  <c r="I130" i="207" s="1"/>
  <c r="I169" i="207" s="1"/>
  <c r="I37" i="205"/>
  <c r="I91" i="205" s="1"/>
  <c r="I130" i="205" s="1"/>
  <c r="I169" i="205" s="1"/>
  <c r="I208" i="205" s="1"/>
  <c r="I37" i="202"/>
  <c r="I91" i="202" s="1"/>
  <c r="I130" i="202" s="1"/>
  <c r="I169" i="202" s="1"/>
  <c r="I37" i="200"/>
  <c r="I91" i="200" s="1"/>
  <c r="I130" i="200" s="1"/>
  <c r="I169" i="200" s="1"/>
  <c r="I37" i="206"/>
  <c r="I91" i="206" s="1"/>
  <c r="I130" i="206" s="1"/>
  <c r="I169" i="206" s="1"/>
  <c r="I208" i="206" s="1"/>
  <c r="I37" i="199"/>
  <c r="I91" i="199" s="1"/>
  <c r="I130" i="199" s="1"/>
  <c r="I169" i="199" s="1"/>
  <c r="I208" i="199" s="1"/>
  <c r="I247" i="199" s="1"/>
  <c r="I37" i="208"/>
  <c r="I91" i="208" s="1"/>
  <c r="I130" i="208" s="1"/>
  <c r="I169" i="208" s="1"/>
  <c r="I37" i="204"/>
  <c r="I91" i="204" s="1"/>
  <c r="I130" i="204" s="1"/>
  <c r="I169" i="204" s="1"/>
  <c r="I208" i="204" s="1"/>
  <c r="I247" i="204" s="1"/>
  <c r="I286" i="204" s="1"/>
  <c r="I37" i="203"/>
  <c r="I91" i="203" s="1"/>
  <c r="I130" i="203" s="1"/>
  <c r="I169" i="203" s="1"/>
  <c r="I208" i="203" s="1"/>
  <c r="I247" i="203" s="1"/>
  <c r="I286" i="203" s="1"/>
  <c r="I37" i="201"/>
  <c r="I91" i="201" s="1"/>
  <c r="I130" i="201" s="1"/>
  <c r="I169" i="201" s="1"/>
  <c r="I37" i="225"/>
  <c r="I91" i="225" s="1"/>
  <c r="I130" i="225" s="1"/>
  <c r="I169" i="225" s="1"/>
  <c r="I37" i="212"/>
  <c r="I91" i="212" s="1"/>
  <c r="I130" i="212" s="1"/>
  <c r="I169" i="212" s="1"/>
  <c r="I37" i="211"/>
  <c r="I91" i="211" s="1"/>
  <c r="I130" i="211" s="1"/>
  <c r="I169" i="211" s="1"/>
  <c r="I37" i="209"/>
  <c r="I91" i="209" s="1"/>
  <c r="I130" i="209" s="1"/>
  <c r="I169" i="209" s="1"/>
  <c r="I37" i="198"/>
  <c r="A30" i="228"/>
  <c r="A30" i="225"/>
  <c r="A30" i="223"/>
  <c r="A30" i="220"/>
  <c r="A84" i="220" s="1"/>
  <c r="A123" i="220" s="1"/>
  <c r="A30" i="212"/>
  <c r="A43" i="212" s="1"/>
  <c r="A97" i="212" s="1"/>
  <c r="A30" i="213"/>
  <c r="A84" i="213" s="1"/>
  <c r="A30" i="208"/>
  <c r="A30" i="222"/>
  <c r="A30" i="219"/>
  <c r="A84" i="219" s="1"/>
  <c r="A162" i="219" s="1"/>
  <c r="A30" i="211"/>
  <c r="A30" i="209"/>
  <c r="A30" i="206"/>
  <c r="A43" i="206" s="1"/>
  <c r="A97" i="206" s="1"/>
  <c r="A136" i="206" s="1"/>
  <c r="A30" i="205"/>
  <c r="A30" i="216"/>
  <c r="A84" i="216" s="1"/>
  <c r="A30" i="210"/>
  <c r="A30" i="218"/>
  <c r="A30" i="201"/>
  <c r="A30" i="217"/>
  <c r="A30" i="214"/>
  <c r="A84" i="214" s="1"/>
  <c r="A30" i="224"/>
  <c r="A84" i="224" s="1"/>
  <c r="A30" i="204"/>
  <c r="A30" i="203"/>
  <c r="A43" i="203" s="1"/>
  <c r="A97" i="203" s="1"/>
  <c r="A214" i="203" s="1"/>
  <c r="A30" i="202"/>
  <c r="A30" i="215"/>
  <c r="A43" i="215" s="1"/>
  <c r="A97" i="215" s="1"/>
  <c r="A30" i="207"/>
  <c r="A30" i="200"/>
  <c r="A30" i="199"/>
  <c r="A43" i="199" s="1"/>
  <c r="A97" i="199" s="1"/>
  <c r="A136" i="199" s="1"/>
  <c r="A253" i="199" s="1"/>
  <c r="A30" i="198"/>
  <c r="A43" i="198" s="1"/>
  <c r="A97" i="198" s="1"/>
  <c r="A136" i="198" s="1"/>
  <c r="A292" i="198" s="1"/>
  <c r="C18" i="193"/>
  <c r="F15" i="193"/>
  <c r="E15" i="193"/>
  <c r="A43" i="183"/>
  <c r="E3" i="183"/>
  <c r="F100" i="60"/>
  <c r="G100" i="60"/>
  <c r="I100" i="60"/>
  <c r="J100" i="60"/>
  <c r="K100" i="60"/>
  <c r="M100" i="60"/>
  <c r="I34" i="60"/>
  <c r="J34" i="60"/>
  <c r="K34" i="60"/>
  <c r="I29" i="60"/>
  <c r="J29" i="60"/>
  <c r="K29" i="60"/>
  <c r="F141" i="60"/>
  <c r="G141" i="60"/>
  <c r="I141" i="60"/>
  <c r="J141" i="60"/>
  <c r="K141" i="60"/>
  <c r="M141" i="60"/>
  <c r="N141" i="60"/>
  <c r="O141" i="60"/>
  <c r="E141" i="60"/>
  <c r="F135" i="60"/>
  <c r="G135" i="60"/>
  <c r="I135" i="60"/>
  <c r="J135" i="60"/>
  <c r="K135" i="60"/>
  <c r="M135" i="60"/>
  <c r="N135" i="60"/>
  <c r="O135" i="60"/>
  <c r="E135" i="60"/>
  <c r="E100" i="60"/>
  <c r="E74" i="60"/>
  <c r="F68" i="60"/>
  <c r="G68" i="60"/>
  <c r="I68" i="60"/>
  <c r="J68" i="60"/>
  <c r="K68" i="60"/>
  <c r="M68" i="60"/>
  <c r="N68" i="60"/>
  <c r="O68" i="60"/>
  <c r="E68" i="60"/>
  <c r="F62" i="60"/>
  <c r="G62" i="60"/>
  <c r="I62" i="60"/>
  <c r="J62" i="60"/>
  <c r="K62" i="60"/>
  <c r="M62" i="60"/>
  <c r="N62" i="60"/>
  <c r="O62" i="60"/>
  <c r="E62" i="60"/>
  <c r="F56" i="60"/>
  <c r="G56" i="60"/>
  <c r="I56" i="60"/>
  <c r="J56" i="60"/>
  <c r="K56" i="60"/>
  <c r="M56" i="60"/>
  <c r="N56" i="60"/>
  <c r="O56" i="60"/>
  <c r="E56" i="60"/>
  <c r="E39" i="60"/>
  <c r="E34" i="60"/>
  <c r="E29" i="60"/>
  <c r="G1" i="122"/>
  <c r="A18" i="35"/>
  <c r="E5" i="105"/>
  <c r="L5" i="202" s="1"/>
  <c r="D485" i="45"/>
  <c r="G485" i="45" s="1"/>
  <c r="J485" i="45" s="1"/>
  <c r="M485" i="45" s="1"/>
  <c r="P485" i="45" s="1"/>
  <c r="E485" i="45"/>
  <c r="C485" i="45"/>
  <c r="E472" i="45"/>
  <c r="D472" i="45"/>
  <c r="C472" i="45"/>
  <c r="E460" i="45"/>
  <c r="D460" i="45"/>
  <c r="C460" i="45"/>
  <c r="E448" i="45"/>
  <c r="D448" i="45"/>
  <c r="C448" i="45"/>
  <c r="E430" i="45"/>
  <c r="D430" i="45"/>
  <c r="C430" i="45"/>
  <c r="E418" i="45"/>
  <c r="D418" i="45"/>
  <c r="C418" i="45"/>
  <c r="E406" i="45"/>
  <c r="D406" i="45"/>
  <c r="C406" i="45"/>
  <c r="E394" i="45"/>
  <c r="D394" i="45"/>
  <c r="C394" i="45"/>
  <c r="E370" i="45"/>
  <c r="D370" i="45"/>
  <c r="C370" i="45"/>
  <c r="O177" i="60"/>
  <c r="N177" i="60"/>
  <c r="M177" i="60"/>
  <c r="K177" i="60"/>
  <c r="J177" i="60"/>
  <c r="I177" i="60"/>
  <c r="G177" i="60"/>
  <c r="F177" i="60"/>
  <c r="E177" i="60"/>
  <c r="Q176" i="60"/>
  <c r="P176" i="60"/>
  <c r="Q175" i="60"/>
  <c r="P175" i="60"/>
  <c r="Q174" i="60"/>
  <c r="P174" i="60"/>
  <c r="Q173" i="60"/>
  <c r="P173" i="60"/>
  <c r="O172" i="60"/>
  <c r="N172" i="60"/>
  <c r="M172" i="60"/>
  <c r="K172" i="60"/>
  <c r="J172" i="60"/>
  <c r="I172" i="60"/>
  <c r="G172" i="60"/>
  <c r="F172" i="60"/>
  <c r="E172" i="60"/>
  <c r="Q171" i="60"/>
  <c r="P171" i="60"/>
  <c r="Q170" i="60"/>
  <c r="P170" i="60"/>
  <c r="Q169" i="60"/>
  <c r="P169" i="60"/>
  <c r="Q168" i="60"/>
  <c r="P168" i="60"/>
  <c r="O167" i="60"/>
  <c r="N167" i="60"/>
  <c r="M167" i="60"/>
  <c r="K167" i="60"/>
  <c r="J167" i="60"/>
  <c r="I167" i="60"/>
  <c r="G167" i="60"/>
  <c r="F167" i="60"/>
  <c r="E167" i="60"/>
  <c r="Q166" i="60"/>
  <c r="P166" i="60"/>
  <c r="Q165" i="60"/>
  <c r="P165" i="60"/>
  <c r="Q164" i="60"/>
  <c r="P164" i="60"/>
  <c r="Q163" i="60"/>
  <c r="P163" i="60"/>
  <c r="O162" i="60"/>
  <c r="N162" i="60"/>
  <c r="M162" i="60"/>
  <c r="K162" i="60"/>
  <c r="J162" i="60"/>
  <c r="I162" i="60"/>
  <c r="G162" i="60"/>
  <c r="F162" i="60"/>
  <c r="E162" i="60"/>
  <c r="Q161" i="60"/>
  <c r="P161" i="60"/>
  <c r="Q160" i="60"/>
  <c r="P160" i="60"/>
  <c r="Q159" i="60"/>
  <c r="P159" i="60"/>
  <c r="Q158" i="60"/>
  <c r="P158" i="60"/>
  <c r="O157" i="60"/>
  <c r="N157" i="60"/>
  <c r="M157" i="60"/>
  <c r="K157" i="60"/>
  <c r="J157" i="60"/>
  <c r="I157" i="60"/>
  <c r="G157" i="60"/>
  <c r="F157" i="60"/>
  <c r="E157" i="60"/>
  <c r="Q156" i="60"/>
  <c r="P156" i="60"/>
  <c r="Q155" i="60"/>
  <c r="P155" i="60"/>
  <c r="Q154" i="60"/>
  <c r="P154" i="60"/>
  <c r="Q153" i="60"/>
  <c r="P153" i="60"/>
  <c r="O152" i="60"/>
  <c r="N152" i="60"/>
  <c r="M152" i="60"/>
  <c r="K152" i="60"/>
  <c r="J152" i="60"/>
  <c r="I152" i="60"/>
  <c r="G152" i="60"/>
  <c r="F152" i="60"/>
  <c r="E152" i="60"/>
  <c r="Q151" i="60"/>
  <c r="P151" i="60"/>
  <c r="Q150" i="60"/>
  <c r="P150" i="60"/>
  <c r="Q149" i="60"/>
  <c r="P149" i="60"/>
  <c r="Q148" i="60"/>
  <c r="P148" i="60"/>
  <c r="O146" i="60"/>
  <c r="N146" i="60"/>
  <c r="M146" i="60"/>
  <c r="K146" i="60"/>
  <c r="J146" i="60"/>
  <c r="I146" i="60"/>
  <c r="G146" i="60"/>
  <c r="F146" i="60"/>
  <c r="E146" i="60"/>
  <c r="Q145" i="60"/>
  <c r="P145" i="60"/>
  <c r="Q144" i="60"/>
  <c r="P144" i="60"/>
  <c r="Q143" i="60"/>
  <c r="P143" i="60"/>
  <c r="Q142" i="60"/>
  <c r="P142" i="60"/>
  <c r="G7" i="60"/>
  <c r="E5" i="123" s="1"/>
  <c r="I5" i="123" s="1"/>
  <c r="M5" i="123" s="1"/>
  <c r="Q5" i="123" s="1"/>
  <c r="Y5" i="123" s="1"/>
  <c r="F7" i="60"/>
  <c r="D5" i="123" s="1"/>
  <c r="H5" i="123" s="1"/>
  <c r="L5" i="123" s="1"/>
  <c r="P5" i="123" s="1"/>
  <c r="E122" i="60"/>
  <c r="F122" i="60"/>
  <c r="G122" i="60"/>
  <c r="E116" i="60"/>
  <c r="F116" i="60"/>
  <c r="G116" i="60"/>
  <c r="E110" i="60"/>
  <c r="F110" i="60"/>
  <c r="G110" i="60"/>
  <c r="E105" i="60"/>
  <c r="F105" i="60"/>
  <c r="G105" i="60"/>
  <c r="E95" i="60"/>
  <c r="F95" i="60"/>
  <c r="G95" i="60"/>
  <c r="E89" i="60"/>
  <c r="F89" i="60"/>
  <c r="G89" i="60"/>
  <c r="E84" i="60"/>
  <c r="F84" i="60"/>
  <c r="G84" i="60"/>
  <c r="E79" i="60"/>
  <c r="F79" i="60"/>
  <c r="G79" i="60"/>
  <c r="F74" i="60"/>
  <c r="G74" i="60"/>
  <c r="F39" i="60"/>
  <c r="G39" i="60"/>
  <c r="F34" i="60"/>
  <c r="G34" i="60"/>
  <c r="F29" i="60"/>
  <c r="G29" i="60"/>
  <c r="D6" i="60"/>
  <c r="G57" i="105"/>
  <c r="F57" i="105" s="1"/>
  <c r="G52" i="105"/>
  <c r="F52" i="105" s="1"/>
  <c r="G47" i="105"/>
  <c r="F47" i="105" s="1"/>
  <c r="G19" i="105"/>
  <c r="F19" i="105" s="1"/>
  <c r="G146" i="105"/>
  <c r="F146" i="105" s="1"/>
  <c r="G145" i="105"/>
  <c r="F145" i="105" s="1"/>
  <c r="G142" i="105"/>
  <c r="F142" i="105" s="1"/>
  <c r="G141" i="105"/>
  <c r="F141" i="105" s="1"/>
  <c r="G138" i="105"/>
  <c r="F138" i="105" s="1"/>
  <c r="G137" i="105"/>
  <c r="F137" i="105" s="1"/>
  <c r="G134" i="105"/>
  <c r="F134" i="105" s="1"/>
  <c r="G130" i="105"/>
  <c r="F130" i="105" s="1"/>
  <c r="G129" i="105"/>
  <c r="F129" i="105" s="1"/>
  <c r="G126" i="105"/>
  <c r="F126" i="105" s="1"/>
  <c r="G125" i="105"/>
  <c r="F125" i="105" s="1"/>
  <c r="G121" i="105"/>
  <c r="F121" i="105" s="1"/>
  <c r="G120" i="105"/>
  <c r="F120" i="105" s="1"/>
  <c r="A39" i="54"/>
  <c r="A5" i="35"/>
  <c r="A10" i="35"/>
  <c r="K4" i="123"/>
  <c r="G4" i="123"/>
  <c r="A16" i="106"/>
  <c r="A14" i="106"/>
  <c r="A12" i="106"/>
  <c r="A10" i="106"/>
  <c r="A8" i="106"/>
  <c r="I43" i="228"/>
  <c r="A1" i="164"/>
  <c r="A1" i="163"/>
  <c r="A82" i="123"/>
  <c r="A15" i="228"/>
  <c r="C5" i="123"/>
  <c r="W5" i="123" s="1"/>
  <c r="A15" i="220"/>
  <c r="A18" i="220" s="1"/>
  <c r="A72" i="220" s="1"/>
  <c r="A150" i="220" s="1"/>
  <c r="A15" i="219"/>
  <c r="A20" i="219" s="1"/>
  <c r="A74" i="219" s="1"/>
  <c r="A191" i="219" s="1"/>
  <c r="A15" i="216"/>
  <c r="A69" i="216" s="1"/>
  <c r="A147" i="216" s="1"/>
  <c r="A15" i="215"/>
  <c r="A15" i="224"/>
  <c r="A20" i="224" s="1"/>
  <c r="A74" i="224" s="1"/>
  <c r="A152" i="224" s="1"/>
  <c r="A15" i="222"/>
  <c r="A69" i="222" s="1"/>
  <c r="A15" i="213"/>
  <c r="A15" i="214"/>
  <c r="A69" i="214" s="1"/>
  <c r="A15" i="210"/>
  <c r="A69" i="210" s="1"/>
  <c r="A108" i="210" s="1"/>
  <c r="A15" i="208"/>
  <c r="A15" i="207"/>
  <c r="A20" i="207" s="1"/>
  <c r="A74" i="207" s="1"/>
  <c r="A152" i="207" s="1"/>
  <c r="A15" i="223"/>
  <c r="A18" i="223" s="1"/>
  <c r="A72" i="223" s="1"/>
  <c r="A15" i="206"/>
  <c r="A69" i="206" s="1"/>
  <c r="A108" i="206" s="1"/>
  <c r="A15" i="211"/>
  <c r="A15" i="201"/>
  <c r="A18" i="201" s="1"/>
  <c r="A72" i="201" s="1"/>
  <c r="A150" i="201" s="1"/>
  <c r="A15" i="200"/>
  <c r="A69" i="200" s="1"/>
  <c r="A147" i="200" s="1"/>
  <c r="A15" i="218"/>
  <c r="A18" i="218" s="1"/>
  <c r="A15" i="212"/>
  <c r="A15" i="209"/>
  <c r="A69" i="209" s="1"/>
  <c r="A15" i="202"/>
  <c r="A20" i="202" s="1"/>
  <c r="A74" i="202" s="1"/>
  <c r="A152" i="202" s="1"/>
  <c r="A15" i="225"/>
  <c r="A18" i="225" s="1"/>
  <c r="A15" i="205"/>
  <c r="A15" i="204"/>
  <c r="A15" i="203"/>
  <c r="A20" i="203" s="1"/>
  <c r="A74" i="203" s="1"/>
  <c r="A113" i="203" s="1"/>
  <c r="A269" i="203" s="1"/>
  <c r="A15" i="217"/>
  <c r="A69" i="217" s="1"/>
  <c r="A15" i="199"/>
  <c r="A15" i="198"/>
  <c r="A52" i="225"/>
  <c r="A52" i="212"/>
  <c r="A52" i="214"/>
  <c r="A52" i="211"/>
  <c r="A52" i="205"/>
  <c r="A52" i="213"/>
  <c r="A52" i="200"/>
  <c r="A52" i="198"/>
  <c r="A56" i="219"/>
  <c r="A56" i="218"/>
  <c r="A56" i="215"/>
  <c r="A56" i="203"/>
  <c r="A56" i="202"/>
  <c r="A56" i="199"/>
  <c r="A60" i="225"/>
  <c r="A60" i="212"/>
  <c r="A60" i="215"/>
  <c r="A60" i="216"/>
  <c r="A60" i="207"/>
  <c r="A60" i="201"/>
  <c r="A60" i="222"/>
  <c r="A60" i="198"/>
  <c r="A29" i="228"/>
  <c r="A42" i="228" s="1"/>
  <c r="A29" i="224"/>
  <c r="J38" i="224" s="1"/>
  <c r="J92" i="224" s="1"/>
  <c r="J131" i="224" s="1"/>
  <c r="J170" i="224" s="1"/>
  <c r="A29" i="222"/>
  <c r="A42" i="222" s="1"/>
  <c r="A96" i="222" s="1"/>
  <c r="A135" i="222" s="1"/>
  <c r="A29" i="217"/>
  <c r="A83" i="217" s="1"/>
  <c r="A29" i="216"/>
  <c r="A29" i="213"/>
  <c r="A83" i="213" s="1"/>
  <c r="A122" i="213" s="1"/>
  <c r="A29" i="219"/>
  <c r="A29" i="218"/>
  <c r="A29" i="215"/>
  <c r="A83" i="215" s="1"/>
  <c r="A29" i="214"/>
  <c r="J38" i="214" s="1"/>
  <c r="J92" i="214" s="1"/>
  <c r="J131" i="214" s="1"/>
  <c r="J170" i="214" s="1"/>
  <c r="A29" i="223"/>
  <c r="A42" i="223" s="1"/>
  <c r="A96" i="223" s="1"/>
  <c r="A29" i="210"/>
  <c r="A29" i="207"/>
  <c r="A83" i="207" s="1"/>
  <c r="A122" i="207" s="1"/>
  <c r="A29" i="204"/>
  <c r="A42" i="204" s="1"/>
  <c r="A96" i="204" s="1"/>
  <c r="A174" i="204" s="1"/>
  <c r="A29" i="220"/>
  <c r="A42" i="220" s="1"/>
  <c r="A96" i="220" s="1"/>
  <c r="A135" i="220" s="1"/>
  <c r="A29" i="203"/>
  <c r="A29" i="202"/>
  <c r="A83" i="202" s="1"/>
  <c r="A29" i="200"/>
  <c r="A29" i="199"/>
  <c r="A29" i="211"/>
  <c r="A29" i="208"/>
  <c r="A42" i="208" s="1"/>
  <c r="A96" i="208" s="1"/>
  <c r="A29" i="206"/>
  <c r="A29" i="212"/>
  <c r="A29" i="205"/>
  <c r="J38" i="205" s="1"/>
  <c r="J92" i="205" s="1"/>
  <c r="J131" i="205" s="1"/>
  <c r="J170" i="205" s="1"/>
  <c r="J209" i="205" s="1"/>
  <c r="A29" i="201"/>
  <c r="A42" i="201" s="1"/>
  <c r="A96" i="201" s="1"/>
  <c r="A29" i="225"/>
  <c r="A42" i="225" s="1"/>
  <c r="A96" i="225" s="1"/>
  <c r="A29" i="209"/>
  <c r="A29" i="198"/>
  <c r="A42" i="198" s="1"/>
  <c r="A96" i="198" s="1"/>
  <c r="A213" i="198" s="1"/>
  <c r="A24" i="228"/>
  <c r="A24" i="223"/>
  <c r="A24" i="220"/>
  <c r="A24" i="219"/>
  <c r="A37" i="219" s="1"/>
  <c r="A91" i="219" s="1"/>
  <c r="A208" i="219" s="1"/>
  <c r="A24" i="208"/>
  <c r="A24" i="218"/>
  <c r="A24" i="211"/>
  <c r="J39" i="211" s="1"/>
  <c r="J93" i="211" s="1"/>
  <c r="J132" i="211" s="1"/>
  <c r="J171" i="211" s="1"/>
  <c r="A24" i="209"/>
  <c r="A78" i="209" s="1"/>
  <c r="A156" i="209" s="1"/>
  <c r="A24" i="205"/>
  <c r="A24" i="224"/>
  <c r="A24" i="210"/>
  <c r="J39" i="210" s="1"/>
  <c r="J93" i="210" s="1"/>
  <c r="J132" i="210" s="1"/>
  <c r="J171" i="210" s="1"/>
  <c r="A24" i="204"/>
  <c r="A78" i="204" s="1"/>
  <c r="A24" i="216"/>
  <c r="A24" i="201"/>
  <c r="A78" i="201" s="1"/>
  <c r="A24" i="215"/>
  <c r="A37" i="215" s="1"/>
  <c r="A91" i="215" s="1"/>
  <c r="A24" i="214"/>
  <c r="A37" i="214" s="1"/>
  <c r="A91" i="214" s="1"/>
  <c r="A24" i="217"/>
  <c r="A24" i="203"/>
  <c r="A24" i="202"/>
  <c r="J39" i="202" s="1"/>
  <c r="J93" i="202" s="1"/>
  <c r="J132" i="202" s="1"/>
  <c r="J171" i="202" s="1"/>
  <c r="A24" i="200"/>
  <c r="J39" i="200" s="1"/>
  <c r="J93" i="200" s="1"/>
  <c r="J132" i="200" s="1"/>
  <c r="J171" i="200" s="1"/>
  <c r="A24" i="207"/>
  <c r="A24" i="199"/>
  <c r="J39" i="199" s="1"/>
  <c r="J93" i="199" s="1"/>
  <c r="J132" i="199" s="1"/>
  <c r="J171" i="199" s="1"/>
  <c r="J210" i="199" s="1"/>
  <c r="J249" i="199" s="1"/>
  <c r="A24" i="198"/>
  <c r="J39" i="198" s="1"/>
  <c r="I26" i="228"/>
  <c r="I27" i="224"/>
  <c r="I80" i="224" s="1"/>
  <c r="I27" i="222"/>
  <c r="I80" i="222" s="1"/>
  <c r="I27" i="217"/>
  <c r="I80" i="217" s="1"/>
  <c r="I27" i="216"/>
  <c r="I80" i="216" s="1"/>
  <c r="I27" i="213"/>
  <c r="I80" i="213" s="1"/>
  <c r="I27" i="223"/>
  <c r="I80" i="223" s="1"/>
  <c r="I27" i="219"/>
  <c r="I80" i="219" s="1"/>
  <c r="I158" i="219" s="1"/>
  <c r="I27" i="210"/>
  <c r="I80" i="210" s="1"/>
  <c r="I158" i="210" s="1"/>
  <c r="I27" i="207"/>
  <c r="I80" i="207" s="1"/>
  <c r="I27" i="204"/>
  <c r="I80" i="204" s="1"/>
  <c r="I275" i="204" s="1"/>
  <c r="I27" i="225"/>
  <c r="I80" i="225" s="1"/>
  <c r="I27" i="218"/>
  <c r="I80" i="218" s="1"/>
  <c r="I197" i="218" s="1"/>
  <c r="I27" i="212"/>
  <c r="I80" i="212" s="1"/>
  <c r="I27" i="208"/>
  <c r="I80" i="208" s="1"/>
  <c r="I119" i="208" s="1"/>
  <c r="I27" i="215"/>
  <c r="I80" i="215" s="1"/>
  <c r="I27" i="214"/>
  <c r="I80" i="214" s="1"/>
  <c r="I27" i="206"/>
  <c r="I80" i="206" s="1"/>
  <c r="I197" i="206" s="1"/>
  <c r="I27" i="205"/>
  <c r="I80" i="205" s="1"/>
  <c r="I27" i="201"/>
  <c r="I80" i="201" s="1"/>
  <c r="I158" i="201" s="1"/>
  <c r="I27" i="220"/>
  <c r="I80" i="220" s="1"/>
  <c r="I27" i="203"/>
  <c r="I80" i="203" s="1"/>
  <c r="I119" i="203" s="1"/>
  <c r="I275" i="203" s="1"/>
  <c r="I27" i="202"/>
  <c r="I80" i="202" s="1"/>
  <c r="I158" i="202" s="1"/>
  <c r="I27" i="200"/>
  <c r="I80" i="200" s="1"/>
  <c r="I27" i="199"/>
  <c r="I80" i="199" s="1"/>
  <c r="I27" i="211"/>
  <c r="I80" i="211" s="1"/>
  <c r="I27" i="209"/>
  <c r="I80" i="209" s="1"/>
  <c r="I119" i="209" s="1"/>
  <c r="I27" i="198"/>
  <c r="I80" i="198" s="1"/>
  <c r="I197" i="198" s="1"/>
  <c r="A61" i="212"/>
  <c r="A22" i="228"/>
  <c r="A22" i="224"/>
  <c r="A76" i="224" s="1"/>
  <c r="A22" i="222"/>
  <c r="A22" i="217"/>
  <c r="A22" i="216"/>
  <c r="A22" i="213"/>
  <c r="A35" i="213" s="1"/>
  <c r="A89" i="213" s="1"/>
  <c r="A22" i="220"/>
  <c r="A76" i="220" s="1"/>
  <c r="A154" i="220" s="1"/>
  <c r="A22" i="218"/>
  <c r="A35" i="218" s="1"/>
  <c r="A89" i="218" s="1"/>
  <c r="A167" i="218" s="1"/>
  <c r="A22" i="210"/>
  <c r="A76" i="210" s="1"/>
  <c r="A154" i="210" s="1"/>
  <c r="A22" i="207"/>
  <c r="A22" i="215"/>
  <c r="A22" i="214"/>
  <c r="A22" i="208"/>
  <c r="A35" i="208" s="1"/>
  <c r="A89" i="208" s="1"/>
  <c r="A128" i="208" s="1"/>
  <c r="A22" i="211"/>
  <c r="A22" i="201"/>
  <c r="A22" i="223"/>
  <c r="A22" i="209"/>
  <c r="A76" i="209" s="1"/>
  <c r="A115" i="209" s="1"/>
  <c r="A22" i="203"/>
  <c r="A22" i="202"/>
  <c r="A22" i="200"/>
  <c r="A22" i="199"/>
  <c r="A35" i="199" s="1"/>
  <c r="A89" i="199" s="1"/>
  <c r="A206" i="199" s="1"/>
  <c r="A22" i="225"/>
  <c r="A22" i="204"/>
  <c r="A22" i="212"/>
  <c r="A76" i="212" s="1"/>
  <c r="A22" i="205"/>
  <c r="A22" i="219"/>
  <c r="A22" i="206"/>
  <c r="A76" i="206" s="1"/>
  <c r="A22" i="198"/>
  <c r="A76" i="198" s="1"/>
  <c r="A154" i="198" s="1"/>
  <c r="A13" i="228"/>
  <c r="A13" i="225"/>
  <c r="A13" i="223"/>
  <c r="A13" i="218"/>
  <c r="A13" i="217"/>
  <c r="A13" i="214"/>
  <c r="A13" i="220"/>
  <c r="A13" i="219"/>
  <c r="A13" i="216"/>
  <c r="A13" i="215"/>
  <c r="A13" i="224"/>
  <c r="A13" i="206"/>
  <c r="A13" i="213"/>
  <c r="A13" i="211"/>
  <c r="A13" i="205"/>
  <c r="A13" i="207"/>
  <c r="A13" i="203"/>
  <c r="A13" i="199"/>
  <c r="A13" i="212"/>
  <c r="A13" i="210"/>
  <c r="A13" i="208"/>
  <c r="A13" i="204"/>
  <c r="A13" i="201"/>
  <c r="A13" i="200"/>
  <c r="A13" i="222"/>
  <c r="A13" i="209"/>
  <c r="A13" i="202"/>
  <c r="A13" i="198"/>
  <c r="A50" i="228"/>
  <c r="A50" i="219"/>
  <c r="A50" i="218"/>
  <c r="A50" i="215"/>
  <c r="A50" i="214"/>
  <c r="A50" i="225"/>
  <c r="A50" i="223"/>
  <c r="A50" i="220"/>
  <c r="A50" i="212"/>
  <c r="A50" i="216"/>
  <c r="A50" i="211"/>
  <c r="A50" i="209"/>
  <c r="A50" i="206"/>
  <c r="A50" i="213"/>
  <c r="A50" i="205"/>
  <c r="A50" i="208"/>
  <c r="A50" i="207"/>
  <c r="A50" i="204"/>
  <c r="A50" i="222"/>
  <c r="A50" i="217"/>
  <c r="A50" i="203"/>
  <c r="A50" i="202"/>
  <c r="A50" i="201"/>
  <c r="A50" i="200"/>
  <c r="A50" i="199"/>
  <c r="A50" i="224"/>
  <c r="A50" i="210"/>
  <c r="A50" i="198"/>
  <c r="I32" i="228"/>
  <c r="I34" i="228" s="1"/>
  <c r="A55" i="228"/>
  <c r="A55" i="219"/>
  <c r="A55" i="218"/>
  <c r="A55" i="215"/>
  <c r="A55" i="214"/>
  <c r="A55" i="225"/>
  <c r="A55" i="223"/>
  <c r="A55" i="220"/>
  <c r="A55" i="212"/>
  <c r="A55" i="222"/>
  <c r="A55" i="211"/>
  <c r="A55" i="209"/>
  <c r="A55" i="206"/>
  <c r="A55" i="224"/>
  <c r="A55" i="217"/>
  <c r="A55" i="205"/>
  <c r="A55" i="213"/>
  <c r="A55" i="216"/>
  <c r="A55" i="210"/>
  <c r="A55" i="208"/>
  <c r="A55" i="202"/>
  <c r="A55" i="207"/>
  <c r="A55" i="200"/>
  <c r="A55" i="199"/>
  <c r="A55" i="204"/>
  <c r="A55" i="203"/>
  <c r="A55" i="201"/>
  <c r="A55" i="198"/>
  <c r="A59" i="228"/>
  <c r="A59" i="219"/>
  <c r="A59" i="218"/>
  <c r="A59" i="215"/>
  <c r="A59" i="214"/>
  <c r="A59" i="225"/>
  <c r="A59" i="223"/>
  <c r="A59" i="220"/>
  <c r="A59" i="212"/>
  <c r="A59" i="216"/>
  <c r="A59" i="209"/>
  <c r="A59" i="206"/>
  <c r="A59" i="213"/>
  <c r="A59" i="205"/>
  <c r="A59" i="222"/>
  <c r="A59" i="217"/>
  <c r="A59" i="224"/>
  <c r="A59" i="211"/>
  <c r="A59" i="208"/>
  <c r="A59" i="207"/>
  <c r="A59" i="204"/>
  <c r="A59" i="210"/>
  <c r="A59" i="203"/>
  <c r="A59" i="202"/>
  <c r="A59" i="201"/>
  <c r="A59" i="200"/>
  <c r="A59" i="199"/>
  <c r="A59" i="198"/>
  <c r="A63" i="228"/>
  <c r="A63" i="219"/>
  <c r="A63" i="218"/>
  <c r="A63" i="215"/>
  <c r="A63" i="214"/>
  <c r="A63" i="225"/>
  <c r="A63" i="223"/>
  <c r="A63" i="220"/>
  <c r="A63" i="212"/>
  <c r="A63" i="222"/>
  <c r="A63" i="209"/>
  <c r="A63" i="206"/>
  <c r="A63" i="224"/>
  <c r="A63" i="217"/>
  <c r="A63" i="211"/>
  <c r="A63" i="205"/>
  <c r="A63" i="210"/>
  <c r="A63" i="204"/>
  <c r="A63" i="207"/>
  <c r="A63" i="216"/>
  <c r="A63" i="208"/>
  <c r="A63" i="203"/>
  <c r="A63" i="202"/>
  <c r="A63" i="201"/>
  <c r="A63" i="213"/>
  <c r="A63" i="200"/>
  <c r="A63" i="199"/>
  <c r="A63" i="198"/>
  <c r="A31" i="203"/>
  <c r="A25" i="228"/>
  <c r="A25" i="224"/>
  <c r="A25" i="222"/>
  <c r="A25" i="217"/>
  <c r="A25" i="216"/>
  <c r="A25" i="213"/>
  <c r="A25" i="225"/>
  <c r="A79" i="225" s="1"/>
  <c r="A157" i="225" s="1"/>
  <c r="A25" i="212"/>
  <c r="A25" i="210"/>
  <c r="A25" i="207"/>
  <c r="A25" i="220"/>
  <c r="A79" i="220" s="1"/>
  <c r="A157" i="220" s="1"/>
  <c r="A25" i="219"/>
  <c r="A25" i="208"/>
  <c r="A25" i="223"/>
  <c r="A25" i="209"/>
  <c r="A25" i="201"/>
  <c r="A25" i="215"/>
  <c r="A25" i="214"/>
  <c r="A38" i="214" s="1"/>
  <c r="A92" i="214" s="1"/>
  <c r="A25" i="206"/>
  <c r="A25" i="205"/>
  <c r="A25" i="203"/>
  <c r="A38" i="203" s="1"/>
  <c r="A92" i="203" s="1"/>
  <c r="A131" i="203" s="1"/>
  <c r="A287" i="203" s="1"/>
  <c r="A25" i="202"/>
  <c r="A25" i="200"/>
  <c r="A38" i="200" s="1"/>
  <c r="A92" i="200" s="1"/>
  <c r="A170" i="200" s="1"/>
  <c r="A25" i="199"/>
  <c r="A38" i="199" s="1"/>
  <c r="A92" i="199" s="1"/>
  <c r="A170" i="199" s="1"/>
  <c r="A25" i="218"/>
  <c r="A25" i="211"/>
  <c r="A79" i="211" s="1"/>
  <c r="A157" i="211" s="1"/>
  <c r="A25" i="204"/>
  <c r="A38" i="204" s="1"/>
  <c r="A92" i="204" s="1"/>
  <c r="A170" i="204" s="1"/>
  <c r="A25" i="198"/>
  <c r="A34" i="223"/>
  <c r="A34" i="224"/>
  <c r="A88" i="224" s="1"/>
  <c r="A34" i="216"/>
  <c r="A34" i="209"/>
  <c r="A34" i="204"/>
  <c r="A34" i="201"/>
  <c r="A88" i="201" s="1"/>
  <c r="A34" i="210"/>
  <c r="I22" i="228"/>
  <c r="I23" i="225"/>
  <c r="I76" i="225" s="1"/>
  <c r="I23" i="223"/>
  <c r="I76" i="223" s="1"/>
  <c r="I23" i="220"/>
  <c r="I76" i="220" s="1"/>
  <c r="I23" i="212"/>
  <c r="I76" i="212" s="1"/>
  <c r="I23" i="219"/>
  <c r="I76" i="219" s="1"/>
  <c r="I23" i="213"/>
  <c r="I76" i="213" s="1"/>
  <c r="I23" i="208"/>
  <c r="I76" i="208" s="1"/>
  <c r="I23" i="222"/>
  <c r="I76" i="222" s="1"/>
  <c r="I23" i="218"/>
  <c r="I76" i="218" s="1"/>
  <c r="I23" i="211"/>
  <c r="I76" i="211" s="1"/>
  <c r="I23" i="209"/>
  <c r="I76" i="209" s="1"/>
  <c r="I23" i="206"/>
  <c r="I76" i="206" s="1"/>
  <c r="I154" i="206" s="1"/>
  <c r="I23" i="205"/>
  <c r="I76" i="205" s="1"/>
  <c r="I115" i="205" s="1"/>
  <c r="I23" i="224"/>
  <c r="I76" i="224" s="1"/>
  <c r="I23" i="210"/>
  <c r="I76" i="210" s="1"/>
  <c r="I23" i="204"/>
  <c r="I76" i="204" s="1"/>
  <c r="I23" i="216"/>
  <c r="I76" i="216" s="1"/>
  <c r="I23" i="201"/>
  <c r="I76" i="201" s="1"/>
  <c r="I23" i="215"/>
  <c r="I76" i="215" s="1"/>
  <c r="I23" i="214"/>
  <c r="I76" i="214" s="1"/>
  <c r="I23" i="217"/>
  <c r="I76" i="217" s="1"/>
  <c r="I23" i="203"/>
  <c r="I76" i="203" s="1"/>
  <c r="I193" i="203" s="1"/>
  <c r="I23" i="202"/>
  <c r="I76" i="202" s="1"/>
  <c r="I115" i="202" s="1"/>
  <c r="I23" i="199"/>
  <c r="I76" i="199" s="1"/>
  <c r="I115" i="199" s="1"/>
  <c r="I232" i="199" s="1"/>
  <c r="I23" i="207"/>
  <c r="I76" i="207" s="1"/>
  <c r="I23" i="200"/>
  <c r="I76" i="200" s="1"/>
  <c r="I23" i="198"/>
  <c r="I76" i="198" s="1"/>
  <c r="I232" i="198" s="1"/>
  <c r="I28" i="228"/>
  <c r="I15" i="228" s="1"/>
  <c r="I18" i="228"/>
  <c r="I18" i="225"/>
  <c r="I72" i="225" s="1"/>
  <c r="I111" i="225" s="1"/>
  <c r="I18" i="223"/>
  <c r="I72" i="223" s="1"/>
  <c r="I150" i="223" s="1"/>
  <c r="I18" i="219"/>
  <c r="I72" i="219" s="1"/>
  <c r="I189" i="219" s="1"/>
  <c r="I18" i="214"/>
  <c r="I72" i="214" s="1"/>
  <c r="I18" i="218"/>
  <c r="I72" i="218" s="1"/>
  <c r="I189" i="218" s="1"/>
  <c r="I18" i="217"/>
  <c r="I72" i="217" s="1"/>
  <c r="I18" i="216"/>
  <c r="I72" i="216" s="1"/>
  <c r="I18" i="211"/>
  <c r="I72" i="211" s="1"/>
  <c r="I111" i="211" s="1"/>
  <c r="I18" i="205"/>
  <c r="I72" i="205" s="1"/>
  <c r="I150" i="205" s="1"/>
  <c r="I18" i="222"/>
  <c r="I72" i="222" s="1"/>
  <c r="I18" i="220"/>
  <c r="I72" i="220" s="1"/>
  <c r="I18" i="212"/>
  <c r="I72" i="212" s="1"/>
  <c r="I150" i="212" s="1"/>
  <c r="I18" i="209"/>
  <c r="I72" i="209" s="1"/>
  <c r="I111" i="209" s="1"/>
  <c r="I18" i="206"/>
  <c r="I72" i="206" s="1"/>
  <c r="I18" i="213"/>
  <c r="I72" i="213" s="1"/>
  <c r="I111" i="213" s="1"/>
  <c r="I18" i="204"/>
  <c r="I72" i="204" s="1"/>
  <c r="I267" i="204" s="1"/>
  <c r="I18" i="199"/>
  <c r="I72" i="199" s="1"/>
  <c r="I18" i="210"/>
  <c r="I72" i="210" s="1"/>
  <c r="I18" i="202"/>
  <c r="I72" i="202" s="1"/>
  <c r="I111" i="202" s="1"/>
  <c r="I18" i="224"/>
  <c r="I72" i="224" s="1"/>
  <c r="I18" i="215"/>
  <c r="I72" i="215" s="1"/>
  <c r="I18" i="207"/>
  <c r="I72" i="207" s="1"/>
  <c r="I18" i="208"/>
  <c r="I72" i="208" s="1"/>
  <c r="I150" i="208" s="1"/>
  <c r="I18" i="203"/>
  <c r="I72" i="203" s="1"/>
  <c r="I150" i="203" s="1"/>
  <c r="I18" i="201"/>
  <c r="I72" i="201" s="1"/>
  <c r="I150" i="201" s="1"/>
  <c r="I18" i="200"/>
  <c r="I72" i="200" s="1"/>
  <c r="I18" i="198"/>
  <c r="I72" i="198" s="1"/>
  <c r="I189" i="198" s="1"/>
  <c r="A27" i="217"/>
  <c r="A40" i="217" s="1"/>
  <c r="A94" i="217" s="1"/>
  <c r="A133" i="217" s="1"/>
  <c r="A27" i="219"/>
  <c r="I21" i="228"/>
  <c r="I22" i="224"/>
  <c r="I75" i="224" s="1"/>
  <c r="I22" i="222"/>
  <c r="I75" i="222" s="1"/>
  <c r="I22" i="217"/>
  <c r="I75" i="217" s="1"/>
  <c r="I22" i="216"/>
  <c r="I75" i="216" s="1"/>
  <c r="I22" i="213"/>
  <c r="I75" i="213" s="1"/>
  <c r="I153" i="213" s="1"/>
  <c r="I22" i="219"/>
  <c r="I75" i="219" s="1"/>
  <c r="I192" i="219" s="1"/>
  <c r="I22" i="218"/>
  <c r="I75" i="218" s="1"/>
  <c r="I153" i="218" s="1"/>
  <c r="I22" i="215"/>
  <c r="I75" i="215" s="1"/>
  <c r="I22" i="214"/>
  <c r="I75" i="214" s="1"/>
  <c r="I22" i="225"/>
  <c r="I75" i="225" s="1"/>
  <c r="I22" i="212"/>
  <c r="I75" i="212" s="1"/>
  <c r="I22" i="220"/>
  <c r="I75" i="220" s="1"/>
  <c r="I192" i="220" s="1"/>
  <c r="I22" i="210"/>
  <c r="I75" i="210" s="1"/>
  <c r="I22" i="207"/>
  <c r="I75" i="207" s="1"/>
  <c r="I22" i="223"/>
  <c r="I75" i="223" s="1"/>
  <c r="I22" i="209"/>
  <c r="I75" i="209" s="1"/>
  <c r="I153" i="209" s="1"/>
  <c r="I22" i="208"/>
  <c r="I75" i="208" s="1"/>
  <c r="I22" i="203"/>
  <c r="I75" i="203" s="1"/>
  <c r="I153" i="203" s="1"/>
  <c r="I22" i="202"/>
  <c r="I75" i="202" s="1"/>
  <c r="I153" i="202" s="1"/>
  <c r="I22" i="200"/>
  <c r="I22" i="199"/>
  <c r="I75" i="199" s="1"/>
  <c r="I22" i="206"/>
  <c r="I75" i="206" s="1"/>
  <c r="I153" i="206" s="1"/>
  <c r="I22" i="205"/>
  <c r="I75" i="205" s="1"/>
  <c r="I153" i="205" s="1"/>
  <c r="I22" i="211"/>
  <c r="I75" i="211" s="1"/>
  <c r="I22" i="204"/>
  <c r="I75" i="204" s="1"/>
  <c r="I114" i="204" s="1"/>
  <c r="I22" i="201"/>
  <c r="I75" i="201" s="1"/>
  <c r="I22" i="198"/>
  <c r="I75" i="198" s="1"/>
  <c r="A54" i="228"/>
  <c r="A54" i="224"/>
  <c r="A54" i="222"/>
  <c r="A54" i="217"/>
  <c r="A54" i="216"/>
  <c r="A54" i="213"/>
  <c r="A54" i="219"/>
  <c r="A54" i="218"/>
  <c r="A54" i="215"/>
  <c r="A54" i="214"/>
  <c r="A54" i="225"/>
  <c r="A54" i="212"/>
  <c r="A54" i="205"/>
  <c r="A54" i="220"/>
  <c r="A54" i="210"/>
  <c r="A54" i="207"/>
  <c r="A54" i="204"/>
  <c r="A54" i="209"/>
  <c r="A54" i="208"/>
  <c r="A54" i="202"/>
  <c r="A54" i="200"/>
  <c r="A54" i="199"/>
  <c r="A54" i="206"/>
  <c r="A54" i="223"/>
  <c r="A54" i="211"/>
  <c r="A54" i="203"/>
  <c r="A54" i="201"/>
  <c r="A54" i="198"/>
  <c r="A58" i="228"/>
  <c r="A58" i="224"/>
  <c r="A58" i="222"/>
  <c r="A58" i="217"/>
  <c r="A58" i="216"/>
  <c r="A58" i="213"/>
  <c r="A58" i="219"/>
  <c r="A58" i="218"/>
  <c r="A58" i="215"/>
  <c r="A58" i="214"/>
  <c r="A58" i="205"/>
  <c r="A58" i="223"/>
  <c r="A58" i="210"/>
  <c r="A58" i="207"/>
  <c r="A58" i="204"/>
  <c r="A58" i="220"/>
  <c r="A58" i="202"/>
  <c r="A58" i="200"/>
  <c r="A58" i="199"/>
  <c r="A58" i="225"/>
  <c r="A58" i="212"/>
  <c r="A58" i="203"/>
  <c r="A58" i="201"/>
  <c r="A58" i="211"/>
  <c r="A58" i="209"/>
  <c r="A58" i="208"/>
  <c r="A58" i="206"/>
  <c r="A58" i="198"/>
  <c r="A62" i="228"/>
  <c r="A62" i="224"/>
  <c r="A62" i="222"/>
  <c r="A62" i="217"/>
  <c r="A62" i="216"/>
  <c r="A62" i="213"/>
  <c r="A62" i="219"/>
  <c r="A62" i="218"/>
  <c r="A62" i="215"/>
  <c r="A62" i="214"/>
  <c r="A62" i="225"/>
  <c r="A62" i="212"/>
  <c r="A62" i="211"/>
  <c r="A62" i="205"/>
  <c r="A62" i="220"/>
  <c r="A62" i="210"/>
  <c r="A62" i="207"/>
  <c r="A62" i="204"/>
  <c r="A62" i="223"/>
  <c r="A62" i="209"/>
  <c r="A62" i="208"/>
  <c r="A62" i="202"/>
  <c r="A62" i="200"/>
  <c r="A62" i="199"/>
  <c r="A62" i="206"/>
  <c r="A62" i="203"/>
  <c r="A62" i="201"/>
  <c r="A62" i="198"/>
  <c r="A32" i="228"/>
  <c r="A32" i="224"/>
  <c r="A32" i="222"/>
  <c r="A32" i="217"/>
  <c r="A32" i="216"/>
  <c r="A32" i="213"/>
  <c r="A45" i="213" s="1"/>
  <c r="A99" i="213" s="1"/>
  <c r="A138" i="213" s="1"/>
  <c r="A32" i="219"/>
  <c r="A32" i="218"/>
  <c r="A32" i="215"/>
  <c r="A32" i="214"/>
  <c r="A32" i="225"/>
  <c r="A32" i="212"/>
  <c r="A32" i="220"/>
  <c r="A86" i="220" s="1"/>
  <c r="A164" i="220" s="1"/>
  <c r="A32" i="210"/>
  <c r="A32" i="207"/>
  <c r="A32" i="204"/>
  <c r="A86" i="204" s="1"/>
  <c r="A203" i="204" s="1"/>
  <c r="A32" i="209"/>
  <c r="A32" i="203"/>
  <c r="A32" i="202"/>
  <c r="A32" i="200"/>
  <c r="A32" i="199"/>
  <c r="A32" i="208"/>
  <c r="A45" i="208" s="1"/>
  <c r="A99" i="208" s="1"/>
  <c r="A177" i="208" s="1"/>
  <c r="A32" i="206"/>
  <c r="A45" i="206" s="1"/>
  <c r="A99" i="206" s="1"/>
  <c r="A32" i="205"/>
  <c r="A32" i="223"/>
  <c r="A32" i="201"/>
  <c r="A32" i="211"/>
  <c r="A32" i="198"/>
  <c r="A45" i="198" s="1"/>
  <c r="A99" i="198" s="1"/>
  <c r="A216" i="198" s="1"/>
  <c r="A26" i="228"/>
  <c r="A26" i="219"/>
  <c r="A26" i="218"/>
  <c r="A39" i="218" s="1"/>
  <c r="A93" i="218" s="1"/>
  <c r="A210" i="218" s="1"/>
  <c r="A26" i="215"/>
  <c r="A26" i="214"/>
  <c r="A26" i="225"/>
  <c r="A26" i="223"/>
  <c r="A80" i="223" s="1"/>
  <c r="A26" i="220"/>
  <c r="A26" i="212"/>
  <c r="A26" i="216"/>
  <c r="A26" i="211"/>
  <c r="A26" i="209"/>
  <c r="A26" i="206"/>
  <c r="A39" i="206" s="1"/>
  <c r="A93" i="206" s="1"/>
  <c r="A26" i="205"/>
  <c r="A26" i="213"/>
  <c r="A26" i="222"/>
  <c r="A26" i="207"/>
  <c r="A26" i="204"/>
  <c r="A39" i="204" s="1"/>
  <c r="A93" i="204" s="1"/>
  <c r="A171" i="204" s="1"/>
  <c r="A26" i="217"/>
  <c r="A26" i="210"/>
  <c r="A26" i="208"/>
  <c r="A26" i="203"/>
  <c r="A26" i="202"/>
  <c r="A26" i="224"/>
  <c r="A26" i="200"/>
  <c r="A26" i="199"/>
  <c r="A26" i="201"/>
  <c r="A80" i="201" s="1"/>
  <c r="A158" i="201" s="1"/>
  <c r="A26" i="198"/>
  <c r="A21" i="228"/>
  <c r="A33" i="228" s="1"/>
  <c r="A21" i="219"/>
  <c r="A21" i="218"/>
  <c r="A21" i="215"/>
  <c r="A21" i="214"/>
  <c r="A75" i="214" s="1"/>
  <c r="A114" i="214" s="1"/>
  <c r="A21" i="225"/>
  <c r="A21" i="223"/>
  <c r="A21" i="220"/>
  <c r="A21" i="212"/>
  <c r="A21" i="216"/>
  <c r="A33" i="216" s="1"/>
  <c r="A87" i="216" s="1"/>
  <c r="A165" i="216" s="1"/>
  <c r="A21" i="211"/>
  <c r="A75" i="211" s="1"/>
  <c r="A21" i="209"/>
  <c r="A21" i="206"/>
  <c r="A21" i="205"/>
  <c r="A21" i="213"/>
  <c r="A21" i="217"/>
  <c r="A75" i="217" s="1"/>
  <c r="A21" i="224"/>
  <c r="A75" i="224" s="1"/>
  <c r="A114" i="224" s="1"/>
  <c r="A21" i="222"/>
  <c r="A21" i="208"/>
  <c r="A21" i="207"/>
  <c r="A21" i="204"/>
  <c r="A21" i="203"/>
  <c r="A21" i="202"/>
  <c r="A21" i="201"/>
  <c r="A21" i="210"/>
  <c r="A21" i="200"/>
  <c r="A21" i="199"/>
  <c r="A21" i="198"/>
  <c r="A33" i="198" s="1"/>
  <c r="A87" i="198" s="1"/>
  <c r="A204" i="198" s="1"/>
  <c r="I23" i="228"/>
  <c r="I24" i="224"/>
  <c r="I77" i="224" s="1"/>
  <c r="I24" i="222"/>
  <c r="I77" i="222" s="1"/>
  <c r="I24" i="217"/>
  <c r="I77" i="217" s="1"/>
  <c r="I24" i="216"/>
  <c r="I77" i="216" s="1"/>
  <c r="I24" i="213"/>
  <c r="I77" i="213" s="1"/>
  <c r="I24" i="225"/>
  <c r="I77" i="225" s="1"/>
  <c r="I24" i="212"/>
  <c r="I77" i="212" s="1"/>
  <c r="I24" i="210"/>
  <c r="I77" i="210" s="1"/>
  <c r="I24" i="207"/>
  <c r="I77" i="207" s="1"/>
  <c r="I24" i="220"/>
  <c r="I77" i="220" s="1"/>
  <c r="I116" i="220" s="1"/>
  <c r="I24" i="219"/>
  <c r="I77" i="219" s="1"/>
  <c r="I24" i="208"/>
  <c r="I77" i="208" s="1"/>
  <c r="I116" i="208" s="1"/>
  <c r="I24" i="223"/>
  <c r="I77" i="223" s="1"/>
  <c r="I24" i="209"/>
  <c r="I77" i="209" s="1"/>
  <c r="I24" i="201"/>
  <c r="I77" i="201" s="1"/>
  <c r="I24" i="215"/>
  <c r="I77" i="215" s="1"/>
  <c r="I24" i="214"/>
  <c r="I77" i="214" s="1"/>
  <c r="I155" i="214" s="1"/>
  <c r="I24" i="206"/>
  <c r="I77" i="206" s="1"/>
  <c r="I24" i="205"/>
  <c r="I77" i="205" s="1"/>
  <c r="I24" i="203"/>
  <c r="I77" i="203" s="1"/>
  <c r="I194" i="203" s="1"/>
  <c r="I24" i="202"/>
  <c r="I77" i="202" s="1"/>
  <c r="I116" i="202" s="1"/>
  <c r="I24" i="200"/>
  <c r="I77" i="200" s="1"/>
  <c r="I24" i="199"/>
  <c r="I77" i="199" s="1"/>
  <c r="I116" i="199" s="1"/>
  <c r="I233" i="199" s="1"/>
  <c r="I24" i="218"/>
  <c r="I77" i="218" s="1"/>
  <c r="I155" i="218" s="1"/>
  <c r="I24" i="211"/>
  <c r="I77" i="211" s="1"/>
  <c r="I24" i="204"/>
  <c r="I77" i="204" s="1"/>
  <c r="I24" i="198"/>
  <c r="I77" i="198" s="1"/>
  <c r="A28" i="228"/>
  <c r="A41" i="228" s="1"/>
  <c r="A28" i="225"/>
  <c r="A41" i="225" s="1"/>
  <c r="A95" i="225" s="1"/>
  <c r="A28" i="224"/>
  <c r="A41" i="224" s="1"/>
  <c r="A95" i="224" s="1"/>
  <c r="A28" i="223"/>
  <c r="A82" i="223" s="1"/>
  <c r="A28" i="210"/>
  <c r="A28" i="207"/>
  <c r="A28" i="206"/>
  <c r="A41" i="206" s="1"/>
  <c r="A95" i="206" s="1"/>
  <c r="A28" i="199"/>
  <c r="A28" i="215"/>
  <c r="A28" i="203"/>
  <c r="A41" i="203" s="1"/>
  <c r="A95" i="203" s="1"/>
  <c r="A173" i="203" s="1"/>
  <c r="A28" i="202"/>
  <c r="A28" i="217"/>
  <c r="A28" i="212"/>
  <c r="A28" i="209"/>
  <c r="A82" i="209" s="1"/>
  <c r="A121" i="209" s="1"/>
  <c r="A28" i="205"/>
  <c r="A82" i="205" s="1"/>
  <c r="A28" i="201"/>
  <c r="A82" i="201" s="1"/>
  <c r="A28" i="222"/>
  <c r="A28" i="220"/>
  <c r="A28" i="219"/>
  <c r="A41" i="219" s="1"/>
  <c r="A95" i="219" s="1"/>
  <c r="A28" i="218"/>
  <c r="A28" i="214"/>
  <c r="A82" i="214" s="1"/>
  <c r="A28" i="213"/>
  <c r="A41" i="213" s="1"/>
  <c r="A95" i="213" s="1"/>
  <c r="A28" i="211"/>
  <c r="A28" i="204"/>
  <c r="A82" i="204" s="1"/>
  <c r="A199" i="204" s="1"/>
  <c r="A28" i="200"/>
  <c r="A82" i="200" s="1"/>
  <c r="A121" i="200" s="1"/>
  <c r="A28" i="216"/>
  <c r="A41" i="216" s="1"/>
  <c r="A95" i="216" s="1"/>
  <c r="A134" i="216" s="1"/>
  <c r="A28" i="208"/>
  <c r="A41" i="208" s="1"/>
  <c r="A95" i="208" s="1"/>
  <c r="A28" i="198"/>
  <c r="A1" i="30"/>
  <c r="A1" i="105"/>
  <c r="A1" i="60"/>
  <c r="A1" i="98"/>
  <c r="A1" i="35"/>
  <c r="I266" i="204"/>
  <c r="G7" i="122"/>
  <c r="G6" i="106"/>
  <c r="F6" i="106"/>
  <c r="E6" i="106"/>
  <c r="A3" i="106"/>
  <c r="A3" i="45"/>
  <c r="A485" i="45"/>
  <c r="A11" i="45"/>
  <c r="A9" i="45"/>
  <c r="A10" i="45"/>
  <c r="A8" i="45"/>
  <c r="F6" i="98"/>
  <c r="E6" i="98"/>
  <c r="A3" i="98"/>
  <c r="J7" i="60"/>
  <c r="N7" i="60" s="1"/>
  <c r="K7" i="60"/>
  <c r="O7" i="60" s="1"/>
  <c r="I7" i="60"/>
  <c r="M7" i="60" s="1"/>
  <c r="H6" i="60"/>
  <c r="A3" i="60"/>
  <c r="D5" i="105"/>
  <c r="I5" i="225" s="1"/>
  <c r="C5" i="105"/>
  <c r="C5" i="215" s="1"/>
  <c r="A3" i="105"/>
  <c r="B5" i="30"/>
  <c r="B1" i="225" s="1"/>
  <c r="D5" i="30"/>
  <c r="C3" i="214" s="1"/>
  <c r="E5" i="30"/>
  <c r="A5" i="30"/>
  <c r="A3" i="30"/>
  <c r="A13" i="35"/>
  <c r="A14" i="35"/>
  <c r="A15" i="35"/>
  <c r="A16" i="35"/>
  <c r="A17" i="35"/>
  <c r="A12" i="35"/>
  <c r="A7" i="35"/>
  <c r="D6" i="193" s="1"/>
  <c r="G4" i="2" s="1"/>
  <c r="A8" i="35"/>
  <c r="E6" i="194" s="1"/>
  <c r="A9" i="35"/>
  <c r="F6" i="193" s="1"/>
  <c r="I4" i="2" s="1"/>
  <c r="A6" i="35"/>
  <c r="A3" i="35"/>
  <c r="D43" i="54"/>
  <c r="A41" i="54"/>
  <c r="E5" i="183" s="1"/>
  <c r="A42" i="54"/>
  <c r="A43" i="54"/>
  <c r="D6" i="45" s="1"/>
  <c r="A44" i="54"/>
  <c r="E6" i="45" s="1"/>
  <c r="A40" i="54"/>
  <c r="A38" i="54"/>
  <c r="A20" i="54"/>
  <c r="B6" i="135"/>
  <c r="A1" i="135"/>
  <c r="A12" i="131"/>
  <c r="A7" i="131"/>
  <c r="A11" i="131"/>
  <c r="A6" i="131"/>
  <c r="B31" i="163"/>
  <c r="K3" i="123"/>
  <c r="A1" i="126"/>
  <c r="A83" i="113"/>
  <c r="G23" i="105"/>
  <c r="F23" i="105" s="1"/>
  <c r="G24" i="105"/>
  <c r="F24" i="105" s="1"/>
  <c r="G27" i="105"/>
  <c r="F27" i="105" s="1"/>
  <c r="G28" i="105"/>
  <c r="F28" i="105" s="1"/>
  <c r="G32" i="105"/>
  <c r="F32" i="105" s="1"/>
  <c r="G61" i="105"/>
  <c r="F61" i="105" s="1"/>
  <c r="G62" i="105"/>
  <c r="F62" i="105" s="1"/>
  <c r="G65" i="105"/>
  <c r="F65" i="105" s="1"/>
  <c r="G66" i="105"/>
  <c r="F66" i="105" s="1"/>
  <c r="G69" i="105"/>
  <c r="F69" i="105" s="1"/>
  <c r="G70" i="105"/>
  <c r="F70" i="105" s="1"/>
  <c r="G74" i="105"/>
  <c r="F74" i="105" s="1"/>
  <c r="G79" i="105"/>
  <c r="F79" i="105" s="1"/>
  <c r="G83" i="105"/>
  <c r="F83" i="105" s="1"/>
  <c r="G86" i="105"/>
  <c r="F86" i="105" s="1"/>
  <c r="G87" i="105"/>
  <c r="F87" i="105" s="1"/>
  <c r="G90" i="105"/>
  <c r="F90" i="105" s="1"/>
  <c r="G91" i="105"/>
  <c r="F91" i="105" s="1"/>
  <c r="G95" i="105"/>
  <c r="F95" i="105" s="1"/>
  <c r="G96" i="105"/>
  <c r="F96" i="105" s="1"/>
  <c r="G101" i="105"/>
  <c r="F101" i="105" s="1"/>
  <c r="E3" i="135"/>
  <c r="D3" i="131"/>
  <c r="F2" i="122"/>
  <c r="F172" i="122"/>
  <c r="F235" i="122"/>
  <c r="F303" i="122"/>
  <c r="F306" i="122"/>
  <c r="E3" i="113"/>
  <c r="F3" i="126" s="1"/>
  <c r="B31" i="122"/>
  <c r="C116" i="122"/>
  <c r="B165" i="122"/>
  <c r="D165" i="122"/>
  <c r="D321" i="122"/>
  <c r="D344" i="122"/>
  <c r="D296" i="122"/>
  <c r="B91" i="122"/>
  <c r="B114" i="122"/>
  <c r="D114" i="122"/>
  <c r="D343" i="122"/>
  <c r="D58" i="122"/>
  <c r="D224" i="122"/>
  <c r="D295" i="122"/>
  <c r="D318" i="122"/>
  <c r="D56" i="122"/>
  <c r="D293" i="122"/>
  <c r="D364" i="122"/>
  <c r="B13" i="122"/>
  <c r="D246" i="122"/>
  <c r="C160" i="122"/>
  <c r="D221" i="122"/>
  <c r="B12" i="122"/>
  <c r="C87" i="122"/>
  <c r="D316" i="122"/>
  <c r="D110" i="122"/>
  <c r="D54" i="122"/>
  <c r="D159" i="122"/>
  <c r="D200" i="122"/>
  <c r="D290" i="122"/>
  <c r="D52" i="122"/>
  <c r="D289" i="122"/>
  <c r="D242" i="122"/>
  <c r="D265" i="122"/>
  <c r="B51" i="122"/>
  <c r="C51" i="122"/>
  <c r="D130" i="122"/>
  <c r="D359" i="122"/>
  <c r="B83" i="122"/>
  <c r="C83" i="122"/>
  <c r="D357" i="122"/>
  <c r="B104" i="122"/>
  <c r="C104" i="122"/>
  <c r="D356" i="122"/>
  <c r="C40" i="122"/>
  <c r="C170" i="122"/>
  <c r="D232" i="122"/>
  <c r="D39" i="122"/>
  <c r="D349" i="122"/>
  <c r="D230" i="122"/>
  <c r="D372" i="122"/>
  <c r="D325" i="122"/>
  <c r="C95" i="122"/>
  <c r="C78" i="122"/>
  <c r="C46" i="122"/>
  <c r="D354" i="122"/>
  <c r="D27" i="122"/>
  <c r="D353" i="122"/>
  <c r="C10" i="45"/>
  <c r="D34" i="45"/>
  <c r="C58" i="45"/>
  <c r="E58" i="45"/>
  <c r="D58" i="45"/>
  <c r="C70" i="45"/>
  <c r="D70" i="45"/>
  <c r="E70" i="45"/>
  <c r="C82" i="45"/>
  <c r="D82" i="45"/>
  <c r="E82" i="45"/>
  <c r="C94" i="45"/>
  <c r="D94" i="45"/>
  <c r="E94" i="45"/>
  <c r="D124" i="45"/>
  <c r="E124" i="45"/>
  <c r="C148" i="45"/>
  <c r="D148" i="45"/>
  <c r="E148" i="45"/>
  <c r="C172" i="45"/>
  <c r="D172" i="45"/>
  <c r="E172" i="45"/>
  <c r="C190" i="45"/>
  <c r="D190" i="45"/>
  <c r="E190" i="45"/>
  <c r="C202" i="45"/>
  <c r="D202" i="45"/>
  <c r="E202" i="45"/>
  <c r="C214" i="45"/>
  <c r="D214" i="45"/>
  <c r="E214" i="45"/>
  <c r="C226" i="45"/>
  <c r="D226" i="45"/>
  <c r="E226" i="45"/>
  <c r="C244" i="45"/>
  <c r="D244" i="45"/>
  <c r="E244" i="45"/>
  <c r="C262" i="45"/>
  <c r="D262" i="45"/>
  <c r="E262" i="45"/>
  <c r="C280" i="45"/>
  <c r="D280" i="45"/>
  <c r="E280" i="45"/>
  <c r="C292" i="45"/>
  <c r="D292" i="45"/>
  <c r="E292" i="45"/>
  <c r="C304" i="45"/>
  <c r="D304" i="45"/>
  <c r="E304" i="45"/>
  <c r="C316" i="45"/>
  <c r="D316" i="45"/>
  <c r="E316" i="45"/>
  <c r="C334" i="45"/>
  <c r="D334" i="45"/>
  <c r="E334" i="45"/>
  <c r="C358" i="45"/>
  <c r="D358" i="45"/>
  <c r="E358" i="45"/>
  <c r="C497" i="45"/>
  <c r="C498" i="45"/>
  <c r="F5" i="98"/>
  <c r="L5" i="60"/>
  <c r="P11" i="60"/>
  <c r="Q11" i="60"/>
  <c r="P12" i="60"/>
  <c r="Q12" i="60"/>
  <c r="P17" i="60"/>
  <c r="Q17" i="60"/>
  <c r="P19" i="60"/>
  <c r="Q19" i="60"/>
  <c r="P20" i="60"/>
  <c r="Q20" i="60"/>
  <c r="P25" i="60"/>
  <c r="Q25" i="60"/>
  <c r="P27" i="60"/>
  <c r="Q27" i="60"/>
  <c r="P28" i="60"/>
  <c r="Q28" i="60"/>
  <c r="N29" i="60"/>
  <c r="P30" i="60"/>
  <c r="Q30" i="60"/>
  <c r="P31" i="60"/>
  <c r="P32" i="60"/>
  <c r="Q32" i="60"/>
  <c r="P33" i="60"/>
  <c r="Q33" i="60"/>
  <c r="M34" i="60"/>
  <c r="N34" i="60"/>
  <c r="O34" i="60"/>
  <c r="P35" i="60"/>
  <c r="Q35" i="60"/>
  <c r="P36" i="60"/>
  <c r="Q36" i="60"/>
  <c r="P37" i="60"/>
  <c r="Q37" i="60"/>
  <c r="P38" i="60"/>
  <c r="Q38" i="60"/>
  <c r="I39" i="60"/>
  <c r="J39" i="60"/>
  <c r="K39" i="60"/>
  <c r="M39" i="60"/>
  <c r="N39" i="60"/>
  <c r="O39" i="60"/>
  <c r="P41" i="60"/>
  <c r="Q41" i="60"/>
  <c r="Q42" i="60"/>
  <c r="Q43" i="60"/>
  <c r="Q44" i="60"/>
  <c r="P49" i="60"/>
  <c r="Q49" i="60"/>
  <c r="P50" i="60"/>
  <c r="Q50" i="60"/>
  <c r="P51" i="60"/>
  <c r="Q51" i="60"/>
  <c r="P52" i="60"/>
  <c r="Q52" i="60"/>
  <c r="P57" i="60"/>
  <c r="Q57" i="60"/>
  <c r="P58" i="60"/>
  <c r="Q58" i="60"/>
  <c r="P59" i="60"/>
  <c r="Q59" i="60"/>
  <c r="P60" i="60"/>
  <c r="Q60" i="60"/>
  <c r="P63" i="60"/>
  <c r="Q63" i="60"/>
  <c r="P64" i="60"/>
  <c r="Q64" i="60"/>
  <c r="P65" i="60"/>
  <c r="Q65" i="60"/>
  <c r="P66" i="60"/>
  <c r="Q66" i="60"/>
  <c r="P70" i="60"/>
  <c r="Q70" i="60"/>
  <c r="P71" i="60"/>
  <c r="Q71" i="60"/>
  <c r="P72" i="60"/>
  <c r="Q72" i="60"/>
  <c r="P73" i="60"/>
  <c r="Q73" i="60"/>
  <c r="I74" i="60"/>
  <c r="J74" i="60"/>
  <c r="K74" i="60"/>
  <c r="M74" i="60"/>
  <c r="N74" i="60"/>
  <c r="O74" i="60"/>
  <c r="P75" i="60"/>
  <c r="Q75" i="60"/>
  <c r="P76" i="60"/>
  <c r="Q76" i="60"/>
  <c r="P77" i="60"/>
  <c r="Q77" i="60"/>
  <c r="P78" i="60"/>
  <c r="Q78" i="60"/>
  <c r="I79" i="60"/>
  <c r="J79" i="60"/>
  <c r="K79" i="60"/>
  <c r="M79" i="60"/>
  <c r="N79" i="60"/>
  <c r="O79" i="60"/>
  <c r="P80" i="60"/>
  <c r="Q80" i="60"/>
  <c r="P81" i="60"/>
  <c r="P82" i="60"/>
  <c r="Q82" i="60"/>
  <c r="P83" i="60"/>
  <c r="Q83" i="60"/>
  <c r="I84" i="60"/>
  <c r="J84" i="60"/>
  <c r="K84" i="60"/>
  <c r="M84" i="60"/>
  <c r="N84" i="60"/>
  <c r="P85" i="60"/>
  <c r="Q85" i="60"/>
  <c r="P86" i="60"/>
  <c r="P87" i="60"/>
  <c r="Q87" i="60"/>
  <c r="P88" i="60"/>
  <c r="Q88" i="60"/>
  <c r="I89" i="60"/>
  <c r="J89" i="60"/>
  <c r="K89" i="60"/>
  <c r="M89" i="60"/>
  <c r="N89" i="60"/>
  <c r="P91" i="60"/>
  <c r="Q91" i="60"/>
  <c r="P93" i="60"/>
  <c r="Q93" i="60"/>
  <c r="P94" i="60"/>
  <c r="Q94" i="60"/>
  <c r="J95" i="60"/>
  <c r="K95" i="60"/>
  <c r="N95" i="60"/>
  <c r="O95" i="60"/>
  <c r="P96" i="60"/>
  <c r="Q96" i="60"/>
  <c r="D10" i="122"/>
  <c r="P98" i="60"/>
  <c r="Q98" i="60"/>
  <c r="P99" i="60"/>
  <c r="Q99" i="60"/>
  <c r="P101" i="60"/>
  <c r="Q101" i="60"/>
  <c r="P102" i="60"/>
  <c r="Q102" i="60"/>
  <c r="P103" i="60"/>
  <c r="Q103" i="60"/>
  <c r="P104" i="60"/>
  <c r="Q104" i="60"/>
  <c r="I105" i="60"/>
  <c r="J105" i="60"/>
  <c r="K105" i="60"/>
  <c r="M105" i="60"/>
  <c r="N105" i="60"/>
  <c r="O105" i="60"/>
  <c r="P106" i="60"/>
  <c r="Q106" i="60"/>
  <c r="P107" i="60"/>
  <c r="Q107" i="60"/>
  <c r="P108" i="60"/>
  <c r="Q108" i="60"/>
  <c r="P109" i="60"/>
  <c r="Q109" i="60"/>
  <c r="I110" i="60"/>
  <c r="J110" i="60"/>
  <c r="K110" i="60"/>
  <c r="M110" i="60"/>
  <c r="N110" i="60"/>
  <c r="O110" i="60"/>
  <c r="P112" i="60"/>
  <c r="Q112" i="60"/>
  <c r="P113" i="60"/>
  <c r="Q113" i="60"/>
  <c r="P114" i="60"/>
  <c r="Q114" i="60"/>
  <c r="P115" i="60"/>
  <c r="Q115" i="60"/>
  <c r="I116" i="60"/>
  <c r="J116" i="60"/>
  <c r="K116" i="60"/>
  <c r="M116" i="60"/>
  <c r="N116" i="60"/>
  <c r="O116" i="60"/>
  <c r="P118" i="60"/>
  <c r="Q118" i="60"/>
  <c r="P119" i="60"/>
  <c r="Q119" i="60"/>
  <c r="P120" i="60"/>
  <c r="Q120" i="60"/>
  <c r="P121" i="60"/>
  <c r="Q121" i="60"/>
  <c r="I122" i="60"/>
  <c r="J122" i="60"/>
  <c r="K122" i="60"/>
  <c r="M122" i="60"/>
  <c r="N122" i="60"/>
  <c r="O122" i="60"/>
  <c r="P123" i="60"/>
  <c r="Q123" i="60"/>
  <c r="P131" i="60"/>
  <c r="Q131" i="60"/>
  <c r="P132" i="60"/>
  <c r="Q132" i="60"/>
  <c r="P133" i="60"/>
  <c r="Q133" i="60"/>
  <c r="P136" i="60"/>
  <c r="Q136" i="60"/>
  <c r="P137" i="60"/>
  <c r="Q137" i="60"/>
  <c r="P138" i="60"/>
  <c r="Q138" i="60"/>
  <c r="P139" i="60"/>
  <c r="Q139" i="60"/>
  <c r="D1" i="54"/>
  <c r="D2" i="54"/>
  <c r="D4" i="54"/>
  <c r="E4" i="54"/>
  <c r="A22" i="54"/>
  <c r="P92" i="60"/>
  <c r="I95" i="60"/>
  <c r="M29" i="60"/>
  <c r="N100" i="60"/>
  <c r="Q31" i="60"/>
  <c r="O29" i="60"/>
  <c r="Q26" i="60"/>
  <c r="C16" i="206"/>
  <c r="K16" i="206" s="1"/>
  <c r="K70" i="206" s="1"/>
  <c r="C16" i="210"/>
  <c r="C7" i="122"/>
  <c r="D14" i="122"/>
  <c r="D31" i="122"/>
  <c r="C12" i="122"/>
  <c r="D112" i="122"/>
  <c r="B108" i="122"/>
  <c r="C159" i="122"/>
  <c r="B160" i="122"/>
  <c r="B95" i="122"/>
  <c r="D339" i="122"/>
  <c r="D291" i="122"/>
  <c r="D20" i="122"/>
  <c r="B127" i="122"/>
  <c r="D126" i="122"/>
  <c r="C19" i="122"/>
  <c r="B161" i="122"/>
  <c r="C48" i="122"/>
  <c r="D176" i="122"/>
  <c r="C125" i="122"/>
  <c r="B52" i="122"/>
  <c r="D337" i="122"/>
  <c r="D84" i="122"/>
  <c r="D225" i="122"/>
  <c r="B17" i="122"/>
  <c r="C56" i="122"/>
  <c r="C77" i="122"/>
  <c r="D308" i="122"/>
  <c r="B131" i="122"/>
  <c r="D253" i="122"/>
  <c r="B23" i="122"/>
  <c r="B21" i="122"/>
  <c r="D340" i="122"/>
  <c r="D55" i="122"/>
  <c r="D170" i="122"/>
  <c r="C60" i="122"/>
  <c r="B25" i="122"/>
  <c r="D363" i="122"/>
  <c r="D164" i="122"/>
  <c r="B9" i="122"/>
  <c r="D47" i="122"/>
  <c r="C111" i="122"/>
  <c r="D351" i="122"/>
  <c r="B178" i="122"/>
  <c r="D202" i="122"/>
  <c r="D201" i="122"/>
  <c r="D88" i="122"/>
  <c r="D358" i="122"/>
  <c r="D300" i="122"/>
  <c r="D181" i="122"/>
  <c r="C130" i="122"/>
  <c r="C168" i="122"/>
  <c r="D123" i="122"/>
  <c r="D213" i="122"/>
  <c r="C166" i="122"/>
  <c r="D7" i="122"/>
  <c r="B79" i="122"/>
  <c r="C167" i="122"/>
  <c r="D208" i="122"/>
  <c r="C131" i="122"/>
  <c r="E88" i="122"/>
  <c r="B65" i="122"/>
  <c r="C118" i="122"/>
  <c r="D317" i="122"/>
  <c r="B34" i="122"/>
  <c r="D274" i="122"/>
  <c r="D23" i="122"/>
  <c r="C372" i="122"/>
  <c r="C213" i="122"/>
  <c r="D86" i="122"/>
  <c r="D187" i="122"/>
  <c r="D195" i="122"/>
  <c r="D18" i="122"/>
  <c r="D218" i="122"/>
  <c r="B102" i="122"/>
  <c r="C92" i="122"/>
  <c r="D311" i="122"/>
  <c r="E126" i="122"/>
  <c r="C126" i="122"/>
  <c r="B92" i="122"/>
  <c r="C123" i="122"/>
  <c r="D32" i="122"/>
  <c r="D220" i="122"/>
  <c r="B116" i="122"/>
  <c r="D268" i="122"/>
  <c r="B166" i="122"/>
  <c r="B33" i="122"/>
  <c r="D371" i="122"/>
  <c r="E118" i="122"/>
  <c r="D279" i="122"/>
  <c r="D79" i="122"/>
  <c r="E51" i="122"/>
  <c r="D361" i="122"/>
  <c r="C164" i="122"/>
  <c r="D60" i="122"/>
  <c r="D369" i="122"/>
  <c r="E32" i="122"/>
  <c r="D33" i="122"/>
  <c r="D118" i="122"/>
  <c r="D67" i="122"/>
  <c r="D214" i="122"/>
  <c r="D285" i="122"/>
  <c r="D209" i="122"/>
  <c r="D345" i="122"/>
  <c r="D283" i="122"/>
  <c r="E170" i="122"/>
  <c r="D328" i="122"/>
  <c r="D22" i="122"/>
  <c r="D288" i="122"/>
  <c r="E108" i="122"/>
  <c r="C112" i="122"/>
  <c r="D313" i="122"/>
  <c r="D319" i="122"/>
  <c r="B167" i="122"/>
  <c r="D228" i="122"/>
  <c r="D294" i="122"/>
  <c r="D174" i="122"/>
  <c r="D227" i="122"/>
  <c r="D252" i="122"/>
  <c r="C84" i="122"/>
  <c r="D24" i="122"/>
  <c r="B56" i="122"/>
  <c r="D341" i="122"/>
  <c r="D366" i="122"/>
  <c r="E114" i="122"/>
  <c r="D320" i="122"/>
  <c r="D297" i="122"/>
  <c r="C162" i="122"/>
  <c r="D307" i="122"/>
  <c r="C121" i="122"/>
  <c r="D13" i="122"/>
  <c r="D270" i="122"/>
  <c r="B103" i="122"/>
  <c r="D9" i="122"/>
  <c r="B117" i="122"/>
  <c r="D286" i="122"/>
  <c r="D334" i="122"/>
  <c r="D179" i="122"/>
  <c r="C214" i="122"/>
  <c r="B168" i="122"/>
  <c r="D335" i="122"/>
  <c r="C106" i="122"/>
  <c r="B110" i="122"/>
  <c r="D207" i="122"/>
  <c r="D327" i="122"/>
  <c r="D215" i="122"/>
  <c r="D216" i="122"/>
  <c r="B170" i="122"/>
  <c r="D284" i="122"/>
  <c r="D332" i="122"/>
  <c r="C54" i="122"/>
  <c r="C29" i="122"/>
  <c r="D226" i="122"/>
  <c r="E165" i="122"/>
  <c r="D12" i="122"/>
  <c r="B163" i="122"/>
  <c r="D282" i="122"/>
  <c r="B18" i="122"/>
  <c r="E164" i="122"/>
  <c r="B99" i="122"/>
  <c r="D365" i="122"/>
  <c r="D298" i="122"/>
  <c r="D21" i="122"/>
  <c r="D106" i="122"/>
  <c r="D338" i="122"/>
  <c r="D163" i="122"/>
  <c r="E31" i="122"/>
  <c r="C32" i="122"/>
  <c r="D292" i="122"/>
  <c r="E116" i="122"/>
  <c r="D102" i="122"/>
  <c r="C94" i="122"/>
  <c r="D350" i="122"/>
  <c r="D355" i="122"/>
  <c r="D197" i="122"/>
  <c r="E131" i="122"/>
  <c r="B59" i="122"/>
  <c r="B98" i="122"/>
  <c r="B115" i="122"/>
  <c r="B164" i="122"/>
  <c r="C30" i="122"/>
  <c r="B123" i="122"/>
  <c r="B162" i="122"/>
  <c r="B106" i="122"/>
  <c r="E121" i="122"/>
  <c r="D125" i="122"/>
  <c r="C20" i="122"/>
  <c r="D287" i="122"/>
  <c r="D360" i="122"/>
  <c r="B86" i="122"/>
  <c r="D223" i="122"/>
  <c r="B94" i="122"/>
  <c r="D117" i="122"/>
  <c r="D231" i="122"/>
  <c r="C169" i="122"/>
  <c r="C39" i="122"/>
  <c r="D66" i="122"/>
  <c r="B126" i="122"/>
  <c r="B77" i="122"/>
  <c r="D347" i="122"/>
  <c r="D229" i="122"/>
  <c r="D301" i="122"/>
  <c r="E112" i="122"/>
  <c r="B112" i="122"/>
  <c r="B88" i="122"/>
  <c r="D310" i="122"/>
  <c r="D15" i="122"/>
  <c r="D324" i="122"/>
  <c r="D302" i="122"/>
  <c r="C82" i="122"/>
  <c r="D108" i="122"/>
  <c r="D368" i="122"/>
  <c r="B84" i="122"/>
  <c r="B121" i="122"/>
  <c r="O89" i="60"/>
  <c r="Q86" i="60"/>
  <c r="C34" i="45"/>
  <c r="F34" i="45" s="1"/>
  <c r="I34" i="45" s="1"/>
  <c r="L34" i="45" s="1"/>
  <c r="O34" i="45" s="1"/>
  <c r="R34" i="45" s="1"/>
  <c r="D10" i="45"/>
  <c r="Q7" i="45" s="1"/>
  <c r="D370" i="122"/>
  <c r="B119" i="122"/>
  <c r="P97" i="60"/>
  <c r="Q81" i="60"/>
  <c r="O84" i="60"/>
  <c r="Q92" i="60"/>
  <c r="M95" i="60"/>
  <c r="E5" i="98"/>
  <c r="E10" i="45"/>
  <c r="D330" i="122"/>
  <c r="D46" i="122"/>
  <c r="D346" i="122"/>
  <c r="D333" i="122"/>
  <c r="F102" i="98"/>
  <c r="E7" i="122"/>
  <c r="A34" i="122"/>
  <c r="A27" i="122"/>
  <c r="A32" i="122"/>
  <c r="A18" i="122"/>
  <c r="A46" i="122"/>
  <c r="A8" i="122"/>
  <c r="B225" i="122"/>
  <c r="B213" i="122"/>
  <c r="E12" i="122"/>
  <c r="E39" i="122"/>
  <c r="B188" i="122"/>
  <c r="B216" i="122"/>
  <c r="B210" i="122"/>
  <c r="B198" i="122"/>
  <c r="B246" i="122"/>
  <c r="D239" i="122"/>
  <c r="D273" i="122"/>
  <c r="E123" i="122"/>
  <c r="C206" i="122"/>
  <c r="E52" i="122"/>
  <c r="D269" i="122"/>
  <c r="B218" i="122"/>
  <c r="C261" i="122"/>
  <c r="C27" i="122"/>
  <c r="E106" i="122"/>
  <c r="B27" i="122"/>
  <c r="C252" i="122"/>
  <c r="B72" i="122"/>
  <c r="C219" i="122"/>
  <c r="B39" i="122"/>
  <c r="D247" i="122"/>
  <c r="D205" i="122"/>
  <c r="C222" i="122"/>
  <c r="C202" i="122"/>
  <c r="C217" i="122"/>
  <c r="B251" i="122"/>
  <c r="D314" i="122"/>
  <c r="B78" i="122"/>
  <c r="B201" i="122"/>
  <c r="C318" i="122"/>
  <c r="C14" i="122"/>
  <c r="E115" i="122"/>
  <c r="C220" i="122"/>
  <c r="E214" i="122"/>
  <c r="C247" i="122"/>
  <c r="E169" i="122"/>
  <c r="B189" i="122"/>
  <c r="B175" i="122"/>
  <c r="B253" i="122"/>
  <c r="C22" i="122"/>
  <c r="D257" i="122"/>
  <c r="D243" i="122"/>
  <c r="B241" i="122"/>
  <c r="C66" i="122"/>
  <c r="E18" i="122"/>
  <c r="E27" i="122"/>
  <c r="E161" i="122"/>
  <c r="E166" i="122"/>
  <c r="B118" i="122"/>
  <c r="C230" i="122"/>
  <c r="C242" i="122"/>
  <c r="C26" i="122"/>
  <c r="D275" i="122"/>
  <c r="E29" i="122"/>
  <c r="B90" i="122"/>
  <c r="D178" i="122"/>
  <c r="D103" i="122"/>
  <c r="B29" i="122"/>
  <c r="B20" i="122"/>
  <c r="D263" i="122"/>
  <c r="B240" i="122"/>
  <c r="D8" i="122"/>
  <c r="C207" i="122"/>
  <c r="C34" i="122"/>
  <c r="C185" i="122"/>
  <c r="B55" i="122"/>
  <c r="C59" i="122"/>
  <c r="C18" i="122"/>
  <c r="C114" i="122"/>
  <c r="D26" i="122"/>
  <c r="E24" i="122"/>
  <c r="C88" i="122"/>
  <c r="C47" i="122"/>
  <c r="D184" i="122"/>
  <c r="D196" i="122"/>
  <c r="E56" i="122"/>
  <c r="E59" i="122"/>
  <c r="D249" i="122"/>
  <c r="D182" i="122"/>
  <c r="E119" i="122"/>
  <c r="E72" i="122"/>
  <c r="D244" i="122"/>
  <c r="C17" i="122"/>
  <c r="D91" i="122"/>
  <c r="C127" i="122"/>
  <c r="C58" i="122"/>
  <c r="D169" i="122"/>
  <c r="B184" i="122"/>
  <c r="E99" i="122"/>
  <c r="E91" i="122"/>
  <c r="E84" i="122"/>
  <c r="D175" i="122"/>
  <c r="D238" i="122"/>
  <c r="D98" i="122"/>
  <c r="D245" i="122"/>
  <c r="D180" i="122"/>
  <c r="D51" i="122"/>
  <c r="B96" i="122"/>
  <c r="C25" i="122"/>
  <c r="E33" i="122"/>
  <c r="B7" i="122"/>
  <c r="B30" i="122"/>
  <c r="D272" i="122"/>
  <c r="C108" i="122"/>
  <c r="C201" i="122"/>
  <c r="C24" i="122"/>
  <c r="D241" i="122"/>
  <c r="B32" i="122"/>
  <c r="E222" i="122"/>
  <c r="C91" i="122"/>
  <c r="C86" i="122"/>
  <c r="E86" i="122"/>
  <c r="D48" i="122"/>
  <c r="C98" i="122"/>
  <c r="C367" i="122"/>
  <c r="E98" i="122"/>
  <c r="D160" i="122"/>
  <c r="E160" i="122"/>
  <c r="D87" i="122"/>
  <c r="B256" i="122"/>
  <c r="C110" i="122"/>
  <c r="B244" i="122"/>
  <c r="D19" i="122"/>
  <c r="D167" i="122"/>
  <c r="E167" i="122"/>
  <c r="B19" i="122"/>
  <c r="E19" i="122"/>
  <c r="C296" i="122"/>
  <c r="C13" i="122"/>
  <c r="E13" i="122"/>
  <c r="C55" i="122"/>
  <c r="E55" i="122"/>
  <c r="D280" i="122"/>
  <c r="E110" i="122"/>
  <c r="D72" i="122"/>
  <c r="E48" i="122"/>
  <c r="B48" i="122"/>
  <c r="D185" i="122"/>
  <c r="D250" i="122"/>
  <c r="D367" i="122"/>
  <c r="B24" i="122"/>
  <c r="C65" i="122"/>
  <c r="B26" i="122"/>
  <c r="E26" i="122"/>
  <c r="C161" i="122"/>
  <c r="B159" i="122"/>
  <c r="E159" i="122"/>
  <c r="C117" i="122"/>
  <c r="D92" i="122"/>
  <c r="E92" i="122"/>
  <c r="D115" i="122"/>
  <c r="D59" i="122"/>
  <c r="D29" i="122"/>
  <c r="B14" i="122"/>
  <c r="E14" i="122"/>
  <c r="D219" i="122"/>
  <c r="C52" i="122"/>
  <c r="C99" i="122"/>
  <c r="D161" i="122"/>
  <c r="B40" i="122"/>
  <c r="D193" i="122"/>
  <c r="C23" i="122"/>
  <c r="D278" i="122"/>
  <c r="D260" i="122"/>
  <c r="D183" i="122"/>
  <c r="D248" i="122"/>
  <c r="D30" i="122"/>
  <c r="D303" i="122"/>
  <c r="D271" i="122"/>
  <c r="D198" i="122"/>
  <c r="D309" i="122"/>
  <c r="B169" i="122"/>
  <c r="E117" i="122"/>
  <c r="C240" i="122"/>
  <c r="D191" i="122"/>
  <c r="D336" i="122"/>
  <c r="D189" i="122"/>
  <c r="D255" i="122"/>
  <c r="D173" i="122"/>
  <c r="E163" i="122"/>
  <c r="C163" i="122"/>
  <c r="B87" i="122"/>
  <c r="E87" i="122"/>
  <c r="D199" i="122"/>
  <c r="D264" i="122"/>
  <c r="E47" i="122"/>
  <c r="B47" i="122"/>
  <c r="D99" i="122"/>
  <c r="D65" i="122"/>
  <c r="E65" i="122"/>
  <c r="B130" i="122"/>
  <c r="E130" i="122"/>
  <c r="D177" i="122"/>
  <c r="D240" i="122"/>
  <c r="E23" i="122"/>
  <c r="D107" i="122"/>
  <c r="D312" i="122"/>
  <c r="C165" i="122"/>
  <c r="C115" i="122"/>
  <c r="D96" i="122"/>
  <c r="C79" i="122"/>
  <c r="C50" i="122"/>
  <c r="D127" i="122"/>
  <c r="E127" i="122"/>
  <c r="C103" i="122"/>
  <c r="E103" i="122"/>
  <c r="C119" i="122"/>
  <c r="E79" i="122"/>
  <c r="E125" i="122"/>
  <c r="B125" i="122"/>
  <c r="E30" i="122"/>
  <c r="C251" i="122"/>
  <c r="C31" i="122"/>
  <c r="C67" i="122"/>
  <c r="B46" i="122"/>
  <c r="E46" i="122"/>
  <c r="D188" i="122"/>
  <c r="D254" i="122"/>
  <c r="B107" i="122"/>
  <c r="B50" i="122"/>
  <c r="D326" i="122"/>
  <c r="D362" i="122"/>
  <c r="D194" i="122"/>
  <c r="D131" i="122"/>
  <c r="D348" i="122"/>
  <c r="B180" i="122"/>
  <c r="B245" i="122"/>
  <c r="E20" i="122"/>
  <c r="E58" i="122"/>
  <c r="B58" i="122"/>
  <c r="D116" i="122"/>
  <c r="E231" i="122"/>
  <c r="B66" i="122"/>
  <c r="C107" i="122"/>
  <c r="E107" i="122"/>
  <c r="C21" i="122"/>
  <c r="E21" i="122"/>
  <c r="D261" i="122"/>
  <c r="D206" i="122"/>
  <c r="B111" i="122"/>
  <c r="D25" i="122"/>
  <c r="E25" i="122"/>
  <c r="E66" i="122"/>
  <c r="C102" i="122"/>
  <c r="E102" i="122"/>
  <c r="D266" i="122"/>
  <c r="D262" i="122"/>
  <c r="D210" i="122"/>
  <c r="D168" i="122"/>
  <c r="E168" i="122"/>
  <c r="D34" i="122"/>
  <c r="E34" i="122"/>
  <c r="D237" i="122"/>
  <c r="E226" i="122"/>
  <c r="D222" i="122"/>
  <c r="D373" i="122"/>
  <c r="E67" i="122"/>
  <c r="B67" i="122"/>
  <c r="D299" i="122"/>
  <c r="E60" i="122"/>
  <c r="B60" i="122"/>
  <c r="D121" i="122"/>
  <c r="E96" i="122"/>
  <c r="C96" i="122"/>
  <c r="D212" i="122"/>
  <c r="D256" i="122"/>
  <c r="D190" i="122"/>
  <c r="D119" i="122"/>
  <c r="D17" i="122"/>
  <c r="E17" i="122"/>
  <c r="D186" i="122"/>
  <c r="D251" i="122"/>
  <c r="D204" i="122"/>
  <c r="D111" i="122"/>
  <c r="E111" i="122"/>
  <c r="E54" i="122"/>
  <c r="B54" i="122"/>
  <c r="D267" i="122"/>
  <c r="D217" i="122"/>
  <c r="C72" i="122"/>
  <c r="A39" i="122"/>
  <c r="E102" i="98"/>
  <c r="D95" i="122"/>
  <c r="E95" i="122"/>
  <c r="D323" i="122"/>
  <c r="E50" i="122"/>
  <c r="D50" i="122"/>
  <c r="C9" i="122"/>
  <c r="E9" i="122"/>
  <c r="D162" i="122"/>
  <c r="E162" i="122"/>
  <c r="C204" i="122"/>
  <c r="D331" i="122"/>
  <c r="C216" i="122"/>
  <c r="D276" i="122"/>
  <c r="Q10" i="60"/>
  <c r="E34" i="45"/>
  <c r="C33" i="122"/>
  <c r="Q18" i="60"/>
  <c r="P26" i="60"/>
  <c r="E82" i="122"/>
  <c r="C231" i="122"/>
  <c r="D78" i="122"/>
  <c r="E78" i="122"/>
  <c r="C264" i="122"/>
  <c r="D40" i="122"/>
  <c r="E40" i="122"/>
  <c r="D374" i="122"/>
  <c r="D236" i="122"/>
  <c r="C316" i="122"/>
  <c r="D277" i="122"/>
  <c r="D315" i="122"/>
  <c r="D322" i="122"/>
  <c r="B82" i="122"/>
  <c r="E104" i="122"/>
  <c r="D104" i="122"/>
  <c r="D342" i="122"/>
  <c r="D166" i="122"/>
  <c r="Q97" i="60"/>
  <c r="O100" i="60"/>
  <c r="D203" i="122"/>
  <c r="D259" i="122"/>
  <c r="C226" i="122"/>
  <c r="P18" i="60"/>
  <c r="E22" i="122"/>
  <c r="B22" i="122"/>
  <c r="D94" i="122"/>
  <c r="E94" i="122"/>
  <c r="P44" i="60"/>
  <c r="C193" i="122"/>
  <c r="B284" i="122"/>
  <c r="B223" i="122"/>
  <c r="B228" i="122"/>
  <c r="B300" i="122"/>
  <c r="A15" i="122"/>
  <c r="A95" i="122"/>
  <c r="A19" i="122"/>
  <c r="A102" i="122"/>
  <c r="A65" i="122"/>
  <c r="E216" i="122"/>
  <c r="E213" i="122"/>
  <c r="E225" i="122"/>
  <c r="E288" i="122"/>
  <c r="B204" i="122"/>
  <c r="B254" i="122"/>
  <c r="E210" i="122"/>
  <c r="E254" i="122"/>
  <c r="C184" i="122"/>
  <c r="E261" i="122"/>
  <c r="B268" i="122"/>
  <c r="B263" i="122"/>
  <c r="B265" i="122"/>
  <c r="B271" i="122"/>
  <c r="C332" i="122"/>
  <c r="B181" i="122"/>
  <c r="E203" i="122"/>
  <c r="C194" i="122"/>
  <c r="C285" i="122"/>
  <c r="B177" i="122"/>
  <c r="B287" i="122"/>
  <c r="C249" i="122"/>
  <c r="B343" i="122"/>
  <c r="B212" i="122"/>
  <c r="B186" i="122"/>
  <c r="C283" i="122"/>
  <c r="B255" i="122"/>
  <c r="E285" i="122"/>
  <c r="E190" i="122"/>
  <c r="B289" i="122"/>
  <c r="C199" i="122"/>
  <c r="B190" i="122"/>
  <c r="C182" i="122"/>
  <c r="E252" i="122"/>
  <c r="C284" i="122"/>
  <c r="E217" i="122"/>
  <c r="B217" i="122"/>
  <c r="C345" i="122"/>
  <c r="C244" i="122"/>
  <c r="B238" i="122"/>
  <c r="C179" i="122"/>
  <c r="B187" i="122"/>
  <c r="B214" i="122"/>
  <c r="E179" i="122"/>
  <c r="B179" i="122"/>
  <c r="B203" i="122"/>
  <c r="B242" i="122"/>
  <c r="E177" i="122"/>
  <c r="E182" i="122"/>
  <c r="B196" i="122"/>
  <c r="C313" i="122"/>
  <c r="B173" i="122"/>
  <c r="B296" i="122"/>
  <c r="E201" i="122"/>
  <c r="E191" i="122"/>
  <c r="E207" i="122"/>
  <c r="C260" i="122"/>
  <c r="C301" i="122"/>
  <c r="E205" i="122"/>
  <c r="C176" i="122"/>
  <c r="C239" i="122"/>
  <c r="C180" i="122"/>
  <c r="C177" i="122"/>
  <c r="B249" i="122"/>
  <c r="E245" i="122"/>
  <c r="C343" i="122"/>
  <c r="C245" i="122"/>
  <c r="C225" i="122"/>
  <c r="E249" i="122"/>
  <c r="C293" i="122"/>
  <c r="C205" i="122"/>
  <c r="B221" i="122"/>
  <c r="C250" i="122"/>
  <c r="B207" i="122"/>
  <c r="B273" i="122"/>
  <c r="C209" i="122"/>
  <c r="B232" i="122"/>
  <c r="C189" i="122"/>
  <c r="C255" i="122"/>
  <c r="E204" i="122"/>
  <c r="C197" i="122"/>
  <c r="C270" i="122"/>
  <c r="C322" i="122"/>
  <c r="C325" i="122"/>
  <c r="C341" i="122"/>
  <c r="C224" i="122"/>
  <c r="B205" i="122"/>
  <c r="B250" i="122"/>
  <c r="B185" i="122"/>
  <c r="C221" i="122"/>
  <c r="E221" i="122"/>
  <c r="C228" i="122"/>
  <c r="B252" i="122"/>
  <c r="C273" i="122"/>
  <c r="C191" i="122"/>
  <c r="C257" i="122"/>
  <c r="B202" i="122"/>
  <c r="E202" i="122"/>
  <c r="C200" i="122"/>
  <c r="B182" i="122"/>
  <c r="B247" i="122"/>
  <c r="E228" i="122"/>
  <c r="C344" i="122"/>
  <c r="B215" i="122"/>
  <c r="B191" i="122"/>
  <c r="B257" i="122"/>
  <c r="C188" i="122"/>
  <c r="C254" i="122"/>
  <c r="E218" i="122"/>
  <c r="C218" i="122"/>
  <c r="B199" i="122"/>
  <c r="E199" i="122"/>
  <c r="B222" i="122"/>
  <c r="B208" i="122"/>
  <c r="C274" i="122"/>
  <c r="C203" i="122"/>
  <c r="C362" i="122"/>
  <c r="B200" i="122"/>
  <c r="E200" i="122"/>
  <c r="B299" i="122"/>
  <c r="C198" i="122"/>
  <c r="E198" i="122"/>
  <c r="C310" i="122"/>
  <c r="C355" i="122"/>
  <c r="B219" i="122"/>
  <c r="E219" i="122"/>
  <c r="C215" i="122"/>
  <c r="E215" i="122"/>
  <c r="E186" i="122"/>
  <c r="C186" i="122"/>
  <c r="B194" i="122"/>
  <c r="C190" i="122"/>
  <c r="C256" i="122"/>
  <c r="B209" i="122"/>
  <c r="E209" i="122"/>
  <c r="E194" i="122"/>
  <c r="C246" i="122"/>
  <c r="C181" i="122"/>
  <c r="C291" i="122"/>
  <c r="E290" i="122"/>
  <c r="B231" i="122"/>
  <c r="B176" i="122"/>
  <c r="B239" i="122"/>
  <c r="B236" i="122"/>
  <c r="E206" i="122"/>
  <c r="B206" i="122"/>
  <c r="E196" i="122"/>
  <c r="C196" i="122"/>
  <c r="E224" i="122"/>
  <c r="B224" i="122"/>
  <c r="E193" i="122"/>
  <c r="B193" i="122"/>
  <c r="B229" i="122"/>
  <c r="C354" i="122"/>
  <c r="C227" i="122"/>
  <c r="C210" i="122"/>
  <c r="C212" i="122"/>
  <c r="E212" i="122"/>
  <c r="C335" i="122"/>
  <c r="C229" i="122"/>
  <c r="E229" i="122"/>
  <c r="B226" i="122"/>
  <c r="B220" i="122"/>
  <c r="E220" i="122"/>
  <c r="C288" i="122"/>
  <c r="C232" i="122"/>
  <c r="E232" i="122"/>
  <c r="C289" i="122"/>
  <c r="C238" i="122"/>
  <c r="C175" i="122"/>
  <c r="C195" i="122"/>
  <c r="B230" i="122"/>
  <c r="E230" i="122"/>
  <c r="E195" i="122"/>
  <c r="B195" i="122"/>
  <c r="B227" i="122"/>
  <c r="E227" i="122"/>
  <c r="C208" i="122"/>
  <c r="E208" i="122"/>
  <c r="A21" i="122"/>
  <c r="A90" i="122"/>
  <c r="A26" i="122"/>
  <c r="A24" i="122"/>
  <c r="A67" i="122"/>
  <c r="A60" i="122"/>
  <c r="A48" i="122"/>
  <c r="B10" i="122"/>
  <c r="E8" i="122"/>
  <c r="E15" i="122"/>
  <c r="A92" i="122"/>
  <c r="A50" i="122"/>
  <c r="A31" i="122"/>
  <c r="A58" i="122"/>
  <c r="C290" i="122"/>
  <c r="A52" i="122"/>
  <c r="A103" i="122"/>
  <c r="C90" i="122"/>
  <c r="C178" i="122"/>
  <c r="C241" i="122"/>
  <c r="A227" i="122"/>
  <c r="A54" i="122"/>
  <c r="A13" i="122"/>
  <c r="A25" i="122"/>
  <c r="A33" i="122"/>
  <c r="A12" i="122"/>
  <c r="A72" i="122"/>
  <c r="A55" i="122"/>
  <c r="E10" i="122"/>
  <c r="A10" i="122"/>
  <c r="A166" i="122"/>
  <c r="D83" i="122"/>
  <c r="E83" i="122"/>
  <c r="D82" i="122"/>
  <c r="C323" i="122"/>
  <c r="C287" i="122"/>
  <c r="A30" i="122"/>
  <c r="A40" i="122"/>
  <c r="A56" i="122"/>
  <c r="A108" i="122"/>
  <c r="A66" i="122"/>
  <c r="A29" i="122"/>
  <c r="B15" i="122"/>
  <c r="A9" i="122"/>
  <c r="A23" i="122"/>
  <c r="A47" i="122"/>
  <c r="A22" i="122"/>
  <c r="A59" i="122"/>
  <c r="A14" i="122"/>
  <c r="B8" i="122"/>
  <c r="A162" i="122"/>
  <c r="C187" i="122"/>
  <c r="C253" i="122"/>
  <c r="A51" i="122"/>
  <c r="C223" i="122"/>
  <c r="E223" i="122"/>
  <c r="A20" i="122"/>
  <c r="C297" i="122"/>
  <c r="E90" i="122"/>
  <c r="C263" i="122"/>
  <c r="B197" i="122"/>
  <c r="E197" i="122"/>
  <c r="P43" i="60"/>
  <c r="X110" i="122"/>
  <c r="X220" i="122"/>
  <c r="E18" i="222"/>
  <c r="M53" i="222" s="1"/>
  <c r="X151" i="122"/>
  <c r="X88" i="122"/>
  <c r="X143" i="122"/>
  <c r="E18" i="210"/>
  <c r="M53" i="210" s="1"/>
  <c r="X89" i="122"/>
  <c r="X111" i="122"/>
  <c r="X250" i="122"/>
  <c r="X67" i="122"/>
  <c r="X105" i="122"/>
  <c r="X187" i="122"/>
  <c r="X243" i="122"/>
  <c r="X193" i="122"/>
  <c r="X123" i="122"/>
  <c r="X173" i="122"/>
  <c r="X209" i="122"/>
  <c r="X165" i="122"/>
  <c r="X213" i="122"/>
  <c r="X214" i="122"/>
  <c r="X192" i="122"/>
  <c r="E18" i="218"/>
  <c r="M53" i="218" s="1"/>
  <c r="X116" i="122"/>
  <c r="X144" i="122"/>
  <c r="X222" i="122"/>
  <c r="X178" i="122"/>
  <c r="E18" i="215"/>
  <c r="M53" i="215" s="1"/>
  <c r="X117" i="122"/>
  <c r="X166" i="122"/>
  <c r="X101" i="122"/>
  <c r="E18" i="204"/>
  <c r="M53" i="204" s="1"/>
  <c r="X138" i="122"/>
  <c r="X131" i="122"/>
  <c r="X122" i="122"/>
  <c r="E18" i="207"/>
  <c r="M53" i="207" s="1"/>
  <c r="X82" i="122"/>
  <c r="X150" i="122"/>
  <c r="E18" i="211"/>
  <c r="M53" i="211" s="1"/>
  <c r="X81" i="122"/>
  <c r="X208" i="122"/>
  <c r="X179" i="122"/>
  <c r="X152" i="122"/>
  <c r="X158" i="122"/>
  <c r="X164" i="122"/>
  <c r="E18" i="213"/>
  <c r="M53" i="213" s="1"/>
  <c r="X185" i="122"/>
  <c r="E18" i="217"/>
  <c r="M53" i="217" s="1"/>
  <c r="X68" i="122"/>
  <c r="X62" i="122"/>
  <c r="X235" i="122"/>
  <c r="X115" i="122"/>
  <c r="E18" i="206"/>
  <c r="M53" i="206" s="1"/>
  <c r="X137" i="122"/>
  <c r="X63" i="122"/>
  <c r="X60" i="122"/>
  <c r="X124" i="122"/>
  <c r="X256" i="122"/>
  <c r="X159" i="122"/>
  <c r="X145" i="122"/>
  <c r="X257" i="122"/>
  <c r="X248" i="122"/>
  <c r="E18" i="225"/>
  <c r="M53" i="225" s="1"/>
  <c r="X186" i="122"/>
  <c r="X180" i="122"/>
  <c r="X206" i="122"/>
  <c r="E18" i="220"/>
  <c r="M53" i="220" s="1"/>
  <c r="X157" i="122"/>
  <c r="E18" i="212"/>
  <c r="M53" i="212" s="1"/>
  <c r="X194" i="122"/>
  <c r="X221" i="122"/>
  <c r="X103" i="122"/>
  <c r="X201" i="122"/>
  <c r="X108" i="122"/>
  <c r="E18" i="205"/>
  <c r="M53" i="205" s="1"/>
  <c r="E18" i="201"/>
  <c r="M53" i="201" s="1"/>
  <c r="X80" i="122"/>
  <c r="X200" i="122"/>
  <c r="X234" i="122"/>
  <c r="E18" i="224"/>
  <c r="M53" i="224" s="1"/>
  <c r="X241" i="122"/>
  <c r="E18" i="216"/>
  <c r="M53" i="216" s="1"/>
  <c r="X74" i="122"/>
  <c r="X202" i="122"/>
  <c r="X73" i="122"/>
  <c r="E18" i="200"/>
  <c r="M53" i="200" s="1"/>
  <c r="X66" i="122"/>
  <c r="E18" i="199"/>
  <c r="X228" i="122"/>
  <c r="X242" i="122"/>
  <c r="X215" i="122"/>
  <c r="X104" i="122"/>
  <c r="X87" i="122"/>
  <c r="E18" i="202"/>
  <c r="M53" i="202" s="1"/>
  <c r="X172" i="122"/>
  <c r="X229" i="122"/>
  <c r="X130" i="122"/>
  <c r="X118" i="122"/>
  <c r="X106" i="122"/>
  <c r="X199" i="122"/>
  <c r="E18" i="219"/>
  <c r="M53" i="219" s="1"/>
  <c r="X227" i="122"/>
  <c r="E18" i="223"/>
  <c r="M53" i="223" s="1"/>
  <c r="X102" i="122"/>
  <c r="X236" i="122"/>
  <c r="X69" i="122"/>
  <c r="X109" i="122"/>
  <c r="X129" i="122"/>
  <c r="E18" i="208"/>
  <c r="M53" i="208" s="1"/>
  <c r="X195" i="122"/>
  <c r="X171" i="122"/>
  <c r="E18" i="214"/>
  <c r="M53" i="214" s="1"/>
  <c r="X75" i="122"/>
  <c r="X207" i="122"/>
  <c r="X255" i="122"/>
  <c r="X136" i="122"/>
  <c r="E18" i="209"/>
  <c r="M53" i="209" s="1"/>
  <c r="X249" i="122"/>
  <c r="A123" i="122"/>
  <c r="A17" i="122"/>
  <c r="A173" i="122"/>
  <c r="A7" i="122"/>
  <c r="B282" i="122"/>
  <c r="E269" i="122"/>
  <c r="B355" i="122"/>
  <c r="E289" i="122"/>
  <c r="C302" i="122"/>
  <c r="B358" i="122"/>
  <c r="B371" i="122"/>
  <c r="B367" i="122"/>
  <c r="E370" i="122"/>
  <c r="B356" i="122"/>
  <c r="A94" i="122"/>
  <c r="A118" i="122"/>
  <c r="A187" i="122"/>
  <c r="A78" i="122"/>
  <c r="A307" i="122"/>
  <c r="A96" i="122"/>
  <c r="A77" i="122"/>
  <c r="A252" i="122"/>
  <c r="A213" i="122"/>
  <c r="E302" i="122"/>
  <c r="E188" i="122"/>
  <c r="B359" i="122"/>
  <c r="B288" i="122"/>
  <c r="E240" i="122"/>
  <c r="B261" i="122"/>
  <c r="C269" i="122"/>
  <c r="E354" i="122"/>
  <c r="E263" i="122"/>
  <c r="E268" i="122"/>
  <c r="E272" i="122"/>
  <c r="C358" i="122"/>
  <c r="B332" i="122"/>
  <c r="C266" i="122"/>
  <c r="C356" i="122"/>
  <c r="B272" i="122"/>
  <c r="E265" i="122"/>
  <c r="B339" i="122"/>
  <c r="E256" i="122"/>
  <c r="E283" i="122"/>
  <c r="C337" i="122"/>
  <c r="E287" i="122"/>
  <c r="E325" i="122"/>
  <c r="E273" i="122"/>
  <c r="B283" i="122"/>
  <c r="E343" i="122"/>
  <c r="E260" i="122"/>
  <c r="B336" i="122"/>
  <c r="B276" i="122"/>
  <c r="E244" i="122"/>
  <c r="E323" i="122"/>
  <c r="E184" i="122"/>
  <c r="B322" i="122"/>
  <c r="E344" i="122"/>
  <c r="B285" i="122"/>
  <c r="C272" i="122"/>
  <c r="E247" i="122"/>
  <c r="E242" i="122"/>
  <c r="E284" i="122"/>
  <c r="B317" i="122"/>
  <c r="E180" i="122"/>
  <c r="E360" i="122"/>
  <c r="E296" i="122"/>
  <c r="E257" i="122"/>
  <c r="B269" i="122"/>
  <c r="C346" i="122"/>
  <c r="C275" i="122"/>
  <c r="B294" i="122"/>
  <c r="E293" i="122"/>
  <c r="E311" i="122"/>
  <c r="C173" i="122"/>
  <c r="E251" i="122"/>
  <c r="E320" i="122"/>
  <c r="E173" i="122"/>
  <c r="C236" i="122"/>
  <c r="B313" i="122"/>
  <c r="C364" i="122"/>
  <c r="C360" i="122"/>
  <c r="C338" i="122"/>
  <c r="C328" i="122"/>
  <c r="B292" i="122"/>
  <c r="C268" i="122"/>
  <c r="B303" i="122"/>
  <c r="E189" i="122"/>
  <c r="E255" i="122"/>
  <c r="C326" i="122"/>
  <c r="C350" i="122"/>
  <c r="C279" i="122"/>
  <c r="E294" i="122"/>
  <c r="E299" i="122"/>
  <c r="E250" i="122"/>
  <c r="E185" i="122"/>
  <c r="C366" i="122"/>
  <c r="C295" i="122"/>
  <c r="E315" i="122"/>
  <c r="C348" i="122"/>
  <c r="B286" i="122"/>
  <c r="B266" i="122"/>
  <c r="E266" i="122"/>
  <c r="C370" i="122"/>
  <c r="B293" i="122"/>
  <c r="C267" i="122"/>
  <c r="C292" i="122"/>
  <c r="E292" i="122"/>
  <c r="C299" i="122"/>
  <c r="E280" i="122"/>
  <c r="C277" i="122"/>
  <c r="B270" i="122"/>
  <c r="E270" i="122"/>
  <c r="B279" i="122"/>
  <c r="E279" i="122"/>
  <c r="C286" i="122"/>
  <c r="E286" i="122"/>
  <c r="B290" i="122"/>
  <c r="E246" i="122"/>
  <c r="E181" i="122"/>
  <c r="C265" i="122"/>
  <c r="C315" i="122"/>
  <c r="C271" i="122"/>
  <c r="B280" i="122"/>
  <c r="E271" i="122"/>
  <c r="C336" i="122"/>
  <c r="B278" i="122"/>
  <c r="B267" i="122"/>
  <c r="E267" i="122"/>
  <c r="B307" i="122"/>
  <c r="C320" i="122"/>
  <c r="B302" i="122"/>
  <c r="B277" i="122"/>
  <c r="E277" i="122"/>
  <c r="B274" i="122"/>
  <c r="E274" i="122"/>
  <c r="E239" i="122"/>
  <c r="E176" i="122"/>
  <c r="B295" i="122"/>
  <c r="E295" i="122"/>
  <c r="B316" i="122"/>
  <c r="E316" i="122"/>
  <c r="E373" i="122"/>
  <c r="B259" i="122"/>
  <c r="C298" i="122"/>
  <c r="C262" i="122"/>
  <c r="E238" i="122"/>
  <c r="E175" i="122"/>
  <c r="E303" i="122"/>
  <c r="C303" i="122"/>
  <c r="E359" i="122"/>
  <c r="C359" i="122"/>
  <c r="C282" i="122"/>
  <c r="E282" i="122"/>
  <c r="E275" i="122"/>
  <c r="B275" i="122"/>
  <c r="E368" i="122"/>
  <c r="C278" i="122"/>
  <c r="E278" i="122"/>
  <c r="B297" i="122"/>
  <c r="E297" i="122"/>
  <c r="C300" i="122"/>
  <c r="E300" i="122"/>
  <c r="E331" i="122"/>
  <c r="B291" i="122"/>
  <c r="E291" i="122"/>
  <c r="B262" i="122"/>
  <c r="E262" i="122"/>
  <c r="C280" i="122"/>
  <c r="B298" i="122"/>
  <c r="E298" i="122"/>
  <c r="B260" i="122"/>
  <c r="E301" i="122"/>
  <c r="B301" i="122"/>
  <c r="A183" i="122"/>
  <c r="A174" i="122"/>
  <c r="A127" i="122"/>
  <c r="A121" i="122"/>
  <c r="A99" i="122"/>
  <c r="A298" i="122"/>
  <c r="A369" i="122"/>
  <c r="E241" i="122"/>
  <c r="E178" i="122"/>
  <c r="C334" i="122"/>
  <c r="A163" i="122"/>
  <c r="A169" i="122"/>
  <c r="A185" i="122"/>
  <c r="B264" i="122"/>
  <c r="E264" i="122"/>
  <c r="A165" i="122"/>
  <c r="A188" i="122"/>
  <c r="A200" i="122"/>
  <c r="A98" i="122"/>
  <c r="A83" i="122"/>
  <c r="A199" i="122"/>
  <c r="C331" i="122"/>
  <c r="C368" i="122"/>
  <c r="A131" i="122"/>
  <c r="A117" i="122"/>
  <c r="A159" i="122"/>
  <c r="C311" i="122"/>
  <c r="D77" i="122"/>
  <c r="E77" i="122"/>
  <c r="C294" i="122"/>
  <c r="B174" i="122"/>
  <c r="A168" i="122"/>
  <c r="A112" i="122"/>
  <c r="A104" i="122"/>
  <c r="E187" i="122"/>
  <c r="E253" i="122"/>
  <c r="C361" i="122"/>
  <c r="A106" i="122"/>
  <c r="A107" i="122"/>
  <c r="A115" i="122"/>
  <c r="A207" i="122"/>
  <c r="A119" i="122"/>
  <c r="E174" i="122"/>
  <c r="A126" i="122"/>
  <c r="C373" i="122"/>
  <c r="A283" i="122"/>
  <c r="A354" i="122"/>
  <c r="A196" i="122"/>
  <c r="E324" i="122"/>
  <c r="A223" i="122"/>
  <c r="A125" i="122"/>
  <c r="A212" i="122"/>
  <c r="A114" i="122"/>
  <c r="C365" i="122"/>
  <c r="D90" i="122"/>
  <c r="A84" i="122"/>
  <c r="A167" i="122"/>
  <c r="A116" i="122"/>
  <c r="A91" i="122"/>
  <c r="A130" i="122"/>
  <c r="A164" i="122"/>
  <c r="A82" i="122"/>
  <c r="A79" i="122"/>
  <c r="A161" i="122"/>
  <c r="C330" i="122"/>
  <c r="A203" i="122"/>
  <c r="A228" i="122"/>
  <c r="A193" i="122"/>
  <c r="B324" i="122"/>
  <c r="C10" i="122"/>
  <c r="A160" i="122"/>
  <c r="A170" i="122"/>
  <c r="A87" i="122"/>
  <c r="A111" i="122"/>
  <c r="A88" i="122"/>
  <c r="B243" i="122"/>
  <c r="A194" i="122"/>
  <c r="A86" i="122"/>
  <c r="C15" i="122"/>
  <c r="C8" i="122"/>
  <c r="B248" i="122"/>
  <c r="B183" i="122"/>
  <c r="E276" i="122"/>
  <c r="C276" i="122"/>
  <c r="A110" i="122"/>
  <c r="X98" i="122"/>
  <c r="Y98" i="122"/>
  <c r="Y195" i="122"/>
  <c r="Y236" i="122"/>
  <c r="Y130" i="122"/>
  <c r="Y81" i="122"/>
  <c r="Y199" i="122"/>
  <c r="F18" i="219"/>
  <c r="N53" i="219" s="1"/>
  <c r="Y106" i="122"/>
  <c r="Y104" i="122"/>
  <c r="Y215" i="122"/>
  <c r="Y242" i="122"/>
  <c r="Y66" i="122"/>
  <c r="F18" i="199"/>
  <c r="Y200" i="122"/>
  <c r="Y80" i="122"/>
  <c r="F18" i="201"/>
  <c r="N53" i="201" s="1"/>
  <c r="Y157" i="122"/>
  <c r="F18" i="212"/>
  <c r="N53" i="212" s="1"/>
  <c r="Y248" i="122"/>
  <c r="F18" i="225"/>
  <c r="N53" i="225" s="1"/>
  <c r="Y256" i="122"/>
  <c r="Y60" i="122"/>
  <c r="Y62" i="122"/>
  <c r="Y152" i="122"/>
  <c r="Y150" i="122"/>
  <c r="F18" i="211"/>
  <c r="N53" i="211" s="1"/>
  <c r="Y178" i="122"/>
  <c r="F18" i="215"/>
  <c r="N53" i="215" s="1"/>
  <c r="Y209" i="122"/>
  <c r="Y173" i="122"/>
  <c r="Y67" i="122"/>
  <c r="Y111" i="122"/>
  <c r="Y89" i="122"/>
  <c r="Y110" i="122"/>
  <c r="Y227" i="122"/>
  <c r="F18" i="223"/>
  <c r="N53" i="223" s="1"/>
  <c r="Y87" i="122"/>
  <c r="F18" i="202"/>
  <c r="N53" i="202" s="1"/>
  <c r="Y137" i="122"/>
  <c r="Y116" i="122"/>
  <c r="Y214" i="122"/>
  <c r="Y193" i="122"/>
  <c r="Y207" i="122"/>
  <c r="Y129" i="122"/>
  <c r="F18" i="208"/>
  <c r="N53" i="208" s="1"/>
  <c r="Y69" i="122"/>
  <c r="Y118" i="122"/>
  <c r="Y172" i="122"/>
  <c r="Y228" i="122"/>
  <c r="Y73" i="122"/>
  <c r="F18" i="200"/>
  <c r="N53" i="200" s="1"/>
  <c r="Y202" i="122"/>
  <c r="Y74" i="122"/>
  <c r="Y234" i="122"/>
  <c r="F18" i="224"/>
  <c r="N53" i="224" s="1"/>
  <c r="Y108" i="122"/>
  <c r="F18" i="205"/>
  <c r="N53" i="205" s="1"/>
  <c r="Y201" i="122"/>
  <c r="Y221" i="122"/>
  <c r="Y180" i="122"/>
  <c r="Y145" i="122"/>
  <c r="Y124" i="122"/>
  <c r="Y115" i="122"/>
  <c r="F18" i="206"/>
  <c r="N53" i="206" s="1"/>
  <c r="Y179" i="122"/>
  <c r="Y208" i="122"/>
  <c r="Y131" i="122"/>
  <c r="Y166" i="122"/>
  <c r="Y144" i="122"/>
  <c r="Y213" i="122"/>
  <c r="Y123" i="122"/>
  <c r="Y105" i="122"/>
  <c r="Y250" i="122"/>
  <c r="Y75" i="122"/>
  <c r="Y241" i="122"/>
  <c r="F18" i="216"/>
  <c r="N53" i="216" s="1"/>
  <c r="Y186" i="122"/>
  <c r="Y159" i="122"/>
  <c r="Y138" i="122"/>
  <c r="Y101" i="122"/>
  <c r="F18" i="204"/>
  <c r="N53" i="204" s="1"/>
  <c r="Y117" i="122"/>
  <c r="Y243" i="122"/>
  <c r="Y187" i="122"/>
  <c r="Y143" i="122"/>
  <c r="F18" i="210"/>
  <c r="N53" i="210" s="1"/>
  <c r="Y249" i="122"/>
  <c r="Y136" i="122"/>
  <c r="F18" i="209"/>
  <c r="N53" i="209" s="1"/>
  <c r="Y255" i="122"/>
  <c r="Y171" i="122"/>
  <c r="F18" i="214"/>
  <c r="N53" i="214" s="1"/>
  <c r="Y109" i="122"/>
  <c r="Y102" i="122"/>
  <c r="Y229" i="122"/>
  <c r="Y103" i="122"/>
  <c r="Y194" i="122"/>
  <c r="Y206" i="122"/>
  <c r="F18" i="220"/>
  <c r="N53" i="220" s="1"/>
  <c r="Y257" i="122"/>
  <c r="Y63" i="122"/>
  <c r="Y235" i="122"/>
  <c r="Y68" i="122"/>
  <c r="Y185" i="122"/>
  <c r="F18" i="217"/>
  <c r="N53" i="217" s="1"/>
  <c r="Y164" i="122"/>
  <c r="F18" i="213"/>
  <c r="N53" i="213" s="1"/>
  <c r="Y158" i="122"/>
  <c r="Y82" i="122"/>
  <c r="Y122" i="122"/>
  <c r="F18" i="207"/>
  <c r="N53" i="207" s="1"/>
  <c r="Y222" i="122"/>
  <c r="Y192" i="122"/>
  <c r="F18" i="218"/>
  <c r="N53" i="218" s="1"/>
  <c r="Y165" i="122"/>
  <c r="Y88" i="122"/>
  <c r="Y151" i="122"/>
  <c r="Y220" i="122"/>
  <c r="F18" i="222"/>
  <c r="N53" i="222" s="1"/>
  <c r="E307" i="122"/>
  <c r="E259" i="122"/>
  <c r="E355" i="122"/>
  <c r="B353" i="122"/>
  <c r="E367" i="122"/>
  <c r="C259" i="122"/>
  <c r="E365" i="122"/>
  <c r="E358" i="122"/>
  <c r="B365" i="122"/>
  <c r="B370" i="122"/>
  <c r="E356" i="122"/>
  <c r="B325" i="122"/>
  <c r="B354" i="122"/>
  <c r="C321" i="122"/>
  <c r="A253" i="122"/>
  <c r="A260" i="122"/>
  <c r="A236" i="122"/>
  <c r="A323" i="122"/>
  <c r="E322" i="122"/>
  <c r="B334" i="122"/>
  <c r="E334" i="122"/>
  <c r="B327" i="122"/>
  <c r="B309" i="122"/>
  <c r="B351" i="122"/>
  <c r="E339" i="122"/>
  <c r="B347" i="122"/>
  <c r="E332" i="122"/>
  <c r="E336" i="122"/>
  <c r="E351" i="122"/>
  <c r="B323" i="122"/>
  <c r="E309" i="122"/>
  <c r="E313" i="122"/>
  <c r="E236" i="122"/>
  <c r="B326" i="122"/>
  <c r="B344" i="122"/>
  <c r="E321" i="122"/>
  <c r="B321" i="122"/>
  <c r="B360" i="122"/>
  <c r="E326" i="122"/>
  <c r="B340" i="122"/>
  <c r="B342" i="122"/>
  <c r="B320" i="122"/>
  <c r="B311" i="122"/>
  <c r="B312" i="122"/>
  <c r="B363" i="122"/>
  <c r="C339" i="122"/>
  <c r="B374" i="122"/>
  <c r="C340" i="122"/>
  <c r="E340" i="122"/>
  <c r="B364" i="122"/>
  <c r="E364" i="122"/>
  <c r="C363" i="122"/>
  <c r="E363" i="122"/>
  <c r="B341" i="122"/>
  <c r="E341" i="122"/>
  <c r="B328" i="122"/>
  <c r="E328" i="122"/>
  <c r="B318" i="122"/>
  <c r="E318" i="122"/>
  <c r="B337" i="122"/>
  <c r="E337" i="122"/>
  <c r="B315" i="122"/>
  <c r="B357" i="122"/>
  <c r="C357" i="122"/>
  <c r="E357" i="122"/>
  <c r="B350" i="122"/>
  <c r="E350" i="122"/>
  <c r="C342" i="122"/>
  <c r="E342" i="122"/>
  <c r="B361" i="122"/>
  <c r="E361" i="122"/>
  <c r="B349" i="122"/>
  <c r="B338" i="122"/>
  <c r="E338" i="122"/>
  <c r="C327" i="122"/>
  <c r="E327" i="122"/>
  <c r="C317" i="122"/>
  <c r="E317" i="122"/>
  <c r="B330" i="122"/>
  <c r="B373" i="122"/>
  <c r="E330" i="122"/>
  <c r="E348" i="122"/>
  <c r="B348" i="122"/>
  <c r="B345" i="122"/>
  <c r="E345" i="122"/>
  <c r="B366" i="122"/>
  <c r="E366" i="122"/>
  <c r="B310" i="122"/>
  <c r="E310" i="122"/>
  <c r="C369" i="122"/>
  <c r="C371" i="122"/>
  <c r="E371" i="122"/>
  <c r="B331" i="122"/>
  <c r="C374" i="122"/>
  <c r="E374" i="122"/>
  <c r="C353" i="122"/>
  <c r="E353" i="122"/>
  <c r="B333" i="122"/>
  <c r="E333" i="122"/>
  <c r="B372" i="122"/>
  <c r="E372" i="122"/>
  <c r="E346" i="122"/>
  <c r="B346" i="122"/>
  <c r="C333" i="122"/>
  <c r="C307" i="122"/>
  <c r="C309" i="122"/>
  <c r="C349" i="122"/>
  <c r="E349" i="122"/>
  <c r="B362" i="122"/>
  <c r="E362" i="122"/>
  <c r="B369" i="122"/>
  <c r="E369" i="122"/>
  <c r="B368" i="122"/>
  <c r="C351" i="122"/>
  <c r="A209" i="122"/>
  <c r="A319" i="122"/>
  <c r="A248" i="122"/>
  <c r="A308" i="122"/>
  <c r="A237" i="122"/>
  <c r="A232" i="122"/>
  <c r="A177" i="122"/>
  <c r="A182" i="122"/>
  <c r="A184" i="122"/>
  <c r="E312" i="122"/>
  <c r="C312" i="122"/>
  <c r="A348" i="122"/>
  <c r="A277" i="122"/>
  <c r="A231" i="122"/>
  <c r="A210" i="122"/>
  <c r="A180" i="122"/>
  <c r="A294" i="122"/>
  <c r="A365" i="122"/>
  <c r="A334" i="122"/>
  <c r="A263" i="122"/>
  <c r="A218" i="122"/>
  <c r="A261" i="122"/>
  <c r="A332" i="122"/>
  <c r="A181" i="122"/>
  <c r="A221" i="122"/>
  <c r="A271" i="122"/>
  <c r="A342" i="122"/>
  <c r="A225" i="122"/>
  <c r="A204" i="122"/>
  <c r="A353" i="122"/>
  <c r="A282" i="122"/>
  <c r="B237" i="122"/>
  <c r="C324" i="122"/>
  <c r="A346" i="122"/>
  <c r="A275" i="122"/>
  <c r="A195" i="122"/>
  <c r="A202" i="122"/>
  <c r="A220" i="122"/>
  <c r="A219" i="122"/>
  <c r="A178" i="122"/>
  <c r="E347" i="122"/>
  <c r="C347" i="122"/>
  <c r="A250" i="122"/>
  <c r="A321" i="122"/>
  <c r="A215" i="122"/>
  <c r="A222" i="122"/>
  <c r="C174" i="122"/>
  <c r="C248" i="122"/>
  <c r="C183" i="122"/>
  <c r="A176" i="122"/>
  <c r="A350" i="122"/>
  <c r="A279" i="122"/>
  <c r="A198" i="122"/>
  <c r="A230" i="122"/>
  <c r="A189" i="122"/>
  <c r="A254" i="122"/>
  <c r="A325" i="122"/>
  <c r="E335" i="122"/>
  <c r="B335" i="122"/>
  <c r="E243" i="122"/>
  <c r="A330" i="122"/>
  <c r="A259" i="122"/>
  <c r="A217" i="122"/>
  <c r="A206" i="122"/>
  <c r="A229" i="122"/>
  <c r="A208" i="122"/>
  <c r="A190" i="122"/>
  <c r="A338" i="122"/>
  <c r="A267" i="122"/>
  <c r="A201" i="122"/>
  <c r="A299" i="122"/>
  <c r="A370" i="122"/>
  <c r="A175" i="122"/>
  <c r="A179" i="122"/>
  <c r="A216" i="122"/>
  <c r="C243" i="122"/>
  <c r="A214" i="122"/>
  <c r="A205" i="122"/>
  <c r="A186" i="122"/>
  <c r="A197" i="122"/>
  <c r="A266" i="122"/>
  <c r="A337" i="122"/>
  <c r="A226" i="122"/>
  <c r="A224" i="122"/>
  <c r="A191" i="122"/>
  <c r="X96" i="122"/>
  <c r="X97" i="122"/>
  <c r="Z165" i="122"/>
  <c r="Z220" i="122"/>
  <c r="G18" i="222"/>
  <c r="O53" i="222" s="1"/>
  <c r="Z122" i="122"/>
  <c r="G18" i="207"/>
  <c r="O53" i="207" s="1"/>
  <c r="Z82" i="122"/>
  <c r="Z164" i="122"/>
  <c r="G18" i="213"/>
  <c r="O53" i="213" s="1"/>
  <c r="Z68" i="122"/>
  <c r="Z235" i="122"/>
  <c r="Z257" i="122"/>
  <c r="Z206" i="122"/>
  <c r="G18" i="220"/>
  <c r="O53" i="220" s="1"/>
  <c r="Z194" i="122"/>
  <c r="Z136" i="122"/>
  <c r="G18" i="209"/>
  <c r="O53" i="209" s="1"/>
  <c r="Z143" i="122"/>
  <c r="G18" i="210"/>
  <c r="O53" i="210" s="1"/>
  <c r="Z117" i="122"/>
  <c r="Z138" i="122"/>
  <c r="Z186" i="122"/>
  <c r="Z123" i="122"/>
  <c r="Z124" i="122"/>
  <c r="Z221" i="122"/>
  <c r="Z129" i="122"/>
  <c r="G18" i="208"/>
  <c r="O53" i="208" s="1"/>
  <c r="Z137" i="122"/>
  <c r="Z110" i="122"/>
  <c r="Z173" i="122"/>
  <c r="Z209" i="122"/>
  <c r="Z98" i="122"/>
  <c r="Z62" i="122"/>
  <c r="Z157" i="122"/>
  <c r="G18" i="212"/>
  <c r="O53" i="212" s="1"/>
  <c r="Z80" i="122"/>
  <c r="G18" i="201"/>
  <c r="O53" i="201" s="1"/>
  <c r="Z66" i="122"/>
  <c r="G18" i="199"/>
  <c r="Z106" i="122"/>
  <c r="Z63" i="122"/>
  <c r="Z255" i="122"/>
  <c r="Z201" i="122"/>
  <c r="Z152" i="122"/>
  <c r="Z236" i="122"/>
  <c r="Z159" i="122"/>
  <c r="Z75" i="122"/>
  <c r="Z105" i="122"/>
  <c r="Z131" i="122"/>
  <c r="Z208" i="122"/>
  <c r="Z179" i="122"/>
  <c r="Z145" i="122"/>
  <c r="Z108" i="122"/>
  <c r="G18" i="205"/>
  <c r="O53" i="205" s="1"/>
  <c r="Z234" i="122"/>
  <c r="G18" i="224"/>
  <c r="O53" i="224" s="1"/>
  <c r="Z172" i="122"/>
  <c r="Z118" i="122"/>
  <c r="Z193" i="122"/>
  <c r="Z214" i="122"/>
  <c r="Z178" i="122"/>
  <c r="G18" i="215"/>
  <c r="O53" i="215" s="1"/>
  <c r="Z104" i="122"/>
  <c r="Z130" i="122"/>
  <c r="Z192" i="122"/>
  <c r="G18" i="218"/>
  <c r="O53" i="218" s="1"/>
  <c r="Z101" i="122"/>
  <c r="G18" i="204"/>
  <c r="O53" i="204" s="1"/>
  <c r="Z213" i="122"/>
  <c r="Z144" i="122"/>
  <c r="Z166" i="122"/>
  <c r="Z180" i="122"/>
  <c r="Z228" i="122"/>
  <c r="Z207" i="122"/>
  <c r="Z116" i="122"/>
  <c r="Z67" i="122"/>
  <c r="Z150" i="122"/>
  <c r="G18" i="211"/>
  <c r="O53" i="211" s="1"/>
  <c r="Z60" i="122"/>
  <c r="Z248" i="122"/>
  <c r="G18" i="225"/>
  <c r="O53" i="225" s="1"/>
  <c r="Z242" i="122"/>
  <c r="Z195" i="122"/>
  <c r="Z151" i="122"/>
  <c r="Z88" i="122"/>
  <c r="Z158" i="122"/>
  <c r="Z103" i="122"/>
  <c r="Z229" i="122"/>
  <c r="Z109" i="122"/>
  <c r="Z171" i="122"/>
  <c r="G18" i="214"/>
  <c r="O53" i="214" s="1"/>
  <c r="Z222" i="122"/>
  <c r="Z185" i="122"/>
  <c r="G18" i="217"/>
  <c r="O53" i="217" s="1"/>
  <c r="Z102" i="122"/>
  <c r="Z249" i="122"/>
  <c r="Z187" i="122"/>
  <c r="Z243" i="122"/>
  <c r="Z241" i="122"/>
  <c r="G18" i="216"/>
  <c r="O53" i="216" s="1"/>
  <c r="Z250" i="122"/>
  <c r="Z115" i="122"/>
  <c r="G18" i="206"/>
  <c r="O53" i="206" s="1"/>
  <c r="Z74" i="122"/>
  <c r="Z202" i="122"/>
  <c r="Z73" i="122"/>
  <c r="G18" i="200"/>
  <c r="O53" i="200" s="1"/>
  <c r="Z69" i="122"/>
  <c r="Z87" i="122"/>
  <c r="G18" i="202"/>
  <c r="O53" i="202" s="1"/>
  <c r="Z227" i="122"/>
  <c r="G18" i="223"/>
  <c r="O53" i="223" s="1"/>
  <c r="Z89" i="122"/>
  <c r="Z111" i="122"/>
  <c r="Z256" i="122"/>
  <c r="Z200" i="122"/>
  <c r="Z215" i="122"/>
  <c r="Z199" i="122"/>
  <c r="G18" i="219"/>
  <c r="O53" i="219" s="1"/>
  <c r="Z81" i="122"/>
  <c r="A324" i="122"/>
  <c r="A331" i="122"/>
  <c r="A264" i="122"/>
  <c r="A335" i="122"/>
  <c r="A273" i="122"/>
  <c r="A344" i="122"/>
  <c r="E319" i="122"/>
  <c r="A238" i="122"/>
  <c r="A309" i="122"/>
  <c r="E183" i="122"/>
  <c r="E248" i="122"/>
  <c r="A301" i="122"/>
  <c r="A372" i="122"/>
  <c r="A239" i="122"/>
  <c r="A310" i="122"/>
  <c r="A343" i="122"/>
  <c r="A272" i="122"/>
  <c r="C237" i="122"/>
  <c r="A320" i="122"/>
  <c r="A249" i="122"/>
  <c r="A251" i="122"/>
  <c r="A322" i="122"/>
  <c r="A313" i="122"/>
  <c r="A242" i="122"/>
  <c r="A278" i="122"/>
  <c r="A349" i="122"/>
  <c r="A371" i="122"/>
  <c r="A300" i="122"/>
  <c r="A288" i="122"/>
  <c r="A359" i="122"/>
  <c r="A289" i="122"/>
  <c r="A360" i="122"/>
  <c r="A280" i="122"/>
  <c r="A351" i="122"/>
  <c r="A247" i="122"/>
  <c r="A318" i="122"/>
  <c r="B308" i="122"/>
  <c r="A287" i="122"/>
  <c r="A358" i="122"/>
  <c r="A327" i="122"/>
  <c r="A256" i="122"/>
  <c r="E314" i="122"/>
  <c r="B319" i="122"/>
  <c r="A312" i="122"/>
  <c r="A241" i="122"/>
  <c r="A362" i="122"/>
  <c r="A291" i="122"/>
  <c r="A341" i="122"/>
  <c r="A270" i="122"/>
  <c r="A356" i="122"/>
  <c r="A285" i="122"/>
  <c r="E237" i="122"/>
  <c r="A367" i="122"/>
  <c r="A296" i="122"/>
  <c r="A317" i="122"/>
  <c r="A246" i="122"/>
  <c r="E308" i="122"/>
  <c r="B314" i="122"/>
  <c r="A373" i="122"/>
  <c r="A302" i="122"/>
  <c r="A315" i="122"/>
  <c r="A244" i="122"/>
  <c r="A295" i="122"/>
  <c r="A366" i="122"/>
  <c r="A314" i="122"/>
  <c r="A243" i="122"/>
  <c r="A333" i="122"/>
  <c r="A262" i="122"/>
  <c r="A257" i="122"/>
  <c r="A328" i="122"/>
  <c r="A297" i="122"/>
  <c r="A368" i="122"/>
  <c r="A276" i="122"/>
  <c r="A347" i="122"/>
  <c r="A284" i="122"/>
  <c r="A355" i="122"/>
  <c r="A340" i="122"/>
  <c r="A269" i="122"/>
  <c r="A274" i="122"/>
  <c r="A345" i="122"/>
  <c r="A339" i="122"/>
  <c r="A268" i="122"/>
  <c r="A255" i="122"/>
  <c r="A326" i="122"/>
  <c r="A336" i="122"/>
  <c r="A265" i="122"/>
  <c r="A364" i="122"/>
  <c r="A293" i="122"/>
  <c r="A286" i="122"/>
  <c r="A357" i="122"/>
  <c r="A290" i="122"/>
  <c r="A361" i="122"/>
  <c r="A363" i="122"/>
  <c r="A292" i="122"/>
  <c r="A316" i="122"/>
  <c r="A245" i="122"/>
  <c r="A311" i="122"/>
  <c r="A240" i="122"/>
  <c r="A374" i="122"/>
  <c r="A303" i="122"/>
  <c r="Y96" i="122"/>
  <c r="X94" i="122"/>
  <c r="E18" i="203"/>
  <c r="M53" i="203" s="1"/>
  <c r="Y97" i="122"/>
  <c r="X95" i="122"/>
  <c r="D138" i="210"/>
  <c r="D138" i="223"/>
  <c r="G45" i="206"/>
  <c r="D216" i="205"/>
  <c r="C308" i="122"/>
  <c r="C314" i="122"/>
  <c r="C319" i="122"/>
  <c r="F18" i="203"/>
  <c r="N53" i="203" s="1"/>
  <c r="Y94" i="122"/>
  <c r="Z96" i="122"/>
  <c r="Z97" i="122"/>
  <c r="Y95" i="122"/>
  <c r="G46" i="206"/>
  <c r="Z95" i="122"/>
  <c r="G18" i="203"/>
  <c r="O53" i="203" s="1"/>
  <c r="Z94" i="122"/>
  <c r="D177" i="203"/>
  <c r="D99" i="203"/>
  <c r="X59" i="122"/>
  <c r="Y59" i="122"/>
  <c r="Z59" i="122"/>
  <c r="M19" i="223"/>
  <c r="P73" i="123" s="1"/>
  <c r="M19" i="225"/>
  <c r="P80" i="123" s="1"/>
  <c r="M19" i="224"/>
  <c r="P75" i="123" s="1"/>
  <c r="M19" i="199"/>
  <c r="M19" i="222"/>
  <c r="P71" i="123" s="1"/>
  <c r="M19" i="216"/>
  <c r="P78" i="123" s="1"/>
  <c r="M19" i="220"/>
  <c r="P67" i="123" s="1"/>
  <c r="M19" i="217"/>
  <c r="P58" i="123" s="1"/>
  <c r="M19" i="202"/>
  <c r="P18" i="123" s="1"/>
  <c r="M19" i="208"/>
  <c r="P39" i="123" s="1"/>
  <c r="M19" i="201"/>
  <c r="P16" i="123" s="1"/>
  <c r="M19" i="213"/>
  <c r="P52" i="123" s="1"/>
  <c r="M19" i="218"/>
  <c r="P61" i="123" s="1"/>
  <c r="M19" i="212"/>
  <c r="P49" i="123" s="1"/>
  <c r="M19" i="211"/>
  <c r="P46" i="123" s="1"/>
  <c r="M19" i="205"/>
  <c r="P30" i="123" s="1"/>
  <c r="M19" i="200"/>
  <c r="P14" i="123" s="1"/>
  <c r="M19" i="215"/>
  <c r="P56" i="123" s="1"/>
  <c r="M19" i="206"/>
  <c r="P34" i="123" s="1"/>
  <c r="M19" i="219"/>
  <c r="P65" i="123" s="1"/>
  <c r="M19" i="207"/>
  <c r="P37" i="123" s="1"/>
  <c r="M19" i="214"/>
  <c r="P54" i="123" s="1"/>
  <c r="M19" i="209"/>
  <c r="P41" i="123" s="1"/>
  <c r="M19" i="210"/>
  <c r="P43" i="123" s="1"/>
  <c r="M19" i="204"/>
  <c r="P25" i="123" s="1"/>
  <c r="N19" i="218"/>
  <c r="T61" i="123" s="1"/>
  <c r="N19" i="222"/>
  <c r="T71" i="123" s="1"/>
  <c r="N19" i="217"/>
  <c r="T58" i="123" s="1"/>
  <c r="N19" i="199"/>
  <c r="N19" i="214"/>
  <c r="T54" i="123" s="1"/>
  <c r="N19" i="210"/>
  <c r="T43" i="123" s="1"/>
  <c r="N19" i="209"/>
  <c r="T41" i="123" s="1"/>
  <c r="N19" i="219"/>
  <c r="T65" i="123" s="1"/>
  <c r="N19" i="213"/>
  <c r="T52" i="123" s="1"/>
  <c r="N19" i="223"/>
  <c r="T73" i="123" s="1"/>
  <c r="N19" i="202"/>
  <c r="T18" i="123" s="1"/>
  <c r="N19" i="208"/>
  <c r="T39" i="123" s="1"/>
  <c r="N19" i="205"/>
  <c r="T30" i="123" s="1"/>
  <c r="N19" i="220"/>
  <c r="T67" i="123" s="1"/>
  <c r="N19" i="200"/>
  <c r="T14" i="123" s="1"/>
  <c r="N19" i="212"/>
  <c r="T49" i="123" s="1"/>
  <c r="N19" i="216"/>
  <c r="T78" i="123" s="1"/>
  <c r="N19" i="224"/>
  <c r="T75" i="123" s="1"/>
  <c r="N19" i="207"/>
  <c r="T37" i="123" s="1"/>
  <c r="N19" i="215"/>
  <c r="T56" i="123" s="1"/>
  <c r="N19" i="211"/>
  <c r="T46" i="123" s="1"/>
  <c r="N19" i="206"/>
  <c r="T34" i="123" s="1"/>
  <c r="N19" i="225"/>
  <c r="T80" i="123" s="1"/>
  <c r="N19" i="204"/>
  <c r="T25" i="123" s="1"/>
  <c r="N19" i="201"/>
  <c r="T16" i="123" s="1"/>
  <c r="O19" i="224"/>
  <c r="X75" i="123" s="1"/>
  <c r="O19" i="212"/>
  <c r="X49" i="123" s="1"/>
  <c r="O19" i="214"/>
  <c r="X54" i="123" s="1"/>
  <c r="O19" i="211"/>
  <c r="X46" i="123" s="1"/>
  <c r="O19" i="213"/>
  <c r="X52" i="123" s="1"/>
  <c r="O19" i="210"/>
  <c r="X43" i="123" s="1"/>
  <c r="O19" i="223"/>
  <c r="X73" i="123" s="1"/>
  <c r="O19" i="208"/>
  <c r="X39" i="123" s="1"/>
  <c r="O19" i="199"/>
  <c r="O19" i="207"/>
  <c r="X37" i="123" s="1"/>
  <c r="O19" i="218"/>
  <c r="X61" i="123" s="1"/>
  <c r="O19" i="205"/>
  <c r="X30" i="123" s="1"/>
  <c r="O19" i="215"/>
  <c r="X56" i="123" s="1"/>
  <c r="O19" i="201"/>
  <c r="X16" i="123" s="1"/>
  <c r="O19" i="200"/>
  <c r="X14" i="123" s="1"/>
  <c r="O19" i="222"/>
  <c r="X71" i="123" s="1"/>
  <c r="O19" i="225"/>
  <c r="X80" i="123" s="1"/>
  <c r="O19" i="209"/>
  <c r="X41" i="123" s="1"/>
  <c r="O19" i="217"/>
  <c r="X58" i="123" s="1"/>
  <c r="O19" i="216"/>
  <c r="X78" i="123" s="1"/>
  <c r="O19" i="206"/>
  <c r="X34" i="123" s="1"/>
  <c r="O19" i="204"/>
  <c r="X25" i="123" s="1"/>
  <c r="O19" i="219"/>
  <c r="X65" i="123" s="1"/>
  <c r="O19" i="220"/>
  <c r="X67" i="123" s="1"/>
  <c r="O19" i="202"/>
  <c r="X18" i="123" s="1"/>
  <c r="M19" i="203"/>
  <c r="P20" i="123" s="1"/>
  <c r="N19" i="203"/>
  <c r="T20" i="123" s="1"/>
  <c r="O19" i="203"/>
  <c r="X20" i="123" s="1"/>
  <c r="P6" i="123"/>
  <c r="T6" i="123"/>
  <c r="X6" i="123"/>
  <c r="I8" i="191" l="1"/>
  <c r="L8" i="191" s="1"/>
  <c r="F87" i="191"/>
  <c r="O62" i="203"/>
  <c r="A85" i="45"/>
  <c r="A18" i="30"/>
  <c r="F147" i="209"/>
  <c r="F108" i="209"/>
  <c r="D154" i="210"/>
  <c r="D115" i="210"/>
  <c r="D131" i="210"/>
  <c r="D170" i="210"/>
  <c r="C105" i="211"/>
  <c r="C144" i="211"/>
  <c r="M144" i="211"/>
  <c r="M105" i="211"/>
  <c r="B108" i="211"/>
  <c r="B147" i="211"/>
  <c r="D156" i="211"/>
  <c r="D117" i="211"/>
  <c r="C122" i="212"/>
  <c r="C161" i="212"/>
  <c r="B166" i="212"/>
  <c r="B127" i="212"/>
  <c r="C137" i="212"/>
  <c r="C176" i="212"/>
  <c r="C116" i="213"/>
  <c r="C155" i="213"/>
  <c r="C157" i="213"/>
  <c r="C118" i="213"/>
  <c r="C159" i="213"/>
  <c r="C120" i="213"/>
  <c r="F166" i="213"/>
  <c r="F127" i="213"/>
  <c r="L147" i="214"/>
  <c r="L108" i="214"/>
  <c r="G152" i="214"/>
  <c r="G113" i="214"/>
  <c r="D123" i="214"/>
  <c r="D162" i="214"/>
  <c r="M125" i="214"/>
  <c r="M164" i="214"/>
  <c r="D130" i="214"/>
  <c r="D169" i="214"/>
  <c r="D173" i="214"/>
  <c r="D134" i="214"/>
  <c r="G147" i="215"/>
  <c r="G108" i="215"/>
  <c r="D113" i="215"/>
  <c r="D152" i="215"/>
  <c r="B153" i="215"/>
  <c r="B114" i="215"/>
  <c r="C161" i="215"/>
  <c r="C122" i="215"/>
  <c r="D126" i="215"/>
  <c r="D165" i="215"/>
  <c r="F166" i="215"/>
  <c r="F127" i="215"/>
  <c r="C131" i="215"/>
  <c r="C170" i="215"/>
  <c r="C135" i="215"/>
  <c r="C174" i="215"/>
  <c r="D108" i="216"/>
  <c r="D147" i="216"/>
  <c r="D113" i="216"/>
  <c r="D152" i="216"/>
  <c r="C120" i="216"/>
  <c r="C159" i="216"/>
  <c r="C160" i="216"/>
  <c r="C121" i="216"/>
  <c r="B127" i="216"/>
  <c r="B166" i="216"/>
  <c r="C129" i="216"/>
  <c r="C168" i="216"/>
  <c r="C133" i="216"/>
  <c r="C172" i="216"/>
  <c r="C137" i="216"/>
  <c r="C176" i="216"/>
  <c r="K105" i="217"/>
  <c r="K144" i="217"/>
  <c r="N108" i="217"/>
  <c r="N147" i="217"/>
  <c r="E113" i="217"/>
  <c r="E152" i="217"/>
  <c r="D157" i="217"/>
  <c r="D118" i="217"/>
  <c r="K125" i="217"/>
  <c r="K164" i="217"/>
  <c r="M126" i="217"/>
  <c r="M165" i="217"/>
  <c r="C166" i="217"/>
  <c r="C127" i="217"/>
  <c r="D172" i="217"/>
  <c r="D133" i="217"/>
  <c r="E152" i="218"/>
  <c r="E191" i="218"/>
  <c r="C153" i="218"/>
  <c r="C192" i="218"/>
  <c r="G153" i="218"/>
  <c r="G192" i="218"/>
  <c r="D157" i="218"/>
  <c r="D196" i="218"/>
  <c r="D161" i="218"/>
  <c r="D200" i="218"/>
  <c r="D124" i="218"/>
  <c r="D202" i="218"/>
  <c r="M165" i="218"/>
  <c r="M126" i="218"/>
  <c r="M204" i="218"/>
  <c r="C205" i="218"/>
  <c r="C166" i="218"/>
  <c r="D129" i="218"/>
  <c r="D168" i="218"/>
  <c r="D207" i="218"/>
  <c r="D209" i="218"/>
  <c r="D131" i="218"/>
  <c r="D117" i="219"/>
  <c r="D195" i="219"/>
  <c r="D160" i="219"/>
  <c r="D121" i="219"/>
  <c r="D199" i="219"/>
  <c r="D123" i="219"/>
  <c r="D162" i="219"/>
  <c r="M183" i="220"/>
  <c r="M144" i="220"/>
  <c r="D117" i="220"/>
  <c r="D156" i="220"/>
  <c r="D197" i="220"/>
  <c r="D158" i="220"/>
  <c r="D199" i="220"/>
  <c r="D121" i="220"/>
  <c r="D164" i="220"/>
  <c r="D203" i="220"/>
  <c r="I144" i="222"/>
  <c r="I105" i="222"/>
  <c r="G166" i="222"/>
  <c r="G127" i="222"/>
  <c r="C116" i="223"/>
  <c r="C155" i="223"/>
  <c r="C168" i="223"/>
  <c r="C129" i="223"/>
  <c r="C170" i="223"/>
  <c r="C131" i="223"/>
  <c r="C174" i="223"/>
  <c r="C135" i="223"/>
  <c r="D105" i="224"/>
  <c r="D144" i="224"/>
  <c r="O105" i="224"/>
  <c r="O144" i="224"/>
  <c r="D108" i="224"/>
  <c r="D147" i="224"/>
  <c r="F114" i="224"/>
  <c r="F153" i="224"/>
  <c r="J165" i="224"/>
  <c r="J126" i="224"/>
  <c r="C177" i="224"/>
  <c r="C138" i="224"/>
  <c r="E152" i="225"/>
  <c r="E113" i="225"/>
  <c r="C114" i="225"/>
  <c r="C153" i="225"/>
  <c r="D122" i="225"/>
  <c r="D161" i="225"/>
  <c r="N56" i="208"/>
  <c r="N56" i="216"/>
  <c r="F144" i="219"/>
  <c r="F105" i="219"/>
  <c r="F183" i="219"/>
  <c r="F33" i="223"/>
  <c r="M62" i="211"/>
  <c r="B73" i="45"/>
  <c r="B16" i="30"/>
  <c r="A139" i="45"/>
  <c r="A25" i="30"/>
  <c r="B163" i="45"/>
  <c r="B28" i="30"/>
  <c r="A175" i="45"/>
  <c r="A30" i="30"/>
  <c r="A205" i="45"/>
  <c r="A35" i="30"/>
  <c r="B217" i="45"/>
  <c r="B37" i="30"/>
  <c r="A283" i="45"/>
  <c r="A46" i="30"/>
  <c r="A361" i="45"/>
  <c r="A56" i="30"/>
  <c r="B373" i="45"/>
  <c r="B58" i="30"/>
  <c r="A409" i="45"/>
  <c r="A61" i="30"/>
  <c r="B451" i="45"/>
  <c r="B67" i="30"/>
  <c r="B463" i="45"/>
  <c r="B70" i="30"/>
  <c r="A19" i="45"/>
  <c r="A9" i="30"/>
  <c r="C4" i="199" s="1"/>
  <c r="A61" i="45"/>
  <c r="A14" i="30"/>
  <c r="A73" i="45"/>
  <c r="A16" i="30"/>
  <c r="B85" i="45"/>
  <c r="B18" i="30"/>
  <c r="B127" i="45"/>
  <c r="B23" i="30"/>
  <c r="A133" i="45"/>
  <c r="A24" i="30"/>
  <c r="A163" i="45"/>
  <c r="A28" i="30"/>
  <c r="A181" i="45"/>
  <c r="A31" i="30"/>
  <c r="B193" i="45"/>
  <c r="B33" i="30"/>
  <c r="A217" i="45"/>
  <c r="A37" i="30"/>
  <c r="A229" i="45"/>
  <c r="A39" i="30"/>
  <c r="B247" i="45"/>
  <c r="B41" i="30"/>
  <c r="B295" i="45"/>
  <c r="B48" i="30"/>
  <c r="A307" i="45"/>
  <c r="A50" i="30"/>
  <c r="B337" i="45"/>
  <c r="B54" i="30"/>
  <c r="A373" i="45"/>
  <c r="A58" i="30"/>
  <c r="A385" i="45"/>
  <c r="A59" i="30"/>
  <c r="B409" i="45"/>
  <c r="B61" i="30"/>
  <c r="A433" i="45"/>
  <c r="A65" i="30"/>
  <c r="A451" i="45"/>
  <c r="A67" i="30"/>
  <c r="C118" i="202"/>
  <c r="C157" i="202"/>
  <c r="C163" i="202"/>
  <c r="C124" i="202"/>
  <c r="D165" i="202"/>
  <c r="D126" i="202"/>
  <c r="M186" i="203"/>
  <c r="M147" i="203"/>
  <c r="E230" i="203"/>
  <c r="E191" i="203"/>
  <c r="D235" i="203"/>
  <c r="D157" i="203"/>
  <c r="D131" i="203"/>
  <c r="D287" i="203" s="1"/>
  <c r="D209" i="203"/>
  <c r="J242" i="204"/>
  <c r="J164" i="204"/>
  <c r="B166" i="204"/>
  <c r="B283" i="204"/>
  <c r="B205" i="204"/>
  <c r="C250" i="204"/>
  <c r="C289" i="204"/>
  <c r="C211" i="204"/>
  <c r="D171" i="209"/>
  <c r="D132" i="209"/>
  <c r="D147" i="211"/>
  <c r="D108" i="211"/>
  <c r="D157" i="211"/>
  <c r="D118" i="211"/>
  <c r="D161" i="211"/>
  <c r="D122" i="211"/>
  <c r="O125" i="211"/>
  <c r="O164" i="211"/>
  <c r="C127" i="211"/>
  <c r="C166" i="211"/>
  <c r="D135" i="211"/>
  <c r="D174" i="211"/>
  <c r="B126" i="212"/>
  <c r="B165" i="212"/>
  <c r="N165" i="212"/>
  <c r="N126" i="212"/>
  <c r="D127" i="212"/>
  <c r="D166" i="212"/>
  <c r="C175" i="213"/>
  <c r="C136" i="213"/>
  <c r="K144" i="214"/>
  <c r="K105" i="214"/>
  <c r="D147" i="214"/>
  <c r="D108" i="214"/>
  <c r="D157" i="214"/>
  <c r="D118" i="214"/>
  <c r="D161" i="214"/>
  <c r="D122" i="214"/>
  <c r="O125" i="214"/>
  <c r="O164" i="214"/>
  <c r="D131" i="214"/>
  <c r="D170" i="214"/>
  <c r="E108" i="215"/>
  <c r="E147" i="215"/>
  <c r="F152" i="215"/>
  <c r="F113" i="215"/>
  <c r="C158" i="215"/>
  <c r="C119" i="215"/>
  <c r="C162" i="215"/>
  <c r="C123" i="215"/>
  <c r="C125" i="215"/>
  <c r="C164" i="215"/>
  <c r="N165" i="215"/>
  <c r="N126" i="215"/>
  <c r="C175" i="215"/>
  <c r="C136" i="215"/>
  <c r="I144" i="216"/>
  <c r="I105" i="216"/>
  <c r="B108" i="216"/>
  <c r="B147" i="216"/>
  <c r="B152" i="216"/>
  <c r="B113" i="216"/>
  <c r="F113" i="216"/>
  <c r="F152" i="216"/>
  <c r="C154" i="216"/>
  <c r="C115" i="216"/>
  <c r="C117" i="216"/>
  <c r="C156" i="216"/>
  <c r="C119" i="216"/>
  <c r="C158" i="216"/>
  <c r="C123" i="216"/>
  <c r="C162" i="216"/>
  <c r="B165" i="216"/>
  <c r="B126" i="216"/>
  <c r="J126" i="216"/>
  <c r="J165" i="216"/>
  <c r="C128" i="216"/>
  <c r="C167" i="216"/>
  <c r="C169" i="216"/>
  <c r="C130" i="216"/>
  <c r="C175" i="216"/>
  <c r="C136" i="216"/>
  <c r="C138" i="216"/>
  <c r="C177" i="216"/>
  <c r="I105" i="217"/>
  <c r="I144" i="217"/>
  <c r="M125" i="218"/>
  <c r="M203" i="218"/>
  <c r="I144" i="219"/>
  <c r="I183" i="219"/>
  <c r="G127" i="219"/>
  <c r="G205" i="219"/>
  <c r="D172" i="219"/>
  <c r="D211" i="219"/>
  <c r="D159" i="220"/>
  <c r="D120" i="220"/>
  <c r="D161" i="220"/>
  <c r="D122" i="220"/>
  <c r="K203" i="220"/>
  <c r="K125" i="220"/>
  <c r="K164" i="220"/>
  <c r="M204" i="220"/>
  <c r="M165" i="220"/>
  <c r="M126" i="220"/>
  <c r="G127" i="220"/>
  <c r="G166" i="220"/>
  <c r="G205" i="220"/>
  <c r="D168" i="220"/>
  <c r="D207" i="220"/>
  <c r="D129" i="220"/>
  <c r="K105" i="222"/>
  <c r="K144" i="222"/>
  <c r="O144" i="222"/>
  <c r="O105" i="222"/>
  <c r="D147" i="222"/>
  <c r="D108" i="222"/>
  <c r="J108" i="222"/>
  <c r="J147" i="222"/>
  <c r="N108" i="222"/>
  <c r="N147" i="222"/>
  <c r="E114" i="222"/>
  <c r="E153" i="222"/>
  <c r="D154" i="222"/>
  <c r="D115" i="222"/>
  <c r="D156" i="222"/>
  <c r="D117" i="222"/>
  <c r="D158" i="222"/>
  <c r="D119" i="222"/>
  <c r="D160" i="222"/>
  <c r="D121" i="222"/>
  <c r="D162" i="222"/>
  <c r="D123" i="222"/>
  <c r="D125" i="222"/>
  <c r="D164" i="222"/>
  <c r="M164" i="222"/>
  <c r="M125" i="222"/>
  <c r="C126" i="222"/>
  <c r="C165" i="222"/>
  <c r="K165" i="222"/>
  <c r="K126" i="222"/>
  <c r="D132" i="222"/>
  <c r="D171" i="222"/>
  <c r="D136" i="222"/>
  <c r="D175" i="222"/>
  <c r="C144" i="223"/>
  <c r="C105" i="223"/>
  <c r="J105" i="223"/>
  <c r="J144" i="223"/>
  <c r="N144" i="223"/>
  <c r="N105" i="223"/>
  <c r="C147" i="223"/>
  <c r="C108" i="223"/>
  <c r="M147" i="223"/>
  <c r="M108" i="223"/>
  <c r="B152" i="223"/>
  <c r="B113" i="223"/>
  <c r="F152" i="223"/>
  <c r="F113" i="223"/>
  <c r="C154" i="223"/>
  <c r="C115" i="223"/>
  <c r="C119" i="223"/>
  <c r="C158" i="223"/>
  <c r="C121" i="223"/>
  <c r="C160" i="223"/>
  <c r="C162" i="223"/>
  <c r="C123" i="223"/>
  <c r="L125" i="223"/>
  <c r="L164" i="223"/>
  <c r="B126" i="223"/>
  <c r="B165" i="223"/>
  <c r="J165" i="223"/>
  <c r="J126" i="223"/>
  <c r="N165" i="223"/>
  <c r="N126" i="223"/>
  <c r="D166" i="223"/>
  <c r="D127" i="223"/>
  <c r="C128" i="223"/>
  <c r="C167" i="223"/>
  <c r="C130" i="223"/>
  <c r="C169" i="223"/>
  <c r="C171" i="223"/>
  <c r="C132" i="223"/>
  <c r="C175" i="223"/>
  <c r="C136" i="223"/>
  <c r="C177" i="223"/>
  <c r="C138" i="223"/>
  <c r="I144" i="224"/>
  <c r="I105" i="224"/>
  <c r="M144" i="224"/>
  <c r="M105" i="224"/>
  <c r="L108" i="224"/>
  <c r="L147" i="224"/>
  <c r="C157" i="224"/>
  <c r="C118" i="224"/>
  <c r="C122" i="224"/>
  <c r="C161" i="224"/>
  <c r="C124" i="224"/>
  <c r="C163" i="224"/>
  <c r="N125" i="224"/>
  <c r="N164" i="224"/>
  <c r="D126" i="224"/>
  <c r="D165" i="224"/>
  <c r="B166" i="224"/>
  <c r="B127" i="224"/>
  <c r="F166" i="224"/>
  <c r="F127" i="224"/>
  <c r="C176" i="224"/>
  <c r="C137" i="224"/>
  <c r="D154" i="225"/>
  <c r="D115" i="225"/>
  <c r="D162" i="225"/>
  <c r="D123" i="225"/>
  <c r="C165" i="225"/>
  <c r="C126" i="225"/>
  <c r="K126" i="225"/>
  <c r="K165" i="225"/>
  <c r="O165" i="225"/>
  <c r="O126" i="225"/>
  <c r="E166" i="225"/>
  <c r="E127" i="225"/>
  <c r="E144" i="223"/>
  <c r="E105" i="223"/>
  <c r="E183" i="218"/>
  <c r="E144" i="218"/>
  <c r="E105" i="218"/>
  <c r="F144" i="222"/>
  <c r="F105" i="222"/>
  <c r="G183" i="220"/>
  <c r="G144" i="220"/>
  <c r="G105" i="220"/>
  <c r="G105" i="215"/>
  <c r="G144" i="215"/>
  <c r="G183" i="203"/>
  <c r="G222" i="203"/>
  <c r="G105" i="199"/>
  <c r="G222" i="199" s="1"/>
  <c r="G183" i="199"/>
  <c r="J125" i="202"/>
  <c r="J164" i="202"/>
  <c r="B127" i="202"/>
  <c r="B166" i="202"/>
  <c r="K125" i="203"/>
  <c r="K281" i="203" s="1"/>
  <c r="K242" i="203"/>
  <c r="B147" i="204"/>
  <c r="B264" i="204"/>
  <c r="C248" i="204"/>
  <c r="C209" i="204"/>
  <c r="C170" i="204"/>
  <c r="G144" i="199"/>
  <c r="D129" i="201"/>
  <c r="D118" i="201"/>
  <c r="D137" i="201"/>
  <c r="D122" i="201"/>
  <c r="C122" i="202"/>
  <c r="C116" i="202"/>
  <c r="D118" i="203"/>
  <c r="D274" i="203" s="1"/>
  <c r="D196" i="203"/>
  <c r="D120" i="203"/>
  <c r="D276" i="203" s="1"/>
  <c r="D198" i="203"/>
  <c r="K203" i="203"/>
  <c r="F191" i="206"/>
  <c r="G166" i="210"/>
  <c r="L108" i="210"/>
  <c r="G144" i="216"/>
  <c r="D174" i="214"/>
  <c r="B108" i="224"/>
  <c r="C155" i="224"/>
  <c r="G108" i="223"/>
  <c r="D200" i="220"/>
  <c r="N105" i="203"/>
  <c r="N261" i="203" s="1"/>
  <c r="N222" i="203"/>
  <c r="N183" i="203"/>
  <c r="G147" i="203"/>
  <c r="G186" i="203"/>
  <c r="D133" i="203"/>
  <c r="D289" i="203" s="1"/>
  <c r="D250" i="203"/>
  <c r="F264" i="204"/>
  <c r="F108" i="204"/>
  <c r="F225" i="204"/>
  <c r="D230" i="204"/>
  <c r="D191" i="204"/>
  <c r="C233" i="204"/>
  <c r="C194" i="204"/>
  <c r="C116" i="204"/>
  <c r="L165" i="204"/>
  <c r="L282" i="204"/>
  <c r="L243" i="204"/>
  <c r="F205" i="204"/>
  <c r="F127" i="204"/>
  <c r="D114" i="205"/>
  <c r="D192" i="205"/>
  <c r="C134" i="205"/>
  <c r="C173" i="205"/>
  <c r="C193" i="206"/>
  <c r="C154" i="206"/>
  <c r="D176" i="207"/>
  <c r="D137" i="207"/>
  <c r="G153" i="208"/>
  <c r="G114" i="208"/>
  <c r="D124" i="208"/>
  <c r="D163" i="208"/>
  <c r="D117" i="209"/>
  <c r="D156" i="209"/>
  <c r="D169" i="209"/>
  <c r="D130" i="209"/>
  <c r="D175" i="209"/>
  <c r="D136" i="209"/>
  <c r="B147" i="210"/>
  <c r="B108" i="210"/>
  <c r="G114" i="210"/>
  <c r="G153" i="210"/>
  <c r="D116" i="210"/>
  <c r="D155" i="210"/>
  <c r="J108" i="211"/>
  <c r="J147" i="211"/>
  <c r="G153" i="211"/>
  <c r="G114" i="211"/>
  <c r="I126" i="201"/>
  <c r="D133" i="201"/>
  <c r="E105" i="201"/>
  <c r="C166" i="201"/>
  <c r="C170" i="202"/>
  <c r="F127" i="202"/>
  <c r="G114" i="203"/>
  <c r="G270" i="203" s="1"/>
  <c r="G192" i="203"/>
  <c r="D211" i="203"/>
  <c r="N144" i="203"/>
  <c r="D124" i="203"/>
  <c r="D280" i="203" s="1"/>
  <c r="G105" i="203"/>
  <c r="G261" i="203" s="1"/>
  <c r="D170" i="203"/>
  <c r="M108" i="203"/>
  <c r="M264" i="203" s="1"/>
  <c r="D113" i="204"/>
  <c r="F244" i="204"/>
  <c r="L264" i="204"/>
  <c r="M105" i="204"/>
  <c r="M261" i="204"/>
  <c r="F147" i="204"/>
  <c r="E105" i="205"/>
  <c r="D137" i="208"/>
  <c r="E152" i="211"/>
  <c r="M144" i="210"/>
  <c r="C115" i="215"/>
  <c r="E105" i="213"/>
  <c r="F108" i="224"/>
  <c r="C156" i="223"/>
  <c r="D114" i="223"/>
  <c r="H144" i="202"/>
  <c r="H105" i="202"/>
  <c r="C133" i="202"/>
  <c r="C172" i="202"/>
  <c r="D241" i="203"/>
  <c r="D202" i="203"/>
  <c r="C237" i="204"/>
  <c r="C276" i="204"/>
  <c r="C202" i="204"/>
  <c r="C241" i="204"/>
  <c r="C280" i="204"/>
  <c r="D282" i="204"/>
  <c r="D126" i="204"/>
  <c r="D165" i="204"/>
  <c r="C246" i="204"/>
  <c r="C285" i="204"/>
  <c r="C207" i="204"/>
  <c r="C168" i="204"/>
  <c r="C137" i="204"/>
  <c r="C293" i="204"/>
  <c r="C176" i="204"/>
  <c r="D153" i="206"/>
  <c r="D114" i="206"/>
  <c r="B126" i="206"/>
  <c r="B204" i="206"/>
  <c r="D135" i="207"/>
  <c r="D174" i="207"/>
  <c r="O105" i="209"/>
  <c r="O144" i="209"/>
  <c r="D115" i="209"/>
  <c r="D154" i="209"/>
  <c r="K126" i="209"/>
  <c r="K165" i="209"/>
  <c r="I144" i="210"/>
  <c r="I105" i="210"/>
  <c r="O125" i="210"/>
  <c r="O164" i="210"/>
  <c r="M165" i="210"/>
  <c r="M126" i="210"/>
  <c r="D176" i="210"/>
  <c r="D137" i="210"/>
  <c r="N108" i="211"/>
  <c r="N147" i="211"/>
  <c r="O144" i="201"/>
  <c r="O125" i="201"/>
  <c r="D163" i="201"/>
  <c r="B153" i="202"/>
  <c r="C176" i="202"/>
  <c r="G153" i="203"/>
  <c r="D222" i="203"/>
  <c r="D172" i="203"/>
  <c r="G144" i="203"/>
  <c r="D248" i="203"/>
  <c r="M225" i="203"/>
  <c r="E113" i="203"/>
  <c r="E269" i="203" s="1"/>
  <c r="C155" i="204"/>
  <c r="L126" i="204"/>
  <c r="J281" i="204"/>
  <c r="B244" i="204"/>
  <c r="B108" i="204"/>
  <c r="C161" i="204"/>
  <c r="F186" i="204"/>
  <c r="C287" i="204"/>
  <c r="C212" i="205"/>
  <c r="C121" i="205"/>
  <c r="G166" i="207"/>
  <c r="N108" i="208"/>
  <c r="K144" i="209"/>
  <c r="K164" i="211"/>
  <c r="O144" i="211"/>
  <c r="D135" i="210"/>
  <c r="C121" i="215"/>
  <c r="C132" i="215"/>
  <c r="E152" i="214"/>
  <c r="G33" i="213"/>
  <c r="C125" i="223"/>
  <c r="D198" i="220"/>
  <c r="D133" i="219"/>
  <c r="F105" i="225"/>
  <c r="L125" i="203"/>
  <c r="L281" i="203" s="1"/>
  <c r="L242" i="203"/>
  <c r="D195" i="206"/>
  <c r="D156" i="206"/>
  <c r="D127" i="207"/>
  <c r="D166" i="207"/>
  <c r="C155" i="209"/>
  <c r="C116" i="209"/>
  <c r="D114" i="210"/>
  <c r="D153" i="210"/>
  <c r="O62" i="204"/>
  <c r="N62" i="207"/>
  <c r="O62" i="208"/>
  <c r="N62" i="211"/>
  <c r="O62" i="214"/>
  <c r="O62" i="213"/>
  <c r="O62" i="212"/>
  <c r="N62" i="215"/>
  <c r="D123" i="213"/>
  <c r="C126" i="212"/>
  <c r="D173" i="212"/>
  <c r="L144" i="212"/>
  <c r="G152" i="212"/>
  <c r="E24" i="228"/>
  <c r="E25" i="228"/>
  <c r="E26" i="228"/>
  <c r="D156" i="212"/>
  <c r="X60" i="192"/>
  <c r="O59" i="192"/>
  <c r="X42" i="192"/>
  <c r="O41" i="192"/>
  <c r="X23" i="192"/>
  <c r="O22" i="192"/>
  <c r="O9" i="192"/>
  <c r="X9" i="192" s="1"/>
  <c r="AG9" i="192" s="1"/>
  <c r="N62" i="217"/>
  <c r="O62" i="218"/>
  <c r="O62" i="223"/>
  <c r="X46" i="192"/>
  <c r="O45" i="192"/>
  <c r="X38" i="192"/>
  <c r="O37" i="192"/>
  <c r="X33" i="192"/>
  <c r="O32" i="192"/>
  <c r="O11" i="192"/>
  <c r="AT11" i="234" s="1"/>
  <c r="M62" i="202"/>
  <c r="D99" i="219"/>
  <c r="G46" i="213"/>
  <c r="G45" i="213"/>
  <c r="G45" i="207"/>
  <c r="G33" i="207"/>
  <c r="G46" i="207"/>
  <c r="L16" i="212"/>
  <c r="L70" i="212" s="1"/>
  <c r="L109" i="212" s="1"/>
  <c r="D109" i="215"/>
  <c r="L16" i="215"/>
  <c r="L70" i="215" s="1"/>
  <c r="L148" i="215" s="1"/>
  <c r="M62" i="216"/>
  <c r="D99" i="216"/>
  <c r="F46" i="215"/>
  <c r="F45" i="215"/>
  <c r="F40" i="228"/>
  <c r="F29" i="228"/>
  <c r="F75" i="228" s="1"/>
  <c r="D255" i="203"/>
  <c r="A75" i="225"/>
  <c r="A114" i="225" s="1"/>
  <c r="A33" i="225"/>
  <c r="A87" i="225" s="1"/>
  <c r="G22" i="228"/>
  <c r="F22" i="228"/>
  <c r="G42" i="228"/>
  <c r="J144" i="220"/>
  <c r="J105" i="220"/>
  <c r="J183" i="220"/>
  <c r="N183" i="220"/>
  <c r="N105" i="220"/>
  <c r="N144" i="220"/>
  <c r="C108" i="220"/>
  <c r="C186" i="220"/>
  <c r="M108" i="220"/>
  <c r="M147" i="220"/>
  <c r="D191" i="220"/>
  <c r="D113" i="220"/>
  <c r="B192" i="220"/>
  <c r="B153" i="220"/>
  <c r="F153" i="220"/>
  <c r="F114" i="220"/>
  <c r="C194" i="220"/>
  <c r="C155" i="220"/>
  <c r="C157" i="220"/>
  <c r="C196" i="220"/>
  <c r="C118" i="220"/>
  <c r="D165" i="220"/>
  <c r="D126" i="220"/>
  <c r="D204" i="220"/>
  <c r="E177" i="214"/>
  <c r="E178" i="214" s="1"/>
  <c r="E180" i="214" s="1"/>
  <c r="J225" i="198"/>
  <c r="C158" i="198"/>
  <c r="M126" i="199"/>
  <c r="M243" i="199" s="1"/>
  <c r="H105" i="199"/>
  <c r="H222" i="199" s="1"/>
  <c r="D129" i="199"/>
  <c r="D246" i="199" s="1"/>
  <c r="B114" i="220"/>
  <c r="C147" i="220"/>
  <c r="G127" i="200"/>
  <c r="G166" i="200"/>
  <c r="M144" i="203"/>
  <c r="M105" i="203"/>
  <c r="M261" i="203" s="1"/>
  <c r="B166" i="203"/>
  <c r="B127" i="203"/>
  <c r="B283" i="203" s="1"/>
  <c r="N183" i="206"/>
  <c r="N105" i="206"/>
  <c r="D113" i="206"/>
  <c r="D191" i="206"/>
  <c r="C105" i="207"/>
  <c r="C144" i="207"/>
  <c r="E152" i="208"/>
  <c r="E113" i="208"/>
  <c r="D159" i="208"/>
  <c r="D120" i="208"/>
  <c r="I165" i="208"/>
  <c r="I126" i="208"/>
  <c r="M126" i="208"/>
  <c r="M165" i="208"/>
  <c r="D135" i="208"/>
  <c r="D174" i="208"/>
  <c r="F147" i="210"/>
  <c r="F108" i="210"/>
  <c r="E152" i="210"/>
  <c r="E113" i="210"/>
  <c r="D159" i="210"/>
  <c r="D120" i="210"/>
  <c r="D129" i="211"/>
  <c r="D168" i="211"/>
  <c r="K105" i="212"/>
  <c r="K144" i="212"/>
  <c r="O105" i="212"/>
  <c r="O144" i="212"/>
  <c r="L125" i="212"/>
  <c r="L164" i="212"/>
  <c r="J126" i="212"/>
  <c r="J165" i="212"/>
  <c r="J165" i="213"/>
  <c r="J126" i="213"/>
  <c r="N165" i="213"/>
  <c r="N126" i="213"/>
  <c r="D166" i="213"/>
  <c r="D127" i="213"/>
  <c r="C171" i="213"/>
  <c r="C132" i="213"/>
  <c r="D163" i="214"/>
  <c r="D124" i="214"/>
  <c r="K164" i="214"/>
  <c r="K125" i="214"/>
  <c r="G127" i="214"/>
  <c r="G166" i="214"/>
  <c r="D129" i="214"/>
  <c r="D168" i="214"/>
  <c r="K147" i="215"/>
  <c r="K108" i="215"/>
  <c r="O108" i="215"/>
  <c r="O147" i="215"/>
  <c r="B152" i="215"/>
  <c r="B113" i="215"/>
  <c r="D114" i="215"/>
  <c r="D153" i="215"/>
  <c r="C169" i="215"/>
  <c r="C130" i="215"/>
  <c r="C134" i="215"/>
  <c r="C173" i="215"/>
  <c r="M105" i="216"/>
  <c r="M144" i="216"/>
  <c r="F147" i="216"/>
  <c r="F108" i="216"/>
  <c r="L108" i="216"/>
  <c r="L147" i="216"/>
  <c r="L125" i="216"/>
  <c r="L164" i="216"/>
  <c r="C132" i="216"/>
  <c r="C171" i="216"/>
  <c r="M105" i="217"/>
  <c r="M144" i="217"/>
  <c r="E114" i="217"/>
  <c r="E153" i="217"/>
  <c r="D160" i="217"/>
  <c r="D121" i="217"/>
  <c r="D164" i="217"/>
  <c r="D125" i="217"/>
  <c r="C165" i="217"/>
  <c r="C126" i="217"/>
  <c r="O165" i="217"/>
  <c r="O126" i="217"/>
  <c r="E166" i="217"/>
  <c r="E127" i="217"/>
  <c r="D167" i="217"/>
  <c r="D128" i="217"/>
  <c r="D171" i="217"/>
  <c r="D132" i="217"/>
  <c r="J144" i="218"/>
  <c r="J105" i="218"/>
  <c r="M186" i="218"/>
  <c r="M147" i="218"/>
  <c r="C152" i="218"/>
  <c r="C191" i="218"/>
  <c r="C165" i="218"/>
  <c r="C204" i="218"/>
  <c r="E127" i="218"/>
  <c r="E166" i="218"/>
  <c r="E205" i="218"/>
  <c r="D175" i="218"/>
  <c r="D136" i="218"/>
  <c r="D214" i="218"/>
  <c r="M23" i="228"/>
  <c r="N25" i="228"/>
  <c r="F27" i="228"/>
  <c r="F28" i="228"/>
  <c r="E30" i="228"/>
  <c r="E31" i="228"/>
  <c r="E32" i="228"/>
  <c r="F37" i="228"/>
  <c r="G38" i="228"/>
  <c r="E40" i="228"/>
  <c r="F41" i="228"/>
  <c r="N186" i="198"/>
  <c r="D147" i="198"/>
  <c r="D174" i="199"/>
  <c r="D198" i="199"/>
  <c r="K125" i="199"/>
  <c r="K242" i="199" s="1"/>
  <c r="O147" i="199"/>
  <c r="O108" i="200"/>
  <c r="D157" i="200"/>
  <c r="D113" i="201"/>
  <c r="C120" i="201"/>
  <c r="K144" i="202"/>
  <c r="D169" i="202"/>
  <c r="C207" i="203"/>
  <c r="J203" i="203"/>
  <c r="B205" i="203"/>
  <c r="C122" i="203"/>
  <c r="C278" i="203" s="1"/>
  <c r="D204" i="203"/>
  <c r="C135" i="203"/>
  <c r="C291" i="203" s="1"/>
  <c r="C215" i="203"/>
  <c r="C211" i="203"/>
  <c r="C245" i="204"/>
  <c r="C136" i="204"/>
  <c r="C238" i="204"/>
  <c r="N282" i="204"/>
  <c r="L105" i="204"/>
  <c r="B204" i="204"/>
  <c r="C251" i="204"/>
  <c r="H105" i="204"/>
  <c r="H261" i="204"/>
  <c r="K225" i="204"/>
  <c r="J125" i="205"/>
  <c r="N203" i="205"/>
  <c r="C209" i="205"/>
  <c r="F147" i="205"/>
  <c r="C105" i="205"/>
  <c r="F114" i="206"/>
  <c r="F108" i="207"/>
  <c r="B147" i="207"/>
  <c r="D155" i="208"/>
  <c r="C166" i="208"/>
  <c r="D129" i="208"/>
  <c r="D161" i="208"/>
  <c r="D173" i="209"/>
  <c r="D160" i="209"/>
  <c r="G152" i="209"/>
  <c r="D123" i="209"/>
  <c r="E153" i="209"/>
  <c r="D159" i="211"/>
  <c r="K144" i="211"/>
  <c r="D137" i="211"/>
  <c r="L16" i="211"/>
  <c r="L70" i="211" s="1"/>
  <c r="L109" i="211" s="1"/>
  <c r="I126" i="210"/>
  <c r="D120" i="214"/>
  <c r="C114" i="214"/>
  <c r="D133" i="214"/>
  <c r="B165" i="213"/>
  <c r="I144" i="213"/>
  <c r="C134" i="213"/>
  <c r="C169" i="212"/>
  <c r="N108" i="214"/>
  <c r="D152" i="220"/>
  <c r="J183" i="218"/>
  <c r="H183" i="199"/>
  <c r="N164" i="201"/>
  <c r="D115" i="202"/>
  <c r="D175" i="202"/>
  <c r="K165" i="202"/>
  <c r="M183" i="203"/>
  <c r="L126" i="203"/>
  <c r="L282" i="203" s="1"/>
  <c r="C116" i="203"/>
  <c r="C272" i="203" s="1"/>
  <c r="J242" i="203"/>
  <c r="B244" i="203"/>
  <c r="B114" i="203"/>
  <c r="B270" i="203" s="1"/>
  <c r="C161" i="203"/>
  <c r="C174" i="203"/>
  <c r="C130" i="204"/>
  <c r="C247" i="204"/>
  <c r="C284" i="204"/>
  <c r="L261" i="204"/>
  <c r="L144" i="204"/>
  <c r="B243" i="204"/>
  <c r="C203" i="204"/>
  <c r="C116" i="205"/>
  <c r="D191" i="205"/>
  <c r="C170" i="205"/>
  <c r="M105" i="205"/>
  <c r="C211" i="206"/>
  <c r="N144" i="206"/>
  <c r="C159" i="206"/>
  <c r="C152" i="207"/>
  <c r="E127" i="207"/>
  <c r="K164" i="208"/>
  <c r="D131" i="208"/>
  <c r="D133" i="208"/>
  <c r="D157" i="208"/>
  <c r="O165" i="209"/>
  <c r="C152" i="209"/>
  <c r="N108" i="209"/>
  <c r="J147" i="209"/>
  <c r="D155" i="211"/>
  <c r="M126" i="211"/>
  <c r="D163" i="211"/>
  <c r="C153" i="211"/>
  <c r="D172" i="210"/>
  <c r="C114" i="210"/>
  <c r="D129" i="210"/>
  <c r="K125" i="210"/>
  <c r="D157" i="210"/>
  <c r="D122" i="210"/>
  <c r="D127" i="216"/>
  <c r="D153" i="216"/>
  <c r="B165" i="215"/>
  <c r="I165" i="214"/>
  <c r="O144" i="214"/>
  <c r="C177" i="213"/>
  <c r="L125" i="213"/>
  <c r="L147" i="213"/>
  <c r="C167" i="212"/>
  <c r="C171" i="212"/>
  <c r="J147" i="212"/>
  <c r="J147" i="214"/>
  <c r="D147" i="212"/>
  <c r="M186" i="220"/>
  <c r="D206" i="218"/>
  <c r="D162" i="218"/>
  <c r="M108" i="218"/>
  <c r="G43" i="228"/>
  <c r="M183" i="219"/>
  <c r="M105" i="219"/>
  <c r="F186" i="219"/>
  <c r="F108" i="219"/>
  <c r="E191" i="219"/>
  <c r="E152" i="219"/>
  <c r="G153" i="219"/>
  <c r="G114" i="219"/>
  <c r="D157" i="219"/>
  <c r="D196" i="219"/>
  <c r="D159" i="219"/>
  <c r="D120" i="219"/>
  <c r="K125" i="219"/>
  <c r="K164" i="219"/>
  <c r="M204" i="219"/>
  <c r="M165" i="219"/>
  <c r="M126" i="219"/>
  <c r="C205" i="219"/>
  <c r="C166" i="219"/>
  <c r="C127" i="219"/>
  <c r="D207" i="219"/>
  <c r="D129" i="219"/>
  <c r="D174" i="219"/>
  <c r="D135" i="219"/>
  <c r="D137" i="219"/>
  <c r="D215" i="219"/>
  <c r="D105" i="220"/>
  <c r="D183" i="220"/>
  <c r="N108" i="225"/>
  <c r="N147" i="225"/>
  <c r="D156" i="225"/>
  <c r="D117" i="225"/>
  <c r="D132" i="225"/>
  <c r="D171" i="225"/>
  <c r="F183" i="220"/>
  <c r="F144" i="220"/>
  <c r="F105" i="220"/>
  <c r="G183" i="219"/>
  <c r="G144" i="219"/>
  <c r="G177" i="222"/>
  <c r="G33" i="222"/>
  <c r="F177" i="204"/>
  <c r="F33" i="204"/>
  <c r="C172" i="224"/>
  <c r="F147" i="219"/>
  <c r="D213" i="219"/>
  <c r="M144" i="219"/>
  <c r="D125" i="225"/>
  <c r="O105" i="225"/>
  <c r="N22" i="228"/>
  <c r="G24" i="228"/>
  <c r="G25" i="228"/>
  <c r="C169" i="220"/>
  <c r="C130" i="220"/>
  <c r="C171" i="220"/>
  <c r="C210" i="220"/>
  <c r="C134" i="220"/>
  <c r="C173" i="220"/>
  <c r="C214" i="220"/>
  <c r="C175" i="220"/>
  <c r="D70" i="222"/>
  <c r="L16" i="222"/>
  <c r="L70" i="222" s="1"/>
  <c r="L109" i="222" s="1"/>
  <c r="C168" i="222"/>
  <c r="C129" i="222"/>
  <c r="D122" i="224"/>
  <c r="D161" i="224"/>
  <c r="G166" i="219"/>
  <c r="B108" i="219"/>
  <c r="G192" i="219"/>
  <c r="B186" i="219"/>
  <c r="D168" i="219"/>
  <c r="I105" i="219"/>
  <c r="D175" i="225"/>
  <c r="M164" i="225"/>
  <c r="D169" i="225"/>
  <c r="D108" i="225"/>
  <c r="D105" i="225"/>
  <c r="D128" i="225"/>
  <c r="C132" i="201"/>
  <c r="C171" i="201"/>
  <c r="M105" i="214"/>
  <c r="M144" i="214"/>
  <c r="K165" i="220"/>
  <c r="K126" i="220"/>
  <c r="E205" i="220"/>
  <c r="E166" i="220"/>
  <c r="D128" i="220"/>
  <c r="D167" i="220"/>
  <c r="O144" i="217"/>
  <c r="D105" i="217"/>
  <c r="M22" i="228"/>
  <c r="N23" i="228"/>
  <c r="F26" i="228"/>
  <c r="O25" i="228"/>
  <c r="G27" i="228"/>
  <c r="G28" i="228"/>
  <c r="F30" i="228"/>
  <c r="F31" i="228"/>
  <c r="F32" i="228"/>
  <c r="G37" i="228"/>
  <c r="E39" i="228"/>
  <c r="G41" i="228"/>
  <c r="E44" i="228"/>
  <c r="G36" i="228"/>
  <c r="F36" i="228"/>
  <c r="M39" i="228"/>
  <c r="O40" i="228"/>
  <c r="O38" i="228"/>
  <c r="N39" i="228"/>
  <c r="O23" i="228"/>
  <c r="G30" i="228"/>
  <c r="G31" i="228"/>
  <c r="G32" i="228"/>
  <c r="E38" i="228"/>
  <c r="F39" i="228"/>
  <c r="G40" i="228"/>
  <c r="E43" i="228"/>
  <c r="F44" i="228"/>
  <c r="G35" i="228"/>
  <c r="F35" i="228"/>
  <c r="G29" i="228"/>
  <c r="E29" i="228"/>
  <c r="D163" i="218"/>
  <c r="F24" i="228"/>
  <c r="F25" i="228"/>
  <c r="G26" i="228"/>
  <c r="O22" i="228"/>
  <c r="M25" i="228"/>
  <c r="E27" i="228"/>
  <c r="E28" i="228"/>
  <c r="E37" i="228"/>
  <c r="F38" i="228"/>
  <c r="G39" i="228"/>
  <c r="E41" i="228"/>
  <c r="F43" i="228"/>
  <c r="G44" i="228"/>
  <c r="G23" i="228"/>
  <c r="F23" i="228"/>
  <c r="M40" i="228"/>
  <c r="M38" i="228"/>
  <c r="O39" i="228"/>
  <c r="N40" i="228"/>
  <c r="N38" i="228"/>
  <c r="C16" i="219"/>
  <c r="C70" i="219" s="1"/>
  <c r="C187" i="219" s="1"/>
  <c r="O3" i="123"/>
  <c r="C16" i="225"/>
  <c r="C70" i="225" s="1"/>
  <c r="C148" i="225" s="1"/>
  <c r="C16" i="222"/>
  <c r="C70" i="222" s="1"/>
  <c r="C109" i="222" s="1"/>
  <c r="C16" i="199"/>
  <c r="C70" i="199" s="1"/>
  <c r="D3" i="183"/>
  <c r="C16" i="212"/>
  <c r="C70" i="212" s="1"/>
  <c r="C148" i="212" s="1"/>
  <c r="H5" i="191"/>
  <c r="C5" i="188" s="1"/>
  <c r="D5" i="188" s="1"/>
  <c r="D148" i="202"/>
  <c r="L16" i="205"/>
  <c r="L70" i="205" s="1"/>
  <c r="L187" i="205" s="1"/>
  <c r="C3" i="131"/>
  <c r="F3" i="135"/>
  <c r="C16" i="198"/>
  <c r="V57" i="122" s="1"/>
  <c r="AC57" i="122" s="1"/>
  <c r="C16" i="223"/>
  <c r="K16" i="223" s="1"/>
  <c r="K70" i="223" s="1"/>
  <c r="K148" i="223" s="1"/>
  <c r="C16" i="214"/>
  <c r="K16" i="214" s="1"/>
  <c r="K70" i="214" s="1"/>
  <c r="C16" i="203"/>
  <c r="C70" i="203" s="1"/>
  <c r="D5" i="194"/>
  <c r="C16" i="228"/>
  <c r="K16" i="228" s="1"/>
  <c r="L148" i="224"/>
  <c r="D3" i="135"/>
  <c r="F3" i="113"/>
  <c r="G3" i="126" s="1"/>
  <c r="H5" i="60"/>
  <c r="C16" i="200"/>
  <c r="K16" i="200" s="1"/>
  <c r="K70" i="200" s="1"/>
  <c r="K148" i="200" s="1"/>
  <c r="C16" i="211"/>
  <c r="K16" i="211" s="1"/>
  <c r="K70" i="211" s="1"/>
  <c r="K148" i="211" s="1"/>
  <c r="C16" i="204"/>
  <c r="C70" i="204" s="1"/>
  <c r="C109" i="204" s="1"/>
  <c r="C16" i="215"/>
  <c r="K16" i="215" s="1"/>
  <c r="K70" i="215" s="1"/>
  <c r="C16" i="220"/>
  <c r="K16" i="220" s="1"/>
  <c r="K70" i="220" s="1"/>
  <c r="K109" i="220" s="1"/>
  <c r="C16" i="208"/>
  <c r="K16" i="208" s="1"/>
  <c r="K70" i="208" s="1"/>
  <c r="C16" i="224"/>
  <c r="K16" i="224" s="1"/>
  <c r="K70" i="224" s="1"/>
  <c r="F3" i="183"/>
  <c r="C5" i="45"/>
  <c r="C16" i="205"/>
  <c r="K16" i="205" s="1"/>
  <c r="K70" i="205" s="1"/>
  <c r="K148" i="205" s="1"/>
  <c r="C16" i="209"/>
  <c r="C70" i="209" s="1"/>
  <c r="C16" i="218"/>
  <c r="C70" i="218" s="1"/>
  <c r="C187" i="218" s="1"/>
  <c r="D3" i="113"/>
  <c r="E3" i="126" s="1"/>
  <c r="G3" i="123"/>
  <c r="E3" i="131"/>
  <c r="E5" i="192"/>
  <c r="E3" i="2" s="1"/>
  <c r="C16" i="201"/>
  <c r="C70" i="201" s="1"/>
  <c r="C148" i="201" s="1"/>
  <c r="C16" i="213"/>
  <c r="C70" i="213" s="1"/>
  <c r="C16" i="207"/>
  <c r="C70" i="207" s="1"/>
  <c r="C148" i="207" s="1"/>
  <c r="C16" i="217"/>
  <c r="K16" i="217" s="1"/>
  <c r="K70" i="217" s="1"/>
  <c r="K148" i="217" s="1"/>
  <c r="C16" i="202"/>
  <c r="K16" i="202" s="1"/>
  <c r="K70" i="202" s="1"/>
  <c r="K109" i="202" s="1"/>
  <c r="C16" i="216"/>
  <c r="C70" i="216" s="1"/>
  <c r="C109" i="216" s="1"/>
  <c r="D5" i="193"/>
  <c r="E16" i="228"/>
  <c r="M16" i="228" s="1"/>
  <c r="M51" i="228" s="1"/>
  <c r="D70" i="199"/>
  <c r="D187" i="199" s="1"/>
  <c r="B121" i="45"/>
  <c r="D120" i="199"/>
  <c r="D237" i="199" s="1"/>
  <c r="K203" i="199"/>
  <c r="E147" i="199"/>
  <c r="D135" i="199"/>
  <c r="D252" i="199" s="1"/>
  <c r="D113" i="199"/>
  <c r="D230" i="199" s="1"/>
  <c r="C194" i="199"/>
  <c r="D186" i="199"/>
  <c r="D200" i="199"/>
  <c r="G153" i="199"/>
  <c r="D122" i="199"/>
  <c r="D239" i="199" s="1"/>
  <c r="G127" i="199"/>
  <c r="G244" i="199" s="1"/>
  <c r="C166" i="199"/>
  <c r="D204" i="199"/>
  <c r="K105" i="199"/>
  <c r="K222" i="199" s="1"/>
  <c r="F153" i="199"/>
  <c r="C213" i="199"/>
  <c r="M62" i="199"/>
  <c r="E42" i="228"/>
  <c r="D172" i="199"/>
  <c r="C114" i="199"/>
  <c r="C231" i="199" s="1"/>
  <c r="E108" i="199"/>
  <c r="E225" i="199" s="1"/>
  <c r="G205" i="199"/>
  <c r="M165" i="199"/>
  <c r="E191" i="199"/>
  <c r="O186" i="199"/>
  <c r="N125" i="199"/>
  <c r="N242" i="199" s="1"/>
  <c r="C129" i="199"/>
  <c r="C246" i="199" s="1"/>
  <c r="N203" i="199"/>
  <c r="C192" i="199"/>
  <c r="C120" i="199"/>
  <c r="C237" i="199" s="1"/>
  <c r="G192" i="199"/>
  <c r="K183" i="199"/>
  <c r="B166" i="199"/>
  <c r="C176" i="199"/>
  <c r="X10" i="123"/>
  <c r="X82" i="123" s="1"/>
  <c r="O19" i="228"/>
  <c r="N53" i="199"/>
  <c r="F18" i="228"/>
  <c r="T10" i="123"/>
  <c r="N19" i="228"/>
  <c r="M53" i="199"/>
  <c r="E18" i="228"/>
  <c r="P10" i="123"/>
  <c r="P82" i="123" s="1"/>
  <c r="M19" i="228"/>
  <c r="O53" i="199"/>
  <c r="G18" i="228"/>
  <c r="T82" i="123"/>
  <c r="F144" i="198"/>
  <c r="E105" i="198"/>
  <c r="E261" i="198" s="1"/>
  <c r="D165" i="198"/>
  <c r="E222" i="198"/>
  <c r="C3" i="223"/>
  <c r="E70" i="201"/>
  <c r="E109" i="201" s="1"/>
  <c r="B77" i="223"/>
  <c r="B155" i="223" s="1"/>
  <c r="C8" i="126"/>
  <c r="B445" i="45"/>
  <c r="A29" i="194"/>
  <c r="M51" i="201"/>
  <c r="B259" i="45"/>
  <c r="C33" i="193"/>
  <c r="D70" i="224"/>
  <c r="D109" i="224" s="1"/>
  <c r="L16" i="213"/>
  <c r="L70" i="213" s="1"/>
  <c r="L109" i="213" s="1"/>
  <c r="F216" i="198"/>
  <c r="F33" i="198"/>
  <c r="G216" i="198"/>
  <c r="G33" i="198"/>
  <c r="E33" i="198"/>
  <c r="A259" i="45"/>
  <c r="F3" i="230"/>
  <c r="E2" i="241"/>
  <c r="A24" i="183"/>
  <c r="A112" i="194"/>
  <c r="A23" i="183"/>
  <c r="K5" i="113"/>
  <c r="A49" i="113"/>
  <c r="A47" i="239" s="1"/>
  <c r="K5" i="183"/>
  <c r="A91" i="194"/>
  <c r="A46" i="113"/>
  <c r="A44" i="239" s="1"/>
  <c r="A241" i="45"/>
  <c r="A132" i="194"/>
  <c r="J65" i="113"/>
  <c r="J33" i="183" s="1"/>
  <c r="J91" i="198"/>
  <c r="J130" i="198" s="1"/>
  <c r="J169" i="198" s="1"/>
  <c r="J208" i="198"/>
  <c r="I92" i="198"/>
  <c r="I131" i="198" s="1"/>
  <c r="I170" i="198" s="1"/>
  <c r="I209" i="198"/>
  <c r="J93" i="198"/>
  <c r="J132" i="198" s="1"/>
  <c r="J171" i="198" s="1"/>
  <c r="J210" i="198"/>
  <c r="I91" i="198"/>
  <c r="I130" i="198" s="1"/>
  <c r="I169" i="198" s="1"/>
  <c r="I208" i="198"/>
  <c r="J94" i="198"/>
  <c r="J133" i="198" s="1"/>
  <c r="J172" i="198" s="1"/>
  <c r="J211" i="198"/>
  <c r="G108" i="232"/>
  <c r="M62" i="225"/>
  <c r="G138" i="198"/>
  <c r="F138" i="198"/>
  <c r="E138" i="198"/>
  <c r="N62" i="201"/>
  <c r="N62" i="206"/>
  <c r="N62" i="205"/>
  <c r="L25" i="113"/>
  <c r="G23" i="239" s="1"/>
  <c r="P37" i="113"/>
  <c r="H35" i="239" s="1"/>
  <c r="L43" i="113"/>
  <c r="G41" i="239" s="1"/>
  <c r="L41" i="113"/>
  <c r="G39" i="239" s="1"/>
  <c r="L39" i="113"/>
  <c r="G37" i="239" s="1"/>
  <c r="P46" i="113"/>
  <c r="H44" i="239" s="1"/>
  <c r="L54" i="113"/>
  <c r="G52" i="239" s="1"/>
  <c r="L52" i="113"/>
  <c r="G50" i="239" s="1"/>
  <c r="L49" i="113"/>
  <c r="G47" i="239" s="1"/>
  <c r="P56" i="113"/>
  <c r="H54" i="239" s="1"/>
  <c r="P58" i="113"/>
  <c r="H56" i="239" s="1"/>
  <c r="L61" i="113"/>
  <c r="G59" i="239" s="1"/>
  <c r="P65" i="113"/>
  <c r="H63" i="239" s="1"/>
  <c r="L67" i="113"/>
  <c r="G65" i="239" s="1"/>
  <c r="P71" i="113"/>
  <c r="H69" i="239" s="1"/>
  <c r="L80" i="113"/>
  <c r="G78" i="239" s="1"/>
  <c r="L75" i="113"/>
  <c r="G73" i="239" s="1"/>
  <c r="L73" i="113"/>
  <c r="G71" i="239" s="1"/>
  <c r="B6" i="239"/>
  <c r="B19" i="45"/>
  <c r="A19" i="239"/>
  <c r="A97" i="45"/>
  <c r="A29" i="239"/>
  <c r="A151" i="45"/>
  <c r="B33" i="239"/>
  <c r="B175" i="45"/>
  <c r="B38" i="239"/>
  <c r="B205" i="45"/>
  <c r="B55" i="239"/>
  <c r="B307" i="45"/>
  <c r="B62" i="239"/>
  <c r="B349" i="45"/>
  <c r="B64" i="239"/>
  <c r="B361" i="45"/>
  <c r="B67" i="239"/>
  <c r="B379" i="45"/>
  <c r="B74" i="239"/>
  <c r="B433" i="45"/>
  <c r="A79" i="239"/>
  <c r="A463" i="45"/>
  <c r="A475" i="45"/>
  <c r="B19" i="239"/>
  <c r="B97" i="45"/>
  <c r="A25" i="239"/>
  <c r="B29" i="239"/>
  <c r="B151" i="45"/>
  <c r="B42" i="239"/>
  <c r="B229" i="45"/>
  <c r="A45" i="239"/>
  <c r="A247" i="45"/>
  <c r="A48" i="239"/>
  <c r="A265" i="45"/>
  <c r="A53" i="239"/>
  <c r="A295" i="45"/>
  <c r="A60" i="239"/>
  <c r="A337" i="45"/>
  <c r="B68" i="239"/>
  <c r="B385" i="45"/>
  <c r="A397" i="45"/>
  <c r="B75" i="239"/>
  <c r="B439" i="45"/>
  <c r="A5" i="239"/>
  <c r="A13" i="45"/>
  <c r="B25" i="239"/>
  <c r="B27" i="239"/>
  <c r="B139" i="45"/>
  <c r="B30" i="239"/>
  <c r="B157" i="45"/>
  <c r="B48" i="239"/>
  <c r="B265" i="45"/>
  <c r="A49" i="239"/>
  <c r="A271" i="45"/>
  <c r="B51" i="239"/>
  <c r="B283" i="45"/>
  <c r="A58" i="239"/>
  <c r="A325" i="45"/>
  <c r="A61" i="239"/>
  <c r="A343" i="45"/>
  <c r="B397" i="45"/>
  <c r="A72" i="239"/>
  <c r="A421" i="45"/>
  <c r="B5" i="239"/>
  <c r="B13" i="45"/>
  <c r="B13" i="239"/>
  <c r="B61" i="45"/>
  <c r="A24" i="239"/>
  <c r="A127" i="45"/>
  <c r="B26" i="239"/>
  <c r="B133" i="45"/>
  <c r="B34" i="239"/>
  <c r="B181" i="45"/>
  <c r="A36" i="239"/>
  <c r="A193" i="45"/>
  <c r="B46" i="239"/>
  <c r="B253" i="45"/>
  <c r="B49" i="239"/>
  <c r="B271" i="45"/>
  <c r="B58" i="239"/>
  <c r="B325" i="45"/>
  <c r="B61" i="239"/>
  <c r="B343" i="45"/>
  <c r="B72" i="239"/>
  <c r="B421" i="45"/>
  <c r="A473" i="45"/>
  <c r="A449" i="45"/>
  <c r="A425" i="45"/>
  <c r="A401" i="45"/>
  <c r="A377" i="45"/>
  <c r="A353" i="45"/>
  <c r="A329" i="45"/>
  <c r="A305" i="45"/>
  <c r="A479" i="45"/>
  <c r="A395" i="45"/>
  <c r="A389" i="45"/>
  <c r="A383" i="45"/>
  <c r="A299" i="45"/>
  <c r="A293" i="45"/>
  <c r="A287" i="45"/>
  <c r="A281" i="45"/>
  <c r="A257" i="45"/>
  <c r="A233" i="45"/>
  <c r="A209" i="45"/>
  <c r="A185" i="45"/>
  <c r="A161" i="45"/>
  <c r="A137" i="45"/>
  <c r="A119" i="45"/>
  <c r="A95" i="45"/>
  <c r="A71" i="45"/>
  <c r="A47" i="45"/>
  <c r="A23" i="45"/>
  <c r="A419" i="45"/>
  <c r="A413" i="45"/>
  <c r="A407" i="45"/>
  <c r="A323" i="45"/>
  <c r="A317" i="45"/>
  <c r="A311" i="45"/>
  <c r="A275" i="45"/>
  <c r="A251" i="45"/>
  <c r="A227" i="45"/>
  <c r="A203" i="45"/>
  <c r="A179" i="45"/>
  <c r="A155" i="45"/>
  <c r="A113" i="45"/>
  <c r="A89" i="45"/>
  <c r="A65" i="45"/>
  <c r="A41" i="45"/>
  <c r="A17" i="45"/>
  <c r="A467" i="45"/>
  <c r="A443" i="45"/>
  <c r="A431" i="45"/>
  <c r="A341" i="45"/>
  <c r="A269" i="45"/>
  <c r="A221" i="45"/>
  <c r="A173" i="45"/>
  <c r="A131" i="45"/>
  <c r="A83" i="45"/>
  <c r="A35" i="45"/>
  <c r="A437" i="45"/>
  <c r="A335" i="45"/>
  <c r="A245" i="45"/>
  <c r="A149" i="45"/>
  <c r="A107" i="45"/>
  <c r="A59" i="45"/>
  <c r="A359" i="45"/>
  <c r="A215" i="45"/>
  <c r="A461" i="45"/>
  <c r="A365" i="45"/>
  <c r="A239" i="45"/>
  <c r="A191" i="45"/>
  <c r="A143" i="45"/>
  <c r="A101" i="45"/>
  <c r="A53" i="45"/>
  <c r="A455" i="45"/>
  <c r="A347" i="45"/>
  <c r="A197" i="45"/>
  <c r="A371" i="45"/>
  <c r="A263" i="45"/>
  <c r="A167" i="45"/>
  <c r="A125" i="45"/>
  <c r="A77" i="45"/>
  <c r="A29" i="45"/>
  <c r="A464" i="45"/>
  <c r="A440" i="45"/>
  <c r="A416" i="45"/>
  <c r="A392" i="45"/>
  <c r="A368" i="45"/>
  <c r="A344" i="45"/>
  <c r="A320" i="45"/>
  <c r="A296" i="45"/>
  <c r="A434" i="45"/>
  <c r="A428" i="45"/>
  <c r="A422" i="45"/>
  <c r="A338" i="45"/>
  <c r="A332" i="45"/>
  <c r="A326" i="45"/>
  <c r="A272" i="45"/>
  <c r="A248" i="45"/>
  <c r="A224" i="45"/>
  <c r="A200" i="45"/>
  <c r="A176" i="45"/>
  <c r="A152" i="45"/>
  <c r="A110" i="45"/>
  <c r="A86" i="45"/>
  <c r="A62" i="45"/>
  <c r="A38" i="45"/>
  <c r="A14" i="45"/>
  <c r="A458" i="45"/>
  <c r="A452" i="45"/>
  <c r="A446" i="45"/>
  <c r="A362" i="45"/>
  <c r="A356" i="45"/>
  <c r="A350" i="45"/>
  <c r="A266" i="45"/>
  <c r="A242" i="45"/>
  <c r="A218" i="45"/>
  <c r="A194" i="45"/>
  <c r="A170" i="45"/>
  <c r="A146" i="45"/>
  <c r="A128" i="45"/>
  <c r="A104" i="45"/>
  <c r="A80" i="45"/>
  <c r="A56" i="45"/>
  <c r="A32" i="45"/>
  <c r="A476" i="45"/>
  <c r="A470" i="45"/>
  <c r="A380" i="45"/>
  <c r="A290" i="45"/>
  <c r="A260" i="45"/>
  <c r="A212" i="45"/>
  <c r="A164" i="45"/>
  <c r="A122" i="45"/>
  <c r="A74" i="45"/>
  <c r="A26" i="45"/>
  <c r="A386" i="45"/>
  <c r="A284" i="45"/>
  <c r="A188" i="45"/>
  <c r="A410" i="45"/>
  <c r="A308" i="45"/>
  <c r="A254" i="45"/>
  <c r="A404" i="45"/>
  <c r="A314" i="45"/>
  <c r="A302" i="45"/>
  <c r="A278" i="45"/>
  <c r="A230" i="45"/>
  <c r="A182" i="45"/>
  <c r="A134" i="45"/>
  <c r="A92" i="45"/>
  <c r="A44" i="45"/>
  <c r="A374" i="45"/>
  <c r="A236" i="45"/>
  <c r="A140" i="45"/>
  <c r="A98" i="45"/>
  <c r="A50" i="45"/>
  <c r="A398" i="45"/>
  <c r="A206" i="45"/>
  <c r="A158" i="45"/>
  <c r="A116" i="45"/>
  <c r="A68" i="45"/>
  <c r="A20" i="45"/>
  <c r="A478" i="45"/>
  <c r="A454" i="45"/>
  <c r="A430" i="45"/>
  <c r="A406" i="45"/>
  <c r="A382" i="45"/>
  <c r="A358" i="45"/>
  <c r="A334" i="45"/>
  <c r="A310" i="45"/>
  <c r="A286" i="45"/>
  <c r="A472" i="45"/>
  <c r="A466" i="45"/>
  <c r="A460" i="45"/>
  <c r="A376" i="45"/>
  <c r="A370" i="45"/>
  <c r="A364" i="45"/>
  <c r="A262" i="45"/>
  <c r="A238" i="45"/>
  <c r="A214" i="45"/>
  <c r="A190" i="45"/>
  <c r="A166" i="45"/>
  <c r="A142" i="45"/>
  <c r="A124" i="45"/>
  <c r="A100" i="45"/>
  <c r="A76" i="45"/>
  <c r="A52" i="45"/>
  <c r="A28" i="45"/>
  <c r="A400" i="45"/>
  <c r="A394" i="45"/>
  <c r="A388" i="45"/>
  <c r="A304" i="45"/>
  <c r="A298" i="45"/>
  <c r="A292" i="45"/>
  <c r="A280" i="45"/>
  <c r="A256" i="45"/>
  <c r="A232" i="45"/>
  <c r="A208" i="45"/>
  <c r="A184" i="45"/>
  <c r="A160" i="45"/>
  <c r="A136" i="45"/>
  <c r="A118" i="45"/>
  <c r="A94" i="45"/>
  <c r="A70" i="45"/>
  <c r="A46" i="45"/>
  <c r="A22" i="45"/>
  <c r="A418" i="45"/>
  <c r="A328" i="45"/>
  <c r="A316" i="45"/>
  <c r="A250" i="45"/>
  <c r="A202" i="45"/>
  <c r="A154" i="45"/>
  <c r="A112" i="45"/>
  <c r="A64" i="45"/>
  <c r="A16" i="45"/>
  <c r="A412" i="45"/>
  <c r="A226" i="45"/>
  <c r="A88" i="45"/>
  <c r="A40" i="45"/>
  <c r="A436" i="45"/>
  <c r="A346" i="45"/>
  <c r="A196" i="45"/>
  <c r="A442" i="45"/>
  <c r="A352" i="45"/>
  <c r="A340" i="45"/>
  <c r="A268" i="45"/>
  <c r="A220" i="45"/>
  <c r="A172" i="45"/>
  <c r="A130" i="45"/>
  <c r="A82" i="45"/>
  <c r="A34" i="45"/>
  <c r="A424" i="45"/>
  <c r="A322" i="45"/>
  <c r="A274" i="45"/>
  <c r="A178" i="45"/>
  <c r="A448" i="45"/>
  <c r="A244" i="45"/>
  <c r="A148" i="45"/>
  <c r="A106" i="45"/>
  <c r="A58" i="45"/>
  <c r="A459" i="45"/>
  <c r="A435" i="45"/>
  <c r="A411" i="45"/>
  <c r="A387" i="45"/>
  <c r="A363" i="45"/>
  <c r="A339" i="45"/>
  <c r="A315" i="45"/>
  <c r="A291" i="45"/>
  <c r="A453" i="45"/>
  <c r="A447" i="45"/>
  <c r="A441" i="45"/>
  <c r="A357" i="45"/>
  <c r="A351" i="45"/>
  <c r="A345" i="45"/>
  <c r="A267" i="45"/>
  <c r="A243" i="45"/>
  <c r="A219" i="45"/>
  <c r="A195" i="45"/>
  <c r="A171" i="45"/>
  <c r="A147" i="45"/>
  <c r="A129" i="45"/>
  <c r="A105" i="45"/>
  <c r="A81" i="45"/>
  <c r="A57" i="45"/>
  <c r="A33" i="45"/>
  <c r="A477" i="45"/>
  <c r="A471" i="45"/>
  <c r="A465" i="45"/>
  <c r="A381" i="45"/>
  <c r="A375" i="45"/>
  <c r="A369" i="45"/>
  <c r="A285" i="45"/>
  <c r="A261" i="45"/>
  <c r="A237" i="45"/>
  <c r="A213" i="45"/>
  <c r="A189" i="45"/>
  <c r="A165" i="45"/>
  <c r="A141" i="45"/>
  <c r="A123" i="45"/>
  <c r="A99" i="45"/>
  <c r="A75" i="45"/>
  <c r="A51" i="45"/>
  <c r="A27" i="45"/>
  <c r="A405" i="45"/>
  <c r="A393" i="45"/>
  <c r="A303" i="45"/>
  <c r="A279" i="45"/>
  <c r="A231" i="45"/>
  <c r="A183" i="45"/>
  <c r="A135" i="45"/>
  <c r="A93" i="45"/>
  <c r="A45" i="45"/>
  <c r="A309" i="45"/>
  <c r="A255" i="45"/>
  <c r="A207" i="45"/>
  <c r="A69" i="45"/>
  <c r="A21" i="45"/>
  <c r="A273" i="45"/>
  <c r="A429" i="45"/>
  <c r="A417" i="45"/>
  <c r="A327" i="45"/>
  <c r="A249" i="45"/>
  <c r="A201" i="45"/>
  <c r="A153" i="45"/>
  <c r="A111" i="45"/>
  <c r="A63" i="45"/>
  <c r="A15" i="45"/>
  <c r="A399" i="45"/>
  <c r="A297" i="45"/>
  <c r="A159" i="45"/>
  <c r="A117" i="45"/>
  <c r="A423" i="45"/>
  <c r="A333" i="45"/>
  <c r="A321" i="45"/>
  <c r="A225" i="45"/>
  <c r="A177" i="45"/>
  <c r="A87" i="45"/>
  <c r="A39" i="45"/>
  <c r="G108" i="198"/>
  <c r="G264" i="198" s="1"/>
  <c r="D156" i="203"/>
  <c r="D115" i="203"/>
  <c r="D271" i="203" s="1"/>
  <c r="D204" i="204"/>
  <c r="C133" i="204"/>
  <c r="C254" i="204"/>
  <c r="C172" i="204"/>
  <c r="C131" i="204"/>
  <c r="C128" i="205"/>
  <c r="J126" i="206"/>
  <c r="F113" i="206"/>
  <c r="D192" i="206"/>
  <c r="B165" i="206"/>
  <c r="C153" i="207"/>
  <c r="D159" i="207"/>
  <c r="E127" i="208"/>
  <c r="D125" i="208"/>
  <c r="M125" i="208"/>
  <c r="O165" i="208"/>
  <c r="C152" i="208"/>
  <c r="D173" i="208"/>
  <c r="D120" i="209"/>
  <c r="D131" i="209"/>
  <c r="C144" i="209"/>
  <c r="M165" i="209"/>
  <c r="D124" i="209"/>
  <c r="J147" i="213"/>
  <c r="M125" i="213"/>
  <c r="C113" i="213"/>
  <c r="K165" i="213"/>
  <c r="D158" i="213"/>
  <c r="D130" i="213"/>
  <c r="C133" i="212"/>
  <c r="D165" i="212"/>
  <c r="E177" i="202"/>
  <c r="E178" i="202" s="1"/>
  <c r="E180" i="202" s="1"/>
  <c r="E45" i="223"/>
  <c r="E45" i="215"/>
  <c r="K126" i="201"/>
  <c r="K165" i="201"/>
  <c r="K261" i="204"/>
  <c r="K183" i="204"/>
  <c r="D108" i="205"/>
  <c r="D147" i="205"/>
  <c r="N108" i="205"/>
  <c r="N186" i="205"/>
  <c r="B113" i="205"/>
  <c r="B152" i="205"/>
  <c r="F191" i="205"/>
  <c r="F113" i="205"/>
  <c r="C119" i="205"/>
  <c r="C197" i="205"/>
  <c r="C201" i="205"/>
  <c r="C162" i="205"/>
  <c r="C123" i="205"/>
  <c r="L125" i="205"/>
  <c r="L164" i="205"/>
  <c r="B126" i="205"/>
  <c r="B204" i="205"/>
  <c r="N126" i="205"/>
  <c r="N165" i="205"/>
  <c r="D127" i="205"/>
  <c r="D166" i="205"/>
  <c r="C171" i="205"/>
  <c r="C210" i="205"/>
  <c r="C136" i="205"/>
  <c r="C175" i="205"/>
  <c r="O108" i="206"/>
  <c r="O147" i="206"/>
  <c r="C117" i="206"/>
  <c r="C156" i="206"/>
  <c r="C160" i="206"/>
  <c r="C121" i="206"/>
  <c r="C162" i="206"/>
  <c r="C123" i="206"/>
  <c r="C125" i="206"/>
  <c r="C164" i="206"/>
  <c r="L203" i="206"/>
  <c r="L125" i="206"/>
  <c r="N165" i="206"/>
  <c r="N204" i="206"/>
  <c r="N126" i="206"/>
  <c r="C206" i="206"/>
  <c r="C167" i="206"/>
  <c r="C128" i="206"/>
  <c r="C130" i="206"/>
  <c r="C208" i="206"/>
  <c r="C171" i="206"/>
  <c r="C132" i="206"/>
  <c r="C212" i="206"/>
  <c r="C173" i="206"/>
  <c r="C175" i="206"/>
  <c r="C136" i="206"/>
  <c r="C138" i="206"/>
  <c r="C177" i="206"/>
  <c r="O105" i="207"/>
  <c r="O144" i="207"/>
  <c r="E152" i="207"/>
  <c r="E113" i="207"/>
  <c r="G153" i="207"/>
  <c r="G114" i="207"/>
  <c r="O164" i="207"/>
  <c r="O125" i="207"/>
  <c r="M165" i="207"/>
  <c r="M126" i="207"/>
  <c r="C144" i="208"/>
  <c r="C105" i="208"/>
  <c r="I144" i="208"/>
  <c r="I105" i="208"/>
  <c r="L108" i="208"/>
  <c r="L147" i="208"/>
  <c r="G152" i="208"/>
  <c r="G113" i="208"/>
  <c r="D115" i="208"/>
  <c r="D154" i="208"/>
  <c r="D128" i="208"/>
  <c r="D167" i="208"/>
  <c r="G114" i="209"/>
  <c r="G153" i="209"/>
  <c r="D174" i="209"/>
  <c r="D135" i="209"/>
  <c r="D70" i="210"/>
  <c r="L16" i="210"/>
  <c r="L70" i="210" s="1"/>
  <c r="L109" i="210" s="1"/>
  <c r="C152" i="210"/>
  <c r="C113" i="210"/>
  <c r="C165" i="210"/>
  <c r="C126" i="210"/>
  <c r="O165" i="210"/>
  <c r="O126" i="210"/>
  <c r="D134" i="210"/>
  <c r="D173" i="210"/>
  <c r="D175" i="210"/>
  <c r="D136" i="210"/>
  <c r="I105" i="211"/>
  <c r="I144" i="211"/>
  <c r="L147" i="211"/>
  <c r="L108" i="211"/>
  <c r="G152" i="211"/>
  <c r="G113" i="211"/>
  <c r="D121" i="211"/>
  <c r="D160" i="211"/>
  <c r="M164" i="211"/>
  <c r="M125" i="211"/>
  <c r="K126" i="211"/>
  <c r="K165" i="211"/>
  <c r="D128" i="211"/>
  <c r="D167" i="211"/>
  <c r="I144" i="212"/>
  <c r="I105" i="212"/>
  <c r="L147" i="212"/>
  <c r="L108" i="212"/>
  <c r="D113" i="212"/>
  <c r="D152" i="212"/>
  <c r="B153" i="212"/>
  <c r="B114" i="212"/>
  <c r="C155" i="212"/>
  <c r="C116" i="212"/>
  <c r="C157" i="212"/>
  <c r="C118" i="212"/>
  <c r="J164" i="212"/>
  <c r="J125" i="212"/>
  <c r="N125" i="212"/>
  <c r="N164" i="212"/>
  <c r="C129" i="212"/>
  <c r="C168" i="212"/>
  <c r="C174" i="212"/>
  <c r="C135" i="212"/>
  <c r="K105" i="213"/>
  <c r="K144" i="213"/>
  <c r="N108" i="213"/>
  <c r="N147" i="213"/>
  <c r="G152" i="213"/>
  <c r="G113" i="213"/>
  <c r="D156" i="213"/>
  <c r="D117" i="213"/>
  <c r="D160" i="213"/>
  <c r="D121" i="213"/>
  <c r="D164" i="213"/>
  <c r="D125" i="213"/>
  <c r="O165" i="213"/>
  <c r="O126" i="213"/>
  <c r="D167" i="213"/>
  <c r="D128" i="213"/>
  <c r="D171" i="213"/>
  <c r="D132" i="213"/>
  <c r="D173" i="213"/>
  <c r="D134" i="213"/>
  <c r="D114" i="214"/>
  <c r="D153" i="214"/>
  <c r="C154" i="214"/>
  <c r="C115" i="214"/>
  <c r="N165" i="214"/>
  <c r="N126" i="214"/>
  <c r="C130" i="214"/>
  <c r="C169" i="214"/>
  <c r="C132" i="214"/>
  <c r="C171" i="214"/>
  <c r="D154" i="215"/>
  <c r="D115" i="215"/>
  <c r="D162" i="215"/>
  <c r="D123" i="215"/>
  <c r="K165" i="215"/>
  <c r="K126" i="215"/>
  <c r="D128" i="215"/>
  <c r="D167" i="215"/>
  <c r="D173" i="215"/>
  <c r="D134" i="215"/>
  <c r="C108" i="216"/>
  <c r="C147" i="216"/>
  <c r="G147" i="216"/>
  <c r="G108" i="216"/>
  <c r="M108" i="216"/>
  <c r="M147" i="216"/>
  <c r="C152" i="216"/>
  <c r="C113" i="216"/>
  <c r="E153" i="216"/>
  <c r="E114" i="216"/>
  <c r="D115" i="216"/>
  <c r="D154" i="216"/>
  <c r="D117" i="216"/>
  <c r="D156" i="216"/>
  <c r="D160" i="216"/>
  <c r="D121" i="216"/>
  <c r="M164" i="216"/>
  <c r="M125" i="216"/>
  <c r="K165" i="216"/>
  <c r="K126" i="216"/>
  <c r="O126" i="216"/>
  <c r="O165" i="216"/>
  <c r="D128" i="216"/>
  <c r="D167" i="216"/>
  <c r="D169" i="216"/>
  <c r="D130" i="216"/>
  <c r="C144" i="217"/>
  <c r="C105" i="217"/>
  <c r="J105" i="217"/>
  <c r="J144" i="217"/>
  <c r="G108" i="217"/>
  <c r="G147" i="217"/>
  <c r="C116" i="217"/>
  <c r="C155" i="217"/>
  <c r="C157" i="217"/>
  <c r="C118" i="217"/>
  <c r="C159" i="217"/>
  <c r="C120" i="217"/>
  <c r="C161" i="217"/>
  <c r="C122" i="217"/>
  <c r="D126" i="217"/>
  <c r="D165" i="217"/>
  <c r="F127" i="217"/>
  <c r="F166" i="217"/>
  <c r="C172" i="217"/>
  <c r="C133" i="217"/>
  <c r="C135" i="217"/>
  <c r="C174" i="217"/>
  <c r="C137" i="217"/>
  <c r="C176" i="217"/>
  <c r="D144" i="218"/>
  <c r="D105" i="218"/>
  <c r="K144" i="218"/>
  <c r="K105" i="218"/>
  <c r="O144" i="218"/>
  <c r="O105" i="218"/>
  <c r="O183" i="218"/>
  <c r="D186" i="218"/>
  <c r="D147" i="218"/>
  <c r="D108" i="218"/>
  <c r="J108" i="218"/>
  <c r="J186" i="218"/>
  <c r="J147" i="218"/>
  <c r="C194" i="218"/>
  <c r="C155" i="218"/>
  <c r="C159" i="218"/>
  <c r="C120" i="218"/>
  <c r="C198" i="218"/>
  <c r="D204" i="218"/>
  <c r="D165" i="218"/>
  <c r="L126" i="218"/>
  <c r="L204" i="218"/>
  <c r="L165" i="218"/>
  <c r="F166" i="218"/>
  <c r="F127" i="218"/>
  <c r="F205" i="218"/>
  <c r="C170" i="218"/>
  <c r="C131" i="218"/>
  <c r="C209" i="218"/>
  <c r="C172" i="218"/>
  <c r="C211" i="218"/>
  <c r="C133" i="218"/>
  <c r="C174" i="218"/>
  <c r="C135" i="218"/>
  <c r="C213" i="218"/>
  <c r="C215" i="218"/>
  <c r="C176" i="218"/>
  <c r="C137" i="218"/>
  <c r="E216" i="219"/>
  <c r="E217" i="219" s="1"/>
  <c r="E219" i="219" s="1"/>
  <c r="E45" i="212"/>
  <c r="D239" i="198"/>
  <c r="C128" i="199"/>
  <c r="C245" i="199" s="1"/>
  <c r="D166" i="199"/>
  <c r="C210" i="199"/>
  <c r="B147" i="199"/>
  <c r="F114" i="200"/>
  <c r="J164" i="200"/>
  <c r="E166" i="201"/>
  <c r="O126" i="201"/>
  <c r="D125" i="201"/>
  <c r="F108" i="201"/>
  <c r="C169" i="202"/>
  <c r="M164" i="203"/>
  <c r="C126" i="203"/>
  <c r="C282" i="203" s="1"/>
  <c r="C204" i="203"/>
  <c r="D212" i="203"/>
  <c r="D171" i="203"/>
  <c r="H144" i="203"/>
  <c r="O108" i="203"/>
  <c r="O264" i="203" s="1"/>
  <c r="D201" i="203"/>
  <c r="D152" i="204"/>
  <c r="C129" i="204"/>
  <c r="J125" i="204"/>
  <c r="L204" i="204"/>
  <c r="J203" i="204"/>
  <c r="C272" i="204"/>
  <c r="D269" i="204"/>
  <c r="M264" i="204"/>
  <c r="F166" i="204"/>
  <c r="B127" i="204"/>
  <c r="K105" i="204"/>
  <c r="C122" i="204"/>
  <c r="C215" i="204"/>
  <c r="D153" i="205"/>
  <c r="C132" i="205"/>
  <c r="C125" i="205"/>
  <c r="C203" i="205"/>
  <c r="C160" i="205"/>
  <c r="D205" i="205"/>
  <c r="B191" i="205"/>
  <c r="C195" i="206"/>
  <c r="D157" i="207"/>
  <c r="D161" i="207"/>
  <c r="C165" i="208"/>
  <c r="D158" i="208"/>
  <c r="C153" i="209"/>
  <c r="G127" i="209"/>
  <c r="B108" i="209"/>
  <c r="D116" i="209"/>
  <c r="D136" i="211"/>
  <c r="D115" i="211"/>
  <c r="G152" i="210"/>
  <c r="E166" i="216"/>
  <c r="D125" i="216"/>
  <c r="D173" i="216"/>
  <c r="D121" i="215"/>
  <c r="D132" i="215"/>
  <c r="D125" i="215"/>
  <c r="F152" i="214"/>
  <c r="C136" i="214"/>
  <c r="O144" i="213"/>
  <c r="E147" i="214"/>
  <c r="F127" i="212"/>
  <c r="D195" i="220"/>
  <c r="M105" i="220"/>
  <c r="C162" i="220"/>
  <c r="F138" i="216"/>
  <c r="F33" i="216"/>
  <c r="F177" i="210"/>
  <c r="D177" i="210" s="1"/>
  <c r="F33" i="210"/>
  <c r="C105" i="219"/>
  <c r="C183" i="219"/>
  <c r="J105" i="219"/>
  <c r="J183" i="219"/>
  <c r="C108" i="219"/>
  <c r="C186" i="219"/>
  <c r="C147" i="219"/>
  <c r="G186" i="219"/>
  <c r="G108" i="219"/>
  <c r="F113" i="219"/>
  <c r="F191" i="219"/>
  <c r="F152" i="219"/>
  <c r="C117" i="219"/>
  <c r="C195" i="219"/>
  <c r="C121" i="219"/>
  <c r="C199" i="219"/>
  <c r="C123" i="219"/>
  <c r="C162" i="219"/>
  <c r="C201" i="219"/>
  <c r="C125" i="219"/>
  <c r="C164" i="219"/>
  <c r="C203" i="219"/>
  <c r="I204" i="219"/>
  <c r="I165" i="219"/>
  <c r="F205" i="219"/>
  <c r="F127" i="219"/>
  <c r="C168" i="219"/>
  <c r="C129" i="219"/>
  <c r="C131" i="219"/>
  <c r="C209" i="219"/>
  <c r="C170" i="219"/>
  <c r="C211" i="219"/>
  <c r="C172" i="219"/>
  <c r="C213" i="219"/>
  <c r="C174" i="219"/>
  <c r="C215" i="219"/>
  <c r="C176" i="219"/>
  <c r="C137" i="219"/>
  <c r="C183" i="220"/>
  <c r="C144" i="220"/>
  <c r="I183" i="220"/>
  <c r="I105" i="220"/>
  <c r="B147" i="220"/>
  <c r="B186" i="220"/>
  <c r="B108" i="220"/>
  <c r="F147" i="220"/>
  <c r="F186" i="220"/>
  <c r="L147" i="220"/>
  <c r="L186" i="220"/>
  <c r="L108" i="220"/>
  <c r="G152" i="220"/>
  <c r="G113" i="220"/>
  <c r="G191" i="220"/>
  <c r="E114" i="220"/>
  <c r="E192" i="220"/>
  <c r="E153" i="220"/>
  <c r="D154" i="220"/>
  <c r="D193" i="220"/>
  <c r="C121" i="220"/>
  <c r="C160" i="220"/>
  <c r="C203" i="220"/>
  <c r="C164" i="220"/>
  <c r="L203" i="220"/>
  <c r="L164" i="220"/>
  <c r="I165" i="220"/>
  <c r="I126" i="220"/>
  <c r="L165" i="220"/>
  <c r="L204" i="220"/>
  <c r="L126" i="220"/>
  <c r="B205" i="220"/>
  <c r="B127" i="220"/>
  <c r="B166" i="220"/>
  <c r="C168" i="220"/>
  <c r="C207" i="220"/>
  <c r="D130" i="220"/>
  <c r="D169" i="220"/>
  <c r="D173" i="220"/>
  <c r="D134" i="220"/>
  <c r="D212" i="220"/>
  <c r="D214" i="220"/>
  <c r="D136" i="220"/>
  <c r="B108" i="222"/>
  <c r="B147" i="222"/>
  <c r="F108" i="222"/>
  <c r="F147" i="222"/>
  <c r="L108" i="222"/>
  <c r="L147" i="222"/>
  <c r="C153" i="222"/>
  <c r="C114" i="222"/>
  <c r="D172" i="222"/>
  <c r="D133" i="222"/>
  <c r="H144" i="223"/>
  <c r="H105" i="223"/>
  <c r="K147" i="223"/>
  <c r="K108" i="223"/>
  <c r="L126" i="223"/>
  <c r="L165" i="223"/>
  <c r="B127" i="223"/>
  <c r="B166" i="223"/>
  <c r="D129" i="224"/>
  <c r="D168" i="224"/>
  <c r="L105" i="225"/>
  <c r="L144" i="225"/>
  <c r="B153" i="225"/>
  <c r="B114" i="225"/>
  <c r="C116" i="225"/>
  <c r="C155" i="225"/>
  <c r="C157" i="225"/>
  <c r="C118" i="225"/>
  <c r="C122" i="225"/>
  <c r="C161" i="225"/>
  <c r="C124" i="225"/>
  <c r="C163" i="225"/>
  <c r="J125" i="225"/>
  <c r="J164" i="225"/>
  <c r="N164" i="225"/>
  <c r="N125" i="225"/>
  <c r="L165" i="225"/>
  <c r="L126" i="225"/>
  <c r="B127" i="225"/>
  <c r="B166" i="225"/>
  <c r="F166" i="225"/>
  <c r="F127" i="225"/>
  <c r="C168" i="225"/>
  <c r="C129" i="225"/>
  <c r="C133" i="225"/>
  <c r="C172" i="225"/>
  <c r="L164" i="219"/>
  <c r="C160" i="219"/>
  <c r="B152" i="219"/>
  <c r="C197" i="219"/>
  <c r="C119" i="219"/>
  <c r="G144" i="218"/>
  <c r="G105" i="218"/>
  <c r="G138" i="217"/>
  <c r="G33" i="217"/>
  <c r="G138" i="212"/>
  <c r="G33" i="212"/>
  <c r="E127" i="209"/>
  <c r="E166" i="209"/>
  <c r="C144" i="210"/>
  <c r="C105" i="210"/>
  <c r="C147" i="214"/>
  <c r="C108" i="214"/>
  <c r="F113" i="217"/>
  <c r="L105" i="217"/>
  <c r="K147" i="217"/>
  <c r="J126" i="217"/>
  <c r="C130" i="217"/>
  <c r="F186" i="218"/>
  <c r="M62" i="213"/>
  <c r="M62" i="209"/>
  <c r="M62" i="205"/>
  <c r="M62" i="200"/>
  <c r="H73" i="113"/>
  <c r="F71" i="239" s="1"/>
  <c r="H65" i="113"/>
  <c r="F63" i="239" s="1"/>
  <c r="H54" i="113"/>
  <c r="F52" i="239" s="1"/>
  <c r="H43" i="113"/>
  <c r="F41" i="239" s="1"/>
  <c r="H34" i="113"/>
  <c r="F32" i="239" s="1"/>
  <c r="H16" i="113"/>
  <c r="F14" i="239" s="1"/>
  <c r="O72" i="123"/>
  <c r="G72" i="113"/>
  <c r="W66" i="123"/>
  <c r="O66" i="113"/>
  <c r="W53" i="123"/>
  <c r="O53" i="113"/>
  <c r="W45" i="123"/>
  <c r="O45" i="113"/>
  <c r="W42" i="123"/>
  <c r="O42" i="113"/>
  <c r="S55" i="123"/>
  <c r="K55" i="113"/>
  <c r="S44" i="123"/>
  <c r="K44" i="113"/>
  <c r="S29" i="123"/>
  <c r="K29" i="113"/>
  <c r="S26" i="123"/>
  <c r="K26" i="113"/>
  <c r="S22" i="123"/>
  <c r="K22" i="113"/>
  <c r="S19" i="123"/>
  <c r="K19" i="113"/>
  <c r="C21" i="163"/>
  <c r="B54" i="239"/>
  <c r="C25" i="163"/>
  <c r="B65" i="239"/>
  <c r="C28" i="163"/>
  <c r="B73" i="239"/>
  <c r="L6" i="113"/>
  <c r="P6" i="113"/>
  <c r="L14" i="113"/>
  <c r="G12" i="239" s="1"/>
  <c r="L20" i="113"/>
  <c r="G18" i="239" s="1"/>
  <c r="P34" i="113"/>
  <c r="H32" i="239" s="1"/>
  <c r="P30" i="113"/>
  <c r="H28" i="239" s="1"/>
  <c r="O23" i="123"/>
  <c r="G23" i="113"/>
  <c r="O81" i="123"/>
  <c r="G81" i="113"/>
  <c r="O33" i="123"/>
  <c r="G33" i="113"/>
  <c r="H80" i="113"/>
  <c r="F78" i="239" s="1"/>
  <c r="H71" i="113"/>
  <c r="F69" i="239" s="1"/>
  <c r="H61" i="113"/>
  <c r="F59" i="239" s="1"/>
  <c r="H52" i="113"/>
  <c r="F50" i="239" s="1"/>
  <c r="H41" i="113"/>
  <c r="F39" i="239" s="1"/>
  <c r="H30" i="113"/>
  <c r="S35" i="123"/>
  <c r="V35" i="123" s="1"/>
  <c r="K35" i="113"/>
  <c r="A29" i="113"/>
  <c r="A29" i="123" s="1"/>
  <c r="A27" i="239"/>
  <c r="A32" i="113"/>
  <c r="A32" i="123" s="1"/>
  <c r="A30" i="239"/>
  <c r="B42" i="113"/>
  <c r="B42" i="123" s="1"/>
  <c r="B40" i="239"/>
  <c r="A45" i="113"/>
  <c r="A45" i="123" s="1"/>
  <c r="A43" i="239"/>
  <c r="A53" i="113"/>
  <c r="A53" i="123" s="1"/>
  <c r="A51" i="239"/>
  <c r="A59" i="113"/>
  <c r="A59" i="123" s="1"/>
  <c r="A57" i="239"/>
  <c r="B81" i="113"/>
  <c r="B81" i="123" s="1"/>
  <c r="B79" i="239"/>
  <c r="D25" i="233"/>
  <c r="C65" i="239"/>
  <c r="D13" i="233"/>
  <c r="C35" i="239"/>
  <c r="D21" i="233"/>
  <c r="C54" i="239"/>
  <c r="F29" i="233"/>
  <c r="E76" i="239"/>
  <c r="E52" i="239"/>
  <c r="E41" i="239"/>
  <c r="E25" i="233"/>
  <c r="D65" i="239"/>
  <c r="A19" i="113"/>
  <c r="A19" i="123" s="1"/>
  <c r="A17" i="239"/>
  <c r="C159" i="202"/>
  <c r="N20" i="113"/>
  <c r="N13" i="183" s="1"/>
  <c r="J20" i="113"/>
  <c r="J13" i="183" s="1"/>
  <c r="N34" i="113"/>
  <c r="N16" i="183" s="1"/>
  <c r="J34" i="113"/>
  <c r="J16" i="183" s="1"/>
  <c r="N30" i="113"/>
  <c r="N15" i="183" s="1"/>
  <c r="J30" i="113"/>
  <c r="J15" i="183" s="1"/>
  <c r="N25" i="113"/>
  <c r="N14" i="183" s="1"/>
  <c r="J25" i="113"/>
  <c r="J14" i="183" s="1"/>
  <c r="N37" i="113"/>
  <c r="N18" i="183" s="1"/>
  <c r="J37" i="113"/>
  <c r="J18" i="183" s="1"/>
  <c r="N43" i="113"/>
  <c r="N21" i="183" s="1"/>
  <c r="J43" i="113"/>
  <c r="J21" i="183" s="1"/>
  <c r="N41" i="113"/>
  <c r="N20" i="183" s="1"/>
  <c r="J41" i="113"/>
  <c r="N39" i="113"/>
  <c r="N19" i="183" s="1"/>
  <c r="J39" i="113"/>
  <c r="J19" i="183" s="1"/>
  <c r="N46" i="113"/>
  <c r="N23" i="183" s="1"/>
  <c r="J46" i="113"/>
  <c r="J23" i="183" s="1"/>
  <c r="N54" i="113"/>
  <c r="J54" i="113"/>
  <c r="J26" i="183" s="1"/>
  <c r="N52" i="113"/>
  <c r="N25" i="183" s="1"/>
  <c r="J52" i="113"/>
  <c r="J25" i="183" s="1"/>
  <c r="N49" i="113"/>
  <c r="N24" i="183" s="1"/>
  <c r="J49" i="113"/>
  <c r="J24" i="183" s="1"/>
  <c r="N56" i="113"/>
  <c r="N28" i="183" s="1"/>
  <c r="N29" i="183" s="1"/>
  <c r="J56" i="113"/>
  <c r="J28" i="183" s="1"/>
  <c r="J29" i="183" s="1"/>
  <c r="N58" i="113"/>
  <c r="N30" i="183" s="1"/>
  <c r="J58" i="113"/>
  <c r="J30" i="183" s="1"/>
  <c r="N61" i="113"/>
  <c r="N31" i="183" s="1"/>
  <c r="J61" i="113"/>
  <c r="J31" i="183" s="1"/>
  <c r="N67" i="113"/>
  <c r="N34" i="183" s="1"/>
  <c r="J67" i="113"/>
  <c r="J34" i="183" s="1"/>
  <c r="N71" i="113"/>
  <c r="N36" i="183" s="1"/>
  <c r="J71" i="113"/>
  <c r="J36" i="183" s="1"/>
  <c r="N80" i="113"/>
  <c r="N40" i="183" s="1"/>
  <c r="J80" i="113"/>
  <c r="J40" i="183" s="1"/>
  <c r="N78" i="113"/>
  <c r="N39" i="183" s="1"/>
  <c r="J78" i="113"/>
  <c r="J39" i="183" s="1"/>
  <c r="N75" i="113"/>
  <c r="N38" i="183" s="1"/>
  <c r="J75" i="113"/>
  <c r="J38" i="183" s="1"/>
  <c r="N73" i="113"/>
  <c r="N37" i="183" s="1"/>
  <c r="J73" i="113"/>
  <c r="J37" i="183" s="1"/>
  <c r="W72" i="123"/>
  <c r="O72" i="113"/>
  <c r="W55" i="123"/>
  <c r="O55" i="113"/>
  <c r="W19" i="123"/>
  <c r="O19" i="113"/>
  <c r="S77" i="123"/>
  <c r="K77" i="113"/>
  <c r="S70" i="123"/>
  <c r="K70" i="113"/>
  <c r="S60" i="123"/>
  <c r="K60" i="113"/>
  <c r="S57" i="123"/>
  <c r="K57" i="113"/>
  <c r="S47" i="123"/>
  <c r="K47" i="113"/>
  <c r="S32" i="123"/>
  <c r="K32" i="113"/>
  <c r="S28" i="123"/>
  <c r="K28" i="113"/>
  <c r="S24" i="123"/>
  <c r="K24" i="113"/>
  <c r="S21" i="123"/>
  <c r="K21" i="113"/>
  <c r="F34" i="113"/>
  <c r="F16" i="183" s="1"/>
  <c r="F30" i="113"/>
  <c r="F15" i="183" s="1"/>
  <c r="F25" i="113"/>
  <c r="F14" i="183" s="1"/>
  <c r="F20" i="113"/>
  <c r="F13" i="183" s="1"/>
  <c r="F43" i="113"/>
  <c r="F21" i="183" s="1"/>
  <c r="F41" i="113"/>
  <c r="F20" i="183" s="1"/>
  <c r="F39" i="113"/>
  <c r="F19" i="183" s="1"/>
  <c r="F37" i="113"/>
  <c r="F18" i="183" s="1"/>
  <c r="F54" i="113"/>
  <c r="F26" i="183" s="1"/>
  <c r="F52" i="113"/>
  <c r="F25" i="183" s="1"/>
  <c r="F49" i="113"/>
  <c r="F24" i="183" s="1"/>
  <c r="F46" i="113"/>
  <c r="F56" i="113"/>
  <c r="F61" i="113"/>
  <c r="F31" i="183" s="1"/>
  <c r="F58" i="113"/>
  <c r="F30" i="183" s="1"/>
  <c r="F67" i="113"/>
  <c r="F34" i="183" s="1"/>
  <c r="F65" i="113"/>
  <c r="F80" i="113"/>
  <c r="F40" i="183" s="1"/>
  <c r="F78" i="113"/>
  <c r="F39" i="183" s="1"/>
  <c r="F75" i="113"/>
  <c r="F38" i="183" s="1"/>
  <c r="F73" i="113"/>
  <c r="F37" i="183" s="1"/>
  <c r="F71" i="113"/>
  <c r="F36" i="183" s="1"/>
  <c r="C6" i="163"/>
  <c r="B12" i="239"/>
  <c r="C10" i="163"/>
  <c r="B23" i="239"/>
  <c r="C14" i="163"/>
  <c r="B37" i="239"/>
  <c r="C18" i="163"/>
  <c r="B47" i="239"/>
  <c r="C22" i="163"/>
  <c r="B56" i="239"/>
  <c r="P25" i="113"/>
  <c r="H23" i="239" s="1"/>
  <c r="L37" i="113"/>
  <c r="G35" i="239" s="1"/>
  <c r="P43" i="113"/>
  <c r="H41" i="239" s="1"/>
  <c r="P41" i="113"/>
  <c r="H39" i="239" s="1"/>
  <c r="P39" i="113"/>
  <c r="H37" i="239" s="1"/>
  <c r="L46" i="113"/>
  <c r="G44" i="239" s="1"/>
  <c r="P54" i="113"/>
  <c r="H52" i="239" s="1"/>
  <c r="P52" i="113"/>
  <c r="H50" i="239" s="1"/>
  <c r="P49" i="113"/>
  <c r="H47" i="239" s="1"/>
  <c r="L56" i="113"/>
  <c r="G54" i="239" s="1"/>
  <c r="L58" i="113"/>
  <c r="G56" i="239" s="1"/>
  <c r="P61" i="113"/>
  <c r="H59" i="239" s="1"/>
  <c r="L65" i="113"/>
  <c r="G63" i="239" s="1"/>
  <c r="P67" i="113"/>
  <c r="H65" i="239" s="1"/>
  <c r="L71" i="113"/>
  <c r="G69" i="239" s="1"/>
  <c r="P80" i="113"/>
  <c r="H78" i="239" s="1"/>
  <c r="P78" i="113"/>
  <c r="H76" i="239" s="1"/>
  <c r="P75" i="113"/>
  <c r="H73" i="239" s="1"/>
  <c r="P73" i="113"/>
  <c r="H71" i="239" s="1"/>
  <c r="E16" i="223"/>
  <c r="H78" i="113"/>
  <c r="F76" i="239" s="1"/>
  <c r="H58" i="113"/>
  <c r="F56" i="239" s="1"/>
  <c r="H49" i="113"/>
  <c r="F47" i="239" s="1"/>
  <c r="H39" i="113"/>
  <c r="F37" i="239" s="1"/>
  <c r="H20" i="113"/>
  <c r="F18" i="239" s="1"/>
  <c r="H10" i="113"/>
  <c r="F8" i="239" s="1"/>
  <c r="W38" i="123"/>
  <c r="O38" i="113"/>
  <c r="A15" i="113"/>
  <c r="A15" i="123" s="1"/>
  <c r="A13" i="239"/>
  <c r="A17" i="113"/>
  <c r="A17" i="123" s="1"/>
  <c r="A15" i="239"/>
  <c r="A28" i="113"/>
  <c r="A28" i="123" s="1"/>
  <c r="A26" i="239"/>
  <c r="A33" i="113"/>
  <c r="A33" i="123" s="1"/>
  <c r="A31" i="239"/>
  <c r="A36" i="113"/>
  <c r="A36" i="123" s="1"/>
  <c r="A34" i="239"/>
  <c r="B45" i="113"/>
  <c r="B45" i="123" s="1"/>
  <c r="B43" i="239"/>
  <c r="B47" i="113"/>
  <c r="B47" i="123" s="1"/>
  <c r="B45" i="239"/>
  <c r="A48" i="113"/>
  <c r="A48" i="123" s="1"/>
  <c r="A46" i="239"/>
  <c r="B55" i="113"/>
  <c r="B55" i="123" s="1"/>
  <c r="B53" i="239"/>
  <c r="B59" i="113"/>
  <c r="B59" i="123" s="1"/>
  <c r="B57" i="239"/>
  <c r="B62" i="113"/>
  <c r="B62" i="123" s="1"/>
  <c r="B60" i="239"/>
  <c r="A68" i="113"/>
  <c r="A68" i="123" s="1"/>
  <c r="A66" i="239"/>
  <c r="A72" i="113"/>
  <c r="A72" i="123" s="1"/>
  <c r="A70" i="239"/>
  <c r="D27" i="233"/>
  <c r="C71" i="239"/>
  <c r="D24" i="233"/>
  <c r="C63" i="239"/>
  <c r="D18" i="233"/>
  <c r="C47" i="239"/>
  <c r="D11" i="233"/>
  <c r="C28" i="239"/>
  <c r="D15" i="233"/>
  <c r="C39" i="239"/>
  <c r="D9" i="233"/>
  <c r="C18" i="239"/>
  <c r="F28" i="233"/>
  <c r="E73" i="239"/>
  <c r="F25" i="233"/>
  <c r="E65" i="239"/>
  <c r="F19" i="233"/>
  <c r="E50" i="239"/>
  <c r="F13" i="233"/>
  <c r="E35" i="239"/>
  <c r="F15" i="233"/>
  <c r="E39" i="239"/>
  <c r="F9" i="233"/>
  <c r="E18" i="239"/>
  <c r="E27" i="233"/>
  <c r="D71" i="239"/>
  <c r="E24" i="233"/>
  <c r="D63" i="239"/>
  <c r="E18" i="233"/>
  <c r="D47" i="239"/>
  <c r="E11" i="233"/>
  <c r="D28" i="239"/>
  <c r="E14" i="233"/>
  <c r="D37" i="239"/>
  <c r="E6" i="233"/>
  <c r="D12" i="239"/>
  <c r="C70" i="223"/>
  <c r="C109" i="223" s="1"/>
  <c r="C209" i="198"/>
  <c r="N65" i="113"/>
  <c r="N33" i="183" s="1"/>
  <c r="N56" i="223"/>
  <c r="G33" i="224"/>
  <c r="W64" i="123"/>
  <c r="O64" i="113"/>
  <c r="W24" i="123"/>
  <c r="O24" i="113"/>
  <c r="W21" i="123"/>
  <c r="O21" i="113"/>
  <c r="S31" i="123"/>
  <c r="K31" i="113"/>
  <c r="F33" i="201"/>
  <c r="P14" i="113"/>
  <c r="H12" i="239" s="1"/>
  <c r="P20" i="113"/>
  <c r="H18" i="239" s="1"/>
  <c r="L34" i="113"/>
  <c r="G32" i="239" s="1"/>
  <c r="L30" i="113"/>
  <c r="G28" i="239" s="1"/>
  <c r="E16" i="210"/>
  <c r="O76" i="123"/>
  <c r="G76" i="113"/>
  <c r="O63" i="123"/>
  <c r="G63" i="113"/>
  <c r="O50" i="123"/>
  <c r="G50" i="113"/>
  <c r="O31" i="123"/>
  <c r="G31" i="113"/>
  <c r="O22" i="123"/>
  <c r="G22" i="113"/>
  <c r="H25" i="113"/>
  <c r="F23" i="239" s="1"/>
  <c r="H75" i="113"/>
  <c r="F73" i="239" s="1"/>
  <c r="H67" i="113"/>
  <c r="F65" i="239" s="1"/>
  <c r="H56" i="113"/>
  <c r="F54" i="239" s="1"/>
  <c r="H46" i="113"/>
  <c r="F44" i="239" s="1"/>
  <c r="H37" i="113"/>
  <c r="F35" i="239" s="1"/>
  <c r="A8" i="113"/>
  <c r="A8" i="123" s="1"/>
  <c r="A6" i="239"/>
  <c r="A11" i="113"/>
  <c r="A11" i="123" s="1"/>
  <c r="A9" i="239"/>
  <c r="B17" i="113"/>
  <c r="B17" i="123" s="1"/>
  <c r="B15" i="239"/>
  <c r="B33" i="113"/>
  <c r="B33" i="123" s="1"/>
  <c r="B31" i="239"/>
  <c r="A35" i="113"/>
  <c r="A35" i="123" s="1"/>
  <c r="A33" i="239"/>
  <c r="A40" i="113"/>
  <c r="A40" i="123" s="1"/>
  <c r="A38" i="239"/>
  <c r="A57" i="113"/>
  <c r="A57" i="123" s="1"/>
  <c r="A55" i="239"/>
  <c r="A64" i="113"/>
  <c r="A64" i="123" s="1"/>
  <c r="A62" i="239"/>
  <c r="A66" i="113"/>
  <c r="A66" i="123" s="1"/>
  <c r="A64" i="239"/>
  <c r="B68" i="113"/>
  <c r="B68" i="123" s="1"/>
  <c r="B66" i="239"/>
  <c r="A69" i="113"/>
  <c r="A69" i="123" s="1"/>
  <c r="A67" i="239"/>
  <c r="B72" i="113"/>
  <c r="B72" i="123" s="1"/>
  <c r="B70" i="239"/>
  <c r="A76" i="113"/>
  <c r="A76" i="123" s="1"/>
  <c r="A74" i="239"/>
  <c r="A79" i="113"/>
  <c r="A79" i="123" s="1"/>
  <c r="A77" i="239"/>
  <c r="D26" i="233"/>
  <c r="C69" i="239"/>
  <c r="D17" i="233"/>
  <c r="C44" i="239"/>
  <c r="D8" i="233"/>
  <c r="C16" i="239"/>
  <c r="D14" i="233"/>
  <c r="C37" i="239"/>
  <c r="D7" i="233"/>
  <c r="C14" i="239"/>
  <c r="F27" i="233"/>
  <c r="E71" i="239"/>
  <c r="F14" i="233"/>
  <c r="E37" i="239"/>
  <c r="F7" i="233"/>
  <c r="E14" i="239"/>
  <c r="E9" i="233"/>
  <c r="D18" i="239"/>
  <c r="W63" i="123"/>
  <c r="O63" i="113"/>
  <c r="W36" i="123"/>
  <c r="O36" i="113"/>
  <c r="W23" i="123"/>
  <c r="O23" i="113"/>
  <c r="S68" i="123"/>
  <c r="K68" i="113"/>
  <c r="S66" i="123"/>
  <c r="K66" i="113"/>
  <c r="S45" i="123"/>
  <c r="K45" i="113"/>
  <c r="C8" i="233"/>
  <c r="B16" i="239"/>
  <c r="C12" i="233"/>
  <c r="B32" i="239"/>
  <c r="C16" i="233"/>
  <c r="B41" i="239"/>
  <c r="L78" i="113"/>
  <c r="G76" i="239" s="1"/>
  <c r="O24" i="123"/>
  <c r="G24" i="113"/>
  <c r="O28" i="123"/>
  <c r="G28" i="113"/>
  <c r="O79" i="123"/>
  <c r="G79" i="113"/>
  <c r="O66" i="123"/>
  <c r="G66" i="113"/>
  <c r="O45" i="123"/>
  <c r="G45" i="113"/>
  <c r="O21" i="123"/>
  <c r="G21" i="113"/>
  <c r="W35" i="123"/>
  <c r="O35" i="113"/>
  <c r="B11" i="113"/>
  <c r="B11" i="123" s="1"/>
  <c r="B9" i="239"/>
  <c r="B19" i="113"/>
  <c r="B19" i="123" s="1"/>
  <c r="B17" i="239"/>
  <c r="B26" i="113"/>
  <c r="B26" i="123" s="1"/>
  <c r="B24" i="239"/>
  <c r="B38" i="113"/>
  <c r="B38" i="123" s="1"/>
  <c r="B36" i="239"/>
  <c r="A42" i="113"/>
  <c r="A42" i="123" s="1"/>
  <c r="A40" i="239"/>
  <c r="A44" i="113"/>
  <c r="A44" i="123" s="1"/>
  <c r="A42" i="239"/>
  <c r="A70" i="113"/>
  <c r="A70" i="123" s="1"/>
  <c r="A68" i="239"/>
  <c r="A77" i="113"/>
  <c r="A77" i="123" s="1"/>
  <c r="A75" i="239"/>
  <c r="B79" i="113"/>
  <c r="B79" i="123" s="1"/>
  <c r="B77" i="239"/>
  <c r="E21" i="233"/>
  <c r="D54" i="239"/>
  <c r="S150" i="45"/>
  <c r="G150" i="45"/>
  <c r="J150" i="45" s="1"/>
  <c r="M150" i="45" s="1"/>
  <c r="P150" i="45" s="1"/>
  <c r="S192" i="45"/>
  <c r="G192" i="45"/>
  <c r="J192" i="45" s="1"/>
  <c r="M192" i="45" s="1"/>
  <c r="P192" i="45" s="1"/>
  <c r="H204" i="45"/>
  <c r="K204" i="45" s="1"/>
  <c r="N204" i="45" s="1"/>
  <c r="Q204" i="45" s="1"/>
  <c r="T204" i="45"/>
  <c r="T228" i="45"/>
  <c r="H228" i="45"/>
  <c r="K228" i="45" s="1"/>
  <c r="N228" i="45" s="1"/>
  <c r="Q228" i="45" s="1"/>
  <c r="S246" i="45"/>
  <c r="G246" i="45"/>
  <c r="J246" i="45" s="1"/>
  <c r="M246" i="45" s="1"/>
  <c r="P246" i="45" s="1"/>
  <c r="G282" i="45"/>
  <c r="J282" i="45" s="1"/>
  <c r="M282" i="45" s="1"/>
  <c r="P282" i="45" s="1"/>
  <c r="S282" i="45"/>
  <c r="T294" i="45"/>
  <c r="H294" i="45"/>
  <c r="K294" i="45" s="1"/>
  <c r="N294" i="45" s="1"/>
  <c r="Q294" i="45" s="1"/>
  <c r="T318" i="45"/>
  <c r="H318" i="45"/>
  <c r="K318" i="45" s="1"/>
  <c r="N318" i="45" s="1"/>
  <c r="Q318" i="45" s="1"/>
  <c r="H372" i="45"/>
  <c r="K372" i="45" s="1"/>
  <c r="N372" i="45" s="1"/>
  <c r="Q372" i="45" s="1"/>
  <c r="T372" i="45"/>
  <c r="S420" i="45"/>
  <c r="G420" i="45"/>
  <c r="J420" i="45" s="1"/>
  <c r="M420" i="45" s="1"/>
  <c r="P420" i="45" s="1"/>
  <c r="S450" i="45"/>
  <c r="G450" i="45"/>
  <c r="J450" i="45" s="1"/>
  <c r="M450" i="45" s="1"/>
  <c r="P450" i="45" s="1"/>
  <c r="T462" i="45"/>
  <c r="H462" i="45"/>
  <c r="K462" i="45" s="1"/>
  <c r="N462" i="45" s="1"/>
  <c r="Q462" i="45" s="1"/>
  <c r="L16" i="198"/>
  <c r="L70" i="198" s="1"/>
  <c r="L148" i="198" s="1"/>
  <c r="C163" i="198"/>
  <c r="D120" i="198"/>
  <c r="D276" i="198" s="1"/>
  <c r="C248" i="198"/>
  <c r="D253" i="198"/>
  <c r="K165" i="205"/>
  <c r="M164" i="205"/>
  <c r="D212" i="205"/>
  <c r="D199" i="205"/>
  <c r="M108" i="211"/>
  <c r="C131" i="211"/>
  <c r="B153" i="211"/>
  <c r="D144" i="211"/>
  <c r="C159" i="210"/>
  <c r="C135" i="210"/>
  <c r="D126" i="210"/>
  <c r="C170" i="217"/>
  <c r="B127" i="217"/>
  <c r="M108" i="217"/>
  <c r="N144" i="217"/>
  <c r="L165" i="217"/>
  <c r="C170" i="225"/>
  <c r="F153" i="206"/>
  <c r="B44" i="218"/>
  <c r="B98" i="218" s="1"/>
  <c r="B215" i="218" s="1"/>
  <c r="N147" i="201"/>
  <c r="C108" i="217"/>
  <c r="J144" i="205"/>
  <c r="J105" i="205"/>
  <c r="E108" i="211"/>
  <c r="E147" i="211"/>
  <c r="G72" i="45"/>
  <c r="J72" i="45" s="1"/>
  <c r="M72" i="45" s="1"/>
  <c r="P72" i="45" s="1"/>
  <c r="S72" i="45"/>
  <c r="T150" i="45"/>
  <c r="H150" i="45"/>
  <c r="K150" i="45" s="1"/>
  <c r="N150" i="45" s="1"/>
  <c r="Q150" i="45" s="1"/>
  <c r="H192" i="45"/>
  <c r="K192" i="45" s="1"/>
  <c r="N192" i="45" s="1"/>
  <c r="Q192" i="45" s="1"/>
  <c r="T192" i="45"/>
  <c r="H246" i="45"/>
  <c r="K246" i="45" s="1"/>
  <c r="N246" i="45" s="1"/>
  <c r="Q246" i="45" s="1"/>
  <c r="T246" i="45"/>
  <c r="H282" i="45"/>
  <c r="K282" i="45" s="1"/>
  <c r="N282" i="45" s="1"/>
  <c r="Q282" i="45" s="1"/>
  <c r="T282" i="45"/>
  <c r="G408" i="45"/>
  <c r="J408" i="45" s="1"/>
  <c r="M408" i="45" s="1"/>
  <c r="P408" i="45" s="1"/>
  <c r="S408" i="45"/>
  <c r="H420" i="45"/>
  <c r="K420" i="45" s="1"/>
  <c r="N420" i="45" s="1"/>
  <c r="Q420" i="45" s="1"/>
  <c r="T420" i="45"/>
  <c r="T450" i="45"/>
  <c r="H450" i="45"/>
  <c r="K450" i="45" s="1"/>
  <c r="N450" i="45" s="1"/>
  <c r="Q450" i="45" s="1"/>
  <c r="I222" i="198"/>
  <c r="C124" i="198"/>
  <c r="C280" i="198" s="1"/>
  <c r="D169" i="203"/>
  <c r="D130" i="203"/>
  <c r="D286" i="203" s="1"/>
  <c r="L144" i="206"/>
  <c r="L183" i="206"/>
  <c r="L105" i="206"/>
  <c r="B152" i="206"/>
  <c r="B191" i="206"/>
  <c r="K105" i="207"/>
  <c r="K144" i="207"/>
  <c r="J108" i="210"/>
  <c r="J147" i="210"/>
  <c r="F153" i="217"/>
  <c r="F114" i="217"/>
  <c r="C129" i="217"/>
  <c r="C168" i="217"/>
  <c r="N147" i="218"/>
  <c r="N186" i="218"/>
  <c r="D113" i="218"/>
  <c r="D152" i="218"/>
  <c r="F153" i="218"/>
  <c r="F192" i="218"/>
  <c r="C161" i="218"/>
  <c r="C200" i="218"/>
  <c r="C202" i="218"/>
  <c r="C163" i="218"/>
  <c r="C124" i="218"/>
  <c r="B127" i="218"/>
  <c r="B166" i="218"/>
  <c r="N105" i="219"/>
  <c r="N144" i="219"/>
  <c r="M108" i="219"/>
  <c r="M147" i="219"/>
  <c r="B127" i="219"/>
  <c r="B166" i="219"/>
  <c r="F166" i="220"/>
  <c r="F127" i="220"/>
  <c r="D210" i="220"/>
  <c r="D132" i="220"/>
  <c r="G99" i="210"/>
  <c r="G33" i="210"/>
  <c r="I75" i="200"/>
  <c r="I153" i="200" s="1"/>
  <c r="J14" i="113"/>
  <c r="G60" i="45"/>
  <c r="J60" i="45" s="1"/>
  <c r="M60" i="45" s="1"/>
  <c r="P60" i="45" s="1"/>
  <c r="S60" i="45"/>
  <c r="H72" i="45"/>
  <c r="K72" i="45" s="1"/>
  <c r="N72" i="45" s="1"/>
  <c r="Q72" i="45" s="1"/>
  <c r="T72" i="45"/>
  <c r="G216" i="45"/>
  <c r="J216" i="45" s="1"/>
  <c r="M216" i="45" s="1"/>
  <c r="P216" i="45" s="1"/>
  <c r="S216" i="45"/>
  <c r="G396" i="45"/>
  <c r="J396" i="45" s="1"/>
  <c r="M396" i="45" s="1"/>
  <c r="P396" i="45" s="1"/>
  <c r="S396" i="45"/>
  <c r="T408" i="45"/>
  <c r="H408" i="45"/>
  <c r="K408" i="45" s="1"/>
  <c r="N408" i="45" s="1"/>
  <c r="Q408" i="45" s="1"/>
  <c r="H432" i="45"/>
  <c r="K432" i="45" s="1"/>
  <c r="N432" i="45" s="1"/>
  <c r="Q432" i="45" s="1"/>
  <c r="T432" i="45"/>
  <c r="S474" i="45"/>
  <c r="G474" i="45"/>
  <c r="J474" i="45" s="1"/>
  <c r="M474" i="45" s="1"/>
  <c r="P474" i="45" s="1"/>
  <c r="K147" i="225"/>
  <c r="K108" i="225"/>
  <c r="O147" i="225"/>
  <c r="O108" i="225"/>
  <c r="D152" i="225"/>
  <c r="D113" i="225"/>
  <c r="G105" i="225"/>
  <c r="G144" i="225"/>
  <c r="F41" i="192"/>
  <c r="F36" i="2" s="1"/>
  <c r="F32" i="234"/>
  <c r="AM32" i="234" s="1"/>
  <c r="E41" i="192"/>
  <c r="E36" i="2" s="1"/>
  <c r="E32" i="234"/>
  <c r="AL32" i="234" s="1"/>
  <c r="J6" i="113"/>
  <c r="J15" i="113"/>
  <c r="H60" i="45"/>
  <c r="K60" i="45" s="1"/>
  <c r="N60" i="45" s="1"/>
  <c r="Q60" i="45" s="1"/>
  <c r="T60" i="45"/>
  <c r="S204" i="45"/>
  <c r="G204" i="45"/>
  <c r="J204" i="45" s="1"/>
  <c r="M204" i="45" s="1"/>
  <c r="P204" i="45" s="1"/>
  <c r="T216" i="45"/>
  <c r="H216" i="45"/>
  <c r="K216" i="45" s="1"/>
  <c r="N216" i="45" s="1"/>
  <c r="Q216" i="45" s="1"/>
  <c r="G228" i="45"/>
  <c r="J228" i="45" s="1"/>
  <c r="M228" i="45" s="1"/>
  <c r="P228" i="45" s="1"/>
  <c r="S228" i="45"/>
  <c r="G294" i="45"/>
  <c r="J294" i="45" s="1"/>
  <c r="M294" i="45" s="1"/>
  <c r="P294" i="45" s="1"/>
  <c r="S294" i="45"/>
  <c r="S318" i="45"/>
  <c r="G318" i="45"/>
  <c r="J318" i="45" s="1"/>
  <c r="M318" i="45" s="1"/>
  <c r="P318" i="45" s="1"/>
  <c r="G372" i="45"/>
  <c r="J372" i="45" s="1"/>
  <c r="M372" i="45" s="1"/>
  <c r="P372" i="45" s="1"/>
  <c r="S372" i="45"/>
  <c r="T396" i="45"/>
  <c r="H396" i="45"/>
  <c r="K396" i="45" s="1"/>
  <c r="N396" i="45" s="1"/>
  <c r="Q396" i="45" s="1"/>
  <c r="T474" i="45"/>
  <c r="H474" i="45"/>
  <c r="K474" i="45" s="1"/>
  <c r="N474" i="45" s="1"/>
  <c r="Q474" i="45" s="1"/>
  <c r="J105" i="212"/>
  <c r="C203" i="206"/>
  <c r="J165" i="206"/>
  <c r="C153" i="201"/>
  <c r="C114" i="201"/>
  <c r="C153" i="203"/>
  <c r="C192" i="203"/>
  <c r="AT20" i="234"/>
  <c r="C41" i="232"/>
  <c r="B21" i="113"/>
  <c r="B21" i="123" s="1"/>
  <c r="A146" i="204"/>
  <c r="A27" i="113"/>
  <c r="A27" i="123" s="1"/>
  <c r="C56" i="232"/>
  <c r="B31" i="113"/>
  <c r="B31" i="123" s="1"/>
  <c r="C82" i="193"/>
  <c r="B44" i="113"/>
  <c r="B44" i="123" s="1"/>
  <c r="A68" i="211"/>
  <c r="A47" i="113"/>
  <c r="A47" i="123" s="1"/>
  <c r="A68" i="212"/>
  <c r="A50" i="113"/>
  <c r="A50" i="123" s="1"/>
  <c r="A68" i="214"/>
  <c r="A55" i="113"/>
  <c r="A55" i="123" s="1"/>
  <c r="A68" i="218"/>
  <c r="A62" i="113"/>
  <c r="A62" i="123" s="1"/>
  <c r="C131" i="193"/>
  <c r="B70" i="113"/>
  <c r="B70" i="123" s="1"/>
  <c r="C158" i="232"/>
  <c r="B77" i="113"/>
  <c r="B77" i="123" s="1"/>
  <c r="O147" i="217"/>
  <c r="F33" i="215"/>
  <c r="N56" i="205"/>
  <c r="G33" i="211"/>
  <c r="F33" i="213"/>
  <c r="F102" i="212"/>
  <c r="M50" i="113" s="1"/>
  <c r="F33" i="208"/>
  <c r="E258" i="198"/>
  <c r="F16" i="113"/>
  <c r="F10" i="183" s="1"/>
  <c r="B78" i="123"/>
  <c r="C29" i="233" s="1"/>
  <c r="O62" i="210"/>
  <c r="O62" i="209"/>
  <c r="O62" i="216"/>
  <c r="O62" i="224"/>
  <c r="E16" i="225"/>
  <c r="H6" i="113"/>
  <c r="AT19" i="234"/>
  <c r="A68" i="198"/>
  <c r="A7" i="113"/>
  <c r="A7" i="123" s="1"/>
  <c r="C49" i="194"/>
  <c r="B27" i="113"/>
  <c r="B27" i="123" s="1"/>
  <c r="C51" i="193"/>
  <c r="B29" i="113"/>
  <c r="B29" i="123" s="1"/>
  <c r="C59" i="60"/>
  <c r="B32" i="113"/>
  <c r="B32" i="123" s="1"/>
  <c r="C92" i="193"/>
  <c r="B50" i="113"/>
  <c r="B50" i="123" s="1"/>
  <c r="A107" i="212"/>
  <c r="A51" i="113"/>
  <c r="A51" i="123" s="1"/>
  <c r="C100" i="232"/>
  <c r="B53" i="113"/>
  <c r="B53" i="123" s="1"/>
  <c r="A107" i="217"/>
  <c r="A60" i="113"/>
  <c r="A60" i="123" s="1"/>
  <c r="A107" i="218"/>
  <c r="A63" i="113"/>
  <c r="A63" i="123" s="1"/>
  <c r="C141" i="232"/>
  <c r="A68" i="223"/>
  <c r="A74" i="113"/>
  <c r="A74" i="123" s="1"/>
  <c r="N56" i="200"/>
  <c r="O56" i="208"/>
  <c r="O59" i="208" s="1"/>
  <c r="O56" i="211"/>
  <c r="N56" i="214"/>
  <c r="N56" i="215"/>
  <c r="O56" i="216"/>
  <c r="N56" i="224"/>
  <c r="B30" i="60"/>
  <c r="AT63" i="234"/>
  <c r="C9" i="193"/>
  <c r="B7" i="113"/>
  <c r="B7" i="123" s="1"/>
  <c r="C24" i="194"/>
  <c r="B15" i="113"/>
  <c r="B15" i="123" s="1"/>
  <c r="A68" i="204"/>
  <c r="A26" i="113"/>
  <c r="A26" i="123" s="1"/>
  <c r="C50" i="194"/>
  <c r="B28" i="113"/>
  <c r="B28" i="123" s="1"/>
  <c r="C63" i="232"/>
  <c r="B36" i="113"/>
  <c r="B36" i="123" s="1"/>
  <c r="A68" i="207"/>
  <c r="A38" i="113"/>
  <c r="A38" i="123" s="1"/>
  <c r="C91" i="232"/>
  <c r="B48" i="113"/>
  <c r="B48" i="123" s="1"/>
  <c r="C93" i="193"/>
  <c r="B51" i="113"/>
  <c r="B51" i="123" s="1"/>
  <c r="C120" i="60"/>
  <c r="B60" i="113"/>
  <c r="B60" i="123" s="1"/>
  <c r="C123" i="232"/>
  <c r="B63" i="113"/>
  <c r="B63" i="123" s="1"/>
  <c r="C152" i="232"/>
  <c r="B74" i="113"/>
  <c r="B74" i="123" s="1"/>
  <c r="J10" i="113"/>
  <c r="J7" i="183" s="1"/>
  <c r="N14" i="113"/>
  <c r="N9" i="183" s="1"/>
  <c r="F33" i="212"/>
  <c r="E180" i="209"/>
  <c r="F6" i="113"/>
  <c r="M56" i="202"/>
  <c r="M59" i="202" s="1"/>
  <c r="M56" i="201"/>
  <c r="M56" i="200"/>
  <c r="M59" i="200" s="1"/>
  <c r="M56" i="206"/>
  <c r="M56" i="204"/>
  <c r="M56" i="210"/>
  <c r="M56" i="209"/>
  <c r="M56" i="208"/>
  <c r="M59" i="208" s="1"/>
  <c r="M56" i="207"/>
  <c r="M56" i="214"/>
  <c r="M56" i="213"/>
  <c r="M56" i="212"/>
  <c r="M59" i="212" s="1"/>
  <c r="M56" i="211"/>
  <c r="M59" i="211" s="1"/>
  <c r="M56" i="215"/>
  <c r="M56" i="218"/>
  <c r="M56" i="217"/>
  <c r="M59" i="217" s="1"/>
  <c r="M56" i="220"/>
  <c r="M56" i="219"/>
  <c r="M56" i="225"/>
  <c r="M56" i="216"/>
  <c r="M56" i="224"/>
  <c r="M56" i="223"/>
  <c r="M56" i="222"/>
  <c r="O62" i="202"/>
  <c r="P16" i="113"/>
  <c r="N62" i="203"/>
  <c r="O62" i="205"/>
  <c r="N62" i="204"/>
  <c r="N62" i="210"/>
  <c r="N62" i="225"/>
  <c r="E16" i="214"/>
  <c r="M16" i="214" s="1"/>
  <c r="M70" i="214" s="1"/>
  <c r="M51" i="214" s="1"/>
  <c r="AT21" i="234"/>
  <c r="C10" i="232"/>
  <c r="B8" i="113"/>
  <c r="B8" i="123" s="1"/>
  <c r="A68" i="203"/>
  <c r="A21" i="113"/>
  <c r="A21" i="123" s="1"/>
  <c r="A68" i="205"/>
  <c r="A31" i="113"/>
  <c r="A31" i="123" s="1"/>
  <c r="C61" i="193"/>
  <c r="B35" i="113"/>
  <c r="B35" i="123" s="1"/>
  <c r="C72" i="194"/>
  <c r="B40" i="113"/>
  <c r="B40" i="123" s="1"/>
  <c r="C107" i="194"/>
  <c r="B57" i="113"/>
  <c r="B57" i="123" s="1"/>
  <c r="C119" i="193"/>
  <c r="B64" i="113"/>
  <c r="B64" i="123" s="1"/>
  <c r="C131" i="60"/>
  <c r="B66" i="113"/>
  <c r="B66" i="123" s="1"/>
  <c r="C136" i="232"/>
  <c r="B69" i="113"/>
  <c r="B69" i="123" s="1"/>
  <c r="C150" i="194"/>
  <c r="B76" i="113"/>
  <c r="B76" i="123" s="1"/>
  <c r="A68" i="225"/>
  <c r="A81" i="113"/>
  <c r="A81" i="123" s="1"/>
  <c r="T360" i="45"/>
  <c r="H360" i="45"/>
  <c r="K360" i="45" s="1"/>
  <c r="N360" i="45" s="1"/>
  <c r="Q360" i="45" s="1"/>
  <c r="G360" i="45"/>
  <c r="J360" i="45" s="1"/>
  <c r="M360" i="45" s="1"/>
  <c r="P360" i="45" s="1"/>
  <c r="S360" i="45"/>
  <c r="S174" i="45"/>
  <c r="G174" i="45"/>
  <c r="J174" i="45" s="1"/>
  <c r="M174" i="45" s="1"/>
  <c r="P174" i="45" s="1"/>
  <c r="T174" i="45"/>
  <c r="H174" i="45"/>
  <c r="K174" i="45" s="1"/>
  <c r="N174" i="45" s="1"/>
  <c r="Q174" i="45" s="1"/>
  <c r="M62" i="206"/>
  <c r="A10" i="193"/>
  <c r="A7" i="198"/>
  <c r="C7" i="198" s="1"/>
  <c r="A9" i="194"/>
  <c r="S84" i="45"/>
  <c r="G84" i="45"/>
  <c r="J84" i="45" s="1"/>
  <c r="M84" i="45" s="1"/>
  <c r="P84" i="45" s="1"/>
  <c r="T84" i="45"/>
  <c r="H84" i="45"/>
  <c r="K84" i="45" s="1"/>
  <c r="N84" i="45" s="1"/>
  <c r="Q84" i="45" s="1"/>
  <c r="O62" i="206"/>
  <c r="G33" i="199"/>
  <c r="AV38" i="234"/>
  <c r="AT38" i="234"/>
  <c r="G462" i="45"/>
  <c r="J462" i="45" s="1"/>
  <c r="M462" i="45" s="1"/>
  <c r="P462" i="45" s="1"/>
  <c r="S462" i="45"/>
  <c r="G432" i="45"/>
  <c r="J432" i="45" s="1"/>
  <c r="M432" i="45" s="1"/>
  <c r="P432" i="45" s="1"/>
  <c r="S432" i="45"/>
  <c r="S306" i="45"/>
  <c r="G306" i="45"/>
  <c r="J306" i="45" s="1"/>
  <c r="M306" i="45" s="1"/>
  <c r="P306" i="45" s="1"/>
  <c r="H306" i="45"/>
  <c r="K306" i="45" s="1"/>
  <c r="N306" i="45" s="1"/>
  <c r="Q306" i="45" s="1"/>
  <c r="T306" i="45"/>
  <c r="H264" i="45"/>
  <c r="K264" i="45" s="1"/>
  <c r="N264" i="45" s="1"/>
  <c r="Q264" i="45" s="1"/>
  <c r="T264" i="45"/>
  <c r="S264" i="45"/>
  <c r="G264" i="45"/>
  <c r="J264" i="45" s="1"/>
  <c r="M264" i="45" s="1"/>
  <c r="P264" i="45" s="1"/>
  <c r="T126" i="45"/>
  <c r="H126" i="45"/>
  <c r="K126" i="45" s="1"/>
  <c r="N126" i="45" s="1"/>
  <c r="Q126" i="45" s="1"/>
  <c r="S126" i="45"/>
  <c r="G126" i="45"/>
  <c r="J126" i="45" s="1"/>
  <c r="M126" i="45" s="1"/>
  <c r="P126" i="45" s="1"/>
  <c r="F59" i="192"/>
  <c r="F54" i="2" s="1"/>
  <c r="F50" i="234"/>
  <c r="AM50" i="234" s="1"/>
  <c r="E59" i="192"/>
  <c r="E54" i="2" s="1"/>
  <c r="E50" i="234"/>
  <c r="AL50" i="234" s="1"/>
  <c r="AT61" i="234"/>
  <c r="AT59" i="234"/>
  <c r="AT57" i="234"/>
  <c r="AT55" i="234"/>
  <c r="AT53" i="234"/>
  <c r="H64" i="2"/>
  <c r="AT60" i="234"/>
  <c r="AT58" i="234"/>
  <c r="AT56" i="234"/>
  <c r="AT54" i="234"/>
  <c r="AT52" i="234"/>
  <c r="H52" i="2"/>
  <c r="AT48" i="234"/>
  <c r="H50" i="2"/>
  <c r="AT46" i="234"/>
  <c r="H48" i="2"/>
  <c r="AT44" i="234"/>
  <c r="H46" i="2"/>
  <c r="AT42" i="234"/>
  <c r="H44" i="2"/>
  <c r="AT40" i="234"/>
  <c r="H53" i="2"/>
  <c r="AT49" i="234"/>
  <c r="AT47" i="234"/>
  <c r="H49" i="2"/>
  <c r="AT45" i="234"/>
  <c r="AT43" i="234"/>
  <c r="AT41" i="234"/>
  <c r="H43" i="2"/>
  <c r="AT39" i="234"/>
  <c r="F37" i="192"/>
  <c r="F32" i="2" s="1"/>
  <c r="F28" i="234"/>
  <c r="AM28" i="234" s="1"/>
  <c r="E37" i="192"/>
  <c r="E32" i="2" s="1"/>
  <c r="E28" i="234"/>
  <c r="AL28" i="234" s="1"/>
  <c r="AT30" i="234"/>
  <c r="AT27" i="234"/>
  <c r="AX25" i="234"/>
  <c r="AT25" i="234"/>
  <c r="H30" i="2"/>
  <c r="AT26" i="234"/>
  <c r="AT18" i="234"/>
  <c r="AT16" i="234"/>
  <c r="H12" i="2"/>
  <c r="AT14" i="234"/>
  <c r="H10" i="2"/>
  <c r="AT12" i="234"/>
  <c r="AT17" i="234"/>
  <c r="AT15" i="234"/>
  <c r="AT13" i="234"/>
  <c r="B37" i="60"/>
  <c r="B35" i="193"/>
  <c r="A107" i="202"/>
  <c r="B25" i="232"/>
  <c r="A68" i="200"/>
  <c r="C35" i="194"/>
  <c r="C37" i="60"/>
  <c r="C35" i="193"/>
  <c r="B51" i="194"/>
  <c r="A224" i="204"/>
  <c r="B56" i="194"/>
  <c r="A107" i="205"/>
  <c r="B87" i="60"/>
  <c r="A107" i="210"/>
  <c r="B111" i="232"/>
  <c r="A68" i="215"/>
  <c r="B112" i="194"/>
  <c r="A68" i="217"/>
  <c r="B124" i="232"/>
  <c r="A146" i="218"/>
  <c r="B150" i="193"/>
  <c r="A68" i="224"/>
  <c r="B155" i="194"/>
  <c r="A68" i="216"/>
  <c r="B50" i="193"/>
  <c r="A185" i="204"/>
  <c r="B58" i="232"/>
  <c r="A146" i="205"/>
  <c r="B77" i="194"/>
  <c r="A68" i="209"/>
  <c r="B82" i="193"/>
  <c r="A68" i="210"/>
  <c r="B88" i="193"/>
  <c r="A107" i="211"/>
  <c r="B131" i="193"/>
  <c r="A146" i="220"/>
  <c r="B140" i="194"/>
  <c r="A68" i="222"/>
  <c r="B151" i="193"/>
  <c r="A107" i="224"/>
  <c r="B129" i="232"/>
  <c r="A68" i="219"/>
  <c r="B97" i="193"/>
  <c r="A68" i="213"/>
  <c r="B74" i="232"/>
  <c r="A68" i="208"/>
  <c r="B62" i="194"/>
  <c r="A107" i="206"/>
  <c r="B62" i="232"/>
  <c r="A68" i="206"/>
  <c r="C35" i="232"/>
  <c r="C36" i="60"/>
  <c r="C34" i="193"/>
  <c r="B36" i="60"/>
  <c r="B34" i="193"/>
  <c r="A68" i="202"/>
  <c r="C31" i="60"/>
  <c r="C29" i="193"/>
  <c r="B29" i="193"/>
  <c r="A68" i="201"/>
  <c r="B17" i="193"/>
  <c r="A68" i="199"/>
  <c r="B130" i="194"/>
  <c r="A107" i="220"/>
  <c r="B137" i="60"/>
  <c r="A68" i="220"/>
  <c r="N56" i="206"/>
  <c r="N59" i="206" s="1"/>
  <c r="D37" i="192"/>
  <c r="D32" i="2" s="1"/>
  <c r="D28" i="234"/>
  <c r="AK28" i="234" s="1"/>
  <c r="D45" i="192"/>
  <c r="D40" i="2" s="1"/>
  <c r="D36" i="234"/>
  <c r="AK36" i="234" s="1"/>
  <c r="E45" i="192"/>
  <c r="E40" i="2" s="1"/>
  <c r="E36" i="234"/>
  <c r="AL36" i="234" s="1"/>
  <c r="D59" i="192"/>
  <c r="D54" i="2" s="1"/>
  <c r="D50" i="234"/>
  <c r="AK50" i="234" s="1"/>
  <c r="F45" i="192"/>
  <c r="F40" i="2" s="1"/>
  <c r="F36" i="234"/>
  <c r="AM36" i="234" s="1"/>
  <c r="D6" i="98"/>
  <c r="D6" i="234"/>
  <c r="D41" i="192"/>
  <c r="D36" i="2" s="1"/>
  <c r="D32" i="234"/>
  <c r="AK32" i="234" s="1"/>
  <c r="E32" i="192"/>
  <c r="E27" i="2" s="1"/>
  <c r="E23" i="234"/>
  <c r="AL23" i="234" s="1"/>
  <c r="D32" i="192"/>
  <c r="D27" i="2" s="1"/>
  <c r="D23" i="234"/>
  <c r="AK23" i="234" s="1"/>
  <c r="F8" i="98"/>
  <c r="F8" i="192" s="1"/>
  <c r="F6" i="2" s="1"/>
  <c r="F10" i="234"/>
  <c r="AM10" i="234" s="1"/>
  <c r="E8" i="98"/>
  <c r="E8" i="192" s="1"/>
  <c r="E6" i="2" s="1"/>
  <c r="E10" i="234"/>
  <c r="AL10" i="234" s="1"/>
  <c r="D8" i="98"/>
  <c r="D8" i="192" s="1"/>
  <c r="D6" i="2" s="1"/>
  <c r="D10" i="234"/>
  <c r="AK10" i="234" s="1"/>
  <c r="A37" i="113"/>
  <c r="A187" i="45"/>
  <c r="A66" i="194"/>
  <c r="B10" i="194"/>
  <c r="A107" i="198"/>
  <c r="C55" i="194"/>
  <c r="B11" i="232"/>
  <c r="A146" i="198"/>
  <c r="A18" i="183"/>
  <c r="L16" i="202"/>
  <c r="L70" i="202" s="1"/>
  <c r="L148" i="202" s="1"/>
  <c r="N62" i="216"/>
  <c r="N62" i="222"/>
  <c r="O62" i="225"/>
  <c r="B159" i="207"/>
  <c r="B35" i="211"/>
  <c r="B89" i="211" s="1"/>
  <c r="B128" i="211" s="1"/>
  <c r="L16" i="216"/>
  <c r="L70" i="216" s="1"/>
  <c r="L148" i="216" s="1"/>
  <c r="D148" i="217"/>
  <c r="L16" i="217"/>
  <c r="L70" i="217" s="1"/>
  <c r="L109" i="217" s="1"/>
  <c r="L16" i="206"/>
  <c r="L70" i="206" s="1"/>
  <c r="L148" i="206" s="1"/>
  <c r="O62" i="201"/>
  <c r="L16" i="208"/>
  <c r="L70" i="208" s="1"/>
  <c r="L148" i="208" s="1"/>
  <c r="O56" i="200"/>
  <c r="O59" i="200" s="1"/>
  <c r="N56" i="202"/>
  <c r="N59" i="202" s="1"/>
  <c r="N56" i="210"/>
  <c r="O56" i="212"/>
  <c r="O59" i="212" s="1"/>
  <c r="N56" i="220"/>
  <c r="O56" i="225"/>
  <c r="N62" i="209"/>
  <c r="N62" i="208"/>
  <c r="O62" i="211"/>
  <c r="O59" i="211" s="1"/>
  <c r="N62" i="213"/>
  <c r="N62" i="212"/>
  <c r="O62" i="215"/>
  <c r="O62" i="217"/>
  <c r="N62" i="218"/>
  <c r="O62" i="219"/>
  <c r="N62" i="220"/>
  <c r="O62" i="222"/>
  <c r="C136" i="218"/>
  <c r="C214" i="218"/>
  <c r="L125" i="224"/>
  <c r="C135" i="224"/>
  <c r="C131" i="224"/>
  <c r="C154" i="224"/>
  <c r="C120" i="223"/>
  <c r="C118" i="223"/>
  <c r="B114" i="223"/>
  <c r="D126" i="223"/>
  <c r="N164" i="223"/>
  <c r="D152" i="223"/>
  <c r="D137" i="222"/>
  <c r="C194" i="219"/>
  <c r="C157" i="219"/>
  <c r="C164" i="217"/>
  <c r="L164" i="218"/>
  <c r="C171" i="219"/>
  <c r="C158" i="218"/>
  <c r="C208" i="218"/>
  <c r="L16" i="219"/>
  <c r="L70" i="219" s="1"/>
  <c r="L109" i="219" s="1"/>
  <c r="C121" i="225"/>
  <c r="C175" i="225"/>
  <c r="G152" i="217"/>
  <c r="G113" i="217"/>
  <c r="G152" i="218"/>
  <c r="G113" i="218"/>
  <c r="D117" i="218"/>
  <c r="D156" i="218"/>
  <c r="D195" i="218"/>
  <c r="D158" i="218"/>
  <c r="D119" i="218"/>
  <c r="D160" i="218"/>
  <c r="D121" i="218"/>
  <c r="D203" i="218"/>
  <c r="D125" i="218"/>
  <c r="D173" i="218"/>
  <c r="D212" i="218"/>
  <c r="C153" i="219"/>
  <c r="C114" i="219"/>
  <c r="C192" i="219"/>
  <c r="D206" i="219"/>
  <c r="D128" i="219"/>
  <c r="D163" i="220"/>
  <c r="D202" i="220"/>
  <c r="E153" i="225"/>
  <c r="E114" i="225"/>
  <c r="D119" i="225"/>
  <c r="D158" i="225"/>
  <c r="D173" i="225"/>
  <c r="D134" i="225"/>
  <c r="B165" i="217"/>
  <c r="B126" i="217"/>
  <c r="J165" i="218"/>
  <c r="J204" i="218"/>
  <c r="J126" i="218"/>
  <c r="D166" i="218"/>
  <c r="D205" i="218"/>
  <c r="C159" i="219"/>
  <c r="C198" i="219"/>
  <c r="K16" i="204"/>
  <c r="K70" i="204" s="1"/>
  <c r="K109" i="204" s="1"/>
  <c r="D162" i="212"/>
  <c r="D153" i="213"/>
  <c r="C162" i="224"/>
  <c r="M126" i="224"/>
  <c r="D153" i="224"/>
  <c r="B126" i="224"/>
  <c r="C122" i="223"/>
  <c r="C137" i="223"/>
  <c r="C133" i="223"/>
  <c r="J164" i="223"/>
  <c r="D122" i="222"/>
  <c r="D118" i="222"/>
  <c r="D124" i="222"/>
  <c r="O125" i="222"/>
  <c r="D116" i="222"/>
  <c r="C208" i="219"/>
  <c r="C204" i="219"/>
  <c r="D191" i="219"/>
  <c r="D113" i="219"/>
  <c r="D120" i="222"/>
  <c r="B192" i="219"/>
  <c r="C202" i="220"/>
  <c r="M164" i="218"/>
  <c r="G191" i="218"/>
  <c r="D169" i="217"/>
  <c r="K126" i="217"/>
  <c r="C113" i="217"/>
  <c r="D201" i="218"/>
  <c r="D136" i="217"/>
  <c r="D123" i="217"/>
  <c r="C167" i="217"/>
  <c r="D153" i="218"/>
  <c r="F152" i="225"/>
  <c r="C169" i="225"/>
  <c r="C173" i="225"/>
  <c r="K203" i="219"/>
  <c r="G113" i="199"/>
  <c r="G230" i="199" s="1"/>
  <c r="G191" i="199"/>
  <c r="F192" i="203"/>
  <c r="F114" i="203"/>
  <c r="F270" i="203" s="1"/>
  <c r="D165" i="203"/>
  <c r="D126" i="203"/>
  <c r="D282" i="203" s="1"/>
  <c r="D203" i="206"/>
  <c r="D164" i="206"/>
  <c r="D169" i="206"/>
  <c r="D130" i="206"/>
  <c r="D210" i="206"/>
  <c r="D171" i="206"/>
  <c r="D212" i="206"/>
  <c r="D173" i="206"/>
  <c r="D214" i="206"/>
  <c r="D175" i="206"/>
  <c r="D113" i="217"/>
  <c r="D152" i="217"/>
  <c r="C160" i="217"/>
  <c r="C121" i="217"/>
  <c r="L164" i="217"/>
  <c r="L125" i="217"/>
  <c r="C125" i="218"/>
  <c r="C203" i="218"/>
  <c r="C212" i="219"/>
  <c r="C134" i="219"/>
  <c r="G114" i="220"/>
  <c r="G192" i="220"/>
  <c r="D132" i="210"/>
  <c r="D131" i="213"/>
  <c r="C121" i="213"/>
  <c r="D116" i="213"/>
  <c r="C127" i="224"/>
  <c r="C125" i="224"/>
  <c r="C168" i="224"/>
  <c r="I165" i="224"/>
  <c r="C121" i="224"/>
  <c r="F113" i="224"/>
  <c r="G114" i="222"/>
  <c r="C127" i="222"/>
  <c r="K125" i="222"/>
  <c r="D168" i="222"/>
  <c r="M165" i="222"/>
  <c r="N203" i="219"/>
  <c r="N125" i="219"/>
  <c r="C200" i="220"/>
  <c r="C196" i="219"/>
  <c r="F114" i="219"/>
  <c r="D164" i="218"/>
  <c r="B126" i="218"/>
  <c r="D197" i="218"/>
  <c r="C113" i="218"/>
  <c r="C162" i="217"/>
  <c r="M125" i="217"/>
  <c r="D119" i="217"/>
  <c r="C173" i="219"/>
  <c r="C197" i="218"/>
  <c r="N126" i="218"/>
  <c r="N126" i="217"/>
  <c r="D167" i="218"/>
  <c r="D114" i="218"/>
  <c r="D153" i="217"/>
  <c r="C206" i="218"/>
  <c r="C126" i="218"/>
  <c r="C171" i="225"/>
  <c r="C125" i="225"/>
  <c r="D166" i="225"/>
  <c r="N165" i="218"/>
  <c r="D153" i="198"/>
  <c r="D127" i="198"/>
  <c r="D283" i="198" s="1"/>
  <c r="B191" i="198"/>
  <c r="D114" i="198"/>
  <c r="D270" i="198" s="1"/>
  <c r="D174" i="198"/>
  <c r="D137" i="198"/>
  <c r="D293" i="198" s="1"/>
  <c r="L164" i="198"/>
  <c r="C197" i="198"/>
  <c r="B51" i="193"/>
  <c r="B81" i="212"/>
  <c r="B159" i="212" s="1"/>
  <c r="A66" i="193"/>
  <c r="C177" i="203"/>
  <c r="C138" i="203"/>
  <c r="C294" i="203" s="1"/>
  <c r="J144" i="209"/>
  <c r="J105" i="209"/>
  <c r="C124" i="219"/>
  <c r="C202" i="219"/>
  <c r="L16" i="220"/>
  <c r="L70" i="220" s="1"/>
  <c r="L109" i="220" s="1"/>
  <c r="D70" i="220"/>
  <c r="D109" i="220" s="1"/>
  <c r="D70" i="223"/>
  <c r="L16" i="223"/>
  <c r="L70" i="223" s="1"/>
  <c r="O147" i="223"/>
  <c r="O108" i="223"/>
  <c r="B165" i="225"/>
  <c r="B126" i="225"/>
  <c r="E28" i="233"/>
  <c r="G160" i="232"/>
  <c r="E19" i="233"/>
  <c r="G103" i="232"/>
  <c r="E13" i="233"/>
  <c r="G72" i="232"/>
  <c r="E15" i="233"/>
  <c r="G82" i="232"/>
  <c r="E7" i="233"/>
  <c r="G33" i="232"/>
  <c r="N183" i="198"/>
  <c r="B113" i="198"/>
  <c r="B269" i="198" s="1"/>
  <c r="B230" i="198"/>
  <c r="D173" i="198"/>
  <c r="D231" i="198"/>
  <c r="J125" i="198"/>
  <c r="J281" i="198" s="1"/>
  <c r="D200" i="198"/>
  <c r="B205" i="198"/>
  <c r="D108" i="198"/>
  <c r="D264" i="198" s="1"/>
  <c r="D225" i="198"/>
  <c r="D243" i="198"/>
  <c r="L108" i="202"/>
  <c r="I144" i="202"/>
  <c r="D127" i="203"/>
  <c r="D283" i="203" s="1"/>
  <c r="D166" i="203"/>
  <c r="D114" i="203"/>
  <c r="D270" i="203" s="1"/>
  <c r="C156" i="203"/>
  <c r="N243" i="203"/>
  <c r="L164" i="203"/>
  <c r="F191" i="203"/>
  <c r="C255" i="203"/>
  <c r="C212" i="203"/>
  <c r="O105" i="203"/>
  <c r="O261" i="203" s="1"/>
  <c r="K183" i="203"/>
  <c r="J147" i="203"/>
  <c r="B152" i="203"/>
  <c r="D147" i="203"/>
  <c r="C167" i="204"/>
  <c r="C128" i="204"/>
  <c r="N126" i="204"/>
  <c r="C132" i="204"/>
  <c r="C277" i="204"/>
  <c r="N243" i="204"/>
  <c r="D183" i="204"/>
  <c r="B282" i="204"/>
  <c r="C158" i="204"/>
  <c r="C156" i="204"/>
  <c r="C234" i="204"/>
  <c r="K186" i="204"/>
  <c r="C144" i="205"/>
  <c r="B114" i="206"/>
  <c r="C133" i="206"/>
  <c r="L126" i="206"/>
  <c r="D125" i="207"/>
  <c r="D171" i="207"/>
  <c r="M105" i="207"/>
  <c r="G152" i="207"/>
  <c r="L108" i="207"/>
  <c r="C147" i="208"/>
  <c r="B126" i="209"/>
  <c r="D114" i="209"/>
  <c r="C177" i="209"/>
  <c r="D127" i="209"/>
  <c r="J126" i="209"/>
  <c r="C123" i="209"/>
  <c r="D152" i="211"/>
  <c r="J125" i="211"/>
  <c r="D132" i="211"/>
  <c r="C122" i="211"/>
  <c r="D134" i="211"/>
  <c r="C127" i="210"/>
  <c r="D124" i="210"/>
  <c r="F113" i="210"/>
  <c r="G152" i="215"/>
  <c r="M144" i="215"/>
  <c r="L108" i="215"/>
  <c r="B152" i="214"/>
  <c r="B165" i="214"/>
  <c r="C119" i="214"/>
  <c r="C105" i="214"/>
  <c r="C162" i="214"/>
  <c r="G127" i="213"/>
  <c r="D157" i="213"/>
  <c r="O125" i="213"/>
  <c r="F114" i="212"/>
  <c r="B147" i="212"/>
  <c r="C120" i="212"/>
  <c r="M144" i="212"/>
  <c r="D116" i="224"/>
  <c r="G153" i="220"/>
  <c r="J203" i="219"/>
  <c r="D127" i="219"/>
  <c r="D205" i="220"/>
  <c r="K186" i="219"/>
  <c r="C163" i="220"/>
  <c r="L183" i="219"/>
  <c r="H105" i="219"/>
  <c r="C214" i="219"/>
  <c r="L147" i="218"/>
  <c r="L186" i="218"/>
  <c r="E113" i="220"/>
  <c r="C210" i="218"/>
  <c r="B152" i="218"/>
  <c r="C175" i="218"/>
  <c r="C171" i="218"/>
  <c r="C175" i="219"/>
  <c r="D137" i="225"/>
  <c r="C216" i="218"/>
  <c r="M144" i="202"/>
  <c r="C177" i="208"/>
  <c r="C138" i="208"/>
  <c r="E144" i="217"/>
  <c r="N183" i="218"/>
  <c r="N144" i="218"/>
  <c r="C147" i="218"/>
  <c r="C108" i="218"/>
  <c r="K105" i="225"/>
  <c r="K144" i="225"/>
  <c r="G113" i="225"/>
  <c r="G152" i="225"/>
  <c r="D121" i="225"/>
  <c r="D160" i="225"/>
  <c r="G99" i="225"/>
  <c r="G33" i="225"/>
  <c r="G139" i="232"/>
  <c r="C115" i="198"/>
  <c r="C271" i="198" s="1"/>
  <c r="D212" i="198"/>
  <c r="D161" i="198"/>
  <c r="C246" i="198"/>
  <c r="C131" i="198"/>
  <c r="C287" i="198" s="1"/>
  <c r="N225" i="198"/>
  <c r="C119" i="198"/>
  <c r="C275" i="198" s="1"/>
  <c r="C177" i="201"/>
  <c r="D172" i="202"/>
  <c r="E152" i="202"/>
  <c r="D244" i="203"/>
  <c r="C208" i="203"/>
  <c r="L203" i="203"/>
  <c r="J204" i="203"/>
  <c r="C203" i="203"/>
  <c r="C195" i="203"/>
  <c r="F152" i="203"/>
  <c r="K144" i="203"/>
  <c r="C214" i="203"/>
  <c r="C251" i="203"/>
  <c r="C199" i="203"/>
  <c r="O183" i="203"/>
  <c r="D270" i="204"/>
  <c r="C288" i="204"/>
  <c r="C199" i="204"/>
  <c r="C236" i="204"/>
  <c r="N108" i="206"/>
  <c r="N186" i="206"/>
  <c r="D123" i="207"/>
  <c r="M164" i="207"/>
  <c r="D109" i="208"/>
  <c r="C130" i="209"/>
  <c r="C124" i="211"/>
  <c r="E166" i="211"/>
  <c r="O165" i="211"/>
  <c r="H144" i="214"/>
  <c r="O108" i="214"/>
  <c r="L105" i="214"/>
  <c r="C177" i="214"/>
  <c r="C127" i="213"/>
  <c r="C164" i="214"/>
  <c r="K125" i="213"/>
  <c r="D159" i="213"/>
  <c r="G153" i="224"/>
  <c r="F153" i="219"/>
  <c r="C126" i="219"/>
  <c r="C116" i="219"/>
  <c r="D205" i="219"/>
  <c r="C120" i="219"/>
  <c r="N204" i="220"/>
  <c r="C161" i="220"/>
  <c r="J186" i="220"/>
  <c r="F152" i="218"/>
  <c r="B113" i="218"/>
  <c r="D135" i="225"/>
  <c r="D70" i="203"/>
  <c r="D148" i="203" s="1"/>
  <c r="B153" i="206"/>
  <c r="J108" i="206"/>
  <c r="B165" i="204"/>
  <c r="C118" i="205"/>
  <c r="C196" i="205"/>
  <c r="O165" i="224"/>
  <c r="O126" i="224"/>
  <c r="G33" i="204"/>
  <c r="E99" i="218"/>
  <c r="E100" i="218" s="1"/>
  <c r="E102" i="218" s="1"/>
  <c r="E177" i="211"/>
  <c r="M62" i="222"/>
  <c r="M62" i="218"/>
  <c r="A43" i="60"/>
  <c r="I48" i="60"/>
  <c r="Q157" i="60"/>
  <c r="J144" i="198"/>
  <c r="C239" i="198"/>
  <c r="D116" i="198"/>
  <c r="D272" i="198" s="1"/>
  <c r="M183" i="204"/>
  <c r="M144" i="204"/>
  <c r="C200" i="206"/>
  <c r="C161" i="206"/>
  <c r="D126" i="206"/>
  <c r="D165" i="206"/>
  <c r="B127" i="206"/>
  <c r="B166" i="206"/>
  <c r="C165" i="207"/>
  <c r="C126" i="207"/>
  <c r="D169" i="211"/>
  <c r="D130" i="211"/>
  <c r="B147" i="213"/>
  <c r="B108" i="213"/>
  <c r="F147" i="213"/>
  <c r="F108" i="213"/>
  <c r="B108" i="215"/>
  <c r="B147" i="215"/>
  <c r="C114" i="224"/>
  <c r="C153" i="224"/>
  <c r="B108" i="225"/>
  <c r="B147" i="225"/>
  <c r="E144" i="216"/>
  <c r="E105" i="216"/>
  <c r="F105" i="205"/>
  <c r="F144" i="205"/>
  <c r="G144" i="210"/>
  <c r="G105" i="210"/>
  <c r="G144" i="206"/>
  <c r="G105" i="206"/>
  <c r="O56" i="201"/>
  <c r="N56" i="203"/>
  <c r="O56" i="206"/>
  <c r="O56" i="205"/>
  <c r="O56" i="204"/>
  <c r="O59" i="204" s="1"/>
  <c r="O56" i="207"/>
  <c r="O59" i="207" s="1"/>
  <c r="N56" i="207"/>
  <c r="N59" i="207" s="1"/>
  <c r="O56" i="210"/>
  <c r="N56" i="209"/>
  <c r="N56" i="211"/>
  <c r="O56" i="214"/>
  <c r="O59" i="214" s="1"/>
  <c r="N56" i="213"/>
  <c r="O56" i="215"/>
  <c r="O56" i="217"/>
  <c r="N56" i="217"/>
  <c r="N56" i="218"/>
  <c r="O56" i="220"/>
  <c r="O56" i="222"/>
  <c r="N56" i="222"/>
  <c r="O56" i="224"/>
  <c r="G33" i="216"/>
  <c r="G33" i="220"/>
  <c r="G33" i="215"/>
  <c r="F33" i="222"/>
  <c r="F33" i="218"/>
  <c r="F33" i="217"/>
  <c r="F33" i="206"/>
  <c r="F33" i="203"/>
  <c r="F33" i="202"/>
  <c r="F33" i="200"/>
  <c r="F33" i="199"/>
  <c r="F10" i="192"/>
  <c r="F8" i="2" s="1"/>
  <c r="G33" i="201"/>
  <c r="F33" i="225"/>
  <c r="N62" i="219"/>
  <c r="O62" i="220"/>
  <c r="M62" i="204"/>
  <c r="M62" i="224"/>
  <c r="M62" i="220"/>
  <c r="M62" i="215"/>
  <c r="M62" i="207"/>
  <c r="H18" i="113"/>
  <c r="F3" i="163"/>
  <c r="D5" i="106"/>
  <c r="A3" i="219"/>
  <c r="A102" i="194"/>
  <c r="A155" i="194"/>
  <c r="A3" i="213"/>
  <c r="A34" i="183"/>
  <c r="A132" i="193"/>
  <c r="H485" i="45"/>
  <c r="K485" i="45" s="1"/>
  <c r="N485" i="45" s="1"/>
  <c r="Q485" i="45" s="1"/>
  <c r="B157" i="210"/>
  <c r="B170" i="224"/>
  <c r="A3" i="201"/>
  <c r="A7" i="45"/>
  <c r="B161" i="201"/>
  <c r="A73" i="193"/>
  <c r="B80" i="211"/>
  <c r="B119" i="211" s="1"/>
  <c r="B45" i="211"/>
  <c r="B99" i="211" s="1"/>
  <c r="B138" i="211" s="1"/>
  <c r="B135" i="216"/>
  <c r="B84" i="212"/>
  <c r="B162" i="212" s="1"/>
  <c r="B83" i="220"/>
  <c r="B200" i="220" s="1"/>
  <c r="A76" i="208"/>
  <c r="A115" i="208" s="1"/>
  <c r="B35" i="216"/>
  <c r="B89" i="216" s="1"/>
  <c r="B167" i="216" s="1"/>
  <c r="B173" i="220"/>
  <c r="B79" i="220"/>
  <c r="B118" i="220" s="1"/>
  <c r="J38" i="213"/>
  <c r="J92" i="213" s="1"/>
  <c r="J131" i="213" s="1"/>
  <c r="J170" i="213" s="1"/>
  <c r="A30" i="113"/>
  <c r="A67" i="194"/>
  <c r="C31" i="126"/>
  <c r="C24" i="126"/>
  <c r="B35" i="200"/>
  <c r="B89" i="200" s="1"/>
  <c r="B167" i="200" s="1"/>
  <c r="B41" i="204"/>
  <c r="B95" i="204" s="1"/>
  <c r="B251" i="204" s="1"/>
  <c r="B41" i="211"/>
  <c r="B95" i="211" s="1"/>
  <c r="B173" i="211" s="1"/>
  <c r="B157" i="213"/>
  <c r="B175" i="213"/>
  <c r="B35" i="220"/>
  <c r="B89" i="220" s="1"/>
  <c r="B167" i="220" s="1"/>
  <c r="B44" i="219"/>
  <c r="B98" i="219" s="1"/>
  <c r="B215" i="219" s="1"/>
  <c r="J5" i="122"/>
  <c r="J26" i="122" s="1"/>
  <c r="J33" i="122" s="1"/>
  <c r="J40" i="122" s="1"/>
  <c r="A69" i="202"/>
  <c r="A147" i="202" s="1"/>
  <c r="A40" i="194"/>
  <c r="B137" i="200"/>
  <c r="B40" i="207"/>
  <c r="B94" i="207" s="1"/>
  <c r="B133" i="207" s="1"/>
  <c r="B77" i="210"/>
  <c r="B35" i="217"/>
  <c r="B89" i="217" s="1"/>
  <c r="B167" i="217" s="1"/>
  <c r="M62" i="198"/>
  <c r="B85" i="198"/>
  <c r="B202" i="198" s="1"/>
  <c r="A35" i="198"/>
  <c r="A89" i="198" s="1"/>
  <c r="A206" i="198" s="1"/>
  <c r="B199" i="45"/>
  <c r="A20" i="113"/>
  <c r="B39" i="183"/>
  <c r="B42" i="201"/>
  <c r="B96" i="201" s="1"/>
  <c r="B174" i="201" s="1"/>
  <c r="B42" i="215"/>
  <c r="B96" i="215" s="1"/>
  <c r="B135" i="215" s="1"/>
  <c r="B40" i="220"/>
  <c r="B94" i="220" s="1"/>
  <c r="B172" i="220" s="1"/>
  <c r="B134" i="220"/>
  <c r="B82" i="220"/>
  <c r="B199" i="220" s="1"/>
  <c r="B14" i="183"/>
  <c r="A15" i="183"/>
  <c r="B30" i="183"/>
  <c r="B35" i="209"/>
  <c r="B89" i="209" s="1"/>
  <c r="B128" i="209" s="1"/>
  <c r="B156" i="214"/>
  <c r="B79" i="214"/>
  <c r="B118" i="214" s="1"/>
  <c r="B79" i="224"/>
  <c r="B118" i="224" s="1"/>
  <c r="A99" i="193"/>
  <c r="A13" i="183"/>
  <c r="B167" i="224"/>
  <c r="P5" i="113"/>
  <c r="A3" i="198"/>
  <c r="A3" i="218"/>
  <c r="A82" i="216"/>
  <c r="A160" i="216" s="1"/>
  <c r="B55" i="45"/>
  <c r="A16" i="113"/>
  <c r="A41" i="113"/>
  <c r="C12" i="126"/>
  <c r="A67" i="113"/>
  <c r="A6" i="183"/>
  <c r="A47" i="194"/>
  <c r="A39" i="194"/>
  <c r="B19" i="183"/>
  <c r="A10" i="183"/>
  <c r="B313" i="45"/>
  <c r="B79" i="205"/>
  <c r="B157" i="205" s="1"/>
  <c r="B115" i="211"/>
  <c r="B122" i="211"/>
  <c r="B35" i="214"/>
  <c r="B89" i="214" s="1"/>
  <c r="B167" i="214" s="1"/>
  <c r="B39" i="222"/>
  <c r="B93" i="222" s="1"/>
  <c r="B171" i="222" s="1"/>
  <c r="B37" i="223"/>
  <c r="B91" i="223" s="1"/>
  <c r="B169" i="223" s="1"/>
  <c r="B82" i="219"/>
  <c r="B160" i="219" s="1"/>
  <c r="B81" i="217"/>
  <c r="B120" i="217" s="1"/>
  <c r="B45" i="228"/>
  <c r="A28" i="194"/>
  <c r="A145" i="45"/>
  <c r="A91" i="45"/>
  <c r="A34" i="194"/>
  <c r="A12" i="194"/>
  <c r="B76" i="224"/>
  <c r="B154" i="224" s="1"/>
  <c r="A3" i="199"/>
  <c r="A3" i="215"/>
  <c r="C16" i="126"/>
  <c r="C20" i="126"/>
  <c r="A367" i="45"/>
  <c r="A6" i="113"/>
  <c r="A67" i="45"/>
  <c r="B9" i="183"/>
  <c r="B24" i="183"/>
  <c r="A98" i="194"/>
  <c r="A164" i="194"/>
  <c r="C27" i="126"/>
  <c r="A137" i="194"/>
  <c r="B154" i="193"/>
  <c r="B117" i="222"/>
  <c r="B42" i="211"/>
  <c r="B96" i="211" s="1"/>
  <c r="B135" i="211" s="1"/>
  <c r="B37" i="222"/>
  <c r="B91" i="222" s="1"/>
  <c r="A12" i="193"/>
  <c r="A145" i="60"/>
  <c r="F292" i="45"/>
  <c r="I292" i="45" s="1"/>
  <c r="L292" i="45" s="1"/>
  <c r="O292" i="45" s="1"/>
  <c r="R292" i="45" s="1"/>
  <c r="P289" i="45"/>
  <c r="T202" i="45"/>
  <c r="H202" i="45"/>
  <c r="K202" i="45" s="1"/>
  <c r="N202" i="45" s="1"/>
  <c r="Q202" i="45" s="1"/>
  <c r="R199" i="45"/>
  <c r="S82" i="45"/>
  <c r="G82" i="45"/>
  <c r="J82" i="45" s="1"/>
  <c r="M82" i="45" s="1"/>
  <c r="P82" i="45" s="1"/>
  <c r="D172" i="218"/>
  <c r="D211" i="218"/>
  <c r="D213" i="218"/>
  <c r="D174" i="218"/>
  <c r="K105" i="219"/>
  <c r="K183" i="219"/>
  <c r="D147" i="219"/>
  <c r="D186" i="219"/>
  <c r="J186" i="219"/>
  <c r="J108" i="219"/>
  <c r="N186" i="219"/>
  <c r="N147" i="219"/>
  <c r="G152" i="219"/>
  <c r="G191" i="219"/>
  <c r="E114" i="219"/>
  <c r="E192" i="219"/>
  <c r="O144" i="223"/>
  <c r="O105" i="223"/>
  <c r="C120" i="224"/>
  <c r="C159" i="224"/>
  <c r="B42" i="225"/>
  <c r="B96" i="225" s="1"/>
  <c r="B174" i="225" s="1"/>
  <c r="B83" i="225"/>
  <c r="B161" i="225" s="1"/>
  <c r="C115" i="225"/>
  <c r="C154" i="225"/>
  <c r="L125" i="225"/>
  <c r="L164" i="225"/>
  <c r="I165" i="225"/>
  <c r="I126" i="225"/>
  <c r="G127" i="225"/>
  <c r="G166" i="225"/>
  <c r="D133" i="225"/>
  <c r="D172" i="225"/>
  <c r="G99" i="223"/>
  <c r="G33" i="223"/>
  <c r="G216" i="219"/>
  <c r="G33" i="219"/>
  <c r="G99" i="218"/>
  <c r="G33" i="218"/>
  <c r="G138" i="214"/>
  <c r="G33" i="214"/>
  <c r="F99" i="224"/>
  <c r="F33" i="224"/>
  <c r="F138" i="220"/>
  <c r="F33" i="220"/>
  <c r="F138" i="219"/>
  <c r="F139" i="219" s="1"/>
  <c r="F141" i="219" s="1"/>
  <c r="F33" i="219"/>
  <c r="F177" i="214"/>
  <c r="D177" i="214" s="1"/>
  <c r="F33" i="214"/>
  <c r="F177" i="205"/>
  <c r="F33" i="205"/>
  <c r="E99" i="204"/>
  <c r="E177" i="225"/>
  <c r="E178" i="225" s="1"/>
  <c r="E180" i="225" s="1"/>
  <c r="E177" i="222"/>
  <c r="E178" i="222" s="1"/>
  <c r="E180" i="222" s="1"/>
  <c r="E102" i="217"/>
  <c r="I59" i="113" s="1"/>
  <c r="M62" i="223"/>
  <c r="M62" i="214"/>
  <c r="M62" i="210"/>
  <c r="M62" i="201"/>
  <c r="F99" i="207"/>
  <c r="F100" i="207" s="1"/>
  <c r="F102" i="207" s="1"/>
  <c r="M38" i="113" s="1"/>
  <c r="F33" i="207"/>
  <c r="T316" i="45"/>
  <c r="H316" i="45"/>
  <c r="K316" i="45" s="1"/>
  <c r="N316" i="45" s="1"/>
  <c r="Q316" i="45" s="1"/>
  <c r="R313" i="45"/>
  <c r="F226" i="45"/>
  <c r="I226" i="45" s="1"/>
  <c r="L226" i="45" s="1"/>
  <c r="O226" i="45" s="1"/>
  <c r="R226" i="45" s="1"/>
  <c r="P223" i="45"/>
  <c r="P169" i="45"/>
  <c r="F172" i="45"/>
  <c r="I172" i="45" s="1"/>
  <c r="L172" i="45" s="1"/>
  <c r="O172" i="45" s="1"/>
  <c r="R172" i="45" s="1"/>
  <c r="P67" i="45"/>
  <c r="F70" i="45"/>
  <c r="I70" i="45" s="1"/>
  <c r="L70" i="45" s="1"/>
  <c r="O70" i="45" s="1"/>
  <c r="R70" i="45" s="1"/>
  <c r="H394" i="45"/>
  <c r="K394" i="45" s="1"/>
  <c r="N394" i="45" s="1"/>
  <c r="Q394" i="45" s="1"/>
  <c r="R391" i="45"/>
  <c r="T394" i="45"/>
  <c r="F418" i="45"/>
  <c r="I418" i="45" s="1"/>
  <c r="L418" i="45" s="1"/>
  <c r="O418" i="45" s="1"/>
  <c r="R418" i="45" s="1"/>
  <c r="P415" i="45"/>
  <c r="T448" i="45"/>
  <c r="H448" i="45"/>
  <c r="K448" i="45" s="1"/>
  <c r="N448" i="45" s="1"/>
  <c r="Q448" i="45" s="1"/>
  <c r="R445" i="45"/>
  <c r="F472" i="45"/>
  <c r="I472" i="45" s="1"/>
  <c r="L472" i="45" s="1"/>
  <c r="O472" i="45" s="1"/>
  <c r="R472" i="45" s="1"/>
  <c r="P469" i="45"/>
  <c r="C117" i="208"/>
  <c r="C156" i="208"/>
  <c r="G316" i="45"/>
  <c r="J316" i="45" s="1"/>
  <c r="M316" i="45" s="1"/>
  <c r="P316" i="45" s="1"/>
  <c r="Q313" i="45"/>
  <c r="S316" i="45"/>
  <c r="G262" i="45"/>
  <c r="J262" i="45" s="1"/>
  <c r="M262" i="45" s="1"/>
  <c r="P262" i="45" s="1"/>
  <c r="Q259" i="45"/>
  <c r="S262" i="45"/>
  <c r="R211" i="45"/>
  <c r="H214" i="45"/>
  <c r="K214" i="45" s="1"/>
  <c r="N214" i="45" s="1"/>
  <c r="Q214" i="45" s="1"/>
  <c r="T214" i="45"/>
  <c r="R145" i="45"/>
  <c r="T148" i="45"/>
  <c r="H148" i="45"/>
  <c r="K148" i="45" s="1"/>
  <c r="N148" i="45" s="1"/>
  <c r="Q148" i="45" s="1"/>
  <c r="P91" i="45"/>
  <c r="F94" i="45"/>
  <c r="I94" i="45" s="1"/>
  <c r="L94" i="45" s="1"/>
  <c r="O94" i="45" s="1"/>
  <c r="R94" i="45" s="1"/>
  <c r="P79" i="45"/>
  <c r="F82" i="45"/>
  <c r="I82" i="45" s="1"/>
  <c r="L82" i="45" s="1"/>
  <c r="O82" i="45" s="1"/>
  <c r="R82" i="45" s="1"/>
  <c r="P403" i="45"/>
  <c r="F406" i="45"/>
  <c r="I406" i="45" s="1"/>
  <c r="L406" i="45" s="1"/>
  <c r="O406" i="45" s="1"/>
  <c r="R406" i="45" s="1"/>
  <c r="T430" i="45"/>
  <c r="H430" i="45"/>
  <c r="K430" i="45" s="1"/>
  <c r="N430" i="45" s="1"/>
  <c r="Q430" i="45" s="1"/>
  <c r="R427" i="45"/>
  <c r="S472" i="45"/>
  <c r="G472" i="45"/>
  <c r="J472" i="45" s="1"/>
  <c r="M472" i="45" s="1"/>
  <c r="P472" i="45" s="1"/>
  <c r="Q469" i="45"/>
  <c r="B165" i="198"/>
  <c r="M105" i="198"/>
  <c r="M261" i="198" s="1"/>
  <c r="D213" i="198"/>
  <c r="C123" i="198"/>
  <c r="C279" i="198" s="1"/>
  <c r="E153" i="201"/>
  <c r="G152" i="201"/>
  <c r="C158" i="208"/>
  <c r="B152" i="208"/>
  <c r="D137" i="215"/>
  <c r="D109" i="216"/>
  <c r="D121" i="224"/>
  <c r="C167" i="224"/>
  <c r="D171" i="223"/>
  <c r="D134" i="223"/>
  <c r="G113" i="219"/>
  <c r="D105" i="219"/>
  <c r="N56" i="219"/>
  <c r="D135" i="218"/>
  <c r="O105" i="219"/>
  <c r="C127" i="225"/>
  <c r="C119" i="225"/>
  <c r="J108" i="225"/>
  <c r="O125" i="225"/>
  <c r="C137" i="225"/>
  <c r="K105" i="223"/>
  <c r="D133" i="218"/>
  <c r="D158" i="207"/>
  <c r="D119" i="207"/>
  <c r="F108" i="215"/>
  <c r="F147" i="215"/>
  <c r="K183" i="220"/>
  <c r="K144" i="220"/>
  <c r="D108" i="220"/>
  <c r="D186" i="220"/>
  <c r="N186" i="220"/>
  <c r="N108" i="220"/>
  <c r="C153" i="220"/>
  <c r="C114" i="220"/>
  <c r="D194" i="220"/>
  <c r="D116" i="220"/>
  <c r="D157" i="220"/>
  <c r="D196" i="220"/>
  <c r="C159" i="220"/>
  <c r="C198" i="220"/>
  <c r="J164" i="220"/>
  <c r="J125" i="220"/>
  <c r="N203" i="220"/>
  <c r="N164" i="220"/>
  <c r="C165" i="220"/>
  <c r="C126" i="220"/>
  <c r="C167" i="220"/>
  <c r="C206" i="220"/>
  <c r="D131" i="220"/>
  <c r="D209" i="220"/>
  <c r="D172" i="220"/>
  <c r="D133" i="220"/>
  <c r="D135" i="220"/>
  <c r="D213" i="220"/>
  <c r="D176" i="220"/>
  <c r="D215" i="220"/>
  <c r="D137" i="220"/>
  <c r="G138" i="202"/>
  <c r="G33" i="202"/>
  <c r="F24" i="233"/>
  <c r="H133" i="232"/>
  <c r="F18" i="233"/>
  <c r="H98" i="232"/>
  <c r="F11" i="233"/>
  <c r="H60" i="232"/>
  <c r="R7" i="45"/>
  <c r="H10" i="45"/>
  <c r="K10" i="45" s="1"/>
  <c r="N10" i="45" s="1"/>
  <c r="Q10" i="45" s="1"/>
  <c r="T10" i="45"/>
  <c r="F358" i="45"/>
  <c r="I358" i="45" s="1"/>
  <c r="L358" i="45" s="1"/>
  <c r="O358" i="45" s="1"/>
  <c r="R358" i="45" s="1"/>
  <c r="P355" i="45"/>
  <c r="T262" i="45"/>
  <c r="H262" i="45"/>
  <c r="K262" i="45" s="1"/>
  <c r="N262" i="45" s="1"/>
  <c r="Q262" i="45" s="1"/>
  <c r="R259" i="45"/>
  <c r="S190" i="45"/>
  <c r="Q187" i="45"/>
  <c r="G190" i="45"/>
  <c r="J190" i="45" s="1"/>
  <c r="M190" i="45" s="1"/>
  <c r="P190" i="45" s="1"/>
  <c r="Q91" i="45"/>
  <c r="G94" i="45"/>
  <c r="J94" i="45" s="1"/>
  <c r="M94" i="45" s="1"/>
  <c r="P94" i="45" s="1"/>
  <c r="S94" i="45"/>
  <c r="G370" i="45"/>
  <c r="J370" i="45" s="1"/>
  <c r="M370" i="45" s="1"/>
  <c r="P370" i="45" s="1"/>
  <c r="S370" i="45"/>
  <c r="Q367" i="45"/>
  <c r="G430" i="45"/>
  <c r="J430" i="45" s="1"/>
  <c r="M430" i="45" s="1"/>
  <c r="P430" i="45" s="1"/>
  <c r="S430" i="45"/>
  <c r="Q427" i="45"/>
  <c r="N59" i="216"/>
  <c r="H334" i="45"/>
  <c r="K334" i="45" s="1"/>
  <c r="N334" i="45" s="1"/>
  <c r="Q334" i="45" s="1"/>
  <c r="T334" i="45"/>
  <c r="R331" i="45"/>
  <c r="H280" i="45"/>
  <c r="K280" i="45" s="1"/>
  <c r="N280" i="45" s="1"/>
  <c r="Q280" i="45" s="1"/>
  <c r="T280" i="45"/>
  <c r="R277" i="45"/>
  <c r="P187" i="45"/>
  <c r="F190" i="45"/>
  <c r="I190" i="45" s="1"/>
  <c r="L190" i="45" s="1"/>
  <c r="O190" i="45" s="1"/>
  <c r="R190" i="45" s="1"/>
  <c r="Q55" i="45"/>
  <c r="G58" i="45"/>
  <c r="J58" i="45" s="1"/>
  <c r="M58" i="45" s="1"/>
  <c r="P58" i="45" s="1"/>
  <c r="S58" i="45"/>
  <c r="J39" i="209"/>
  <c r="J93" i="209" s="1"/>
  <c r="J132" i="209" s="1"/>
  <c r="J171" i="209" s="1"/>
  <c r="H370" i="45"/>
  <c r="K370" i="45" s="1"/>
  <c r="N370" i="45" s="1"/>
  <c r="Q370" i="45" s="1"/>
  <c r="T370" i="45"/>
  <c r="R367" i="45"/>
  <c r="S418" i="45"/>
  <c r="G418" i="45"/>
  <c r="J418" i="45" s="1"/>
  <c r="M418" i="45" s="1"/>
  <c r="P418" i="45" s="1"/>
  <c r="Q415" i="45"/>
  <c r="F460" i="45"/>
  <c r="I460" i="45" s="1"/>
  <c r="L460" i="45" s="1"/>
  <c r="O460" i="45" s="1"/>
  <c r="R460" i="45" s="1"/>
  <c r="P457" i="45"/>
  <c r="K186" i="205"/>
  <c r="T358" i="45"/>
  <c r="H358" i="45"/>
  <c r="K358" i="45" s="1"/>
  <c r="N358" i="45" s="1"/>
  <c r="Q358" i="45" s="1"/>
  <c r="R355" i="45"/>
  <c r="H292" i="45"/>
  <c r="K292" i="45" s="1"/>
  <c r="N292" i="45" s="1"/>
  <c r="Q292" i="45" s="1"/>
  <c r="R289" i="45"/>
  <c r="T292" i="45"/>
  <c r="P259" i="45"/>
  <c r="F262" i="45"/>
  <c r="I262" i="45" s="1"/>
  <c r="L262" i="45" s="1"/>
  <c r="O262" i="45" s="1"/>
  <c r="R262" i="45" s="1"/>
  <c r="R169" i="45"/>
  <c r="H172" i="45"/>
  <c r="K172" i="45" s="1"/>
  <c r="N172" i="45" s="1"/>
  <c r="Q172" i="45" s="1"/>
  <c r="T172" i="45"/>
  <c r="R67" i="45"/>
  <c r="T70" i="45"/>
  <c r="H70" i="45"/>
  <c r="K70" i="45" s="1"/>
  <c r="N70" i="45" s="1"/>
  <c r="Q70" i="45" s="1"/>
  <c r="F394" i="45"/>
  <c r="I394" i="45" s="1"/>
  <c r="L394" i="45" s="1"/>
  <c r="O394" i="45" s="1"/>
  <c r="R394" i="45" s="1"/>
  <c r="P391" i="45"/>
  <c r="G406" i="45"/>
  <c r="J406" i="45" s="1"/>
  <c r="M406" i="45" s="1"/>
  <c r="P406" i="45" s="1"/>
  <c r="S406" i="45"/>
  <c r="Q403" i="45"/>
  <c r="T418" i="45"/>
  <c r="H418" i="45"/>
  <c r="K418" i="45" s="1"/>
  <c r="N418" i="45" s="1"/>
  <c r="Q418" i="45" s="1"/>
  <c r="R415" i="45"/>
  <c r="F448" i="45"/>
  <c r="I448" i="45" s="1"/>
  <c r="L448" i="45" s="1"/>
  <c r="O448" i="45" s="1"/>
  <c r="R448" i="45" s="1"/>
  <c r="P445" i="45"/>
  <c r="G460" i="45"/>
  <c r="J460" i="45" s="1"/>
  <c r="M460" i="45" s="1"/>
  <c r="P460" i="45" s="1"/>
  <c r="S460" i="45"/>
  <c r="Q457" i="45"/>
  <c r="H472" i="45"/>
  <c r="K472" i="45" s="1"/>
  <c r="N472" i="45" s="1"/>
  <c r="Q472" i="45" s="1"/>
  <c r="R469" i="45"/>
  <c r="T472" i="45"/>
  <c r="D244" i="198"/>
  <c r="D166" i="198"/>
  <c r="L203" i="198"/>
  <c r="D252" i="198"/>
  <c r="C251" i="198"/>
  <c r="D109" i="211"/>
  <c r="L109" i="225"/>
  <c r="C116" i="199"/>
  <c r="C233" i="199" s="1"/>
  <c r="C207" i="199"/>
  <c r="L165" i="199"/>
  <c r="D108" i="199"/>
  <c r="D225" i="199" s="1"/>
  <c r="C118" i="199"/>
  <c r="C235" i="199" s="1"/>
  <c r="B205" i="199"/>
  <c r="C124" i="199"/>
  <c r="C241" i="199" s="1"/>
  <c r="N147" i="199"/>
  <c r="C133" i="199"/>
  <c r="C250" i="199" s="1"/>
  <c r="J108" i="199"/>
  <c r="J225" i="199" s="1"/>
  <c r="C132" i="200"/>
  <c r="D127" i="200"/>
  <c r="B113" i="200"/>
  <c r="C152" i="201"/>
  <c r="C108" i="201"/>
  <c r="D144" i="203"/>
  <c r="C144" i="204"/>
  <c r="C172" i="205"/>
  <c r="O108" i="205"/>
  <c r="D169" i="207"/>
  <c r="D128" i="207"/>
  <c r="C128" i="208"/>
  <c r="J165" i="208"/>
  <c r="F108" i="208"/>
  <c r="C171" i="208"/>
  <c r="N144" i="208"/>
  <c r="D153" i="208"/>
  <c r="C175" i="208"/>
  <c r="B45" i="216"/>
  <c r="B99" i="216" s="1"/>
  <c r="B177" i="216" s="1"/>
  <c r="C156" i="215"/>
  <c r="J126" i="215"/>
  <c r="D127" i="214"/>
  <c r="J126" i="214"/>
  <c r="C128" i="215"/>
  <c r="D137" i="224"/>
  <c r="D133" i="224"/>
  <c r="D125" i="224"/>
  <c r="D152" i="224"/>
  <c r="J105" i="224"/>
  <c r="C126" i="224"/>
  <c r="O126" i="223"/>
  <c r="E127" i="223"/>
  <c r="D144" i="223"/>
  <c r="D174" i="222"/>
  <c r="G152" i="222"/>
  <c r="D144" i="222"/>
  <c r="C123" i="222"/>
  <c r="C192" i="220"/>
  <c r="C128" i="220"/>
  <c r="C191" i="219"/>
  <c r="C113" i="219"/>
  <c r="D127" i="220"/>
  <c r="D174" i="220"/>
  <c r="D144" i="219"/>
  <c r="D155" i="220"/>
  <c r="K105" i="220"/>
  <c r="E153" i="219"/>
  <c r="E191" i="220"/>
  <c r="D215" i="218"/>
  <c r="N147" i="220"/>
  <c r="O144" i="219"/>
  <c r="D129" i="225"/>
  <c r="C152" i="225"/>
  <c r="D70" i="225"/>
  <c r="D114" i="225"/>
  <c r="M62" i="219"/>
  <c r="C147" i="224"/>
  <c r="K186" i="199"/>
  <c r="K108" i="199"/>
  <c r="K225" i="199" s="1"/>
  <c r="C192" i="206"/>
  <c r="C153" i="206"/>
  <c r="D194" i="206"/>
  <c r="D155" i="206"/>
  <c r="D196" i="206"/>
  <c r="D118" i="206"/>
  <c r="I126" i="206"/>
  <c r="I165" i="206"/>
  <c r="C205" i="206"/>
  <c r="C166" i="206"/>
  <c r="D207" i="206"/>
  <c r="D168" i="206"/>
  <c r="D208" i="218"/>
  <c r="D130" i="218"/>
  <c r="D124" i="219"/>
  <c r="D202" i="219"/>
  <c r="O203" i="219"/>
  <c r="O125" i="219"/>
  <c r="D204" i="219"/>
  <c r="D126" i="219"/>
  <c r="D165" i="219"/>
  <c r="O165" i="219"/>
  <c r="O126" i="219"/>
  <c r="E166" i="219"/>
  <c r="E127" i="219"/>
  <c r="D208" i="219"/>
  <c r="D169" i="219"/>
  <c r="D210" i="219"/>
  <c r="D171" i="219"/>
  <c r="D214" i="219"/>
  <c r="D175" i="219"/>
  <c r="G177" i="209"/>
  <c r="G33" i="209"/>
  <c r="G138" i="208"/>
  <c r="G139" i="208" s="1"/>
  <c r="G141" i="208" s="1"/>
  <c r="G33" i="208"/>
  <c r="G177" i="205"/>
  <c r="G33" i="205"/>
  <c r="G138" i="203"/>
  <c r="D138" i="203" s="1"/>
  <c r="G33" i="203"/>
  <c r="N62" i="214"/>
  <c r="R31" i="45"/>
  <c r="T34" i="45"/>
  <c r="H34" i="45"/>
  <c r="K34" i="45" s="1"/>
  <c r="N34" i="45" s="1"/>
  <c r="Q34" i="45" s="1"/>
  <c r="G304" i="45"/>
  <c r="J304" i="45" s="1"/>
  <c r="M304" i="45" s="1"/>
  <c r="P304" i="45" s="1"/>
  <c r="S304" i="45"/>
  <c r="Q301" i="45"/>
  <c r="Q241" i="45"/>
  <c r="S244" i="45"/>
  <c r="G244" i="45"/>
  <c r="J244" i="45" s="1"/>
  <c r="M244" i="45" s="1"/>
  <c r="P244" i="45" s="1"/>
  <c r="R121" i="45"/>
  <c r="H124" i="45"/>
  <c r="K124" i="45" s="1"/>
  <c r="N124" i="45" s="1"/>
  <c r="Q124" i="45" s="1"/>
  <c r="T124" i="45"/>
  <c r="Q31" i="45"/>
  <c r="G34" i="45"/>
  <c r="J34" i="45" s="1"/>
  <c r="M34" i="45" s="1"/>
  <c r="P34" i="45" s="1"/>
  <c r="S34" i="45"/>
  <c r="D215" i="203"/>
  <c r="D137" i="203"/>
  <c r="D293" i="203" s="1"/>
  <c r="B84" i="204"/>
  <c r="B240" i="204" s="1"/>
  <c r="B43" i="204"/>
  <c r="B97" i="204" s="1"/>
  <c r="B214" i="204" s="1"/>
  <c r="P42" i="60"/>
  <c r="P48" i="60" s="1"/>
  <c r="F304" i="45"/>
  <c r="I304" i="45" s="1"/>
  <c r="L304" i="45" s="1"/>
  <c r="O304" i="45" s="1"/>
  <c r="R304" i="45" s="1"/>
  <c r="P301" i="45"/>
  <c r="P241" i="45"/>
  <c r="F244" i="45"/>
  <c r="I244" i="45" s="1"/>
  <c r="L244" i="45" s="1"/>
  <c r="O244" i="45" s="1"/>
  <c r="R244" i="45" s="1"/>
  <c r="S202" i="45"/>
  <c r="G202" i="45"/>
  <c r="J202" i="45" s="1"/>
  <c r="M202" i="45" s="1"/>
  <c r="P202" i="45" s="1"/>
  <c r="Q199" i="45"/>
  <c r="Q121" i="45"/>
  <c r="G124" i="45"/>
  <c r="J124" i="45" s="1"/>
  <c r="M124" i="45" s="1"/>
  <c r="P124" i="45" s="1"/>
  <c r="S124" i="45"/>
  <c r="P7" i="45"/>
  <c r="F10" i="45"/>
  <c r="I10" i="45" s="1"/>
  <c r="L10" i="45" s="1"/>
  <c r="O10" i="45" s="1"/>
  <c r="R10" i="45" s="1"/>
  <c r="J38" i="202"/>
  <c r="J92" i="202" s="1"/>
  <c r="J131" i="202" s="1"/>
  <c r="J170" i="202" s="1"/>
  <c r="D170" i="193"/>
  <c r="F153" i="198"/>
  <c r="D105" i="203"/>
  <c r="D261" i="203" s="1"/>
  <c r="C105" i="204"/>
  <c r="O186" i="205"/>
  <c r="D99" i="212"/>
  <c r="C70" i="211"/>
  <c r="C109" i="211" s="1"/>
  <c r="Q84" i="60"/>
  <c r="Q89" i="60"/>
  <c r="G334" i="45"/>
  <c r="J334" i="45" s="1"/>
  <c r="M334" i="45" s="1"/>
  <c r="P334" i="45" s="1"/>
  <c r="S334" i="45"/>
  <c r="Q331" i="45"/>
  <c r="F316" i="45"/>
  <c r="I316" i="45" s="1"/>
  <c r="L316" i="45" s="1"/>
  <c r="O316" i="45" s="1"/>
  <c r="R316" i="45" s="1"/>
  <c r="P313" i="45"/>
  <c r="G280" i="45"/>
  <c r="J280" i="45" s="1"/>
  <c r="M280" i="45" s="1"/>
  <c r="P280" i="45" s="1"/>
  <c r="S280" i="45"/>
  <c r="Q277" i="45"/>
  <c r="R223" i="45"/>
  <c r="T226" i="45"/>
  <c r="H226" i="45"/>
  <c r="K226" i="45" s="1"/>
  <c r="N226" i="45" s="1"/>
  <c r="Q226" i="45" s="1"/>
  <c r="Q211" i="45"/>
  <c r="G214" i="45"/>
  <c r="J214" i="45" s="1"/>
  <c r="M214" i="45" s="1"/>
  <c r="P214" i="45" s="1"/>
  <c r="S214" i="45"/>
  <c r="F202" i="45"/>
  <c r="I202" i="45" s="1"/>
  <c r="L202" i="45" s="1"/>
  <c r="O202" i="45" s="1"/>
  <c r="R202" i="45" s="1"/>
  <c r="P199" i="45"/>
  <c r="Q145" i="45"/>
  <c r="S148" i="45"/>
  <c r="G148" i="45"/>
  <c r="J148" i="45" s="1"/>
  <c r="M148" i="45" s="1"/>
  <c r="P148" i="45" s="1"/>
  <c r="P121" i="45"/>
  <c r="F124" i="45"/>
  <c r="I124" i="45" s="1"/>
  <c r="L124" i="45" s="1"/>
  <c r="O124" i="45" s="1"/>
  <c r="R124" i="45" s="1"/>
  <c r="R79" i="45"/>
  <c r="T82" i="45"/>
  <c r="H82" i="45"/>
  <c r="K82" i="45" s="1"/>
  <c r="N82" i="45" s="1"/>
  <c r="Q82" i="45" s="1"/>
  <c r="R55" i="45"/>
  <c r="H58" i="45"/>
  <c r="K58" i="45" s="1"/>
  <c r="N58" i="45" s="1"/>
  <c r="Q58" i="45" s="1"/>
  <c r="T58" i="45"/>
  <c r="J38" i="198"/>
  <c r="I111" i="203"/>
  <c r="I267" i="203" s="1"/>
  <c r="O5" i="183"/>
  <c r="D99" i="202"/>
  <c r="D99" i="205"/>
  <c r="E45" i="217"/>
  <c r="C109" i="219"/>
  <c r="C70" i="206"/>
  <c r="C109" i="206" s="1"/>
  <c r="G10" i="45"/>
  <c r="J10" i="45" s="1"/>
  <c r="M10" i="45" s="1"/>
  <c r="P10" i="45" s="1"/>
  <c r="S10" i="45"/>
  <c r="G358" i="45"/>
  <c r="J358" i="45" s="1"/>
  <c r="M358" i="45" s="1"/>
  <c r="P358" i="45" s="1"/>
  <c r="Q355" i="45"/>
  <c r="S358" i="45"/>
  <c r="P331" i="45"/>
  <c r="F334" i="45"/>
  <c r="I334" i="45" s="1"/>
  <c r="L334" i="45" s="1"/>
  <c r="O334" i="45" s="1"/>
  <c r="R334" i="45" s="1"/>
  <c r="T304" i="45"/>
  <c r="H304" i="45"/>
  <c r="K304" i="45" s="1"/>
  <c r="N304" i="45" s="1"/>
  <c r="Q304" i="45" s="1"/>
  <c r="R301" i="45"/>
  <c r="Q289" i="45"/>
  <c r="S292" i="45"/>
  <c r="G292" i="45"/>
  <c r="J292" i="45" s="1"/>
  <c r="M292" i="45" s="1"/>
  <c r="P292" i="45" s="1"/>
  <c r="P277" i="45"/>
  <c r="F280" i="45"/>
  <c r="I280" i="45" s="1"/>
  <c r="L280" i="45" s="1"/>
  <c r="O280" i="45" s="1"/>
  <c r="R280" i="45" s="1"/>
  <c r="H244" i="45"/>
  <c r="K244" i="45" s="1"/>
  <c r="N244" i="45" s="1"/>
  <c r="Q244" i="45" s="1"/>
  <c r="R241" i="45"/>
  <c r="T244" i="45"/>
  <c r="S226" i="45"/>
  <c r="G226" i="45"/>
  <c r="J226" i="45" s="1"/>
  <c r="M226" i="45" s="1"/>
  <c r="P226" i="45" s="1"/>
  <c r="Q223" i="45"/>
  <c r="F214" i="45"/>
  <c r="I214" i="45" s="1"/>
  <c r="L214" i="45" s="1"/>
  <c r="O214" i="45" s="1"/>
  <c r="R214" i="45" s="1"/>
  <c r="P211" i="45"/>
  <c r="T190" i="45"/>
  <c r="R187" i="45"/>
  <c r="H190" i="45"/>
  <c r="K190" i="45" s="1"/>
  <c r="N190" i="45" s="1"/>
  <c r="Q190" i="45" s="1"/>
  <c r="Q169" i="45"/>
  <c r="G172" i="45"/>
  <c r="J172" i="45" s="1"/>
  <c r="M172" i="45" s="1"/>
  <c r="P172" i="45" s="1"/>
  <c r="S172" i="45"/>
  <c r="P145" i="45"/>
  <c r="F148" i="45"/>
  <c r="I148" i="45" s="1"/>
  <c r="L148" i="45" s="1"/>
  <c r="O148" i="45" s="1"/>
  <c r="R148" i="45" s="1"/>
  <c r="R91" i="45"/>
  <c r="H94" i="45"/>
  <c r="K94" i="45" s="1"/>
  <c r="N94" i="45" s="1"/>
  <c r="Q94" i="45" s="1"/>
  <c r="T94" i="45"/>
  <c r="Q79" i="45"/>
  <c r="Q67" i="45"/>
  <c r="G70" i="45"/>
  <c r="J70" i="45" s="1"/>
  <c r="M70" i="45" s="1"/>
  <c r="P70" i="45" s="1"/>
  <c r="S70" i="45"/>
  <c r="A37" i="204"/>
  <c r="A91" i="204" s="1"/>
  <c r="A169" i="204" s="1"/>
  <c r="A80" i="218"/>
  <c r="A197" i="218" s="1"/>
  <c r="F370" i="45"/>
  <c r="I370" i="45" s="1"/>
  <c r="L370" i="45" s="1"/>
  <c r="O370" i="45" s="1"/>
  <c r="R370" i="45" s="1"/>
  <c r="P367" i="45"/>
  <c r="G394" i="45"/>
  <c r="J394" i="45" s="1"/>
  <c r="M394" i="45" s="1"/>
  <c r="P394" i="45" s="1"/>
  <c r="S394" i="45"/>
  <c r="Q391" i="45"/>
  <c r="H406" i="45"/>
  <c r="K406" i="45" s="1"/>
  <c r="N406" i="45" s="1"/>
  <c r="Q406" i="45" s="1"/>
  <c r="T406" i="45"/>
  <c r="R403" i="45"/>
  <c r="F430" i="45"/>
  <c r="I430" i="45" s="1"/>
  <c r="L430" i="45" s="1"/>
  <c r="O430" i="45" s="1"/>
  <c r="R430" i="45" s="1"/>
  <c r="P427" i="45"/>
  <c r="S448" i="45"/>
  <c r="G448" i="45"/>
  <c r="J448" i="45" s="1"/>
  <c r="M448" i="45" s="1"/>
  <c r="P448" i="45" s="1"/>
  <c r="Q445" i="45"/>
  <c r="H460" i="45"/>
  <c r="K460" i="45" s="1"/>
  <c r="N460" i="45" s="1"/>
  <c r="Q460" i="45" s="1"/>
  <c r="R457" i="45"/>
  <c r="T460" i="45"/>
  <c r="D70" i="198"/>
  <c r="D148" i="198" s="1"/>
  <c r="C125" i="198"/>
  <c r="C281" i="198" s="1"/>
  <c r="L242" i="198"/>
  <c r="K105" i="198"/>
  <c r="K261" i="198" s="1"/>
  <c r="C211" i="198"/>
  <c r="C173" i="198"/>
  <c r="C134" i="198"/>
  <c r="C290" i="198" s="1"/>
  <c r="D254" i="198"/>
  <c r="N108" i="198"/>
  <c r="N264" i="198" s="1"/>
  <c r="C159" i="199"/>
  <c r="L204" i="199"/>
  <c r="D191" i="199"/>
  <c r="D126" i="199"/>
  <c r="D243" i="199" s="1"/>
  <c r="C211" i="199"/>
  <c r="J147" i="199"/>
  <c r="C123" i="200"/>
  <c r="D121" i="201"/>
  <c r="D115" i="201"/>
  <c r="G108" i="201"/>
  <c r="D123" i="201"/>
  <c r="D168" i="202"/>
  <c r="D176" i="203"/>
  <c r="C175" i="203"/>
  <c r="C135" i="205"/>
  <c r="C215" i="205"/>
  <c r="D166" i="208"/>
  <c r="L164" i="208"/>
  <c r="C162" i="208"/>
  <c r="J105" i="208"/>
  <c r="D135" i="215"/>
  <c r="L125" i="215"/>
  <c r="C173" i="214"/>
  <c r="N126" i="224"/>
  <c r="D166" i="224"/>
  <c r="B153" i="224"/>
  <c r="D108" i="223"/>
  <c r="D170" i="222"/>
  <c r="C113" i="222"/>
  <c r="J126" i="222"/>
  <c r="D211" i="220"/>
  <c r="C120" i="220"/>
  <c r="C204" i="220"/>
  <c r="N126" i="220"/>
  <c r="N108" i="219"/>
  <c r="J147" i="220"/>
  <c r="K144" i="219"/>
  <c r="C156" i="225"/>
  <c r="D130" i="219"/>
  <c r="D157" i="206"/>
  <c r="L16" i="214"/>
  <c r="L70" i="214" s="1"/>
  <c r="L109" i="214" s="1"/>
  <c r="D70" i="214"/>
  <c r="G147" i="214"/>
  <c r="G108" i="214"/>
  <c r="B77" i="217"/>
  <c r="B116" i="217" s="1"/>
  <c r="B36" i="217"/>
  <c r="B90" i="217" s="1"/>
  <c r="B129" i="217" s="1"/>
  <c r="F108" i="217"/>
  <c r="F147" i="217"/>
  <c r="L147" i="217"/>
  <c r="L108" i="217"/>
  <c r="C153" i="217"/>
  <c r="C114" i="217"/>
  <c r="D116" i="217"/>
  <c r="D155" i="217"/>
  <c r="D163" i="217"/>
  <c r="D124" i="217"/>
  <c r="I126" i="217"/>
  <c r="I165" i="217"/>
  <c r="D129" i="217"/>
  <c r="D168" i="217"/>
  <c r="D170" i="217"/>
  <c r="D131" i="217"/>
  <c r="D176" i="217"/>
  <c r="D137" i="217"/>
  <c r="D70" i="218"/>
  <c r="L16" i="218"/>
  <c r="L70" i="218" s="1"/>
  <c r="L187" i="218" s="1"/>
  <c r="K186" i="218"/>
  <c r="K108" i="218"/>
  <c r="K147" i="218"/>
  <c r="B153" i="218"/>
  <c r="B192" i="218"/>
  <c r="E192" i="218"/>
  <c r="E153" i="218"/>
  <c r="C121" i="218"/>
  <c r="C160" i="218"/>
  <c r="C201" i="218"/>
  <c r="C123" i="218"/>
  <c r="I204" i="218"/>
  <c r="I165" i="218"/>
  <c r="C129" i="218"/>
  <c r="C207" i="218"/>
  <c r="E105" i="220"/>
  <c r="E183" i="220"/>
  <c r="E105" i="203"/>
  <c r="E261" i="203" s="1"/>
  <c r="E183" i="203"/>
  <c r="N62" i="224"/>
  <c r="N62" i="223"/>
  <c r="H77" i="232"/>
  <c r="D39" i="105"/>
  <c r="G39" i="105" s="1"/>
  <c r="G12" i="105"/>
  <c r="F12" i="105" s="1"/>
  <c r="M56" i="203"/>
  <c r="M59" i="203" s="1"/>
  <c r="L164" i="206"/>
  <c r="C231" i="203"/>
  <c r="B38" i="213"/>
  <c r="B92" i="213" s="1"/>
  <c r="B131" i="213" s="1"/>
  <c r="C177" i="211"/>
  <c r="K144" i="208"/>
  <c r="C115" i="206"/>
  <c r="N108" i="210"/>
  <c r="J147" i="201"/>
  <c r="H14" i="113"/>
  <c r="C11" i="198"/>
  <c r="B262" i="198" s="1"/>
  <c r="L11" i="198"/>
  <c r="T64" i="122" s="1"/>
  <c r="I11" i="198"/>
  <c r="S64" i="122" s="1"/>
  <c r="F147" i="206"/>
  <c r="B45" i="213"/>
  <c r="B99" i="213" s="1"/>
  <c r="B177" i="213" s="1"/>
  <c r="C134" i="206"/>
  <c r="C173" i="211"/>
  <c r="C170" i="207"/>
  <c r="J186" i="204"/>
  <c r="N108" i="204"/>
  <c r="O56" i="203"/>
  <c r="O59" i="203" s="1"/>
  <c r="O62" i="199"/>
  <c r="E45" i="203"/>
  <c r="D255" i="198"/>
  <c r="M56" i="198"/>
  <c r="E217" i="198"/>
  <c r="E219" i="198" s="1"/>
  <c r="I9" i="113" s="1"/>
  <c r="O56" i="198"/>
  <c r="B56" i="193"/>
  <c r="I5" i="204"/>
  <c r="A10" i="194"/>
  <c r="A64" i="194"/>
  <c r="B24" i="193"/>
  <c r="I5" i="212"/>
  <c r="B128" i="193"/>
  <c r="I5" i="216"/>
  <c r="B82" i="194"/>
  <c r="B43" i="209"/>
  <c r="B97" i="209" s="1"/>
  <c r="B175" i="209" s="1"/>
  <c r="G3" i="122"/>
  <c r="A17" i="194"/>
  <c r="C23" i="194"/>
  <c r="B16" i="193"/>
  <c r="B61" i="194"/>
  <c r="C62" i="193"/>
  <c r="C150" i="193"/>
  <c r="A44" i="60"/>
  <c r="A114" i="194"/>
  <c r="A129" i="194"/>
  <c r="C81" i="193"/>
  <c r="C131" i="194"/>
  <c r="B61" i="193"/>
  <c r="C62" i="194"/>
  <c r="A87" i="194"/>
  <c r="A165" i="194"/>
  <c r="A13" i="194"/>
  <c r="A13" i="193"/>
  <c r="P55" i="45"/>
  <c r="F58" i="45"/>
  <c r="I58" i="45" s="1"/>
  <c r="L58" i="45" s="1"/>
  <c r="O58" i="45" s="1"/>
  <c r="R58" i="45" s="1"/>
  <c r="A3" i="205"/>
  <c r="A3" i="200"/>
  <c r="A3" i="217"/>
  <c r="A3" i="210"/>
  <c r="A3" i="209"/>
  <c r="A3" i="212"/>
  <c r="A3" i="224"/>
  <c r="A93" i="194"/>
  <c r="A63" i="194"/>
  <c r="A73" i="194"/>
  <c r="A140" i="194"/>
  <c r="B85" i="200"/>
  <c r="B163" i="200" s="1"/>
  <c r="B43" i="206"/>
  <c r="B97" i="206" s="1"/>
  <c r="B214" i="206" s="1"/>
  <c r="B158" i="208"/>
  <c r="B135" i="214"/>
  <c r="B45" i="208"/>
  <c r="B99" i="208" s="1"/>
  <c r="B177" i="208" s="1"/>
  <c r="A145" i="193"/>
  <c r="A120" i="193"/>
  <c r="A127" i="60"/>
  <c r="A3" i="214"/>
  <c r="A3" i="204"/>
  <c r="A3" i="202"/>
  <c r="A3" i="220"/>
  <c r="A3" i="225"/>
  <c r="A3" i="216"/>
  <c r="A289" i="45"/>
  <c r="A31" i="183"/>
  <c r="B125" i="208"/>
  <c r="B38" i="210"/>
  <c r="B92" i="210" s="1"/>
  <c r="B131" i="210" s="1"/>
  <c r="B83" i="216"/>
  <c r="B39" i="208"/>
  <c r="B93" i="208" s="1"/>
  <c r="B171" i="208" s="1"/>
  <c r="A124" i="193"/>
  <c r="A84" i="193"/>
  <c r="A3" i="203"/>
  <c r="A3" i="211"/>
  <c r="A3" i="206"/>
  <c r="A3" i="207"/>
  <c r="A3" i="208"/>
  <c r="A3" i="223"/>
  <c r="A124" i="194"/>
  <c r="A18" i="194"/>
  <c r="A108" i="194"/>
  <c r="A120" i="194"/>
  <c r="A145" i="194"/>
  <c r="C55" i="193"/>
  <c r="B139" i="194"/>
  <c r="B164" i="213"/>
  <c r="B82" i="213"/>
  <c r="B121" i="213" s="1"/>
  <c r="F91" i="192"/>
  <c r="F83" i="2" s="1"/>
  <c r="O180" i="60"/>
  <c r="E91" i="192"/>
  <c r="E83" i="2" s="1"/>
  <c r="K180" i="60"/>
  <c r="D91" i="192"/>
  <c r="D83" i="2" s="1"/>
  <c r="G180" i="60"/>
  <c r="B123" i="209"/>
  <c r="B162" i="209"/>
  <c r="B203" i="204"/>
  <c r="B168" i="212"/>
  <c r="B83" i="210"/>
  <c r="B161" i="210" s="1"/>
  <c r="B37" i="202"/>
  <c r="B91" i="202" s="1"/>
  <c r="B130" i="202" s="1"/>
  <c r="B119" i="222"/>
  <c r="B85" i="222"/>
  <c r="B124" i="222" s="1"/>
  <c r="B83" i="219"/>
  <c r="B200" i="219" s="1"/>
  <c r="B45" i="204"/>
  <c r="B99" i="204" s="1"/>
  <c r="B138" i="204" s="1"/>
  <c r="B77" i="212"/>
  <c r="B116" i="212" s="1"/>
  <c r="B38" i="222"/>
  <c r="B92" i="222" s="1"/>
  <c r="B131" i="222" s="1"/>
  <c r="C3" i="202"/>
  <c r="A76" i="194"/>
  <c r="A101" i="194"/>
  <c r="A121" i="45"/>
  <c r="A26" i="183"/>
  <c r="C3" i="208"/>
  <c r="A331" i="45"/>
  <c r="A54" i="113"/>
  <c r="B301" i="45"/>
  <c r="C10" i="126"/>
  <c r="A355" i="45"/>
  <c r="A25" i="113"/>
  <c r="A61" i="113"/>
  <c r="A33" i="183"/>
  <c r="C4" i="200"/>
  <c r="B38" i="183"/>
  <c r="A55" i="45"/>
  <c r="A10" i="113"/>
  <c r="C12" i="163"/>
  <c r="A211" i="45"/>
  <c r="B223" i="45"/>
  <c r="B6" i="183"/>
  <c r="A427" i="45"/>
  <c r="A16" i="194"/>
  <c r="C16" i="163"/>
  <c r="A31" i="45"/>
  <c r="B11" i="183"/>
  <c r="B21" i="183"/>
  <c r="B2" i="200"/>
  <c r="B14" i="200" s="1"/>
  <c r="B66" i="200" s="1"/>
  <c r="B144" i="200" s="1"/>
  <c r="B79" i="45"/>
  <c r="C8" i="163"/>
  <c r="C18" i="126"/>
  <c r="A9" i="183"/>
  <c r="A144" i="212"/>
  <c r="C14" i="126"/>
  <c r="B7" i="45"/>
  <c r="B169" i="45"/>
  <c r="A14" i="113"/>
  <c r="B16" i="183"/>
  <c r="A7" i="183"/>
  <c r="C3" i="210"/>
  <c r="A116" i="194"/>
  <c r="A20" i="183"/>
  <c r="A65" i="113"/>
  <c r="B26" i="126" s="1"/>
  <c r="B427" i="45"/>
  <c r="A75" i="113"/>
  <c r="B34" i="183"/>
  <c r="C3" i="211"/>
  <c r="C30" i="126"/>
  <c r="B367" i="45"/>
  <c r="B28" i="183"/>
  <c r="A164" i="193"/>
  <c r="C23" i="126"/>
  <c r="A38" i="183"/>
  <c r="A41" i="201"/>
  <c r="A95" i="201" s="1"/>
  <c r="A173" i="201" s="1"/>
  <c r="A76" i="213"/>
  <c r="A154" i="213" s="1"/>
  <c r="A76" i="199"/>
  <c r="A115" i="199" s="1"/>
  <c r="A232" i="199" s="1"/>
  <c r="I111" i="212"/>
  <c r="A80" i="204"/>
  <c r="A275" i="204" s="1"/>
  <c r="A46" i="224"/>
  <c r="A100" i="224" s="1"/>
  <c r="A139" i="224" s="1"/>
  <c r="A79" i="214"/>
  <c r="A157" i="214" s="1"/>
  <c r="C109" i="207"/>
  <c r="K16" i="219"/>
  <c r="K70" i="219" s="1"/>
  <c r="K148" i="219" s="1"/>
  <c r="P116" i="60"/>
  <c r="A78" i="202"/>
  <c r="A117" i="202" s="1"/>
  <c r="C176" i="198"/>
  <c r="C254" i="198"/>
  <c r="C214" i="198"/>
  <c r="C175" i="198"/>
  <c r="D249" i="198"/>
  <c r="D171" i="198"/>
  <c r="D210" i="198"/>
  <c r="D248" i="198"/>
  <c r="D131" i="198"/>
  <c r="D287" i="198" s="1"/>
  <c r="G244" i="198"/>
  <c r="G166" i="198"/>
  <c r="O126" i="198"/>
  <c r="O282" i="198" s="1"/>
  <c r="O165" i="198"/>
  <c r="O204" i="198"/>
  <c r="M165" i="198"/>
  <c r="M243" i="198"/>
  <c r="I243" i="198"/>
  <c r="I165" i="198"/>
  <c r="O125" i="198"/>
  <c r="O281" i="198" s="1"/>
  <c r="O242" i="198"/>
  <c r="M164" i="198"/>
  <c r="M125" i="198"/>
  <c r="M281" i="198" s="1"/>
  <c r="D125" i="198"/>
  <c r="D281" i="198" s="1"/>
  <c r="D242" i="198"/>
  <c r="D201" i="198"/>
  <c r="D162" i="198"/>
  <c r="C238" i="198"/>
  <c r="C121" i="198"/>
  <c r="C277" i="198" s="1"/>
  <c r="D195" i="198"/>
  <c r="D234" i="198"/>
  <c r="G114" i="198"/>
  <c r="G270" i="198" s="1"/>
  <c r="G153" i="198"/>
  <c r="C153" i="198"/>
  <c r="C231" i="198"/>
  <c r="G191" i="198"/>
  <c r="G113" i="198"/>
  <c r="G269" i="198" s="1"/>
  <c r="E230" i="198"/>
  <c r="E191" i="198"/>
  <c r="K225" i="198"/>
  <c r="K147" i="198"/>
  <c r="G225" i="198"/>
  <c r="G186" i="198"/>
  <c r="E147" i="198"/>
  <c r="E186" i="198"/>
  <c r="E108" i="198"/>
  <c r="E264" i="198" s="1"/>
  <c r="C186" i="198"/>
  <c r="C108" i="198"/>
  <c r="C264" i="198" s="1"/>
  <c r="D148" i="212"/>
  <c r="D109" i="212"/>
  <c r="L89" i="60"/>
  <c r="L157" i="60"/>
  <c r="P162" i="60"/>
  <c r="L162" i="60"/>
  <c r="L16" i="60"/>
  <c r="D68" i="60"/>
  <c r="X61" i="122"/>
  <c r="M53" i="198"/>
  <c r="B176" i="198"/>
  <c r="B40" i="198"/>
  <c r="B94" i="198" s="1"/>
  <c r="B172" i="198" s="1"/>
  <c r="C122" i="198"/>
  <c r="C278" i="198" s="1"/>
  <c r="K204" i="198"/>
  <c r="K165" i="198"/>
  <c r="D132" i="198"/>
  <c r="D288" i="198" s="1"/>
  <c r="O243" i="198"/>
  <c r="G192" i="198"/>
  <c r="G127" i="198"/>
  <c r="G283" i="198" s="1"/>
  <c r="C160" i="198"/>
  <c r="D156" i="198"/>
  <c r="C243" i="198"/>
  <c r="D245" i="198"/>
  <c r="C253" i="198"/>
  <c r="M225" i="198"/>
  <c r="D246" i="198"/>
  <c r="E225" i="198"/>
  <c r="K243" i="198"/>
  <c r="G152" i="198"/>
  <c r="C155" i="198"/>
  <c r="C233" i="198"/>
  <c r="C116" i="198"/>
  <c r="C272" i="198" s="1"/>
  <c r="B147" i="198"/>
  <c r="B225" i="198"/>
  <c r="B108" i="198"/>
  <c r="B264" i="198" s="1"/>
  <c r="M144" i="198"/>
  <c r="M183" i="198"/>
  <c r="I183" i="198"/>
  <c r="I105" i="198"/>
  <c r="I261" i="198" s="1"/>
  <c r="D222" i="198"/>
  <c r="D144" i="198"/>
  <c r="O56" i="219"/>
  <c r="E141" i="213"/>
  <c r="O56" i="213"/>
  <c r="E93" i="192"/>
  <c r="E85" i="2" s="1"/>
  <c r="F102" i="216"/>
  <c r="M79" i="113" s="1"/>
  <c r="E141" i="223"/>
  <c r="E141" i="220"/>
  <c r="I69" i="113" s="1"/>
  <c r="E180" i="217"/>
  <c r="E141" i="215"/>
  <c r="E141" i="211"/>
  <c r="I48" i="113" s="1"/>
  <c r="E180" i="208"/>
  <c r="E258" i="204"/>
  <c r="I29" i="113" s="1"/>
  <c r="E180" i="204"/>
  <c r="I27" i="113" s="1"/>
  <c r="E102" i="202"/>
  <c r="I19" i="113" s="1"/>
  <c r="F14" i="113"/>
  <c r="F9" i="183" s="1"/>
  <c r="L19" i="183"/>
  <c r="H14" i="233" s="1"/>
  <c r="P33" i="183"/>
  <c r="I24" i="233" s="1"/>
  <c r="E46" i="215"/>
  <c r="E141" i="208"/>
  <c r="E33" i="200"/>
  <c r="A7" i="219"/>
  <c r="A106" i="219" s="1"/>
  <c r="A132" i="60"/>
  <c r="A50" i="60"/>
  <c r="E99" i="198"/>
  <c r="G60" i="232"/>
  <c r="D22" i="233"/>
  <c r="D10" i="192"/>
  <c r="D8" i="2" s="1"/>
  <c r="C118" i="193"/>
  <c r="B111" i="194"/>
  <c r="B144" i="193"/>
  <c r="B72" i="194"/>
  <c r="C106" i="193"/>
  <c r="B10" i="193"/>
  <c r="B139" i="193"/>
  <c r="C96" i="193"/>
  <c r="B123" i="194"/>
  <c r="B119" i="194"/>
  <c r="B28" i="194"/>
  <c r="A18" i="200"/>
  <c r="A72" i="200" s="1"/>
  <c r="A150" i="200" s="1"/>
  <c r="I111" i="218"/>
  <c r="I111" i="208"/>
  <c r="I119" i="218"/>
  <c r="I111" i="205"/>
  <c r="A69" i="224"/>
  <c r="A147" i="224" s="1"/>
  <c r="C9" i="194"/>
  <c r="B123" i="193"/>
  <c r="B119" i="193"/>
  <c r="B57" i="193"/>
  <c r="B28" i="193"/>
  <c r="B144" i="194"/>
  <c r="C93" i="194"/>
  <c r="B77" i="193"/>
  <c r="B72" i="193"/>
  <c r="C88" i="193"/>
  <c r="C82" i="194"/>
  <c r="C101" i="194"/>
  <c r="B107" i="194"/>
  <c r="B131" i="60"/>
  <c r="A131" i="200"/>
  <c r="A83" i="224"/>
  <c r="A161" i="224" s="1"/>
  <c r="A42" i="207"/>
  <c r="A96" i="207" s="1"/>
  <c r="A135" i="207" s="1"/>
  <c r="I111" i="223"/>
  <c r="I189" i="204"/>
  <c r="J39" i="215"/>
  <c r="J93" i="215" s="1"/>
  <c r="J132" i="215" s="1"/>
  <c r="J171" i="215" s="1"/>
  <c r="A20" i="214"/>
  <c r="A74" i="214" s="1"/>
  <c r="A113" i="214" s="1"/>
  <c r="A18" i="203"/>
  <c r="A72" i="203" s="1"/>
  <c r="A18" i="219"/>
  <c r="A48" i="219" s="1"/>
  <c r="A102" i="219" s="1"/>
  <c r="A219" i="219" s="1"/>
  <c r="A209" i="204"/>
  <c r="A42" i="213"/>
  <c r="A96" i="213" s="1"/>
  <c r="A174" i="213" s="1"/>
  <c r="J38" i="215"/>
  <c r="J92" i="215" s="1"/>
  <c r="J131" i="215" s="1"/>
  <c r="J170" i="215" s="1"/>
  <c r="J38" i="207"/>
  <c r="J92" i="207" s="1"/>
  <c r="J131" i="207" s="1"/>
  <c r="J170" i="207" s="1"/>
  <c r="A83" i="205"/>
  <c r="A161" i="205" s="1"/>
  <c r="A83" i="198"/>
  <c r="A239" i="198" s="1"/>
  <c r="I189" i="205"/>
  <c r="I111" i="204"/>
  <c r="I189" i="203"/>
  <c r="A78" i="215"/>
  <c r="A117" i="215" s="1"/>
  <c r="A37" i="198"/>
  <c r="A91" i="198" s="1"/>
  <c r="A130" i="198" s="1"/>
  <c r="A286" i="198" s="1"/>
  <c r="A18" i="214"/>
  <c r="A48" i="214" s="1"/>
  <c r="A102" i="214" s="1"/>
  <c r="A141" i="214" s="1"/>
  <c r="A69" i="223"/>
  <c r="A147" i="223" s="1"/>
  <c r="A20" i="200"/>
  <c r="A74" i="200" s="1"/>
  <c r="A113" i="200" s="1"/>
  <c r="A76" i="218"/>
  <c r="A193" i="218" s="1"/>
  <c r="A37" i="202"/>
  <c r="A91" i="202" s="1"/>
  <c r="A169" i="202" s="1"/>
  <c r="A18" i="202"/>
  <c r="A72" i="202" s="1"/>
  <c r="A150" i="202" s="1"/>
  <c r="A172" i="217"/>
  <c r="A42" i="224"/>
  <c r="A96" i="224" s="1"/>
  <c r="A174" i="224" s="1"/>
  <c r="A42" i="215"/>
  <c r="A96" i="215" s="1"/>
  <c r="A174" i="215" s="1"/>
  <c r="A42" i="202"/>
  <c r="A96" i="202" s="1"/>
  <c r="A135" i="202" s="1"/>
  <c r="A42" i="205"/>
  <c r="A96" i="205" s="1"/>
  <c r="A135" i="205" s="1"/>
  <c r="A80" i="206"/>
  <c r="A197" i="206" s="1"/>
  <c r="I150" i="204"/>
  <c r="I228" i="204"/>
  <c r="I228" i="203"/>
  <c r="J39" i="204"/>
  <c r="J93" i="204" s="1"/>
  <c r="J132" i="204" s="1"/>
  <c r="J171" i="204" s="1"/>
  <c r="J210" i="204" s="1"/>
  <c r="J249" i="204" s="1"/>
  <c r="J288" i="204" s="1"/>
  <c r="A78" i="198"/>
  <c r="A234" i="198" s="1"/>
  <c r="A38" i="220"/>
  <c r="A92" i="220" s="1"/>
  <c r="A170" i="220" s="1"/>
  <c r="A18" i="224"/>
  <c r="A72" i="224" s="1"/>
  <c r="A111" i="224" s="1"/>
  <c r="A20" i="223"/>
  <c r="A74" i="223" s="1"/>
  <c r="A113" i="223" s="1"/>
  <c r="A69" i="203"/>
  <c r="A147" i="203" s="1"/>
  <c r="A37" i="209"/>
  <c r="A91" i="209" s="1"/>
  <c r="A169" i="209" s="1"/>
  <c r="I150" i="209"/>
  <c r="A69" i="219"/>
  <c r="A186" i="219" s="1"/>
  <c r="A77" i="194"/>
  <c r="A36" i="194"/>
  <c r="A25" i="194"/>
  <c r="A57" i="194"/>
  <c r="A42" i="194"/>
  <c r="A141" i="193"/>
  <c r="A129" i="193"/>
  <c r="A114" i="193"/>
  <c r="A98" i="193"/>
  <c r="A87" i="193"/>
  <c r="A40" i="193"/>
  <c r="A7" i="222"/>
  <c r="A106" i="222" s="1"/>
  <c r="A7" i="203"/>
  <c r="A106" i="203" s="1"/>
  <c r="A105" i="215"/>
  <c r="J105" i="204"/>
  <c r="J222" i="204"/>
  <c r="J261" i="204"/>
  <c r="C193" i="204"/>
  <c r="C115" i="204"/>
  <c r="C271" i="204"/>
  <c r="D244" i="204"/>
  <c r="D205" i="204"/>
  <c r="C148" i="218"/>
  <c r="Q100" i="60"/>
  <c r="Q29" i="60"/>
  <c r="L122" i="60"/>
  <c r="P122" i="60"/>
  <c r="Q110" i="60"/>
  <c r="P110" i="60"/>
  <c r="L105" i="60"/>
  <c r="L95" i="60"/>
  <c r="P79" i="60"/>
  <c r="P68" i="60"/>
  <c r="Q39" i="60"/>
  <c r="A48" i="220"/>
  <c r="A102" i="220" s="1"/>
  <c r="A141" i="220" s="1"/>
  <c r="A138" i="208"/>
  <c r="A113" i="202"/>
  <c r="A74" i="228"/>
  <c r="B10" i="229" s="1"/>
  <c r="A35" i="224"/>
  <c r="A89" i="224" s="1"/>
  <c r="A167" i="224" s="1"/>
  <c r="A35" i="210"/>
  <c r="A89" i="210" s="1"/>
  <c r="A167" i="210" s="1"/>
  <c r="A35" i="209"/>
  <c r="A89" i="209" s="1"/>
  <c r="A167" i="209" s="1"/>
  <c r="A35" i="212"/>
  <c r="A89" i="212" s="1"/>
  <c r="A167" i="212" s="1"/>
  <c r="I119" i="201"/>
  <c r="A46" i="201"/>
  <c r="A100" i="201" s="1"/>
  <c r="A139" i="201" s="1"/>
  <c r="A38" i="211"/>
  <c r="A92" i="211" s="1"/>
  <c r="D89" i="60"/>
  <c r="D116" i="60"/>
  <c r="D146" i="60"/>
  <c r="Q162" i="60"/>
  <c r="P177" i="60"/>
  <c r="Q177" i="60"/>
  <c r="D56" i="60"/>
  <c r="Q141" i="60"/>
  <c r="P29" i="60"/>
  <c r="L225" i="198"/>
  <c r="C232" i="198"/>
  <c r="J105" i="198"/>
  <c r="J261" i="198" s="1"/>
  <c r="L108" i="198"/>
  <c r="L264" i="198" s="1"/>
  <c r="J222" i="198"/>
  <c r="C203" i="198"/>
  <c r="B204" i="198"/>
  <c r="E127" i="198"/>
  <c r="E283" i="198" s="1"/>
  <c r="E244" i="198"/>
  <c r="C250" i="198"/>
  <c r="D191" i="198"/>
  <c r="D236" i="198"/>
  <c r="I204" i="198"/>
  <c r="E113" i="198"/>
  <c r="E269" i="198" s="1"/>
  <c r="C241" i="198"/>
  <c r="C162" i="198"/>
  <c r="D105" i="198"/>
  <c r="D261" i="198" s="1"/>
  <c r="B231" i="198"/>
  <c r="M203" i="198"/>
  <c r="D211" i="198"/>
  <c r="M108" i="198"/>
  <c r="M264" i="198" s="1"/>
  <c r="K222" i="198"/>
  <c r="C130" i="198"/>
  <c r="C286" i="198" s="1"/>
  <c r="K125" i="198"/>
  <c r="K281" i="198" s="1"/>
  <c r="C172" i="198"/>
  <c r="D187" i="219"/>
  <c r="D176" i="199"/>
  <c r="C121" i="199"/>
  <c r="C238" i="199" s="1"/>
  <c r="D207" i="199"/>
  <c r="C197" i="199"/>
  <c r="D162" i="200"/>
  <c r="C130" i="200"/>
  <c r="O144" i="202"/>
  <c r="G113" i="202"/>
  <c r="D114" i="204"/>
  <c r="J183" i="204"/>
  <c r="O108" i="204"/>
  <c r="F191" i="204"/>
  <c r="D166" i="204"/>
  <c r="D153" i="202"/>
  <c r="D152" i="202"/>
  <c r="D113" i="202"/>
  <c r="L147" i="204"/>
  <c r="L186" i="204"/>
  <c r="L108" i="204"/>
  <c r="C165" i="204"/>
  <c r="C282" i="204"/>
  <c r="K165" i="204"/>
  <c r="K282" i="204"/>
  <c r="K126" i="204"/>
  <c r="O126" i="204"/>
  <c r="O204" i="204"/>
  <c r="O243" i="204"/>
  <c r="O282" i="204"/>
  <c r="B114" i="205"/>
  <c r="B192" i="205"/>
  <c r="L108" i="206"/>
  <c r="L186" i="206"/>
  <c r="F166" i="206"/>
  <c r="F127" i="206"/>
  <c r="C129" i="206"/>
  <c r="C207" i="206"/>
  <c r="C168" i="206"/>
  <c r="C131" i="206"/>
  <c r="C209" i="206"/>
  <c r="C135" i="206"/>
  <c r="C174" i="206"/>
  <c r="C176" i="206"/>
  <c r="C137" i="206"/>
  <c r="D117" i="208"/>
  <c r="D156" i="208"/>
  <c r="D169" i="208"/>
  <c r="D130" i="208"/>
  <c r="M125" i="209"/>
  <c r="M164" i="209"/>
  <c r="C165" i="209"/>
  <c r="C126" i="209"/>
  <c r="D119" i="211"/>
  <c r="D158" i="211"/>
  <c r="D162" i="211"/>
  <c r="D123" i="211"/>
  <c r="D172" i="211"/>
  <c r="D133" i="211"/>
  <c r="M144" i="213"/>
  <c r="M105" i="213"/>
  <c r="M126" i="214"/>
  <c r="M165" i="214"/>
  <c r="C127" i="214"/>
  <c r="C166" i="214"/>
  <c r="L105" i="215"/>
  <c r="L144" i="215"/>
  <c r="J125" i="217"/>
  <c r="J164" i="217"/>
  <c r="C183" i="218"/>
  <c r="C144" i="218"/>
  <c r="C105" i="218"/>
  <c r="M105" i="218"/>
  <c r="M144" i="218"/>
  <c r="O108" i="218"/>
  <c r="O186" i="218"/>
  <c r="D154" i="218"/>
  <c r="D193" i="218"/>
  <c r="D115" i="218"/>
  <c r="C195" i="218"/>
  <c r="C156" i="218"/>
  <c r="C117" i="218"/>
  <c r="B35" i="194"/>
  <c r="B36" i="232"/>
  <c r="N59" i="217"/>
  <c r="P105" i="60"/>
  <c r="Q79" i="60"/>
  <c r="Q68" i="60"/>
  <c r="A108" i="200"/>
  <c r="A82" i="208"/>
  <c r="A160" i="208" s="1"/>
  <c r="I119" i="210"/>
  <c r="I158" i="209"/>
  <c r="A42" i="214"/>
  <c r="A96" i="214" s="1"/>
  <c r="A174" i="214" s="1"/>
  <c r="A79" i="200"/>
  <c r="A118" i="200" s="1"/>
  <c r="A75" i="216"/>
  <c r="A153" i="216" s="1"/>
  <c r="P146" i="60"/>
  <c r="L152" i="60"/>
  <c r="A43" i="216"/>
  <c r="A97" i="216" s="1"/>
  <c r="A175" i="216" s="1"/>
  <c r="B243" i="198"/>
  <c r="C157" i="198"/>
  <c r="N105" i="198"/>
  <c r="N261" i="198" s="1"/>
  <c r="C118" i="198"/>
  <c r="C274" i="198" s="1"/>
  <c r="N222" i="198"/>
  <c r="L147" i="198"/>
  <c r="E192" i="198"/>
  <c r="C196" i="198"/>
  <c r="C242" i="198"/>
  <c r="C105" i="198"/>
  <c r="C261" i="198" s="1"/>
  <c r="C206" i="198"/>
  <c r="C240" i="198"/>
  <c r="D134" i="198"/>
  <c r="D290" i="198" s="1"/>
  <c r="E152" i="198"/>
  <c r="O164" i="198"/>
  <c r="L204" i="198"/>
  <c r="C114" i="198"/>
  <c r="C270" i="198" s="1"/>
  <c r="L126" i="198"/>
  <c r="L282" i="198" s="1"/>
  <c r="D233" i="198"/>
  <c r="D206" i="198"/>
  <c r="K144" i="198"/>
  <c r="C222" i="198"/>
  <c r="M126" i="198"/>
  <c r="M282" i="198" s="1"/>
  <c r="D129" i="198"/>
  <c r="D285" i="198" s="1"/>
  <c r="C247" i="198"/>
  <c r="K164" i="198"/>
  <c r="D167" i="198"/>
  <c r="D148" i="219"/>
  <c r="J243" i="198"/>
  <c r="C192" i="198"/>
  <c r="D215" i="199"/>
  <c r="C160" i="199"/>
  <c r="C119" i="199"/>
  <c r="C236" i="199" s="1"/>
  <c r="L164" i="201"/>
  <c r="D127" i="202"/>
  <c r="C154" i="204"/>
  <c r="M222" i="203"/>
  <c r="G153" i="200"/>
  <c r="G114" i="200"/>
  <c r="C147" i="204"/>
  <c r="C108" i="204"/>
  <c r="C198" i="204"/>
  <c r="C159" i="204"/>
  <c r="C200" i="204"/>
  <c r="C239" i="204"/>
  <c r="C124" i="204"/>
  <c r="C163" i="204"/>
  <c r="C169" i="204"/>
  <c r="C286" i="204"/>
  <c r="C171" i="204"/>
  <c r="C249" i="204"/>
  <c r="C212" i="204"/>
  <c r="C173" i="204"/>
  <c r="C290" i="204"/>
  <c r="C138" i="204"/>
  <c r="C255" i="204"/>
  <c r="C216" i="204"/>
  <c r="D135" i="200"/>
  <c r="D174" i="200"/>
  <c r="O186" i="204"/>
  <c r="O264" i="204"/>
  <c r="O225" i="204"/>
  <c r="F113" i="204"/>
  <c r="F230" i="204"/>
  <c r="F152" i="204"/>
  <c r="D231" i="204"/>
  <c r="D192" i="204"/>
  <c r="I158" i="218"/>
  <c r="A83" i="214"/>
  <c r="A122" i="214" s="1"/>
  <c r="A38" i="225"/>
  <c r="A92" i="225" s="1"/>
  <c r="A131" i="225" s="1"/>
  <c r="P62" i="60"/>
  <c r="F179" i="60"/>
  <c r="P135" i="60"/>
  <c r="B34" i="194"/>
  <c r="B35" i="232"/>
  <c r="F170" i="194"/>
  <c r="D170" i="198"/>
  <c r="E114" i="198"/>
  <c r="E270" i="198" s="1"/>
  <c r="E231" i="198"/>
  <c r="D209" i="198"/>
  <c r="E166" i="198"/>
  <c r="I126" i="198"/>
  <c r="I282" i="198" s="1"/>
  <c r="O203" i="198"/>
  <c r="L165" i="198"/>
  <c r="D207" i="198"/>
  <c r="C136" i="198"/>
  <c r="C292" i="198" s="1"/>
  <c r="B114" i="198"/>
  <c r="B270" i="198" s="1"/>
  <c r="C177" i="198"/>
  <c r="L148" i="212"/>
  <c r="C138" i="198"/>
  <c r="C294" i="198" s="1"/>
  <c r="B166" i="198"/>
  <c r="D133" i="200"/>
  <c r="D108" i="202"/>
  <c r="C232" i="204"/>
  <c r="D127" i="204"/>
  <c r="I144" i="203"/>
  <c r="I105" i="203"/>
  <c r="I261" i="203" s="1"/>
  <c r="D194" i="204"/>
  <c r="D155" i="204"/>
  <c r="D116" i="204"/>
  <c r="D235" i="204"/>
  <c r="D196" i="204"/>
  <c r="D118" i="204"/>
  <c r="D137" i="218"/>
  <c r="N222" i="204"/>
  <c r="D163" i="200"/>
  <c r="K204" i="199"/>
  <c r="D121" i="199"/>
  <c r="D238" i="199" s="1"/>
  <c r="D214" i="199"/>
  <c r="M164" i="202"/>
  <c r="B114" i="200"/>
  <c r="D67" i="228"/>
  <c r="L16" i="228"/>
  <c r="F177" i="212"/>
  <c r="B9" i="35"/>
  <c r="F16" i="205" s="1"/>
  <c r="E16" i="204"/>
  <c r="E16" i="218"/>
  <c r="E16" i="209"/>
  <c r="E16" i="213"/>
  <c r="E16" i="224"/>
  <c r="E16" i="205"/>
  <c r="E16" i="220"/>
  <c r="E16" i="202"/>
  <c r="E16" i="208"/>
  <c r="E16" i="212"/>
  <c r="E16" i="217"/>
  <c r="E16" i="203"/>
  <c r="E16" i="199"/>
  <c r="E16" i="200"/>
  <c r="E16" i="207"/>
  <c r="E16" i="211"/>
  <c r="E16" i="215"/>
  <c r="E16" i="222"/>
  <c r="E16" i="216"/>
  <c r="B42" i="54"/>
  <c r="F2" i="241" s="1"/>
  <c r="E141" i="204"/>
  <c r="D116" i="105"/>
  <c r="G116" i="105" s="1"/>
  <c r="D18" i="105"/>
  <c r="I9" i="199" s="1"/>
  <c r="E141" i="217"/>
  <c r="I60" i="113" s="1"/>
  <c r="E102" i="215"/>
  <c r="P18" i="113"/>
  <c r="L16" i="113"/>
  <c r="P19" i="183"/>
  <c r="E177" i="216"/>
  <c r="E138" i="202"/>
  <c r="E33" i="218"/>
  <c r="A6" i="216"/>
  <c r="A67" i="216" s="1"/>
  <c r="L10" i="199"/>
  <c r="T70" i="122" s="1"/>
  <c r="C10" i="199"/>
  <c r="B223" i="199" s="1"/>
  <c r="I10" i="199"/>
  <c r="S70" i="122" s="1"/>
  <c r="L9" i="199"/>
  <c r="C9" i="199"/>
  <c r="G28" i="232"/>
  <c r="H103" i="232"/>
  <c r="H139" i="232"/>
  <c r="E180" i="218"/>
  <c r="I64" i="113" s="1"/>
  <c r="E141" i="212"/>
  <c r="I51" i="113" s="1"/>
  <c r="E102" i="211"/>
  <c r="I47" i="113" s="1"/>
  <c r="E180" i="203"/>
  <c r="E48" i="203" s="1"/>
  <c r="I20" i="113" s="1"/>
  <c r="F18" i="113"/>
  <c r="F11" i="183" s="1"/>
  <c r="E177" i="219"/>
  <c r="A9" i="203"/>
  <c r="A184" i="203" s="1"/>
  <c r="G98" i="232"/>
  <c r="H160" i="232"/>
  <c r="A140" i="193"/>
  <c r="E102" i="223"/>
  <c r="I74" i="113" s="1"/>
  <c r="E180" i="206"/>
  <c r="E297" i="204"/>
  <c r="L18" i="113"/>
  <c r="B153" i="60"/>
  <c r="C36" i="232"/>
  <c r="H72" i="232"/>
  <c r="H82" i="232"/>
  <c r="G133" i="232"/>
  <c r="G155" i="232"/>
  <c r="N56" i="199"/>
  <c r="M56" i="199"/>
  <c r="L10" i="113"/>
  <c r="O56" i="199"/>
  <c r="P10" i="113"/>
  <c r="N62" i="199"/>
  <c r="B101" i="193"/>
  <c r="B76" i="194"/>
  <c r="B66" i="193"/>
  <c r="C19" i="194"/>
  <c r="C56" i="194"/>
  <c r="C119" i="194"/>
  <c r="B11" i="193"/>
  <c r="C138" i="60"/>
  <c r="B41" i="194"/>
  <c r="B107" i="193"/>
  <c r="B46" i="194"/>
  <c r="B42" i="194"/>
  <c r="C10" i="193"/>
  <c r="B19" i="193"/>
  <c r="C34" i="194"/>
  <c r="B97" i="194"/>
  <c r="C130" i="193"/>
  <c r="C106" i="194"/>
  <c r="B140" i="193"/>
  <c r="C24" i="193"/>
  <c r="C107" i="193"/>
  <c r="B24" i="194"/>
  <c r="C72" i="193"/>
  <c r="C118" i="194"/>
  <c r="C133" i="60"/>
  <c r="B113" i="60"/>
  <c r="C56" i="193"/>
  <c r="C49" i="193"/>
  <c r="B131" i="194"/>
  <c r="C125" i="194"/>
  <c r="B86" i="193"/>
  <c r="B29" i="194"/>
  <c r="C10" i="194"/>
  <c r="C151" i="194"/>
  <c r="C39" i="194"/>
  <c r="C135" i="193"/>
  <c r="B164" i="194"/>
  <c r="C102" i="60"/>
  <c r="C11" i="60"/>
  <c r="B164" i="193"/>
  <c r="B83" i="193"/>
  <c r="B50" i="194"/>
  <c r="B116" i="193"/>
  <c r="C135" i="194"/>
  <c r="B11" i="194"/>
  <c r="C51" i="194"/>
  <c r="B173" i="60"/>
  <c r="C42" i="60"/>
  <c r="A147" i="210"/>
  <c r="I5" i="223"/>
  <c r="I5" i="211"/>
  <c r="A117" i="194"/>
  <c r="A160" i="194"/>
  <c r="C16" i="194"/>
  <c r="C139" i="194"/>
  <c r="B159" i="194"/>
  <c r="B9" i="60"/>
  <c r="B12" i="194"/>
  <c r="C130" i="194"/>
  <c r="B38" i="193"/>
  <c r="C28" i="193"/>
  <c r="C61" i="194"/>
  <c r="C97" i="194"/>
  <c r="C151" i="193"/>
  <c r="A125" i="193"/>
  <c r="A39" i="193"/>
  <c r="A6" i="219"/>
  <c r="A67" i="219" s="1"/>
  <c r="A174" i="60"/>
  <c r="A150" i="60"/>
  <c r="A131" i="60"/>
  <c r="B60" i="60"/>
  <c r="A42" i="60"/>
  <c r="I5" i="200"/>
  <c r="A128" i="194"/>
  <c r="A123" i="194"/>
  <c r="A41" i="194"/>
  <c r="A26" i="194"/>
  <c r="A79" i="194"/>
  <c r="A35" i="194"/>
  <c r="A141" i="194"/>
  <c r="A58" i="194"/>
  <c r="C139" i="193"/>
  <c r="C97" i="193"/>
  <c r="B111" i="193"/>
  <c r="B57" i="194"/>
  <c r="C39" i="193"/>
  <c r="B129" i="193"/>
  <c r="C125" i="193"/>
  <c r="B62" i="193"/>
  <c r="B8" i="193"/>
  <c r="B83" i="194"/>
  <c r="B159" i="193"/>
  <c r="G8" i="105"/>
  <c r="A165" i="193"/>
  <c r="A41" i="193"/>
  <c r="A35" i="193"/>
  <c r="A26" i="193"/>
  <c r="A169" i="60"/>
  <c r="C143" i="60"/>
  <c r="A6" i="203"/>
  <c r="A67" i="203" s="1"/>
  <c r="J164" i="199"/>
  <c r="J125" i="199"/>
  <c r="J242" i="199" s="1"/>
  <c r="J203" i="199"/>
  <c r="E108" i="200"/>
  <c r="E147" i="200"/>
  <c r="C172" i="200"/>
  <c r="C133" i="200"/>
  <c r="E152" i="201"/>
  <c r="E113" i="201"/>
  <c r="F153" i="201"/>
  <c r="F114" i="201"/>
  <c r="D165" i="201"/>
  <c r="D126" i="201"/>
  <c r="L126" i="201"/>
  <c r="L165" i="201"/>
  <c r="B166" i="201"/>
  <c r="B127" i="201"/>
  <c r="D130" i="201"/>
  <c r="D169" i="201"/>
  <c r="C134" i="201"/>
  <c r="C173" i="201"/>
  <c r="D122" i="202"/>
  <c r="D161" i="202"/>
  <c r="C136" i="202"/>
  <c r="C175" i="202"/>
  <c r="B225" i="203"/>
  <c r="B108" i="203"/>
  <c r="B264" i="203" s="1"/>
  <c r="B147" i="203"/>
  <c r="B186" i="203"/>
  <c r="C191" i="203"/>
  <c r="C230" i="203"/>
  <c r="C113" i="203"/>
  <c r="C269" i="203" s="1"/>
  <c r="C152" i="203"/>
  <c r="C115" i="203"/>
  <c r="C271" i="203" s="1"/>
  <c r="C154" i="203"/>
  <c r="C232" i="203"/>
  <c r="M126" i="203"/>
  <c r="M282" i="203" s="1"/>
  <c r="M204" i="203"/>
  <c r="M165" i="203"/>
  <c r="G127" i="203"/>
  <c r="G283" i="203" s="1"/>
  <c r="G244" i="203"/>
  <c r="G166" i="203"/>
  <c r="E264" i="204"/>
  <c r="E147" i="204"/>
  <c r="E108" i="204"/>
  <c r="E186" i="204"/>
  <c r="E225" i="204"/>
  <c r="B153" i="204"/>
  <c r="B270" i="204"/>
  <c r="B114" i="204"/>
  <c r="B192" i="204"/>
  <c r="B231" i="204"/>
  <c r="C115" i="205"/>
  <c r="C154" i="205"/>
  <c r="C193" i="205"/>
  <c r="C156" i="205"/>
  <c r="C195" i="205"/>
  <c r="C117" i="205"/>
  <c r="K164" i="205"/>
  <c r="K203" i="205"/>
  <c r="K125" i="205"/>
  <c r="I165" i="205"/>
  <c r="I126" i="205"/>
  <c r="I204" i="205"/>
  <c r="J105" i="206"/>
  <c r="J183" i="206"/>
  <c r="J144" i="206"/>
  <c r="O183" i="206"/>
  <c r="O144" i="206"/>
  <c r="C108" i="206"/>
  <c r="C186" i="206"/>
  <c r="C147" i="206"/>
  <c r="C124" i="206"/>
  <c r="C202" i="206"/>
  <c r="C163" i="206"/>
  <c r="B78" i="207"/>
  <c r="B37" i="207"/>
  <c r="B91" i="207" s="1"/>
  <c r="B130" i="207" s="1"/>
  <c r="M147" i="207"/>
  <c r="M108" i="207"/>
  <c r="D113" i="207"/>
  <c r="D152" i="207"/>
  <c r="E153" i="207"/>
  <c r="E114" i="207"/>
  <c r="D154" i="207"/>
  <c r="D115" i="207"/>
  <c r="D117" i="207"/>
  <c r="D156" i="207"/>
  <c r="C160" i="207"/>
  <c r="C121" i="207"/>
  <c r="C162" i="207"/>
  <c r="C123" i="207"/>
  <c r="K126" i="207"/>
  <c r="K165" i="207"/>
  <c r="O165" i="207"/>
  <c r="O126" i="207"/>
  <c r="D131" i="207"/>
  <c r="D170" i="207"/>
  <c r="D133" i="207"/>
  <c r="D172" i="207"/>
  <c r="C176" i="207"/>
  <c r="C137" i="207"/>
  <c r="J147" i="208"/>
  <c r="J108" i="208"/>
  <c r="M147" i="208"/>
  <c r="M108" i="208"/>
  <c r="D152" i="208"/>
  <c r="D113" i="208"/>
  <c r="B114" i="208"/>
  <c r="B153" i="208"/>
  <c r="F114" i="208"/>
  <c r="F153" i="208"/>
  <c r="B126" i="208"/>
  <c r="B165" i="208"/>
  <c r="C168" i="208"/>
  <c r="C129" i="208"/>
  <c r="M144" i="209"/>
  <c r="M105" i="209"/>
  <c r="D108" i="209"/>
  <c r="D147" i="209"/>
  <c r="M108" i="209"/>
  <c r="M147" i="209"/>
  <c r="F152" i="209"/>
  <c r="F113" i="209"/>
  <c r="C117" i="209"/>
  <c r="C156" i="209"/>
  <c r="C158" i="209"/>
  <c r="C119" i="209"/>
  <c r="C131" i="209"/>
  <c r="C170" i="209"/>
  <c r="C133" i="209"/>
  <c r="C172" i="209"/>
  <c r="C176" i="209"/>
  <c r="C137" i="209"/>
  <c r="L144" i="210"/>
  <c r="L105" i="210"/>
  <c r="O105" i="210"/>
  <c r="O144" i="210"/>
  <c r="M108" i="210"/>
  <c r="M147" i="210"/>
  <c r="D113" i="210"/>
  <c r="D152" i="210"/>
  <c r="C155" i="210"/>
  <c r="C116" i="210"/>
  <c r="C157" i="210"/>
  <c r="C118" i="210"/>
  <c r="D160" i="210"/>
  <c r="D121" i="210"/>
  <c r="D162" i="210"/>
  <c r="D123" i="210"/>
  <c r="M125" i="210"/>
  <c r="M164" i="210"/>
  <c r="E127" i="210"/>
  <c r="E166" i="210"/>
  <c r="D169" i="210"/>
  <c r="D130" i="210"/>
  <c r="C173" i="210"/>
  <c r="C134" i="210"/>
  <c r="C136" i="210"/>
  <c r="C175" i="210"/>
  <c r="C147" i="211"/>
  <c r="C108" i="211"/>
  <c r="G108" i="211"/>
  <c r="G147" i="211"/>
  <c r="C164" i="211"/>
  <c r="C125" i="211"/>
  <c r="L125" i="211"/>
  <c r="L164" i="211"/>
  <c r="D170" i="211"/>
  <c r="D131" i="211"/>
  <c r="C137" i="211"/>
  <c r="C176" i="211"/>
  <c r="B83" i="212"/>
  <c r="B122" i="212" s="1"/>
  <c r="B42" i="212"/>
  <c r="B96" i="212" s="1"/>
  <c r="B135" i="212" s="1"/>
  <c r="H105" i="212"/>
  <c r="H144" i="212"/>
  <c r="N108" i="212"/>
  <c r="N147" i="212"/>
  <c r="F113" i="212"/>
  <c r="F152" i="212"/>
  <c r="D153" i="212"/>
  <c r="D114" i="212"/>
  <c r="C154" i="212"/>
  <c r="C115" i="212"/>
  <c r="C117" i="212"/>
  <c r="C156" i="212"/>
  <c r="C158" i="212"/>
  <c r="C119" i="212"/>
  <c r="C121" i="212"/>
  <c r="C160" i="212"/>
  <c r="D163" i="212"/>
  <c r="D124" i="212"/>
  <c r="O165" i="212"/>
  <c r="O126" i="212"/>
  <c r="E166" i="212"/>
  <c r="E127" i="212"/>
  <c r="D167" i="212"/>
  <c r="D128" i="212"/>
  <c r="D169" i="212"/>
  <c r="D130" i="212"/>
  <c r="D132" i="212"/>
  <c r="D171" i="212"/>
  <c r="C173" i="212"/>
  <c r="C134" i="212"/>
  <c r="C175" i="212"/>
  <c r="C136" i="212"/>
  <c r="C177" i="212"/>
  <c r="C138" i="212"/>
  <c r="D154" i="213"/>
  <c r="D115" i="213"/>
  <c r="C156" i="213"/>
  <c r="C117" i="213"/>
  <c r="C158" i="213"/>
  <c r="C119" i="213"/>
  <c r="C125" i="213"/>
  <c r="C164" i="213"/>
  <c r="E166" i="213"/>
  <c r="E127" i="213"/>
  <c r="C130" i="213"/>
  <c r="C169" i="213"/>
  <c r="D172" i="213"/>
  <c r="D133" i="213"/>
  <c r="C135" i="213"/>
  <c r="C174" i="213"/>
  <c r="C140" i="193"/>
  <c r="C140" i="194"/>
  <c r="B156" i="232"/>
  <c r="B158" i="60"/>
  <c r="B149" i="193"/>
  <c r="C155" i="193"/>
  <c r="C155" i="194"/>
  <c r="C159" i="193"/>
  <c r="C159" i="194"/>
  <c r="B167" i="232"/>
  <c r="B169" i="60"/>
  <c r="B160" i="194"/>
  <c r="B160" i="193"/>
  <c r="C171" i="232"/>
  <c r="C173" i="60"/>
  <c r="C164" i="194"/>
  <c r="B172" i="232"/>
  <c r="B174" i="60"/>
  <c r="B165" i="193"/>
  <c r="A173" i="232"/>
  <c r="A175" i="60"/>
  <c r="A166" i="193"/>
  <c r="A166" i="194"/>
  <c r="D160" i="198"/>
  <c r="D238" i="198"/>
  <c r="D199" i="198"/>
  <c r="D121" i="198"/>
  <c r="D277" i="198" s="1"/>
  <c r="D118" i="199"/>
  <c r="D235" i="199" s="1"/>
  <c r="D196" i="199"/>
  <c r="D157" i="199"/>
  <c r="K147" i="200"/>
  <c r="K108" i="200"/>
  <c r="C108" i="202"/>
  <c r="C147" i="202"/>
  <c r="G114" i="202"/>
  <c r="G153" i="202"/>
  <c r="J165" i="202"/>
  <c r="J126" i="202"/>
  <c r="G166" i="202"/>
  <c r="G127" i="202"/>
  <c r="C138" i="202"/>
  <c r="C177" i="202"/>
  <c r="I165" i="203"/>
  <c r="I243" i="203"/>
  <c r="I126" i="203"/>
  <c r="I282" i="203" s="1"/>
  <c r="I204" i="203"/>
  <c r="C205" i="203"/>
  <c r="C244" i="203"/>
  <c r="C166" i="203"/>
  <c r="D175" i="204"/>
  <c r="D136" i="204"/>
  <c r="D214" i="204"/>
  <c r="D253" i="204"/>
  <c r="O183" i="205"/>
  <c r="O144" i="205"/>
  <c r="O105" i="205"/>
  <c r="G108" i="205"/>
  <c r="G186" i="205"/>
  <c r="G147" i="205"/>
  <c r="E114" i="205"/>
  <c r="E153" i="205"/>
  <c r="E192" i="205"/>
  <c r="D159" i="205"/>
  <c r="D120" i="205"/>
  <c r="D198" i="205"/>
  <c r="D202" i="205"/>
  <c r="D124" i="205"/>
  <c r="D163" i="205"/>
  <c r="O164" i="205"/>
  <c r="O203" i="205"/>
  <c r="O125" i="205"/>
  <c r="L126" i="205"/>
  <c r="L204" i="205"/>
  <c r="L165" i="205"/>
  <c r="B166" i="205"/>
  <c r="B127" i="205"/>
  <c r="C168" i="205"/>
  <c r="C207" i="205"/>
  <c r="C129" i="205"/>
  <c r="D109" i="206"/>
  <c r="D187" i="206"/>
  <c r="D148" i="206"/>
  <c r="C116" i="206"/>
  <c r="C155" i="206"/>
  <c r="C194" i="206"/>
  <c r="D120" i="206"/>
  <c r="D198" i="206"/>
  <c r="D159" i="206"/>
  <c r="J203" i="206"/>
  <c r="J125" i="206"/>
  <c r="M126" i="206"/>
  <c r="M165" i="206"/>
  <c r="M204" i="206"/>
  <c r="D70" i="207"/>
  <c r="D148" i="207" s="1"/>
  <c r="L16" i="207"/>
  <c r="L70" i="207" s="1"/>
  <c r="L148" i="207" s="1"/>
  <c r="B79" i="207"/>
  <c r="B38" i="207"/>
  <c r="B92" i="207" s="1"/>
  <c r="B170" i="207" s="1"/>
  <c r="D147" i="207"/>
  <c r="D108" i="207"/>
  <c r="B154" i="208"/>
  <c r="B115" i="208"/>
  <c r="K187" i="205"/>
  <c r="C265" i="204"/>
  <c r="C70" i="224"/>
  <c r="Q34" i="60"/>
  <c r="A79" i="204"/>
  <c r="A274" i="204" s="1"/>
  <c r="A150" i="194"/>
  <c r="A84" i="215"/>
  <c r="A162" i="215" s="1"/>
  <c r="N164" i="198"/>
  <c r="N242" i="198"/>
  <c r="N125" i="198"/>
  <c r="N281" i="198" s="1"/>
  <c r="N203" i="198"/>
  <c r="J242" i="198"/>
  <c r="J164" i="198"/>
  <c r="D241" i="198"/>
  <c r="D163" i="198"/>
  <c r="D124" i="198"/>
  <c r="D280" i="198" s="1"/>
  <c r="D202" i="198"/>
  <c r="C113" i="198"/>
  <c r="C269" i="198" s="1"/>
  <c r="C230" i="198"/>
  <c r="C152" i="198"/>
  <c r="C191" i="198"/>
  <c r="O186" i="198"/>
  <c r="O108" i="198"/>
  <c r="O264" i="198" s="1"/>
  <c r="O147" i="198"/>
  <c r="K186" i="198"/>
  <c r="K108" i="198"/>
  <c r="K264" i="198" s="1"/>
  <c r="N126" i="202"/>
  <c r="C165" i="202"/>
  <c r="C168" i="202"/>
  <c r="D292" i="204"/>
  <c r="B205" i="205"/>
  <c r="D122" i="205"/>
  <c r="D167" i="210"/>
  <c r="D119" i="210"/>
  <c r="K164" i="212"/>
  <c r="A1" i="225"/>
  <c r="A1" i="198"/>
  <c r="A82" i="211"/>
  <c r="A121" i="211" s="1"/>
  <c r="A41" i="211"/>
  <c r="A95" i="211" s="1"/>
  <c r="A134" i="211" s="1"/>
  <c r="A82" i="217"/>
  <c r="A121" i="217" s="1"/>
  <c r="A41" i="217"/>
  <c r="A95" i="217" s="1"/>
  <c r="A134" i="217" s="1"/>
  <c r="A82" i="215"/>
  <c r="A160" i="215" s="1"/>
  <c r="A41" i="215"/>
  <c r="A95" i="215" s="1"/>
  <c r="A134" i="215" s="1"/>
  <c r="A82" i="210"/>
  <c r="A160" i="210" s="1"/>
  <c r="A41" i="210"/>
  <c r="A95" i="210" s="1"/>
  <c r="A134" i="210" s="1"/>
  <c r="A33" i="199"/>
  <c r="A87" i="199" s="1"/>
  <c r="A204" i="199" s="1"/>
  <c r="A75" i="199"/>
  <c r="A114" i="199" s="1"/>
  <c r="A231" i="199" s="1"/>
  <c r="A75" i="208"/>
  <c r="A153" i="208" s="1"/>
  <c r="A33" i="208"/>
  <c r="A87" i="208" s="1"/>
  <c r="A126" i="208" s="1"/>
  <c r="A75" i="215"/>
  <c r="A153" i="215" s="1"/>
  <c r="A33" i="215"/>
  <c r="A87" i="215" s="1"/>
  <c r="A165" i="215" s="1"/>
  <c r="A132" i="206"/>
  <c r="A210" i="206"/>
  <c r="A171" i="206"/>
  <c r="A80" i="219"/>
  <c r="A197" i="219" s="1"/>
  <c r="A39" i="219"/>
  <c r="A93" i="219" s="1"/>
  <c r="A78" i="228"/>
  <c r="B14" i="229" s="1"/>
  <c r="A45" i="228"/>
  <c r="A38" i="206"/>
  <c r="A92" i="206" s="1"/>
  <c r="A79" i="206"/>
  <c r="A118" i="206" s="1"/>
  <c r="A79" i="212"/>
  <c r="A38" i="212"/>
  <c r="A92" i="212" s="1"/>
  <c r="A131" i="212" s="1"/>
  <c r="A38" i="216"/>
  <c r="A92" i="216" s="1"/>
  <c r="A79" i="216"/>
  <c r="A157" i="216" s="1"/>
  <c r="C164" i="193"/>
  <c r="B165" i="194"/>
  <c r="A84" i="218"/>
  <c r="A201" i="218" s="1"/>
  <c r="A43" i="218"/>
  <c r="A97" i="218" s="1"/>
  <c r="A175" i="218" s="1"/>
  <c r="A43" i="222"/>
  <c r="A97" i="222" s="1"/>
  <c r="A136" i="222" s="1"/>
  <c r="A84" i="222"/>
  <c r="A162" i="222" s="1"/>
  <c r="A84" i="225"/>
  <c r="A123" i="225" s="1"/>
  <c r="A43" i="225"/>
  <c r="A97" i="225" s="1"/>
  <c r="A175" i="225" s="1"/>
  <c r="C215" i="198"/>
  <c r="C137" i="198"/>
  <c r="C293" i="198" s="1"/>
  <c r="C252" i="198"/>
  <c r="C213" i="198"/>
  <c r="C174" i="198"/>
  <c r="F205" i="198"/>
  <c r="F127" i="198"/>
  <c r="F283" i="198" s="1"/>
  <c r="F166" i="198"/>
  <c r="C166" i="198"/>
  <c r="C127" i="198"/>
  <c r="C283" i="198" s="1"/>
  <c r="C244" i="198"/>
  <c r="C126" i="198"/>
  <c r="C282" i="198" s="1"/>
  <c r="C204" i="198"/>
  <c r="C156" i="198"/>
  <c r="C234" i="198"/>
  <c r="C117" i="198"/>
  <c r="C273" i="198" s="1"/>
  <c r="C195" i="198"/>
  <c r="D115" i="198"/>
  <c r="D271" i="198" s="1"/>
  <c r="D154" i="198"/>
  <c r="D232" i="198"/>
  <c r="F191" i="198"/>
  <c r="F113" i="198"/>
  <c r="F269" i="198" s="1"/>
  <c r="F152" i="198"/>
  <c r="L105" i="198"/>
  <c r="L261" i="198" s="1"/>
  <c r="L222" i="198"/>
  <c r="L183" i="198"/>
  <c r="H144" i="198"/>
  <c r="H183" i="198"/>
  <c r="H105" i="198"/>
  <c r="H261" i="198" s="1"/>
  <c r="J164" i="206"/>
  <c r="K125" i="207"/>
  <c r="D147" i="210"/>
  <c r="C167" i="213"/>
  <c r="K165" i="212"/>
  <c r="D168" i="203"/>
  <c r="D129" i="203"/>
  <c r="D285" i="203" s="1"/>
  <c r="D207" i="203"/>
  <c r="D246" i="203"/>
  <c r="P31" i="45"/>
  <c r="C484" i="45"/>
  <c r="C198" i="198"/>
  <c r="C120" i="198"/>
  <c r="C276" i="198" s="1"/>
  <c r="C159" i="198"/>
  <c r="C237" i="198"/>
  <c r="O105" i="198"/>
  <c r="O261" i="198" s="1"/>
  <c r="O222" i="198"/>
  <c r="O183" i="198"/>
  <c r="O144" i="198"/>
  <c r="C127" i="203"/>
  <c r="C283" i="203" s="1"/>
  <c r="G205" i="203"/>
  <c r="C123" i="213"/>
  <c r="B113" i="212"/>
  <c r="D122" i="212"/>
  <c r="B35" i="208"/>
  <c r="B89" i="208" s="1"/>
  <c r="B167" i="208" s="1"/>
  <c r="O105" i="206"/>
  <c r="K179" i="60"/>
  <c r="Q152" i="60"/>
  <c r="P167" i="60"/>
  <c r="Q167" i="60"/>
  <c r="H62" i="60"/>
  <c r="H135" i="60"/>
  <c r="P83" i="191"/>
  <c r="O79" i="191"/>
  <c r="J108" i="198"/>
  <c r="J264" i="198" s="1"/>
  <c r="F191" i="199"/>
  <c r="F152" i="199"/>
  <c r="C156" i="199"/>
  <c r="C195" i="199"/>
  <c r="D163" i="199"/>
  <c r="D202" i="199"/>
  <c r="B147" i="200"/>
  <c r="B108" i="200"/>
  <c r="D155" i="200"/>
  <c r="D116" i="200"/>
  <c r="B166" i="200"/>
  <c r="B127" i="200"/>
  <c r="C176" i="200"/>
  <c r="C137" i="200"/>
  <c r="J105" i="201"/>
  <c r="J144" i="201"/>
  <c r="M147" i="201"/>
  <c r="M108" i="201"/>
  <c r="L100" i="60"/>
  <c r="E484" i="45"/>
  <c r="P95" i="60"/>
  <c r="A113" i="224"/>
  <c r="D95" i="60"/>
  <c r="D122" i="60"/>
  <c r="D167" i="60"/>
  <c r="D48" i="60"/>
  <c r="H68" i="60"/>
  <c r="D100" i="60"/>
  <c r="D170" i="194"/>
  <c r="E170" i="194"/>
  <c r="C7" i="188"/>
  <c r="D170" i="199"/>
  <c r="D131" i="199"/>
  <c r="D248" i="199" s="1"/>
  <c r="J165" i="200"/>
  <c r="J126" i="200"/>
  <c r="D144" i="201"/>
  <c r="D105" i="201"/>
  <c r="Q95" i="60"/>
  <c r="D484" i="45"/>
  <c r="L29" i="60"/>
  <c r="L79" i="60"/>
  <c r="Q74" i="60"/>
  <c r="Q48" i="60"/>
  <c r="G179" i="60"/>
  <c r="O179" i="60"/>
  <c r="Q23" i="60"/>
  <c r="D29" i="60"/>
  <c r="Q56" i="60"/>
  <c r="P56" i="60"/>
  <c r="D62" i="60"/>
  <c r="C154" i="198"/>
  <c r="J165" i="198"/>
  <c r="J126" i="198"/>
  <c r="J282" i="198" s="1"/>
  <c r="C200" i="198"/>
  <c r="C245" i="198"/>
  <c r="D214" i="198"/>
  <c r="M147" i="198"/>
  <c r="D176" i="198"/>
  <c r="B153" i="198"/>
  <c r="D194" i="198"/>
  <c r="D203" i="198"/>
  <c r="M242" i="198"/>
  <c r="B244" i="198"/>
  <c r="C216" i="198"/>
  <c r="C183" i="198"/>
  <c r="C208" i="198"/>
  <c r="D123" i="198"/>
  <c r="D279" i="198" s="1"/>
  <c r="C167" i="198"/>
  <c r="B126" i="199"/>
  <c r="B243" i="199" s="1"/>
  <c r="B204" i="199"/>
  <c r="C165" i="200"/>
  <c r="C126" i="200"/>
  <c r="D70" i="201"/>
  <c r="L16" i="201"/>
  <c r="L70" i="201" s="1"/>
  <c r="B86" i="201"/>
  <c r="B125" i="201" s="1"/>
  <c r="B45" i="201"/>
  <c r="B99" i="201" s="1"/>
  <c r="B177" i="201" s="1"/>
  <c r="B166" i="214"/>
  <c r="B127" i="214"/>
  <c r="D105" i="215"/>
  <c r="D144" i="215"/>
  <c r="C152" i="215"/>
  <c r="C113" i="215"/>
  <c r="L165" i="215"/>
  <c r="L126" i="215"/>
  <c r="D166" i="215"/>
  <c r="D127" i="215"/>
  <c r="G166" i="215"/>
  <c r="G127" i="215"/>
  <c r="B153" i="216"/>
  <c r="B114" i="216"/>
  <c r="C127" i="216"/>
  <c r="C166" i="216"/>
  <c r="B43" i="217"/>
  <c r="B97" i="217" s="1"/>
  <c r="B136" i="217" s="1"/>
  <c r="B84" i="217"/>
  <c r="B123" i="217" s="1"/>
  <c r="D154" i="217"/>
  <c r="D115" i="217"/>
  <c r="D156" i="217"/>
  <c r="D117" i="217"/>
  <c r="D173" i="217"/>
  <c r="D134" i="217"/>
  <c r="H144" i="218"/>
  <c r="H105" i="218"/>
  <c r="L183" i="218"/>
  <c r="L105" i="218"/>
  <c r="E147" i="218"/>
  <c r="E108" i="218"/>
  <c r="E186" i="218"/>
  <c r="C193" i="218"/>
  <c r="C154" i="218"/>
  <c r="C157" i="218"/>
  <c r="C118" i="218"/>
  <c r="J203" i="218"/>
  <c r="J164" i="218"/>
  <c r="N164" i="218"/>
  <c r="N125" i="218"/>
  <c r="N203" i="218"/>
  <c r="D210" i="218"/>
  <c r="D171" i="218"/>
  <c r="C212" i="218"/>
  <c r="C134" i="218"/>
  <c r="E147" i="219"/>
  <c r="E108" i="219"/>
  <c r="C193" i="219"/>
  <c r="C154" i="219"/>
  <c r="D194" i="219"/>
  <c r="D116" i="219"/>
  <c r="D161" i="219"/>
  <c r="D200" i="219"/>
  <c r="K165" i="219"/>
  <c r="K126" i="219"/>
  <c r="N204" i="219"/>
  <c r="N165" i="219"/>
  <c r="D170" i="219"/>
  <c r="D131" i="219"/>
  <c r="O144" i="220"/>
  <c r="O105" i="220"/>
  <c r="G108" i="220"/>
  <c r="G147" i="220"/>
  <c r="C191" i="220"/>
  <c r="C152" i="220"/>
  <c r="D153" i="220"/>
  <c r="D192" i="220"/>
  <c r="D114" i="220"/>
  <c r="C127" i="220"/>
  <c r="C166" i="220"/>
  <c r="B113" i="222"/>
  <c r="B152" i="222"/>
  <c r="E166" i="222"/>
  <c r="E127" i="222"/>
  <c r="E147" i="223"/>
  <c r="E108" i="223"/>
  <c r="F216" i="219"/>
  <c r="F177" i="217"/>
  <c r="F138" i="212"/>
  <c r="F138" i="211"/>
  <c r="F33" i="211"/>
  <c r="H105" i="215"/>
  <c r="B108" i="217"/>
  <c r="C120" i="204"/>
  <c r="G108" i="203"/>
  <c r="G264" i="203" s="1"/>
  <c r="O126" i="202"/>
  <c r="N125" i="209"/>
  <c r="D123" i="204"/>
  <c r="E166" i="199"/>
  <c r="F108" i="218"/>
  <c r="E108" i="210"/>
  <c r="N147" i="207"/>
  <c r="F177" i="223"/>
  <c r="B71" i="228"/>
  <c r="B38" i="228"/>
  <c r="F99" i="217"/>
  <c r="E5" i="232"/>
  <c r="D3" i="239" s="1"/>
  <c r="B40" i="54"/>
  <c r="B5" i="35"/>
  <c r="D5" i="234" s="1"/>
  <c r="AK5" i="234" s="1"/>
  <c r="G138" i="216"/>
  <c r="F99" i="223"/>
  <c r="J18" i="113"/>
  <c r="J11" i="183" s="1"/>
  <c r="N16" i="113"/>
  <c r="N10" i="183" s="1"/>
  <c r="J20" i="183"/>
  <c r="G180" i="217"/>
  <c r="G102" i="217"/>
  <c r="Q59" i="113" s="1"/>
  <c r="F10" i="113"/>
  <c r="F7" i="183" s="1"/>
  <c r="E33" i="201"/>
  <c r="G99" i="208"/>
  <c r="B68" i="232"/>
  <c r="B70" i="60"/>
  <c r="A102" i="232"/>
  <c r="A104" i="60"/>
  <c r="B104" i="232"/>
  <c r="B106" i="60"/>
  <c r="A105" i="232"/>
  <c r="A6" i="214"/>
  <c r="A67" i="214" s="1"/>
  <c r="A107" i="60"/>
  <c r="C111" i="232"/>
  <c r="C113" i="60"/>
  <c r="A117" i="232"/>
  <c r="A119" i="60"/>
  <c r="A6" i="217"/>
  <c r="A67" i="217" s="1"/>
  <c r="C124" i="232"/>
  <c r="C126" i="60"/>
  <c r="O56" i="202"/>
  <c r="O59" i="202" s="1"/>
  <c r="O56" i="209"/>
  <c r="O56" i="218"/>
  <c r="O59" i="218" s="1"/>
  <c r="O56" i="223"/>
  <c r="O59" i="223" s="1"/>
  <c r="G180" i="216"/>
  <c r="G102" i="216"/>
  <c r="Q79" i="113" s="1"/>
  <c r="G180" i="210"/>
  <c r="F141" i="223"/>
  <c r="E33" i="202"/>
  <c r="A8" i="213"/>
  <c r="A145" i="213" s="1"/>
  <c r="N10" i="113"/>
  <c r="N7" i="183" s="1"/>
  <c r="E33" i="219"/>
  <c r="E138" i="219"/>
  <c r="AT34" i="234"/>
  <c r="G33" i="2"/>
  <c r="F3" i="233"/>
  <c r="B44" i="232"/>
  <c r="B45" i="60"/>
  <c r="B47" i="232"/>
  <c r="B49" i="60"/>
  <c r="A48" i="232"/>
  <c r="A6" i="204"/>
  <c r="A67" i="204" s="1"/>
  <c r="C50" i="232"/>
  <c r="C52" i="60"/>
  <c r="B51" i="232"/>
  <c r="B53" i="60"/>
  <c r="C52" i="232"/>
  <c r="C54" i="60"/>
  <c r="L24" i="183"/>
  <c r="H18" i="233" s="1"/>
  <c r="E138" i="200"/>
  <c r="E139" i="200" s="1"/>
  <c r="AT33" i="234"/>
  <c r="E33" i="223"/>
  <c r="E102" i="200"/>
  <c r="I15" i="113" s="1"/>
  <c r="G66" i="2"/>
  <c r="AT37" i="234"/>
  <c r="G35" i="2"/>
  <c r="E33" i="220"/>
  <c r="E33" i="199"/>
  <c r="E102" i="201"/>
  <c r="I17" i="113" s="1"/>
  <c r="G39" i="2"/>
  <c r="H144" i="232"/>
  <c r="A122" i="193"/>
  <c r="A122" i="194"/>
  <c r="C5" i="208"/>
  <c r="A113" i="219"/>
  <c r="A152" i="203"/>
  <c r="A82" i="203"/>
  <c r="A199" i="203" s="1"/>
  <c r="A39" i="223"/>
  <c r="A93" i="223" s="1"/>
  <c r="A171" i="223" s="1"/>
  <c r="I155" i="202"/>
  <c r="A43" i="214"/>
  <c r="A97" i="214" s="1"/>
  <c r="A136" i="214" s="1"/>
  <c r="B194" i="203"/>
  <c r="B195" i="199"/>
  <c r="B77" i="202"/>
  <c r="B155" i="202" s="1"/>
  <c r="B162" i="206"/>
  <c r="B78" i="218"/>
  <c r="B117" i="218" s="1"/>
  <c r="B82" i="199"/>
  <c r="D11" i="105"/>
  <c r="G11" i="105" s="1"/>
  <c r="A41" i="204"/>
  <c r="A95" i="204" s="1"/>
  <c r="A173" i="204" s="1"/>
  <c r="A86" i="213"/>
  <c r="A33" i="217"/>
  <c r="A87" i="217" s="1"/>
  <c r="A126" i="217" s="1"/>
  <c r="B36" i="203"/>
  <c r="B90" i="203" s="1"/>
  <c r="B207" i="203" s="1"/>
  <c r="B167" i="207"/>
  <c r="B40" i="214"/>
  <c r="B94" i="214" s="1"/>
  <c r="B133" i="214" s="1"/>
  <c r="B84" i="213"/>
  <c r="B123" i="213" s="1"/>
  <c r="B76" i="207"/>
  <c r="B154" i="207" s="1"/>
  <c r="I111" i="198"/>
  <c r="I267" i="198" s="1"/>
  <c r="A86" i="198"/>
  <c r="A242" i="198" s="1"/>
  <c r="A75" i="198"/>
  <c r="A153" i="198" s="1"/>
  <c r="B123" i="206"/>
  <c r="B85" i="225"/>
  <c r="B124" i="225" s="1"/>
  <c r="D49" i="105"/>
  <c r="G49" i="105" s="1"/>
  <c r="A147" i="209"/>
  <c r="A108" i="209"/>
  <c r="A14" i="198"/>
  <c r="C4" i="198"/>
  <c r="B167" i="211"/>
  <c r="B30" i="113"/>
  <c r="B145" i="45"/>
  <c r="B61" i="113"/>
  <c r="B331" i="45"/>
  <c r="B80" i="113"/>
  <c r="B40" i="183"/>
  <c r="B457" i="45"/>
  <c r="A46" i="60"/>
  <c r="A43" i="194"/>
  <c r="A52" i="60"/>
  <c r="A49" i="194"/>
  <c r="B55" i="194"/>
  <c r="B55" i="193"/>
  <c r="B60" i="194"/>
  <c r="B60" i="193"/>
  <c r="C77" i="194"/>
  <c r="C77" i="193"/>
  <c r="B83" i="232"/>
  <c r="B81" i="193"/>
  <c r="B81" i="194"/>
  <c r="B93" i="193"/>
  <c r="B93" i="194"/>
  <c r="A97" i="193"/>
  <c r="A97" i="194"/>
  <c r="B106" i="194"/>
  <c r="B106" i="193"/>
  <c r="C117" i="232"/>
  <c r="C112" i="194"/>
  <c r="C119" i="60"/>
  <c r="C112" i="193"/>
  <c r="C5" i="201"/>
  <c r="I155" i="207"/>
  <c r="I116" i="207"/>
  <c r="A33" i="202"/>
  <c r="A87" i="202" s="1"/>
  <c r="A165" i="202" s="1"/>
  <c r="A75" i="202"/>
  <c r="A33" i="213"/>
  <c r="A87" i="213" s="1"/>
  <c r="A165" i="213" s="1"/>
  <c r="A75" i="213"/>
  <c r="A114" i="213" s="1"/>
  <c r="A80" i="200"/>
  <c r="A39" i="200"/>
  <c r="A93" i="200" s="1"/>
  <c r="A171" i="200" s="1"/>
  <c r="A80" i="208"/>
  <c r="A39" i="208"/>
  <c r="A93" i="208" s="1"/>
  <c r="A132" i="208" s="1"/>
  <c r="A39" i="207"/>
  <c r="A93" i="207" s="1"/>
  <c r="A80" i="207"/>
  <c r="A80" i="212"/>
  <c r="A39" i="212"/>
  <c r="A93" i="212" s="1"/>
  <c r="A132" i="212" s="1"/>
  <c r="A80" i="225"/>
  <c r="A39" i="225"/>
  <c r="A93" i="225" s="1"/>
  <c r="A132" i="225" s="1"/>
  <c r="A86" i="211"/>
  <c r="A45" i="211"/>
  <c r="A99" i="211" s="1"/>
  <c r="A177" i="211" s="1"/>
  <c r="A86" i="202"/>
  <c r="A45" i="202"/>
  <c r="A99" i="202" s="1"/>
  <c r="A177" i="202" s="1"/>
  <c r="A45" i="207"/>
  <c r="A99" i="207" s="1"/>
  <c r="A177" i="207" s="1"/>
  <c r="A86" i="207"/>
  <c r="A45" i="212"/>
  <c r="A99" i="212" s="1"/>
  <c r="A86" i="212"/>
  <c r="A164" i="212" s="1"/>
  <c r="A86" i="218"/>
  <c r="A45" i="218"/>
  <c r="A99" i="218" s="1"/>
  <c r="A216" i="218" s="1"/>
  <c r="A86" i="216"/>
  <c r="A45" i="216"/>
  <c r="A99" i="216" s="1"/>
  <c r="A177" i="216" s="1"/>
  <c r="I154" i="201"/>
  <c r="I115" i="201"/>
  <c r="B15" i="183"/>
  <c r="A69" i="194"/>
  <c r="B2" i="198"/>
  <c r="B14" i="198" s="1"/>
  <c r="B66" i="198" s="1"/>
  <c r="B183" i="198" s="1"/>
  <c r="B31" i="183"/>
  <c r="B71" i="194"/>
  <c r="C124" i="193"/>
  <c r="C10" i="230"/>
  <c r="A105" i="216"/>
  <c r="A144" i="216"/>
  <c r="B16" i="113"/>
  <c r="B67" i="45"/>
  <c r="B52" i="113"/>
  <c r="B25" i="183"/>
  <c r="A57" i="232"/>
  <c r="A56" i="193"/>
  <c r="A56" i="194"/>
  <c r="A72" i="193"/>
  <c r="A72" i="194"/>
  <c r="B91" i="232"/>
  <c r="B88" i="194"/>
  <c r="A111" i="232"/>
  <c r="A113" i="60"/>
  <c r="A107" i="194"/>
  <c r="B118" i="193"/>
  <c r="B118" i="194"/>
  <c r="A107" i="105"/>
  <c r="A127" i="232" s="1"/>
  <c r="C11" i="230"/>
  <c r="C128" i="232"/>
  <c r="C122" i="194"/>
  <c r="C122" i="193"/>
  <c r="B131" i="232"/>
  <c r="B133" i="60"/>
  <c r="B125" i="194"/>
  <c r="B125" i="193"/>
  <c r="C135" i="232"/>
  <c r="C129" i="193"/>
  <c r="C129" i="194"/>
  <c r="A137" i="232"/>
  <c r="A139" i="60"/>
  <c r="A131" i="194"/>
  <c r="A142" i="232"/>
  <c r="A136" i="194"/>
  <c r="A127" i="105"/>
  <c r="A37" i="183"/>
  <c r="A415" i="45"/>
  <c r="C156" i="232"/>
  <c r="C158" i="60"/>
  <c r="C149" i="194"/>
  <c r="B157" i="232"/>
  <c r="B159" i="60"/>
  <c r="B150" i="194"/>
  <c r="A135" i="105"/>
  <c r="A445" i="45"/>
  <c r="A78" i="113"/>
  <c r="A39" i="183"/>
  <c r="C5" i="217"/>
  <c r="A82" i="219"/>
  <c r="A121" i="219" s="1"/>
  <c r="A86" i="206"/>
  <c r="A33" i="211"/>
  <c r="A87" i="211" s="1"/>
  <c r="A126" i="211" s="1"/>
  <c r="A86" i="194"/>
  <c r="B41" i="113"/>
  <c r="B20" i="183"/>
  <c r="B211" i="45"/>
  <c r="B71" i="113"/>
  <c r="B403" i="45"/>
  <c r="B36" i="183"/>
  <c r="C44" i="60"/>
  <c r="C43" i="232"/>
  <c r="C41" i="194"/>
  <c r="C41" i="193"/>
  <c r="C55" i="232"/>
  <c r="C54" i="194"/>
  <c r="C54" i="193"/>
  <c r="A61" i="193"/>
  <c r="A61" i="194"/>
  <c r="C64" i="232"/>
  <c r="C63" i="193"/>
  <c r="C63" i="194"/>
  <c r="C67" i="194"/>
  <c r="C67" i="193"/>
  <c r="A82" i="193"/>
  <c r="A82" i="194"/>
  <c r="C87" i="194"/>
  <c r="C87" i="193"/>
  <c r="C95" i="232"/>
  <c r="C92" i="194"/>
  <c r="B99" i="232"/>
  <c r="B96" i="194"/>
  <c r="B101" i="60"/>
  <c r="B96" i="193"/>
  <c r="C105" i="232"/>
  <c r="C102" i="194"/>
  <c r="C102" i="193"/>
  <c r="B118" i="232"/>
  <c r="B113" i="194"/>
  <c r="B113" i="193"/>
  <c r="C122" i="232"/>
  <c r="C117" i="193"/>
  <c r="C117" i="194"/>
  <c r="A132" i="232"/>
  <c r="A9" i="219"/>
  <c r="A184" i="219" s="1"/>
  <c r="B136" i="232"/>
  <c r="B130" i="193"/>
  <c r="C140" i="232"/>
  <c r="C134" i="194"/>
  <c r="A123" i="105"/>
  <c r="A36" i="183"/>
  <c r="A71" i="113"/>
  <c r="C5" i="223"/>
  <c r="I154" i="210"/>
  <c r="I115" i="210"/>
  <c r="I115" i="208"/>
  <c r="I154" i="208"/>
  <c r="I158" i="222"/>
  <c r="I119" i="222"/>
  <c r="A37" i="199"/>
  <c r="A91" i="199" s="1"/>
  <c r="A169" i="199" s="1"/>
  <c r="A78" i="199"/>
  <c r="A117" i="199" s="1"/>
  <c r="A234" i="199" s="1"/>
  <c r="A78" i="203"/>
  <c r="A234" i="203" s="1"/>
  <c r="A37" i="203"/>
  <c r="A91" i="203" s="1"/>
  <c r="A169" i="203" s="1"/>
  <c r="J39" i="203"/>
  <c r="J93" i="203" s="1"/>
  <c r="J132" i="203" s="1"/>
  <c r="J171" i="203" s="1"/>
  <c r="J210" i="203" s="1"/>
  <c r="J249" i="203" s="1"/>
  <c r="J288" i="203" s="1"/>
  <c r="A78" i="210"/>
  <c r="A156" i="210" s="1"/>
  <c r="A37" i="210"/>
  <c r="A91" i="210" s="1"/>
  <c r="A78" i="211"/>
  <c r="A156" i="211" s="1"/>
  <c r="A37" i="211"/>
  <c r="A91" i="211" s="1"/>
  <c r="A169" i="211" s="1"/>
  <c r="A37" i="220"/>
  <c r="A91" i="220" s="1"/>
  <c r="J39" i="220"/>
  <c r="J93" i="220" s="1"/>
  <c r="J132" i="220" s="1"/>
  <c r="J171" i="220" s="1"/>
  <c r="J210" i="220" s="1"/>
  <c r="A78" i="220"/>
  <c r="A18" i="198"/>
  <c r="A20" i="198"/>
  <c r="A74" i="198" s="1"/>
  <c r="A191" i="198" s="1"/>
  <c r="A69" i="198"/>
  <c r="A108" i="198" s="1"/>
  <c r="A264" i="198" s="1"/>
  <c r="A18" i="204"/>
  <c r="A72" i="204" s="1"/>
  <c r="A267" i="204" s="1"/>
  <c r="A69" i="204"/>
  <c r="A20" i="204"/>
  <c r="A74" i="204" s="1"/>
  <c r="A230" i="204" s="1"/>
  <c r="A18" i="209"/>
  <c r="A20" i="209"/>
  <c r="A74" i="209" s="1"/>
  <c r="A152" i="209" s="1"/>
  <c r="A69" i="201"/>
  <c r="A20" i="201"/>
  <c r="A74" i="201" s="1"/>
  <c r="A69" i="207"/>
  <c r="A18" i="207"/>
  <c r="A69" i="213"/>
  <c r="A147" i="213" s="1"/>
  <c r="A18" i="213"/>
  <c r="A20" i="213"/>
  <c r="A74" i="213" s="1"/>
  <c r="A152" i="213" s="1"/>
  <c r="A69" i="220"/>
  <c r="A186" i="220" s="1"/>
  <c r="A20" i="220"/>
  <c r="A74" i="220" s="1"/>
  <c r="A113" i="220" s="1"/>
  <c r="B10" i="183"/>
  <c r="A403" i="45"/>
  <c r="A43" i="200"/>
  <c r="A97" i="200" s="1"/>
  <c r="A136" i="200" s="1"/>
  <c r="A84" i="200"/>
  <c r="A162" i="200" s="1"/>
  <c r="A43" i="217"/>
  <c r="A97" i="217" s="1"/>
  <c r="A84" i="217"/>
  <c r="A43" i="211"/>
  <c r="A97" i="211" s="1"/>
  <c r="A175" i="211" s="1"/>
  <c r="A84" i="211"/>
  <c r="A162" i="211" s="1"/>
  <c r="B68" i="228"/>
  <c r="B35" i="228"/>
  <c r="B72" i="228"/>
  <c r="B39" i="228"/>
  <c r="B76" i="228"/>
  <c r="B43" i="228"/>
  <c r="A43" i="213"/>
  <c r="A97" i="213" s="1"/>
  <c r="A136" i="213" s="1"/>
  <c r="A84" i="203"/>
  <c r="A123" i="203" s="1"/>
  <c r="A279" i="203" s="1"/>
  <c r="B81" i="202"/>
  <c r="B40" i="202"/>
  <c r="B94" i="202" s="1"/>
  <c r="B172" i="202" s="1"/>
  <c r="B81" i="203"/>
  <c r="B159" i="203" s="1"/>
  <c r="B40" i="203"/>
  <c r="B94" i="203" s="1"/>
  <c r="B133" i="203" s="1"/>
  <c r="B289" i="203" s="1"/>
  <c r="B78" i="205"/>
  <c r="B37" i="205"/>
  <c r="B91" i="205" s="1"/>
  <c r="B169" i="205" s="1"/>
  <c r="B80" i="205"/>
  <c r="B119" i="205" s="1"/>
  <c r="B39" i="205"/>
  <c r="B93" i="205" s="1"/>
  <c r="B171" i="205" s="1"/>
  <c r="B36" i="207"/>
  <c r="B90" i="207" s="1"/>
  <c r="B168" i="207" s="1"/>
  <c r="B43" i="215"/>
  <c r="B97" i="215" s="1"/>
  <c r="B175" i="215" s="1"/>
  <c r="B84" i="215"/>
  <c r="B162" i="215" s="1"/>
  <c r="B77" i="216"/>
  <c r="B36" i="216"/>
  <c r="B90" i="216" s="1"/>
  <c r="B129" i="216" s="1"/>
  <c r="B44" i="217"/>
  <c r="B98" i="217" s="1"/>
  <c r="B85" i="217"/>
  <c r="B45" i="218"/>
  <c r="B99" i="218" s="1"/>
  <c r="B138" i="218" s="1"/>
  <c r="B86" i="218"/>
  <c r="B164" i="218" s="1"/>
  <c r="B82" i="223"/>
  <c r="B41" i="223"/>
  <c r="B95" i="223" s="1"/>
  <c r="B173" i="223" s="1"/>
  <c r="B38" i="225"/>
  <c r="B92" i="225" s="1"/>
  <c r="B79" i="225"/>
  <c r="B118" i="225" s="1"/>
  <c r="B39" i="225"/>
  <c r="B93" i="225" s="1"/>
  <c r="B171" i="225" s="1"/>
  <c r="B80" i="225"/>
  <c r="B158" i="225" s="1"/>
  <c r="B84" i="225"/>
  <c r="B162" i="225" s="1"/>
  <c r="B43" i="225"/>
  <c r="B97" i="225" s="1"/>
  <c r="B136" i="225" s="1"/>
  <c r="A144" i="213"/>
  <c r="A105" i="213"/>
  <c r="B73" i="113"/>
  <c r="B73" i="123" s="1"/>
  <c r="B37" i="183"/>
  <c r="C12" i="194"/>
  <c r="C12" i="193"/>
  <c r="B24" i="232"/>
  <c r="B23" i="194"/>
  <c r="A27" i="194" s="1"/>
  <c r="A32" i="194" s="1"/>
  <c r="B34" i="232"/>
  <c r="B33" i="193"/>
  <c r="B33" i="194"/>
  <c r="A35" i="232"/>
  <c r="A6" i="202"/>
  <c r="A67" i="202" s="1"/>
  <c r="A36" i="60"/>
  <c r="B76" i="205"/>
  <c r="B193" i="205" s="1"/>
  <c r="B35" i="205"/>
  <c r="B89" i="205" s="1"/>
  <c r="B167" i="205" s="1"/>
  <c r="B155" i="207"/>
  <c r="B116" i="207"/>
  <c r="B175" i="207"/>
  <c r="B136" i="207"/>
  <c r="B40" i="208"/>
  <c r="B94" i="208" s="1"/>
  <c r="B172" i="208" s="1"/>
  <c r="B81" i="208"/>
  <c r="B159" i="208" s="1"/>
  <c r="B80" i="209"/>
  <c r="B158" i="209" s="1"/>
  <c r="B39" i="209"/>
  <c r="B93" i="209" s="1"/>
  <c r="B41" i="209"/>
  <c r="B95" i="209" s="1"/>
  <c r="B173" i="209" s="1"/>
  <c r="B82" i="209"/>
  <c r="B45" i="209"/>
  <c r="B99" i="209" s="1"/>
  <c r="B177" i="209" s="1"/>
  <c r="B86" i="209"/>
  <c r="B164" i="209" s="1"/>
  <c r="B156" i="210"/>
  <c r="B117" i="210"/>
  <c r="B78" i="211"/>
  <c r="B117" i="211" s="1"/>
  <c r="B37" i="211"/>
  <c r="B91" i="211" s="1"/>
  <c r="B169" i="211" s="1"/>
  <c r="B154" i="212"/>
  <c r="B115" i="212"/>
  <c r="B80" i="217"/>
  <c r="B158" i="217" s="1"/>
  <c r="B39" i="217"/>
  <c r="B93" i="217" s="1"/>
  <c r="B132" i="217" s="1"/>
  <c r="B134" i="217"/>
  <c r="B173" i="217"/>
  <c r="A105" i="210"/>
  <c r="A144" i="210"/>
  <c r="I29" i="208"/>
  <c r="I82" i="208" s="1"/>
  <c r="I29" i="200"/>
  <c r="D133" i="105"/>
  <c r="G133" i="105" s="1"/>
  <c r="A108" i="193"/>
  <c r="A42" i="193"/>
  <c r="A29" i="193"/>
  <c r="A9" i="218"/>
  <c r="A184" i="218" s="1"/>
  <c r="A154" i="60"/>
  <c r="B148" i="60"/>
  <c r="A136" i="60"/>
  <c r="B126" i="60"/>
  <c r="B76" i="60"/>
  <c r="A8" i="203"/>
  <c r="A145" i="203" s="1"/>
  <c r="A128" i="193"/>
  <c r="A123" i="193"/>
  <c r="A7" i="215"/>
  <c r="A106" i="215" s="1"/>
  <c r="A6" i="223"/>
  <c r="A67" i="223" s="1"/>
  <c r="A114" i="60"/>
  <c r="C112" i="60"/>
  <c r="C58" i="60"/>
  <c r="A45" i="60"/>
  <c r="B26" i="60"/>
  <c r="I25" i="2"/>
  <c r="I23" i="2"/>
  <c r="I24" i="2"/>
  <c r="A122" i="215"/>
  <c r="A161" i="215"/>
  <c r="A131" i="214"/>
  <c r="A170" i="214"/>
  <c r="B39" i="198"/>
  <c r="B93" i="198" s="1"/>
  <c r="B249" i="198" s="1"/>
  <c r="B80" i="198"/>
  <c r="B197" i="198" s="1"/>
  <c r="B44" i="206"/>
  <c r="B98" i="206" s="1"/>
  <c r="B176" i="206" s="1"/>
  <c r="B85" i="206"/>
  <c r="B163" i="206" s="1"/>
  <c r="B18" i="194"/>
  <c r="B18" i="193"/>
  <c r="A29" i="105"/>
  <c r="A35" i="60" s="1"/>
  <c r="A11" i="183"/>
  <c r="C4" i="203"/>
  <c r="B2" i="203"/>
  <c r="B14" i="203" s="1"/>
  <c r="B66" i="203" s="1"/>
  <c r="B105" i="203" s="1"/>
  <c r="B261" i="203" s="1"/>
  <c r="A18" i="113"/>
  <c r="A79" i="45"/>
  <c r="B41" i="232"/>
  <c r="B42" i="60"/>
  <c r="B39" i="193"/>
  <c r="B39" i="194"/>
  <c r="C47" i="232"/>
  <c r="C46" i="194"/>
  <c r="C46" i="193"/>
  <c r="B47" i="194"/>
  <c r="B47" i="193"/>
  <c r="A7" i="204"/>
  <c r="A106" i="204" s="1"/>
  <c r="A48" i="194"/>
  <c r="A52" i="193"/>
  <c r="A55" i="60"/>
  <c r="A52" i="194"/>
  <c r="B54" i="193"/>
  <c r="B54" i="194"/>
  <c r="C57" i="193"/>
  <c r="C57" i="194"/>
  <c r="A62" i="193"/>
  <c r="A62" i="194"/>
  <c r="A7" i="206"/>
  <c r="A106" i="206" s="1"/>
  <c r="C68" i="232"/>
  <c r="C70" i="60"/>
  <c r="C66" i="193"/>
  <c r="C66" i="194"/>
  <c r="A68" i="193"/>
  <c r="A7" i="207"/>
  <c r="A106" i="207" s="1"/>
  <c r="A68" i="194"/>
  <c r="A75" i="105"/>
  <c r="A88" i="232" s="1"/>
  <c r="C8" i="230"/>
  <c r="B90" i="232"/>
  <c r="B92" i="60"/>
  <c r="B87" i="193"/>
  <c r="B87" i="194"/>
  <c r="C94" i="232"/>
  <c r="C96" i="60"/>
  <c r="C91" i="193"/>
  <c r="C91" i="194"/>
  <c r="A96" i="232"/>
  <c r="A98" i="60"/>
  <c r="A7" i="212"/>
  <c r="A106" i="212" s="1"/>
  <c r="B105" i="232"/>
  <c r="B107" i="60"/>
  <c r="B102" i="194"/>
  <c r="A93" i="105"/>
  <c r="A28" i="183"/>
  <c r="A301" i="45"/>
  <c r="A56" i="113"/>
  <c r="B117" i="232"/>
  <c r="B119" i="60"/>
  <c r="B112" i="193"/>
  <c r="C121" i="232"/>
  <c r="C123" i="60"/>
  <c r="C116" i="193"/>
  <c r="C116" i="194"/>
  <c r="A123" i="232"/>
  <c r="A118" i="193"/>
  <c r="A125" i="60"/>
  <c r="A7" i="218"/>
  <c r="A106" i="218" s="1"/>
  <c r="A118" i="194"/>
  <c r="C129" i="232"/>
  <c r="C123" i="193"/>
  <c r="C123" i="194"/>
  <c r="A193" i="206"/>
  <c r="A154" i="206"/>
  <c r="A35" i="204"/>
  <c r="A89" i="204" s="1"/>
  <c r="A76" i="204"/>
  <c r="A271" i="204" s="1"/>
  <c r="A35" i="214"/>
  <c r="A89" i="214" s="1"/>
  <c r="A167" i="214" s="1"/>
  <c r="A76" i="214"/>
  <c r="A115" i="206"/>
  <c r="A115" i="224"/>
  <c r="A154" i="224"/>
  <c r="B86" i="205"/>
  <c r="B125" i="205" s="1"/>
  <c r="B45" i="205"/>
  <c r="B99" i="205" s="1"/>
  <c r="B216" i="205" s="1"/>
  <c r="C11" i="194"/>
  <c r="C11" i="193"/>
  <c r="C17" i="194"/>
  <c r="C17" i="193"/>
  <c r="A20" i="60"/>
  <c r="A19" i="194"/>
  <c r="A32" i="232"/>
  <c r="A8" i="201"/>
  <c r="A145" i="201" s="1"/>
  <c r="A31" i="193"/>
  <c r="A31" i="194"/>
  <c r="C40" i="232"/>
  <c r="C41" i="60"/>
  <c r="C38" i="193"/>
  <c r="C38" i="194"/>
  <c r="B40" i="193"/>
  <c r="B40" i="194"/>
  <c r="C44" i="232"/>
  <c r="C42" i="194"/>
  <c r="C42" i="193"/>
  <c r="A53" i="105"/>
  <c r="A61" i="232" s="1"/>
  <c r="A169" i="45"/>
  <c r="A34" i="113"/>
  <c r="A16" i="183"/>
  <c r="B64" i="232"/>
  <c r="B66" i="60"/>
  <c r="B63" i="193"/>
  <c r="B67" i="194"/>
  <c r="B67" i="193"/>
  <c r="A63" i="105"/>
  <c r="A75" i="60" s="1"/>
  <c r="A199" i="45"/>
  <c r="A19" i="183"/>
  <c r="C83" i="194"/>
  <c r="C83" i="193"/>
  <c r="C89" i="232"/>
  <c r="C91" i="60"/>
  <c r="C86" i="193"/>
  <c r="C86" i="194"/>
  <c r="A91" i="232"/>
  <c r="A93" i="60"/>
  <c r="A7" i="211"/>
  <c r="A106" i="211" s="1"/>
  <c r="A88" i="193"/>
  <c r="A88" i="194"/>
  <c r="B95" i="232"/>
  <c r="B97" i="60"/>
  <c r="B92" i="193"/>
  <c r="B92" i="194"/>
  <c r="A84" i="105"/>
  <c r="A101" i="60" s="1"/>
  <c r="A52" i="113"/>
  <c r="A25" i="183"/>
  <c r="A277" i="45"/>
  <c r="C116" i="232"/>
  <c r="C118" i="60"/>
  <c r="C111" i="194"/>
  <c r="C111" i="193"/>
  <c r="A118" i="232"/>
  <c r="A113" i="193"/>
  <c r="A7" i="217"/>
  <c r="A106" i="217" s="1"/>
  <c r="A120" i="60"/>
  <c r="A113" i="194"/>
  <c r="B122" i="232"/>
  <c r="B124" i="60"/>
  <c r="B117" i="194"/>
  <c r="B117" i="193"/>
  <c r="B128" i="232"/>
  <c r="B130" i="60"/>
  <c r="B122" i="193"/>
  <c r="B122" i="194"/>
  <c r="B132" i="60"/>
  <c r="B124" i="194"/>
  <c r="B124" i="193"/>
  <c r="C76" i="193"/>
  <c r="C29" i="194"/>
  <c r="C4" i="202"/>
  <c r="A118" i="211"/>
  <c r="A173" i="208"/>
  <c r="A134" i="208"/>
  <c r="A41" i="220"/>
  <c r="A95" i="220" s="1"/>
  <c r="A134" i="220" s="1"/>
  <c r="A82" i="220"/>
  <c r="A121" i="220" s="1"/>
  <c r="A82" i="199"/>
  <c r="A121" i="199" s="1"/>
  <c r="A238" i="199" s="1"/>
  <c r="A41" i="199"/>
  <c r="A95" i="199" s="1"/>
  <c r="A212" i="199" s="1"/>
  <c r="A39" i="113"/>
  <c r="B63" i="194"/>
  <c r="C50" i="193"/>
  <c r="B102" i="193"/>
  <c r="B10" i="113"/>
  <c r="B7" i="183"/>
  <c r="B31" i="45"/>
  <c r="B20" i="113"/>
  <c r="B91" i="45"/>
  <c r="B13" i="183"/>
  <c r="B37" i="113"/>
  <c r="B18" i="183"/>
  <c r="B187" i="45"/>
  <c r="B46" i="113"/>
  <c r="B46" i="123" s="1"/>
  <c r="B44" i="239" s="1"/>
  <c r="B23" i="183"/>
  <c r="C128" i="193"/>
  <c r="C128" i="194"/>
  <c r="A141" i="232"/>
  <c r="A143" i="60"/>
  <c r="A135" i="193"/>
  <c r="C147" i="232"/>
  <c r="C149" i="60"/>
  <c r="A38" i="217"/>
  <c r="A92" i="217" s="1"/>
  <c r="A79" i="217"/>
  <c r="C145" i="193"/>
  <c r="B79" i="201"/>
  <c r="B157" i="201" s="1"/>
  <c r="B38" i="201"/>
  <c r="B92" i="201" s="1"/>
  <c r="B82" i="201"/>
  <c r="B160" i="201" s="1"/>
  <c r="B41" i="201"/>
  <c r="B95" i="201" s="1"/>
  <c r="B134" i="201" s="1"/>
  <c r="B83" i="205"/>
  <c r="B122" i="205" s="1"/>
  <c r="B42" i="205"/>
  <c r="B96" i="205" s="1"/>
  <c r="B135" i="205" s="1"/>
  <c r="B85" i="213"/>
  <c r="B44" i="213"/>
  <c r="B98" i="213" s="1"/>
  <c r="B86" i="214"/>
  <c r="B45" i="214"/>
  <c r="B99" i="214" s="1"/>
  <c r="B177" i="214" s="1"/>
  <c r="B85" i="216"/>
  <c r="B124" i="216" s="1"/>
  <c r="B44" i="216"/>
  <c r="B98" i="216" s="1"/>
  <c r="B37" i="217"/>
  <c r="B91" i="217" s="1"/>
  <c r="B169" i="217" s="1"/>
  <c r="B78" i="217"/>
  <c r="B76" i="218"/>
  <c r="B115" i="218" s="1"/>
  <c r="B35" i="218"/>
  <c r="B89" i="218" s="1"/>
  <c r="B206" i="218" s="1"/>
  <c r="B41" i="224"/>
  <c r="B95" i="224" s="1"/>
  <c r="B134" i="224" s="1"/>
  <c r="B82" i="224"/>
  <c r="A61" i="220"/>
  <c r="A61" i="217"/>
  <c r="A53" i="224"/>
  <c r="A53" i="203"/>
  <c r="A162" i="193"/>
  <c r="A169" i="232"/>
  <c r="A171" i="60"/>
  <c r="A8" i="225"/>
  <c r="A145" i="225" s="1"/>
  <c r="A162" i="194"/>
  <c r="A48" i="201"/>
  <c r="A102" i="201" s="1"/>
  <c r="A141" i="201" s="1"/>
  <c r="A193" i="198"/>
  <c r="A152" i="219"/>
  <c r="I115" i="212"/>
  <c r="I154" i="212"/>
  <c r="A31" i="217"/>
  <c r="A44" i="217" s="1"/>
  <c r="A98" i="217" s="1"/>
  <c r="A23" i="199"/>
  <c r="A77" i="199" s="1"/>
  <c r="A194" i="199" s="1"/>
  <c r="C145" i="194"/>
  <c r="B117" i="202"/>
  <c r="B125" i="211"/>
  <c r="B164" i="211"/>
  <c r="B37" i="214"/>
  <c r="B91" i="214" s="1"/>
  <c r="B130" i="214" s="1"/>
  <c r="B45" i="219"/>
  <c r="B99" i="219" s="1"/>
  <c r="B216" i="219" s="1"/>
  <c r="B135" i="232"/>
  <c r="B129" i="194"/>
  <c r="A145" i="232"/>
  <c r="A147" i="60"/>
  <c r="A149" i="232"/>
  <c r="A142" i="193"/>
  <c r="A151" i="60"/>
  <c r="A8" i="222"/>
  <c r="A145" i="222" s="1"/>
  <c r="A142" i="194"/>
  <c r="A154" i="232"/>
  <c r="A147" i="193"/>
  <c r="A147" i="194"/>
  <c r="A79" i="202"/>
  <c r="A157" i="202" s="1"/>
  <c r="A38" i="202"/>
  <c r="A92" i="202" s="1"/>
  <c r="A79" i="223"/>
  <c r="A38" i="223"/>
  <c r="A92" i="223" s="1"/>
  <c r="A183" i="219"/>
  <c r="A105" i="219"/>
  <c r="B170" i="220"/>
  <c r="B131" i="220"/>
  <c r="B78" i="203"/>
  <c r="B117" i="203" s="1"/>
  <c r="B273" i="203" s="1"/>
  <c r="B37" i="203"/>
  <c r="B91" i="203" s="1"/>
  <c r="B208" i="203" s="1"/>
  <c r="B119" i="203"/>
  <c r="B275" i="203" s="1"/>
  <c r="B158" i="203"/>
  <c r="B76" i="204"/>
  <c r="B115" i="204" s="1"/>
  <c r="B35" i="204"/>
  <c r="B89" i="204" s="1"/>
  <c r="B245" i="204" s="1"/>
  <c r="B81" i="213"/>
  <c r="B40" i="213"/>
  <c r="B94" i="213" s="1"/>
  <c r="B133" i="213" s="1"/>
  <c r="B81" i="216"/>
  <c r="B159" i="216" s="1"/>
  <c r="B40" i="216"/>
  <c r="B94" i="216" s="1"/>
  <c r="B38" i="217"/>
  <c r="B92" i="217" s="1"/>
  <c r="B170" i="217" s="1"/>
  <c r="B79" i="217"/>
  <c r="B155" i="219"/>
  <c r="B116" i="219"/>
  <c r="A14" i="202"/>
  <c r="A66" i="202" s="1"/>
  <c r="A144" i="202" s="1"/>
  <c r="A105" i="214"/>
  <c r="A144" i="214"/>
  <c r="A57" i="202"/>
  <c r="A160" i="209"/>
  <c r="A153" i="224"/>
  <c r="A203" i="220"/>
  <c r="I119" i="200"/>
  <c r="I158" i="200"/>
  <c r="I158" i="216"/>
  <c r="I119" i="216"/>
  <c r="J38" i="204"/>
  <c r="J92" i="204" s="1"/>
  <c r="J131" i="204" s="1"/>
  <c r="J170" i="204" s="1"/>
  <c r="J209" i="204" s="1"/>
  <c r="J248" i="204" s="1"/>
  <c r="J287" i="204" s="1"/>
  <c r="A83" i="204"/>
  <c r="J38" i="222"/>
  <c r="J92" i="222" s="1"/>
  <c r="J131" i="222" s="1"/>
  <c r="J170" i="222" s="1"/>
  <c r="A83" i="222"/>
  <c r="A125" i="194"/>
  <c r="A135" i="194"/>
  <c r="B134" i="194"/>
  <c r="B236" i="203"/>
  <c r="B209" i="220"/>
  <c r="B39" i="203"/>
  <c r="B93" i="203" s="1"/>
  <c r="B249" i="203" s="1"/>
  <c r="B82" i="217"/>
  <c r="B54" i="113"/>
  <c r="B26" i="183"/>
  <c r="B65" i="113"/>
  <c r="B355" i="45"/>
  <c r="B84" i="205"/>
  <c r="B123" i="205" s="1"/>
  <c r="B43" i="205"/>
  <c r="B97" i="205" s="1"/>
  <c r="B136" i="205" s="1"/>
  <c r="B42" i="209"/>
  <c r="B96" i="209" s="1"/>
  <c r="B83" i="209"/>
  <c r="B122" i="209" s="1"/>
  <c r="C159" i="60"/>
  <c r="C157" i="232"/>
  <c r="A159" i="232"/>
  <c r="A161" i="60"/>
  <c r="A8" i="224"/>
  <c r="A145" i="224" s="1"/>
  <c r="A152" i="193"/>
  <c r="B161" i="232"/>
  <c r="B163" i="60"/>
  <c r="B81" i="205"/>
  <c r="B40" i="205"/>
  <c r="B94" i="205" s="1"/>
  <c r="B172" i="205" s="1"/>
  <c r="B77" i="222"/>
  <c r="B116" i="222" s="1"/>
  <c r="B36" i="222"/>
  <c r="B90" i="222" s="1"/>
  <c r="B129" i="222" s="1"/>
  <c r="B84" i="207"/>
  <c r="B162" i="207" s="1"/>
  <c r="B118" i="211"/>
  <c r="B38" i="211"/>
  <c r="B92" i="211" s="1"/>
  <c r="B170" i="211" s="1"/>
  <c r="B35" i="212"/>
  <c r="B89" i="212" s="1"/>
  <c r="B37" i="210"/>
  <c r="B91" i="210" s="1"/>
  <c r="B169" i="210" s="1"/>
  <c r="D72" i="105"/>
  <c r="G72" i="105" s="1"/>
  <c r="D105" i="105"/>
  <c r="G105" i="105" s="1"/>
  <c r="A136" i="193"/>
  <c r="A131" i="193"/>
  <c r="A126" i="193"/>
  <c r="A49" i="193"/>
  <c r="A36" i="193"/>
  <c r="A7" i="202"/>
  <c r="A106" i="202" s="1"/>
  <c r="A8" i="220"/>
  <c r="A145" i="220" s="1"/>
  <c r="A144" i="60"/>
  <c r="C137" i="60"/>
  <c r="A134" i="60"/>
  <c r="B120" i="60"/>
  <c r="C97" i="60"/>
  <c r="A37" i="60"/>
  <c r="D51" i="105"/>
  <c r="G51" i="105" s="1"/>
  <c r="D82" i="105"/>
  <c r="G82" i="105" s="1"/>
  <c r="A69" i="193"/>
  <c r="B23" i="193"/>
  <c r="A8" i="202"/>
  <c r="A145" i="202" s="1"/>
  <c r="A7" i="205"/>
  <c r="A106" i="205" s="1"/>
  <c r="A8" i="217"/>
  <c r="A145" i="217" s="1"/>
  <c r="A173" i="60"/>
  <c r="B168" i="60"/>
  <c r="C160" i="60"/>
  <c r="C142" i="60"/>
  <c r="B138" i="60"/>
  <c r="C130" i="60"/>
  <c r="A121" i="60"/>
  <c r="C107" i="60"/>
  <c r="B85" i="60"/>
  <c r="A59" i="60"/>
  <c r="A38" i="60"/>
  <c r="B35" i="60"/>
  <c r="B25" i="60"/>
  <c r="A135" i="208"/>
  <c r="A174" i="208"/>
  <c r="A81" i="219"/>
  <c r="A40" i="219"/>
  <c r="A94" i="219" s="1"/>
  <c r="A133" i="219" s="1"/>
  <c r="B81" i="210"/>
  <c r="B120" i="210" s="1"/>
  <c r="B40" i="210"/>
  <c r="B94" i="210" s="1"/>
  <c r="B82" i="212"/>
  <c r="B121" i="212" s="1"/>
  <c r="B41" i="212"/>
  <c r="B95" i="212" s="1"/>
  <c r="B173" i="212" s="1"/>
  <c r="B76" i="213"/>
  <c r="B35" i="213"/>
  <c r="B89" i="213" s="1"/>
  <c r="B69" i="228"/>
  <c r="B36" i="228"/>
  <c r="A23" i="219"/>
  <c r="A36" i="219" s="1"/>
  <c r="A90" i="219" s="1"/>
  <c r="A207" i="219" s="1"/>
  <c r="A23" i="225"/>
  <c r="A77" i="225" s="1"/>
  <c r="A23" i="212"/>
  <c r="A23" i="206"/>
  <c r="A36" i="206" s="1"/>
  <c r="A90" i="206" s="1"/>
  <c r="A23" i="210"/>
  <c r="A77" i="210" s="1"/>
  <c r="A23" i="207"/>
  <c r="A36" i="207" s="1"/>
  <c r="A90" i="207" s="1"/>
  <c r="A23" i="213"/>
  <c r="A23" i="218"/>
  <c r="A23" i="223"/>
  <c r="A23" i="222"/>
  <c r="A23" i="205"/>
  <c r="A23" i="204"/>
  <c r="A23" i="203"/>
  <c r="A23" i="200"/>
  <c r="A23" i="214"/>
  <c r="A77" i="214" s="1"/>
  <c r="A155" i="214" s="1"/>
  <c r="A23" i="220"/>
  <c r="A36" i="220" s="1"/>
  <c r="A90" i="220" s="1"/>
  <c r="A23" i="209"/>
  <c r="A36" i="209" s="1"/>
  <c r="A90" i="209" s="1"/>
  <c r="A23" i="217"/>
  <c r="A77" i="217" s="1"/>
  <c r="A23" i="208"/>
  <c r="A77" i="208" s="1"/>
  <c r="A23" i="201"/>
  <c r="A23" i="198"/>
  <c r="A36" i="198" s="1"/>
  <c r="A90" i="198" s="1"/>
  <c r="A129" i="198" s="1"/>
  <c r="A285" i="198" s="1"/>
  <c r="I25" i="219"/>
  <c r="I78" i="219" s="1"/>
  <c r="I156" i="219" s="1"/>
  <c r="I25" i="215"/>
  <c r="I78" i="215" s="1"/>
  <c r="I156" i="215" s="1"/>
  <c r="A57" i="228"/>
  <c r="A57" i="216"/>
  <c r="A57" i="210"/>
  <c r="A57" i="219"/>
  <c r="A57" i="218"/>
  <c r="A57" i="220"/>
  <c r="A57" i="199"/>
  <c r="A57" i="215"/>
  <c r="A57" i="224"/>
  <c r="A57" i="213"/>
  <c r="A57" i="207"/>
  <c r="A57" i="212"/>
  <c r="A57" i="206"/>
  <c r="A57" i="205"/>
  <c r="A57" i="209"/>
  <c r="A57" i="198"/>
  <c r="A57" i="217"/>
  <c r="A57" i="223"/>
  <c r="A57" i="225"/>
  <c r="A57" i="208"/>
  <c r="A57" i="201"/>
  <c r="A57" i="200"/>
  <c r="A57" i="214"/>
  <c r="I5" i="209"/>
  <c r="I5" i="210"/>
  <c r="I5" i="220"/>
  <c r="A1" i="216"/>
  <c r="C3" i="199"/>
  <c r="C3" i="205"/>
  <c r="A135" i="198"/>
  <c r="A291" i="198" s="1"/>
  <c r="A115" i="198"/>
  <c r="A271" i="198" s="1"/>
  <c r="A161" i="213"/>
  <c r="A131" i="199"/>
  <c r="A248" i="199" s="1"/>
  <c r="A27" i="202"/>
  <c r="A40" i="202" s="1"/>
  <c r="A94" i="202" s="1"/>
  <c r="A57" i="204"/>
  <c r="A31" i="225"/>
  <c r="A44" i="225" s="1"/>
  <c r="A98" i="225" s="1"/>
  <c r="A31" i="220"/>
  <c r="A44" i="220" s="1"/>
  <c r="A98" i="220" s="1"/>
  <c r="A23" i="224"/>
  <c r="A77" i="224" s="1"/>
  <c r="A23" i="228"/>
  <c r="A69" i="228" s="1"/>
  <c r="B5" i="229" s="1"/>
  <c r="A35" i="205"/>
  <c r="A89" i="205" s="1"/>
  <c r="A76" i="205"/>
  <c r="A115" i="205" s="1"/>
  <c r="A61" i="199"/>
  <c r="A53" i="200"/>
  <c r="I155" i="200"/>
  <c r="I116" i="200"/>
  <c r="A80" i="213"/>
  <c r="A39" i="213"/>
  <c r="A93" i="213" s="1"/>
  <c r="A171" i="213" s="1"/>
  <c r="A72" i="228"/>
  <c r="B8" i="229" s="1"/>
  <c r="A39" i="228"/>
  <c r="A45" i="222"/>
  <c r="A99" i="222" s="1"/>
  <c r="A86" i="222"/>
  <c r="A164" i="222" s="1"/>
  <c r="A36" i="211"/>
  <c r="A90" i="211" s="1"/>
  <c r="A77" i="211"/>
  <c r="B161" i="220"/>
  <c r="B156" i="223"/>
  <c r="B117" i="223"/>
  <c r="B80" i="212"/>
  <c r="B39" i="212"/>
  <c r="B93" i="212" s="1"/>
  <c r="B171" i="212" s="1"/>
  <c r="A27" i="223"/>
  <c r="A27" i="224"/>
  <c r="A27" i="216"/>
  <c r="A27" i="209"/>
  <c r="A81" i="209" s="1"/>
  <c r="A27" i="204"/>
  <c r="A27" i="199"/>
  <c r="A27" i="210"/>
  <c r="A27" i="218"/>
  <c r="A81" i="218" s="1"/>
  <c r="A27" i="215"/>
  <c r="A40" i="215" s="1"/>
  <c r="A94" i="215" s="1"/>
  <c r="A27" i="206"/>
  <c r="A81" i="206" s="1"/>
  <c r="A198" i="206" s="1"/>
  <c r="A27" i="222"/>
  <c r="A81" i="222" s="1"/>
  <c r="A27" i="203"/>
  <c r="A40" i="203" s="1"/>
  <c r="A94" i="203" s="1"/>
  <c r="A27" i="225"/>
  <c r="A81" i="225" s="1"/>
  <c r="A159" i="225" s="1"/>
  <c r="A27" i="212"/>
  <c r="A81" i="212" s="1"/>
  <c r="A120" i="212" s="1"/>
  <c r="A27" i="208"/>
  <c r="A27" i="211"/>
  <c r="A81" i="211" s="1"/>
  <c r="A120" i="211" s="1"/>
  <c r="A27" i="207"/>
  <c r="A27" i="200"/>
  <c r="A81" i="200" s="1"/>
  <c r="A159" i="200" s="1"/>
  <c r="A27" i="213"/>
  <c r="A81" i="213" s="1"/>
  <c r="A120" i="213" s="1"/>
  <c r="A27" i="198"/>
  <c r="I19" i="225"/>
  <c r="I73" i="225" s="1"/>
  <c r="I112" i="225" s="1"/>
  <c r="I19" i="212"/>
  <c r="I73" i="212" s="1"/>
  <c r="I19" i="215"/>
  <c r="I73" i="215" s="1"/>
  <c r="I112" i="215" s="1"/>
  <c r="I19" i="216"/>
  <c r="I73" i="216" s="1"/>
  <c r="I151" i="216" s="1"/>
  <c r="I19" i="206"/>
  <c r="I73" i="206" s="1"/>
  <c r="I190" i="206" s="1"/>
  <c r="I19" i="207"/>
  <c r="I73" i="207" s="1"/>
  <c r="I112" i="207" s="1"/>
  <c r="I19" i="199"/>
  <c r="I73" i="199" s="1"/>
  <c r="I151" i="199" s="1"/>
  <c r="I19" i="223"/>
  <c r="I73" i="223" s="1"/>
  <c r="I151" i="223" s="1"/>
  <c r="I19" i="224"/>
  <c r="I73" i="224" s="1"/>
  <c r="I112" i="224" s="1"/>
  <c r="I19" i="214"/>
  <c r="I73" i="214" s="1"/>
  <c r="I112" i="214" s="1"/>
  <c r="I19" i="211"/>
  <c r="I73" i="211" s="1"/>
  <c r="I19" i="205"/>
  <c r="I73" i="205" s="1"/>
  <c r="I112" i="205" s="1"/>
  <c r="I19" i="204"/>
  <c r="I73" i="204" s="1"/>
  <c r="I112" i="204" s="1"/>
  <c r="I19" i="213"/>
  <c r="I73" i="213" s="1"/>
  <c r="I151" i="213" s="1"/>
  <c r="I19" i="203"/>
  <c r="I73" i="203" s="1"/>
  <c r="I229" i="203" s="1"/>
  <c r="I19" i="220"/>
  <c r="I73" i="220" s="1"/>
  <c r="I151" i="220" s="1"/>
  <c r="I19" i="219"/>
  <c r="I73" i="219" s="1"/>
  <c r="I190" i="219" s="1"/>
  <c r="I19" i="200"/>
  <c r="I73" i="200" s="1"/>
  <c r="I112" i="200" s="1"/>
  <c r="I19" i="209"/>
  <c r="I73" i="209" s="1"/>
  <c r="I112" i="209" s="1"/>
  <c r="I19" i="201"/>
  <c r="I73" i="201" s="1"/>
  <c r="I19" i="202"/>
  <c r="I73" i="202" s="1"/>
  <c r="I151" i="202" s="1"/>
  <c r="I19" i="208"/>
  <c r="I73" i="208" s="1"/>
  <c r="I112" i="208" s="1"/>
  <c r="I19" i="222"/>
  <c r="I73" i="222" s="1"/>
  <c r="I151" i="222" s="1"/>
  <c r="I19" i="210"/>
  <c r="I73" i="210" s="1"/>
  <c r="I151" i="210" s="1"/>
  <c r="A61" i="224"/>
  <c r="A61" i="213"/>
  <c r="A61" i="210"/>
  <c r="A61" i="214"/>
  <c r="A61" i="225"/>
  <c r="A61" i="202"/>
  <c r="A61" i="206"/>
  <c r="A61" i="222"/>
  <c r="A61" i="207"/>
  <c r="A61" i="208"/>
  <c r="A61" i="223"/>
  <c r="A61" i="200"/>
  <c r="A61" i="205"/>
  <c r="A61" i="211"/>
  <c r="A61" i="216"/>
  <c r="A61" i="218"/>
  <c r="A61" i="215"/>
  <c r="A61" i="201"/>
  <c r="A61" i="209"/>
  <c r="A61" i="198"/>
  <c r="A53" i="222"/>
  <c r="A53" i="207"/>
  <c r="A53" i="208"/>
  <c r="A53" i="201"/>
  <c r="A53" i="216"/>
  <c r="A53" i="210"/>
  <c r="A53" i="209"/>
  <c r="A53" i="225"/>
  <c r="A53" i="212"/>
  <c r="A53" i="228"/>
  <c r="A53" i="213"/>
  <c r="A53" i="204"/>
  <c r="A53" i="211"/>
  <c r="A53" i="202"/>
  <c r="A53" i="223"/>
  <c r="A53" i="198"/>
  <c r="A53" i="217"/>
  <c r="A53" i="218"/>
  <c r="A53" i="214"/>
  <c r="A53" i="219"/>
  <c r="A53" i="199"/>
  <c r="A53" i="205"/>
  <c r="I5" i="198"/>
  <c r="I5" i="206"/>
  <c r="I5" i="202"/>
  <c r="A1" i="199"/>
  <c r="C3" i="201"/>
  <c r="C3" i="224"/>
  <c r="A160" i="200"/>
  <c r="A153" i="225"/>
  <c r="A232" i="198"/>
  <c r="A125" i="220"/>
  <c r="A209" i="199"/>
  <c r="A41" i="214"/>
  <c r="A95" i="214" s="1"/>
  <c r="A134" i="214" s="1"/>
  <c r="A82" i="224"/>
  <c r="A160" i="224" s="1"/>
  <c r="A165" i="225"/>
  <c r="I119" i="202"/>
  <c r="A27" i="201"/>
  <c r="A27" i="220"/>
  <c r="A57" i="203"/>
  <c r="A57" i="222"/>
  <c r="A23" i="202"/>
  <c r="A36" i="202" s="1"/>
  <c r="A90" i="202" s="1"/>
  <c r="A129" i="202" s="1"/>
  <c r="A61" i="203"/>
  <c r="A61" i="228"/>
  <c r="A53" i="215"/>
  <c r="I19" i="217"/>
  <c r="I73" i="217" s="1"/>
  <c r="I151" i="217" s="1"/>
  <c r="B83" i="207"/>
  <c r="B42" i="207"/>
  <c r="B96" i="207" s="1"/>
  <c r="B174" i="207" s="1"/>
  <c r="A31" i="224"/>
  <c r="A31" i="213"/>
  <c r="A31" i="214"/>
  <c r="A31" i="201"/>
  <c r="A31" i="200"/>
  <c r="A31" i="212"/>
  <c r="A31" i="198"/>
  <c r="A31" i="222"/>
  <c r="A31" i="210"/>
  <c r="A44" i="210" s="1"/>
  <c r="A98" i="210" s="1"/>
  <c r="A137" i="210" s="1"/>
  <c r="A31" i="208"/>
  <c r="A31" i="209"/>
  <c r="A31" i="199"/>
  <c r="A31" i="205"/>
  <c r="A31" i="228"/>
  <c r="A31" i="216"/>
  <c r="A44" i="216" s="1"/>
  <c r="A98" i="216" s="1"/>
  <c r="A31" i="215"/>
  <c r="A44" i="215" s="1"/>
  <c r="A98" i="215" s="1"/>
  <c r="A176" i="215" s="1"/>
  <c r="A31" i="204"/>
  <c r="A44" i="204" s="1"/>
  <c r="A98" i="204" s="1"/>
  <c r="A293" i="204" s="1"/>
  <c r="A31" i="211"/>
  <c r="A85" i="211" s="1"/>
  <c r="A31" i="202"/>
  <c r="A85" i="202" s="1"/>
  <c r="A31" i="219"/>
  <c r="A31" i="206"/>
  <c r="A85" i="206" s="1"/>
  <c r="A1" i="208"/>
  <c r="A119" i="201"/>
  <c r="A41" i="209"/>
  <c r="A95" i="209" s="1"/>
  <c r="A134" i="209" s="1"/>
  <c r="A27" i="205"/>
  <c r="A81" i="205" s="1"/>
  <c r="A27" i="228"/>
  <c r="A73" i="228" s="1"/>
  <c r="B9" i="229" s="1"/>
  <c r="A57" i="211"/>
  <c r="I154" i="200"/>
  <c r="I115" i="200"/>
  <c r="A31" i="223"/>
  <c r="A44" i="223" s="1"/>
  <c r="A98" i="223" s="1"/>
  <c r="A31" i="207"/>
  <c r="A44" i="207" s="1"/>
  <c r="A98" i="207" s="1"/>
  <c r="A23" i="216"/>
  <c r="A77" i="216" s="1"/>
  <c r="A23" i="215"/>
  <c r="A77" i="215" s="1"/>
  <c r="A61" i="219"/>
  <c r="A61" i="204"/>
  <c r="A53" i="206"/>
  <c r="A53" i="220"/>
  <c r="I158" i="217"/>
  <c r="I119" i="217"/>
  <c r="I19" i="198"/>
  <c r="I73" i="198" s="1"/>
  <c r="I112" i="198" s="1"/>
  <c r="I268" i="198" s="1"/>
  <c r="I19" i="228"/>
  <c r="A78" i="208"/>
  <c r="A37" i="208"/>
  <c r="A91" i="208" s="1"/>
  <c r="J39" i="208"/>
  <c r="J93" i="208" s="1"/>
  <c r="J132" i="208" s="1"/>
  <c r="J171" i="208" s="1"/>
  <c r="A70" i="228"/>
  <c r="B6" i="229" s="1"/>
  <c r="J39" i="228"/>
  <c r="A37" i="228"/>
  <c r="A83" i="201"/>
  <c r="J38" i="201"/>
  <c r="J92" i="201" s="1"/>
  <c r="J131" i="201" s="1"/>
  <c r="J170" i="201" s="1"/>
  <c r="J38" i="208"/>
  <c r="J92" i="208" s="1"/>
  <c r="J131" i="208" s="1"/>
  <c r="J170" i="208" s="1"/>
  <c r="A83" i="208"/>
  <c r="A161" i="208" s="1"/>
  <c r="A83" i="200"/>
  <c r="A42" i="200"/>
  <c r="A96" i="200" s="1"/>
  <c r="J38" i="200"/>
  <c r="J92" i="200" s="1"/>
  <c r="J131" i="200" s="1"/>
  <c r="J170" i="200" s="1"/>
  <c r="A144" i="225"/>
  <c r="A105" i="225"/>
  <c r="B160" i="204"/>
  <c r="B277" i="204"/>
  <c r="B199" i="204"/>
  <c r="B80" i="215"/>
  <c r="B119" i="215" s="1"/>
  <c r="B39" i="215"/>
  <c r="B93" i="215" s="1"/>
  <c r="B171" i="215" s="1"/>
  <c r="B82" i="215"/>
  <c r="B41" i="215"/>
  <c r="B95" i="215" s="1"/>
  <c r="B134" i="215" s="1"/>
  <c r="B45" i="215"/>
  <c r="B99" i="215" s="1"/>
  <c r="B86" i="215"/>
  <c r="B78" i="216"/>
  <c r="B37" i="216"/>
  <c r="B91" i="216" s="1"/>
  <c r="B169" i="216" s="1"/>
  <c r="B38" i="216"/>
  <c r="B92" i="216" s="1"/>
  <c r="B170" i="216" s="1"/>
  <c r="B79" i="216"/>
  <c r="B82" i="216"/>
  <c r="B41" i="216"/>
  <c r="B95" i="216" s="1"/>
  <c r="B134" i="216" s="1"/>
  <c r="B154" i="217"/>
  <c r="B115" i="217"/>
  <c r="B76" i="219"/>
  <c r="B154" i="219" s="1"/>
  <c r="B35" i="219"/>
  <c r="B89" i="219" s="1"/>
  <c r="B6" i="123"/>
  <c r="C6" i="126"/>
  <c r="B124" i="218"/>
  <c r="B202" i="218"/>
  <c r="B163" i="218"/>
  <c r="B37" i="206"/>
  <c r="B91" i="206" s="1"/>
  <c r="B78" i="206"/>
  <c r="B156" i="206" s="1"/>
  <c r="B79" i="206"/>
  <c r="B38" i="206"/>
  <c r="B92" i="206" s="1"/>
  <c r="B131" i="206" s="1"/>
  <c r="B80" i="206"/>
  <c r="B197" i="206" s="1"/>
  <c r="B39" i="206"/>
  <c r="B93" i="206" s="1"/>
  <c r="B210" i="206" s="1"/>
  <c r="B82" i="206"/>
  <c r="B41" i="206"/>
  <c r="B95" i="206" s="1"/>
  <c r="B134" i="206" s="1"/>
  <c r="B45" i="206"/>
  <c r="B99" i="206" s="1"/>
  <c r="B86" i="206"/>
  <c r="A14" i="209"/>
  <c r="A66" i="209" s="1"/>
  <c r="A144" i="209" s="1"/>
  <c r="B2" i="209"/>
  <c r="B14" i="209" s="1"/>
  <c r="B66" i="209" s="1"/>
  <c r="B144" i="209" s="1"/>
  <c r="A14" i="222"/>
  <c r="A66" i="222" s="1"/>
  <c r="A105" i="222" s="1"/>
  <c r="B129" i="223"/>
  <c r="B168" i="223"/>
  <c r="B86" i="199"/>
  <c r="B164" i="199" s="1"/>
  <c r="B45" i="199"/>
  <c r="B99" i="199" s="1"/>
  <c r="B216" i="199" s="1"/>
  <c r="B82" i="200"/>
  <c r="B41" i="200"/>
  <c r="B95" i="200" s="1"/>
  <c r="B173" i="200" s="1"/>
  <c r="B77" i="201"/>
  <c r="B36" i="201"/>
  <c r="B90" i="201" s="1"/>
  <c r="B168" i="201" s="1"/>
  <c r="B80" i="219"/>
  <c r="B39" i="219"/>
  <c r="B93" i="219" s="1"/>
  <c r="B132" i="219" s="1"/>
  <c r="B164" i="219"/>
  <c r="B203" i="219"/>
  <c r="B81" i="224"/>
  <c r="B159" i="224" s="1"/>
  <c r="B40" i="224"/>
  <c r="B94" i="224" s="1"/>
  <c r="B42" i="224"/>
  <c r="B96" i="224" s="1"/>
  <c r="B83" i="224"/>
  <c r="B36" i="225"/>
  <c r="B90" i="225" s="1"/>
  <c r="B77" i="225"/>
  <c r="B116" i="225" s="1"/>
  <c r="B93" i="60"/>
  <c r="A70" i="60"/>
  <c r="C57" i="232"/>
  <c r="A58" i="232"/>
  <c r="B41" i="228"/>
  <c r="D15" i="105"/>
  <c r="G15" i="105" s="1"/>
  <c r="D94" i="105"/>
  <c r="G94" i="105" s="1"/>
  <c r="D44" i="105"/>
  <c r="G44" i="105" s="1"/>
  <c r="D136" i="105"/>
  <c r="G136" i="105" s="1"/>
  <c r="A76" i="193"/>
  <c r="A8" i="205"/>
  <c r="A145" i="205" s="1"/>
  <c r="C65" i="60"/>
  <c r="A60" i="60"/>
  <c r="C49" i="60"/>
  <c r="A9" i="198"/>
  <c r="A184" i="198" s="1"/>
  <c r="B85" i="232"/>
  <c r="A147" i="232"/>
  <c r="D37" i="105"/>
  <c r="G37" i="105" s="1"/>
  <c r="D111" i="105"/>
  <c r="G111" i="105" s="1"/>
  <c r="D60" i="105"/>
  <c r="G60" i="105" s="1"/>
  <c r="D22" i="105"/>
  <c r="G22" i="105" s="1"/>
  <c r="A64" i="193"/>
  <c r="A80" i="60"/>
  <c r="B64" i="60"/>
  <c r="B12" i="60"/>
  <c r="F14" i="2"/>
  <c r="F93" i="2"/>
  <c r="F44" i="2"/>
  <c r="G86" i="2"/>
  <c r="F3" i="2"/>
  <c r="F29" i="192"/>
  <c r="F74" i="192" s="1"/>
  <c r="G52" i="2"/>
  <c r="F18" i="2"/>
  <c r="R6" i="192"/>
  <c r="S6" i="192"/>
  <c r="W6" i="192"/>
  <c r="W30" i="192" s="1"/>
  <c r="V6" i="192"/>
  <c r="F4" i="2"/>
  <c r="F30" i="192"/>
  <c r="F75" i="192" s="1"/>
  <c r="U6" i="192"/>
  <c r="P6" i="192"/>
  <c r="T6" i="192"/>
  <c r="E4" i="2"/>
  <c r="E75" i="192"/>
  <c r="F61" i="2"/>
  <c r="F52" i="2"/>
  <c r="F39" i="2"/>
  <c r="F23" i="2"/>
  <c r="F10" i="2"/>
  <c r="G48" i="2"/>
  <c r="F57" i="2"/>
  <c r="F48" i="2"/>
  <c r="G93" i="2"/>
  <c r="G44" i="2"/>
  <c r="A199" i="205"/>
  <c r="A160" i="205"/>
  <c r="A134" i="213"/>
  <c r="A173" i="213"/>
  <c r="D6" i="194"/>
  <c r="A1" i="204"/>
  <c r="A1" i="200"/>
  <c r="A1" i="206"/>
  <c r="A1" i="214"/>
  <c r="A252" i="198"/>
  <c r="A126" i="216"/>
  <c r="A174" i="222"/>
  <c r="A41" i="205"/>
  <c r="A95" i="205" s="1"/>
  <c r="A173" i="205" s="1"/>
  <c r="A82" i="213"/>
  <c r="I150" i="225"/>
  <c r="I150" i="218"/>
  <c r="I150" i="213"/>
  <c r="A80" i="211"/>
  <c r="A39" i="211"/>
  <c r="A93" i="211" s="1"/>
  <c r="A171" i="211" s="1"/>
  <c r="A123" i="224"/>
  <c r="A162" i="224"/>
  <c r="A39" i="214"/>
  <c r="A93" i="214" s="1"/>
  <c r="A80" i="214"/>
  <c r="C5" i="216"/>
  <c r="C5" i="218"/>
  <c r="C5" i="204"/>
  <c r="A1" i="213"/>
  <c r="A1" i="201"/>
  <c r="A1" i="217"/>
  <c r="A174" i="198"/>
  <c r="A154" i="209"/>
  <c r="A118" i="225"/>
  <c r="A41" i="223"/>
  <c r="A95" i="223" s="1"/>
  <c r="I150" i="211"/>
  <c r="I150" i="198"/>
  <c r="A86" i="208"/>
  <c r="A76" i="225"/>
  <c r="A35" i="225"/>
  <c r="A89" i="225" s="1"/>
  <c r="A128" i="225" s="1"/>
  <c r="A35" i="207"/>
  <c r="A89" i="207" s="1"/>
  <c r="A76" i="207"/>
  <c r="A39" i="224"/>
  <c r="A93" i="224" s="1"/>
  <c r="A80" i="224"/>
  <c r="I115" i="224"/>
  <c r="I154" i="224"/>
  <c r="C5" i="200"/>
  <c r="C5" i="210"/>
  <c r="C5" i="209"/>
  <c r="A1" i="205"/>
  <c r="A1" i="215"/>
  <c r="A1" i="218"/>
  <c r="A108" i="216"/>
  <c r="I150" i="202"/>
  <c r="I228" i="198"/>
  <c r="A79" i="199"/>
  <c r="A157" i="199" s="1"/>
  <c r="A46" i="210"/>
  <c r="A100" i="210" s="1"/>
  <c r="A88" i="210"/>
  <c r="A166" i="210" s="1"/>
  <c r="A46" i="216"/>
  <c r="A100" i="216" s="1"/>
  <c r="A88" i="216"/>
  <c r="A127" i="216" s="1"/>
  <c r="A79" i="209"/>
  <c r="A38" i="209"/>
  <c r="A92" i="209" s="1"/>
  <c r="A170" i="209" s="1"/>
  <c r="A71" i="228"/>
  <c r="B7" i="229" s="1"/>
  <c r="A38" i="228"/>
  <c r="B80" i="204"/>
  <c r="B197" i="204" s="1"/>
  <c r="B39" i="204"/>
  <c r="B93" i="204" s="1"/>
  <c r="B84" i="208"/>
  <c r="B162" i="208" s="1"/>
  <c r="B43" i="208"/>
  <c r="B97" i="208" s="1"/>
  <c r="B136" i="208" s="1"/>
  <c r="B84" i="211"/>
  <c r="B43" i="211"/>
  <c r="B97" i="211" s="1"/>
  <c r="B133" i="212"/>
  <c r="B172" i="212"/>
  <c r="B83" i="218"/>
  <c r="B122" i="218" s="1"/>
  <c r="B42" i="218"/>
  <c r="B96" i="218" s="1"/>
  <c r="B174" i="218" s="1"/>
  <c r="B38" i="219"/>
  <c r="B92" i="219" s="1"/>
  <c r="B79" i="219"/>
  <c r="B118" i="219" s="1"/>
  <c r="B155" i="220"/>
  <c r="B194" i="220"/>
  <c r="B116" i="220"/>
  <c r="B84" i="224"/>
  <c r="B43" i="224"/>
  <c r="B97" i="224" s="1"/>
  <c r="B136" i="224" s="1"/>
  <c r="B45" i="224"/>
  <c r="B99" i="224" s="1"/>
  <c r="B86" i="224"/>
  <c r="I25" i="220"/>
  <c r="I78" i="220" s="1"/>
  <c r="I25" i="210"/>
  <c r="I78" i="210" s="1"/>
  <c r="I156" i="210" s="1"/>
  <c r="I25" i="201"/>
  <c r="I78" i="201" s="1"/>
  <c r="I25" i="199"/>
  <c r="I78" i="199" s="1"/>
  <c r="I25" i="225"/>
  <c r="I78" i="225" s="1"/>
  <c r="I25" i="224"/>
  <c r="I78" i="224" s="1"/>
  <c r="I117" i="224" s="1"/>
  <c r="I25" i="218"/>
  <c r="I78" i="218" s="1"/>
  <c r="I25" i="217"/>
  <c r="I78" i="217" s="1"/>
  <c r="I117" i="217" s="1"/>
  <c r="I25" i="214"/>
  <c r="I78" i="214" s="1"/>
  <c r="I25" i="213"/>
  <c r="I78" i="213" s="1"/>
  <c r="I25" i="209"/>
  <c r="I78" i="209" s="1"/>
  <c r="I156" i="209" s="1"/>
  <c r="I25" i="204"/>
  <c r="I78" i="204" s="1"/>
  <c r="I234" i="204" s="1"/>
  <c r="I25" i="203"/>
  <c r="I78" i="203" s="1"/>
  <c r="I234" i="203" s="1"/>
  <c r="I25" i="216"/>
  <c r="I78" i="216" s="1"/>
  <c r="I25" i="212"/>
  <c r="I78" i="212" s="1"/>
  <c r="I25" i="208"/>
  <c r="I78" i="208" s="1"/>
  <c r="I25" i="207"/>
  <c r="I78" i="207" s="1"/>
  <c r="I25" i="205"/>
  <c r="I78" i="205" s="1"/>
  <c r="I25" i="202"/>
  <c r="I78" i="202" s="1"/>
  <c r="I117" i="202" s="1"/>
  <c r="I25" i="200"/>
  <c r="I78" i="200" s="1"/>
  <c r="I156" i="200" s="1"/>
  <c r="B78" i="198"/>
  <c r="B156" i="198" s="1"/>
  <c r="B238" i="204"/>
  <c r="B36" i="220"/>
  <c r="B90" i="220" s="1"/>
  <c r="B207" i="220" s="1"/>
  <c r="B80" i="201"/>
  <c r="B39" i="201"/>
  <c r="B93" i="201" s="1"/>
  <c r="B80" i="210"/>
  <c r="B39" i="210"/>
  <c r="B93" i="210" s="1"/>
  <c r="B132" i="210" s="1"/>
  <c r="B82" i="210"/>
  <c r="B41" i="210"/>
  <c r="B95" i="210" s="1"/>
  <c r="B173" i="210" s="1"/>
  <c r="B86" i="210"/>
  <c r="B164" i="210" s="1"/>
  <c r="B45" i="210"/>
  <c r="B99" i="210" s="1"/>
  <c r="B177" i="210" s="1"/>
  <c r="I25" i="211"/>
  <c r="I78" i="211" s="1"/>
  <c r="B81" i="211"/>
  <c r="B40" i="211"/>
  <c r="B94" i="211" s="1"/>
  <c r="B77" i="218"/>
  <c r="B194" i="218" s="1"/>
  <c r="B36" i="218"/>
  <c r="B90" i="218" s="1"/>
  <c r="B129" i="218" s="1"/>
  <c r="A9" i="232"/>
  <c r="A10" i="60"/>
  <c r="A6" i="198"/>
  <c r="A9" i="193"/>
  <c r="C11" i="232"/>
  <c r="C12" i="60"/>
  <c r="B12" i="232"/>
  <c r="B13" i="60"/>
  <c r="A20" i="105"/>
  <c r="C5" i="230"/>
  <c r="B30" i="232"/>
  <c r="B31" i="60"/>
  <c r="C42" i="232"/>
  <c r="C43" i="60"/>
  <c r="B48" i="232"/>
  <c r="B50" i="60"/>
  <c r="A49" i="232"/>
  <c r="A48" i="193"/>
  <c r="A51" i="60"/>
  <c r="C51" i="232"/>
  <c r="C53" i="60"/>
  <c r="A53" i="232"/>
  <c r="A11" i="204"/>
  <c r="A262" i="204" s="1"/>
  <c r="A56" i="232"/>
  <c r="A58" i="60"/>
  <c r="A6" i="205"/>
  <c r="A67" i="205" s="1"/>
  <c r="A55" i="193"/>
  <c r="C83" i="232"/>
  <c r="C85" i="60"/>
  <c r="C90" i="232"/>
  <c r="C92" i="60"/>
  <c r="B96" i="232"/>
  <c r="B98" i="60"/>
  <c r="A97" i="232"/>
  <c r="A94" i="193"/>
  <c r="A8" i="212"/>
  <c r="A145" i="212" s="1"/>
  <c r="A99" i="60"/>
  <c r="A100" i="232"/>
  <c r="A102" i="60"/>
  <c r="A6" i="213"/>
  <c r="A67" i="213" s="1"/>
  <c r="A107" i="232"/>
  <c r="A109" i="60"/>
  <c r="A8" i="214"/>
  <c r="A145" i="214" s="1"/>
  <c r="A104" i="193"/>
  <c r="B110" i="232"/>
  <c r="B112" i="60"/>
  <c r="A84" i="212"/>
  <c r="A123" i="212" s="1"/>
  <c r="A84" i="206"/>
  <c r="A201" i="206" s="1"/>
  <c r="A43" i="224"/>
  <c r="A97" i="224" s="1"/>
  <c r="A175" i="224" s="1"/>
  <c r="A84" i="198"/>
  <c r="A240" i="198" s="1"/>
  <c r="B84" i="198"/>
  <c r="B123" i="198" s="1"/>
  <c r="B279" i="198" s="1"/>
  <c r="B194" i="219"/>
  <c r="B172" i="201"/>
  <c r="B121" i="204"/>
  <c r="B40" i="219"/>
  <c r="B94" i="219" s="1"/>
  <c r="B36" i="219"/>
  <c r="B90" i="219" s="1"/>
  <c r="B207" i="219" s="1"/>
  <c r="B77" i="204"/>
  <c r="B36" i="204"/>
  <c r="B90" i="204" s="1"/>
  <c r="B160" i="211"/>
  <c r="B121" i="211"/>
  <c r="B157" i="222"/>
  <c r="B118" i="222"/>
  <c r="I25" i="222"/>
  <c r="I78" i="222" s="1"/>
  <c r="I156" i="222" s="1"/>
  <c r="B81" i="222"/>
  <c r="B120" i="222" s="1"/>
  <c r="B40" i="222"/>
  <c r="B94" i="222" s="1"/>
  <c r="B41" i="222"/>
  <c r="B95" i="222" s="1"/>
  <c r="B82" i="222"/>
  <c r="B83" i="222"/>
  <c r="B42" i="222"/>
  <c r="B96" i="222" s="1"/>
  <c r="B135" i="222" s="1"/>
  <c r="B79" i="223"/>
  <c r="B157" i="223" s="1"/>
  <c r="B38" i="223"/>
  <c r="B92" i="223" s="1"/>
  <c r="I25" i="223"/>
  <c r="I78" i="223" s="1"/>
  <c r="I156" i="223" s="1"/>
  <c r="B81" i="223"/>
  <c r="B40" i="223"/>
  <c r="B94" i="223" s="1"/>
  <c r="B133" i="223" s="1"/>
  <c r="B83" i="223"/>
  <c r="B161" i="223" s="1"/>
  <c r="B42" i="223"/>
  <c r="B96" i="223" s="1"/>
  <c r="B174" i="223" s="1"/>
  <c r="I24" i="228"/>
  <c r="A76" i="232"/>
  <c r="A78" i="60"/>
  <c r="A8" i="208"/>
  <c r="A145" i="208" s="1"/>
  <c r="A74" i="193"/>
  <c r="B78" i="232"/>
  <c r="B80" i="60"/>
  <c r="A79" i="232"/>
  <c r="A77" i="193"/>
  <c r="A6" i="209"/>
  <c r="A67" i="209" s="1"/>
  <c r="I25" i="198"/>
  <c r="I78" i="198" s="1"/>
  <c r="I156" i="198" s="1"/>
  <c r="B85" i="224"/>
  <c r="B83" i="214"/>
  <c r="B81" i="201"/>
  <c r="B120" i="201" s="1"/>
  <c r="B84" i="202"/>
  <c r="B43" i="202"/>
  <c r="B97" i="202" s="1"/>
  <c r="B136" i="202" s="1"/>
  <c r="I25" i="206"/>
  <c r="I78" i="206" s="1"/>
  <c r="I117" i="206" s="1"/>
  <c r="B77" i="209"/>
  <c r="B36" i="209"/>
  <c r="B90" i="209" s="1"/>
  <c r="B168" i="209" s="1"/>
  <c r="B39" i="220"/>
  <c r="B93" i="220" s="1"/>
  <c r="B171" i="220" s="1"/>
  <c r="B80" i="220"/>
  <c r="B197" i="220" s="1"/>
  <c r="B84" i="220"/>
  <c r="B43" i="220"/>
  <c r="B97" i="220" s="1"/>
  <c r="B85" i="220"/>
  <c r="B163" i="220" s="1"/>
  <c r="B44" i="220"/>
  <c r="B98" i="220" s="1"/>
  <c r="B176" i="220" s="1"/>
  <c r="B86" i="220"/>
  <c r="B164" i="220" s="1"/>
  <c r="B45" i="220"/>
  <c r="B99" i="220" s="1"/>
  <c r="B86" i="225"/>
  <c r="B45" i="225"/>
  <c r="B99" i="225" s="1"/>
  <c r="B138" i="225" s="1"/>
  <c r="B57" i="232"/>
  <c r="B59" i="60"/>
  <c r="A63" i="232"/>
  <c r="A65" i="60"/>
  <c r="B69" i="232"/>
  <c r="B71" i="60"/>
  <c r="A70" i="232"/>
  <c r="A72" i="60"/>
  <c r="D54" i="105"/>
  <c r="G54" i="105" s="1"/>
  <c r="A6" i="215"/>
  <c r="A67" i="215" s="1"/>
  <c r="A33" i="60"/>
  <c r="D109" i="105"/>
  <c r="G109" i="105" s="1"/>
  <c r="A107" i="193"/>
  <c r="C93" i="60"/>
  <c r="C66" i="60"/>
  <c r="C57" i="60"/>
  <c r="B130" i="232"/>
  <c r="C146" i="232"/>
  <c r="F59" i="2"/>
  <c r="G90" i="2"/>
  <c r="F16" i="2"/>
  <c r="H25" i="2"/>
  <c r="F46" i="2"/>
  <c r="G46" i="2"/>
  <c r="F24" i="2"/>
  <c r="G53" i="2"/>
  <c r="J5" i="183"/>
  <c r="L5" i="183"/>
  <c r="N5" i="183"/>
  <c r="P5" i="183"/>
  <c r="C4" i="230"/>
  <c r="C6" i="230"/>
  <c r="N5" i="113"/>
  <c r="A8" i="60"/>
  <c r="P81" i="191"/>
  <c r="O81" i="191"/>
  <c r="P10" i="191"/>
  <c r="O10" i="191"/>
  <c r="A166" i="224"/>
  <c r="A127" i="224"/>
  <c r="P80" i="191"/>
  <c r="O80" i="191"/>
  <c r="D28" i="233"/>
  <c r="F26" i="233"/>
  <c r="H150" i="232"/>
  <c r="F12" i="233"/>
  <c r="E26" i="233"/>
  <c r="G150" i="232"/>
  <c r="E22" i="233"/>
  <c r="G120" i="232"/>
  <c r="E12" i="233"/>
  <c r="K148" i="220"/>
  <c r="K109" i="206"/>
  <c r="K148" i="206"/>
  <c r="K187" i="206"/>
  <c r="Q105" i="60"/>
  <c r="K16" i="199"/>
  <c r="K70" i="199" s="1"/>
  <c r="C70" i="210"/>
  <c r="K16" i="210"/>
  <c r="K70" i="210" s="1"/>
  <c r="C70" i="214"/>
  <c r="Q122" i="60"/>
  <c r="A108" i="217"/>
  <c r="A147" i="217"/>
  <c r="A161" i="202"/>
  <c r="A122" i="202"/>
  <c r="A117" i="204"/>
  <c r="A273" i="204"/>
  <c r="A234" i="204"/>
  <c r="A195" i="204"/>
  <c r="A135" i="223"/>
  <c r="A174" i="223"/>
  <c r="J38" i="225"/>
  <c r="J92" i="225" s="1"/>
  <c r="J131" i="225" s="1"/>
  <c r="J170" i="225" s="1"/>
  <c r="A83" i="225"/>
  <c r="A83" i="206"/>
  <c r="A161" i="206" s="1"/>
  <c r="J38" i="206"/>
  <c r="J92" i="206" s="1"/>
  <c r="J131" i="206" s="1"/>
  <c r="J170" i="206" s="1"/>
  <c r="J209" i="206" s="1"/>
  <c r="A83" i="199"/>
  <c r="A42" i="199"/>
  <c r="A96" i="199" s="1"/>
  <c r="J38" i="199"/>
  <c r="J92" i="199" s="1"/>
  <c r="J131" i="199" s="1"/>
  <c r="J170" i="199" s="1"/>
  <c r="J209" i="199" s="1"/>
  <c r="J248" i="199" s="1"/>
  <c r="A83" i="220"/>
  <c r="J38" i="220"/>
  <c r="J92" i="220" s="1"/>
  <c r="J131" i="220" s="1"/>
  <c r="J170" i="220" s="1"/>
  <c r="J209" i="220" s="1"/>
  <c r="A83" i="223"/>
  <c r="J38" i="223"/>
  <c r="J92" i="223" s="1"/>
  <c r="J131" i="223" s="1"/>
  <c r="J170" i="223" s="1"/>
  <c r="J38" i="219"/>
  <c r="J92" i="219" s="1"/>
  <c r="J131" i="219" s="1"/>
  <c r="J170" i="219" s="1"/>
  <c r="J209" i="219" s="1"/>
  <c r="A42" i="219"/>
  <c r="A96" i="219" s="1"/>
  <c r="A174" i="219" s="1"/>
  <c r="A83" i="219"/>
  <c r="A161" i="219" s="1"/>
  <c r="A42" i="217"/>
  <c r="A96" i="217" s="1"/>
  <c r="J38" i="217"/>
  <c r="J92" i="217" s="1"/>
  <c r="J131" i="217" s="1"/>
  <c r="J170" i="217" s="1"/>
  <c r="L172" i="60"/>
  <c r="Q172" i="60"/>
  <c r="A123" i="213"/>
  <c r="A162" i="213"/>
  <c r="A162" i="216"/>
  <c r="A123" i="216"/>
  <c r="E7" i="188"/>
  <c r="O86" i="191"/>
  <c r="P86" i="191"/>
  <c r="P84" i="191"/>
  <c r="O84" i="191"/>
  <c r="M147" i="199"/>
  <c r="M108" i="199"/>
  <c r="M225" i="199" s="1"/>
  <c r="C191" i="199"/>
  <c r="C152" i="199"/>
  <c r="C113" i="199"/>
  <c r="C230" i="199" s="1"/>
  <c r="B192" i="199"/>
  <c r="B114" i="199"/>
  <c r="B231" i="199" s="1"/>
  <c r="B153" i="199"/>
  <c r="E114" i="199"/>
  <c r="E231" i="199" s="1"/>
  <c r="E153" i="199"/>
  <c r="E192" i="199"/>
  <c r="C115" i="199"/>
  <c r="C232" i="199" s="1"/>
  <c r="C154" i="199"/>
  <c r="C193" i="199"/>
  <c r="D116" i="199"/>
  <c r="D233" i="199" s="1"/>
  <c r="D194" i="199"/>
  <c r="D155" i="199"/>
  <c r="C131" i="199"/>
  <c r="C248" i="199" s="1"/>
  <c r="C170" i="199"/>
  <c r="C209" i="199"/>
  <c r="D132" i="199"/>
  <c r="D249" i="199" s="1"/>
  <c r="D210" i="199"/>
  <c r="D171" i="199"/>
  <c r="C212" i="199"/>
  <c r="C134" i="199"/>
  <c r="C251" i="199" s="1"/>
  <c r="C173" i="199"/>
  <c r="C175" i="199"/>
  <c r="C136" i="199"/>
  <c r="C253" i="199" s="1"/>
  <c r="C214" i="199"/>
  <c r="L125" i="200"/>
  <c r="L164" i="200"/>
  <c r="K105" i="201"/>
  <c r="K144" i="201"/>
  <c r="G153" i="201"/>
  <c r="G114" i="201"/>
  <c r="C155" i="201"/>
  <c r="C116" i="201"/>
  <c r="D117" i="201"/>
  <c r="D156" i="201"/>
  <c r="C158" i="201"/>
  <c r="C119" i="201"/>
  <c r="D120" i="201"/>
  <c r="D159" i="201"/>
  <c r="C161" i="201"/>
  <c r="C122" i="201"/>
  <c r="C164" i="201"/>
  <c r="C125" i="201"/>
  <c r="D127" i="201"/>
  <c r="D166" i="201"/>
  <c r="C175" i="201"/>
  <c r="C136" i="201"/>
  <c r="B39" i="202"/>
  <c r="B93" i="202" s="1"/>
  <c r="B171" i="202" s="1"/>
  <c r="B80" i="202"/>
  <c r="B158" i="202" s="1"/>
  <c r="B45" i="202"/>
  <c r="B99" i="202" s="1"/>
  <c r="B86" i="202"/>
  <c r="B164" i="202" s="1"/>
  <c r="D105" i="202"/>
  <c r="D144" i="202"/>
  <c r="C114" i="202"/>
  <c r="C153" i="202"/>
  <c r="B126" i="202"/>
  <c r="B165" i="202"/>
  <c r="I165" i="202"/>
  <c r="I126" i="202"/>
  <c r="C166" i="202"/>
  <c r="C127" i="202"/>
  <c r="C134" i="202"/>
  <c r="C173" i="202"/>
  <c r="B85" i="203"/>
  <c r="B44" i="203"/>
  <c r="B98" i="203" s="1"/>
  <c r="B215" i="203" s="1"/>
  <c r="C183" i="203"/>
  <c r="C144" i="203"/>
  <c r="C105" i="203"/>
  <c r="C261" i="203" s="1"/>
  <c r="C222" i="203"/>
  <c r="J183" i="203"/>
  <c r="J144" i="203"/>
  <c r="J222" i="203"/>
  <c r="J105" i="203"/>
  <c r="J261" i="203" s="1"/>
  <c r="C119" i="203"/>
  <c r="C275" i="203" s="1"/>
  <c r="C197" i="203"/>
  <c r="C236" i="203"/>
  <c r="C158" i="203"/>
  <c r="D161" i="203"/>
  <c r="D122" i="203"/>
  <c r="D278" i="203" s="1"/>
  <c r="D200" i="203"/>
  <c r="D239" i="203"/>
  <c r="C202" i="203"/>
  <c r="C163" i="203"/>
  <c r="C241" i="203"/>
  <c r="C124" i="203"/>
  <c r="C280" i="203" s="1"/>
  <c r="C132" i="203"/>
  <c r="C288" i="203" s="1"/>
  <c r="C249" i="203"/>
  <c r="C210" i="203"/>
  <c r="C171" i="203"/>
  <c r="L16" i="204"/>
  <c r="L70" i="204" s="1"/>
  <c r="D70" i="204"/>
  <c r="B78" i="204"/>
  <c r="B273" i="204" s="1"/>
  <c r="B37" i="204"/>
  <c r="B91" i="204" s="1"/>
  <c r="B130" i="204" s="1"/>
  <c r="G152" i="204"/>
  <c r="G191" i="204"/>
  <c r="G113" i="204"/>
  <c r="G269" i="204"/>
  <c r="G230" i="204"/>
  <c r="D125" i="204"/>
  <c r="D242" i="204"/>
  <c r="D203" i="204"/>
  <c r="D164" i="204"/>
  <c r="D281" i="204"/>
  <c r="L203" i="204"/>
  <c r="L242" i="204"/>
  <c r="L125" i="204"/>
  <c r="L281" i="204"/>
  <c r="L164" i="204"/>
  <c r="J108" i="205"/>
  <c r="J186" i="205"/>
  <c r="G113" i="205"/>
  <c r="G191" i="205"/>
  <c r="G152" i="205"/>
  <c r="D197" i="205"/>
  <c r="D158" i="205"/>
  <c r="D119" i="205"/>
  <c r="C161" i="205"/>
  <c r="C122" i="205"/>
  <c r="C200" i="205"/>
  <c r="C163" i="205"/>
  <c r="C124" i="205"/>
  <c r="C202" i="205"/>
  <c r="C177" i="205"/>
  <c r="C138" i="205"/>
  <c r="C216" i="205"/>
  <c r="G147" i="206"/>
  <c r="G186" i="206"/>
  <c r="G108" i="206"/>
  <c r="E152" i="206"/>
  <c r="E191" i="206"/>
  <c r="E113" i="206"/>
  <c r="G114" i="206"/>
  <c r="G153" i="206"/>
  <c r="G192" i="206"/>
  <c r="D202" i="206"/>
  <c r="D163" i="206"/>
  <c r="D124" i="206"/>
  <c r="B39" i="207"/>
  <c r="B93" i="207" s="1"/>
  <c r="B80" i="207"/>
  <c r="B82" i="207"/>
  <c r="B41" i="207"/>
  <c r="B95" i="207" s="1"/>
  <c r="B45" i="207"/>
  <c r="B99" i="207" s="1"/>
  <c r="B86" i="207"/>
  <c r="D144" i="207"/>
  <c r="D105" i="207"/>
  <c r="I105" i="207"/>
  <c r="I144" i="207"/>
  <c r="L105" i="207"/>
  <c r="L144" i="207"/>
  <c r="C108" i="207"/>
  <c r="C147" i="207"/>
  <c r="D155" i="207"/>
  <c r="D116" i="207"/>
  <c r="C120" i="207"/>
  <c r="C159" i="207"/>
  <c r="C172" i="207"/>
  <c r="C133" i="207"/>
  <c r="B41" i="208"/>
  <c r="B95" i="208" s="1"/>
  <c r="B173" i="208" s="1"/>
  <c r="B82" i="208"/>
  <c r="B160" i="208" s="1"/>
  <c r="C154" i="208"/>
  <c r="C115" i="208"/>
  <c r="D165" i="208"/>
  <c r="D126" i="208"/>
  <c r="K126" i="208"/>
  <c r="K165" i="208"/>
  <c r="L16" i="209"/>
  <c r="L70" i="209" s="1"/>
  <c r="D70" i="209"/>
  <c r="B78" i="209"/>
  <c r="B117" i="209" s="1"/>
  <c r="B37" i="209"/>
  <c r="B91" i="209" s="1"/>
  <c r="B169" i="209" s="1"/>
  <c r="B79" i="209"/>
  <c r="B38" i="209"/>
  <c r="B92" i="209" s="1"/>
  <c r="B131" i="209" s="1"/>
  <c r="B40" i="209"/>
  <c r="B94" i="209" s="1"/>
  <c r="B81" i="209"/>
  <c r="B85" i="209"/>
  <c r="B163" i="209" s="1"/>
  <c r="B44" i="209"/>
  <c r="B98" i="209" s="1"/>
  <c r="B137" i="209" s="1"/>
  <c r="D105" i="209"/>
  <c r="D144" i="209"/>
  <c r="I105" i="209"/>
  <c r="I144" i="209"/>
  <c r="L105" i="209"/>
  <c r="L144" i="209"/>
  <c r="C161" i="209"/>
  <c r="C122" i="209"/>
  <c r="D125" i="209"/>
  <c r="D164" i="209"/>
  <c r="L164" i="209"/>
  <c r="L125" i="209"/>
  <c r="O125" i="209"/>
  <c r="O164" i="209"/>
  <c r="D167" i="209"/>
  <c r="D128" i="209"/>
  <c r="D137" i="209"/>
  <c r="D176" i="209"/>
  <c r="K105" i="210"/>
  <c r="K144" i="210"/>
  <c r="E153" i="210"/>
  <c r="E114" i="210"/>
  <c r="C154" i="210"/>
  <c r="C115" i="210"/>
  <c r="C156" i="210"/>
  <c r="C117" i="210"/>
  <c r="D164" i="210"/>
  <c r="D125" i="210"/>
  <c r="E153" i="211"/>
  <c r="E114" i="211"/>
  <c r="C165" i="211"/>
  <c r="C126" i="211"/>
  <c r="G127" i="211"/>
  <c r="G166" i="211"/>
  <c r="C105" i="212"/>
  <c r="C144" i="212"/>
  <c r="F108" i="212"/>
  <c r="F147" i="212"/>
  <c r="D160" i="212"/>
  <c r="D121" i="212"/>
  <c r="C162" i="212"/>
  <c r="C123" i="212"/>
  <c r="C164" i="212"/>
  <c r="C125" i="212"/>
  <c r="D109" i="213"/>
  <c r="D148" i="213"/>
  <c r="D105" i="213"/>
  <c r="D144" i="213"/>
  <c r="J144" i="213"/>
  <c r="J105" i="213"/>
  <c r="N105" i="213"/>
  <c r="N144" i="213"/>
  <c r="E152" i="213"/>
  <c r="E113" i="213"/>
  <c r="E153" i="213"/>
  <c r="E114" i="213"/>
  <c r="C115" i="213"/>
  <c r="C154" i="213"/>
  <c r="D161" i="213"/>
  <c r="D122" i="213"/>
  <c r="I126" i="213"/>
  <c r="I165" i="213"/>
  <c r="L126" i="213"/>
  <c r="L165" i="213"/>
  <c r="D168" i="213"/>
  <c r="D129" i="213"/>
  <c r="C131" i="213"/>
  <c r="C170" i="213"/>
  <c r="D175" i="213"/>
  <c r="D136" i="213"/>
  <c r="B170" i="214"/>
  <c r="B131" i="214"/>
  <c r="G153" i="214"/>
  <c r="G114" i="214"/>
  <c r="D155" i="214"/>
  <c r="D116" i="214"/>
  <c r="C161" i="214"/>
  <c r="C122" i="214"/>
  <c r="O165" i="214"/>
  <c r="O126" i="214"/>
  <c r="E166" i="214"/>
  <c r="E127" i="214"/>
  <c r="C167" i="214"/>
  <c r="C128" i="214"/>
  <c r="D176" i="214"/>
  <c r="D137" i="214"/>
  <c r="B77" i="215"/>
  <c r="B155" i="215" s="1"/>
  <c r="B36" i="215"/>
  <c r="B90" i="215" s="1"/>
  <c r="G153" i="215"/>
  <c r="G114" i="215"/>
  <c r="C163" i="215"/>
  <c r="C124" i="215"/>
  <c r="D129" i="215"/>
  <c r="D168" i="215"/>
  <c r="C177" i="215"/>
  <c r="C138" i="215"/>
  <c r="A60" i="223"/>
  <c r="A60" i="211"/>
  <c r="A60" i="214"/>
  <c r="A60" i="209"/>
  <c r="A60" i="205"/>
  <c r="A60" i="213"/>
  <c r="A60" i="218"/>
  <c r="A60" i="224"/>
  <c r="A60" i="208"/>
  <c r="A60" i="206"/>
  <c r="A60" i="204"/>
  <c r="A60" i="200"/>
  <c r="A60" i="210"/>
  <c r="A60" i="228"/>
  <c r="A60" i="220"/>
  <c r="A60" i="217"/>
  <c r="A60" i="219"/>
  <c r="A60" i="203"/>
  <c r="A60" i="199"/>
  <c r="A60" i="202"/>
  <c r="A56" i="228"/>
  <c r="A56" i="220"/>
  <c r="A56" i="213"/>
  <c r="A56" i="209"/>
  <c r="A56" i="214"/>
  <c r="A56" i="201"/>
  <c r="A56" i="205"/>
  <c r="A56" i="225"/>
  <c r="A56" i="212"/>
  <c r="A56" i="208"/>
  <c r="A56" i="206"/>
  <c r="A56" i="210"/>
  <c r="A56" i="224"/>
  <c r="A56" i="207"/>
  <c r="A56" i="198"/>
  <c r="A56" i="223"/>
  <c r="A56" i="211"/>
  <c r="A56" i="222"/>
  <c r="A56" i="216"/>
  <c r="A56" i="217"/>
  <c r="A56" i="204"/>
  <c r="A56" i="200"/>
  <c r="A52" i="223"/>
  <c r="A52" i="224"/>
  <c r="A52" i="208"/>
  <c r="A52" i="209"/>
  <c r="A52" i="204"/>
  <c r="A52" i="203"/>
  <c r="A52" i="199"/>
  <c r="A52" i="217"/>
  <c r="A52" i="206"/>
  <c r="A52" i="222"/>
  <c r="A52" i="201"/>
  <c r="A52" i="210"/>
  <c r="A52" i="228"/>
  <c r="A52" i="220"/>
  <c r="A52" i="215"/>
  <c r="A52" i="216"/>
  <c r="A52" i="207"/>
  <c r="A52" i="218"/>
  <c r="A52" i="219"/>
  <c r="A52" i="202"/>
  <c r="A108" i="222"/>
  <c r="A147" i="222"/>
  <c r="A161" i="217"/>
  <c r="A122" i="217"/>
  <c r="I154" i="220"/>
  <c r="I115" i="220"/>
  <c r="I193" i="220"/>
  <c r="O82" i="191"/>
  <c r="P82" i="191"/>
  <c r="P12" i="191"/>
  <c r="B137" i="224"/>
  <c r="B176" i="224"/>
  <c r="M56" i="205"/>
  <c r="M59" i="205" s="1"/>
  <c r="D30" i="233"/>
  <c r="D16" i="233"/>
  <c r="D6" i="233"/>
  <c r="F22" i="233"/>
  <c r="H120" i="232"/>
  <c r="F8" i="233"/>
  <c r="H38" i="232"/>
  <c r="F6" i="233"/>
  <c r="H28" i="232"/>
  <c r="E8" i="233"/>
  <c r="G38" i="232"/>
  <c r="Q16" i="60"/>
  <c r="H74" i="60"/>
  <c r="P74" i="60"/>
  <c r="N179" i="60"/>
  <c r="H39" i="60"/>
  <c r="P39" i="60"/>
  <c r="A156" i="204"/>
  <c r="A48" i="223"/>
  <c r="A102" i="223" s="1"/>
  <c r="A82" i="225"/>
  <c r="A153" i="211"/>
  <c r="A114" i="211"/>
  <c r="A45" i="204"/>
  <c r="A99" i="204" s="1"/>
  <c r="A138" i="204" s="1"/>
  <c r="A33" i="214"/>
  <c r="A87" i="214" s="1"/>
  <c r="A165" i="214" s="1"/>
  <c r="A42" i="206"/>
  <c r="A96" i="206" s="1"/>
  <c r="A174" i="206" s="1"/>
  <c r="I115" i="209"/>
  <c r="I154" i="209"/>
  <c r="A20" i="217"/>
  <c r="A74" i="217" s="1"/>
  <c r="A18" i="217"/>
  <c r="A20" i="225"/>
  <c r="A74" i="225" s="1"/>
  <c r="A152" i="225" s="1"/>
  <c r="A69" i="225"/>
  <c r="A108" i="225" s="1"/>
  <c r="A20" i="218"/>
  <c r="A74" i="218" s="1"/>
  <c r="A113" i="218" s="1"/>
  <c r="A69" i="218"/>
  <c r="A20" i="206"/>
  <c r="A74" i="206" s="1"/>
  <c r="A152" i="206" s="1"/>
  <c r="A18" i="206"/>
  <c r="A72" i="206" s="1"/>
  <c r="A20" i="210"/>
  <c r="A74" i="210" s="1"/>
  <c r="A113" i="210" s="1"/>
  <c r="A18" i="210"/>
  <c r="A20" i="222"/>
  <c r="A74" i="222" s="1"/>
  <c r="A113" i="222" s="1"/>
  <c r="A18" i="222"/>
  <c r="A20" i="216"/>
  <c r="A74" i="216" s="1"/>
  <c r="A113" i="216" s="1"/>
  <c r="A18" i="216"/>
  <c r="A18" i="228"/>
  <c r="A48" i="228" s="1"/>
  <c r="A80" i="228" s="1"/>
  <c r="A20" i="228"/>
  <c r="A66" i="228" s="1"/>
  <c r="P152" i="60"/>
  <c r="H157" i="60"/>
  <c r="P157" i="60"/>
  <c r="H172" i="60"/>
  <c r="P172" i="60"/>
  <c r="L177" i="60"/>
  <c r="P9" i="191"/>
  <c r="B115" i="214"/>
  <c r="B154" i="214"/>
  <c r="I105" i="214"/>
  <c r="A35" i="219"/>
  <c r="A89" i="219" s="1"/>
  <c r="A128" i="219" s="1"/>
  <c r="A76" i="219"/>
  <c r="A193" i="219" s="1"/>
  <c r="A115" i="220"/>
  <c r="A193" i="220"/>
  <c r="H16" i="60"/>
  <c r="P16" i="60"/>
  <c r="J179" i="60"/>
  <c r="P23" i="60"/>
  <c r="C8" i="232"/>
  <c r="C8" i="194"/>
  <c r="C8" i="193"/>
  <c r="N62" i="200"/>
  <c r="A158" i="232"/>
  <c r="A7" i="224"/>
  <c r="A106" i="224" s="1"/>
  <c r="A160" i="60"/>
  <c r="A151" i="193"/>
  <c r="A151" i="194"/>
  <c r="C160" i="194"/>
  <c r="C160" i="193"/>
  <c r="D20" i="233"/>
  <c r="D12" i="233"/>
  <c r="F30" i="233"/>
  <c r="H170" i="232"/>
  <c r="F17" i="233"/>
  <c r="H93" i="232"/>
  <c r="E30" i="233"/>
  <c r="G170" i="232"/>
  <c r="E17" i="233"/>
  <c r="G93" i="232"/>
  <c r="E5" i="233"/>
  <c r="G22" i="232"/>
  <c r="E67" i="228"/>
  <c r="L116" i="60"/>
  <c r="Q116" i="60"/>
  <c r="H89" i="60"/>
  <c r="P89" i="60"/>
  <c r="A212" i="219"/>
  <c r="A134" i="219"/>
  <c r="A173" i="219"/>
  <c r="A48" i="218"/>
  <c r="A102" i="218" s="1"/>
  <c r="A219" i="218" s="1"/>
  <c r="A72" i="218"/>
  <c r="A150" i="218" s="1"/>
  <c r="A108" i="214"/>
  <c r="A147" i="214"/>
  <c r="A150" i="223"/>
  <c r="A111" i="223"/>
  <c r="A174" i="225"/>
  <c r="A135" i="225"/>
  <c r="A41" i="198"/>
  <c r="A95" i="198" s="1"/>
  <c r="A173" i="198" s="1"/>
  <c r="A82" i="198"/>
  <c r="A277" i="204"/>
  <c r="A160" i="204"/>
  <c r="A121" i="204"/>
  <c r="A238" i="204"/>
  <c r="A41" i="218"/>
  <c r="A95" i="218" s="1"/>
  <c r="A212" i="218" s="1"/>
  <c r="A82" i="218"/>
  <c r="A160" i="218" s="1"/>
  <c r="A121" i="201"/>
  <c r="A160" i="201"/>
  <c r="A82" i="212"/>
  <c r="A160" i="212" s="1"/>
  <c r="A41" i="212"/>
  <c r="A95" i="212" s="1"/>
  <c r="A41" i="207"/>
  <c r="A95" i="207" s="1"/>
  <c r="A82" i="207"/>
  <c r="I155" i="217"/>
  <c r="I116" i="217"/>
  <c r="A75" i="201"/>
  <c r="A33" i="201"/>
  <c r="A87" i="201" s="1"/>
  <c r="A75" i="207"/>
  <c r="A33" i="207"/>
  <c r="A87" i="207" s="1"/>
  <c r="A126" i="207" s="1"/>
  <c r="A114" i="217"/>
  <c r="A153" i="217"/>
  <c r="A75" i="209"/>
  <c r="A153" i="209" s="1"/>
  <c r="A33" i="209"/>
  <c r="A87" i="209" s="1"/>
  <c r="A126" i="209" s="1"/>
  <c r="A75" i="220"/>
  <c r="A33" i="220"/>
  <c r="A87" i="220" s="1"/>
  <c r="A165" i="220" s="1"/>
  <c r="A39" i="199"/>
  <c r="A93" i="199" s="1"/>
  <c r="A80" i="199"/>
  <c r="A119" i="199" s="1"/>
  <c r="A236" i="199" s="1"/>
  <c r="A80" i="203"/>
  <c r="A39" i="203"/>
  <c r="A93" i="203" s="1"/>
  <c r="A288" i="204"/>
  <c r="A210" i="204"/>
  <c r="A249" i="204"/>
  <c r="A132" i="204"/>
  <c r="A39" i="205"/>
  <c r="A93" i="205" s="1"/>
  <c r="A171" i="205" s="1"/>
  <c r="A80" i="205"/>
  <c r="A158" i="205" s="1"/>
  <c r="A80" i="216"/>
  <c r="A39" i="216"/>
  <c r="A93" i="216" s="1"/>
  <c r="A45" i="205"/>
  <c r="A99" i="205" s="1"/>
  <c r="A138" i="205" s="1"/>
  <c r="A86" i="205"/>
  <c r="A45" i="200"/>
  <c r="A99" i="200" s="1"/>
  <c r="A138" i="200" s="1"/>
  <c r="A86" i="200"/>
  <c r="A86" i="215"/>
  <c r="A45" i="215"/>
  <c r="A99" i="215" s="1"/>
  <c r="A138" i="215" s="1"/>
  <c r="A45" i="224"/>
  <c r="A99" i="224" s="1"/>
  <c r="A86" i="224"/>
  <c r="A164" i="224" s="1"/>
  <c r="I231" i="198"/>
  <c r="I114" i="198"/>
  <c r="I270" i="198" s="1"/>
  <c r="I114" i="223"/>
  <c r="I153" i="223"/>
  <c r="I153" i="215"/>
  <c r="I114" i="215"/>
  <c r="I114" i="224"/>
  <c r="I153" i="224"/>
  <c r="I150" i="215"/>
  <c r="I111" i="215"/>
  <c r="I150" i="222"/>
  <c r="I111" i="222"/>
  <c r="I154" i="203"/>
  <c r="I232" i="203"/>
  <c r="I115" i="203"/>
  <c r="I271" i="203" s="1"/>
  <c r="T5" i="123"/>
  <c r="X5" i="123"/>
  <c r="L146" i="60"/>
  <c r="Q146" i="60"/>
  <c r="L62" i="60"/>
  <c r="Q62" i="60"/>
  <c r="M179" i="60"/>
  <c r="Q135" i="60"/>
  <c r="L135" i="60"/>
  <c r="H141" i="60"/>
  <c r="P141" i="60"/>
  <c r="H34" i="60"/>
  <c r="P34" i="60"/>
  <c r="H100" i="60"/>
  <c r="P100" i="60"/>
  <c r="O11" i="191"/>
  <c r="P11" i="191"/>
  <c r="O85" i="191"/>
  <c r="P85" i="191"/>
  <c r="E7" i="193"/>
  <c r="F7" i="193"/>
  <c r="G177" i="198"/>
  <c r="G7" i="188"/>
  <c r="C249" i="198"/>
  <c r="C210" i="198"/>
  <c r="C132" i="198"/>
  <c r="C288" i="198" s="1"/>
  <c r="D130" i="198"/>
  <c r="D286" i="198" s="1"/>
  <c r="D169" i="198"/>
  <c r="D247" i="198"/>
  <c r="N243" i="198"/>
  <c r="N204" i="198"/>
  <c r="N126" i="198"/>
  <c r="N282" i="198" s="1"/>
  <c r="D118" i="198"/>
  <c r="D274" i="198" s="1"/>
  <c r="D157" i="198"/>
  <c r="D235" i="198"/>
  <c r="D196" i="198"/>
  <c r="F114" i="198"/>
  <c r="F270" i="198" s="1"/>
  <c r="F192" i="198"/>
  <c r="F147" i="198"/>
  <c r="F225" i="198"/>
  <c r="F186" i="198"/>
  <c r="M186" i="199"/>
  <c r="D129" i="200"/>
  <c r="D170" i="200"/>
  <c r="H122" i="60"/>
  <c r="H110" i="60"/>
  <c r="L39" i="60"/>
  <c r="L167" i="60"/>
  <c r="D84" i="60"/>
  <c r="D110" i="60"/>
  <c r="H146" i="60"/>
  <c r="D157" i="60"/>
  <c r="H162" i="60"/>
  <c r="D172" i="60"/>
  <c r="D34" i="60"/>
  <c r="H56" i="60"/>
  <c r="L68" i="60"/>
  <c r="D135" i="60"/>
  <c r="L141" i="60"/>
  <c r="H29" i="60"/>
  <c r="B8" i="194"/>
  <c r="C147" i="198"/>
  <c r="G230" i="198"/>
  <c r="K242" i="198"/>
  <c r="D119" i="198"/>
  <c r="D275" i="198" s="1"/>
  <c r="D197" i="198"/>
  <c r="B116" i="223"/>
  <c r="L148" i="222"/>
  <c r="B196" i="220"/>
  <c r="C144" i="199"/>
  <c r="C105" i="199"/>
  <c r="C222" i="199" s="1"/>
  <c r="I144" i="199"/>
  <c r="I183" i="199"/>
  <c r="L144" i="199"/>
  <c r="L105" i="199"/>
  <c r="L222" i="199" s="1"/>
  <c r="L183" i="199"/>
  <c r="O105" i="199"/>
  <c r="O222" i="199" s="1"/>
  <c r="O183" i="199"/>
  <c r="O144" i="199"/>
  <c r="F147" i="199"/>
  <c r="F186" i="199"/>
  <c r="I165" i="199"/>
  <c r="I204" i="199"/>
  <c r="O165" i="199"/>
  <c r="O126" i="199"/>
  <c r="O243" i="199" s="1"/>
  <c r="F205" i="199"/>
  <c r="F127" i="199"/>
  <c r="F244" i="199" s="1"/>
  <c r="F166" i="199"/>
  <c r="D206" i="199"/>
  <c r="D167" i="199"/>
  <c r="D128" i="199"/>
  <c r="D245" i="199" s="1"/>
  <c r="C208" i="199"/>
  <c r="C130" i="199"/>
  <c r="C247" i="199" s="1"/>
  <c r="C169" i="199"/>
  <c r="C159" i="200"/>
  <c r="C120" i="200"/>
  <c r="F166" i="200"/>
  <c r="F127" i="200"/>
  <c r="B84" i="201"/>
  <c r="B43" i="201"/>
  <c r="B97" i="201" s="1"/>
  <c r="B136" i="201" s="1"/>
  <c r="I144" i="201"/>
  <c r="I105" i="201"/>
  <c r="C126" i="201"/>
  <c r="C165" i="201"/>
  <c r="M165" i="201"/>
  <c r="M126" i="201"/>
  <c r="C131" i="201"/>
  <c r="C170" i="201"/>
  <c r="M147" i="202"/>
  <c r="M108" i="202"/>
  <c r="F152" i="202"/>
  <c r="F113" i="202"/>
  <c r="N164" i="202"/>
  <c r="N125" i="202"/>
  <c r="D131" i="202"/>
  <c r="D170" i="202"/>
  <c r="B82" i="203"/>
  <c r="B41" i="203"/>
  <c r="B95" i="203" s="1"/>
  <c r="B173" i="203" s="1"/>
  <c r="N147" i="203"/>
  <c r="N108" i="203"/>
  <c r="N264" i="203" s="1"/>
  <c r="N225" i="203"/>
  <c r="D113" i="203"/>
  <c r="D269" i="203" s="1"/>
  <c r="D230" i="203"/>
  <c r="D191" i="203"/>
  <c r="G230" i="203"/>
  <c r="G152" i="203"/>
  <c r="G113" i="203"/>
  <c r="G269" i="203" s="1"/>
  <c r="E231" i="203"/>
  <c r="E192" i="203"/>
  <c r="E153" i="203"/>
  <c r="D155" i="203"/>
  <c r="D116" i="203"/>
  <c r="D272" i="203" s="1"/>
  <c r="D233" i="203"/>
  <c r="C167" i="203"/>
  <c r="C245" i="203"/>
  <c r="C206" i="203"/>
  <c r="C248" i="203"/>
  <c r="C209" i="203"/>
  <c r="C170" i="203"/>
  <c r="G186" i="204"/>
  <c r="G108" i="204"/>
  <c r="G147" i="204"/>
  <c r="G264" i="204"/>
  <c r="E113" i="204"/>
  <c r="E230" i="204"/>
  <c r="E269" i="204"/>
  <c r="E191" i="204"/>
  <c r="C240" i="204"/>
  <c r="C201" i="204"/>
  <c r="C162" i="204"/>
  <c r="C123" i="204"/>
  <c r="D183" i="205"/>
  <c r="D105" i="205"/>
  <c r="H183" i="205"/>
  <c r="H144" i="205"/>
  <c r="K183" i="205"/>
  <c r="K144" i="205"/>
  <c r="B108" i="205"/>
  <c r="B186" i="205"/>
  <c r="E186" i="205"/>
  <c r="E108" i="205"/>
  <c r="E152" i="205"/>
  <c r="E113" i="205"/>
  <c r="E191" i="205"/>
  <c r="D118" i="205"/>
  <c r="D196" i="205"/>
  <c r="D210" i="205"/>
  <c r="D171" i="205"/>
  <c r="D174" i="205"/>
  <c r="D213" i="205"/>
  <c r="H183" i="206"/>
  <c r="H144" i="206"/>
  <c r="H105" i="206"/>
  <c r="E147" i="206"/>
  <c r="E108" i="206"/>
  <c r="C191" i="206"/>
  <c r="C113" i="206"/>
  <c r="D162" i="206"/>
  <c r="D123" i="206"/>
  <c r="D201" i="206"/>
  <c r="D127" i="206"/>
  <c r="D205" i="206"/>
  <c r="D166" i="206"/>
  <c r="B152" i="207"/>
  <c r="B113" i="207"/>
  <c r="B153" i="207"/>
  <c r="B114" i="207"/>
  <c r="C115" i="207"/>
  <c r="C154" i="207"/>
  <c r="B165" i="207"/>
  <c r="B126" i="207"/>
  <c r="I126" i="207"/>
  <c r="I165" i="207"/>
  <c r="N165" i="207"/>
  <c r="N126" i="207"/>
  <c r="C128" i="207"/>
  <c r="C167" i="207"/>
  <c r="D168" i="207"/>
  <c r="D129" i="207"/>
  <c r="C175" i="207"/>
  <c r="C136" i="207"/>
  <c r="O144" i="208"/>
  <c r="O105" i="208"/>
  <c r="D108" i="208"/>
  <c r="D147" i="208"/>
  <c r="K147" i="208"/>
  <c r="K108" i="208"/>
  <c r="E114" i="208"/>
  <c r="E153" i="208"/>
  <c r="O164" i="208"/>
  <c r="O125" i="208"/>
  <c r="C134" i="208"/>
  <c r="C173" i="208"/>
  <c r="J16" i="113"/>
  <c r="J10" i="183" s="1"/>
  <c r="N56" i="201"/>
  <c r="L110" i="60"/>
  <c r="H84" i="60"/>
  <c r="L74" i="60"/>
  <c r="D6" i="192"/>
  <c r="E179" i="60"/>
  <c r="D79" i="60"/>
  <c r="D105" i="60"/>
  <c r="H152" i="60"/>
  <c r="D162" i="60"/>
  <c r="H177" i="60"/>
  <c r="L23" i="60"/>
  <c r="D39" i="60"/>
  <c r="L56" i="60"/>
  <c r="D141" i="60"/>
  <c r="C225" i="198"/>
  <c r="D126" i="198"/>
  <c r="D282" i="198" s="1"/>
  <c r="D198" i="198"/>
  <c r="D237" i="198"/>
  <c r="D113" i="198"/>
  <c r="D269" i="198" s="1"/>
  <c r="D230" i="198"/>
  <c r="L109" i="218"/>
  <c r="L148" i="199"/>
  <c r="L187" i="199"/>
  <c r="B77" i="199"/>
  <c r="B36" i="199"/>
  <c r="B90" i="199" s="1"/>
  <c r="B168" i="199" s="1"/>
  <c r="C126" i="199"/>
  <c r="C243" i="199" s="1"/>
  <c r="C165" i="199"/>
  <c r="D115" i="200"/>
  <c r="D154" i="200"/>
  <c r="C119" i="200"/>
  <c r="C158" i="200"/>
  <c r="C174" i="200"/>
  <c r="C135" i="200"/>
  <c r="O108" i="201"/>
  <c r="O147" i="201"/>
  <c r="B113" i="201"/>
  <c r="B152" i="201"/>
  <c r="D167" i="201"/>
  <c r="D128" i="201"/>
  <c r="E108" i="202"/>
  <c r="E147" i="202"/>
  <c r="K108" i="202"/>
  <c r="K147" i="202"/>
  <c r="D159" i="202"/>
  <c r="D120" i="202"/>
  <c r="D123" i="202"/>
  <c r="D162" i="202"/>
  <c r="L125" i="202"/>
  <c r="L164" i="202"/>
  <c r="C128" i="202"/>
  <c r="C167" i="202"/>
  <c r="L109" i="203"/>
  <c r="L265" i="203" s="1"/>
  <c r="L226" i="203"/>
  <c r="L187" i="203"/>
  <c r="F186" i="203"/>
  <c r="F225" i="203"/>
  <c r="F147" i="203"/>
  <c r="K147" i="203"/>
  <c r="K225" i="203"/>
  <c r="K186" i="203"/>
  <c r="F244" i="203"/>
  <c r="F166" i="203"/>
  <c r="F205" i="203"/>
  <c r="D136" i="203"/>
  <c r="D292" i="203" s="1"/>
  <c r="D253" i="203"/>
  <c r="D175" i="203"/>
  <c r="D214" i="203"/>
  <c r="D225" i="204"/>
  <c r="D264" i="204"/>
  <c r="D108" i="204"/>
  <c r="D186" i="204"/>
  <c r="D159" i="204"/>
  <c r="D276" i="204"/>
  <c r="C214" i="204"/>
  <c r="C253" i="204"/>
  <c r="C292" i="204"/>
  <c r="D254" i="204"/>
  <c r="D293" i="204"/>
  <c r="D176" i="204"/>
  <c r="D215" i="204"/>
  <c r="D148" i="205"/>
  <c r="D187" i="205"/>
  <c r="C113" i="205"/>
  <c r="C191" i="205"/>
  <c r="F192" i="205"/>
  <c r="F153" i="205"/>
  <c r="F114" i="205"/>
  <c r="D117" i="205"/>
  <c r="D156" i="205"/>
  <c r="J126" i="205"/>
  <c r="J165" i="205"/>
  <c r="M126" i="205"/>
  <c r="M204" i="205"/>
  <c r="M165" i="205"/>
  <c r="F127" i="205"/>
  <c r="F166" i="205"/>
  <c r="C208" i="205"/>
  <c r="C169" i="205"/>
  <c r="D209" i="205"/>
  <c r="D131" i="205"/>
  <c r="C183" i="206"/>
  <c r="C144" i="206"/>
  <c r="C105" i="206"/>
  <c r="C158" i="206"/>
  <c r="C119" i="206"/>
  <c r="D200" i="206"/>
  <c r="D161" i="206"/>
  <c r="D122" i="206"/>
  <c r="K204" i="206"/>
  <c r="K165" i="206"/>
  <c r="J147" i="207"/>
  <c r="J108" i="207"/>
  <c r="N125" i="207"/>
  <c r="N164" i="207"/>
  <c r="C135" i="207"/>
  <c r="C174" i="207"/>
  <c r="M105" i="208"/>
  <c r="M144" i="208"/>
  <c r="C122" i="208"/>
  <c r="C161" i="208"/>
  <c r="D162" i="208"/>
  <c r="D123" i="208"/>
  <c r="C164" i="208"/>
  <c r="C125" i="208"/>
  <c r="P84" i="60"/>
  <c r="H95" i="60"/>
  <c r="H116" i="60"/>
  <c r="H105" i="60"/>
  <c r="L84" i="60"/>
  <c r="H79" i="60"/>
  <c r="L34" i="60"/>
  <c r="C5" i="214"/>
  <c r="C5" i="205"/>
  <c r="C5" i="225"/>
  <c r="A1" i="202"/>
  <c r="A1" i="210"/>
  <c r="A1" i="209"/>
  <c r="A1" i="212"/>
  <c r="A1" i="219"/>
  <c r="D152" i="60"/>
  <c r="H167" i="60"/>
  <c r="D177" i="60"/>
  <c r="D74" i="60"/>
  <c r="C207" i="198"/>
  <c r="C129" i="198"/>
  <c r="C285" i="198" s="1"/>
  <c r="D119" i="199"/>
  <c r="D236" i="199" s="1"/>
  <c r="D197" i="199"/>
  <c r="D158" i="199"/>
  <c r="C161" i="199"/>
  <c r="C200" i="199"/>
  <c r="C122" i="199"/>
  <c r="C239" i="199" s="1"/>
  <c r="D201" i="199"/>
  <c r="D162" i="199"/>
  <c r="D164" i="199"/>
  <c r="D203" i="199"/>
  <c r="L125" i="199"/>
  <c r="L242" i="199" s="1"/>
  <c r="L203" i="199"/>
  <c r="O125" i="199"/>
  <c r="O242" i="199" s="1"/>
  <c r="O203" i="199"/>
  <c r="D70" i="200"/>
  <c r="L16" i="200"/>
  <c r="L70" i="200" s="1"/>
  <c r="B78" i="200"/>
  <c r="B37" i="200"/>
  <c r="B91" i="200" s="1"/>
  <c r="B169" i="200" s="1"/>
  <c r="B40" i="200"/>
  <c r="B94" i="200" s="1"/>
  <c r="B81" i="200"/>
  <c r="B159" i="200" s="1"/>
  <c r="H144" i="200"/>
  <c r="H105" i="200"/>
  <c r="O144" i="200"/>
  <c r="O105" i="200"/>
  <c r="G147" i="200"/>
  <c r="G108" i="200"/>
  <c r="M147" i="200"/>
  <c r="M108" i="200"/>
  <c r="F113" i="200"/>
  <c r="F152" i="200"/>
  <c r="O164" i="200"/>
  <c r="O125" i="200"/>
  <c r="I165" i="200"/>
  <c r="I126" i="200"/>
  <c r="L165" i="200"/>
  <c r="L126" i="200"/>
  <c r="N105" i="201"/>
  <c r="N144" i="201"/>
  <c r="B147" i="201"/>
  <c r="B108" i="201"/>
  <c r="M125" i="201"/>
  <c r="M164" i="201"/>
  <c r="F166" i="201"/>
  <c r="F127" i="201"/>
  <c r="J144" i="202"/>
  <c r="J105" i="202"/>
  <c r="E114" i="202"/>
  <c r="E153" i="202"/>
  <c r="D135" i="202"/>
  <c r="D174" i="202"/>
  <c r="C186" i="203"/>
  <c r="C108" i="203"/>
  <c r="C264" i="203" s="1"/>
  <c r="C225" i="203"/>
  <c r="C147" i="203"/>
  <c r="O125" i="203"/>
  <c r="O281" i="203" s="1"/>
  <c r="O203" i="203"/>
  <c r="O164" i="203"/>
  <c r="D135" i="203"/>
  <c r="D291" i="203" s="1"/>
  <c r="D213" i="203"/>
  <c r="D252" i="203"/>
  <c r="I105" i="204"/>
  <c r="I183" i="204"/>
  <c r="I222" i="204"/>
  <c r="I144" i="204"/>
  <c r="F114" i="204"/>
  <c r="F231" i="204"/>
  <c r="F192" i="204"/>
  <c r="F153" i="204"/>
  <c r="C274" i="204"/>
  <c r="C118" i="204"/>
  <c r="C235" i="204"/>
  <c r="C196" i="204"/>
  <c r="N242" i="204"/>
  <c r="N164" i="204"/>
  <c r="N125" i="204"/>
  <c r="N281" i="204"/>
  <c r="J204" i="204"/>
  <c r="J243" i="204"/>
  <c r="J165" i="204"/>
  <c r="J126" i="204"/>
  <c r="M126" i="204"/>
  <c r="M165" i="204"/>
  <c r="M204" i="204"/>
  <c r="M243" i="204"/>
  <c r="D287" i="204"/>
  <c r="D209" i="204"/>
  <c r="D170" i="204"/>
  <c r="D250" i="204"/>
  <c r="D133" i="204"/>
  <c r="D289" i="204"/>
  <c r="D172" i="204"/>
  <c r="C213" i="204"/>
  <c r="C135" i="204"/>
  <c r="C174" i="204"/>
  <c r="C252" i="204"/>
  <c r="M108" i="205"/>
  <c r="M186" i="205"/>
  <c r="C114" i="205"/>
  <c r="C153" i="205"/>
  <c r="C192" i="205"/>
  <c r="D165" i="205"/>
  <c r="D126" i="205"/>
  <c r="B76" i="206"/>
  <c r="B35" i="206"/>
  <c r="B89" i="206" s="1"/>
  <c r="B167" i="206" s="1"/>
  <c r="B81" i="206"/>
  <c r="B198" i="206" s="1"/>
  <c r="B40" i="206"/>
  <c r="B94" i="206" s="1"/>
  <c r="K186" i="206"/>
  <c r="K147" i="206"/>
  <c r="D193" i="206"/>
  <c r="D115" i="206"/>
  <c r="C118" i="206"/>
  <c r="C196" i="206"/>
  <c r="C157" i="206"/>
  <c r="N203" i="206"/>
  <c r="N164" i="206"/>
  <c r="E147" i="207"/>
  <c r="E108" i="207"/>
  <c r="D160" i="207"/>
  <c r="D121" i="207"/>
  <c r="D163" i="207"/>
  <c r="D124" i="207"/>
  <c r="C134" i="207"/>
  <c r="C173" i="207"/>
  <c r="B85" i="208"/>
  <c r="B44" i="208"/>
  <c r="B98" i="208" s="1"/>
  <c r="H144" i="208"/>
  <c r="H105" i="208"/>
  <c r="G127" i="208"/>
  <c r="G166" i="208"/>
  <c r="C169" i="208"/>
  <c r="C130" i="208"/>
  <c r="J144" i="216"/>
  <c r="J105" i="216"/>
  <c r="C116" i="216"/>
  <c r="C155" i="216"/>
  <c r="C125" i="216"/>
  <c r="C164" i="216"/>
  <c r="N165" i="216"/>
  <c r="N126" i="216"/>
  <c r="D171" i="216"/>
  <c r="D132" i="216"/>
  <c r="C134" i="216"/>
  <c r="C173" i="216"/>
  <c r="C115" i="217"/>
  <c r="C154" i="217"/>
  <c r="N164" i="217"/>
  <c r="N125" i="217"/>
  <c r="D174" i="217"/>
  <c r="D135" i="217"/>
  <c r="I144" i="218"/>
  <c r="I105" i="218"/>
  <c r="G108" i="218"/>
  <c r="G147" i="218"/>
  <c r="G186" i="218"/>
  <c r="D159" i="218"/>
  <c r="D120" i="218"/>
  <c r="K125" i="218"/>
  <c r="K164" i="218"/>
  <c r="K203" i="218"/>
  <c r="K165" i="218"/>
  <c r="K204" i="218"/>
  <c r="O204" i="218"/>
  <c r="O165" i="218"/>
  <c r="O126" i="218"/>
  <c r="G166" i="218"/>
  <c r="G205" i="218"/>
  <c r="L147" i="219"/>
  <c r="L186" i="219"/>
  <c r="D153" i="219"/>
  <c r="D114" i="219"/>
  <c r="D192" i="219"/>
  <c r="C200" i="219"/>
  <c r="C161" i="219"/>
  <c r="C167" i="219"/>
  <c r="C128" i="219"/>
  <c r="C206" i="219"/>
  <c r="L148" i="220"/>
  <c r="C154" i="220"/>
  <c r="C193" i="220"/>
  <c r="C115" i="220"/>
  <c r="C117" i="220"/>
  <c r="C156" i="220"/>
  <c r="O164" i="220"/>
  <c r="O203" i="220"/>
  <c r="O125" i="220"/>
  <c r="C131" i="220"/>
  <c r="C209" i="220"/>
  <c r="B45" i="222"/>
  <c r="B99" i="222" s="1"/>
  <c r="B86" i="222"/>
  <c r="C154" i="222"/>
  <c r="C115" i="222"/>
  <c r="C156" i="222"/>
  <c r="C117" i="222"/>
  <c r="N164" i="222"/>
  <c r="N125" i="222"/>
  <c r="O165" i="222"/>
  <c r="O126" i="222"/>
  <c r="B80" i="223"/>
  <c r="B39" i="223"/>
  <c r="B93" i="223" s="1"/>
  <c r="B171" i="223" s="1"/>
  <c r="B43" i="223"/>
  <c r="B97" i="223" s="1"/>
  <c r="B84" i="223"/>
  <c r="B123" i="223" s="1"/>
  <c r="B44" i="223"/>
  <c r="B98" i="223" s="1"/>
  <c r="B85" i="223"/>
  <c r="B163" i="223" s="1"/>
  <c r="C152" i="223"/>
  <c r="C113" i="223"/>
  <c r="D120" i="223"/>
  <c r="D159" i="223"/>
  <c r="C163" i="223"/>
  <c r="C124" i="223"/>
  <c r="F166" i="223"/>
  <c r="F127" i="223"/>
  <c r="B152" i="224"/>
  <c r="B113" i="224"/>
  <c r="C156" i="224"/>
  <c r="C117" i="224"/>
  <c r="J164" i="224"/>
  <c r="J125" i="224"/>
  <c r="L165" i="224"/>
  <c r="L126" i="224"/>
  <c r="H144" i="225"/>
  <c r="H105" i="225"/>
  <c r="C162" i="225"/>
  <c r="C123" i="225"/>
  <c r="N56" i="204"/>
  <c r="N56" i="212"/>
  <c r="N56" i="225"/>
  <c r="F144" i="217"/>
  <c r="F105" i="217"/>
  <c r="F105" i="212"/>
  <c r="F144" i="212"/>
  <c r="F144" i="208"/>
  <c r="F105" i="208"/>
  <c r="F105" i="204"/>
  <c r="F261" i="204"/>
  <c r="F183" i="204"/>
  <c r="F105" i="200"/>
  <c r="F144" i="200"/>
  <c r="N26" i="183"/>
  <c r="E66" i="228"/>
  <c r="D16" i="60"/>
  <c r="F216" i="218"/>
  <c r="F48" i="215"/>
  <c r="M56" i="113" s="1"/>
  <c r="D250" i="198"/>
  <c r="D175" i="198"/>
  <c r="D117" i="198"/>
  <c r="D273" i="198" s="1"/>
  <c r="D172" i="198"/>
  <c r="N18" i="113"/>
  <c r="N11" i="183" s="1"/>
  <c r="B70" i="228"/>
  <c r="B37" i="228"/>
  <c r="F66" i="228"/>
  <c r="G99" i="220"/>
  <c r="G66" i="228"/>
  <c r="G99" i="224"/>
  <c r="G99" i="215"/>
  <c r="G255" i="204"/>
  <c r="G99" i="204"/>
  <c r="F177" i="222"/>
  <c r="F177" i="208"/>
  <c r="F216" i="206"/>
  <c r="D10" i="105"/>
  <c r="G10" i="105" s="1"/>
  <c r="D30" i="105"/>
  <c r="G30" i="105" s="1"/>
  <c r="D55" i="105"/>
  <c r="G55" i="105" s="1"/>
  <c r="D104" i="105"/>
  <c r="G104" i="105" s="1"/>
  <c r="D16" i="105"/>
  <c r="G16" i="105" s="1"/>
  <c r="D50" i="105"/>
  <c r="G50" i="105" s="1"/>
  <c r="D99" i="105"/>
  <c r="G99" i="105" s="1"/>
  <c r="D17" i="105"/>
  <c r="G17" i="105" s="1"/>
  <c r="D77" i="105"/>
  <c r="G77" i="105" s="1"/>
  <c r="D110" i="105"/>
  <c r="G110" i="105" s="1"/>
  <c r="G216" i="220"/>
  <c r="G177" i="211"/>
  <c r="G102" i="205"/>
  <c r="Q31" i="113" s="1"/>
  <c r="G216" i="204"/>
  <c r="G258" i="198"/>
  <c r="F177" i="225"/>
  <c r="F138" i="222"/>
  <c r="F139" i="222" s="1"/>
  <c r="F141" i="222" s="1"/>
  <c r="F177" i="218"/>
  <c r="F177" i="213"/>
  <c r="F177" i="209"/>
  <c r="F138" i="208"/>
  <c r="F177" i="206"/>
  <c r="E138" i="225"/>
  <c r="E33" i="225"/>
  <c r="E138" i="222"/>
  <c r="E33" i="222"/>
  <c r="E33" i="206"/>
  <c r="E138" i="206"/>
  <c r="G177" i="224"/>
  <c r="G177" i="220"/>
  <c r="G178" i="220" s="1"/>
  <c r="G180" i="220" s="1"/>
  <c r="Q70" i="113" s="1"/>
  <c r="G177" i="215"/>
  <c r="G48" i="213"/>
  <c r="Q52" i="113" s="1"/>
  <c r="G138" i="211"/>
  <c r="G177" i="204"/>
  <c r="G138" i="201"/>
  <c r="G139" i="201" s="1"/>
  <c r="G141" i="201" s="1"/>
  <c r="G99" i="200"/>
  <c r="G99" i="199"/>
  <c r="F138" i="225"/>
  <c r="F139" i="225" s="1"/>
  <c r="F141" i="225" s="1"/>
  <c r="F99" i="222"/>
  <c r="F138" i="218"/>
  <c r="F138" i="213"/>
  <c r="F138" i="209"/>
  <c r="F177" i="207"/>
  <c r="F138" i="206"/>
  <c r="C18" i="233"/>
  <c r="C25" i="233"/>
  <c r="D9" i="105"/>
  <c r="G9" i="105" s="1"/>
  <c r="D45" i="105"/>
  <c r="G45" i="105" s="1"/>
  <c r="D81" i="105"/>
  <c r="G81" i="105" s="1"/>
  <c r="D119" i="105"/>
  <c r="G119" i="105" s="1"/>
  <c r="D36" i="105"/>
  <c r="G36" i="105" s="1"/>
  <c r="D73" i="105"/>
  <c r="G73" i="105" s="1"/>
  <c r="D114" i="105"/>
  <c r="G114" i="105" s="1"/>
  <c r="D42" i="105"/>
  <c r="G42" i="105" s="1"/>
  <c r="D128" i="105"/>
  <c r="G128" i="105" s="1"/>
  <c r="G138" i="224"/>
  <c r="G139" i="224" s="1"/>
  <c r="G141" i="224" s="1"/>
  <c r="Q77" i="113" s="1"/>
  <c r="G138" i="220"/>
  <c r="G138" i="215"/>
  <c r="G180" i="212"/>
  <c r="G102" i="212"/>
  <c r="Q50" i="113" s="1"/>
  <c r="G99" i="211"/>
  <c r="G219" i="205"/>
  <c r="G141" i="205"/>
  <c r="Q32" i="113" s="1"/>
  <c r="G294" i="204"/>
  <c r="G138" i="204"/>
  <c r="G102" i="198"/>
  <c r="Q7" i="113" s="1"/>
  <c r="F99" i="225"/>
  <c r="F99" i="218"/>
  <c r="F99" i="213"/>
  <c r="F99" i="209"/>
  <c r="F138" i="207"/>
  <c r="F216" i="203"/>
  <c r="G99" i="201"/>
  <c r="G216" i="199"/>
  <c r="G217" i="199" s="1"/>
  <c r="G219" i="199" s="1"/>
  <c r="Q13" i="113" s="1"/>
  <c r="F180" i="203"/>
  <c r="G177" i="200"/>
  <c r="G178" i="200" s="1"/>
  <c r="G180" i="200" s="1"/>
  <c r="G177" i="199"/>
  <c r="G178" i="199" s="1"/>
  <c r="G180" i="199" s="1"/>
  <c r="Q12" i="113" s="1"/>
  <c r="F138" i="201"/>
  <c r="F139" i="201" s="1"/>
  <c r="F141" i="201" s="1"/>
  <c r="F99" i="200"/>
  <c r="F99" i="199"/>
  <c r="E102" i="220"/>
  <c r="I68" i="113" s="1"/>
  <c r="G177" i="201"/>
  <c r="G178" i="201" s="1"/>
  <c r="G180" i="201" s="1"/>
  <c r="G138" i="200"/>
  <c r="G139" i="200" s="1"/>
  <c r="G141" i="200" s="1"/>
  <c r="G138" i="199"/>
  <c r="G139" i="199" s="1"/>
  <c r="G141" i="199" s="1"/>
  <c r="F177" i="198"/>
  <c r="F178" i="198" s="1"/>
  <c r="F180" i="198" s="1"/>
  <c r="F177" i="202"/>
  <c r="F99" i="201"/>
  <c r="F216" i="199"/>
  <c r="F217" i="199" s="1"/>
  <c r="F219" i="199" s="1"/>
  <c r="M13" i="113" s="1"/>
  <c r="M109" i="201"/>
  <c r="I136" i="201" s="1"/>
  <c r="M148" i="201"/>
  <c r="I175" i="201" s="1"/>
  <c r="E46" i="212"/>
  <c r="G48" i="206"/>
  <c r="Q34" i="113" s="1"/>
  <c r="F177" i="200"/>
  <c r="F178" i="200" s="1"/>
  <c r="F180" i="200" s="1"/>
  <c r="F177" i="199"/>
  <c r="F177" i="201"/>
  <c r="F138" i="200"/>
  <c r="F138" i="199"/>
  <c r="F99" i="208"/>
  <c r="E46" i="223"/>
  <c r="E177" i="220"/>
  <c r="E46" i="217"/>
  <c r="E46" i="203"/>
  <c r="E33" i="213"/>
  <c r="E99" i="213"/>
  <c r="E33" i="209"/>
  <c r="E99" i="209"/>
  <c r="E99" i="207"/>
  <c r="E33" i="207"/>
  <c r="B134" i="232"/>
  <c r="B136" i="60"/>
  <c r="A135" i="232"/>
  <c r="A6" i="220"/>
  <c r="A67" i="220" s="1"/>
  <c r="C137" i="232"/>
  <c r="C139" i="60"/>
  <c r="E33" i="204"/>
  <c r="E138" i="224"/>
  <c r="E33" i="224"/>
  <c r="E33" i="214"/>
  <c r="E99" i="214"/>
  <c r="E33" i="210"/>
  <c r="E99" i="210"/>
  <c r="E102" i="199"/>
  <c r="I11" i="113" s="1"/>
  <c r="F99" i="198"/>
  <c r="A16" i="232"/>
  <c r="A17" i="60"/>
  <c r="C18" i="232"/>
  <c r="C19" i="60"/>
  <c r="C29" i="232"/>
  <c r="C30" i="60"/>
  <c r="B55" i="232"/>
  <c r="B57" i="60"/>
  <c r="E33" i="216"/>
  <c r="E138" i="216"/>
  <c r="E138" i="205"/>
  <c r="E33" i="205"/>
  <c r="E33" i="203"/>
  <c r="C9" i="232"/>
  <c r="C10" i="60"/>
  <c r="A13" i="232"/>
  <c r="A10" i="198"/>
  <c r="I10" i="198" s="1"/>
  <c r="S63" i="122" s="1"/>
  <c r="B16" i="232"/>
  <c r="B17" i="60"/>
  <c r="A17" i="232"/>
  <c r="A6" i="199"/>
  <c r="A67" i="199" s="1"/>
  <c r="A18" i="60"/>
  <c r="C19" i="232"/>
  <c r="B61" i="232"/>
  <c r="B63" i="60"/>
  <c r="A62" i="232"/>
  <c r="A6" i="206"/>
  <c r="A67" i="206" s="1"/>
  <c r="A64" i="60"/>
  <c r="B63" i="232"/>
  <c r="B65" i="60"/>
  <c r="B73" i="232"/>
  <c r="B75" i="60"/>
  <c r="C78" i="232"/>
  <c r="C80" i="60"/>
  <c r="B100" i="232"/>
  <c r="B102" i="60"/>
  <c r="A101" i="232"/>
  <c r="A7" i="213"/>
  <c r="A106" i="213" s="1"/>
  <c r="A131" i="232"/>
  <c r="A133" i="60"/>
  <c r="A162" i="232"/>
  <c r="A164" i="60"/>
  <c r="E33" i="215"/>
  <c r="E33" i="211"/>
  <c r="E180" i="201"/>
  <c r="E177" i="200"/>
  <c r="C12" i="230"/>
  <c r="A156" i="60"/>
  <c r="A149" i="60"/>
  <c r="C124" i="60"/>
  <c r="E216" i="199"/>
  <c r="E99" i="208"/>
  <c r="E33" i="208"/>
  <c r="A39" i="232"/>
  <c r="A40" i="60"/>
  <c r="A90" i="232"/>
  <c r="A6" i="211"/>
  <c r="A67" i="211" s="1"/>
  <c r="E16" i="198"/>
  <c r="E16" i="206"/>
  <c r="E16" i="219"/>
  <c r="E33" i="217"/>
  <c r="E33" i="212"/>
  <c r="E138" i="201"/>
  <c r="E141" i="200"/>
  <c r="A8" i="223"/>
  <c r="A145" i="223" s="1"/>
  <c r="C154" i="60"/>
  <c r="E180" i="199"/>
  <c r="I12" i="113" s="1"/>
  <c r="E99" i="206"/>
  <c r="C25" i="232"/>
  <c r="C26" i="60"/>
  <c r="A27" i="232"/>
  <c r="A8" i="200"/>
  <c r="A145" i="200" s="1"/>
  <c r="A30" i="232"/>
  <c r="A31" i="60"/>
  <c r="G48" i="207"/>
  <c r="Q37" i="113" s="1"/>
  <c r="D29" i="233"/>
  <c r="D19" i="233"/>
  <c r="D10" i="233"/>
  <c r="F20" i="233"/>
  <c r="H108" i="232"/>
  <c r="F16" i="233"/>
  <c r="H87" i="232"/>
  <c r="F21" i="233"/>
  <c r="F10" i="233"/>
  <c r="H54" i="232"/>
  <c r="F5" i="233"/>
  <c r="E29" i="233"/>
  <c r="G165" i="232"/>
  <c r="G144" i="232"/>
  <c r="E20" i="233"/>
  <c r="E16" i="233"/>
  <c r="G87" i="232"/>
  <c r="E10" i="233"/>
  <c r="G54" i="232"/>
  <c r="E4" i="233"/>
  <c r="G15" i="232"/>
  <c r="C125" i="60"/>
  <c r="B118" i="60"/>
  <c r="C45" i="60"/>
  <c r="A13" i="60"/>
  <c r="H22" i="232"/>
  <c r="H114" i="232"/>
  <c r="F170" i="193"/>
  <c r="E170" i="193"/>
  <c r="N62" i="198"/>
  <c r="N6" i="113"/>
  <c r="N56" i="198"/>
  <c r="O62" i="198"/>
  <c r="E177" i="198"/>
  <c r="E40" i="164"/>
  <c r="A164" i="204"/>
  <c r="A242" i="204"/>
  <c r="I154" i="225"/>
  <c r="I115" i="225"/>
  <c r="A79" i="215"/>
  <c r="A118" i="215" s="1"/>
  <c r="A38" i="215"/>
  <c r="A92" i="215" s="1"/>
  <c r="A170" i="215" s="1"/>
  <c r="A79" i="208"/>
  <c r="A38" i="208"/>
  <c r="A92" i="208" s="1"/>
  <c r="J39" i="217"/>
  <c r="J93" i="217" s="1"/>
  <c r="J132" i="217" s="1"/>
  <c r="J171" i="217" s="1"/>
  <c r="A78" i="217"/>
  <c r="A37" i="217"/>
  <c r="A91" i="217" s="1"/>
  <c r="A130" i="217" s="1"/>
  <c r="A37" i="224"/>
  <c r="A91" i="224" s="1"/>
  <c r="A78" i="224"/>
  <c r="J39" i="224"/>
  <c r="J93" i="224" s="1"/>
  <c r="J132" i="224" s="1"/>
  <c r="J171" i="224" s="1"/>
  <c r="B1" i="208"/>
  <c r="D5" i="183"/>
  <c r="C6" i="106"/>
  <c r="C3" i="218"/>
  <c r="C3" i="212"/>
  <c r="C3" i="213"/>
  <c r="C3" i="215"/>
  <c r="C3" i="207"/>
  <c r="C3" i="206"/>
  <c r="I5" i="219"/>
  <c r="I5" i="213"/>
  <c r="I5" i="214"/>
  <c r="I5" i="217"/>
  <c r="I5" i="207"/>
  <c r="I5" i="205"/>
  <c r="A252" i="204"/>
  <c r="A125" i="204"/>
  <c r="A138" i="198"/>
  <c r="A294" i="198" s="1"/>
  <c r="A117" i="201"/>
  <c r="A156" i="201"/>
  <c r="A79" i="207"/>
  <c r="A38" i="207"/>
  <c r="A92" i="207" s="1"/>
  <c r="A170" i="207" s="1"/>
  <c r="A79" i="222"/>
  <c r="A38" i="222"/>
  <c r="A92" i="222" s="1"/>
  <c r="A281" i="204"/>
  <c r="A79" i="203"/>
  <c r="A157" i="203" s="1"/>
  <c r="I154" i="202"/>
  <c r="A196" i="220"/>
  <c r="A118" i="220"/>
  <c r="A127" i="201"/>
  <c r="A166" i="201"/>
  <c r="A177" i="198"/>
  <c r="A255" i="198"/>
  <c r="A291" i="204"/>
  <c r="A213" i="204"/>
  <c r="A135" i="204"/>
  <c r="A135" i="201"/>
  <c r="A174" i="201"/>
  <c r="I193" i="204"/>
  <c r="I232" i="204"/>
  <c r="I154" i="204"/>
  <c r="I271" i="204"/>
  <c r="I115" i="204"/>
  <c r="I154" i="222"/>
  <c r="I115" i="222"/>
  <c r="A38" i="218"/>
  <c r="A92" i="218" s="1"/>
  <c r="A209" i="218" s="1"/>
  <c r="A79" i="218"/>
  <c r="J39" i="207"/>
  <c r="J93" i="207" s="1"/>
  <c r="J132" i="207" s="1"/>
  <c r="J171" i="207" s="1"/>
  <c r="A78" i="207"/>
  <c r="A37" i="207"/>
  <c r="A91" i="207" s="1"/>
  <c r="A169" i="207" s="1"/>
  <c r="A37" i="201"/>
  <c r="A91" i="201" s="1"/>
  <c r="J39" i="201"/>
  <c r="J93" i="201" s="1"/>
  <c r="J132" i="201" s="1"/>
  <c r="J171" i="201" s="1"/>
  <c r="B115" i="216"/>
  <c r="B154" i="216"/>
  <c r="I5" i="222"/>
  <c r="I5" i="203"/>
  <c r="I5" i="218"/>
  <c r="C3" i="198"/>
  <c r="C3" i="203"/>
  <c r="C3" i="216"/>
  <c r="C3" i="217"/>
  <c r="A1" i="223"/>
  <c r="A1" i="220"/>
  <c r="A1" i="222"/>
  <c r="A1" i="211"/>
  <c r="A1" i="203"/>
  <c r="A1" i="224"/>
  <c r="A1" i="207"/>
  <c r="A117" i="209"/>
  <c r="A41" i="200"/>
  <c r="A95" i="200" s="1"/>
  <c r="A82" i="206"/>
  <c r="I158" i="208"/>
  <c r="I114" i="209"/>
  <c r="A39" i="201"/>
  <c r="A93" i="201" s="1"/>
  <c r="A35" i="206"/>
  <c r="A89" i="206" s="1"/>
  <c r="A167" i="206" s="1"/>
  <c r="I115" i="207"/>
  <c r="I154" i="207"/>
  <c r="I154" i="211"/>
  <c r="I115" i="211"/>
  <c r="A81" i="217"/>
  <c r="A120" i="217" s="1"/>
  <c r="A45" i="220"/>
  <c r="A99" i="220" s="1"/>
  <c r="I154" i="198"/>
  <c r="I193" i="198"/>
  <c r="I115" i="198"/>
  <c r="I271" i="198" s="1"/>
  <c r="I115" i="215"/>
  <c r="I154" i="215"/>
  <c r="I193" i="206"/>
  <c r="I115" i="206"/>
  <c r="B35" i="198"/>
  <c r="B89" i="198" s="1"/>
  <c r="B206" i="198" s="1"/>
  <c r="B76" i="198"/>
  <c r="B115" i="198" s="1"/>
  <c r="B271" i="198" s="1"/>
  <c r="A144" i="199"/>
  <c r="A183" i="199"/>
  <c r="A105" i="199"/>
  <c r="A222" i="199" s="1"/>
  <c r="A41" i="222"/>
  <c r="A95" i="222" s="1"/>
  <c r="A134" i="222" s="1"/>
  <c r="A82" i="222"/>
  <c r="A82" i="202"/>
  <c r="A41" i="202"/>
  <c r="A95" i="202" s="1"/>
  <c r="I272" i="204"/>
  <c r="I155" i="204"/>
  <c r="I116" i="206"/>
  <c r="I155" i="206"/>
  <c r="I194" i="206"/>
  <c r="I116" i="209"/>
  <c r="I155" i="209"/>
  <c r="I116" i="212"/>
  <c r="I155" i="212"/>
  <c r="I155" i="216"/>
  <c r="I116" i="216"/>
  <c r="A75" i="210"/>
  <c r="A33" i="210"/>
  <c r="A87" i="210" s="1"/>
  <c r="A126" i="210" s="1"/>
  <c r="A75" i="204"/>
  <c r="A33" i="204"/>
  <c r="A87" i="204" s="1"/>
  <c r="A282" i="204" s="1"/>
  <c r="A75" i="206"/>
  <c r="A33" i="206"/>
  <c r="A87" i="206" s="1"/>
  <c r="A126" i="206" s="1"/>
  <c r="A39" i="202"/>
  <c r="A93" i="202" s="1"/>
  <c r="A80" i="202"/>
  <c r="A39" i="217"/>
  <c r="A93" i="217" s="1"/>
  <c r="A80" i="217"/>
  <c r="A39" i="215"/>
  <c r="A93" i="215" s="1"/>
  <c r="A80" i="215"/>
  <c r="A86" i="223"/>
  <c r="A45" i="223"/>
  <c r="A99" i="223" s="1"/>
  <c r="A86" i="199"/>
  <c r="A45" i="199"/>
  <c r="A99" i="199" s="1"/>
  <c r="A86" i="209"/>
  <c r="A45" i="209"/>
  <c r="A99" i="209" s="1"/>
  <c r="A45" i="214"/>
  <c r="A99" i="214" s="1"/>
  <c r="A177" i="214" s="1"/>
  <c r="A86" i="214"/>
  <c r="I114" i="211"/>
  <c r="I153" i="211"/>
  <c r="I153" i="214"/>
  <c r="I114" i="214"/>
  <c r="A81" i="214"/>
  <c r="A40" i="214"/>
  <c r="A94" i="214" s="1"/>
  <c r="I111" i="207"/>
  <c r="I150" i="207"/>
  <c r="I154" i="217"/>
  <c r="I115" i="217"/>
  <c r="I154" i="213"/>
  <c r="I115" i="213"/>
  <c r="A76" i="200"/>
  <c r="A115" i="200" s="1"/>
  <c r="A35" i="200"/>
  <c r="A89" i="200" s="1"/>
  <c r="A76" i="223"/>
  <c r="A115" i="223" s="1"/>
  <c r="A35" i="223"/>
  <c r="A89" i="223" s="1"/>
  <c r="A76" i="216"/>
  <c r="A35" i="216"/>
  <c r="A89" i="216" s="1"/>
  <c r="A68" i="228"/>
  <c r="B4" i="229" s="1"/>
  <c r="A35" i="228"/>
  <c r="I197" i="203"/>
  <c r="I158" i="203"/>
  <c r="I236" i="203"/>
  <c r="I119" i="206"/>
  <c r="I158" i="206"/>
  <c r="I158" i="204"/>
  <c r="I236" i="204"/>
  <c r="I197" i="204"/>
  <c r="I119" i="204"/>
  <c r="I158" i="223"/>
  <c r="I119" i="223"/>
  <c r="A84" i="204"/>
  <c r="A240" i="204" s="1"/>
  <c r="A43" i="204"/>
  <c r="A97" i="204" s="1"/>
  <c r="A253" i="204" s="1"/>
  <c r="A43" i="205"/>
  <c r="A97" i="205" s="1"/>
  <c r="A84" i="205"/>
  <c r="A162" i="205" s="1"/>
  <c r="A43" i="223"/>
  <c r="A97" i="223" s="1"/>
  <c r="A175" i="223" s="1"/>
  <c r="A84" i="223"/>
  <c r="B176" i="225"/>
  <c r="B137" i="225"/>
  <c r="B173" i="199"/>
  <c r="B212" i="199"/>
  <c r="B45" i="200"/>
  <c r="B99" i="200" s="1"/>
  <c r="B177" i="200" s="1"/>
  <c r="B86" i="200"/>
  <c r="B42" i="204"/>
  <c r="B96" i="204" s="1"/>
  <c r="B291" i="204" s="1"/>
  <c r="B83" i="204"/>
  <c r="B84" i="214"/>
  <c r="B43" i="214"/>
  <c r="B97" i="214" s="1"/>
  <c r="B79" i="215"/>
  <c r="B38" i="215"/>
  <c r="B92" i="215" s="1"/>
  <c r="B81" i="215"/>
  <c r="B40" i="215"/>
  <c r="B94" i="215" s="1"/>
  <c r="B80" i="216"/>
  <c r="B39" i="216"/>
  <c r="B93" i="216" s="1"/>
  <c r="B171" i="216" s="1"/>
  <c r="B43" i="218"/>
  <c r="B97" i="218" s="1"/>
  <c r="B84" i="218"/>
  <c r="B162" i="218" s="1"/>
  <c r="B78" i="219"/>
  <c r="B37" i="219"/>
  <c r="B91" i="219" s="1"/>
  <c r="B208" i="219" s="1"/>
  <c r="B45" i="223"/>
  <c r="B99" i="223" s="1"/>
  <c r="B86" i="223"/>
  <c r="B77" i="224"/>
  <c r="B36" i="224"/>
  <c r="B90" i="224" s="1"/>
  <c r="B37" i="224"/>
  <c r="B91" i="224" s="1"/>
  <c r="B169" i="224" s="1"/>
  <c r="B78" i="224"/>
  <c r="B80" i="224"/>
  <c r="B39" i="224"/>
  <c r="B93" i="224" s="1"/>
  <c r="A144" i="217"/>
  <c r="A105" i="217"/>
  <c r="A24" i="225"/>
  <c r="A24" i="212"/>
  <c r="A24" i="222"/>
  <c r="A24" i="206"/>
  <c r="A24" i="213"/>
  <c r="A31" i="232"/>
  <c r="A7" i="201"/>
  <c r="A106" i="201" s="1"/>
  <c r="A32" i="60"/>
  <c r="A30" i="193"/>
  <c r="A30" i="194"/>
  <c r="A41" i="105"/>
  <c r="C4" i="220"/>
  <c r="C4" i="206"/>
  <c r="B2" i="208"/>
  <c r="B14" i="208" s="1"/>
  <c r="B66" i="208" s="1"/>
  <c r="B105" i="208" s="1"/>
  <c r="B2" i="207"/>
  <c r="B14" i="207" s="1"/>
  <c r="B66" i="207" s="1"/>
  <c r="B144" i="207" s="1"/>
  <c r="C49" i="232"/>
  <c r="C51" i="60"/>
  <c r="C48" i="193"/>
  <c r="B50" i="232"/>
  <c r="B52" i="60"/>
  <c r="B49" i="194"/>
  <c r="B49" i="193"/>
  <c r="A51" i="232"/>
  <c r="A53" i="60"/>
  <c r="A9" i="204"/>
  <c r="A184" i="204" s="1"/>
  <c r="A50" i="193"/>
  <c r="A50" i="194"/>
  <c r="B52" i="232"/>
  <c r="B54" i="60"/>
  <c r="A92" i="232"/>
  <c r="A94" i="60"/>
  <c r="A89" i="193"/>
  <c r="A8" i="211"/>
  <c r="A145" i="211" s="1"/>
  <c r="B94" i="232"/>
  <c r="B96" i="60"/>
  <c r="B91" i="193"/>
  <c r="B91" i="194"/>
  <c r="A95" i="232"/>
  <c r="A6" i="212"/>
  <c r="A67" i="212" s="1"/>
  <c r="A92" i="193"/>
  <c r="A97" i="60"/>
  <c r="B158" i="232"/>
  <c r="B160" i="60"/>
  <c r="B151" i="194"/>
  <c r="C161" i="232"/>
  <c r="C163" i="60"/>
  <c r="C154" i="194"/>
  <c r="B162" i="232"/>
  <c r="B164" i="60"/>
  <c r="B155" i="193"/>
  <c r="A163" i="232"/>
  <c r="A165" i="60"/>
  <c r="A7" i="216"/>
  <c r="A106" i="216" s="1"/>
  <c r="A156" i="193"/>
  <c r="A156" i="194"/>
  <c r="A40" i="183"/>
  <c r="A457" i="45"/>
  <c r="K7" i="191"/>
  <c r="E6" i="188" s="1"/>
  <c r="C6" i="188"/>
  <c r="A144" i="224"/>
  <c r="A105" i="224"/>
  <c r="A43" i="219"/>
  <c r="A97" i="219" s="1"/>
  <c r="A136" i="219" s="1"/>
  <c r="A43" i="220"/>
  <c r="A97" i="220" s="1"/>
  <c r="A175" i="220" s="1"/>
  <c r="B84" i="199"/>
  <c r="B43" i="199"/>
  <c r="B97" i="199" s="1"/>
  <c r="B214" i="199" s="1"/>
  <c r="B37" i="201"/>
  <c r="B91" i="201" s="1"/>
  <c r="B169" i="201" s="1"/>
  <c r="B78" i="201"/>
  <c r="B43" i="210"/>
  <c r="B97" i="210" s="1"/>
  <c r="B175" i="210" s="1"/>
  <c r="B84" i="210"/>
  <c r="B123" i="210" s="1"/>
  <c r="B44" i="211"/>
  <c r="B98" i="211" s="1"/>
  <c r="B137" i="211" s="1"/>
  <c r="B85" i="211"/>
  <c r="B78" i="212"/>
  <c r="B37" i="212"/>
  <c r="B91" i="212" s="1"/>
  <c r="B79" i="212"/>
  <c r="B38" i="212"/>
  <c r="B92" i="212" s="1"/>
  <c r="B86" i="212"/>
  <c r="B45" i="212"/>
  <c r="B99" i="212" s="1"/>
  <c r="B77" i="213"/>
  <c r="B36" i="213"/>
  <c r="B90" i="213" s="1"/>
  <c r="B168" i="213" s="1"/>
  <c r="B42" i="217"/>
  <c r="B96" i="217" s="1"/>
  <c r="B83" i="217"/>
  <c r="B45" i="217"/>
  <c r="B99" i="217" s="1"/>
  <c r="B86" i="217"/>
  <c r="B84" i="222"/>
  <c r="B123" i="222" s="1"/>
  <c r="B43" i="222"/>
  <c r="B97" i="222" s="1"/>
  <c r="B137" i="222"/>
  <c r="B176" i="222"/>
  <c r="I212" i="217"/>
  <c r="I250" i="217" s="1"/>
  <c r="I288" i="217" s="1"/>
  <c r="I135" i="217"/>
  <c r="I174" i="217"/>
  <c r="A84" i="199"/>
  <c r="A123" i="199" s="1"/>
  <c r="A240" i="199" s="1"/>
  <c r="B159" i="214"/>
  <c r="B120" i="214"/>
  <c r="B81" i="218"/>
  <c r="B159" i="218" s="1"/>
  <c r="B40" i="218"/>
  <c r="B94" i="218" s="1"/>
  <c r="B40" i="225"/>
  <c r="B94" i="225" s="1"/>
  <c r="B172" i="225" s="1"/>
  <c r="B81" i="225"/>
  <c r="B41" i="225"/>
  <c r="B95" i="225" s="1"/>
  <c r="B173" i="225" s="1"/>
  <c r="B82" i="225"/>
  <c r="B36" i="200"/>
  <c r="B90" i="200" s="1"/>
  <c r="B129" i="200" s="1"/>
  <c r="B77" i="200"/>
  <c r="B43" i="203"/>
  <c r="B97" i="203" s="1"/>
  <c r="B84" i="203"/>
  <c r="B42" i="206"/>
  <c r="B96" i="206" s="1"/>
  <c r="B213" i="206" s="1"/>
  <c r="B83" i="206"/>
  <c r="B37" i="208"/>
  <c r="B91" i="208" s="1"/>
  <c r="B169" i="208" s="1"/>
  <c r="B78" i="208"/>
  <c r="B79" i="208"/>
  <c r="B38" i="208"/>
  <c r="B92" i="208" s="1"/>
  <c r="B131" i="208" s="1"/>
  <c r="B80" i="213"/>
  <c r="B39" i="213"/>
  <c r="B93" i="213" s="1"/>
  <c r="B173" i="213"/>
  <c r="B134" i="213"/>
  <c r="B77" i="214"/>
  <c r="B36" i="214"/>
  <c r="B90" i="214" s="1"/>
  <c r="B80" i="218"/>
  <c r="B39" i="218"/>
  <c r="B93" i="218" s="1"/>
  <c r="B132" i="218" s="1"/>
  <c r="B35" i="222"/>
  <c r="B89" i="222" s="1"/>
  <c r="B76" i="222"/>
  <c r="B115" i="222" s="1"/>
  <c r="B76" i="223"/>
  <c r="B115" i="223" s="1"/>
  <c r="B35" i="223"/>
  <c r="B89" i="223" s="1"/>
  <c r="C10" i="233"/>
  <c r="I29" i="202"/>
  <c r="I29" i="199"/>
  <c r="I29" i="207"/>
  <c r="I29" i="215"/>
  <c r="I29" i="224"/>
  <c r="I29" i="204"/>
  <c r="I29" i="212"/>
  <c r="I29" i="203"/>
  <c r="I29" i="211"/>
  <c r="I29" i="220"/>
  <c r="I29" i="198"/>
  <c r="A11" i="232"/>
  <c r="A8" i="198"/>
  <c r="A145" i="198" s="1"/>
  <c r="A12" i="60"/>
  <c r="A11" i="193"/>
  <c r="C34" i="232"/>
  <c r="C35" i="60"/>
  <c r="B40" i="232"/>
  <c r="B41" i="60"/>
  <c r="B56" i="232"/>
  <c r="B58" i="60"/>
  <c r="B79" i="232"/>
  <c r="B81" i="60"/>
  <c r="A80" i="232"/>
  <c r="A7" i="209"/>
  <c r="A106" i="209" s="1"/>
  <c r="A82" i="60"/>
  <c r="A78" i="193"/>
  <c r="C99" i="232"/>
  <c r="C101" i="60"/>
  <c r="B123" i="232"/>
  <c r="B125" i="60"/>
  <c r="A124" i="232"/>
  <c r="A119" i="193"/>
  <c r="A126" i="60"/>
  <c r="A8" i="218"/>
  <c r="A145" i="218" s="1"/>
  <c r="B117" i="199"/>
  <c r="B234" i="199" s="1"/>
  <c r="I29" i="216"/>
  <c r="I212" i="200"/>
  <c r="I250" i="200" s="1"/>
  <c r="I288" i="200" s="1"/>
  <c r="I135" i="200"/>
  <c r="C30" i="232"/>
  <c r="A45" i="232"/>
  <c r="A10" i="203"/>
  <c r="A223" i="203" s="1"/>
  <c r="A43" i="193"/>
  <c r="A59" i="232"/>
  <c r="A61" i="60"/>
  <c r="A58" i="193"/>
  <c r="C62" i="232"/>
  <c r="C64" i="60"/>
  <c r="A64" i="232"/>
  <c r="A63" i="193"/>
  <c r="A66" i="60"/>
  <c r="A69" i="232"/>
  <c r="A71" i="60"/>
  <c r="A67" i="193"/>
  <c r="B121" i="232"/>
  <c r="B123" i="60"/>
  <c r="A122" i="232"/>
  <c r="A124" i="60"/>
  <c r="A117" i="193"/>
  <c r="C130" i="232"/>
  <c r="C132" i="60"/>
  <c r="C134" i="232"/>
  <c r="C136" i="60"/>
  <c r="A136" i="232"/>
  <c r="A138" i="60"/>
  <c r="A130" i="193"/>
  <c r="A7" i="220"/>
  <c r="A106" i="220" s="1"/>
  <c r="B147" i="232"/>
  <c r="B149" i="60"/>
  <c r="A157" i="232"/>
  <c r="A159" i="60"/>
  <c r="A6" i="224"/>
  <c r="A67" i="224" s="1"/>
  <c r="I29" i="217"/>
  <c r="I212" i="216"/>
  <c r="I250" i="216" s="1"/>
  <c r="I288" i="216" s="1"/>
  <c r="I174" i="216"/>
  <c r="I135" i="216"/>
  <c r="C12" i="232"/>
  <c r="C13" i="60"/>
  <c r="C17" i="232"/>
  <c r="C18" i="60"/>
  <c r="B18" i="232"/>
  <c r="B19" i="60"/>
  <c r="A19" i="232"/>
  <c r="A8" i="199"/>
  <c r="A19" i="193"/>
  <c r="A24" i="232"/>
  <c r="A23" i="193"/>
  <c r="A25" i="60"/>
  <c r="A25" i="232"/>
  <c r="A26" i="60"/>
  <c r="A6" i="200"/>
  <c r="A24" i="193"/>
  <c r="B42" i="232"/>
  <c r="B43" i="60"/>
  <c r="B43" i="232"/>
  <c r="B44" i="60"/>
  <c r="C58" i="232"/>
  <c r="C60" i="60"/>
  <c r="B84" i="232"/>
  <c r="B86" i="60"/>
  <c r="B89" i="232"/>
  <c r="B91" i="60"/>
  <c r="C104" i="232"/>
  <c r="C106" i="60"/>
  <c r="A106" i="232"/>
  <c r="A7" i="214"/>
  <c r="A106" i="214" s="1"/>
  <c r="A108" i="60"/>
  <c r="A103" i="193"/>
  <c r="A92" i="105"/>
  <c r="A109" i="232" s="1"/>
  <c r="C9" i="230"/>
  <c r="A113" i="232"/>
  <c r="A115" i="60"/>
  <c r="A109" i="193"/>
  <c r="A8" i="215"/>
  <c r="A145" i="215" s="1"/>
  <c r="D43" i="105"/>
  <c r="G43" i="105" s="1"/>
  <c r="D85" i="105"/>
  <c r="G85" i="105" s="1"/>
  <c r="D38" i="105"/>
  <c r="G38" i="105" s="1"/>
  <c r="D132" i="105"/>
  <c r="G132" i="105" s="1"/>
  <c r="D124" i="105"/>
  <c r="G124" i="105" s="1"/>
  <c r="D35" i="105"/>
  <c r="D64" i="105"/>
  <c r="G64" i="105" s="1"/>
  <c r="D115" i="105"/>
  <c r="G115" i="105" s="1"/>
  <c r="D68" i="105"/>
  <c r="G68" i="105" s="1"/>
  <c r="H84" i="2"/>
  <c r="F37" i="2"/>
  <c r="F21" i="2"/>
  <c r="G12" i="2"/>
  <c r="F63" i="2"/>
  <c r="F55" i="2"/>
  <c r="F50" i="2"/>
  <c r="F42" i="2"/>
  <c r="F25" i="2"/>
  <c r="F12" i="2"/>
  <c r="F7" i="2"/>
  <c r="G50" i="2"/>
  <c r="G42" i="2"/>
  <c r="G25" i="2"/>
  <c r="F75" i="2"/>
  <c r="G45" i="2"/>
  <c r="H75" i="2"/>
  <c r="F84" i="2"/>
  <c r="F38" i="2"/>
  <c r="F33" i="2"/>
  <c r="F79" i="2"/>
  <c r="G49" i="2"/>
  <c r="H79" i="2"/>
  <c r="F71" i="2"/>
  <c r="F66" i="2"/>
  <c r="F35" i="2"/>
  <c r="F30" i="2"/>
  <c r="G41" i="2"/>
  <c r="H71" i="2"/>
  <c r="I93" i="2"/>
  <c r="B174" i="210"/>
  <c r="B135" i="210"/>
  <c r="B84" i="219"/>
  <c r="B43" i="219"/>
  <c r="B97" i="219" s="1"/>
  <c r="A144" i="208"/>
  <c r="A105" i="208"/>
  <c r="B1" i="201"/>
  <c r="A121" i="205"/>
  <c r="A161" i="207"/>
  <c r="I155" i="198"/>
  <c r="I116" i="198"/>
  <c r="I272" i="198" s="1"/>
  <c r="I233" i="198"/>
  <c r="I194" i="198"/>
  <c r="I194" i="199"/>
  <c r="I155" i="199"/>
  <c r="I116" i="205"/>
  <c r="I155" i="205"/>
  <c r="I194" i="205"/>
  <c r="I116" i="201"/>
  <c r="I155" i="201"/>
  <c r="I194" i="219"/>
  <c r="I116" i="219"/>
  <c r="I116" i="210"/>
  <c r="I155" i="210"/>
  <c r="I116" i="213"/>
  <c r="I155" i="213"/>
  <c r="I116" i="224"/>
  <c r="I155" i="224"/>
  <c r="A33" i="200"/>
  <c r="A87" i="200" s="1"/>
  <c r="A75" i="200"/>
  <c r="A33" i="203"/>
  <c r="A87" i="203" s="1"/>
  <c r="A75" i="203"/>
  <c r="A75" i="222"/>
  <c r="A33" i="222"/>
  <c r="A87" i="222" s="1"/>
  <c r="A75" i="205"/>
  <c r="A33" i="205"/>
  <c r="A87" i="205" s="1"/>
  <c r="A204" i="205" s="1"/>
  <c r="A75" i="223"/>
  <c r="A33" i="223"/>
  <c r="A87" i="223" s="1"/>
  <c r="A75" i="218"/>
  <c r="A33" i="218"/>
  <c r="A87" i="218" s="1"/>
  <c r="I192" i="204"/>
  <c r="I270" i="204"/>
  <c r="I231" i="204"/>
  <c r="I153" i="204"/>
  <c r="I153" i="199"/>
  <c r="I192" i="199"/>
  <c r="I114" i="199"/>
  <c r="I231" i="199" s="1"/>
  <c r="I114" i="208"/>
  <c r="I153" i="208"/>
  <c r="I153" i="210"/>
  <c r="I114" i="210"/>
  <c r="I153" i="225"/>
  <c r="I114" i="225"/>
  <c r="I114" i="219"/>
  <c r="I153" i="219"/>
  <c r="I153" i="217"/>
  <c r="I114" i="217"/>
  <c r="B85" i="199"/>
  <c r="B44" i="199"/>
  <c r="B98" i="199" s="1"/>
  <c r="B82" i="202"/>
  <c r="B41" i="202"/>
  <c r="B95" i="202" s="1"/>
  <c r="B173" i="202" s="1"/>
  <c r="B44" i="210"/>
  <c r="B98" i="210" s="1"/>
  <c r="B85" i="210"/>
  <c r="B83" i="213"/>
  <c r="B42" i="213"/>
  <c r="B96" i="213" s="1"/>
  <c r="B41" i="214"/>
  <c r="B95" i="214" s="1"/>
  <c r="B173" i="214" s="1"/>
  <c r="B82" i="214"/>
  <c r="B121" i="214" s="1"/>
  <c r="B76" i="215"/>
  <c r="B35" i="215"/>
  <c r="B89" i="215" s="1"/>
  <c r="B128" i="215" s="1"/>
  <c r="A14" i="205"/>
  <c r="A66" i="205" s="1"/>
  <c r="A183" i="205" s="1"/>
  <c r="C4" i="205"/>
  <c r="C3" i="225"/>
  <c r="B1" i="224"/>
  <c r="A111" i="201"/>
  <c r="A189" i="220"/>
  <c r="A113" i="207"/>
  <c r="I155" i="219"/>
  <c r="B85" i="214"/>
  <c r="B44" i="214"/>
  <c r="B98" i="214" s="1"/>
  <c r="A14" i="201"/>
  <c r="A66" i="201" s="1"/>
  <c r="A144" i="201" s="1"/>
  <c r="C4" i="201"/>
  <c r="B1" i="219"/>
  <c r="A111" i="220"/>
  <c r="A147" i="206"/>
  <c r="A186" i="206"/>
  <c r="A48" i="225"/>
  <c r="A102" i="225" s="1"/>
  <c r="A180" i="225" s="1"/>
  <c r="A72" i="225"/>
  <c r="A230" i="203"/>
  <c r="A191" i="203"/>
  <c r="I155" i="203"/>
  <c r="I233" i="203"/>
  <c r="I116" i="203"/>
  <c r="I272" i="203" s="1"/>
  <c r="I116" i="222"/>
  <c r="I155" i="222"/>
  <c r="I114" i="201"/>
  <c r="I153" i="201"/>
  <c r="I153" i="212"/>
  <c r="I114" i="212"/>
  <c r="A73" i="123"/>
  <c r="B131" i="205"/>
  <c r="B209" i="205"/>
  <c r="B170" i="205"/>
  <c r="F87" i="2"/>
  <c r="F77" i="2"/>
  <c r="F69" i="2"/>
  <c r="C73" i="232"/>
  <c r="C71" i="194"/>
  <c r="C71" i="193"/>
  <c r="A71" i="105"/>
  <c r="B2" i="225"/>
  <c r="B14" i="225" s="1"/>
  <c r="B66" i="225" s="1"/>
  <c r="C4" i="224"/>
  <c r="B2" i="210"/>
  <c r="B14" i="210" s="1"/>
  <c r="B66" i="210" s="1"/>
  <c r="C4" i="212"/>
  <c r="C4" i="217"/>
  <c r="B2" i="220"/>
  <c r="B14" i="220" s="1"/>
  <c r="B66" i="220" s="1"/>
  <c r="B105" i="220" s="1"/>
  <c r="B2" i="214"/>
  <c r="B14" i="214" s="1"/>
  <c r="B66" i="214" s="1"/>
  <c r="B2" i="211"/>
  <c r="B14" i="211" s="1"/>
  <c r="B66" i="211" s="1"/>
  <c r="B2" i="219"/>
  <c r="B14" i="219" s="1"/>
  <c r="B66" i="219" s="1"/>
  <c r="B183" i="219" s="1"/>
  <c r="B2" i="213"/>
  <c r="B14" i="213" s="1"/>
  <c r="B66" i="213" s="1"/>
  <c r="B144" i="213" s="1"/>
  <c r="C4" i="211"/>
  <c r="B2" i="218"/>
  <c r="B14" i="218" s="1"/>
  <c r="B66" i="218" s="1"/>
  <c r="B105" i="218" s="1"/>
  <c r="A43" i="113"/>
  <c r="A223" i="45"/>
  <c r="A85" i="232"/>
  <c r="A7" i="210"/>
  <c r="A106" i="210" s="1"/>
  <c r="A87" i="60"/>
  <c r="A83" i="193"/>
  <c r="A83" i="194"/>
  <c r="A98" i="105"/>
  <c r="A58" i="113"/>
  <c r="A30" i="183"/>
  <c r="C118" i="232"/>
  <c r="C113" i="193"/>
  <c r="C113" i="194"/>
  <c r="B141" i="232"/>
  <c r="B143" i="60"/>
  <c r="B135" i="194"/>
  <c r="B135" i="193"/>
  <c r="C151" i="232"/>
  <c r="C153" i="60"/>
  <c r="C144" i="194"/>
  <c r="C144" i="193"/>
  <c r="A153" i="232"/>
  <c r="A155" i="60"/>
  <c r="A146" i="193"/>
  <c r="A7" i="223"/>
  <c r="A146" i="194"/>
  <c r="A139" i="105"/>
  <c r="A80" i="113"/>
  <c r="A78" i="239" s="1"/>
  <c r="A168" i="232"/>
  <c r="A7" i="225"/>
  <c r="A106" i="225" s="1"/>
  <c r="A170" i="60"/>
  <c r="A161" i="193"/>
  <c r="A174" i="232"/>
  <c r="A176" i="60"/>
  <c r="A167" i="193"/>
  <c r="A167" i="194"/>
  <c r="I114" i="213"/>
  <c r="I114" i="202"/>
  <c r="I116" i="214"/>
  <c r="A35" i="220"/>
  <c r="A89" i="220" s="1"/>
  <c r="I194" i="204"/>
  <c r="I233" i="204"/>
  <c r="I116" i="204"/>
  <c r="I194" i="220"/>
  <c r="I155" i="220"/>
  <c r="I114" i="220"/>
  <c r="I153" i="220"/>
  <c r="I116" i="211"/>
  <c r="I155" i="211"/>
  <c r="I155" i="223"/>
  <c r="I116" i="223"/>
  <c r="I155" i="225"/>
  <c r="I116" i="225"/>
  <c r="I153" i="198"/>
  <c r="I192" i="198"/>
  <c r="I192" i="205"/>
  <c r="I114" i="205"/>
  <c r="I150" i="206"/>
  <c r="I189" i="206"/>
  <c r="I111" i="206"/>
  <c r="I150" i="219"/>
  <c r="I111" i="219"/>
  <c r="I115" i="214"/>
  <c r="I154" i="214"/>
  <c r="I154" i="205"/>
  <c r="I193" i="205"/>
  <c r="I154" i="219"/>
  <c r="I115" i="219"/>
  <c r="I193" i="219"/>
  <c r="A88" i="209"/>
  <c r="A46" i="209"/>
  <c r="A100" i="209" s="1"/>
  <c r="A178" i="209" s="1"/>
  <c r="A79" i="213"/>
  <c r="A38" i="213"/>
  <c r="A92" i="213" s="1"/>
  <c r="A85" i="203"/>
  <c r="A44" i="203"/>
  <c r="A98" i="203" s="1"/>
  <c r="A76" i="202"/>
  <c r="A115" i="202" s="1"/>
  <c r="A35" i="202"/>
  <c r="A89" i="202" s="1"/>
  <c r="A35" i="201"/>
  <c r="A89" i="201" s="1"/>
  <c r="A76" i="201"/>
  <c r="A76" i="215"/>
  <c r="A35" i="215"/>
  <c r="A89" i="215" s="1"/>
  <c r="A76" i="217"/>
  <c r="A35" i="217"/>
  <c r="A89" i="217" s="1"/>
  <c r="I158" i="207"/>
  <c r="I119" i="207"/>
  <c r="A42" i="218"/>
  <c r="A96" i="218" s="1"/>
  <c r="A213" i="218" s="1"/>
  <c r="A83" i="218"/>
  <c r="A161" i="218" s="1"/>
  <c r="B29" i="126"/>
  <c r="B38" i="198"/>
  <c r="B92" i="198" s="1"/>
  <c r="B248" i="198" s="1"/>
  <c r="B79" i="198"/>
  <c r="B196" i="198" s="1"/>
  <c r="A175" i="203"/>
  <c r="A253" i="203"/>
  <c r="B42" i="199"/>
  <c r="B96" i="199" s="1"/>
  <c r="B83" i="199"/>
  <c r="B79" i="202"/>
  <c r="B38" i="202"/>
  <c r="B92" i="202" s="1"/>
  <c r="B85" i="204"/>
  <c r="B44" i="204"/>
  <c r="B98" i="204" s="1"/>
  <c r="B176" i="204" s="1"/>
  <c r="B85" i="205"/>
  <c r="B44" i="205"/>
  <c r="B98" i="205" s="1"/>
  <c r="B215" i="205" s="1"/>
  <c r="B36" i="206"/>
  <c r="B90" i="206" s="1"/>
  <c r="B77" i="206"/>
  <c r="B36" i="208"/>
  <c r="B90" i="208" s="1"/>
  <c r="B77" i="208"/>
  <c r="A136" i="203"/>
  <c r="A292" i="203" s="1"/>
  <c r="A84" i="207"/>
  <c r="A43" i="207"/>
  <c r="A97" i="207" s="1"/>
  <c r="A136" i="207" s="1"/>
  <c r="A84" i="201"/>
  <c r="A43" i="201"/>
  <c r="A97" i="201" s="1"/>
  <c r="A123" i="219"/>
  <c r="A201" i="219"/>
  <c r="I7" i="191"/>
  <c r="D6" i="188" s="1"/>
  <c r="B6" i="188"/>
  <c r="B159" i="198"/>
  <c r="B120" i="198"/>
  <c r="B276" i="198" s="1"/>
  <c r="B237" i="198"/>
  <c r="B115" i="209"/>
  <c r="B154" i="209"/>
  <c r="B81" i="199"/>
  <c r="B40" i="199"/>
  <c r="B94" i="199" s="1"/>
  <c r="B83" i="200"/>
  <c r="B42" i="200"/>
  <c r="B96" i="200" s="1"/>
  <c r="B168" i="202"/>
  <c r="B129" i="202"/>
  <c r="B38" i="203"/>
  <c r="B92" i="203" s="1"/>
  <c r="B79" i="203"/>
  <c r="B79" i="204"/>
  <c r="B196" i="204" s="1"/>
  <c r="B38" i="204"/>
  <c r="B92" i="204" s="1"/>
  <c r="B248" i="204" s="1"/>
  <c r="B45" i="198"/>
  <c r="B99" i="198" s="1"/>
  <c r="B255" i="198" s="1"/>
  <c r="B86" i="198"/>
  <c r="A183" i="203"/>
  <c r="A144" i="203"/>
  <c r="A183" i="206"/>
  <c r="A105" i="206"/>
  <c r="A105" i="223"/>
  <c r="A144" i="223"/>
  <c r="A183" i="220"/>
  <c r="A144" i="220"/>
  <c r="A144" i="218"/>
  <c r="A183" i="218"/>
  <c r="A105" i="218"/>
  <c r="B80" i="199"/>
  <c r="B39" i="199"/>
  <c r="B93" i="199" s="1"/>
  <c r="B210" i="199" s="1"/>
  <c r="B80" i="200"/>
  <c r="B39" i="200"/>
  <c r="B93" i="200" s="1"/>
  <c r="B44" i="202"/>
  <c r="B98" i="202" s="1"/>
  <c r="B85" i="202"/>
  <c r="C22" i="233"/>
  <c r="B37" i="199"/>
  <c r="B91" i="199" s="1"/>
  <c r="C14" i="233"/>
  <c r="C28" i="233"/>
  <c r="I212" i="208"/>
  <c r="I250" i="208" s="1"/>
  <c r="I288" i="208" s="1"/>
  <c r="I135" i="208"/>
  <c r="I174" i="208"/>
  <c r="C6" i="233"/>
  <c r="C21" i="233"/>
  <c r="B19" i="232"/>
  <c r="B20" i="60"/>
  <c r="C24" i="232"/>
  <c r="C25" i="60"/>
  <c r="A26" i="232"/>
  <c r="A7" i="200"/>
  <c r="A106" i="200" s="1"/>
  <c r="A27" i="60"/>
  <c r="A29" i="232"/>
  <c r="A30" i="60"/>
  <c r="A75" i="232"/>
  <c r="A7" i="208"/>
  <c r="C79" i="232"/>
  <c r="C81" i="60"/>
  <c r="A81" i="232"/>
  <c r="A83" i="60"/>
  <c r="A8" i="209"/>
  <c r="C84" i="232"/>
  <c r="C86" i="60"/>
  <c r="B140" i="232"/>
  <c r="B142" i="60"/>
  <c r="C162" i="232"/>
  <c r="C164" i="60"/>
  <c r="C167" i="232"/>
  <c r="C169" i="60"/>
  <c r="I213" i="204"/>
  <c r="I252" i="204" s="1"/>
  <c r="I291" i="204" s="1"/>
  <c r="I135" i="204"/>
  <c r="I174" i="204"/>
  <c r="A58" i="105"/>
  <c r="C7" i="230"/>
  <c r="C69" i="232"/>
  <c r="C71" i="60"/>
  <c r="A71" i="232"/>
  <c r="A73" i="60"/>
  <c r="C74" i="232"/>
  <c r="C76" i="60"/>
  <c r="A84" i="232"/>
  <c r="A86" i="60"/>
  <c r="A6" i="210"/>
  <c r="A86" i="232"/>
  <c r="A88" i="60"/>
  <c r="A8" i="210"/>
  <c r="A89" i="232"/>
  <c r="A91" i="60"/>
  <c r="A104" i="232"/>
  <c r="A106" i="60"/>
  <c r="A121" i="232"/>
  <c r="A123" i="60"/>
  <c r="A128" i="232"/>
  <c r="A130" i="60"/>
  <c r="B137" i="232"/>
  <c r="B139" i="60"/>
  <c r="A138" i="232"/>
  <c r="A9" i="220"/>
  <c r="A167" i="232"/>
  <c r="A6" i="225"/>
  <c r="A67" i="225" s="1"/>
  <c r="D100" i="105"/>
  <c r="G100" i="105" s="1"/>
  <c r="D140" i="105"/>
  <c r="G140" i="105" s="1"/>
  <c r="D89" i="105"/>
  <c r="G89" i="105" s="1"/>
  <c r="G12" i="122"/>
  <c r="G18" i="122" s="1"/>
  <c r="I212" i="212"/>
  <c r="I250" i="212" s="1"/>
  <c r="I288" i="212" s="1"/>
  <c r="I135" i="212"/>
  <c r="I174" i="212"/>
  <c r="A10" i="232"/>
  <c r="A11" i="60"/>
  <c r="C16" i="232"/>
  <c r="C17" i="60"/>
  <c r="A18" i="232"/>
  <c r="A19" i="60"/>
  <c r="A7" i="199"/>
  <c r="A106" i="199" s="1"/>
  <c r="A50" i="232"/>
  <c r="A8" i="204"/>
  <c r="A145" i="204" s="1"/>
  <c r="A65" i="232"/>
  <c r="A9" i="206"/>
  <c r="A74" i="232"/>
  <c r="A76" i="60"/>
  <c r="A6" i="208"/>
  <c r="A67" i="208" s="1"/>
  <c r="C85" i="232"/>
  <c r="C87" i="60"/>
  <c r="A94" i="232"/>
  <c r="A96" i="60"/>
  <c r="C96" i="232"/>
  <c r="C98" i="60"/>
  <c r="A115" i="232"/>
  <c r="A117" i="60"/>
  <c r="A143" i="232"/>
  <c r="C166" i="232"/>
  <c r="C168" i="60"/>
  <c r="I29" i="225"/>
  <c r="I29" i="222"/>
  <c r="I29" i="218"/>
  <c r="I29" i="213"/>
  <c r="I29" i="209"/>
  <c r="I29" i="205"/>
  <c r="I29" i="201"/>
  <c r="I29" i="223"/>
  <c r="I29" i="219"/>
  <c r="I29" i="214"/>
  <c r="I29" i="210"/>
  <c r="I29" i="206"/>
  <c r="G63" i="2"/>
  <c r="G59" i="2"/>
  <c r="H51" i="2"/>
  <c r="H45" i="2"/>
  <c r="H47" i="2"/>
  <c r="E89" i="2"/>
  <c r="I90" i="2"/>
  <c r="H90" i="2"/>
  <c r="G61" i="2"/>
  <c r="G57" i="2"/>
  <c r="F64" i="2"/>
  <c r="F60" i="2"/>
  <c r="F56" i="2"/>
  <c r="G88" i="2"/>
  <c r="H81" i="2"/>
  <c r="H73" i="2"/>
  <c r="F90" i="2"/>
  <c r="F88" i="2"/>
  <c r="F93" i="192"/>
  <c r="F85" i="2" s="1"/>
  <c r="F81" i="2"/>
  <c r="F73" i="2"/>
  <c r="F53" i="2"/>
  <c r="F51" i="2"/>
  <c r="F49" i="2"/>
  <c r="F47" i="2"/>
  <c r="F45" i="2"/>
  <c r="F43" i="2"/>
  <c r="F41" i="2"/>
  <c r="E10" i="192"/>
  <c r="E8" i="2" s="1"/>
  <c r="G64" i="2"/>
  <c r="G51" i="2"/>
  <c r="G47" i="2"/>
  <c r="G43" i="2"/>
  <c r="G22" i="2"/>
  <c r="F62" i="2"/>
  <c r="F58" i="2"/>
  <c r="F22" i="2"/>
  <c r="F94" i="2"/>
  <c r="F17" i="2"/>
  <c r="F13" i="2"/>
  <c r="F9" i="2"/>
  <c r="F28" i="2"/>
  <c r="F80" i="2"/>
  <c r="F76" i="2"/>
  <c r="F72" i="2"/>
  <c r="F67" i="2"/>
  <c r="H42" i="2"/>
  <c r="F31" i="2"/>
  <c r="F19" i="2"/>
  <c r="F15" i="2"/>
  <c r="F11" i="2"/>
  <c r="F86" i="2"/>
  <c r="G30" i="2"/>
  <c r="H88" i="2"/>
  <c r="F82" i="2"/>
  <c r="F78" i="2"/>
  <c r="F74" i="2"/>
  <c r="F70" i="2"/>
  <c r="F65" i="2"/>
  <c r="G62" i="2"/>
  <c r="G60" i="2"/>
  <c r="G58" i="2"/>
  <c r="G56" i="2"/>
  <c r="F34" i="2"/>
  <c r="F29" i="2"/>
  <c r="F6" i="194"/>
  <c r="A134" i="224"/>
  <c r="A173" i="224"/>
  <c r="A134" i="206"/>
  <c r="A212" i="206"/>
  <c r="A119" i="223"/>
  <c r="A158" i="223"/>
  <c r="A169" i="215"/>
  <c r="A130" i="215"/>
  <c r="A130" i="219"/>
  <c r="A169" i="219"/>
  <c r="A130" i="214"/>
  <c r="A169" i="214"/>
  <c r="A136" i="215"/>
  <c r="A175" i="215"/>
  <c r="B247" i="198"/>
  <c r="B208" i="198"/>
  <c r="B169" i="198"/>
  <c r="B130" i="198"/>
  <c r="B286" i="198" s="1"/>
  <c r="B36" i="198"/>
  <c r="B90" i="198" s="1"/>
  <c r="B77" i="198"/>
  <c r="I135" i="225"/>
  <c r="I174" i="225"/>
  <c r="I212" i="225"/>
  <c r="I250" i="225" s="1"/>
  <c r="I288" i="225" s="1"/>
  <c r="I174" i="211"/>
  <c r="I212" i="211"/>
  <c r="I250" i="211" s="1"/>
  <c r="I288" i="211" s="1"/>
  <c r="I135" i="211"/>
  <c r="I22" i="2"/>
  <c r="H22" i="2"/>
  <c r="A9" i="60"/>
  <c r="A8" i="232"/>
  <c r="A8" i="193"/>
  <c r="B9" i="232"/>
  <c r="B10" i="60"/>
  <c r="B9" i="193"/>
  <c r="B9" i="194"/>
  <c r="B17" i="232"/>
  <c r="B18" i="60"/>
  <c r="B17" i="194"/>
  <c r="A40" i="232"/>
  <c r="A41" i="60"/>
  <c r="A38" i="193"/>
  <c r="C48" i="232"/>
  <c r="C50" i="60"/>
  <c r="C47" i="193"/>
  <c r="C47" i="194"/>
  <c r="B49" i="232"/>
  <c r="B51" i="60"/>
  <c r="B48" i="194"/>
  <c r="B48" i="193"/>
  <c r="A52" i="232"/>
  <c r="A54" i="60"/>
  <c r="A10" i="204"/>
  <c r="A51" i="193"/>
  <c r="A51" i="194"/>
  <c r="A55" i="232"/>
  <c r="A57" i="60"/>
  <c r="A54" i="193"/>
  <c r="C61" i="232"/>
  <c r="C63" i="60"/>
  <c r="C60" i="194"/>
  <c r="C60" i="193"/>
  <c r="B152" i="232"/>
  <c r="B154" i="60"/>
  <c r="B145" i="193"/>
  <c r="B145" i="194"/>
  <c r="A156" i="232"/>
  <c r="A158" i="60"/>
  <c r="A149" i="193"/>
  <c r="A149" i="194"/>
  <c r="A164" i="232"/>
  <c r="A166" i="60"/>
  <c r="A8" i="216"/>
  <c r="A157" i="193"/>
  <c r="A157" i="194"/>
  <c r="C172" i="232"/>
  <c r="C174" i="60"/>
  <c r="C165" i="193"/>
  <c r="C165" i="194"/>
  <c r="A54" i="194"/>
  <c r="U5" i="123"/>
  <c r="B1" i="217"/>
  <c r="B9" i="164"/>
  <c r="G13" i="122"/>
  <c r="G19" i="122" s="1"/>
  <c r="A153" i="214"/>
  <c r="A128" i="199"/>
  <c r="A245" i="199" s="1"/>
  <c r="A167" i="199"/>
  <c r="A154" i="212"/>
  <c r="A115" i="212"/>
  <c r="A170" i="203"/>
  <c r="A248" i="203"/>
  <c r="A209" i="203"/>
  <c r="A138" i="206"/>
  <c r="A177" i="206"/>
  <c r="A216" i="206"/>
  <c r="J38" i="218"/>
  <c r="J92" i="218" s="1"/>
  <c r="J131" i="218" s="1"/>
  <c r="J170" i="218" s="1"/>
  <c r="J209" i="218" s="1"/>
  <c r="B1" i="202"/>
  <c r="A173" i="206"/>
  <c r="A173" i="216"/>
  <c r="A177" i="213"/>
  <c r="A167" i="208"/>
  <c r="A115" i="210"/>
  <c r="A160" i="214"/>
  <c r="A121" i="214"/>
  <c r="A121" i="223"/>
  <c r="A160" i="223"/>
  <c r="A144" i="211"/>
  <c r="A105" i="211"/>
  <c r="B132" i="211"/>
  <c r="B171" i="211"/>
  <c r="B177" i="211"/>
  <c r="A38" i="194"/>
  <c r="E6" i="193"/>
  <c r="H4" i="2" s="1"/>
  <c r="C6" i="45"/>
  <c r="B1" i="216"/>
  <c r="B1" i="222"/>
  <c r="B1" i="218"/>
  <c r="B1" i="212"/>
  <c r="B1" i="205"/>
  <c r="B1" i="200"/>
  <c r="B1" i="209"/>
  <c r="B1" i="215"/>
  <c r="B1" i="210"/>
  <c r="B1" i="206"/>
  <c r="B1" i="214"/>
  <c r="B1" i="199"/>
  <c r="B1" i="203"/>
  <c r="B1" i="220"/>
  <c r="B1" i="213"/>
  <c r="B1" i="207"/>
  <c r="B1" i="223"/>
  <c r="B1" i="211"/>
  <c r="B1" i="204"/>
  <c r="B1" i="198"/>
  <c r="A134" i="225"/>
  <c r="A173" i="225"/>
  <c r="A134" i="203"/>
  <c r="A290" i="203" s="1"/>
  <c r="A212" i="203"/>
  <c r="A251" i="203"/>
  <c r="A134" i="218"/>
  <c r="A128" i="213"/>
  <c r="A167" i="213"/>
  <c r="A119" i="204"/>
  <c r="A126" i="198"/>
  <c r="A282" i="198" s="1"/>
  <c r="A165" i="198"/>
  <c r="A243" i="198"/>
  <c r="A174" i="220"/>
  <c r="A213" i="220"/>
  <c r="A248" i="204"/>
  <c r="A287" i="204"/>
  <c r="A131" i="204"/>
  <c r="A128" i="218"/>
  <c r="A206" i="218"/>
  <c r="A171" i="218"/>
  <c r="A132" i="218"/>
  <c r="I150" i="200"/>
  <c r="I111" i="200"/>
  <c r="I150" i="210"/>
  <c r="I111" i="210"/>
  <c r="I189" i="220"/>
  <c r="I111" i="220"/>
  <c r="I150" i="220"/>
  <c r="I111" i="214"/>
  <c r="I150" i="214"/>
  <c r="A88" i="204"/>
  <c r="A46" i="204"/>
  <c r="A100" i="204" s="1"/>
  <c r="A88" i="223"/>
  <c r="A46" i="223"/>
  <c r="A100" i="223" s="1"/>
  <c r="I158" i="198"/>
  <c r="I236" i="198"/>
  <c r="I119" i="198"/>
  <c r="I275" i="198" s="1"/>
  <c r="I197" i="199"/>
  <c r="I158" i="199"/>
  <c r="I119" i="199"/>
  <c r="I236" i="199" s="1"/>
  <c r="I158" i="220"/>
  <c r="I119" i="220"/>
  <c r="I197" i="220"/>
  <c r="I158" i="214"/>
  <c r="I119" i="214"/>
  <c r="I119" i="212"/>
  <c r="I158" i="212"/>
  <c r="I158" i="213"/>
  <c r="I119" i="213"/>
  <c r="I119" i="224"/>
  <c r="I158" i="224"/>
  <c r="I190" i="218"/>
  <c r="I151" i="218"/>
  <c r="A78" i="200"/>
  <c r="A37" i="200"/>
  <c r="A91" i="200" s="1"/>
  <c r="J39" i="214"/>
  <c r="J93" i="214" s="1"/>
  <c r="J132" i="214" s="1"/>
  <c r="J171" i="214" s="1"/>
  <c r="A78" i="214"/>
  <c r="A78" i="216"/>
  <c r="J39" i="216"/>
  <c r="J93" i="216" s="1"/>
  <c r="J132" i="216" s="1"/>
  <c r="J171" i="216" s="1"/>
  <c r="A37" i="216"/>
  <c r="A91" i="216" s="1"/>
  <c r="J39" i="205"/>
  <c r="J93" i="205" s="1"/>
  <c r="J132" i="205" s="1"/>
  <c r="J171" i="205" s="1"/>
  <c r="J210" i="205" s="1"/>
  <c r="A37" i="205"/>
  <c r="A91" i="205" s="1"/>
  <c r="A78" i="205"/>
  <c r="J39" i="218"/>
  <c r="J93" i="218" s="1"/>
  <c r="J132" i="218" s="1"/>
  <c r="J171" i="218" s="1"/>
  <c r="J210" i="218" s="1"/>
  <c r="A78" i="218"/>
  <c r="A37" i="218"/>
  <c r="A91" i="218" s="1"/>
  <c r="J39" i="219"/>
  <c r="J93" i="219" s="1"/>
  <c r="J132" i="219" s="1"/>
  <c r="J171" i="219" s="1"/>
  <c r="J210" i="219" s="1"/>
  <c r="A78" i="219"/>
  <c r="J39" i="223"/>
  <c r="J93" i="223" s="1"/>
  <c r="J132" i="223" s="1"/>
  <c r="J171" i="223" s="1"/>
  <c r="A78" i="223"/>
  <c r="A37" i="223"/>
  <c r="A91" i="223" s="1"/>
  <c r="J38" i="209"/>
  <c r="J92" i="209" s="1"/>
  <c r="J131" i="209" s="1"/>
  <c r="J170" i="209" s="1"/>
  <c r="A42" i="209"/>
  <c r="A96" i="209" s="1"/>
  <c r="A83" i="209"/>
  <c r="J38" i="212"/>
  <c r="J92" i="212" s="1"/>
  <c r="J131" i="212" s="1"/>
  <c r="J170" i="212" s="1"/>
  <c r="A83" i="212"/>
  <c r="A42" i="212"/>
  <c r="A96" i="212" s="1"/>
  <c r="A42" i="211"/>
  <c r="A96" i="211" s="1"/>
  <c r="J38" i="211"/>
  <c r="J92" i="211" s="1"/>
  <c r="J131" i="211" s="1"/>
  <c r="J170" i="211" s="1"/>
  <c r="A83" i="211"/>
  <c r="A83" i="203"/>
  <c r="A42" i="203"/>
  <c r="A96" i="203" s="1"/>
  <c r="J38" i="203"/>
  <c r="J92" i="203" s="1"/>
  <c r="J131" i="203" s="1"/>
  <c r="J170" i="203" s="1"/>
  <c r="J209" i="203" s="1"/>
  <c r="J248" i="203" s="1"/>
  <c r="J287" i="203" s="1"/>
  <c r="A83" i="210"/>
  <c r="J38" i="210"/>
  <c r="J92" i="210" s="1"/>
  <c r="J131" i="210" s="1"/>
  <c r="J170" i="210" s="1"/>
  <c r="A42" i="210"/>
  <c r="A96" i="210" s="1"/>
  <c r="A42" i="216"/>
  <c r="A96" i="216" s="1"/>
  <c r="J38" i="216"/>
  <c r="J92" i="216" s="1"/>
  <c r="J131" i="216" s="1"/>
  <c r="J170" i="216" s="1"/>
  <c r="A83" i="216"/>
  <c r="J38" i="228"/>
  <c r="A75" i="228"/>
  <c r="B11" i="229" s="1"/>
  <c r="A18" i="199"/>
  <c r="A69" i="199"/>
  <c r="A20" i="199"/>
  <c r="A74" i="199" s="1"/>
  <c r="A69" i="205"/>
  <c r="A18" i="205"/>
  <c r="A20" i="205"/>
  <c r="A74" i="205" s="1"/>
  <c r="A20" i="212"/>
  <c r="A74" i="212" s="1"/>
  <c r="A69" i="212"/>
  <c r="A18" i="212"/>
  <c r="A69" i="211"/>
  <c r="A18" i="211"/>
  <c r="A20" i="211"/>
  <c r="A74" i="211" s="1"/>
  <c r="A20" i="208"/>
  <c r="A74" i="208" s="1"/>
  <c r="A69" i="208"/>
  <c r="A18" i="208"/>
  <c r="A20" i="215"/>
  <c r="A74" i="215" s="1"/>
  <c r="A69" i="215"/>
  <c r="A18" i="215"/>
  <c r="O5" i="123"/>
  <c r="S5" i="123"/>
  <c r="K5" i="123"/>
  <c r="G5" i="123"/>
  <c r="B175" i="212"/>
  <c r="B136" i="212"/>
  <c r="C5" i="198"/>
  <c r="C5" i="213"/>
  <c r="C5" i="203"/>
  <c r="C5" i="202"/>
  <c r="C5" i="212"/>
  <c r="C5" i="224"/>
  <c r="C5" i="207"/>
  <c r="I5" i="224"/>
  <c r="I5" i="199"/>
  <c r="I5" i="215"/>
  <c r="I5" i="208"/>
  <c r="I5" i="201"/>
  <c r="C3" i="200"/>
  <c r="C3" i="220"/>
  <c r="C3" i="204"/>
  <c r="C3" i="209"/>
  <c r="C3" i="222"/>
  <c r="C3" i="219"/>
  <c r="I155" i="208"/>
  <c r="I150" i="199"/>
  <c r="I189" i="199"/>
  <c r="I111" i="199"/>
  <c r="I228" i="199" s="1"/>
  <c r="I150" i="216"/>
  <c r="I111" i="216"/>
  <c r="I193" i="199"/>
  <c r="I154" i="199"/>
  <c r="I154" i="216"/>
  <c r="I115" i="216"/>
  <c r="I193" i="218"/>
  <c r="I115" i="218"/>
  <c r="I154" i="223"/>
  <c r="I115" i="223"/>
  <c r="A79" i="198"/>
  <c r="A38" i="198"/>
  <c r="A92" i="198" s="1"/>
  <c r="A79" i="205"/>
  <c r="A38" i="205"/>
  <c r="A92" i="205" s="1"/>
  <c r="A79" i="201"/>
  <c r="A38" i="201"/>
  <c r="A92" i="201" s="1"/>
  <c r="A79" i="219"/>
  <c r="A38" i="219"/>
  <c r="A92" i="219" s="1"/>
  <c r="A79" i="210"/>
  <c r="A38" i="210"/>
  <c r="A92" i="210" s="1"/>
  <c r="A79" i="224"/>
  <c r="A38" i="224"/>
  <c r="A92" i="224" s="1"/>
  <c r="A85" i="218"/>
  <c r="A44" i="218"/>
  <c r="A98" i="218" s="1"/>
  <c r="A76" i="203"/>
  <c r="A35" i="203"/>
  <c r="A89" i="203" s="1"/>
  <c r="A76" i="211"/>
  <c r="A35" i="211"/>
  <c r="A89" i="211" s="1"/>
  <c r="A76" i="222"/>
  <c r="A35" i="222"/>
  <c r="A89" i="222" s="1"/>
  <c r="I119" i="215"/>
  <c r="I158" i="215"/>
  <c r="I194" i="218"/>
  <c r="I116" i="218"/>
  <c r="I155" i="215"/>
  <c r="I116" i="215"/>
  <c r="A75" i="212"/>
  <c r="A33" i="212"/>
  <c r="A87" i="212" s="1"/>
  <c r="A33" i="219"/>
  <c r="A87" i="219" s="1"/>
  <c r="A75" i="219"/>
  <c r="A80" i="198"/>
  <c r="A39" i="198"/>
  <c r="A93" i="198" s="1"/>
  <c r="A80" i="210"/>
  <c r="A39" i="210"/>
  <c r="A93" i="210" s="1"/>
  <c r="A80" i="222"/>
  <c r="A39" i="222"/>
  <c r="A93" i="222" s="1"/>
  <c r="A39" i="209"/>
  <c r="A93" i="209" s="1"/>
  <c r="A80" i="209"/>
  <c r="A80" i="220"/>
  <c r="A39" i="220"/>
  <c r="A93" i="220" s="1"/>
  <c r="A86" i="201"/>
  <c r="A45" i="201"/>
  <c r="A99" i="201" s="1"/>
  <c r="A86" i="203"/>
  <c r="A45" i="203"/>
  <c r="A99" i="203" s="1"/>
  <c r="A86" i="210"/>
  <c r="A45" i="210"/>
  <c r="A99" i="210" s="1"/>
  <c r="A45" i="225"/>
  <c r="A99" i="225" s="1"/>
  <c r="A86" i="225"/>
  <c r="A86" i="219"/>
  <c r="A45" i="219"/>
  <c r="A99" i="219" s="1"/>
  <c r="A86" i="217"/>
  <c r="A45" i="217"/>
  <c r="A99" i="217" s="1"/>
  <c r="I114" i="206"/>
  <c r="I192" i="206"/>
  <c r="I192" i="203"/>
  <c r="I231" i="203"/>
  <c r="I114" i="203"/>
  <c r="I270" i="203" s="1"/>
  <c r="I153" i="207"/>
  <c r="I114" i="207"/>
  <c r="I192" i="218"/>
  <c r="I114" i="218"/>
  <c r="I114" i="216"/>
  <c r="I153" i="216"/>
  <c r="I153" i="222"/>
  <c r="I114" i="222"/>
  <c r="I150" i="224"/>
  <c r="I111" i="224"/>
  <c r="I150" i="217"/>
  <c r="I111" i="217"/>
  <c r="I158" i="211"/>
  <c r="I119" i="211"/>
  <c r="I158" i="205"/>
  <c r="I197" i="205"/>
  <c r="I119" i="205"/>
  <c r="I119" i="225"/>
  <c r="I158" i="225"/>
  <c r="I119" i="219"/>
  <c r="I197" i="219"/>
  <c r="A175" i="212"/>
  <c r="A136" i="212"/>
  <c r="A175" i="206"/>
  <c r="A214" i="206"/>
  <c r="A214" i="199"/>
  <c r="A175" i="199"/>
  <c r="A84" i="202"/>
  <c r="A43" i="202"/>
  <c r="A97" i="202" s="1"/>
  <c r="A123" i="214"/>
  <c r="A162" i="214"/>
  <c r="A84" i="210"/>
  <c r="A43" i="210"/>
  <c r="A97" i="210" s="1"/>
  <c r="A84" i="209"/>
  <c r="A43" i="209"/>
  <c r="A97" i="209" s="1"/>
  <c r="A84" i="208"/>
  <c r="A43" i="208"/>
  <c r="A97" i="208" s="1"/>
  <c r="A162" i="220"/>
  <c r="A201" i="220"/>
  <c r="A43" i="228"/>
  <c r="A76" i="228"/>
  <c r="B12" i="229" s="1"/>
  <c r="B42" i="198"/>
  <c r="B96" i="198" s="1"/>
  <c r="B83" i="198"/>
  <c r="B174" i="219"/>
  <c r="B135" i="219"/>
  <c r="B213" i="219"/>
  <c r="B85" i="207"/>
  <c r="B44" i="207"/>
  <c r="B98" i="207" s="1"/>
  <c r="B168" i="210"/>
  <c r="B129" i="210"/>
  <c r="B75" i="228"/>
  <c r="B42" i="228"/>
  <c r="A34" i="228"/>
  <c r="A46" i="228" s="1"/>
  <c r="A34" i="218"/>
  <c r="A34" i="215"/>
  <c r="A34" i="206"/>
  <c r="A34" i="222"/>
  <c r="A34" i="200"/>
  <c r="A34" i="205"/>
  <c r="A34" i="220"/>
  <c r="A34" i="217"/>
  <c r="A34" i="214"/>
  <c r="A34" i="213"/>
  <c r="A34" i="219"/>
  <c r="A34" i="199"/>
  <c r="A34" i="202"/>
  <c r="A34" i="225"/>
  <c r="A34" i="212"/>
  <c r="A34" i="208"/>
  <c r="A34" i="211"/>
  <c r="A34" i="207"/>
  <c r="A34" i="203"/>
  <c r="A34" i="198"/>
  <c r="I26" i="223"/>
  <c r="I79" i="223" s="1"/>
  <c r="I26" i="220"/>
  <c r="I79" i="220" s="1"/>
  <c r="I26" i="224"/>
  <c r="I79" i="224" s="1"/>
  <c r="I26" i="217"/>
  <c r="I79" i="217" s="1"/>
  <c r="I26" i="216"/>
  <c r="I79" i="216" s="1"/>
  <c r="I26" i="214"/>
  <c r="I79" i="214" s="1"/>
  <c r="I26" i="209"/>
  <c r="I79" i="209" s="1"/>
  <c r="I26" i="205"/>
  <c r="I79" i="205" s="1"/>
  <c r="I26" i="204"/>
  <c r="I79" i="204" s="1"/>
  <c r="I26" i="201"/>
  <c r="I79" i="201" s="1"/>
  <c r="I26" i="199"/>
  <c r="I79" i="199" s="1"/>
  <c r="I26" i="219"/>
  <c r="I79" i="219" s="1"/>
  <c r="I26" i="210"/>
  <c r="I79" i="210" s="1"/>
  <c r="I26" i="202"/>
  <c r="I79" i="202" s="1"/>
  <c r="I25" i="228"/>
  <c r="I26" i="225"/>
  <c r="I79" i="225" s="1"/>
  <c r="I26" i="212"/>
  <c r="I79" i="212" s="1"/>
  <c r="I26" i="218"/>
  <c r="I79" i="218" s="1"/>
  <c r="I26" i="208"/>
  <c r="I79" i="208" s="1"/>
  <c r="I26" i="215"/>
  <c r="I79" i="215" s="1"/>
  <c r="I26" i="211"/>
  <c r="I79" i="211" s="1"/>
  <c r="I26" i="206"/>
  <c r="I79" i="206" s="1"/>
  <c r="I26" i="207"/>
  <c r="I79" i="207" s="1"/>
  <c r="I26" i="200"/>
  <c r="I79" i="200" s="1"/>
  <c r="I26" i="222"/>
  <c r="I79" i="222" s="1"/>
  <c r="I26" i="213"/>
  <c r="I79" i="213" s="1"/>
  <c r="I26" i="203"/>
  <c r="I79" i="203" s="1"/>
  <c r="I26" i="198"/>
  <c r="I79" i="198" s="1"/>
  <c r="C5" i="219"/>
  <c r="C5" i="220"/>
  <c r="C5" i="211"/>
  <c r="C5" i="206"/>
  <c r="C5" i="222"/>
  <c r="C5" i="199"/>
  <c r="I154" i="218"/>
  <c r="I111" i="201"/>
  <c r="A33" i="224"/>
  <c r="A87" i="224" s="1"/>
  <c r="C4" i="113"/>
  <c r="C4" i="123" s="1"/>
  <c r="B6" i="106"/>
  <c r="G24" i="122"/>
  <c r="L5" i="215"/>
  <c r="L5" i="216"/>
  <c r="L5" i="214"/>
  <c r="L5" i="205"/>
  <c r="L5" i="204"/>
  <c r="L5" i="208"/>
  <c r="A253" i="198"/>
  <c r="A214" i="198"/>
  <c r="A175" i="198"/>
  <c r="B253" i="198"/>
  <c r="B214" i="198"/>
  <c r="B136" i="198"/>
  <c r="B292" i="198" s="1"/>
  <c r="B175" i="198"/>
  <c r="A105" i="207"/>
  <c r="A144" i="207"/>
  <c r="B115" i="220"/>
  <c r="B154" i="220"/>
  <c r="B85" i="201"/>
  <c r="B44" i="201"/>
  <c r="B98" i="201" s="1"/>
  <c r="B76" i="203"/>
  <c r="B35" i="203"/>
  <c r="B89" i="203" s="1"/>
  <c r="B42" i="203"/>
  <c r="B96" i="203" s="1"/>
  <c r="B83" i="203"/>
  <c r="B86" i="203"/>
  <c r="B45" i="203"/>
  <c r="B99" i="203" s="1"/>
  <c r="B82" i="205"/>
  <c r="B41" i="205"/>
  <c r="B95" i="205" s="1"/>
  <c r="B133" i="217"/>
  <c r="B172" i="217"/>
  <c r="B208" i="218"/>
  <c r="B130" i="218"/>
  <c r="B79" i="218"/>
  <c r="B38" i="218"/>
  <c r="B92" i="218" s="1"/>
  <c r="B41" i="218"/>
  <c r="B95" i="218" s="1"/>
  <c r="B82" i="218"/>
  <c r="B202" i="219"/>
  <c r="B124" i="219"/>
  <c r="B159" i="220"/>
  <c r="B198" i="220"/>
  <c r="B76" i="225"/>
  <c r="B35" i="225"/>
  <c r="B89" i="225" s="1"/>
  <c r="B137" i="198"/>
  <c r="B293" i="198" s="1"/>
  <c r="B215" i="198"/>
  <c r="A105" i="203"/>
  <c r="A261" i="203" s="1"/>
  <c r="A222" i="203"/>
  <c r="A183" i="204"/>
  <c r="A105" i="204"/>
  <c r="A144" i="204"/>
  <c r="A222" i="204"/>
  <c r="B41" i="198"/>
  <c r="B95" i="198" s="1"/>
  <c r="B82" i="198"/>
  <c r="B155" i="203"/>
  <c r="B233" i="203"/>
  <c r="B76" i="199"/>
  <c r="B35" i="199"/>
  <c r="B89" i="199" s="1"/>
  <c r="B38" i="199"/>
  <c r="B92" i="199" s="1"/>
  <c r="B79" i="199"/>
  <c r="B154" i="200"/>
  <c r="B115" i="200"/>
  <c r="B79" i="200"/>
  <c r="B38" i="200"/>
  <c r="B92" i="200" s="1"/>
  <c r="B43" i="200"/>
  <c r="B97" i="200" s="1"/>
  <c r="B84" i="200"/>
  <c r="B35" i="201"/>
  <c r="B89" i="201" s="1"/>
  <c r="B76" i="201"/>
  <c r="B42" i="202"/>
  <c r="B96" i="202" s="1"/>
  <c r="B83" i="202"/>
  <c r="B81" i="204"/>
  <c r="B40" i="204"/>
  <c r="B94" i="204" s="1"/>
  <c r="B242" i="204"/>
  <c r="B164" i="204"/>
  <c r="B125" i="204"/>
  <c r="B77" i="205"/>
  <c r="B36" i="205"/>
  <c r="B90" i="205" s="1"/>
  <c r="B77" i="211"/>
  <c r="B36" i="211"/>
  <c r="B90" i="211" s="1"/>
  <c r="B80" i="214"/>
  <c r="B39" i="214"/>
  <c r="B93" i="214" s="1"/>
  <c r="B37" i="215"/>
  <c r="B91" i="215" s="1"/>
  <c r="B78" i="215"/>
  <c r="B161" i="215"/>
  <c r="B122" i="215"/>
  <c r="B134" i="219"/>
  <c r="B173" i="219"/>
  <c r="B78" i="220"/>
  <c r="B37" i="220"/>
  <c r="B91" i="220" s="1"/>
  <c r="B213" i="220"/>
  <c r="B135" i="220"/>
  <c r="B78" i="225"/>
  <c r="B37" i="225"/>
  <c r="B91" i="225" s="1"/>
  <c r="A144" i="200"/>
  <c r="A105" i="200"/>
  <c r="B159" i="219"/>
  <c r="B198" i="219"/>
  <c r="B76" i="210"/>
  <c r="B35" i="210"/>
  <c r="B89" i="210" s="1"/>
  <c r="B37" i="213"/>
  <c r="B91" i="213" s="1"/>
  <c r="B78" i="213"/>
  <c r="B164" i="216"/>
  <c r="B125" i="216"/>
  <c r="B85" i="212"/>
  <c r="B44" i="212"/>
  <c r="B98" i="212" s="1"/>
  <c r="B76" i="202"/>
  <c r="B35" i="202"/>
  <c r="B89" i="202" s="1"/>
  <c r="B83" i="208"/>
  <c r="B42" i="208"/>
  <c r="B96" i="208" s="1"/>
  <c r="B85" i="215"/>
  <c r="B44" i="215"/>
  <c r="B98" i="215" s="1"/>
  <c r="B84" i="216"/>
  <c r="B43" i="216"/>
  <c r="B97" i="216" s="1"/>
  <c r="B73" i="228"/>
  <c r="B40" i="228"/>
  <c r="B77" i="228"/>
  <c r="B44" i="228"/>
  <c r="D26" i="105"/>
  <c r="G26" i="105" s="1"/>
  <c r="D56" i="105"/>
  <c r="G56" i="105" s="1"/>
  <c r="D103" i="105"/>
  <c r="G103" i="105" s="1"/>
  <c r="D144" i="105"/>
  <c r="D46" i="105"/>
  <c r="G46" i="105" s="1"/>
  <c r="D78" i="105"/>
  <c r="G78" i="105" s="1"/>
  <c r="I32" i="203"/>
  <c r="I32" i="218"/>
  <c r="I32" i="207"/>
  <c r="I32" i="211"/>
  <c r="I32" i="215"/>
  <c r="I32" i="222"/>
  <c r="I32" i="225"/>
  <c r="I32" i="199"/>
  <c r="I32" i="206"/>
  <c r="I32" i="202"/>
  <c r="I32" i="210"/>
  <c r="I32" i="214"/>
  <c r="I32" i="216"/>
  <c r="I32" i="198"/>
  <c r="I32" i="205"/>
  <c r="I32" i="220"/>
  <c r="I32" i="201"/>
  <c r="I32" i="209"/>
  <c r="I32" i="213"/>
  <c r="I32" i="224"/>
  <c r="I32" i="204"/>
  <c r="I32" i="223"/>
  <c r="I32" i="219"/>
  <c r="I32" i="217"/>
  <c r="I32" i="212"/>
  <c r="I174" i="198"/>
  <c r="I213" i="198"/>
  <c r="I252" i="198" s="1"/>
  <c r="I291" i="198" s="1"/>
  <c r="I135" i="198"/>
  <c r="I212" i="214"/>
  <c r="I250" i="214" s="1"/>
  <c r="I288" i="214" s="1"/>
  <c r="I135" i="214"/>
  <c r="I174" i="214"/>
  <c r="H86" i="2"/>
  <c r="I32" i="208"/>
  <c r="I32" i="200"/>
  <c r="I135" i="209"/>
  <c r="I174" i="209"/>
  <c r="I212" i="209"/>
  <c r="I250" i="209" s="1"/>
  <c r="I288" i="209" s="1"/>
  <c r="I174" i="224"/>
  <c r="I212" i="224"/>
  <c r="I250" i="224" s="1"/>
  <c r="I288" i="224" s="1"/>
  <c r="I135" i="222"/>
  <c r="I174" i="222"/>
  <c r="I212" i="210"/>
  <c r="I250" i="210" s="1"/>
  <c r="I288" i="210" s="1"/>
  <c r="I135" i="210"/>
  <c r="I174" i="207"/>
  <c r="I212" i="207"/>
  <c r="I250" i="207" s="1"/>
  <c r="I288" i="207" s="1"/>
  <c r="I135" i="205"/>
  <c r="I174" i="205"/>
  <c r="I212" i="223"/>
  <c r="I250" i="223" s="1"/>
  <c r="I288" i="223" s="1"/>
  <c r="I135" i="223"/>
  <c r="I174" i="220"/>
  <c r="I213" i="220"/>
  <c r="I251" i="220" s="1"/>
  <c r="I289" i="220" s="1"/>
  <c r="I135" i="218"/>
  <c r="I174" i="218"/>
  <c r="I213" i="206"/>
  <c r="I251" i="206" s="1"/>
  <c r="I289" i="206" s="1"/>
  <c r="I135" i="206"/>
  <c r="I174" i="203"/>
  <c r="I213" i="203"/>
  <c r="I252" i="203" s="1"/>
  <c r="I291" i="203" s="1"/>
  <c r="I135" i="201"/>
  <c r="I174" i="201"/>
  <c r="I213" i="219"/>
  <c r="I251" i="219" s="1"/>
  <c r="I289" i="219" s="1"/>
  <c r="I135" i="219"/>
  <c r="I174" i="215"/>
  <c r="I212" i="215"/>
  <c r="I250" i="215" s="1"/>
  <c r="I288" i="215" s="1"/>
  <c r="I135" i="213"/>
  <c r="I174" i="213"/>
  <c r="I212" i="202"/>
  <c r="I250" i="202" s="1"/>
  <c r="I288" i="202" s="1"/>
  <c r="I135" i="202"/>
  <c r="I174" i="199"/>
  <c r="I213" i="199"/>
  <c r="I290" i="199" s="1"/>
  <c r="G91" i="2"/>
  <c r="B10" i="232"/>
  <c r="B11" i="60"/>
  <c r="C5" i="183"/>
  <c r="D4" i="113"/>
  <c r="E4" i="113"/>
  <c r="L5" i="198"/>
  <c r="L5" i="220"/>
  <c r="L5" i="210"/>
  <c r="L5" i="225"/>
  <c r="L5" i="209"/>
  <c r="L5" i="219"/>
  <c r="L5" i="224"/>
  <c r="L5" i="213"/>
  <c r="L5" i="206"/>
  <c r="L5" i="218"/>
  <c r="L5" i="222"/>
  <c r="L5" i="207"/>
  <c r="L5" i="217"/>
  <c r="L5" i="223"/>
  <c r="L5" i="203"/>
  <c r="L5" i="200"/>
  <c r="L5" i="212"/>
  <c r="L5" i="199"/>
  <c r="L5" i="211"/>
  <c r="L5" i="201"/>
  <c r="H15" i="232"/>
  <c r="E177" i="232"/>
  <c r="O59" i="215" l="1"/>
  <c r="AV9" i="234"/>
  <c r="M59" i="225"/>
  <c r="M59" i="213"/>
  <c r="N59" i="215"/>
  <c r="N59" i="205"/>
  <c r="B120" i="212"/>
  <c r="B136" i="206"/>
  <c r="C4" i="214"/>
  <c r="C4" i="215"/>
  <c r="C4" i="219"/>
  <c r="B2" i="222"/>
  <c r="B14" i="222" s="1"/>
  <c r="B66" i="222" s="1"/>
  <c r="B105" i="222" s="1"/>
  <c r="C4" i="216"/>
  <c r="B2" i="212"/>
  <c r="B14" i="212" s="1"/>
  <c r="B66" i="212" s="1"/>
  <c r="B144" i="212" s="1"/>
  <c r="B2" i="223"/>
  <c r="B14" i="223" s="1"/>
  <c r="B66" i="223" s="1"/>
  <c r="B144" i="223" s="1"/>
  <c r="C4" i="223"/>
  <c r="B2" i="224"/>
  <c r="B14" i="224" s="1"/>
  <c r="B66" i="224" s="1"/>
  <c r="B105" i="224" s="1"/>
  <c r="B2" i="215"/>
  <c r="B14" i="215" s="1"/>
  <c r="B66" i="215" s="1"/>
  <c r="B105" i="215" s="1"/>
  <c r="C4" i="213"/>
  <c r="C4" i="225"/>
  <c r="B2" i="201"/>
  <c r="B14" i="201" s="1"/>
  <c r="B66" i="201" s="1"/>
  <c r="B144" i="201" s="1"/>
  <c r="B2" i="205"/>
  <c r="B14" i="205" s="1"/>
  <c r="B66" i="205" s="1"/>
  <c r="B105" i="205" s="1"/>
  <c r="A123" i="211"/>
  <c r="C4" i="208"/>
  <c r="C4" i="207"/>
  <c r="B2" i="204"/>
  <c r="B14" i="204" s="1"/>
  <c r="B66" i="204" s="1"/>
  <c r="B183" i="204" s="1"/>
  <c r="C4" i="204"/>
  <c r="E46" i="218"/>
  <c r="L187" i="220"/>
  <c r="B159" i="217"/>
  <c r="N59" i="200"/>
  <c r="L109" i="207"/>
  <c r="L109" i="215"/>
  <c r="K16" i="209"/>
  <c r="K70" i="209" s="1"/>
  <c r="K148" i="209" s="1"/>
  <c r="C109" i="201"/>
  <c r="C4" i="222"/>
  <c r="C4" i="209"/>
  <c r="B2" i="206"/>
  <c r="B14" i="206" s="1"/>
  <c r="B66" i="206" s="1"/>
  <c r="B105" i="206" s="1"/>
  <c r="B2" i="202"/>
  <c r="B14" i="202" s="1"/>
  <c r="B66" i="202" s="1"/>
  <c r="B105" i="202" s="1"/>
  <c r="B2" i="199"/>
  <c r="B14" i="199" s="1"/>
  <c r="B66" i="199" s="1"/>
  <c r="B105" i="199" s="1"/>
  <c r="B222" i="199" s="1"/>
  <c r="C4" i="218"/>
  <c r="B2" i="216"/>
  <c r="B14" i="216" s="1"/>
  <c r="B66" i="216" s="1"/>
  <c r="B144" i="216" s="1"/>
  <c r="B2" i="217"/>
  <c r="B14" i="217" s="1"/>
  <c r="B66" i="217" s="1"/>
  <c r="B144" i="217" s="1"/>
  <c r="C187" i="204"/>
  <c r="H39" i="183"/>
  <c r="O59" i="213"/>
  <c r="C148" i="219"/>
  <c r="C4" i="210"/>
  <c r="N59" i="211"/>
  <c r="K16" i="198"/>
  <c r="K70" i="198" s="1"/>
  <c r="K226" i="198" s="1"/>
  <c r="K16" i="212"/>
  <c r="K70" i="212" s="1"/>
  <c r="N59" i="208"/>
  <c r="L148" i="211"/>
  <c r="C187" i="206"/>
  <c r="X11" i="192"/>
  <c r="AV11" i="234" s="1"/>
  <c r="O10" i="192"/>
  <c r="AT10" i="234" s="1"/>
  <c r="AG23" i="192"/>
  <c r="AG22" i="192" s="1"/>
  <c r="X22" i="192"/>
  <c r="AG42" i="192"/>
  <c r="AG41" i="192" s="1"/>
  <c r="X41" i="192"/>
  <c r="AG60" i="192"/>
  <c r="AG59" i="192" s="1"/>
  <c r="X59" i="192"/>
  <c r="AT9" i="234"/>
  <c r="AG33" i="192"/>
  <c r="AG32" i="192" s="1"/>
  <c r="X32" i="192"/>
  <c r="AG38" i="192"/>
  <c r="AG37" i="192" s="1"/>
  <c r="X37" i="192"/>
  <c r="AG46" i="192"/>
  <c r="AG45" i="192" s="1"/>
  <c r="X45" i="192"/>
  <c r="O31" i="192"/>
  <c r="D11" i="229"/>
  <c r="M59" i="216"/>
  <c r="N59" i="219"/>
  <c r="O59" i="210"/>
  <c r="M59" i="209"/>
  <c r="O59" i="209"/>
  <c r="L16" i="183"/>
  <c r="H12" i="233" s="1"/>
  <c r="L14" i="183"/>
  <c r="H10" i="233" s="1"/>
  <c r="F16" i="210"/>
  <c r="E7" i="164"/>
  <c r="K187" i="220"/>
  <c r="K16" i="213"/>
  <c r="K70" i="213" s="1"/>
  <c r="K109" i="213" s="1"/>
  <c r="K148" i="202"/>
  <c r="K109" i="211"/>
  <c r="K16" i="222"/>
  <c r="K70" i="222" s="1"/>
  <c r="K109" i="222" s="1"/>
  <c r="K16" i="203"/>
  <c r="K70" i="203" s="1"/>
  <c r="K148" i="203" s="1"/>
  <c r="C148" i="216"/>
  <c r="C109" i="212"/>
  <c r="C70" i="200"/>
  <c r="C148" i="200" s="1"/>
  <c r="C148" i="222"/>
  <c r="K16" i="201"/>
  <c r="K70" i="201" s="1"/>
  <c r="K148" i="201" s="1"/>
  <c r="N59" i="225"/>
  <c r="M41" i="228"/>
  <c r="N59" i="218"/>
  <c r="E48" i="217"/>
  <c r="I58" i="113" s="1"/>
  <c r="O58" i="123" s="1"/>
  <c r="N59" i="213"/>
  <c r="E48" i="212"/>
  <c r="I49" i="113" s="1"/>
  <c r="O49" i="123" s="1"/>
  <c r="P21" i="183"/>
  <c r="I16" i="233" s="1"/>
  <c r="N59" i="204"/>
  <c r="N59" i="203"/>
  <c r="N59" i="201"/>
  <c r="D216" i="198"/>
  <c r="N56" i="228"/>
  <c r="E48" i="223"/>
  <c r="I73" i="113" s="1"/>
  <c r="G29" i="126" s="1"/>
  <c r="D109" i="222"/>
  <c r="D148" i="222"/>
  <c r="N59" i="214"/>
  <c r="N59" i="222"/>
  <c r="G178" i="222"/>
  <c r="G45" i="222"/>
  <c r="F178" i="204"/>
  <c r="F45" i="204"/>
  <c r="P9" i="183"/>
  <c r="K109" i="223"/>
  <c r="D80" i="239"/>
  <c r="C67" i="228"/>
  <c r="B170" i="206"/>
  <c r="B176" i="218"/>
  <c r="L109" i="205"/>
  <c r="L148" i="205"/>
  <c r="M148" i="214"/>
  <c r="I175" i="214" s="1"/>
  <c r="C70" i="217"/>
  <c r="C109" i="217" s="1"/>
  <c r="E148" i="201"/>
  <c r="F16" i="218"/>
  <c r="F70" i="218" s="1"/>
  <c r="L187" i="206"/>
  <c r="E29" i="192"/>
  <c r="E74" i="192" s="1"/>
  <c r="C70" i="215"/>
  <c r="C109" i="215" s="1"/>
  <c r="K109" i="217"/>
  <c r="K16" i="218"/>
  <c r="K70" i="218" s="1"/>
  <c r="K109" i="218" s="1"/>
  <c r="C109" i="225"/>
  <c r="K109" i="200"/>
  <c r="D109" i="199"/>
  <c r="D226" i="199" s="1"/>
  <c r="K16" i="225"/>
  <c r="K70" i="225" s="1"/>
  <c r="K148" i="225" s="1"/>
  <c r="C3" i="229"/>
  <c r="C109" i="218"/>
  <c r="C148" i="223"/>
  <c r="L226" i="198"/>
  <c r="L148" i="210"/>
  <c r="D148" i="224"/>
  <c r="L148" i="213"/>
  <c r="C70" i="220"/>
  <c r="D148" i="199"/>
  <c r="C70" i="202"/>
  <c r="C109" i="202" s="1"/>
  <c r="C109" i="213"/>
  <c r="C148" i="213"/>
  <c r="C148" i="211"/>
  <c r="K109" i="205"/>
  <c r="F16" i="223"/>
  <c r="F70" i="223" s="1"/>
  <c r="B10" i="35"/>
  <c r="G16" i="198" s="1"/>
  <c r="L109" i="202"/>
  <c r="C70" i="208"/>
  <c r="C226" i="204"/>
  <c r="C70" i="198"/>
  <c r="C109" i="198" s="1"/>
  <c r="C265" i="198" s="1"/>
  <c r="K16" i="216"/>
  <c r="K70" i="216" s="1"/>
  <c r="F16" i="212"/>
  <c r="C148" i="204"/>
  <c r="C70" i="205"/>
  <c r="C109" i="205" s="1"/>
  <c r="K16" i="207"/>
  <c r="K70" i="207" s="1"/>
  <c r="K109" i="207" s="1"/>
  <c r="O56" i="228"/>
  <c r="F33" i="228"/>
  <c r="O62" i="228"/>
  <c r="M59" i="199"/>
  <c r="E33" i="228"/>
  <c r="N62" i="228"/>
  <c r="M56" i="228"/>
  <c r="M62" i="228"/>
  <c r="H83" i="113"/>
  <c r="L83" i="113"/>
  <c r="G33" i="228"/>
  <c r="E80" i="239"/>
  <c r="N83" i="113"/>
  <c r="J83" i="113"/>
  <c r="P83" i="113"/>
  <c r="M53" i="228"/>
  <c r="O59" i="199"/>
  <c r="G181" i="60"/>
  <c r="L187" i="198"/>
  <c r="F6" i="183"/>
  <c r="F8" i="183" s="1"/>
  <c r="F83" i="113"/>
  <c r="L109" i="198"/>
  <c r="L265" i="198" s="1"/>
  <c r="D138" i="198"/>
  <c r="H25" i="183"/>
  <c r="G19" i="233" s="1"/>
  <c r="P30" i="183"/>
  <c r="I22" i="233" s="1"/>
  <c r="H30" i="183"/>
  <c r="G22" i="233" s="1"/>
  <c r="A49" i="123"/>
  <c r="L13" i="183"/>
  <c r="H9" i="233" s="1"/>
  <c r="P37" i="183"/>
  <c r="I27" i="233" s="1"/>
  <c r="H13" i="183"/>
  <c r="G9" i="233" s="1"/>
  <c r="H14" i="183"/>
  <c r="G10" i="233" s="1"/>
  <c r="H23" i="183"/>
  <c r="G17" i="233" s="1"/>
  <c r="H7" i="183"/>
  <c r="G5" i="233" s="1"/>
  <c r="H38" i="183"/>
  <c r="G28" i="233" s="1"/>
  <c r="H37" i="183"/>
  <c r="G27" i="233" s="1"/>
  <c r="H31" i="183"/>
  <c r="G23" i="233" s="1"/>
  <c r="L9" i="183"/>
  <c r="H6" i="233" s="1"/>
  <c r="L33" i="183"/>
  <c r="H24" i="233" s="1"/>
  <c r="P14" i="183"/>
  <c r="I10" i="233" s="1"/>
  <c r="M109" i="214"/>
  <c r="I136" i="214" s="1"/>
  <c r="L34" i="183"/>
  <c r="H25" i="233" s="1"/>
  <c r="I151" i="224"/>
  <c r="L21" i="183"/>
  <c r="H16" i="233" s="1"/>
  <c r="P39" i="183"/>
  <c r="I29" i="233" s="1"/>
  <c r="P16" i="183"/>
  <c r="I12" i="233" s="1"/>
  <c r="H19" i="183"/>
  <c r="G14" i="233" s="1"/>
  <c r="H28" i="183"/>
  <c r="G21" i="233" s="1"/>
  <c r="L26" i="183"/>
  <c r="H20" i="233" s="1"/>
  <c r="E70" i="214"/>
  <c r="E109" i="214" s="1"/>
  <c r="P26" i="183"/>
  <c r="I20" i="233" s="1"/>
  <c r="L38" i="183"/>
  <c r="H28" i="233" s="1"/>
  <c r="H26" i="183"/>
  <c r="G20" i="233" s="1"/>
  <c r="B20" i="126"/>
  <c r="D109" i="207"/>
  <c r="C148" i="215"/>
  <c r="A123" i="215"/>
  <c r="L148" i="214"/>
  <c r="L15" i="183"/>
  <c r="H11" i="233" s="1"/>
  <c r="P34" i="183"/>
  <c r="I25" i="233" s="1"/>
  <c r="I97" i="214"/>
  <c r="P25" i="183"/>
  <c r="I19" i="233" s="1"/>
  <c r="G217" i="198"/>
  <c r="G45" i="198"/>
  <c r="F217" i="198"/>
  <c r="F45" i="198"/>
  <c r="E100" i="198"/>
  <c r="E45" i="198"/>
  <c r="O59" i="205"/>
  <c r="L6" i="183"/>
  <c r="H4" i="233" s="1"/>
  <c r="G75" i="228"/>
  <c r="P6" i="183"/>
  <c r="I4" i="233" s="1"/>
  <c r="H6" i="183"/>
  <c r="M59" i="219"/>
  <c r="E3" i="230"/>
  <c r="D2" i="241"/>
  <c r="J9" i="183"/>
  <c r="J12" i="183" s="1"/>
  <c r="L25" i="183"/>
  <c r="H19" i="233" s="1"/>
  <c r="L37" i="183"/>
  <c r="H27" i="233" s="1"/>
  <c r="B19" i="126"/>
  <c r="L31" i="183"/>
  <c r="H23" i="233" s="1"/>
  <c r="L20" i="183"/>
  <c r="H15" i="233" s="1"/>
  <c r="H21" i="183"/>
  <c r="G16" i="233" s="1"/>
  <c r="P36" i="183"/>
  <c r="I26" i="233" s="1"/>
  <c r="I114" i="200"/>
  <c r="I247" i="198"/>
  <c r="I286" i="198" s="1"/>
  <c r="I248" i="198"/>
  <c r="I287" i="198" s="1"/>
  <c r="A46" i="123"/>
  <c r="J249" i="198"/>
  <c r="J288" i="198" s="1"/>
  <c r="B137" i="218"/>
  <c r="A121" i="216"/>
  <c r="M208" i="198"/>
  <c r="M212" i="198" s="1"/>
  <c r="J250" i="198"/>
  <c r="J289" i="198" s="1"/>
  <c r="B122" i="225"/>
  <c r="B132" i="222"/>
  <c r="A251" i="204"/>
  <c r="A286" i="204"/>
  <c r="B196" i="205"/>
  <c r="F3" i="239"/>
  <c r="P28" i="183"/>
  <c r="I21" i="233" s="1"/>
  <c r="H16" i="183"/>
  <c r="G12" i="233" s="1"/>
  <c r="P24" i="183"/>
  <c r="I18" i="233" s="1"/>
  <c r="L23" i="183"/>
  <c r="H17" i="233" s="1"/>
  <c r="L40" i="183"/>
  <c r="H30" i="233" s="1"/>
  <c r="L28" i="183"/>
  <c r="H24" i="183"/>
  <c r="G18" i="233" s="1"/>
  <c r="P18" i="183"/>
  <c r="I13" i="233" s="1"/>
  <c r="P40" i="183"/>
  <c r="I30" i="233" s="1"/>
  <c r="H34" i="183"/>
  <c r="G25" i="233" s="1"/>
  <c r="L18" i="183"/>
  <c r="H13" i="233" s="1"/>
  <c r="H33" i="183"/>
  <c r="P23" i="183"/>
  <c r="I17" i="233" s="1"/>
  <c r="H10" i="183"/>
  <c r="G7" i="233" s="1"/>
  <c r="B7" i="188"/>
  <c r="J92" i="198"/>
  <c r="J131" i="198" s="1"/>
  <c r="J170" i="198" s="1"/>
  <c r="J209" i="198"/>
  <c r="J247" i="198"/>
  <c r="J286" i="198" s="1"/>
  <c r="I179" i="60"/>
  <c r="H48" i="60"/>
  <c r="E139" i="198"/>
  <c r="F139" i="198"/>
  <c r="G139" i="198"/>
  <c r="O59" i="216"/>
  <c r="M59" i="222"/>
  <c r="O59" i="222"/>
  <c r="M59" i="218"/>
  <c r="G139" i="212"/>
  <c r="G45" i="212"/>
  <c r="C148" i="206"/>
  <c r="O59" i="217"/>
  <c r="N59" i="210"/>
  <c r="M59" i="206"/>
  <c r="M59" i="220"/>
  <c r="M59" i="215"/>
  <c r="M59" i="210"/>
  <c r="G139" i="217"/>
  <c r="D138" i="217"/>
  <c r="G45" i="217"/>
  <c r="F178" i="210"/>
  <c r="F45" i="210"/>
  <c r="F139" i="216"/>
  <c r="F45" i="216"/>
  <c r="D109" i="210"/>
  <c r="D148" i="210"/>
  <c r="M59" i="223"/>
  <c r="M59" i="204"/>
  <c r="I62" i="113"/>
  <c r="E48" i="218"/>
  <c r="I61" i="113" s="1"/>
  <c r="G25" i="126" s="1"/>
  <c r="G11" i="113"/>
  <c r="O11" i="123"/>
  <c r="O20" i="123"/>
  <c r="G20" i="113"/>
  <c r="G13" i="183" s="1"/>
  <c r="W52" i="123"/>
  <c r="O52" i="113"/>
  <c r="O25" i="183" s="1"/>
  <c r="S56" i="123"/>
  <c r="K56" i="113"/>
  <c r="K28" i="183" s="1"/>
  <c r="K29" i="183" s="1"/>
  <c r="P11" i="183"/>
  <c r="H16" i="239"/>
  <c r="O48" i="123"/>
  <c r="G48" i="113"/>
  <c r="B30" i="126"/>
  <c r="A73" i="239"/>
  <c r="F28" i="239"/>
  <c r="H15" i="183"/>
  <c r="H4" i="239"/>
  <c r="O12" i="113"/>
  <c r="W12" i="123"/>
  <c r="A52" i="123"/>
  <c r="A50" i="239"/>
  <c r="A16" i="239"/>
  <c r="W79" i="123"/>
  <c r="O79" i="113"/>
  <c r="F16" i="224"/>
  <c r="N16" i="224" s="1"/>
  <c r="N70" i="224" s="1"/>
  <c r="F16" i="198"/>
  <c r="F70" i="198" s="1"/>
  <c r="F16" i="225"/>
  <c r="F70" i="225" s="1"/>
  <c r="L109" i="216"/>
  <c r="O51" i="123"/>
  <c r="G51" i="113"/>
  <c r="S38" i="123"/>
  <c r="K38" i="113"/>
  <c r="P20" i="183"/>
  <c r="I15" i="233" s="1"/>
  <c r="O27" i="123"/>
  <c r="G27" i="113"/>
  <c r="S79" i="123"/>
  <c r="K79" i="113"/>
  <c r="O59" i="219"/>
  <c r="A23" i="239"/>
  <c r="A54" i="123"/>
  <c r="A52" i="239"/>
  <c r="G9" i="113"/>
  <c r="O9" i="123"/>
  <c r="H9" i="183"/>
  <c r="G6" i="233" s="1"/>
  <c r="F12" i="239"/>
  <c r="P38" i="183"/>
  <c r="I28" i="233" s="1"/>
  <c r="N59" i="223"/>
  <c r="E45" i="218"/>
  <c r="A6" i="123"/>
  <c r="A4" i="239"/>
  <c r="B17" i="126"/>
  <c r="A39" i="239"/>
  <c r="O59" i="206"/>
  <c r="H36" i="183"/>
  <c r="C29" i="163"/>
  <c r="B76" i="239"/>
  <c r="S50" i="123"/>
  <c r="K50" i="113"/>
  <c r="M16" i="210"/>
  <c r="M70" i="210" s="1"/>
  <c r="E70" i="210"/>
  <c r="G4" i="239"/>
  <c r="B71" i="239"/>
  <c r="L7" i="183"/>
  <c r="H5" i="233" s="1"/>
  <c r="G8" i="239"/>
  <c r="O47" i="123"/>
  <c r="G47" i="113"/>
  <c r="A28" i="239"/>
  <c r="B168" i="203"/>
  <c r="W31" i="123"/>
  <c r="O31" i="113"/>
  <c r="B16" i="126"/>
  <c r="A37" i="239"/>
  <c r="B234" i="203"/>
  <c r="B128" i="200"/>
  <c r="F16" i="209"/>
  <c r="N16" i="209" s="1"/>
  <c r="N70" i="209" s="1"/>
  <c r="F16" i="219"/>
  <c r="F70" i="219" s="1"/>
  <c r="W34" i="123"/>
  <c r="O34" i="113"/>
  <c r="O16" i="183" s="1"/>
  <c r="W50" i="123"/>
  <c r="O50" i="113"/>
  <c r="W70" i="123"/>
  <c r="O70" i="113"/>
  <c r="E3" i="233"/>
  <c r="N59" i="212"/>
  <c r="A108" i="202"/>
  <c r="A69" i="239"/>
  <c r="G17" i="113"/>
  <c r="O17" i="123"/>
  <c r="G15" i="113"/>
  <c r="O15" i="123"/>
  <c r="P13" i="183"/>
  <c r="F16" i="199"/>
  <c r="F16" i="216"/>
  <c r="F70" i="216" s="1"/>
  <c r="F16" i="220"/>
  <c r="N16" i="220" s="1"/>
  <c r="N70" i="220" s="1"/>
  <c r="P7" i="183"/>
  <c r="H8" i="239"/>
  <c r="P15" i="183"/>
  <c r="I11" i="233" s="1"/>
  <c r="O74" i="123"/>
  <c r="G74" i="113"/>
  <c r="O64" i="123"/>
  <c r="G64" i="113"/>
  <c r="E48" i="215"/>
  <c r="I56" i="113" s="1"/>
  <c r="G23" i="126" s="1"/>
  <c r="I57" i="113"/>
  <c r="H18" i="183"/>
  <c r="G13" i="233" s="1"/>
  <c r="P31" i="183"/>
  <c r="I23" i="233" s="1"/>
  <c r="O29" i="123"/>
  <c r="G29" i="113"/>
  <c r="H20" i="183"/>
  <c r="G15" i="233" s="1"/>
  <c r="L36" i="183"/>
  <c r="H26" i="233" s="1"/>
  <c r="O59" i="123"/>
  <c r="G59" i="113"/>
  <c r="B9" i="126"/>
  <c r="A14" i="239"/>
  <c r="H11" i="183"/>
  <c r="G8" i="233" s="1"/>
  <c r="F16" i="239"/>
  <c r="P10" i="183"/>
  <c r="H14" i="239"/>
  <c r="M16" i="223"/>
  <c r="M70" i="223" s="1"/>
  <c r="E70" i="223"/>
  <c r="A56" i="123"/>
  <c r="A54" i="239"/>
  <c r="W59" i="123"/>
  <c r="O59" i="113"/>
  <c r="O19" i="123"/>
  <c r="G19" i="113"/>
  <c r="A59" i="239"/>
  <c r="B15" i="126"/>
  <c r="A35" i="239"/>
  <c r="A56" i="239"/>
  <c r="A43" i="123"/>
  <c r="A41" i="239"/>
  <c r="W37" i="123"/>
  <c r="O37" i="113"/>
  <c r="O18" i="183" s="1"/>
  <c r="G12" i="113"/>
  <c r="O12" i="123"/>
  <c r="F16" i="201"/>
  <c r="F70" i="201" s="1"/>
  <c r="A173" i="215"/>
  <c r="F16" i="213"/>
  <c r="N16" i="213" s="1"/>
  <c r="N70" i="213" s="1"/>
  <c r="F16" i="206"/>
  <c r="F70" i="206" s="1"/>
  <c r="K13" i="113"/>
  <c r="S13" i="123"/>
  <c r="O13" i="113"/>
  <c r="W13" i="123"/>
  <c r="O7" i="113"/>
  <c r="W7" i="123"/>
  <c r="W32" i="123"/>
  <c r="O32" i="113"/>
  <c r="W77" i="123"/>
  <c r="O77" i="113"/>
  <c r="B4" i="239"/>
  <c r="B135" i="201"/>
  <c r="A34" i="123"/>
  <c r="A32" i="239"/>
  <c r="A72" i="214"/>
  <c r="A111" i="214" s="1"/>
  <c r="B31" i="126"/>
  <c r="A76" i="239"/>
  <c r="L30" i="183"/>
  <c r="H22" i="233" s="1"/>
  <c r="F16" i="208"/>
  <c r="F70" i="208" s="1"/>
  <c r="F16" i="217"/>
  <c r="N16" i="217" s="1"/>
  <c r="N70" i="217" s="1"/>
  <c r="K109" i="201"/>
  <c r="L11" i="183"/>
  <c r="H8" i="233" s="1"/>
  <c r="G16" i="239"/>
  <c r="L10" i="183"/>
  <c r="H7" i="233" s="1"/>
  <c r="G14" i="239"/>
  <c r="O60" i="123"/>
  <c r="G60" i="113"/>
  <c r="O69" i="123"/>
  <c r="G69" i="113"/>
  <c r="A65" i="123"/>
  <c r="A63" i="239"/>
  <c r="A12" i="239"/>
  <c r="A8" i="239"/>
  <c r="N59" i="224"/>
  <c r="M59" i="201"/>
  <c r="M59" i="214"/>
  <c r="A65" i="239"/>
  <c r="B11" i="126"/>
  <c r="A18" i="239"/>
  <c r="M59" i="207"/>
  <c r="M59" i="224"/>
  <c r="O59" i="224"/>
  <c r="N59" i="209"/>
  <c r="O59" i="201"/>
  <c r="F4" i="239"/>
  <c r="H40" i="183"/>
  <c r="L39" i="183"/>
  <c r="O68" i="123"/>
  <c r="G68" i="113"/>
  <c r="O59" i="220"/>
  <c r="AV25" i="234"/>
  <c r="M16" i="225"/>
  <c r="M70" i="225" s="1"/>
  <c r="E70" i="225"/>
  <c r="AV20" i="234"/>
  <c r="O59" i="225"/>
  <c r="G100" i="210"/>
  <c r="G45" i="210"/>
  <c r="AT35" i="234"/>
  <c r="AT62" i="234"/>
  <c r="H55" i="2"/>
  <c r="AT51" i="234"/>
  <c r="AX21" i="234"/>
  <c r="AV21" i="234"/>
  <c r="AX63" i="234"/>
  <c r="AV63" i="234"/>
  <c r="AX19" i="234"/>
  <c r="AV19" i="234"/>
  <c r="A16" i="123"/>
  <c r="G29" i="233"/>
  <c r="F17" i="183"/>
  <c r="A37" i="123"/>
  <c r="J32" i="183"/>
  <c r="A106" i="198"/>
  <c r="M130" i="198" s="1"/>
  <c r="M134" i="198" s="1"/>
  <c r="I6" i="198"/>
  <c r="S59" i="122" s="1"/>
  <c r="C6" i="198"/>
  <c r="B67" i="198" s="1"/>
  <c r="C148" i="202"/>
  <c r="AX52" i="234"/>
  <c r="AV52" i="234"/>
  <c r="AX54" i="234"/>
  <c r="AV54" i="234"/>
  <c r="AX56" i="234"/>
  <c r="AV56" i="234"/>
  <c r="AX58" i="234"/>
  <c r="AV58" i="234"/>
  <c r="AV60" i="234"/>
  <c r="AX53" i="234"/>
  <c r="AV53" i="234"/>
  <c r="AX55" i="234"/>
  <c r="AV55" i="234"/>
  <c r="AX57" i="234"/>
  <c r="AV57" i="234"/>
  <c r="AX59" i="234"/>
  <c r="AV59" i="234"/>
  <c r="AX61" i="234"/>
  <c r="AV61" i="234"/>
  <c r="AV39" i="234"/>
  <c r="AV41" i="234"/>
  <c r="AV43" i="234"/>
  <c r="AV45" i="234"/>
  <c r="AV47" i="234"/>
  <c r="AV49" i="234"/>
  <c r="AV40" i="234"/>
  <c r="AV42" i="234"/>
  <c r="AV44" i="234"/>
  <c r="AV46" i="234"/>
  <c r="AV48" i="234"/>
  <c r="AT31" i="234"/>
  <c r="AT29" i="234"/>
  <c r="AX30" i="234"/>
  <c r="AV30" i="234"/>
  <c r="AV26" i="234"/>
  <c r="AX27" i="234"/>
  <c r="AV27" i="234"/>
  <c r="AX13" i="234"/>
  <c r="AV13" i="234"/>
  <c r="AX15" i="234"/>
  <c r="AV15" i="234"/>
  <c r="AX17" i="234"/>
  <c r="AV17" i="234"/>
  <c r="AV12" i="234"/>
  <c r="AV14" i="234"/>
  <c r="AV16" i="234"/>
  <c r="AV18" i="234"/>
  <c r="B105" i="209"/>
  <c r="AT24" i="234"/>
  <c r="N59" i="220"/>
  <c r="L148" i="219"/>
  <c r="L148" i="218"/>
  <c r="K265" i="204"/>
  <c r="A162" i="206"/>
  <c r="K226" i="204"/>
  <c r="G3" i="233"/>
  <c r="G5" i="234"/>
  <c r="L8" i="199"/>
  <c r="T68" i="122" s="1"/>
  <c r="A145" i="199"/>
  <c r="K151" i="199" s="1"/>
  <c r="H12" i="123" s="1"/>
  <c r="AX9" i="234"/>
  <c r="F31" i="192"/>
  <c r="F26" i="2" s="1"/>
  <c r="F22" i="234"/>
  <c r="AM22" i="234" s="1"/>
  <c r="E31" i="192"/>
  <c r="E26" i="2" s="1"/>
  <c r="E22" i="234"/>
  <c r="AL22" i="234" s="1"/>
  <c r="D31" i="192"/>
  <c r="D26" i="2" s="1"/>
  <c r="D22" i="234"/>
  <c r="AK22" i="234" s="1"/>
  <c r="F8" i="234"/>
  <c r="AM8" i="234" s="1"/>
  <c r="E8" i="234"/>
  <c r="AL8" i="234" s="1"/>
  <c r="D8" i="234"/>
  <c r="AK8" i="234" s="1"/>
  <c r="B203" i="205"/>
  <c r="A123" i="200"/>
  <c r="F12" i="183"/>
  <c r="B169" i="202"/>
  <c r="B161" i="205"/>
  <c r="B162" i="222"/>
  <c r="A85" i="220"/>
  <c r="A202" i="220" s="1"/>
  <c r="A132" i="200"/>
  <c r="B130" i="217"/>
  <c r="I190" i="203"/>
  <c r="B200" i="205"/>
  <c r="I112" i="199"/>
  <c r="I229" i="199" s="1"/>
  <c r="B212" i="206"/>
  <c r="A171" i="225"/>
  <c r="A138" i="202"/>
  <c r="A208" i="199"/>
  <c r="L109" i="206"/>
  <c r="A162" i="218"/>
  <c r="B120" i="208"/>
  <c r="B132" i="215"/>
  <c r="B212" i="204"/>
  <c r="B170" i="210"/>
  <c r="B170" i="213"/>
  <c r="L148" i="217"/>
  <c r="A134" i="201"/>
  <c r="A128" i="212"/>
  <c r="K109" i="219"/>
  <c r="L109" i="208"/>
  <c r="B216" i="218"/>
  <c r="K187" i="219"/>
  <c r="J35" i="183"/>
  <c r="B133" i="220"/>
  <c r="A158" i="206"/>
  <c r="A85" i="215"/>
  <c r="A163" i="215" s="1"/>
  <c r="K187" i="204"/>
  <c r="L187" i="219"/>
  <c r="B136" i="204"/>
  <c r="B158" i="211"/>
  <c r="K148" i="204"/>
  <c r="B176" i="219"/>
  <c r="A36" i="214"/>
  <c r="A90" i="214" s="1"/>
  <c r="A129" i="214" s="1"/>
  <c r="B174" i="211"/>
  <c r="A77" i="206"/>
  <c r="A116" i="206" s="1"/>
  <c r="I14" i="233"/>
  <c r="A115" i="218"/>
  <c r="B292" i="204"/>
  <c r="B122" i="220"/>
  <c r="B135" i="225"/>
  <c r="B134" i="211"/>
  <c r="K109" i="212"/>
  <c r="K148" i="212"/>
  <c r="A171" i="208"/>
  <c r="B118" i="205"/>
  <c r="B157" i="220"/>
  <c r="A40" i="225"/>
  <c r="A94" i="225" s="1"/>
  <c r="A172" i="225" s="1"/>
  <c r="B253" i="204"/>
  <c r="E71" i="228"/>
  <c r="C7" i="229" s="1"/>
  <c r="B163" i="198"/>
  <c r="E68" i="228"/>
  <c r="C4" i="229" s="1"/>
  <c r="K148" i="198"/>
  <c r="D109" i="198"/>
  <c r="D265" i="198" s="1"/>
  <c r="B124" i="198"/>
  <c r="B280" i="198" s="1"/>
  <c r="E178" i="211"/>
  <c r="E45" i="211"/>
  <c r="D148" i="220"/>
  <c r="D187" i="220"/>
  <c r="B247" i="203"/>
  <c r="L109" i="223"/>
  <c r="L148" i="223"/>
  <c r="D226" i="203"/>
  <c r="D187" i="203"/>
  <c r="D109" i="203"/>
  <c r="D265" i="203" s="1"/>
  <c r="G100" i="225"/>
  <c r="G45" i="225"/>
  <c r="D109" i="223"/>
  <c r="D148" i="223"/>
  <c r="A174" i="207"/>
  <c r="B128" i="217"/>
  <c r="B130" i="216"/>
  <c r="A136" i="204"/>
  <c r="A131" i="207"/>
  <c r="B162" i="198"/>
  <c r="B131" i="217"/>
  <c r="B13" i="126"/>
  <c r="B128" i="216"/>
  <c r="F7" i="98"/>
  <c r="F97" i="98" s="1"/>
  <c r="B122" i="223"/>
  <c r="A36" i="228"/>
  <c r="B247" i="204"/>
  <c r="A30" i="123"/>
  <c r="B132" i="203"/>
  <c r="B288" i="203" s="1"/>
  <c r="B130" i="208"/>
  <c r="B120" i="203"/>
  <c r="B276" i="203" s="1"/>
  <c r="A173" i="209"/>
  <c r="A85" i="204"/>
  <c r="A163" i="204" s="1"/>
  <c r="B121" i="219"/>
  <c r="O52" i="198"/>
  <c r="N52" i="199"/>
  <c r="N54" i="199" s="1"/>
  <c r="O55" i="199"/>
  <c r="O57" i="199" s="1"/>
  <c r="B245" i="198"/>
  <c r="A136" i="218"/>
  <c r="B138" i="198"/>
  <c r="B294" i="198" s="1"/>
  <c r="B173" i="204"/>
  <c r="A120" i="206"/>
  <c r="A135" i="224"/>
  <c r="B206" i="204"/>
  <c r="A77" i="202"/>
  <c r="A155" i="202" s="1"/>
  <c r="B135" i="223"/>
  <c r="B172" i="207"/>
  <c r="B206" i="220"/>
  <c r="B6" i="126"/>
  <c r="I190" i="204"/>
  <c r="A135" i="219"/>
  <c r="B123" i="212"/>
  <c r="A111" i="204"/>
  <c r="B160" i="220"/>
  <c r="I151" i="198"/>
  <c r="J11" i="122"/>
  <c r="J17" i="122" s="1"/>
  <c r="A44" i="206"/>
  <c r="A98" i="206" s="1"/>
  <c r="A215" i="206" s="1"/>
  <c r="A173" i="214"/>
  <c r="B157" i="214"/>
  <c r="B136" i="209"/>
  <c r="A154" i="208"/>
  <c r="A48" i="200"/>
  <c r="A102" i="200" s="1"/>
  <c r="A141" i="200" s="1"/>
  <c r="B160" i="212"/>
  <c r="B164" i="205"/>
  <c r="B130" i="223"/>
  <c r="B128" i="220"/>
  <c r="A85" i="225"/>
  <c r="A163" i="225" s="1"/>
  <c r="B134" i="204"/>
  <c r="B290" i="204"/>
  <c r="C10" i="198"/>
  <c r="B223" i="198" s="1"/>
  <c r="A135" i="213"/>
  <c r="A119" i="206"/>
  <c r="B156" i="218"/>
  <c r="B132" i="212"/>
  <c r="A167" i="198"/>
  <c r="B116" i="218"/>
  <c r="A114" i="215"/>
  <c r="B129" i="203"/>
  <c r="B285" i="203" s="1"/>
  <c r="B115" i="207"/>
  <c r="B167" i="209"/>
  <c r="A108" i="219"/>
  <c r="B175" i="217"/>
  <c r="B138" i="209"/>
  <c r="B209" i="204"/>
  <c r="A61" i="123"/>
  <c r="B171" i="203"/>
  <c r="B174" i="212"/>
  <c r="A41" i="123"/>
  <c r="B176" i="209"/>
  <c r="I151" i="219"/>
  <c r="A180" i="220"/>
  <c r="B138" i="216"/>
  <c r="A130" i="199"/>
  <c r="A247" i="199" s="1"/>
  <c r="A71" i="123"/>
  <c r="B121" i="208"/>
  <c r="B174" i="215"/>
  <c r="B134" i="209"/>
  <c r="B130" i="209"/>
  <c r="B168" i="217"/>
  <c r="B284" i="204"/>
  <c r="B175" i="224"/>
  <c r="B206" i="205"/>
  <c r="B241" i="198"/>
  <c r="B133" i="225"/>
  <c r="A40" i="209"/>
  <c r="A94" i="209" s="1"/>
  <c r="A133" i="209" s="1"/>
  <c r="B137" i="219"/>
  <c r="A130" i="202"/>
  <c r="A158" i="204"/>
  <c r="A122" i="198"/>
  <c r="A278" i="198" s="1"/>
  <c r="A247" i="204"/>
  <c r="A173" i="211"/>
  <c r="B175" i="206"/>
  <c r="B123" i="208"/>
  <c r="A36" i="208"/>
  <c r="A90" i="208" s="1"/>
  <c r="A129" i="208" s="1"/>
  <c r="N169" i="198"/>
  <c r="B161" i="212"/>
  <c r="A40" i="228"/>
  <c r="M58" i="199"/>
  <c r="O52" i="199"/>
  <c r="O54" i="199" s="1"/>
  <c r="A193" i="199"/>
  <c r="N208" i="198"/>
  <c r="N212" i="198" s="1"/>
  <c r="B175" i="204"/>
  <c r="B138" i="208"/>
  <c r="A158" i="219"/>
  <c r="B155" i="212"/>
  <c r="B155" i="210"/>
  <c r="B116" i="210"/>
  <c r="B125" i="210"/>
  <c r="B168" i="200"/>
  <c r="B162" i="217"/>
  <c r="B211" i="220"/>
  <c r="A138" i="216"/>
  <c r="A171" i="212"/>
  <c r="A118" i="214"/>
  <c r="A165" i="211"/>
  <c r="B130" i="200"/>
  <c r="B129" i="209"/>
  <c r="B7" i="126"/>
  <c r="B199" i="219"/>
  <c r="B138" i="213"/>
  <c r="B157" i="224"/>
  <c r="G72" i="228"/>
  <c r="E8" i="229" s="1"/>
  <c r="M52" i="199"/>
  <c r="M54" i="199" s="1"/>
  <c r="N61" i="199"/>
  <c r="N63" i="199" s="1"/>
  <c r="O61" i="199"/>
  <c r="O63" i="199" s="1"/>
  <c r="B136" i="215"/>
  <c r="B167" i="204"/>
  <c r="B173" i="201"/>
  <c r="A10" i="123"/>
  <c r="A214" i="218"/>
  <c r="B128" i="214"/>
  <c r="I117" i="198"/>
  <c r="I273" i="198" s="1"/>
  <c r="O58" i="199"/>
  <c r="I112" i="219"/>
  <c r="I112" i="210"/>
  <c r="A236" i="204"/>
  <c r="I112" i="202"/>
  <c r="A128" i="209"/>
  <c r="A290" i="204"/>
  <c r="B173" i="215"/>
  <c r="B121" i="220"/>
  <c r="B132" i="225"/>
  <c r="N58" i="199"/>
  <c r="A119" i="218"/>
  <c r="A245" i="198"/>
  <c r="B8" i="126"/>
  <c r="B162" i="204"/>
  <c r="B169" i="203"/>
  <c r="A147" i="219"/>
  <c r="B286" i="204"/>
  <c r="B128" i="204"/>
  <c r="B211" i="205"/>
  <c r="A14" i="123"/>
  <c r="B174" i="222"/>
  <c r="B176" i="203"/>
  <c r="A123" i="206"/>
  <c r="A156" i="215"/>
  <c r="A213" i="219"/>
  <c r="A197" i="204"/>
  <c r="A34" i="232"/>
  <c r="A85" i="207"/>
  <c r="A163" i="207" s="1"/>
  <c r="A136" i="225"/>
  <c r="A128" i="198"/>
  <c r="A284" i="198" s="1"/>
  <c r="A154" i="199"/>
  <c r="B133" i="202"/>
  <c r="A20" i="123"/>
  <c r="B12" i="126"/>
  <c r="M61" i="199"/>
  <c r="M63" i="199" s="1"/>
  <c r="N55" i="199"/>
  <c r="N57" i="199" s="1"/>
  <c r="A122" i="208"/>
  <c r="M55" i="199"/>
  <c r="M57" i="199" s="1"/>
  <c r="A132" i="223"/>
  <c r="C11" i="203"/>
  <c r="B262" i="203" s="1"/>
  <c r="B115" i="205"/>
  <c r="B171" i="198"/>
  <c r="B119" i="217"/>
  <c r="B121" i="201"/>
  <c r="B27" i="126"/>
  <c r="B201" i="204"/>
  <c r="B154" i="205"/>
  <c r="B123" i="225"/>
  <c r="B208" i="205"/>
  <c r="B193" i="204"/>
  <c r="B169" i="207"/>
  <c r="A175" i="222"/>
  <c r="B119" i="209"/>
  <c r="B160" i="213"/>
  <c r="B209" i="206"/>
  <c r="B210" i="198"/>
  <c r="A136" i="216"/>
  <c r="B173" i="216"/>
  <c r="B173" i="206"/>
  <c r="A200" i="198"/>
  <c r="A130" i="204"/>
  <c r="A152" i="210"/>
  <c r="B215" i="206"/>
  <c r="A200" i="205"/>
  <c r="B23" i="126"/>
  <c r="A67" i="123"/>
  <c r="A128" i="210"/>
  <c r="B122" i="219"/>
  <c r="A158" i="218"/>
  <c r="A208" i="203"/>
  <c r="B155" i="217"/>
  <c r="B156" i="211"/>
  <c r="B132" i="208"/>
  <c r="B123" i="204"/>
  <c r="A131" i="220"/>
  <c r="B115" i="224"/>
  <c r="B138" i="201"/>
  <c r="B170" i="222"/>
  <c r="B163" i="222"/>
  <c r="A178" i="224"/>
  <c r="B130" i="222"/>
  <c r="B169" i="222"/>
  <c r="I190" i="220"/>
  <c r="A161" i="198"/>
  <c r="B138" i="210"/>
  <c r="M58" i="198"/>
  <c r="A121" i="208"/>
  <c r="B207" i="218"/>
  <c r="B130" i="205"/>
  <c r="B134" i="223"/>
  <c r="A123" i="204"/>
  <c r="B132" i="198"/>
  <c r="B288" i="198" s="1"/>
  <c r="B222" i="203"/>
  <c r="B196" i="219"/>
  <c r="B133" i="198"/>
  <c r="B289" i="198" s="1"/>
  <c r="A118" i="216"/>
  <c r="A114" i="208"/>
  <c r="A208" i="204"/>
  <c r="A255" i="204"/>
  <c r="A160" i="219"/>
  <c r="B137" i="206"/>
  <c r="B163" i="225"/>
  <c r="B172" i="213"/>
  <c r="B22" i="126"/>
  <c r="A77" i="198"/>
  <c r="A233" i="198" s="1"/>
  <c r="B155" i="222"/>
  <c r="B203" i="199"/>
  <c r="A154" i="219"/>
  <c r="B161" i="219"/>
  <c r="B279" i="204"/>
  <c r="A157" i="200"/>
  <c r="A115" i="213"/>
  <c r="J22" i="183"/>
  <c r="D148" i="218"/>
  <c r="D187" i="218"/>
  <c r="D109" i="218"/>
  <c r="D148" i="225"/>
  <c r="D109" i="225"/>
  <c r="F178" i="205"/>
  <c r="F45" i="205"/>
  <c r="D177" i="205"/>
  <c r="F100" i="224"/>
  <c r="F45" i="224"/>
  <c r="G100" i="218"/>
  <c r="G45" i="218"/>
  <c r="G178" i="205"/>
  <c r="G45" i="205"/>
  <c r="G178" i="209"/>
  <c r="G45" i="209"/>
  <c r="B161" i="209"/>
  <c r="F32" i="183"/>
  <c r="D187" i="198"/>
  <c r="D226" i="198"/>
  <c r="G139" i="202"/>
  <c r="G45" i="202"/>
  <c r="E100" i="204"/>
  <c r="E45" i="204"/>
  <c r="F178" i="214"/>
  <c r="F45" i="214"/>
  <c r="F139" i="220"/>
  <c r="F45" i="220"/>
  <c r="G139" i="214"/>
  <c r="D138" i="214"/>
  <c r="G45" i="214"/>
  <c r="G217" i="219"/>
  <c r="G45" i="219"/>
  <c r="G100" i="223"/>
  <c r="G45" i="223"/>
  <c r="D109" i="214"/>
  <c r="D148" i="214"/>
  <c r="G139" i="203"/>
  <c r="G45" i="203"/>
  <c r="M59" i="198"/>
  <c r="E7" i="131"/>
  <c r="O181" i="60"/>
  <c r="K181" i="60"/>
  <c r="F73" i="228"/>
  <c r="D9" i="229" s="1"/>
  <c r="G68" i="228"/>
  <c r="E4" i="229" s="1"/>
  <c r="O41" i="228"/>
  <c r="F69" i="228"/>
  <c r="D5" i="229" s="1"/>
  <c r="F76" i="228"/>
  <c r="D12" i="229" s="1"/>
  <c r="E69" i="228"/>
  <c r="C5" i="229" s="1"/>
  <c r="C9" i="198"/>
  <c r="B184" i="198" s="1"/>
  <c r="A73" i="232"/>
  <c r="B134" i="210"/>
  <c r="B177" i="198"/>
  <c r="A199" i="218"/>
  <c r="A213" i="206"/>
  <c r="A77" i="209"/>
  <c r="A116" i="209" s="1"/>
  <c r="B155" i="218"/>
  <c r="A77" i="207"/>
  <c r="A116" i="207" s="1"/>
  <c r="B131" i="207"/>
  <c r="A135" i="215"/>
  <c r="I117" i="223"/>
  <c r="B216" i="198"/>
  <c r="I151" i="209"/>
  <c r="A125" i="212"/>
  <c r="B203" i="218"/>
  <c r="A232" i="204"/>
  <c r="A157" i="206"/>
  <c r="A160" i="217"/>
  <c r="B125" i="202"/>
  <c r="B159" i="222"/>
  <c r="B201" i="205"/>
  <c r="A162" i="212"/>
  <c r="A115" i="204"/>
  <c r="A193" i="204"/>
  <c r="A121" i="210"/>
  <c r="A117" i="198"/>
  <c r="A273" i="198" s="1"/>
  <c r="A207" i="198"/>
  <c r="A154" i="204"/>
  <c r="L7" i="191"/>
  <c r="O7" i="191" s="1"/>
  <c r="H6" i="188" s="1"/>
  <c r="I11" i="203"/>
  <c r="S99" i="122" s="1"/>
  <c r="B120" i="216"/>
  <c r="B211" i="203"/>
  <c r="B124" i="200"/>
  <c r="B200" i="218"/>
  <c r="B271" i="204"/>
  <c r="B193" i="219"/>
  <c r="B124" i="209"/>
  <c r="A175" i="214"/>
  <c r="I151" i="205"/>
  <c r="A213" i="205"/>
  <c r="A169" i="198"/>
  <c r="A134" i="204"/>
  <c r="A199" i="219"/>
  <c r="B132" i="205"/>
  <c r="B162" i="205"/>
  <c r="B172" i="203"/>
  <c r="A36" i="225"/>
  <c r="A90" i="225" s="1"/>
  <c r="A129" i="225" s="1"/>
  <c r="A117" i="203"/>
  <c r="A273" i="203" s="1"/>
  <c r="A81" i="203"/>
  <c r="A237" i="203" s="1"/>
  <c r="A154" i="218"/>
  <c r="A159" i="211"/>
  <c r="C5" i="106"/>
  <c r="A178" i="201"/>
  <c r="B161" i="216"/>
  <c r="B122" i="216"/>
  <c r="B250" i="203"/>
  <c r="B130" i="201"/>
  <c r="B116" i="202"/>
  <c r="N7" i="191"/>
  <c r="G6" i="188" s="1"/>
  <c r="A85" i="217"/>
  <c r="A124" i="217" s="1"/>
  <c r="I112" i="223"/>
  <c r="I151" i="208"/>
  <c r="A174" i="205"/>
  <c r="A173" i="210"/>
  <c r="A130" i="211"/>
  <c r="A141" i="219"/>
  <c r="A122" i="224"/>
  <c r="A173" i="217"/>
  <c r="A247" i="198"/>
  <c r="A200" i="206"/>
  <c r="A212" i="204"/>
  <c r="B210" i="205"/>
  <c r="A114" i="216"/>
  <c r="A81" i="202"/>
  <c r="A120" i="202" s="1"/>
  <c r="A195" i="203"/>
  <c r="A150" i="224"/>
  <c r="A40" i="211"/>
  <c r="A94" i="211" s="1"/>
  <c r="A172" i="211" s="1"/>
  <c r="B128" i="208"/>
  <c r="B122" i="210"/>
  <c r="B162" i="213"/>
  <c r="A156" i="203"/>
  <c r="A161" i="214"/>
  <c r="L11" i="203"/>
  <c r="T99" i="122" s="1"/>
  <c r="B177" i="218"/>
  <c r="B236" i="204"/>
  <c r="B105" i="201"/>
  <c r="I112" i="220"/>
  <c r="I112" i="216"/>
  <c r="A208" i="198"/>
  <c r="A81" i="215"/>
  <c r="A120" i="215" s="1"/>
  <c r="B116" i="215"/>
  <c r="A115" i="219"/>
  <c r="A165" i="208"/>
  <c r="A129" i="60"/>
  <c r="A246" i="198"/>
  <c r="B133" i="208"/>
  <c r="A72" i="219"/>
  <c r="A111" i="219" s="1"/>
  <c r="G69" i="228"/>
  <c r="E5" i="229" s="1"/>
  <c r="E74" i="228"/>
  <c r="C10" i="229" s="1"/>
  <c r="B169" i="204"/>
  <c r="I117" i="219"/>
  <c r="B214" i="205"/>
  <c r="B158" i="220"/>
  <c r="B135" i="218"/>
  <c r="B159" i="210"/>
  <c r="B254" i="203"/>
  <c r="B211" i="198"/>
  <c r="A36" i="224"/>
  <c r="A90" i="224" s="1"/>
  <c r="A168" i="224" s="1"/>
  <c r="A186" i="203"/>
  <c r="A138" i="207"/>
  <c r="B131" i="211"/>
  <c r="B172" i="223"/>
  <c r="B195" i="218"/>
  <c r="B125" i="209"/>
  <c r="B234" i="198"/>
  <c r="A157" i="204"/>
  <c r="A125" i="198"/>
  <c r="A281" i="198" s="1"/>
  <c r="A48" i="204"/>
  <c r="A102" i="204" s="1"/>
  <c r="A258" i="204" s="1"/>
  <c r="B157" i="225"/>
  <c r="A111" i="202"/>
  <c r="B25" i="126"/>
  <c r="B175" i="225"/>
  <c r="A113" i="209"/>
  <c r="A126" i="215"/>
  <c r="A152" i="214"/>
  <c r="A119" i="219"/>
  <c r="B177" i="204"/>
  <c r="B294" i="204"/>
  <c r="B255" i="204"/>
  <c r="B156" i="209"/>
  <c r="B177" i="219"/>
  <c r="B137" i="203"/>
  <c r="B293" i="203" s="1"/>
  <c r="B250" i="198"/>
  <c r="A36" i="215"/>
  <c r="A90" i="215" s="1"/>
  <c r="A168" i="215" s="1"/>
  <c r="B138" i="205"/>
  <c r="A150" i="204"/>
  <c r="B119" i="202"/>
  <c r="A128" i="224"/>
  <c r="A123" i="218"/>
  <c r="A40" i="206"/>
  <c r="A94" i="206" s="1"/>
  <c r="A133" i="206" s="1"/>
  <c r="B154" i="222"/>
  <c r="B105" i="200"/>
  <c r="I151" i="225"/>
  <c r="A203" i="198"/>
  <c r="A156" i="198"/>
  <c r="I112" i="217"/>
  <c r="A212" i="220"/>
  <c r="N58" i="198"/>
  <c r="B123" i="215"/>
  <c r="A117" i="211"/>
  <c r="B208" i="204"/>
  <c r="B175" i="205"/>
  <c r="B216" i="204"/>
  <c r="B158" i="198"/>
  <c r="B135" i="207"/>
  <c r="B128" i="205"/>
  <c r="B232" i="198"/>
  <c r="B138" i="219"/>
  <c r="B213" i="205"/>
  <c r="A159" i="206"/>
  <c r="A192" i="199"/>
  <c r="A138" i="214"/>
  <c r="A177" i="200"/>
  <c r="B130" i="211"/>
  <c r="B171" i="217"/>
  <c r="A122" i="205"/>
  <c r="A162" i="225"/>
  <c r="B138" i="214"/>
  <c r="A135" i="214"/>
  <c r="I112" i="222"/>
  <c r="B131" i="216"/>
  <c r="A164" i="198"/>
  <c r="A195" i="198"/>
  <c r="B28" i="126"/>
  <c r="O208" i="198"/>
  <c r="O212" i="198" s="1"/>
  <c r="L9" i="203"/>
  <c r="T97" i="122" s="1"/>
  <c r="I9" i="198"/>
  <c r="S62" i="122" s="1"/>
  <c r="A99" i="232"/>
  <c r="O130" i="199"/>
  <c r="O134" i="199" s="1"/>
  <c r="A25" i="123"/>
  <c r="M247" i="199"/>
  <c r="M251" i="199" s="1"/>
  <c r="B144" i="218"/>
  <c r="M91" i="199"/>
  <c r="M95" i="199" s="1"/>
  <c r="C29" i="126"/>
  <c r="A105" i="201"/>
  <c r="B144" i="203"/>
  <c r="C6" i="205"/>
  <c r="B67" i="205" s="1"/>
  <c r="B183" i="203"/>
  <c r="A75" i="123"/>
  <c r="B105" i="198"/>
  <c r="B261" i="198" s="1"/>
  <c r="A105" i="209"/>
  <c r="B222" i="198"/>
  <c r="O58" i="198"/>
  <c r="B144" i="198"/>
  <c r="L6" i="198"/>
  <c r="T59" i="122" s="1"/>
  <c r="L9" i="198"/>
  <c r="T62" i="122" s="1"/>
  <c r="B168" i="224"/>
  <c r="B129" i="224"/>
  <c r="A214" i="205"/>
  <c r="A175" i="205"/>
  <c r="A177" i="199"/>
  <c r="A216" i="199"/>
  <c r="A118" i="218"/>
  <c r="A196" i="218"/>
  <c r="B211" i="206"/>
  <c r="B172" i="206"/>
  <c r="B234" i="204"/>
  <c r="B156" i="204"/>
  <c r="B117" i="204"/>
  <c r="B125" i="220"/>
  <c r="B203" i="220"/>
  <c r="B210" i="219"/>
  <c r="B171" i="219"/>
  <c r="A77" i="213"/>
  <c r="A155" i="213" s="1"/>
  <c r="A36" i="213"/>
  <c r="A90" i="213" s="1"/>
  <c r="A168" i="213" s="1"/>
  <c r="A36" i="212"/>
  <c r="A90" i="212" s="1"/>
  <c r="A77" i="212"/>
  <c r="A155" i="212" s="1"/>
  <c r="B128" i="218"/>
  <c r="B167" i="218"/>
  <c r="B170" i="201"/>
  <c r="B131" i="201"/>
  <c r="A160" i="199"/>
  <c r="A199" i="199"/>
  <c r="A192" i="198"/>
  <c r="A114" i="198"/>
  <c r="A270" i="198" s="1"/>
  <c r="A125" i="213"/>
  <c r="A164" i="213"/>
  <c r="B160" i="199"/>
  <c r="B199" i="199"/>
  <c r="A160" i="203"/>
  <c r="A121" i="203"/>
  <c r="A277" i="203" s="1"/>
  <c r="AV34" i="234"/>
  <c r="G38" i="2"/>
  <c r="AT50" i="234"/>
  <c r="I195" i="219"/>
  <c r="B232" i="204"/>
  <c r="B133" i="205"/>
  <c r="B246" i="203"/>
  <c r="A39" i="123"/>
  <c r="B130" i="219"/>
  <c r="B210" i="203"/>
  <c r="B120" i="200"/>
  <c r="B177" i="205"/>
  <c r="B174" i="205"/>
  <c r="B133" i="206"/>
  <c r="A165" i="210"/>
  <c r="B162" i="223"/>
  <c r="B134" i="200"/>
  <c r="B195" i="204"/>
  <c r="B154" i="204"/>
  <c r="B168" i="222"/>
  <c r="B128" i="206"/>
  <c r="B21" i="126"/>
  <c r="B132" i="202"/>
  <c r="A131" i="209"/>
  <c r="G178" i="198"/>
  <c r="G180" i="198" s="1"/>
  <c r="B159" i="201"/>
  <c r="A212" i="198"/>
  <c r="A251" i="198"/>
  <c r="A134" i="198"/>
  <c r="A290" i="198" s="1"/>
  <c r="A238" i="203"/>
  <c r="A231" i="198"/>
  <c r="A200" i="219"/>
  <c r="A122" i="219"/>
  <c r="B240" i="198"/>
  <c r="B201" i="198"/>
  <c r="B162" i="224"/>
  <c r="B123" i="224"/>
  <c r="B175" i="211"/>
  <c r="B136" i="211"/>
  <c r="A173" i="220"/>
  <c r="B121" i="199"/>
  <c r="B238" i="199" s="1"/>
  <c r="B130" i="210"/>
  <c r="A44" i="219"/>
  <c r="A98" i="219" s="1"/>
  <c r="A85" i="219"/>
  <c r="A163" i="219" s="1"/>
  <c r="A44" i="228"/>
  <c r="A77" i="228"/>
  <c r="B13" i="229" s="1"/>
  <c r="I229" i="204"/>
  <c r="I151" i="204"/>
  <c r="I268" i="204"/>
  <c r="I112" i="206"/>
  <c r="I151" i="206"/>
  <c r="B172" i="214"/>
  <c r="B164" i="201"/>
  <c r="A110" i="232"/>
  <c r="A112" i="60"/>
  <c r="B158" i="205"/>
  <c r="B197" i="205"/>
  <c r="A136" i="217"/>
  <c r="A175" i="217"/>
  <c r="A208" i="220"/>
  <c r="A169" i="220"/>
  <c r="A156" i="199"/>
  <c r="A195" i="199"/>
  <c r="A125" i="207"/>
  <c r="A164" i="207"/>
  <c r="A66" i="198"/>
  <c r="M52" i="198"/>
  <c r="O55" i="198"/>
  <c r="N55" i="198"/>
  <c r="M55" i="198"/>
  <c r="N52" i="198"/>
  <c r="H37" i="2"/>
  <c r="G37" i="2"/>
  <c r="I5" i="122"/>
  <c r="E3" i="163"/>
  <c r="N35" i="183"/>
  <c r="A165" i="199"/>
  <c r="A126" i="199"/>
  <c r="A243" i="199" s="1"/>
  <c r="A235" i="204"/>
  <c r="A196" i="204"/>
  <c r="F22" i="183"/>
  <c r="F72" i="228"/>
  <c r="D8" i="229" s="1"/>
  <c r="J41" i="183"/>
  <c r="J27" i="183"/>
  <c r="J17" i="183"/>
  <c r="G76" i="228"/>
  <c r="E12" i="229" s="1"/>
  <c r="A170" i="225"/>
  <c r="A196" i="206"/>
  <c r="K187" i="218"/>
  <c r="A123" i="222"/>
  <c r="A170" i="212"/>
  <c r="A118" i="204"/>
  <c r="A174" i="202"/>
  <c r="A160" i="211"/>
  <c r="A121" i="215"/>
  <c r="B43" i="54"/>
  <c r="G2" i="241" s="1"/>
  <c r="F16" i="211"/>
  <c r="F70" i="211" s="1"/>
  <c r="F16" i="215"/>
  <c r="F70" i="215" s="1"/>
  <c r="F16" i="200"/>
  <c r="N16" i="200" s="1"/>
  <c r="N70" i="200" s="1"/>
  <c r="F16" i="204"/>
  <c r="F70" i="204" s="1"/>
  <c r="F16" i="222"/>
  <c r="N16" i="222" s="1"/>
  <c r="N70" i="222" s="1"/>
  <c r="F16" i="214"/>
  <c r="N16" i="214" s="1"/>
  <c r="N70" i="214" s="1"/>
  <c r="F16" i="207"/>
  <c r="N16" i="207" s="1"/>
  <c r="N70" i="207" s="1"/>
  <c r="F16" i="202"/>
  <c r="F70" i="202" s="1"/>
  <c r="A130" i="209"/>
  <c r="A209" i="220"/>
  <c r="F41" i="183"/>
  <c r="A156" i="202"/>
  <c r="D126" i="232"/>
  <c r="C59" i="239" s="1"/>
  <c r="C80" i="239" s="1"/>
  <c r="A225" i="203"/>
  <c r="A191" i="206"/>
  <c r="A48" i="224"/>
  <c r="A102" i="224" s="1"/>
  <c r="A180" i="224" s="1"/>
  <c r="A147" i="198"/>
  <c r="A108" i="203"/>
  <c r="A264" i="203" s="1"/>
  <c r="A180" i="219"/>
  <c r="A152" i="222"/>
  <c r="A225" i="198"/>
  <c r="A108" i="213"/>
  <c r="A108" i="223"/>
  <c r="A111" i="200"/>
  <c r="A180" i="201"/>
  <c r="A152" i="200"/>
  <c r="A191" i="220"/>
  <c r="A48" i="203"/>
  <c r="A102" i="203" s="1"/>
  <c r="A219" i="203" s="1"/>
  <c r="B183" i="218"/>
  <c r="A113" i="213"/>
  <c r="A152" i="220"/>
  <c r="I117" i="215"/>
  <c r="I195" i="198"/>
  <c r="A153" i="199"/>
  <c r="A126" i="202"/>
  <c r="A165" i="217"/>
  <c r="A126" i="213"/>
  <c r="A228" i="203"/>
  <c r="A189" i="203"/>
  <c r="A111" i="203"/>
  <c r="A267" i="203" s="1"/>
  <c r="A150" i="203"/>
  <c r="A108" i="224"/>
  <c r="I156" i="204"/>
  <c r="I234" i="198"/>
  <c r="I190" i="205"/>
  <c r="A219" i="220"/>
  <c r="A126" i="225"/>
  <c r="I273" i="204"/>
  <c r="I151" i="207"/>
  <c r="H4" i="122"/>
  <c r="H25" i="122" s="1"/>
  <c r="G30" i="122" s="1"/>
  <c r="B44" i="164" s="1"/>
  <c r="A186" i="198"/>
  <c r="I15" i="208"/>
  <c r="I69" i="208" s="1"/>
  <c r="I108" i="208" s="1"/>
  <c r="A152" i="223"/>
  <c r="A139" i="209"/>
  <c r="A176" i="206"/>
  <c r="A131" i="218"/>
  <c r="A48" i="202"/>
  <c r="A102" i="202" s="1"/>
  <c r="A162" i="199"/>
  <c r="A175" i="204"/>
  <c r="A235" i="203"/>
  <c r="M16" i="216"/>
  <c r="M70" i="216" s="1"/>
  <c r="E70" i="216"/>
  <c r="M16" i="207"/>
  <c r="M70" i="207" s="1"/>
  <c r="E70" i="207"/>
  <c r="M16" i="208"/>
  <c r="M70" i="208" s="1"/>
  <c r="E70" i="208"/>
  <c r="M16" i="224"/>
  <c r="M70" i="224" s="1"/>
  <c r="E70" i="224"/>
  <c r="M16" i="204"/>
  <c r="M70" i="204" s="1"/>
  <c r="E70" i="204"/>
  <c r="O247" i="199"/>
  <c r="O251" i="199" s="1"/>
  <c r="O234" i="199"/>
  <c r="O236" i="199" s="1"/>
  <c r="O238" i="199" s="1"/>
  <c r="M234" i="199"/>
  <c r="M236" i="199" s="1"/>
  <c r="M238" i="199" s="1"/>
  <c r="N234" i="199"/>
  <c r="N236" i="199" s="1"/>
  <c r="N238" i="199" s="1"/>
  <c r="E178" i="216"/>
  <c r="E180" i="216" s="1"/>
  <c r="D177" i="216"/>
  <c r="M16" i="222"/>
  <c r="M70" i="222" s="1"/>
  <c r="E70" i="222"/>
  <c r="M16" i="200"/>
  <c r="M70" i="200" s="1"/>
  <c r="E70" i="200"/>
  <c r="M16" i="202"/>
  <c r="M70" i="202" s="1"/>
  <c r="E70" i="202"/>
  <c r="M16" i="213"/>
  <c r="M70" i="213" s="1"/>
  <c r="E70" i="213"/>
  <c r="F16" i="203"/>
  <c r="K5" i="191"/>
  <c r="E5" i="188" s="1"/>
  <c r="F5" i="188" s="1"/>
  <c r="S3" i="123"/>
  <c r="G3" i="135"/>
  <c r="E5" i="194"/>
  <c r="J3" i="113"/>
  <c r="H3" i="126" s="1"/>
  <c r="D5" i="45"/>
  <c r="F16" i="228"/>
  <c r="E5" i="193"/>
  <c r="J3" i="183"/>
  <c r="F3" i="131"/>
  <c r="N247" i="199"/>
  <c r="N251" i="199" s="1"/>
  <c r="M16" i="215"/>
  <c r="M70" i="215" s="1"/>
  <c r="E70" i="215"/>
  <c r="M16" i="199"/>
  <c r="M70" i="199" s="1"/>
  <c r="E70" i="199"/>
  <c r="M16" i="217"/>
  <c r="M70" i="217" s="1"/>
  <c r="E70" i="217"/>
  <c r="M16" i="220"/>
  <c r="M70" i="220" s="1"/>
  <c r="E70" i="220"/>
  <c r="M16" i="209"/>
  <c r="M70" i="209" s="1"/>
  <c r="E70" i="209"/>
  <c r="F178" i="212"/>
  <c r="F180" i="212" s="1"/>
  <c r="D177" i="212"/>
  <c r="L236" i="199"/>
  <c r="K229" i="199"/>
  <c r="C228" i="199"/>
  <c r="J229" i="199"/>
  <c r="L229" i="199"/>
  <c r="J236" i="199"/>
  <c r="K236" i="199"/>
  <c r="D228" i="199"/>
  <c r="B228" i="199"/>
  <c r="F68" i="228"/>
  <c r="D4" i="229" s="1"/>
  <c r="N59" i="199"/>
  <c r="E178" i="219"/>
  <c r="E180" i="219" s="1"/>
  <c r="D177" i="219"/>
  <c r="E139" i="202"/>
  <c r="E45" i="202"/>
  <c r="D138" i="202"/>
  <c r="G3" i="230"/>
  <c r="G5" i="192"/>
  <c r="G29" i="192" s="1"/>
  <c r="G74" i="192" s="1"/>
  <c r="G3" i="163"/>
  <c r="E5" i="106"/>
  <c r="K5" i="122"/>
  <c r="M16" i="211"/>
  <c r="M70" i="211" s="1"/>
  <c r="E70" i="211"/>
  <c r="M16" i="203"/>
  <c r="M70" i="203" s="1"/>
  <c r="E70" i="203"/>
  <c r="M16" i="212"/>
  <c r="M70" i="212" s="1"/>
  <c r="E70" i="212"/>
  <c r="M16" i="205"/>
  <c r="M70" i="205" s="1"/>
  <c r="E70" i="205"/>
  <c r="M16" i="218"/>
  <c r="M70" i="218" s="1"/>
  <c r="E70" i="218"/>
  <c r="A131" i="211"/>
  <c r="A170" i="211"/>
  <c r="D179" i="60"/>
  <c r="E77" i="228"/>
  <c r="C13" i="229" s="1"/>
  <c r="G77" i="228"/>
  <c r="E13" i="229" s="1"/>
  <c r="G70" i="228"/>
  <c r="E6" i="229" s="1"/>
  <c r="F74" i="228"/>
  <c r="D10" i="229" s="1"/>
  <c r="F77" i="228"/>
  <c r="D13" i="229" s="1"/>
  <c r="E75" i="228"/>
  <c r="E70" i="228"/>
  <c r="C6" i="229" s="1"/>
  <c r="E76" i="228"/>
  <c r="C12" i="229" s="1"/>
  <c r="B162" i="210"/>
  <c r="A165" i="209"/>
  <c r="A173" i="222"/>
  <c r="A122" i="206"/>
  <c r="B170" i="209"/>
  <c r="A196" i="199"/>
  <c r="A197" i="205"/>
  <c r="A44" i="211"/>
  <c r="A98" i="211" s="1"/>
  <c r="B118" i="201"/>
  <c r="A36" i="217"/>
  <c r="A90" i="217" s="1"/>
  <c r="A129" i="217" s="1"/>
  <c r="A120" i="200"/>
  <c r="A85" i="210"/>
  <c r="A163" i="210" s="1"/>
  <c r="A120" i="225"/>
  <c r="B130" i="203"/>
  <c r="B286" i="203" s="1"/>
  <c r="A157" i="218"/>
  <c r="A122" i="218"/>
  <c r="I156" i="202"/>
  <c r="B136" i="199"/>
  <c r="B253" i="199" s="1"/>
  <c r="B118" i="223"/>
  <c r="A118" i="202"/>
  <c r="A168" i="198"/>
  <c r="A90" i="60"/>
  <c r="L7" i="202"/>
  <c r="T88" i="122" s="1"/>
  <c r="A121" i="224"/>
  <c r="I112" i="213"/>
  <c r="I151" i="214"/>
  <c r="C8" i="202"/>
  <c r="B145" i="202" s="1"/>
  <c r="A60" i="193"/>
  <c r="C8" i="198"/>
  <c r="B145" i="198" s="1"/>
  <c r="I6" i="199"/>
  <c r="S66" i="122" s="1"/>
  <c r="G55" i="2"/>
  <c r="G100" i="208"/>
  <c r="G45" i="208"/>
  <c r="G139" i="216"/>
  <c r="G45" i="216"/>
  <c r="N16" i="199"/>
  <c r="N70" i="199" s="1"/>
  <c r="F70" i="199"/>
  <c r="N16" i="212"/>
  <c r="N70" i="212" s="1"/>
  <c r="F70" i="212"/>
  <c r="N16" i="210"/>
  <c r="N70" i="210" s="1"/>
  <c r="F70" i="210"/>
  <c r="F70" i="220"/>
  <c r="A118" i="212"/>
  <c r="A157" i="212"/>
  <c r="C148" i="224"/>
  <c r="C109" i="224"/>
  <c r="K148" i="213"/>
  <c r="B157" i="207"/>
  <c r="B118" i="207"/>
  <c r="E72" i="228"/>
  <c r="C8" i="229" s="1"/>
  <c r="G28" i="2"/>
  <c r="F100" i="217"/>
  <c r="F45" i="217"/>
  <c r="D99" i="217"/>
  <c r="N16" i="205"/>
  <c r="N70" i="205" s="1"/>
  <c r="F70" i="205"/>
  <c r="F139" i="211"/>
  <c r="F45" i="211"/>
  <c r="F178" i="217"/>
  <c r="F180" i="217" s="1"/>
  <c r="D177" i="217"/>
  <c r="L148" i="201"/>
  <c r="L109" i="201"/>
  <c r="A210" i="219"/>
  <c r="A132" i="219"/>
  <c r="A171" i="219"/>
  <c r="E31" i="233"/>
  <c r="E139" i="219"/>
  <c r="D138" i="219"/>
  <c r="E45" i="219"/>
  <c r="F100" i="223"/>
  <c r="F45" i="223"/>
  <c r="D99" i="223"/>
  <c r="D5" i="232"/>
  <c r="C3" i="239" s="1"/>
  <c r="C3" i="183"/>
  <c r="B39" i="54"/>
  <c r="C2" i="241" s="1"/>
  <c r="B16" i="228"/>
  <c r="B16" i="223"/>
  <c r="B16" i="210"/>
  <c r="B16" i="222"/>
  <c r="B16" i="206"/>
  <c r="B16" i="214"/>
  <c r="B16" i="209"/>
  <c r="B16" i="200"/>
  <c r="C3" i="113"/>
  <c r="B16" i="205"/>
  <c r="B16" i="218"/>
  <c r="B16" i="203"/>
  <c r="B16" i="217"/>
  <c r="B16" i="207"/>
  <c r="B16" i="201"/>
  <c r="C3" i="135"/>
  <c r="B16" i="213"/>
  <c r="B16" i="216"/>
  <c r="B16" i="220"/>
  <c r="B16" i="215"/>
  <c r="B16" i="204"/>
  <c r="B16" i="199"/>
  <c r="D5" i="192"/>
  <c r="D5" i="98"/>
  <c r="B16" i="211"/>
  <c r="B16" i="212"/>
  <c r="B16" i="224"/>
  <c r="B16" i="202"/>
  <c r="B16" i="219"/>
  <c r="B16" i="208"/>
  <c r="B16" i="198"/>
  <c r="D5" i="60"/>
  <c r="B16" i="225"/>
  <c r="F217" i="219"/>
  <c r="F45" i="219"/>
  <c r="D216" i="219"/>
  <c r="D148" i="201"/>
  <c r="D109" i="201"/>
  <c r="A131" i="216"/>
  <c r="A170" i="216"/>
  <c r="A131" i="206"/>
  <c r="A209" i="206"/>
  <c r="A170" i="206"/>
  <c r="K148" i="208"/>
  <c r="K109" i="208"/>
  <c r="K109" i="215"/>
  <c r="K148" i="215"/>
  <c r="B156" i="207"/>
  <c r="B117" i="207"/>
  <c r="AV37" i="234"/>
  <c r="H33" i="2"/>
  <c r="F23" i="183"/>
  <c r="F27" i="183" s="1"/>
  <c r="F178" i="223"/>
  <c r="F180" i="223" s="1"/>
  <c r="D177" i="223"/>
  <c r="G71" i="228"/>
  <c r="E7" i="229" s="1"/>
  <c r="F139" i="212"/>
  <c r="D138" i="212"/>
  <c r="F45" i="212"/>
  <c r="D45" i="212" s="1"/>
  <c r="K148" i="224"/>
  <c r="K109" i="224"/>
  <c r="G10" i="2"/>
  <c r="B160" i="209"/>
  <c r="B121" i="209"/>
  <c r="B117" i="205"/>
  <c r="B195" i="205"/>
  <c r="B156" i="205"/>
  <c r="B120" i="202"/>
  <c r="B159" i="202"/>
  <c r="A152" i="201"/>
  <c r="A113" i="201"/>
  <c r="A164" i="206"/>
  <c r="A125" i="206"/>
  <c r="A203" i="206"/>
  <c r="A158" i="207"/>
  <c r="A119" i="207"/>
  <c r="B132" i="206"/>
  <c r="B175" i="208"/>
  <c r="B168" i="218"/>
  <c r="B210" i="220"/>
  <c r="B171" i="206"/>
  <c r="B138" i="199"/>
  <c r="B255" i="199" s="1"/>
  <c r="B129" i="201"/>
  <c r="B115" i="219"/>
  <c r="B169" i="214"/>
  <c r="A136" i="211"/>
  <c r="B157" i="219"/>
  <c r="I151" i="215"/>
  <c r="A180" i="218"/>
  <c r="A138" i="218"/>
  <c r="B202" i="220"/>
  <c r="A144" i="222"/>
  <c r="A85" i="223"/>
  <c r="A163" i="223" s="1"/>
  <c r="B129" i="199"/>
  <c r="B246" i="199" s="1"/>
  <c r="A118" i="199"/>
  <c r="A235" i="199" s="1"/>
  <c r="A77" i="219"/>
  <c r="A116" i="219" s="1"/>
  <c r="A177" i="205"/>
  <c r="A130" i="220"/>
  <c r="A113" i="204"/>
  <c r="A147" i="220"/>
  <c r="A138" i="211"/>
  <c r="A247" i="203"/>
  <c r="A78" i="123"/>
  <c r="B170" i="225"/>
  <c r="B131" i="225"/>
  <c r="B137" i="217"/>
  <c r="B176" i="217"/>
  <c r="A201" i="203"/>
  <c r="A240" i="203"/>
  <c r="A162" i="203"/>
  <c r="A108" i="207"/>
  <c r="A147" i="207"/>
  <c r="A72" i="209"/>
  <c r="A48" i="209"/>
  <c r="A102" i="209" s="1"/>
  <c r="A169" i="210"/>
  <c r="A130" i="210"/>
  <c r="A151" i="232"/>
  <c r="A153" i="60"/>
  <c r="A144" i="193"/>
  <c r="A144" i="194"/>
  <c r="B52" i="123"/>
  <c r="B50" i="239" s="1"/>
  <c r="C21" i="126"/>
  <c r="A125" i="216"/>
  <c r="A164" i="216"/>
  <c r="A177" i="212"/>
  <c r="A138" i="212"/>
  <c r="A125" i="202"/>
  <c r="A164" i="202"/>
  <c r="A119" i="212"/>
  <c r="A158" i="212"/>
  <c r="A158" i="208"/>
  <c r="A119" i="208"/>
  <c r="I82" i="200"/>
  <c r="I15" i="200"/>
  <c r="I69" i="200" s="1"/>
  <c r="A72" i="213"/>
  <c r="A48" i="213"/>
  <c r="A102" i="213" s="1"/>
  <c r="A113" i="198"/>
  <c r="A269" i="198" s="1"/>
  <c r="A152" i="198"/>
  <c r="A230" i="198"/>
  <c r="A139" i="193"/>
  <c r="A139" i="194"/>
  <c r="A153" i="213"/>
  <c r="B80" i="123"/>
  <c r="B78" i="239" s="1"/>
  <c r="C32" i="126"/>
  <c r="B129" i="219"/>
  <c r="A175" i="200"/>
  <c r="A175" i="207"/>
  <c r="B155" i="225"/>
  <c r="A159" i="217"/>
  <c r="A210" i="205"/>
  <c r="A141" i="218"/>
  <c r="C7" i="199"/>
  <c r="B106" i="199" s="1"/>
  <c r="A166" i="216"/>
  <c r="L7" i="199"/>
  <c r="T67" i="122" s="1"/>
  <c r="A148" i="60"/>
  <c r="B117" i="206"/>
  <c r="B175" i="202"/>
  <c r="B125" i="218"/>
  <c r="A136" i="224"/>
  <c r="A36" i="210"/>
  <c r="A90" i="210" s="1"/>
  <c r="A168" i="210" s="1"/>
  <c r="A191" i="204"/>
  <c r="A211" i="219"/>
  <c r="A269" i="204"/>
  <c r="A117" i="210"/>
  <c r="A77" i="220"/>
  <c r="A194" i="220" s="1"/>
  <c r="I117" i="209"/>
  <c r="B129" i="207"/>
  <c r="A130" i="203"/>
  <c r="A286" i="203" s="1"/>
  <c r="B168" i="216"/>
  <c r="B160" i="223"/>
  <c r="B121" i="223"/>
  <c r="B155" i="216"/>
  <c r="B116" i="216"/>
  <c r="A123" i="217"/>
  <c r="A162" i="217"/>
  <c r="A147" i="201"/>
  <c r="A108" i="201"/>
  <c r="A186" i="204"/>
  <c r="A225" i="204"/>
  <c r="A147" i="204"/>
  <c r="A108" i="204"/>
  <c r="A264" i="204"/>
  <c r="A72" i="198"/>
  <c r="A48" i="198"/>
  <c r="A102" i="198" s="1"/>
  <c r="B41" i="123"/>
  <c r="B39" i="239" s="1"/>
  <c r="C17" i="126"/>
  <c r="B16" i="123"/>
  <c r="B14" i="239" s="1"/>
  <c r="C9" i="126"/>
  <c r="A203" i="218"/>
  <c r="A125" i="218"/>
  <c r="A164" i="218"/>
  <c r="A125" i="211"/>
  <c r="A164" i="211"/>
  <c r="A119" i="225"/>
  <c r="A158" i="225"/>
  <c r="A171" i="207"/>
  <c r="A132" i="207"/>
  <c r="A119" i="200"/>
  <c r="A158" i="200"/>
  <c r="N130" i="200"/>
  <c r="N134" i="200" s="1"/>
  <c r="B30" i="123"/>
  <c r="B28" i="239" s="1"/>
  <c r="C13" i="126"/>
  <c r="B132" i="220"/>
  <c r="B177" i="199"/>
  <c r="B168" i="219"/>
  <c r="B132" i="223"/>
  <c r="N130" i="199"/>
  <c r="N134" i="199" s="1"/>
  <c r="A177" i="218"/>
  <c r="B130" i="224"/>
  <c r="A191" i="218"/>
  <c r="A180" i="214"/>
  <c r="A199" i="220"/>
  <c r="A146" i="232"/>
  <c r="B124" i="220"/>
  <c r="B195" i="206"/>
  <c r="B202" i="206"/>
  <c r="A114" i="209"/>
  <c r="A152" i="204"/>
  <c r="A44" i="202"/>
  <c r="A98" i="202" s="1"/>
  <c r="A137" i="202" s="1"/>
  <c r="A175" i="213"/>
  <c r="A108" i="220"/>
  <c r="B119" i="225"/>
  <c r="B171" i="209"/>
  <c r="B132" i="209"/>
  <c r="B124" i="217"/>
  <c r="B163" i="217"/>
  <c r="B198" i="203"/>
  <c r="B237" i="203"/>
  <c r="A48" i="207"/>
  <c r="A102" i="207" s="1"/>
  <c r="A72" i="207"/>
  <c r="A156" i="220"/>
  <c r="A195" i="220"/>
  <c r="A117" i="220"/>
  <c r="B71" i="123"/>
  <c r="B69" i="239" s="1"/>
  <c r="C28" i="126"/>
  <c r="A161" i="232"/>
  <c r="A163" i="60"/>
  <c r="A154" i="193"/>
  <c r="A154" i="194"/>
  <c r="A114" i="202"/>
  <c r="A153" i="202"/>
  <c r="B61" i="123"/>
  <c r="B59" i="239" s="1"/>
  <c r="C25" i="126"/>
  <c r="N61" i="198"/>
  <c r="M61" i="198"/>
  <c r="O61" i="198"/>
  <c r="G18" i="2"/>
  <c r="H23" i="2"/>
  <c r="G23" i="2"/>
  <c r="H18" i="2"/>
  <c r="G24" i="2"/>
  <c r="G16" i="2"/>
  <c r="G21" i="2"/>
  <c r="H24" i="2"/>
  <c r="H16" i="2"/>
  <c r="G14" i="2"/>
  <c r="H14" i="2"/>
  <c r="H20" i="2"/>
  <c r="G20" i="2"/>
  <c r="B135" i="209"/>
  <c r="B174" i="209"/>
  <c r="B65" i="123"/>
  <c r="B63" i="239" s="1"/>
  <c r="C26" i="126"/>
  <c r="A161" i="222"/>
  <c r="A122" i="222"/>
  <c r="B120" i="213"/>
  <c r="B159" i="213"/>
  <c r="A116" i="199"/>
  <c r="A233" i="199" s="1"/>
  <c r="A155" i="199"/>
  <c r="B124" i="213"/>
  <c r="B163" i="213"/>
  <c r="A157" i="217"/>
  <c r="A118" i="217"/>
  <c r="B161" i="218"/>
  <c r="B275" i="204"/>
  <c r="B177" i="225"/>
  <c r="B134" i="225"/>
  <c r="I195" i="204"/>
  <c r="B175" i="201"/>
  <c r="B118" i="198"/>
  <c r="B274" i="198" s="1"/>
  <c r="I7" i="205"/>
  <c r="S109" i="122" s="1"/>
  <c r="A128" i="214"/>
  <c r="C9" i="205"/>
  <c r="B184" i="205" s="1"/>
  <c r="N91" i="201"/>
  <c r="N95" i="201" s="1"/>
  <c r="A177" i="204"/>
  <c r="I7" i="202"/>
  <c r="S88" i="122" s="1"/>
  <c r="C7" i="204"/>
  <c r="B106" i="204" s="1"/>
  <c r="A160" i="220"/>
  <c r="I117" i="204"/>
  <c r="B138" i="200"/>
  <c r="I156" i="217"/>
  <c r="A105" i="202"/>
  <c r="B14" i="126"/>
  <c r="I117" i="200"/>
  <c r="B124" i="206"/>
  <c r="A147" i="225"/>
  <c r="A125" i="222"/>
  <c r="A85" i="216"/>
  <c r="A163" i="216" s="1"/>
  <c r="A132" i="213"/>
  <c r="A36" i="199"/>
  <c r="A90" i="199" s="1"/>
  <c r="B128" i="212"/>
  <c r="B167" i="212"/>
  <c r="B172" i="216"/>
  <c r="B133" i="216"/>
  <c r="A170" i="223"/>
  <c r="A131" i="223"/>
  <c r="B156" i="217"/>
  <c r="B117" i="217"/>
  <c r="A131" i="217"/>
  <c r="A170" i="217"/>
  <c r="B20" i="123"/>
  <c r="B18" i="239" s="1"/>
  <c r="C11" i="126"/>
  <c r="B10" i="123"/>
  <c r="B8" i="239" s="1"/>
  <c r="C7" i="126"/>
  <c r="A71" i="193"/>
  <c r="A71" i="194"/>
  <c r="B119" i="206"/>
  <c r="B132" i="199"/>
  <c r="B249" i="199" s="1"/>
  <c r="B236" i="198"/>
  <c r="B154" i="218"/>
  <c r="B163" i="216"/>
  <c r="B134" i="212"/>
  <c r="A162" i="198"/>
  <c r="I190" i="199"/>
  <c r="A173" i="199"/>
  <c r="L8" i="205"/>
  <c r="T110" i="122" s="1"/>
  <c r="A201" i="205"/>
  <c r="C6" i="203"/>
  <c r="B67" i="203" s="1"/>
  <c r="B120" i="224"/>
  <c r="A204" i="220"/>
  <c r="A294" i="204"/>
  <c r="A116" i="214"/>
  <c r="C8" i="201"/>
  <c r="B145" i="201" s="1"/>
  <c r="B168" i="220"/>
  <c r="B123" i="207"/>
  <c r="B173" i="224"/>
  <c r="A40" i="218"/>
  <c r="A94" i="218" s="1"/>
  <c r="A133" i="218" s="1"/>
  <c r="A40" i="222"/>
  <c r="A94" i="222" s="1"/>
  <c r="A172" i="222" s="1"/>
  <c r="B10" i="126"/>
  <c r="A18" i="123"/>
  <c r="A40" i="205"/>
  <c r="A94" i="205" s="1"/>
  <c r="A211" i="205" s="1"/>
  <c r="B125" i="199"/>
  <c r="B242" i="199" s="1"/>
  <c r="I151" i="203"/>
  <c r="O52" i="200"/>
  <c r="O54" i="200" s="1"/>
  <c r="I151" i="200"/>
  <c r="A172" i="219"/>
  <c r="A167" i="225"/>
  <c r="A159" i="213"/>
  <c r="B120" i="205"/>
  <c r="B198" i="205"/>
  <c r="B159" i="205"/>
  <c r="I160" i="208"/>
  <c r="I121" i="208"/>
  <c r="C27" i="233"/>
  <c r="C27" i="163"/>
  <c r="B54" i="123"/>
  <c r="B52" i="239" s="1"/>
  <c r="C22" i="126"/>
  <c r="A122" i="204"/>
  <c r="A278" i="204"/>
  <c r="A161" i="204"/>
  <c r="A200" i="204"/>
  <c r="A239" i="204"/>
  <c r="B195" i="203"/>
  <c r="B156" i="203"/>
  <c r="A157" i="223"/>
  <c r="A118" i="223"/>
  <c r="B125" i="214"/>
  <c r="B164" i="214"/>
  <c r="B37" i="123"/>
  <c r="B35" i="239" s="1"/>
  <c r="C15" i="126"/>
  <c r="A63" i="60"/>
  <c r="A60" i="194"/>
  <c r="A245" i="204"/>
  <c r="A206" i="204"/>
  <c r="A128" i="204"/>
  <c r="A284" i="204"/>
  <c r="A167" i="204"/>
  <c r="A106" i="193"/>
  <c r="A106" i="194"/>
  <c r="A105" i="205"/>
  <c r="B158" i="206"/>
  <c r="B119" i="198"/>
  <c r="B275" i="198" s="1"/>
  <c r="I117" i="222"/>
  <c r="B193" i="218"/>
  <c r="B137" i="220"/>
  <c r="B167" i="215"/>
  <c r="A204" i="204"/>
  <c r="A134" i="199"/>
  <c r="A251" i="199" s="1"/>
  <c r="A214" i="219"/>
  <c r="L7" i="200"/>
  <c r="T74" i="122" s="1"/>
  <c r="L8" i="203"/>
  <c r="T96" i="122" s="1"/>
  <c r="A216" i="204"/>
  <c r="C8" i="204"/>
  <c r="B145" i="204" s="1"/>
  <c r="B72" i="199"/>
  <c r="A134" i="205"/>
  <c r="I8" i="213"/>
  <c r="S166" i="122" s="1"/>
  <c r="I112" i="203"/>
  <c r="I268" i="203" s="1"/>
  <c r="A48" i="206"/>
  <c r="A102" i="206" s="1"/>
  <c r="A141" i="206" s="1"/>
  <c r="I8" i="203"/>
  <c r="S96" i="122" s="1"/>
  <c r="A40" i="213"/>
  <c r="A94" i="213" s="1"/>
  <c r="B121" i="217"/>
  <c r="B160" i="217"/>
  <c r="B157" i="217"/>
  <c r="B118" i="217"/>
  <c r="A170" i="202"/>
  <c r="A131" i="202"/>
  <c r="B160" i="224"/>
  <c r="B121" i="224"/>
  <c r="B137" i="216"/>
  <c r="B176" i="216"/>
  <c r="B137" i="213"/>
  <c r="B176" i="213"/>
  <c r="C19" i="126"/>
  <c r="A96" i="193"/>
  <c r="A96" i="194"/>
  <c r="A115" i="214"/>
  <c r="A154" i="214"/>
  <c r="A33" i="193"/>
  <c r="O117" i="203" s="1"/>
  <c r="O119" i="203" s="1"/>
  <c r="A33" i="194"/>
  <c r="N169" i="202" s="1"/>
  <c r="N173" i="202" s="1"/>
  <c r="A36" i="216"/>
  <c r="A90" i="216" s="1"/>
  <c r="A129" i="216" s="1"/>
  <c r="A40" i="212"/>
  <c r="A94" i="212" s="1"/>
  <c r="A133" i="212" s="1"/>
  <c r="B168" i="225"/>
  <c r="B129" i="225"/>
  <c r="B155" i="201"/>
  <c r="B116" i="201"/>
  <c r="B138" i="206"/>
  <c r="B216" i="206"/>
  <c r="B177" i="206"/>
  <c r="B169" i="206"/>
  <c r="B208" i="206"/>
  <c r="B130" i="206"/>
  <c r="B157" i="216"/>
  <c r="B118" i="216"/>
  <c r="B125" i="215"/>
  <c r="B164" i="215"/>
  <c r="A174" i="200"/>
  <c r="A135" i="200"/>
  <c r="A44" i="209"/>
  <c r="A98" i="209" s="1"/>
  <c r="A85" i="209"/>
  <c r="A44" i="222"/>
  <c r="A98" i="222" s="1"/>
  <c r="A85" i="222"/>
  <c r="A85" i="201"/>
  <c r="A44" i="201"/>
  <c r="A98" i="201" s="1"/>
  <c r="A85" i="224"/>
  <c r="A44" i="224"/>
  <c r="A98" i="224" s="1"/>
  <c r="I112" i="211"/>
  <c r="I151" i="211"/>
  <c r="A81" i="208"/>
  <c r="A40" i="208"/>
  <c r="A94" i="208" s="1"/>
  <c r="A81" i="204"/>
  <c r="A40" i="204"/>
  <c r="A94" i="204" s="1"/>
  <c r="A40" i="223"/>
  <c r="A94" i="223" s="1"/>
  <c r="A81" i="223"/>
  <c r="A154" i="205"/>
  <c r="A193" i="205"/>
  <c r="A36" i="201"/>
  <c r="A90" i="201" s="1"/>
  <c r="A77" i="201"/>
  <c r="A36" i="203"/>
  <c r="A90" i="203" s="1"/>
  <c r="A77" i="203"/>
  <c r="A77" i="223"/>
  <c r="A36" i="223"/>
  <c r="A90" i="223" s="1"/>
  <c r="A116" i="210"/>
  <c r="A155" i="210"/>
  <c r="B120" i="218"/>
  <c r="B135" i="206"/>
  <c r="B135" i="204"/>
  <c r="B169" i="219"/>
  <c r="B128" i="198"/>
  <c r="B284" i="198" s="1"/>
  <c r="B132" i="216"/>
  <c r="A132" i="205"/>
  <c r="A121" i="212"/>
  <c r="B176" i="205"/>
  <c r="A292" i="204"/>
  <c r="A138" i="199"/>
  <c r="A255" i="199" s="1"/>
  <c r="A228" i="204"/>
  <c r="A135" i="206"/>
  <c r="L10" i="203"/>
  <c r="T98" i="122" s="1"/>
  <c r="A157" i="215"/>
  <c r="B174" i="204"/>
  <c r="B206" i="206"/>
  <c r="B207" i="199"/>
  <c r="B124" i="223"/>
  <c r="A216" i="205"/>
  <c r="B161" i="224"/>
  <c r="B122" i="224"/>
  <c r="C4" i="233"/>
  <c r="C4" i="163"/>
  <c r="B177" i="215"/>
  <c r="B138" i="215"/>
  <c r="A161" i="200"/>
  <c r="A122" i="200"/>
  <c r="A122" i="201"/>
  <c r="A161" i="201"/>
  <c r="I190" i="198"/>
  <c r="I229" i="198"/>
  <c r="A44" i="208"/>
  <c r="A98" i="208" s="1"/>
  <c r="A85" i="208"/>
  <c r="A85" i="198"/>
  <c r="A44" i="198"/>
  <c r="A98" i="198" s="1"/>
  <c r="I112" i="212"/>
  <c r="I151" i="212"/>
  <c r="A138" i="222"/>
  <c r="A177" i="222"/>
  <c r="A158" i="213"/>
  <c r="A119" i="213"/>
  <c r="A167" i="205"/>
  <c r="A206" i="205"/>
  <c r="A128" i="205"/>
  <c r="A77" i="204"/>
  <c r="A36" i="204"/>
  <c r="A90" i="204" s="1"/>
  <c r="A36" i="218"/>
  <c r="A90" i="218" s="1"/>
  <c r="A77" i="218"/>
  <c r="A129" i="206"/>
  <c r="A207" i="206"/>
  <c r="A168" i="206"/>
  <c r="A120" i="219"/>
  <c r="A159" i="219"/>
  <c r="A198" i="219"/>
  <c r="B198" i="218"/>
  <c r="B174" i="206"/>
  <c r="B252" i="204"/>
  <c r="B167" i="198"/>
  <c r="B105" i="219"/>
  <c r="B24" i="126"/>
  <c r="A214" i="204"/>
  <c r="A175" i="219"/>
  <c r="A189" i="204"/>
  <c r="A204" i="206"/>
  <c r="B105" i="207"/>
  <c r="A137" i="204"/>
  <c r="B213" i="204"/>
  <c r="A168" i="202"/>
  <c r="A176" i="210"/>
  <c r="A40" i="200"/>
  <c r="A94" i="200" s="1"/>
  <c r="A159" i="212"/>
  <c r="B174" i="224"/>
  <c r="B135" i="224"/>
  <c r="B119" i="219"/>
  <c r="B197" i="219"/>
  <c r="B158" i="219"/>
  <c r="B160" i="200"/>
  <c r="B121" i="200"/>
  <c r="B199" i="206"/>
  <c r="B121" i="206"/>
  <c r="B160" i="206"/>
  <c r="B157" i="206"/>
  <c r="B196" i="206"/>
  <c r="B118" i="206"/>
  <c r="B167" i="219"/>
  <c r="B206" i="219"/>
  <c r="B128" i="219"/>
  <c r="A169" i="208"/>
  <c r="A130" i="208"/>
  <c r="A85" i="205"/>
  <c r="A44" i="205"/>
  <c r="A98" i="205" s="1"/>
  <c r="A44" i="212"/>
  <c r="A98" i="212" s="1"/>
  <c r="A85" i="212"/>
  <c r="A85" i="214"/>
  <c r="A44" i="214"/>
  <c r="A98" i="214" s="1"/>
  <c r="A40" i="220"/>
  <c r="A94" i="220" s="1"/>
  <c r="A81" i="220"/>
  <c r="I112" i="201"/>
  <c r="I151" i="201"/>
  <c r="A40" i="207"/>
  <c r="A94" i="207" s="1"/>
  <c r="A81" i="207"/>
  <c r="A40" i="210"/>
  <c r="A94" i="210" s="1"/>
  <c r="A81" i="210"/>
  <c r="A40" i="216"/>
  <c r="A94" i="216" s="1"/>
  <c r="A81" i="216"/>
  <c r="A155" i="211"/>
  <c r="A116" i="211"/>
  <c r="A36" i="205"/>
  <c r="A90" i="205" s="1"/>
  <c r="A77" i="205"/>
  <c r="B167" i="213"/>
  <c r="B128" i="213"/>
  <c r="B172" i="210"/>
  <c r="B133" i="210"/>
  <c r="A58" i="123"/>
  <c r="A173" i="218"/>
  <c r="A165" i="206"/>
  <c r="B158" i="215"/>
  <c r="B172" i="224"/>
  <c r="B133" i="224"/>
  <c r="B125" i="206"/>
  <c r="B203" i="206"/>
  <c r="B164" i="206"/>
  <c r="B160" i="216"/>
  <c r="B121" i="216"/>
  <c r="B156" i="216"/>
  <c r="B117" i="216"/>
  <c r="B160" i="215"/>
  <c r="B121" i="215"/>
  <c r="A117" i="208"/>
  <c r="A156" i="208"/>
  <c r="A85" i="199"/>
  <c r="A44" i="199"/>
  <c r="A98" i="199" s="1"/>
  <c r="A44" i="200"/>
  <c r="A98" i="200" s="1"/>
  <c r="A85" i="200"/>
  <c r="A44" i="213"/>
  <c r="A98" i="213" s="1"/>
  <c r="A85" i="213"/>
  <c r="B122" i="207"/>
  <c r="B161" i="207"/>
  <c r="A40" i="201"/>
  <c r="A94" i="201" s="1"/>
  <c r="A81" i="201"/>
  <c r="A40" i="198"/>
  <c r="A94" i="198" s="1"/>
  <c r="A81" i="198"/>
  <c r="A172" i="215"/>
  <c r="A133" i="215"/>
  <c r="A81" i="199"/>
  <c r="A40" i="199"/>
  <c r="A94" i="199" s="1"/>
  <c r="A40" i="224"/>
  <c r="A94" i="224" s="1"/>
  <c r="A81" i="224"/>
  <c r="B119" i="212"/>
  <c r="B158" i="212"/>
  <c r="A129" i="211"/>
  <c r="A168" i="211"/>
  <c r="A36" i="200"/>
  <c r="A90" i="200" s="1"/>
  <c r="A77" i="200"/>
  <c r="A36" i="222"/>
  <c r="A90" i="222" s="1"/>
  <c r="A77" i="222"/>
  <c r="B115" i="213"/>
  <c r="B154" i="213"/>
  <c r="AC6" i="192"/>
  <c r="AD6" i="192"/>
  <c r="AE6" i="192"/>
  <c r="AB6" i="192"/>
  <c r="D4" i="2"/>
  <c r="D30" i="192"/>
  <c r="D75" i="192" s="1"/>
  <c r="Y6" i="192"/>
  <c r="AF6" i="192"/>
  <c r="AF30" i="192" s="1"/>
  <c r="AA6" i="192"/>
  <c r="B161" i="214"/>
  <c r="B122" i="214"/>
  <c r="B170" i="223"/>
  <c r="B131" i="223"/>
  <c r="I156" i="214"/>
  <c r="I117" i="214"/>
  <c r="B132" i="204"/>
  <c r="B249" i="204"/>
  <c r="B288" i="204"/>
  <c r="A128" i="207"/>
  <c r="A167" i="207"/>
  <c r="B120" i="206"/>
  <c r="B210" i="204"/>
  <c r="B137" i="204"/>
  <c r="B212" i="203"/>
  <c r="I156" i="224"/>
  <c r="I156" i="206"/>
  <c r="B119" i="220"/>
  <c r="B213" i="218"/>
  <c r="A201" i="204"/>
  <c r="B176" i="211"/>
  <c r="A201" i="198"/>
  <c r="A214" i="220"/>
  <c r="B105" i="213"/>
  <c r="I8" i="205"/>
  <c r="S110" i="122" s="1"/>
  <c r="L7" i="206"/>
  <c r="T116" i="122" s="1"/>
  <c r="A206" i="219"/>
  <c r="L9" i="206"/>
  <c r="T118" i="122" s="1"/>
  <c r="C7" i="201"/>
  <c r="B106" i="201" s="1"/>
  <c r="C7" i="202"/>
  <c r="B106" i="202" s="1"/>
  <c r="L8" i="198"/>
  <c r="T61" i="122" s="1"/>
  <c r="N91" i="199"/>
  <c r="N95" i="199" s="1"/>
  <c r="O169" i="198"/>
  <c r="C9" i="203"/>
  <c r="B184" i="203" s="1"/>
  <c r="C6" i="201"/>
  <c r="B67" i="201" s="1"/>
  <c r="I6" i="205"/>
  <c r="S108" i="122" s="1"/>
  <c r="C8" i="205"/>
  <c r="B145" i="205" s="1"/>
  <c r="C6" i="204"/>
  <c r="B67" i="204" s="1"/>
  <c r="L6" i="204"/>
  <c r="T101" i="122" s="1"/>
  <c r="L8" i="202"/>
  <c r="T89" i="122" s="1"/>
  <c r="C6" i="199"/>
  <c r="B67" i="199" s="1"/>
  <c r="A170" i="218"/>
  <c r="B129" i="220"/>
  <c r="B195" i="198"/>
  <c r="B171" i="210"/>
  <c r="A165" i="207"/>
  <c r="A119" i="205"/>
  <c r="A125" i="224"/>
  <c r="A127" i="210"/>
  <c r="I8" i="202"/>
  <c r="S89" i="122" s="1"/>
  <c r="A23" i="232"/>
  <c r="B201" i="220"/>
  <c r="B123" i="220"/>
  <c r="B162" i="220"/>
  <c r="B155" i="209"/>
  <c r="B116" i="209"/>
  <c r="B122" i="222"/>
  <c r="B161" i="222"/>
  <c r="B285" i="204"/>
  <c r="B168" i="204"/>
  <c r="B207" i="204"/>
  <c r="B246" i="204"/>
  <c r="B129" i="204"/>
  <c r="B133" i="211"/>
  <c r="B172" i="211"/>
  <c r="B160" i="210"/>
  <c r="B121" i="210"/>
  <c r="B158" i="201"/>
  <c r="B119" i="201"/>
  <c r="I156" i="205"/>
  <c r="I117" i="205"/>
  <c r="I195" i="205"/>
  <c r="I117" i="216"/>
  <c r="I156" i="216"/>
  <c r="I156" i="213"/>
  <c r="I117" i="213"/>
  <c r="I117" i="201"/>
  <c r="I156" i="201"/>
  <c r="B125" i="224"/>
  <c r="B164" i="224"/>
  <c r="B209" i="219"/>
  <c r="B170" i="219"/>
  <c r="B131" i="219"/>
  <c r="A139" i="216"/>
  <c r="A178" i="216"/>
  <c r="A115" i="207"/>
  <c r="A154" i="207"/>
  <c r="A116" i="216"/>
  <c r="A155" i="216"/>
  <c r="A134" i="223"/>
  <c r="A173" i="223"/>
  <c r="A171" i="214"/>
  <c r="A132" i="214"/>
  <c r="A121" i="213"/>
  <c r="A160" i="213"/>
  <c r="B160" i="222"/>
  <c r="B121" i="222"/>
  <c r="B272" i="204"/>
  <c r="B155" i="204"/>
  <c r="B233" i="204"/>
  <c r="B194" i="204"/>
  <c r="B116" i="204"/>
  <c r="I117" i="207"/>
  <c r="I156" i="207"/>
  <c r="B138" i="224"/>
  <c r="B177" i="224"/>
  <c r="D150" i="198"/>
  <c r="B215" i="220"/>
  <c r="B171" i="218"/>
  <c r="A162" i="204"/>
  <c r="I117" i="210"/>
  <c r="B134" i="208"/>
  <c r="B144" i="220"/>
  <c r="L6" i="206"/>
  <c r="T115" i="122" s="1"/>
  <c r="I7" i="201"/>
  <c r="S81" i="122" s="1"/>
  <c r="I7" i="200"/>
  <c r="S74" i="122" s="1"/>
  <c r="M169" i="198"/>
  <c r="A154" i="200"/>
  <c r="A121" i="218"/>
  <c r="L9" i="205"/>
  <c r="T111" i="122" s="1"/>
  <c r="L6" i="205"/>
  <c r="T108" i="122" s="1"/>
  <c r="C6" i="202"/>
  <c r="B67" i="202" s="1"/>
  <c r="A113" i="206"/>
  <c r="C10" i="203"/>
  <c r="B223" i="203" s="1"/>
  <c r="C8" i="200"/>
  <c r="B145" i="200" s="1"/>
  <c r="I8" i="200"/>
  <c r="S75" i="122" s="1"/>
  <c r="C7" i="200"/>
  <c r="B106" i="200" s="1"/>
  <c r="L6" i="201"/>
  <c r="T80" i="122" s="1"/>
  <c r="I8" i="198"/>
  <c r="S61" i="122" s="1"/>
  <c r="L6" i="202"/>
  <c r="T87" i="122" s="1"/>
  <c r="C8" i="203"/>
  <c r="B145" i="203" s="1"/>
  <c r="I6" i="206"/>
  <c r="S115" i="122" s="1"/>
  <c r="L11" i="204"/>
  <c r="T106" i="122" s="1"/>
  <c r="B170" i="198"/>
  <c r="A130" i="207"/>
  <c r="A212" i="205"/>
  <c r="B117" i="198"/>
  <c r="B273" i="198" s="1"/>
  <c r="A131" i="215"/>
  <c r="O169" i="201"/>
  <c r="O173" i="201" s="1"/>
  <c r="L6" i="203"/>
  <c r="T94" i="122" s="1"/>
  <c r="A24" i="60"/>
  <c r="C150" i="202" s="1"/>
  <c r="V89" i="122" s="1"/>
  <c r="B125" i="225"/>
  <c r="B164" i="225"/>
  <c r="B163" i="224"/>
  <c r="B124" i="224"/>
  <c r="B173" i="222"/>
  <c r="B134" i="222"/>
  <c r="I156" i="211"/>
  <c r="I117" i="211"/>
  <c r="B119" i="210"/>
  <c r="B158" i="210"/>
  <c r="I156" i="208"/>
  <c r="I117" i="208"/>
  <c r="I117" i="225"/>
  <c r="I156" i="225"/>
  <c r="I156" i="220"/>
  <c r="I195" i="220"/>
  <c r="I117" i="220"/>
  <c r="B162" i="211"/>
  <c r="B123" i="211"/>
  <c r="B158" i="204"/>
  <c r="B119" i="204"/>
  <c r="A118" i="209"/>
  <c r="A157" i="209"/>
  <c r="A178" i="210"/>
  <c r="A139" i="210"/>
  <c r="A119" i="224"/>
  <c r="A158" i="224"/>
  <c r="A164" i="208"/>
  <c r="A125" i="208"/>
  <c r="A158" i="211"/>
  <c r="A119" i="211"/>
  <c r="B159" i="211"/>
  <c r="B120" i="211"/>
  <c r="I156" i="203"/>
  <c r="I195" i="203"/>
  <c r="B159" i="206"/>
  <c r="B171" i="204"/>
  <c r="I195" i="206"/>
  <c r="I117" i="203"/>
  <c r="I273" i="203" s="1"/>
  <c r="B210" i="218"/>
  <c r="A279" i="204"/>
  <c r="A123" i="198"/>
  <c r="A279" i="198" s="1"/>
  <c r="A136" i="220"/>
  <c r="I7" i="204"/>
  <c r="S102" i="122" s="1"/>
  <c r="I7" i="203"/>
  <c r="S95" i="122" s="1"/>
  <c r="I6" i="200"/>
  <c r="S73" i="122" s="1"/>
  <c r="A167" i="219"/>
  <c r="I11" i="204"/>
  <c r="S106" i="122" s="1"/>
  <c r="C11" i="204"/>
  <c r="B262" i="204" s="1"/>
  <c r="L8" i="201"/>
  <c r="T82" i="122" s="1"/>
  <c r="C7" i="203"/>
  <c r="B106" i="203" s="1"/>
  <c r="L6" i="199"/>
  <c r="T66" i="122" s="1"/>
  <c r="O91" i="199"/>
  <c r="O95" i="199" s="1"/>
  <c r="I9" i="205"/>
  <c r="S111" i="122" s="1"/>
  <c r="L7" i="201"/>
  <c r="T81" i="122" s="1"/>
  <c r="I6" i="202"/>
  <c r="S87" i="122" s="1"/>
  <c r="L8" i="206"/>
  <c r="T117" i="122" s="1"/>
  <c r="I7" i="206"/>
  <c r="S116" i="122" s="1"/>
  <c r="L6" i="200"/>
  <c r="T73" i="122" s="1"/>
  <c r="L8" i="200"/>
  <c r="T75" i="122" s="1"/>
  <c r="L7" i="205"/>
  <c r="T109" i="122" s="1"/>
  <c r="C7" i="205"/>
  <c r="B106" i="205" s="1"/>
  <c r="I8" i="201"/>
  <c r="S82" i="122" s="1"/>
  <c r="I10" i="203"/>
  <c r="S98" i="122" s="1"/>
  <c r="I9" i="206"/>
  <c r="S118" i="122" s="1"/>
  <c r="A113" i="225"/>
  <c r="A132" i="211"/>
  <c r="L7" i="203"/>
  <c r="T95" i="122" s="1"/>
  <c r="B216" i="220"/>
  <c r="B177" i="220"/>
  <c r="B138" i="220"/>
  <c r="B175" i="220"/>
  <c r="B136" i="220"/>
  <c r="B214" i="220"/>
  <c r="B123" i="202"/>
  <c r="B162" i="202"/>
  <c r="B120" i="223"/>
  <c r="B159" i="223"/>
  <c r="B133" i="222"/>
  <c r="B172" i="222"/>
  <c r="B172" i="219"/>
  <c r="B133" i="219"/>
  <c r="B211" i="219"/>
  <c r="A67" i="198"/>
  <c r="L73" i="198" s="1"/>
  <c r="B171" i="201"/>
  <c r="B132" i="201"/>
  <c r="I156" i="212"/>
  <c r="I117" i="212"/>
  <c r="I117" i="218"/>
  <c r="I195" i="218"/>
  <c r="I156" i="218"/>
  <c r="I117" i="199"/>
  <c r="I234" i="199" s="1"/>
  <c r="I195" i="199"/>
  <c r="I156" i="199"/>
  <c r="A132" i="224"/>
  <c r="A171" i="224"/>
  <c r="A154" i="225"/>
  <c r="A115" i="225"/>
  <c r="A158" i="214"/>
  <c r="A119" i="214"/>
  <c r="G7" i="2"/>
  <c r="N22" i="183"/>
  <c r="C8" i="208"/>
  <c r="B145" i="208" s="1"/>
  <c r="N32" i="183"/>
  <c r="N17" i="183"/>
  <c r="N27" i="183"/>
  <c r="N12" i="183"/>
  <c r="C6" i="212"/>
  <c r="B67" i="212" s="1"/>
  <c r="L6" i="213"/>
  <c r="T164" i="122" s="1"/>
  <c r="L6" i="211"/>
  <c r="T150" i="122" s="1"/>
  <c r="C7" i="213"/>
  <c r="B106" i="213" s="1"/>
  <c r="C8" i="217"/>
  <c r="B145" i="217" s="1"/>
  <c r="C7" i="224"/>
  <c r="B106" i="224" s="1"/>
  <c r="C6" i="209"/>
  <c r="B67" i="209" s="1"/>
  <c r="I7" i="214"/>
  <c r="S172" i="122" s="1"/>
  <c r="L8" i="208"/>
  <c r="T131" i="122" s="1"/>
  <c r="I8" i="207"/>
  <c r="S124" i="122" s="1"/>
  <c r="T257" i="122"/>
  <c r="I7" i="209"/>
  <c r="S137" i="122" s="1"/>
  <c r="L8" i="220"/>
  <c r="T208" i="122" s="1"/>
  <c r="I6" i="224"/>
  <c r="S234" i="122" s="1"/>
  <c r="C9" i="218"/>
  <c r="B184" i="218" s="1"/>
  <c r="Q18" i="183"/>
  <c r="I15" i="126"/>
  <c r="E139" i="216"/>
  <c r="D138" i="216"/>
  <c r="E45" i="216"/>
  <c r="D45" i="216" s="1"/>
  <c r="E100" i="210"/>
  <c r="E45" i="210"/>
  <c r="D99" i="210"/>
  <c r="E178" i="220"/>
  <c r="E45" i="220"/>
  <c r="D177" i="220"/>
  <c r="F100" i="201"/>
  <c r="F45" i="201"/>
  <c r="D99" i="201"/>
  <c r="G100" i="201"/>
  <c r="G45" i="201"/>
  <c r="G100" i="211"/>
  <c r="G45" i="211"/>
  <c r="D99" i="211"/>
  <c r="F139" i="206"/>
  <c r="F45" i="206"/>
  <c r="F100" i="222"/>
  <c r="F45" i="222"/>
  <c r="D99" i="222"/>
  <c r="G178" i="204"/>
  <c r="G180" i="204" s="1"/>
  <c r="Q27" i="113" s="1"/>
  <c r="D177" i="204"/>
  <c r="F178" i="206"/>
  <c r="F180" i="206" s="1"/>
  <c r="D177" i="206"/>
  <c r="F178" i="209"/>
  <c r="F180" i="209" s="1"/>
  <c r="D177" i="209"/>
  <c r="F178" i="218"/>
  <c r="F180" i="218" s="1"/>
  <c r="M64" i="113" s="1"/>
  <c r="D177" i="218"/>
  <c r="F217" i="206"/>
  <c r="F219" i="206" s="1"/>
  <c r="D216" i="206"/>
  <c r="F178" i="222"/>
  <c r="F180" i="222" s="1"/>
  <c r="D177" i="222"/>
  <c r="G256" i="204"/>
  <c r="G258" i="204" s="1"/>
  <c r="Q29" i="113" s="1"/>
  <c r="D255" i="204"/>
  <c r="G100" i="224"/>
  <c r="G45" i="224"/>
  <c r="D99" i="224"/>
  <c r="G100" i="220"/>
  <c r="G45" i="220"/>
  <c r="D99" i="220"/>
  <c r="B177" i="222"/>
  <c r="B138" i="222"/>
  <c r="B156" i="200"/>
  <c r="B117" i="200"/>
  <c r="B134" i="203"/>
  <c r="B290" i="203" s="1"/>
  <c r="B251" i="203"/>
  <c r="A159" i="203"/>
  <c r="A132" i="216"/>
  <c r="A171" i="216"/>
  <c r="A165" i="201"/>
  <c r="A126" i="201"/>
  <c r="A160" i="198"/>
  <c r="A199" i="198"/>
  <c r="A121" i="198"/>
  <c r="A277" i="198" s="1"/>
  <c r="A238" i="198"/>
  <c r="A168" i="220"/>
  <c r="A129" i="220"/>
  <c r="A207" i="220"/>
  <c r="B172" i="209"/>
  <c r="B133" i="209"/>
  <c r="B118" i="209"/>
  <c r="B157" i="209"/>
  <c r="L148" i="209"/>
  <c r="L109" i="209"/>
  <c r="B138" i="207"/>
  <c r="B177" i="207"/>
  <c r="B132" i="207"/>
  <c r="B171" i="207"/>
  <c r="L148" i="204"/>
  <c r="L109" i="204"/>
  <c r="L265" i="204"/>
  <c r="L187" i="204"/>
  <c r="L226" i="204"/>
  <c r="B138" i="202"/>
  <c r="B177" i="202"/>
  <c r="A200" i="220"/>
  <c r="A122" i="220"/>
  <c r="A161" i="220"/>
  <c r="C109" i="214"/>
  <c r="C148" i="214"/>
  <c r="C148" i="210"/>
  <c r="C109" i="210"/>
  <c r="B111" i="199"/>
  <c r="B141" i="199" s="1"/>
  <c r="L9" i="204"/>
  <c r="T104" i="122" s="1"/>
  <c r="B134" i="202"/>
  <c r="B235" i="204"/>
  <c r="A201" i="199"/>
  <c r="B183" i="220"/>
  <c r="A243" i="204"/>
  <c r="A126" i="214"/>
  <c r="I7" i="218"/>
  <c r="S193" i="122" s="1"/>
  <c r="B137" i="205"/>
  <c r="L6" i="222"/>
  <c r="T220" i="122" s="1"/>
  <c r="C8" i="220"/>
  <c r="B145" i="220" s="1"/>
  <c r="I8" i="211"/>
  <c r="S152" i="122" s="1"/>
  <c r="A126" i="220"/>
  <c r="A152" i="218"/>
  <c r="I9" i="203"/>
  <c r="S97" i="122" s="1"/>
  <c r="M130" i="199"/>
  <c r="M134" i="199" s="1"/>
  <c r="B106" i="198"/>
  <c r="C9" i="204"/>
  <c r="B184" i="204" s="1"/>
  <c r="N78" i="201"/>
  <c r="N80" i="201" s="1"/>
  <c r="I8" i="225"/>
  <c r="S250" i="122" s="1"/>
  <c r="B201" i="218"/>
  <c r="B175" i="199"/>
  <c r="B144" i="208"/>
  <c r="B154" i="223"/>
  <c r="M58" i="200"/>
  <c r="M60" i="200" s="1"/>
  <c r="O55" i="200"/>
  <c r="O57" i="200" s="1"/>
  <c r="A152" i="216"/>
  <c r="E100" i="206"/>
  <c r="E45" i="206"/>
  <c r="D99" i="206"/>
  <c r="E139" i="201"/>
  <c r="E45" i="201"/>
  <c r="D138" i="201"/>
  <c r="M16" i="206"/>
  <c r="M70" i="206" s="1"/>
  <c r="E70" i="206"/>
  <c r="F70" i="209"/>
  <c r="E217" i="199"/>
  <c r="D216" i="199"/>
  <c r="E45" i="199"/>
  <c r="A223" i="198"/>
  <c r="B228" i="198" s="1"/>
  <c r="U63" i="122" s="1"/>
  <c r="L10" i="198"/>
  <c r="T63" i="122" s="1"/>
  <c r="E139" i="224"/>
  <c r="D138" i="224"/>
  <c r="E45" i="224"/>
  <c r="E100" i="207"/>
  <c r="D99" i="207"/>
  <c r="E45" i="207"/>
  <c r="F178" i="199"/>
  <c r="F180" i="199" s="1"/>
  <c r="M12" i="113" s="1"/>
  <c r="D177" i="199"/>
  <c r="F178" i="202"/>
  <c r="F45" i="202"/>
  <c r="D177" i="202"/>
  <c r="F28" i="183"/>
  <c r="F29" i="183" s="1"/>
  <c r="I13" i="183"/>
  <c r="G11" i="126"/>
  <c r="F139" i="207"/>
  <c r="F45" i="207"/>
  <c r="D138" i="207"/>
  <c r="F100" i="213"/>
  <c r="F45" i="213"/>
  <c r="G100" i="199"/>
  <c r="G45" i="199"/>
  <c r="G178" i="215"/>
  <c r="G180" i="215" s="1"/>
  <c r="D177" i="215"/>
  <c r="E139" i="225"/>
  <c r="E45" i="225"/>
  <c r="D138" i="225"/>
  <c r="G73" i="228"/>
  <c r="E9" i="229" s="1"/>
  <c r="G74" i="228"/>
  <c r="E10" i="229" s="1"/>
  <c r="F217" i="218"/>
  <c r="F219" i="218" s="1"/>
  <c r="D216" i="218"/>
  <c r="B163" i="208"/>
  <c r="B124" i="208"/>
  <c r="L109" i="200"/>
  <c r="L148" i="200"/>
  <c r="F71" i="228"/>
  <c r="D7" i="229" s="1"/>
  <c r="B121" i="203"/>
  <c r="B277" i="203" s="1"/>
  <c r="B238" i="203"/>
  <c r="B199" i="203"/>
  <c r="B160" i="203"/>
  <c r="Z61" i="122"/>
  <c r="A211" i="203"/>
  <c r="A250" i="203"/>
  <c r="A172" i="203"/>
  <c r="A133" i="203"/>
  <c r="A289" i="203" s="1"/>
  <c r="A164" i="215"/>
  <c r="A125" i="215"/>
  <c r="A158" i="216"/>
  <c r="A119" i="216"/>
  <c r="A119" i="203"/>
  <c r="A275" i="203" s="1"/>
  <c r="A197" i="203"/>
  <c r="A158" i="203"/>
  <c r="A236" i="203"/>
  <c r="A153" i="220"/>
  <c r="A192" i="220"/>
  <c r="A114" i="220"/>
  <c r="A153" i="201"/>
  <c r="A114" i="201"/>
  <c r="A173" i="207"/>
  <c r="A134" i="207"/>
  <c r="A48" i="222"/>
  <c r="A102" i="222" s="1"/>
  <c r="A72" i="222"/>
  <c r="A150" i="206"/>
  <c r="A189" i="206"/>
  <c r="A111" i="206"/>
  <c r="B168" i="215"/>
  <c r="B129" i="215"/>
  <c r="B134" i="207"/>
  <c r="B173" i="207"/>
  <c r="Y61" i="122"/>
  <c r="A135" i="217"/>
  <c r="A174" i="217"/>
  <c r="K226" i="203"/>
  <c r="K109" i="203"/>
  <c r="K265" i="203" s="1"/>
  <c r="K109" i="209"/>
  <c r="K109" i="199"/>
  <c r="K226" i="199" s="1"/>
  <c r="K148" i="199"/>
  <c r="K187" i="199"/>
  <c r="M16" i="219"/>
  <c r="M70" i="219" s="1"/>
  <c r="E70" i="219"/>
  <c r="E100" i="208"/>
  <c r="E45" i="208"/>
  <c r="D99" i="208"/>
  <c r="E178" i="200"/>
  <c r="E45" i="200"/>
  <c r="D177" i="200"/>
  <c r="G16" i="222"/>
  <c r="E100" i="213"/>
  <c r="E45" i="213"/>
  <c r="D99" i="213"/>
  <c r="F178" i="201"/>
  <c r="F180" i="201" s="1"/>
  <c r="D177" i="201"/>
  <c r="Q16" i="183"/>
  <c r="I14" i="126"/>
  <c r="F100" i="200"/>
  <c r="D99" i="200"/>
  <c r="F45" i="200"/>
  <c r="G295" i="204"/>
  <c r="G297" i="204" s="1"/>
  <c r="D294" i="204"/>
  <c r="G139" i="215"/>
  <c r="G141" i="215" s="1"/>
  <c r="D138" i="215"/>
  <c r="F139" i="209"/>
  <c r="F141" i="209" s="1"/>
  <c r="D138" i="209"/>
  <c r="B175" i="223"/>
  <c r="B136" i="223"/>
  <c r="B176" i="208"/>
  <c r="B137" i="208"/>
  <c r="B194" i="199"/>
  <c r="B155" i="199"/>
  <c r="B116" i="199"/>
  <c r="B233" i="199" s="1"/>
  <c r="A125" i="200"/>
  <c r="A164" i="200"/>
  <c r="A210" i="203"/>
  <c r="A171" i="203"/>
  <c r="A249" i="203"/>
  <c r="A132" i="203"/>
  <c r="A288" i="203" s="1"/>
  <c r="A121" i="207"/>
  <c r="A160" i="207"/>
  <c r="A113" i="217"/>
  <c r="A152" i="217"/>
  <c r="A121" i="225"/>
  <c r="A160" i="225"/>
  <c r="A135" i="218"/>
  <c r="A165" i="204"/>
  <c r="L8" i="219"/>
  <c r="T201" i="122" s="1"/>
  <c r="A123" i="205"/>
  <c r="A177" i="215"/>
  <c r="I9" i="204"/>
  <c r="S104" i="122" s="1"/>
  <c r="C8" i="219"/>
  <c r="B145" i="219" s="1"/>
  <c r="L8" i="215"/>
  <c r="T180" i="122" s="1"/>
  <c r="A111" i="218"/>
  <c r="A169" i="217"/>
  <c r="T213" i="122"/>
  <c r="I7" i="199"/>
  <c r="S67" i="122" s="1"/>
  <c r="C8" i="222"/>
  <c r="B145" i="222" s="1"/>
  <c r="L9" i="218"/>
  <c r="T195" i="122" s="1"/>
  <c r="E7" i="98"/>
  <c r="E97" i="98" s="1"/>
  <c r="B123" i="218"/>
  <c r="A111" i="60"/>
  <c r="B129" i="213"/>
  <c r="M16" i="198"/>
  <c r="M70" i="198" s="1"/>
  <c r="E70" i="198"/>
  <c r="X57" i="122"/>
  <c r="AE57" i="122" s="1"/>
  <c r="F70" i="213"/>
  <c r="F100" i="198"/>
  <c r="D99" i="198"/>
  <c r="E100" i="214"/>
  <c r="E45" i="214"/>
  <c r="D99" i="214"/>
  <c r="E100" i="209"/>
  <c r="E45" i="209"/>
  <c r="D99" i="209"/>
  <c r="F139" i="200"/>
  <c r="F141" i="200" s="1"/>
  <c r="D138" i="200"/>
  <c r="F100" i="199"/>
  <c r="F45" i="199"/>
  <c r="D99" i="199"/>
  <c r="F100" i="225"/>
  <c r="D99" i="225"/>
  <c r="F45" i="225"/>
  <c r="G139" i="204"/>
  <c r="G141" i="204" s="1"/>
  <c r="D138" i="204"/>
  <c r="F178" i="207"/>
  <c r="F180" i="207" s="1"/>
  <c r="D177" i="207"/>
  <c r="F139" i="218"/>
  <c r="F141" i="218" s="1"/>
  <c r="M63" i="113" s="1"/>
  <c r="D138" i="218"/>
  <c r="G100" i="200"/>
  <c r="G45" i="200"/>
  <c r="G139" i="211"/>
  <c r="G141" i="211" s="1"/>
  <c r="Q48" i="113" s="1"/>
  <c r="D138" i="211"/>
  <c r="G178" i="224"/>
  <c r="G180" i="224" s="1"/>
  <c r="D177" i="224"/>
  <c r="E139" i="206"/>
  <c r="E141" i="206" s="1"/>
  <c r="I36" i="113" s="1"/>
  <c r="D138" i="206"/>
  <c r="E139" i="222"/>
  <c r="E45" i="222"/>
  <c r="D138" i="222"/>
  <c r="F139" i="208"/>
  <c r="F141" i="208" s="1"/>
  <c r="D138" i="208"/>
  <c r="F178" i="213"/>
  <c r="F180" i="213" s="1"/>
  <c r="D177" i="213"/>
  <c r="F178" i="225"/>
  <c r="F180" i="225" s="1"/>
  <c r="D177" i="225"/>
  <c r="G217" i="204"/>
  <c r="G219" i="204" s="1"/>
  <c r="Q28" i="113" s="1"/>
  <c r="D216" i="204"/>
  <c r="G217" i="220"/>
  <c r="G219" i="220" s="1"/>
  <c r="D216" i="220"/>
  <c r="F178" i="208"/>
  <c r="F180" i="208" s="1"/>
  <c r="D177" i="208"/>
  <c r="G100" i="204"/>
  <c r="D99" i="204"/>
  <c r="G45" i="204"/>
  <c r="G100" i="215"/>
  <c r="G45" i="215"/>
  <c r="D45" i="215" s="1"/>
  <c r="D99" i="215"/>
  <c r="M28" i="183"/>
  <c r="M29" i="183" s="1"/>
  <c r="H9" i="230" s="1"/>
  <c r="H23" i="126"/>
  <c r="E73" i="228"/>
  <c r="C9" i="229" s="1"/>
  <c r="B137" i="223"/>
  <c r="B176" i="223"/>
  <c r="B158" i="223"/>
  <c r="B119" i="223"/>
  <c r="B115" i="206"/>
  <c r="B193" i="206"/>
  <c r="B154" i="206"/>
  <c r="B172" i="200"/>
  <c r="B133" i="200"/>
  <c r="D109" i="200"/>
  <c r="D148" i="200"/>
  <c r="F70" i="228"/>
  <c r="D6" i="229" s="1"/>
  <c r="I87" i="191"/>
  <c r="L179" i="60"/>
  <c r="A125" i="205"/>
  <c r="A203" i="205"/>
  <c r="A164" i="205"/>
  <c r="A197" i="199"/>
  <c r="A158" i="199"/>
  <c r="A134" i="212"/>
  <c r="A173" i="212"/>
  <c r="A141" i="223"/>
  <c r="A180" i="223"/>
  <c r="B160" i="207"/>
  <c r="B121" i="207"/>
  <c r="B202" i="203"/>
  <c r="B163" i="203"/>
  <c r="B124" i="203"/>
  <c r="B280" i="203" s="1"/>
  <c r="B241" i="203"/>
  <c r="A122" i="223"/>
  <c r="A161" i="223"/>
  <c r="A135" i="199"/>
  <c r="A252" i="199" s="1"/>
  <c r="A213" i="199"/>
  <c r="A174" i="199"/>
  <c r="A161" i="225"/>
  <c r="A122" i="225"/>
  <c r="C187" i="203"/>
  <c r="C148" i="203"/>
  <c r="C226" i="203"/>
  <c r="C109" i="203"/>
  <c r="C265" i="203" s="1"/>
  <c r="C109" i="209"/>
  <c r="C148" i="209"/>
  <c r="C148" i="199"/>
  <c r="C187" i="199"/>
  <c r="C109" i="199"/>
  <c r="C226" i="199" s="1"/>
  <c r="A174" i="218"/>
  <c r="A126" i="204"/>
  <c r="C6" i="223"/>
  <c r="B67" i="223" s="1"/>
  <c r="C8" i="218"/>
  <c r="B145" i="218" s="1"/>
  <c r="I8" i="219"/>
  <c r="S201" i="122" s="1"/>
  <c r="L7" i="198"/>
  <c r="T60" i="122" s="1"/>
  <c r="A189" i="218"/>
  <c r="L6" i="224"/>
  <c r="T234" i="122" s="1"/>
  <c r="I7" i="198"/>
  <c r="S60" i="122" s="1"/>
  <c r="C6" i="218"/>
  <c r="B67" i="218" s="1"/>
  <c r="L8" i="222"/>
  <c r="T222" i="122" s="1"/>
  <c r="C8" i="224"/>
  <c r="B145" i="224" s="1"/>
  <c r="N16" i="218"/>
  <c r="N70" i="218" s="1"/>
  <c r="E139" i="205"/>
  <c r="D138" i="205"/>
  <c r="E45" i="205"/>
  <c r="F100" i="208"/>
  <c r="F45" i="208"/>
  <c r="F139" i="199"/>
  <c r="F141" i="199" s="1"/>
  <c r="D138" i="199"/>
  <c r="I6" i="233"/>
  <c r="F33" i="183"/>
  <c r="F35" i="183" s="1"/>
  <c r="F217" i="203"/>
  <c r="D216" i="203"/>
  <c r="F45" i="203"/>
  <c r="F100" i="209"/>
  <c r="F45" i="209"/>
  <c r="F100" i="218"/>
  <c r="F45" i="218"/>
  <c r="D99" i="218"/>
  <c r="G139" i="220"/>
  <c r="G141" i="220" s="1"/>
  <c r="Q69" i="113" s="1"/>
  <c r="D138" i="220"/>
  <c r="F139" i="213"/>
  <c r="F141" i="213" s="1"/>
  <c r="D138" i="213"/>
  <c r="Q25" i="183"/>
  <c r="I21" i="126"/>
  <c r="G178" i="211"/>
  <c r="G180" i="211" s="1"/>
  <c r="D177" i="211"/>
  <c r="N41" i="183"/>
  <c r="B125" i="222"/>
  <c r="B164" i="222"/>
  <c r="N41" i="228"/>
  <c r="B162" i="201"/>
  <c r="B123" i="201"/>
  <c r="P8" i="191"/>
  <c r="O8" i="191"/>
  <c r="L87" i="191"/>
  <c r="A177" i="224"/>
  <c r="A138" i="224"/>
  <c r="A210" i="199"/>
  <c r="A171" i="199"/>
  <c r="A132" i="199"/>
  <c r="A249" i="199" s="1"/>
  <c r="A114" i="207"/>
  <c r="A153" i="207"/>
  <c r="A116" i="217"/>
  <c r="A155" i="217"/>
  <c r="A72" i="216"/>
  <c r="A48" i="216"/>
  <c r="A102" i="216" s="1"/>
  <c r="A48" i="210"/>
  <c r="A102" i="210" s="1"/>
  <c r="A72" i="210"/>
  <c r="A147" i="218"/>
  <c r="A186" i="218"/>
  <c r="A108" i="218"/>
  <c r="A48" i="217"/>
  <c r="A102" i="217" s="1"/>
  <c r="A72" i="217"/>
  <c r="B120" i="209"/>
  <c r="B159" i="209"/>
  <c r="D148" i="209"/>
  <c r="D109" i="209"/>
  <c r="B125" i="207"/>
  <c r="B164" i="207"/>
  <c r="B119" i="207"/>
  <c r="B158" i="207"/>
  <c r="D148" i="204"/>
  <c r="D226" i="204"/>
  <c r="D187" i="204"/>
  <c r="D109" i="204"/>
  <c r="D265" i="204"/>
  <c r="A161" i="199"/>
  <c r="A122" i="199"/>
  <c r="A239" i="199" s="1"/>
  <c r="A200" i="199"/>
  <c r="K148" i="214"/>
  <c r="K109" i="214"/>
  <c r="K109" i="210"/>
  <c r="K148" i="210"/>
  <c r="J6" i="183"/>
  <c r="J8" i="183" s="1"/>
  <c r="N6" i="183"/>
  <c r="N8" i="183" s="1"/>
  <c r="D177" i="198"/>
  <c r="E178" i="198"/>
  <c r="I8" i="199"/>
  <c r="S68" i="122" s="1"/>
  <c r="I82" i="199"/>
  <c r="I15" i="199"/>
  <c r="I69" i="199" s="1"/>
  <c r="B160" i="225"/>
  <c r="B121" i="225"/>
  <c r="B138" i="217"/>
  <c r="B177" i="217"/>
  <c r="B117" i="212"/>
  <c r="B156" i="212"/>
  <c r="A37" i="212"/>
  <c r="A91" i="212" s="1"/>
  <c r="J39" i="212"/>
  <c r="J93" i="212" s="1"/>
  <c r="J132" i="212" s="1"/>
  <c r="J171" i="212" s="1"/>
  <c r="A78" i="212"/>
  <c r="B136" i="218"/>
  <c r="B175" i="218"/>
  <c r="B214" i="218"/>
  <c r="A120" i="214"/>
  <c r="A159" i="214"/>
  <c r="A164" i="223"/>
  <c r="A125" i="223"/>
  <c r="A270" i="204"/>
  <c r="A114" i="204"/>
  <c r="A153" i="204"/>
  <c r="A231" i="204"/>
  <c r="A192" i="204"/>
  <c r="A170" i="222"/>
  <c r="A131" i="222"/>
  <c r="A117" i="224"/>
  <c r="A156" i="224"/>
  <c r="L151" i="198"/>
  <c r="C72" i="199"/>
  <c r="L7" i="220"/>
  <c r="T207" i="122" s="1"/>
  <c r="B193" i="198"/>
  <c r="A136" i="223"/>
  <c r="B144" i="219"/>
  <c r="M58" i="206"/>
  <c r="M61" i="216"/>
  <c r="M63" i="216" s="1"/>
  <c r="A154" i="223"/>
  <c r="L8" i="224"/>
  <c r="T236" i="122" s="1"/>
  <c r="C8" i="225"/>
  <c r="B145" i="225" s="1"/>
  <c r="I8" i="222"/>
  <c r="S222" i="122" s="1"/>
  <c r="C9" i="220"/>
  <c r="B184" i="220" s="1"/>
  <c r="C6" i="208"/>
  <c r="B67" i="208" s="1"/>
  <c r="I8" i="215"/>
  <c r="S180" i="122" s="1"/>
  <c r="L6" i="212"/>
  <c r="T157" i="122" s="1"/>
  <c r="I6" i="211"/>
  <c r="S150" i="122" s="1"/>
  <c r="O61" i="200"/>
  <c r="O63" i="200" s="1"/>
  <c r="C6" i="215"/>
  <c r="B67" i="215" s="1"/>
  <c r="C7" i="216"/>
  <c r="B106" i="216" s="1"/>
  <c r="C6" i="222"/>
  <c r="B67" i="222" s="1"/>
  <c r="C6" i="220"/>
  <c r="B67" i="220" s="1"/>
  <c r="C7" i="218"/>
  <c r="B106" i="218" s="1"/>
  <c r="I7" i="208"/>
  <c r="S130" i="122" s="1"/>
  <c r="I6" i="220"/>
  <c r="S206" i="122" s="1"/>
  <c r="L6" i="208"/>
  <c r="T129" i="122" s="1"/>
  <c r="A154" i="202"/>
  <c r="C7" i="225"/>
  <c r="B106" i="225" s="1"/>
  <c r="I9" i="219"/>
  <c r="S202" i="122" s="1"/>
  <c r="C6" i="213"/>
  <c r="B67" i="213" s="1"/>
  <c r="I7" i="207"/>
  <c r="S123" i="122" s="1"/>
  <c r="L6" i="214"/>
  <c r="T171" i="122" s="1"/>
  <c r="L8" i="204"/>
  <c r="T103" i="122" s="1"/>
  <c r="L6" i="219"/>
  <c r="T199" i="122" s="1"/>
  <c r="I6" i="208"/>
  <c r="S129" i="122" s="1"/>
  <c r="C6" i="219"/>
  <c r="B67" i="219" s="1"/>
  <c r="C7" i="209"/>
  <c r="B106" i="209" s="1"/>
  <c r="I8" i="209"/>
  <c r="S138" i="122" s="1"/>
  <c r="I6" i="214"/>
  <c r="S171" i="122" s="1"/>
  <c r="I8" i="214"/>
  <c r="S173" i="122" s="1"/>
  <c r="L7" i="207"/>
  <c r="T123" i="122" s="1"/>
  <c r="C7" i="222"/>
  <c r="B106" i="222" s="1"/>
  <c r="L7" i="222"/>
  <c r="T221" i="122" s="1"/>
  <c r="S257" i="122"/>
  <c r="I7" i="224"/>
  <c r="S235" i="122" s="1"/>
  <c r="B131" i="198"/>
  <c r="B287" i="198" s="1"/>
  <c r="A168" i="219"/>
  <c r="B170" i="208"/>
  <c r="M52" i="200"/>
  <c r="M54" i="200" s="1"/>
  <c r="I84" i="2"/>
  <c r="A67" i="200"/>
  <c r="M91" i="200" s="1"/>
  <c r="M95" i="200" s="1"/>
  <c r="C6" i="200"/>
  <c r="B67" i="200" s="1"/>
  <c r="I82" i="203"/>
  <c r="I15" i="203"/>
  <c r="I69" i="203" s="1"/>
  <c r="I82" i="224"/>
  <c r="I15" i="224"/>
  <c r="I69" i="224" s="1"/>
  <c r="I82" i="202"/>
  <c r="I15" i="202"/>
  <c r="I69" i="202" s="1"/>
  <c r="B128" i="222"/>
  <c r="B167" i="222"/>
  <c r="B157" i="208"/>
  <c r="B118" i="208"/>
  <c r="B122" i="217"/>
  <c r="B161" i="217"/>
  <c r="B138" i="212"/>
  <c r="B177" i="212"/>
  <c r="B170" i="212"/>
  <c r="B131" i="212"/>
  <c r="B163" i="211"/>
  <c r="B124" i="211"/>
  <c r="B117" i="201"/>
  <c r="B156" i="201"/>
  <c r="A78" i="225"/>
  <c r="A37" i="225"/>
  <c r="A91" i="225" s="1"/>
  <c r="J39" i="225"/>
  <c r="J93" i="225" s="1"/>
  <c r="J132" i="225" s="1"/>
  <c r="J171" i="225" s="1"/>
  <c r="B171" i="224"/>
  <c r="B132" i="224"/>
  <c r="B131" i="215"/>
  <c r="B170" i="215"/>
  <c r="A167" i="216"/>
  <c r="A128" i="216"/>
  <c r="A167" i="200"/>
  <c r="A128" i="200"/>
  <c r="A164" i="214"/>
  <c r="A125" i="214"/>
  <c r="A119" i="215"/>
  <c r="A158" i="215"/>
  <c r="A119" i="217"/>
  <c r="A158" i="217"/>
  <c r="A206" i="206"/>
  <c r="A128" i="206"/>
  <c r="A199" i="206"/>
  <c r="A160" i="206"/>
  <c r="A121" i="206"/>
  <c r="A169" i="201"/>
  <c r="A130" i="201"/>
  <c r="A118" i="222"/>
  <c r="A157" i="222"/>
  <c r="A130" i="224"/>
  <c r="A169" i="224"/>
  <c r="A131" i="208"/>
  <c r="A170" i="208"/>
  <c r="I82" i="216"/>
  <c r="I15" i="216"/>
  <c r="I69" i="216" s="1"/>
  <c r="I82" i="211"/>
  <c r="I15" i="211"/>
  <c r="I69" i="211" s="1"/>
  <c r="B161" i="206"/>
  <c r="B122" i="206"/>
  <c r="B200" i="206"/>
  <c r="B155" i="213"/>
  <c r="B116" i="213"/>
  <c r="B122" i="204"/>
  <c r="B278" i="204"/>
  <c r="B200" i="204"/>
  <c r="B161" i="204"/>
  <c r="B239" i="204"/>
  <c r="A172" i="202"/>
  <c r="A133" i="202"/>
  <c r="A125" i="209"/>
  <c r="A164" i="209"/>
  <c r="A132" i="202"/>
  <c r="A171" i="202"/>
  <c r="D111" i="199"/>
  <c r="W67" i="122" s="1"/>
  <c r="N156" i="201"/>
  <c r="N158" i="201" s="1"/>
  <c r="N160" i="201" s="1"/>
  <c r="L190" i="198"/>
  <c r="L9" i="123" s="1"/>
  <c r="L158" i="198"/>
  <c r="O156" i="201"/>
  <c r="O158" i="201" s="1"/>
  <c r="O160" i="201" s="1"/>
  <c r="S255" i="122"/>
  <c r="B154" i="198"/>
  <c r="O58" i="205"/>
  <c r="B136" i="210"/>
  <c r="B160" i="214"/>
  <c r="A215" i="204"/>
  <c r="I7" i="225"/>
  <c r="S249" i="122" s="1"/>
  <c r="I7" i="222"/>
  <c r="S221" i="122" s="1"/>
  <c r="L7" i="213"/>
  <c r="T165" i="122" s="1"/>
  <c r="I7" i="217"/>
  <c r="S186" i="122" s="1"/>
  <c r="C6" i="211"/>
  <c r="B67" i="211" s="1"/>
  <c r="C7" i="212"/>
  <c r="B106" i="212" s="1"/>
  <c r="C8" i="212"/>
  <c r="B145" i="212" s="1"/>
  <c r="C7" i="220"/>
  <c r="B106" i="220" s="1"/>
  <c r="C7" i="217"/>
  <c r="B106" i="217" s="1"/>
  <c r="L7" i="218"/>
  <c r="T193" i="122" s="1"/>
  <c r="L7" i="212"/>
  <c r="T158" i="122" s="1"/>
  <c r="A137" i="215"/>
  <c r="M61" i="200"/>
  <c r="M63" i="200" s="1"/>
  <c r="C6" i="216"/>
  <c r="B67" i="216" s="1"/>
  <c r="L8" i="223"/>
  <c r="T229" i="122" s="1"/>
  <c r="I7" i="220"/>
  <c r="S207" i="122" s="1"/>
  <c r="I8" i="218"/>
  <c r="S194" i="122" s="1"/>
  <c r="I8" i="212"/>
  <c r="S159" i="122" s="1"/>
  <c r="I7" i="215"/>
  <c r="S179" i="122" s="1"/>
  <c r="N52" i="200"/>
  <c r="N54" i="200" s="1"/>
  <c r="I7" i="216"/>
  <c r="S242" i="122" s="1"/>
  <c r="S256" i="122"/>
  <c r="I8" i="223"/>
  <c r="S229" i="122" s="1"/>
  <c r="L9" i="219"/>
  <c r="T202" i="122" s="1"/>
  <c r="L8" i="211"/>
  <c r="T152" i="122" s="1"/>
  <c r="I8" i="204"/>
  <c r="S103" i="122" s="1"/>
  <c r="C7" i="215"/>
  <c r="B106" i="215" s="1"/>
  <c r="L8" i="207"/>
  <c r="T124" i="122" s="1"/>
  <c r="I8" i="208"/>
  <c r="S131" i="122" s="1"/>
  <c r="C7" i="214"/>
  <c r="B106" i="214" s="1"/>
  <c r="L8" i="214"/>
  <c r="T173" i="122" s="1"/>
  <c r="C7" i="219"/>
  <c r="B106" i="219" s="1"/>
  <c r="I6" i="217"/>
  <c r="S185" i="122" s="1"/>
  <c r="L8" i="209"/>
  <c r="T138" i="122" s="1"/>
  <c r="C8" i="223"/>
  <c r="B145" i="223" s="1"/>
  <c r="L9" i="220"/>
  <c r="T209" i="122" s="1"/>
  <c r="I8" i="224"/>
  <c r="S236" i="122" s="1"/>
  <c r="L6" i="215"/>
  <c r="T178" i="122" s="1"/>
  <c r="B209" i="198"/>
  <c r="A129" i="219"/>
  <c r="A254" i="204"/>
  <c r="N61" i="200"/>
  <c r="N63" i="200" s="1"/>
  <c r="O58" i="200"/>
  <c r="O60" i="200" s="1"/>
  <c r="I82" i="198"/>
  <c r="I15" i="198"/>
  <c r="I82" i="215"/>
  <c r="I15" i="215"/>
  <c r="I69" i="215" s="1"/>
  <c r="B167" i="223"/>
  <c r="B128" i="223"/>
  <c r="B168" i="214"/>
  <c r="B129" i="214"/>
  <c r="B132" i="213"/>
  <c r="B171" i="213"/>
  <c r="B117" i="208"/>
  <c r="B156" i="208"/>
  <c r="B201" i="203"/>
  <c r="B240" i="203"/>
  <c r="B123" i="203"/>
  <c r="B279" i="203" s="1"/>
  <c r="B162" i="203"/>
  <c r="B155" i="200"/>
  <c r="B116" i="200"/>
  <c r="B159" i="225"/>
  <c r="B120" i="225"/>
  <c r="B175" i="222"/>
  <c r="B136" i="222"/>
  <c r="B174" i="217"/>
  <c r="B135" i="217"/>
  <c r="B125" i="212"/>
  <c r="B164" i="212"/>
  <c r="B157" i="212"/>
  <c r="B118" i="212"/>
  <c r="A140" i="232"/>
  <c r="A134" i="193"/>
  <c r="A142" i="60"/>
  <c r="A134" i="194"/>
  <c r="A47" i="232"/>
  <c r="A49" i="60"/>
  <c r="A46" i="193"/>
  <c r="A46" i="194"/>
  <c r="C8" i="206"/>
  <c r="B145" i="206" s="1"/>
  <c r="L7" i="204"/>
  <c r="T102" i="122" s="1"/>
  <c r="C6" i="206"/>
  <c r="B67" i="206" s="1"/>
  <c r="I6" i="204"/>
  <c r="S101" i="122" s="1"/>
  <c r="C7" i="206"/>
  <c r="B106" i="206" s="1"/>
  <c r="A37" i="206"/>
  <c r="A91" i="206" s="1"/>
  <c r="A78" i="206"/>
  <c r="J39" i="206"/>
  <c r="J93" i="206" s="1"/>
  <c r="J132" i="206" s="1"/>
  <c r="J171" i="206" s="1"/>
  <c r="J210" i="206" s="1"/>
  <c r="B158" i="224"/>
  <c r="B119" i="224"/>
  <c r="B155" i="224"/>
  <c r="B116" i="224"/>
  <c r="B156" i="219"/>
  <c r="B117" i="219"/>
  <c r="B195" i="219"/>
  <c r="B158" i="216"/>
  <c r="B119" i="216"/>
  <c r="B118" i="215"/>
  <c r="B157" i="215"/>
  <c r="A154" i="216"/>
  <c r="A115" i="216"/>
  <c r="A116" i="225"/>
  <c r="A155" i="225"/>
  <c r="A116" i="213"/>
  <c r="A120" i="205"/>
  <c r="A159" i="205"/>
  <c r="A198" i="205"/>
  <c r="A203" i="199"/>
  <c r="A164" i="199"/>
  <c r="A125" i="199"/>
  <c r="A242" i="199" s="1"/>
  <c r="A171" i="215"/>
  <c r="A132" i="215"/>
  <c r="A171" i="217"/>
  <c r="A132" i="217"/>
  <c r="A192" i="206"/>
  <c r="A153" i="206"/>
  <c r="A114" i="206"/>
  <c r="A153" i="210"/>
  <c r="A114" i="210"/>
  <c r="A173" i="202"/>
  <c r="A134" i="202"/>
  <c r="A171" i="201"/>
  <c r="A132" i="201"/>
  <c r="A173" i="200"/>
  <c r="A134" i="200"/>
  <c r="A176" i="216"/>
  <c r="A137" i="216"/>
  <c r="A118" i="203"/>
  <c r="A274" i="203" s="1"/>
  <c r="A196" i="203"/>
  <c r="A124" i="202"/>
  <c r="A163" i="202"/>
  <c r="N58" i="200"/>
  <c r="N60" i="200" s="1"/>
  <c r="A124" i="206"/>
  <c r="A163" i="206"/>
  <c r="A202" i="206"/>
  <c r="A118" i="208"/>
  <c r="A157" i="208"/>
  <c r="I6" i="203"/>
  <c r="S94" i="122" s="1"/>
  <c r="G35" i="105"/>
  <c r="I82" i="204"/>
  <c r="I15" i="204"/>
  <c r="I69" i="204" s="1"/>
  <c r="B211" i="218"/>
  <c r="B172" i="218"/>
  <c r="B133" i="218"/>
  <c r="B123" i="199"/>
  <c r="B240" i="199" s="1"/>
  <c r="B201" i="199"/>
  <c r="B162" i="199"/>
  <c r="A37" i="213"/>
  <c r="A91" i="213" s="1"/>
  <c r="A78" i="213"/>
  <c r="J39" i="213"/>
  <c r="J93" i="213" s="1"/>
  <c r="J132" i="213" s="1"/>
  <c r="J171" i="213" s="1"/>
  <c r="B138" i="223"/>
  <c r="B177" i="223"/>
  <c r="B159" i="215"/>
  <c r="B120" i="215"/>
  <c r="B162" i="214"/>
  <c r="B123" i="214"/>
  <c r="B164" i="200"/>
  <c r="B125" i="200"/>
  <c r="A121" i="222"/>
  <c r="A160" i="222"/>
  <c r="A138" i="220"/>
  <c r="A216" i="220"/>
  <c r="A177" i="220"/>
  <c r="A124" i="211"/>
  <c r="A163" i="211"/>
  <c r="M55" i="200"/>
  <c r="M57" i="200" s="1"/>
  <c r="B150" i="198"/>
  <c r="B171" i="199"/>
  <c r="N55" i="200"/>
  <c r="N57" i="200" s="1"/>
  <c r="L7" i="225"/>
  <c r="T249" i="122" s="1"/>
  <c r="C7" i="223"/>
  <c r="B106" i="223" s="1"/>
  <c r="I6" i="222"/>
  <c r="S220" i="122" s="1"/>
  <c r="L8" i="210"/>
  <c r="T145" i="122" s="1"/>
  <c r="I6" i="219"/>
  <c r="S199" i="122" s="1"/>
  <c r="I6" i="213"/>
  <c r="S164" i="122" s="1"/>
  <c r="I6" i="210"/>
  <c r="S143" i="122" s="1"/>
  <c r="C8" i="215"/>
  <c r="B145" i="215" s="1"/>
  <c r="I6" i="216"/>
  <c r="S241" i="122" s="1"/>
  <c r="L7" i="224"/>
  <c r="T235" i="122" s="1"/>
  <c r="C7" i="211"/>
  <c r="B106" i="211" s="1"/>
  <c r="L7" i="208"/>
  <c r="T130" i="122" s="1"/>
  <c r="L7" i="217"/>
  <c r="T186" i="122" s="1"/>
  <c r="L6" i="209"/>
  <c r="T136" i="122" s="1"/>
  <c r="L8" i="225"/>
  <c r="T250" i="122" s="1"/>
  <c r="T255" i="122"/>
  <c r="S214" i="122"/>
  <c r="I6" i="212"/>
  <c r="S157" i="122" s="1"/>
  <c r="I8" i="220"/>
  <c r="S208" i="122" s="1"/>
  <c r="C8" i="207"/>
  <c r="B145" i="207" s="1"/>
  <c r="L6" i="220"/>
  <c r="T206" i="122" s="1"/>
  <c r="L7" i="215"/>
  <c r="T179" i="122" s="1"/>
  <c r="L7" i="211"/>
  <c r="T151" i="122" s="1"/>
  <c r="L7" i="219"/>
  <c r="T200" i="122" s="1"/>
  <c r="C6" i="214"/>
  <c r="B67" i="214" s="1"/>
  <c r="C7" i="207"/>
  <c r="B106" i="207" s="1"/>
  <c r="C8" i="211"/>
  <c r="B145" i="211" s="1"/>
  <c r="C8" i="199"/>
  <c r="B145" i="199" s="1"/>
  <c r="A176" i="204"/>
  <c r="A136" i="205"/>
  <c r="I82" i="217"/>
  <c r="I15" i="217"/>
  <c r="I69" i="217" s="1"/>
  <c r="I82" i="220"/>
  <c r="I15" i="220"/>
  <c r="I69" i="220" s="1"/>
  <c r="I82" i="212"/>
  <c r="I15" i="212"/>
  <c r="I69" i="212" s="1"/>
  <c r="I82" i="207"/>
  <c r="I15" i="207"/>
  <c r="I69" i="207" s="1"/>
  <c r="B158" i="218"/>
  <c r="B197" i="218"/>
  <c r="B119" i="218"/>
  <c r="B116" i="214"/>
  <c r="B155" i="214"/>
  <c r="B119" i="213"/>
  <c r="B158" i="213"/>
  <c r="B214" i="203"/>
  <c r="B253" i="203"/>
  <c r="B175" i="203"/>
  <c r="B136" i="203"/>
  <c r="B292" i="203" s="1"/>
  <c r="B125" i="217"/>
  <c r="B164" i="217"/>
  <c r="B130" i="212"/>
  <c r="B169" i="212"/>
  <c r="J39" i="222"/>
  <c r="J93" i="222" s="1"/>
  <c r="J132" i="222" s="1"/>
  <c r="J171" i="222" s="1"/>
  <c r="A37" i="222"/>
  <c r="A91" i="222" s="1"/>
  <c r="A78" i="222"/>
  <c r="B156" i="224"/>
  <c r="B117" i="224"/>
  <c r="B164" i="223"/>
  <c r="B125" i="223"/>
  <c r="B133" i="215"/>
  <c r="B172" i="215"/>
  <c r="B175" i="214"/>
  <c r="B136" i="214"/>
  <c r="A162" i="223"/>
  <c r="A123" i="223"/>
  <c r="A167" i="223"/>
  <c r="A128" i="223"/>
  <c r="A168" i="207"/>
  <c r="A129" i="207"/>
  <c r="A172" i="214"/>
  <c r="A133" i="214"/>
  <c r="A177" i="209"/>
  <c r="A138" i="209"/>
  <c r="A177" i="223"/>
  <c r="A138" i="223"/>
  <c r="A158" i="202"/>
  <c r="A119" i="202"/>
  <c r="A121" i="202"/>
  <c r="A160" i="202"/>
  <c r="A155" i="206"/>
  <c r="A156" i="207"/>
  <c r="A117" i="207"/>
  <c r="A157" i="207"/>
  <c r="A118" i="207"/>
  <c r="A117" i="217"/>
  <c r="A156" i="217"/>
  <c r="A124" i="204"/>
  <c r="A202" i="204"/>
  <c r="I8" i="206"/>
  <c r="S117" i="122" s="1"/>
  <c r="I82" i="210"/>
  <c r="I15" i="210"/>
  <c r="I69" i="210" s="1"/>
  <c r="I82" i="213"/>
  <c r="I15" i="213"/>
  <c r="I69" i="213" s="1"/>
  <c r="B176" i="202"/>
  <c r="B137" i="202"/>
  <c r="B203" i="198"/>
  <c r="B164" i="198"/>
  <c r="B125" i="198"/>
  <c r="B281" i="198" s="1"/>
  <c r="B242" i="198"/>
  <c r="B174" i="200"/>
  <c r="B135" i="200"/>
  <c r="B174" i="199"/>
  <c r="B213" i="199"/>
  <c r="B135" i="199"/>
  <c r="B252" i="199" s="1"/>
  <c r="A167" i="217"/>
  <c r="A128" i="217"/>
  <c r="A128" i="220"/>
  <c r="A206" i="220"/>
  <c r="A167" i="220"/>
  <c r="B202" i="199"/>
  <c r="B124" i="199"/>
  <c r="B241" i="199" s="1"/>
  <c r="B163" i="199"/>
  <c r="B134" i="214"/>
  <c r="A144" i="205"/>
  <c r="M58" i="207"/>
  <c r="O55" i="201"/>
  <c r="O57" i="201" s="1"/>
  <c r="A200" i="218"/>
  <c r="I82" i="214"/>
  <c r="I15" i="214"/>
  <c r="I69" i="214" s="1"/>
  <c r="I82" i="201"/>
  <c r="I15" i="201"/>
  <c r="I69" i="201" s="1"/>
  <c r="I82" i="218"/>
  <c r="I15" i="218"/>
  <c r="I69" i="218" s="1"/>
  <c r="A184" i="206"/>
  <c r="C9" i="206"/>
  <c r="B184" i="206" s="1"/>
  <c r="A67" i="210"/>
  <c r="C6" i="210"/>
  <c r="B67" i="210" s="1"/>
  <c r="L6" i="210"/>
  <c r="T143" i="122" s="1"/>
  <c r="A145" i="209"/>
  <c r="C8" i="209"/>
  <c r="B145" i="209" s="1"/>
  <c r="B208" i="199"/>
  <c r="B130" i="199"/>
  <c r="B247" i="199" s="1"/>
  <c r="B169" i="199"/>
  <c r="B171" i="200"/>
  <c r="B132" i="200"/>
  <c r="B122" i="200"/>
  <c r="B161" i="200"/>
  <c r="A162" i="201"/>
  <c r="A123" i="201"/>
  <c r="B116" i="208"/>
  <c r="B155" i="208"/>
  <c r="B293" i="204"/>
  <c r="B215" i="204"/>
  <c r="B254" i="204"/>
  <c r="B170" i="202"/>
  <c r="B131" i="202"/>
  <c r="A154" i="217"/>
  <c r="A115" i="217"/>
  <c r="A128" i="201"/>
  <c r="A167" i="201"/>
  <c r="A137" i="207"/>
  <c r="A176" i="207"/>
  <c r="A166" i="209"/>
  <c r="A127" i="209"/>
  <c r="A198" i="218"/>
  <c r="A159" i="218"/>
  <c r="A120" i="218"/>
  <c r="A159" i="222"/>
  <c r="A120" i="222"/>
  <c r="A80" i="123"/>
  <c r="B32" i="126"/>
  <c r="B105" i="211"/>
  <c r="B144" i="211"/>
  <c r="B105" i="225"/>
  <c r="B144" i="225"/>
  <c r="B135" i="213"/>
  <c r="B174" i="213"/>
  <c r="A114" i="218"/>
  <c r="A153" i="218"/>
  <c r="A192" i="218"/>
  <c r="A192" i="205"/>
  <c r="A153" i="205"/>
  <c r="A114" i="205"/>
  <c r="A243" i="203"/>
  <c r="A204" i="203"/>
  <c r="A126" i="203"/>
  <c r="A282" i="203" s="1"/>
  <c r="A165" i="203"/>
  <c r="B175" i="219"/>
  <c r="B214" i="219"/>
  <c r="B136" i="219"/>
  <c r="B197" i="199"/>
  <c r="B158" i="199"/>
  <c r="B119" i="199"/>
  <c r="B236" i="199" s="1"/>
  <c r="B274" i="204"/>
  <c r="B118" i="204"/>
  <c r="B157" i="204"/>
  <c r="A175" i="201"/>
  <c r="A136" i="201"/>
  <c r="B207" i="206"/>
  <c r="B168" i="206"/>
  <c r="B129" i="206"/>
  <c r="A154" i="201"/>
  <c r="A115" i="201"/>
  <c r="A129" i="209"/>
  <c r="A168" i="209"/>
  <c r="A137" i="223"/>
  <c r="A176" i="223"/>
  <c r="A106" i="223"/>
  <c r="I7" i="223"/>
  <c r="S228" i="122" s="1"/>
  <c r="B144" i="210"/>
  <c r="B105" i="210"/>
  <c r="B176" i="210"/>
  <c r="B137" i="210"/>
  <c r="A204" i="218"/>
  <c r="A126" i="218"/>
  <c r="A165" i="218"/>
  <c r="A192" i="203"/>
  <c r="A114" i="203"/>
  <c r="A270" i="203" s="1"/>
  <c r="A231" i="203"/>
  <c r="A153" i="203"/>
  <c r="L7" i="223"/>
  <c r="T228" i="122" s="1"/>
  <c r="A126" i="205"/>
  <c r="I7" i="210"/>
  <c r="S144" i="122" s="1"/>
  <c r="L7" i="210"/>
  <c r="T144" i="122" s="1"/>
  <c r="S215" i="122"/>
  <c r="L6" i="225"/>
  <c r="T248" i="122" s="1"/>
  <c r="A141" i="225"/>
  <c r="G68" i="2"/>
  <c r="D7" i="98"/>
  <c r="I82" i="219"/>
  <c r="I15" i="219"/>
  <c r="I69" i="219" s="1"/>
  <c r="I82" i="205"/>
  <c r="I15" i="205"/>
  <c r="I69" i="205" s="1"/>
  <c r="I82" i="222"/>
  <c r="I15" i="222"/>
  <c r="I69" i="222" s="1"/>
  <c r="A184" i="220"/>
  <c r="I9" i="220"/>
  <c r="S209" i="122" s="1"/>
  <c r="A145" i="210"/>
  <c r="C8" i="210"/>
  <c r="B145" i="210" s="1"/>
  <c r="I8" i="210"/>
  <c r="S145" i="122" s="1"/>
  <c r="A106" i="208"/>
  <c r="C7" i="208"/>
  <c r="B106" i="208" s="1"/>
  <c r="B119" i="200"/>
  <c r="B158" i="200"/>
  <c r="B196" i="203"/>
  <c r="B118" i="203"/>
  <c r="B274" i="203" s="1"/>
  <c r="B235" i="203"/>
  <c r="B157" i="203"/>
  <c r="B172" i="199"/>
  <c r="B133" i="199"/>
  <c r="B250" i="199" s="1"/>
  <c r="B211" i="199"/>
  <c r="B129" i="208"/>
  <c r="B168" i="208"/>
  <c r="B202" i="205"/>
  <c r="B163" i="205"/>
  <c r="B124" i="205"/>
  <c r="B280" i="204"/>
  <c r="B163" i="204"/>
  <c r="B241" i="204"/>
  <c r="B202" i="204"/>
  <c r="B124" i="204"/>
  <c r="B118" i="202"/>
  <c r="B157" i="202"/>
  <c r="B157" i="198"/>
  <c r="B235" i="198"/>
  <c r="A167" i="215"/>
  <c r="A128" i="215"/>
  <c r="A167" i="202"/>
  <c r="A128" i="202"/>
  <c r="A155" i="208"/>
  <c r="A116" i="208"/>
  <c r="A215" i="203"/>
  <c r="A254" i="203"/>
  <c r="A176" i="203"/>
  <c r="A137" i="203"/>
  <c r="A293" i="203" s="1"/>
  <c r="A131" i="213"/>
  <c r="A170" i="213"/>
  <c r="A166" i="232"/>
  <c r="A168" i="60"/>
  <c r="A159" i="193"/>
  <c r="A159" i="194"/>
  <c r="A116" i="232"/>
  <c r="A118" i="60"/>
  <c r="A111" i="193"/>
  <c r="A111" i="194"/>
  <c r="G87" i="2"/>
  <c r="B176" i="214"/>
  <c r="B137" i="214"/>
  <c r="B154" i="215"/>
  <c r="B115" i="215"/>
  <c r="B122" i="213"/>
  <c r="B161" i="213"/>
  <c r="B121" i="202"/>
  <c r="B160" i="202"/>
  <c r="A126" i="223"/>
  <c r="A165" i="223"/>
  <c r="A126" i="222"/>
  <c r="A165" i="222"/>
  <c r="A153" i="200"/>
  <c r="A114" i="200"/>
  <c r="B201" i="219"/>
  <c r="B123" i="219"/>
  <c r="B162" i="219"/>
  <c r="N55" i="213"/>
  <c r="N57" i="213" s="1"/>
  <c r="T215" i="122"/>
  <c r="C7" i="210"/>
  <c r="B106" i="210" s="1"/>
  <c r="A165" i="205"/>
  <c r="C6" i="225"/>
  <c r="B67" i="225" s="1"/>
  <c r="I6" i="225"/>
  <c r="S248" i="122" s="1"/>
  <c r="I82" i="206"/>
  <c r="I15" i="206"/>
  <c r="I69" i="206" s="1"/>
  <c r="I82" i="223"/>
  <c r="I15" i="223"/>
  <c r="I69" i="223" s="1"/>
  <c r="I82" i="209"/>
  <c r="I15" i="209"/>
  <c r="I69" i="209" s="1"/>
  <c r="I82" i="225"/>
  <c r="I15" i="225"/>
  <c r="I69" i="225" s="1"/>
  <c r="A67" i="232"/>
  <c r="A69" i="60"/>
  <c r="C267" i="198" s="1"/>
  <c r="I6" i="215"/>
  <c r="S178" i="122" s="1"/>
  <c r="L6" i="216"/>
  <c r="T241" i="122" s="1"/>
  <c r="L7" i="209"/>
  <c r="T137" i="122" s="1"/>
  <c r="C8" i="213"/>
  <c r="B145" i="213" s="1"/>
  <c r="I6" i="207"/>
  <c r="S122" i="122" s="1"/>
  <c r="I6" i="209"/>
  <c r="S136" i="122" s="1"/>
  <c r="L6" i="207"/>
  <c r="T122" i="122" s="1"/>
  <c r="L8" i="218"/>
  <c r="T194" i="122" s="1"/>
  <c r="I9" i="218"/>
  <c r="S195" i="122" s="1"/>
  <c r="T256" i="122"/>
  <c r="S213" i="122"/>
  <c r="L6" i="223"/>
  <c r="T227" i="122" s="1"/>
  <c r="L8" i="212"/>
  <c r="T159" i="122" s="1"/>
  <c r="I7" i="213"/>
  <c r="S165" i="122" s="1"/>
  <c r="L8" i="217"/>
  <c r="T187" i="122" s="1"/>
  <c r="L8" i="213"/>
  <c r="T166" i="122" s="1"/>
  <c r="L7" i="216"/>
  <c r="T242" i="122" s="1"/>
  <c r="C6" i="217"/>
  <c r="B67" i="217" s="1"/>
  <c r="L6" i="217"/>
  <c r="T185" i="122" s="1"/>
  <c r="L6" i="218"/>
  <c r="T192" i="122" s="1"/>
  <c r="L7" i="214"/>
  <c r="T172" i="122" s="1"/>
  <c r="C6" i="224"/>
  <c r="B67" i="224" s="1"/>
  <c r="I6" i="223"/>
  <c r="S227" i="122" s="1"/>
  <c r="I7" i="212"/>
  <c r="S158" i="122" s="1"/>
  <c r="I8" i="217"/>
  <c r="S187" i="122" s="1"/>
  <c r="C6" i="207"/>
  <c r="B67" i="207" s="1"/>
  <c r="C8" i="214"/>
  <c r="B145" i="214" s="1"/>
  <c r="I7" i="219"/>
  <c r="S200" i="122" s="1"/>
  <c r="C9" i="219"/>
  <c r="B184" i="219" s="1"/>
  <c r="T214" i="122"/>
  <c r="B124" i="202"/>
  <c r="B163" i="202"/>
  <c r="B131" i="204"/>
  <c r="B170" i="204"/>
  <c r="B287" i="204"/>
  <c r="B248" i="203"/>
  <c r="B209" i="203"/>
  <c r="B170" i="203"/>
  <c r="B131" i="203"/>
  <c r="B287" i="203" s="1"/>
  <c r="B159" i="199"/>
  <c r="B198" i="199"/>
  <c r="B120" i="199"/>
  <c r="B237" i="199" s="1"/>
  <c r="A162" i="207"/>
  <c r="A123" i="207"/>
  <c r="B155" i="206"/>
  <c r="B116" i="206"/>
  <c r="B194" i="206"/>
  <c r="B161" i="199"/>
  <c r="B122" i="199"/>
  <c r="B239" i="199" s="1"/>
  <c r="B200" i="199"/>
  <c r="A115" i="215"/>
  <c r="A154" i="215"/>
  <c r="A202" i="203"/>
  <c r="A124" i="203"/>
  <c r="A280" i="203" s="1"/>
  <c r="A241" i="203"/>
  <c r="A163" i="203"/>
  <c r="A157" i="213"/>
  <c r="A118" i="213"/>
  <c r="B18" i="126"/>
  <c r="B144" i="214"/>
  <c r="B105" i="214"/>
  <c r="A83" i="232"/>
  <c r="A85" i="60"/>
  <c r="A81" i="193"/>
  <c r="A81" i="194"/>
  <c r="A150" i="225"/>
  <c r="A111" i="225"/>
  <c r="B163" i="214"/>
  <c r="B124" i="214"/>
  <c r="B163" i="210"/>
  <c r="B124" i="210"/>
  <c r="B215" i="199"/>
  <c r="B137" i="199"/>
  <c r="B254" i="199" s="1"/>
  <c r="B176" i="199"/>
  <c r="A114" i="223"/>
  <c r="A153" i="223"/>
  <c r="A153" i="222"/>
  <c r="A114" i="222"/>
  <c r="A165" i="200"/>
  <c r="A126" i="200"/>
  <c r="H61" i="2"/>
  <c r="H63" i="2"/>
  <c r="H57" i="2"/>
  <c r="H59" i="2"/>
  <c r="I56" i="2"/>
  <c r="H56" i="2"/>
  <c r="H60" i="2"/>
  <c r="G65" i="2"/>
  <c r="G15" i="2"/>
  <c r="G89" i="2"/>
  <c r="G85" i="2"/>
  <c r="G67" i="2"/>
  <c r="G13" i="2"/>
  <c r="G94" i="2"/>
  <c r="G92" i="2"/>
  <c r="G34" i="2"/>
  <c r="H58" i="2"/>
  <c r="H62" i="2"/>
  <c r="G11" i="2"/>
  <c r="G19" i="2"/>
  <c r="G29" i="2"/>
  <c r="G31" i="2"/>
  <c r="G9" i="2"/>
  <c r="G17" i="2"/>
  <c r="I86" i="208"/>
  <c r="I34" i="208"/>
  <c r="I88" i="208" s="1"/>
  <c r="I86" i="212"/>
  <c r="I34" i="212"/>
  <c r="I88" i="212" s="1"/>
  <c r="I86" i="204"/>
  <c r="I34" i="204"/>
  <c r="I88" i="204" s="1"/>
  <c r="I86" i="201"/>
  <c r="I34" i="201"/>
  <c r="I88" i="201" s="1"/>
  <c r="I86" i="216"/>
  <c r="I34" i="216"/>
  <c r="I88" i="216" s="1"/>
  <c r="I86" i="202"/>
  <c r="I34" i="202"/>
  <c r="I88" i="202" s="1"/>
  <c r="I86" i="222"/>
  <c r="I34" i="222"/>
  <c r="I88" i="222" s="1"/>
  <c r="I86" i="218"/>
  <c r="I34" i="218"/>
  <c r="I88" i="218" s="1"/>
  <c r="B136" i="216"/>
  <c r="B175" i="216"/>
  <c r="B174" i="208"/>
  <c r="B135" i="208"/>
  <c r="B137" i="212"/>
  <c r="B176" i="212"/>
  <c r="B158" i="214"/>
  <c r="B119" i="214"/>
  <c r="B155" i="211"/>
  <c r="B116" i="211"/>
  <c r="B159" i="204"/>
  <c r="B237" i="204"/>
  <c r="B198" i="204"/>
  <c r="B120" i="204"/>
  <c r="B276" i="204"/>
  <c r="B161" i="202"/>
  <c r="B122" i="202"/>
  <c r="B162" i="200"/>
  <c r="B123" i="200"/>
  <c r="B167" i="199"/>
  <c r="B206" i="199"/>
  <c r="B128" i="199"/>
  <c r="B245" i="199" s="1"/>
  <c r="B167" i="225"/>
  <c r="B128" i="225"/>
  <c r="B131" i="218"/>
  <c r="B209" i="218"/>
  <c r="B170" i="218"/>
  <c r="B212" i="205"/>
  <c r="B173" i="205"/>
  <c r="B134" i="205"/>
  <c r="B242" i="203"/>
  <c r="B203" i="203"/>
  <c r="B164" i="203"/>
  <c r="B125" i="203"/>
  <c r="B281" i="203" s="1"/>
  <c r="B124" i="201"/>
  <c r="B163" i="201"/>
  <c r="I118" i="213"/>
  <c r="I157" i="213"/>
  <c r="I157" i="207"/>
  <c r="I118" i="207"/>
  <c r="I118" i="208"/>
  <c r="I157" i="208"/>
  <c r="I118" i="225"/>
  <c r="I157" i="225"/>
  <c r="I157" i="219"/>
  <c r="I196" i="219"/>
  <c r="I118" i="219"/>
  <c r="I196" i="205"/>
  <c r="I118" i="205"/>
  <c r="I157" i="205"/>
  <c r="I157" i="217"/>
  <c r="I118" i="217"/>
  <c r="A88" i="198"/>
  <c r="A46" i="198"/>
  <c r="A100" i="198" s="1"/>
  <c r="A88" i="211"/>
  <c r="A46" i="211"/>
  <c r="A100" i="211" s="1"/>
  <c r="A88" i="202"/>
  <c r="A46" i="202"/>
  <c r="A100" i="202" s="1"/>
  <c r="A88" i="214"/>
  <c r="A46" i="214"/>
  <c r="A100" i="214" s="1"/>
  <c r="A88" i="200"/>
  <c r="A46" i="200"/>
  <c r="A100" i="200" s="1"/>
  <c r="A46" i="218"/>
  <c r="A100" i="218" s="1"/>
  <c r="A88" i="218"/>
  <c r="B122" i="198"/>
  <c r="B278" i="198" s="1"/>
  <c r="B239" i="198"/>
  <c r="B161" i="198"/>
  <c r="B200" i="198"/>
  <c r="A162" i="209"/>
  <c r="A123" i="209"/>
  <c r="A164" i="219"/>
  <c r="A203" i="219"/>
  <c r="A125" i="219"/>
  <c r="A125" i="210"/>
  <c r="A164" i="210"/>
  <c r="A125" i="201"/>
  <c r="A164" i="201"/>
  <c r="A197" i="220"/>
  <c r="A158" i="220"/>
  <c r="A119" i="220"/>
  <c r="A119" i="222"/>
  <c r="A158" i="222"/>
  <c r="A197" i="198"/>
  <c r="A119" i="198"/>
  <c r="A275" i="198" s="1"/>
  <c r="A236" i="198"/>
  <c r="A158" i="198"/>
  <c r="A153" i="212"/>
  <c r="A114" i="212"/>
  <c r="A167" i="211"/>
  <c r="A128" i="211"/>
  <c r="A176" i="218"/>
  <c r="A215" i="218"/>
  <c r="A137" i="218"/>
  <c r="A170" i="224"/>
  <c r="A131" i="224"/>
  <c r="A131" i="219"/>
  <c r="A209" i="219"/>
  <c r="A170" i="219"/>
  <c r="A131" i="205"/>
  <c r="A170" i="205"/>
  <c r="A209" i="205"/>
  <c r="N55" i="202"/>
  <c r="N57" i="202" s="1"/>
  <c r="N55" i="205"/>
  <c r="N57" i="205" s="1"/>
  <c r="M55" i="204"/>
  <c r="M57" i="204" s="1"/>
  <c r="O55" i="213"/>
  <c r="O57" i="213" s="1"/>
  <c r="M58" i="214"/>
  <c r="M55" i="224"/>
  <c r="M57" i="224" s="1"/>
  <c r="O55" i="212"/>
  <c r="O57" i="212" s="1"/>
  <c r="O58" i="210"/>
  <c r="M52" i="220"/>
  <c r="M54" i="220" s="1"/>
  <c r="M52" i="215"/>
  <c r="M54" i="215" s="1"/>
  <c r="M52" i="205"/>
  <c r="M54" i="205" s="1"/>
  <c r="O52" i="203"/>
  <c r="O54" i="203" s="1"/>
  <c r="M55" i="208"/>
  <c r="M57" i="208" s="1"/>
  <c r="O55" i="225"/>
  <c r="O57" i="225" s="1"/>
  <c r="A113" i="215"/>
  <c r="A152" i="215"/>
  <c r="A72" i="208"/>
  <c r="A48" i="208"/>
  <c r="A102" i="208" s="1"/>
  <c r="A72" i="211"/>
  <c r="A48" i="211"/>
  <c r="A102" i="211" s="1"/>
  <c r="A113" i="212"/>
  <c r="A152" i="212"/>
  <c r="A113" i="199"/>
  <c r="A230" i="199" s="1"/>
  <c r="A152" i="199"/>
  <c r="A191" i="199"/>
  <c r="A122" i="210"/>
  <c r="A161" i="210"/>
  <c r="A161" i="211"/>
  <c r="A122" i="211"/>
  <c r="A122" i="212"/>
  <c r="A161" i="212"/>
  <c r="A117" i="219"/>
  <c r="A156" i="219"/>
  <c r="A195" i="219"/>
  <c r="A130" i="216"/>
  <c r="A169" i="216"/>
  <c r="A139" i="223"/>
  <c r="A178" i="223"/>
  <c r="M58" i="205"/>
  <c r="M60" i="205" s="1"/>
  <c r="O58" i="213"/>
  <c r="N52" i="216"/>
  <c r="N54" i="216" s="1"/>
  <c r="M55" i="218"/>
  <c r="M57" i="218" s="1"/>
  <c r="O52" i="223"/>
  <c r="O54" i="223" s="1"/>
  <c r="N58" i="204"/>
  <c r="M58" i="222"/>
  <c r="N55" i="219"/>
  <c r="N57" i="219" s="1"/>
  <c r="M52" i="224"/>
  <c r="M54" i="224" s="1"/>
  <c r="O55" i="218"/>
  <c r="O57" i="218" s="1"/>
  <c r="N55" i="220"/>
  <c r="N57" i="220" s="1"/>
  <c r="N58" i="211"/>
  <c r="N60" i="211" s="1"/>
  <c r="M55" i="223"/>
  <c r="M57" i="223" s="1"/>
  <c r="N58" i="222"/>
  <c r="M58" i="210"/>
  <c r="M60" i="210" s="1"/>
  <c r="O58" i="208"/>
  <c r="O60" i="208" s="1"/>
  <c r="A145" i="216"/>
  <c r="I8" i="216"/>
  <c r="S243" i="122" s="1"/>
  <c r="L8" i="216"/>
  <c r="T243" i="122" s="1"/>
  <c r="C8" i="216"/>
  <c r="B145" i="216" s="1"/>
  <c r="A223" i="204"/>
  <c r="I10" i="204"/>
  <c r="S105" i="122" s="1"/>
  <c r="C10" i="204"/>
  <c r="B223" i="204" s="1"/>
  <c r="L10" i="204"/>
  <c r="T105" i="122" s="1"/>
  <c r="AV50" i="234"/>
  <c r="I86" i="217"/>
  <c r="I34" i="217"/>
  <c r="I88" i="217" s="1"/>
  <c r="I86" i="224"/>
  <c r="I34" i="224"/>
  <c r="I88" i="224" s="1"/>
  <c r="I86" i="220"/>
  <c r="I34" i="220"/>
  <c r="I88" i="220" s="1"/>
  <c r="I86" i="206"/>
  <c r="I34" i="206"/>
  <c r="I88" i="206" s="1"/>
  <c r="I86" i="215"/>
  <c r="I34" i="215"/>
  <c r="I88" i="215" s="1"/>
  <c r="I86" i="203"/>
  <c r="I34" i="203"/>
  <c r="I88" i="203" s="1"/>
  <c r="B162" i="216"/>
  <c r="B123" i="216"/>
  <c r="B161" i="208"/>
  <c r="B122" i="208"/>
  <c r="B124" i="212"/>
  <c r="B163" i="212"/>
  <c r="B156" i="215"/>
  <c r="B117" i="215"/>
  <c r="B174" i="202"/>
  <c r="B135" i="202"/>
  <c r="B136" i="200"/>
  <c r="B175" i="200"/>
  <c r="B115" i="199"/>
  <c r="B232" i="199" s="1"/>
  <c r="B193" i="199"/>
  <c r="B154" i="199"/>
  <c r="B154" i="225"/>
  <c r="B115" i="225"/>
  <c r="B157" i="218"/>
  <c r="B118" i="218"/>
  <c r="B196" i="218"/>
  <c r="B121" i="205"/>
  <c r="B160" i="205"/>
  <c r="B199" i="205"/>
  <c r="B200" i="203"/>
  <c r="B239" i="203"/>
  <c r="B161" i="203"/>
  <c r="B122" i="203"/>
  <c r="B278" i="203" s="1"/>
  <c r="B245" i="203"/>
  <c r="B167" i="203"/>
  <c r="B206" i="203"/>
  <c r="B128" i="203"/>
  <c r="B284" i="203" s="1"/>
  <c r="N58" i="217"/>
  <c r="N60" i="217" s="1"/>
  <c r="I157" i="222"/>
  <c r="I118" i="222"/>
  <c r="I196" i="206"/>
  <c r="I118" i="206"/>
  <c r="I157" i="206"/>
  <c r="I157" i="218"/>
  <c r="I118" i="218"/>
  <c r="I196" i="218"/>
  <c r="I157" i="199"/>
  <c r="I196" i="199"/>
  <c r="I118" i="199"/>
  <c r="I235" i="199" s="1"/>
  <c r="I118" i="209"/>
  <c r="I157" i="209"/>
  <c r="I118" i="224"/>
  <c r="I157" i="224"/>
  <c r="A88" i="208"/>
  <c r="A46" i="208"/>
  <c r="A100" i="208" s="1"/>
  <c r="A46" i="199"/>
  <c r="A100" i="199" s="1"/>
  <c r="A88" i="199"/>
  <c r="A46" i="217"/>
  <c r="A100" i="217" s="1"/>
  <c r="A88" i="217"/>
  <c r="A88" i="222"/>
  <c r="A46" i="222"/>
  <c r="A100" i="222" s="1"/>
  <c r="B176" i="207"/>
  <c r="B137" i="207"/>
  <c r="B252" i="198"/>
  <c r="B135" i="198"/>
  <c r="B291" i="198" s="1"/>
  <c r="B213" i="198"/>
  <c r="B174" i="198"/>
  <c r="A136" i="208"/>
  <c r="A175" i="208"/>
  <c r="A175" i="210"/>
  <c r="A136" i="210"/>
  <c r="A175" i="202"/>
  <c r="A136" i="202"/>
  <c r="A159" i="209"/>
  <c r="A120" i="209"/>
  <c r="A138" i="217"/>
  <c r="A177" i="217"/>
  <c r="A125" i="225"/>
  <c r="A164" i="225"/>
  <c r="A255" i="203"/>
  <c r="A138" i="203"/>
  <c r="A294" i="203" s="1"/>
  <c r="A177" i="203"/>
  <c r="A216" i="203"/>
  <c r="A119" i="209"/>
  <c r="A158" i="209"/>
  <c r="A171" i="210"/>
  <c r="A132" i="210"/>
  <c r="A153" i="219"/>
  <c r="A192" i="219"/>
  <c r="A114" i="219"/>
  <c r="A154" i="211"/>
  <c r="A115" i="211"/>
  <c r="A137" i="217"/>
  <c r="A176" i="217"/>
  <c r="A202" i="218"/>
  <c r="A124" i="218"/>
  <c r="A163" i="218"/>
  <c r="A157" i="224"/>
  <c r="A118" i="224"/>
  <c r="A157" i="219"/>
  <c r="A118" i="219"/>
  <c r="A196" i="219"/>
  <c r="A196" i="205"/>
  <c r="A118" i="205"/>
  <c r="A157" i="205"/>
  <c r="O52" i="205"/>
  <c r="O54" i="205" s="1"/>
  <c r="N55" i="212"/>
  <c r="N57" i="212" s="1"/>
  <c r="N52" i="207"/>
  <c r="N54" i="207" s="1"/>
  <c r="N52" i="212"/>
  <c r="N54" i="212" s="1"/>
  <c r="N52" i="202"/>
  <c r="N54" i="202" s="1"/>
  <c r="N55" i="224"/>
  <c r="N57" i="224" s="1"/>
  <c r="O52" i="218"/>
  <c r="O54" i="218" s="1"/>
  <c r="N55" i="218"/>
  <c r="N57" i="218" s="1"/>
  <c r="M55" i="201"/>
  <c r="N52" i="208"/>
  <c r="N54" i="208" s="1"/>
  <c r="N52" i="204"/>
  <c r="N54" i="204" s="1"/>
  <c r="M58" i="216"/>
  <c r="N58" i="210"/>
  <c r="N60" i="210" s="1"/>
  <c r="M52" i="222"/>
  <c r="M54" i="222" s="1"/>
  <c r="M58" i="218"/>
  <c r="N58" i="202"/>
  <c r="N60" i="202" s="1"/>
  <c r="A147" i="208"/>
  <c r="A108" i="208"/>
  <c r="A108" i="211"/>
  <c r="A147" i="211"/>
  <c r="A191" i="205"/>
  <c r="A152" i="205"/>
  <c r="A113" i="205"/>
  <c r="A147" i="199"/>
  <c r="A108" i="199"/>
  <c r="A225" i="199" s="1"/>
  <c r="A186" i="199"/>
  <c r="A122" i="216"/>
  <c r="A161" i="216"/>
  <c r="A130" i="223"/>
  <c r="A169" i="223"/>
  <c r="A195" i="205"/>
  <c r="A156" i="205"/>
  <c r="A117" i="205"/>
  <c r="A130" i="200"/>
  <c r="A169" i="200"/>
  <c r="A127" i="223"/>
  <c r="A166" i="223"/>
  <c r="I7" i="211"/>
  <c r="S151" i="122" s="1"/>
  <c r="M169" i="201"/>
  <c r="M173" i="201" s="1"/>
  <c r="M130" i="200"/>
  <c r="O130" i="200"/>
  <c r="O134" i="200" s="1"/>
  <c r="N55" i="204"/>
  <c r="N57" i="204" s="1"/>
  <c r="N52" i="215"/>
  <c r="N54" i="215" s="1"/>
  <c r="O55" i="209"/>
  <c r="O57" i="209" s="1"/>
  <c r="N52" i="205"/>
  <c r="N54" i="205" s="1"/>
  <c r="N55" i="201"/>
  <c r="N57" i="201" s="1"/>
  <c r="M55" i="219"/>
  <c r="M57" i="219" s="1"/>
  <c r="O58" i="204"/>
  <c r="O60" i="204" s="1"/>
  <c r="N55" i="208"/>
  <c r="N57" i="208" s="1"/>
  <c r="M61" i="224"/>
  <c r="M63" i="224" s="1"/>
  <c r="M55" i="220"/>
  <c r="M57" i="220" s="1"/>
  <c r="N52" i="219"/>
  <c r="N54" i="219" s="1"/>
  <c r="N130" i="201"/>
  <c r="O58" i="206"/>
  <c r="N58" i="224"/>
  <c r="N58" i="223"/>
  <c r="N55" i="216"/>
  <c r="N57" i="216" s="1"/>
  <c r="M52" i="225"/>
  <c r="M54" i="225" s="1"/>
  <c r="M61" i="225"/>
  <c r="M63" i="225" s="1"/>
  <c r="M58" i="224"/>
  <c r="G144" i="105"/>
  <c r="N195" i="198"/>
  <c r="N197" i="198" s="1"/>
  <c r="N117" i="199"/>
  <c r="N119" i="199" s="1"/>
  <c r="N121" i="199" s="1"/>
  <c r="O156" i="198"/>
  <c r="O117" i="199"/>
  <c r="O119" i="199" s="1"/>
  <c r="O121" i="199" s="1"/>
  <c r="AG67" i="122" s="1"/>
  <c r="O156" i="200"/>
  <c r="O158" i="200" s="1"/>
  <c r="O160" i="200" s="1"/>
  <c r="O117" i="201"/>
  <c r="O119" i="201" s="1"/>
  <c r="O121" i="201" s="1"/>
  <c r="N117" i="200"/>
  <c r="N119" i="200" s="1"/>
  <c r="N121" i="200" s="1"/>
  <c r="N117" i="201"/>
  <c r="N78" i="199"/>
  <c r="O195" i="198"/>
  <c r="O197" i="198" s="1"/>
  <c r="O117" i="200"/>
  <c r="O119" i="200" s="1"/>
  <c r="O121" i="200" s="1"/>
  <c r="O78" i="201"/>
  <c r="N156" i="198"/>
  <c r="M78" i="199"/>
  <c r="M156" i="198"/>
  <c r="N156" i="200"/>
  <c r="N158" i="200" s="1"/>
  <c r="N160" i="200" s="1"/>
  <c r="M78" i="201"/>
  <c r="M117" i="200"/>
  <c r="M119" i="200" s="1"/>
  <c r="M121" i="200" s="1"/>
  <c r="M117" i="199"/>
  <c r="M119" i="199" s="1"/>
  <c r="M121" i="199" s="1"/>
  <c r="M195" i="198"/>
  <c r="M197" i="198" s="1"/>
  <c r="O78" i="199"/>
  <c r="M117" i="201"/>
  <c r="M119" i="201" s="1"/>
  <c r="M121" i="201" s="1"/>
  <c r="M156" i="201"/>
  <c r="M158" i="201" s="1"/>
  <c r="M160" i="201" s="1"/>
  <c r="M156" i="200"/>
  <c r="M158" i="200" s="1"/>
  <c r="M160" i="200" s="1"/>
  <c r="G54" i="2"/>
  <c r="H28" i="2"/>
  <c r="H21" i="2"/>
  <c r="H69" i="2"/>
  <c r="I86" i="219"/>
  <c r="I34" i="219"/>
  <c r="I88" i="219" s="1"/>
  <c r="I86" i="213"/>
  <c r="I34" i="213"/>
  <c r="I88" i="213" s="1"/>
  <c r="I34" i="205"/>
  <c r="I88" i="205" s="1"/>
  <c r="I86" i="205"/>
  <c r="I86" i="214"/>
  <c r="I34" i="214"/>
  <c r="I88" i="214" s="1"/>
  <c r="I86" i="199"/>
  <c r="I34" i="199"/>
  <c r="I88" i="199" s="1"/>
  <c r="I86" i="211"/>
  <c r="I34" i="211"/>
  <c r="I88" i="211" s="1"/>
  <c r="B137" i="215"/>
  <c r="B176" i="215"/>
  <c r="B128" i="202"/>
  <c r="B167" i="202"/>
  <c r="B117" i="213"/>
  <c r="B156" i="213"/>
  <c r="B128" i="210"/>
  <c r="B167" i="210"/>
  <c r="B169" i="225"/>
  <c r="B130" i="225"/>
  <c r="B169" i="220"/>
  <c r="B130" i="220"/>
  <c r="B208" i="220"/>
  <c r="B130" i="215"/>
  <c r="B169" i="215"/>
  <c r="B168" i="205"/>
  <c r="B129" i="205"/>
  <c r="B207" i="205"/>
  <c r="B154" i="201"/>
  <c r="B115" i="201"/>
  <c r="B170" i="200"/>
  <c r="B131" i="200"/>
  <c r="B118" i="199"/>
  <c r="B235" i="199" s="1"/>
  <c r="B157" i="199"/>
  <c r="B196" i="199"/>
  <c r="B238" i="198"/>
  <c r="B199" i="198"/>
  <c r="B121" i="198"/>
  <c r="B277" i="198" s="1"/>
  <c r="B160" i="198"/>
  <c r="B160" i="218"/>
  <c r="B121" i="218"/>
  <c r="B199" i="218"/>
  <c r="B135" i="203"/>
  <c r="B291" i="203" s="1"/>
  <c r="B252" i="203"/>
  <c r="B174" i="203"/>
  <c r="B213" i="203"/>
  <c r="B115" i="203"/>
  <c r="B271" i="203" s="1"/>
  <c r="B232" i="203"/>
  <c r="B193" i="203"/>
  <c r="B154" i="203"/>
  <c r="A165" i="224"/>
  <c r="A126" i="224"/>
  <c r="N58" i="205"/>
  <c r="M55" i="203"/>
  <c r="M57" i="203" s="1"/>
  <c r="I118" i="198"/>
  <c r="I274" i="198" s="1"/>
  <c r="I235" i="198"/>
  <c r="I157" i="198"/>
  <c r="I196" i="198"/>
  <c r="I118" i="200"/>
  <c r="I157" i="200"/>
  <c r="I157" i="211"/>
  <c r="I118" i="211"/>
  <c r="I157" i="212"/>
  <c r="I118" i="212"/>
  <c r="I118" i="202"/>
  <c r="I157" i="202"/>
  <c r="I118" i="201"/>
  <c r="I157" i="201"/>
  <c r="I118" i="214"/>
  <c r="I157" i="214"/>
  <c r="I196" i="220"/>
  <c r="I118" i="220"/>
  <c r="I157" i="220"/>
  <c r="A46" i="203"/>
  <c r="A100" i="203" s="1"/>
  <c r="A88" i="203"/>
  <c r="A46" i="212"/>
  <c r="A100" i="212" s="1"/>
  <c r="A88" i="212"/>
  <c r="A88" i="219"/>
  <c r="A46" i="219"/>
  <c r="A100" i="219" s="1"/>
  <c r="A88" i="220"/>
  <c r="A46" i="220"/>
  <c r="A100" i="220" s="1"/>
  <c r="A46" i="206"/>
  <c r="A100" i="206" s="1"/>
  <c r="A88" i="206"/>
  <c r="B163" i="207"/>
  <c r="B124" i="207"/>
  <c r="A123" i="208"/>
  <c r="A162" i="208"/>
  <c r="A162" i="210"/>
  <c r="A123" i="210"/>
  <c r="A123" i="202"/>
  <c r="A162" i="202"/>
  <c r="A125" i="217"/>
  <c r="A164" i="217"/>
  <c r="A138" i="225"/>
  <c r="A177" i="225"/>
  <c r="A164" i="203"/>
  <c r="A242" i="203"/>
  <c r="A203" i="203"/>
  <c r="A125" i="203"/>
  <c r="A281" i="203" s="1"/>
  <c r="A171" i="209"/>
  <c r="A132" i="209"/>
  <c r="A119" i="210"/>
  <c r="A158" i="210"/>
  <c r="A165" i="219"/>
  <c r="A204" i="219"/>
  <c r="A126" i="219"/>
  <c r="A128" i="222"/>
  <c r="A167" i="222"/>
  <c r="A245" i="203"/>
  <c r="A167" i="203"/>
  <c r="A206" i="203"/>
  <c r="A128" i="203"/>
  <c r="A284" i="203" s="1"/>
  <c r="A176" i="225"/>
  <c r="A137" i="225"/>
  <c r="A131" i="210"/>
  <c r="A170" i="210"/>
  <c r="A131" i="201"/>
  <c r="A170" i="201"/>
  <c r="A131" i="198"/>
  <c r="A287" i="198" s="1"/>
  <c r="A248" i="198"/>
  <c r="A170" i="198"/>
  <c r="A209" i="198"/>
  <c r="N52" i="220"/>
  <c r="N54" i="220" s="1"/>
  <c r="N52" i="224"/>
  <c r="N54" i="224" s="1"/>
  <c r="M58" i="201"/>
  <c r="O58" i="225"/>
  <c r="M55" i="214"/>
  <c r="M57" i="214" s="1"/>
  <c r="O58" i="215"/>
  <c r="M52" i="207"/>
  <c r="M54" i="207" s="1"/>
  <c r="N58" i="219"/>
  <c r="O52" i="215"/>
  <c r="O54" i="215" s="1"/>
  <c r="O55" i="220"/>
  <c r="O57" i="220" s="1"/>
  <c r="M52" i="201"/>
  <c r="M52" i="218"/>
  <c r="M54" i="218" s="1"/>
  <c r="O55" i="211"/>
  <c r="O57" i="211" s="1"/>
  <c r="A48" i="215"/>
  <c r="A102" i="215" s="1"/>
  <c r="A72" i="215"/>
  <c r="A152" i="208"/>
  <c r="A113" i="208"/>
  <c r="A48" i="212"/>
  <c r="A102" i="212" s="1"/>
  <c r="A72" i="212"/>
  <c r="A72" i="205"/>
  <c r="A48" i="205"/>
  <c r="A102" i="205" s="1"/>
  <c r="A48" i="199"/>
  <c r="A102" i="199" s="1"/>
  <c r="A72" i="199"/>
  <c r="A174" i="210"/>
  <c r="A135" i="210"/>
  <c r="A174" i="203"/>
  <c r="A135" i="203"/>
  <c r="A291" i="203" s="1"/>
  <c r="A213" i="203"/>
  <c r="A252" i="203"/>
  <c r="A174" i="211"/>
  <c r="A135" i="211"/>
  <c r="A122" i="209"/>
  <c r="A161" i="209"/>
  <c r="A117" i="223"/>
  <c r="A156" i="223"/>
  <c r="A208" i="218"/>
  <c r="A169" i="218"/>
  <c r="A130" i="218"/>
  <c r="A169" i="205"/>
  <c r="A208" i="205"/>
  <c r="A130" i="205"/>
  <c r="A156" i="216"/>
  <c r="A117" i="216"/>
  <c r="A156" i="200"/>
  <c r="A117" i="200"/>
  <c r="A139" i="204"/>
  <c r="A256" i="204"/>
  <c r="A178" i="204"/>
  <c r="A295" i="204"/>
  <c r="A217" i="204"/>
  <c r="O52" i="206"/>
  <c r="O54" i="206" s="1"/>
  <c r="M58" i="204"/>
  <c r="M61" i="220"/>
  <c r="M63" i="220" s="1"/>
  <c r="O61" i="225"/>
  <c r="O63" i="225" s="1"/>
  <c r="O55" i="203"/>
  <c r="O57" i="203" s="1"/>
  <c r="O52" i="208"/>
  <c r="O54" i="208" s="1"/>
  <c r="M55" i="217"/>
  <c r="M57" i="217" s="1"/>
  <c r="M58" i="213"/>
  <c r="M60" i="213" s="1"/>
  <c r="M58" i="202"/>
  <c r="M60" i="202" s="1"/>
  <c r="N58" i="207"/>
  <c r="N60" i="207" s="1"/>
  <c r="O61" i="224"/>
  <c r="O63" i="224" s="1"/>
  <c r="N52" i="213"/>
  <c r="N54" i="213" s="1"/>
  <c r="I6" i="218"/>
  <c r="S192" i="122" s="1"/>
  <c r="O61" i="216"/>
  <c r="O63" i="216" s="1"/>
  <c r="N58" i="213"/>
  <c r="N58" i="215"/>
  <c r="N60" i="215" s="1"/>
  <c r="N52" i="201"/>
  <c r="N54" i="201" s="1"/>
  <c r="N61" i="222"/>
  <c r="N63" i="222" s="1"/>
  <c r="O55" i="202"/>
  <c r="O57" i="202" s="1"/>
  <c r="M52" i="202"/>
  <c r="M54" i="202" s="1"/>
  <c r="O52" i="210"/>
  <c r="O54" i="210" s="1"/>
  <c r="N55" i="211"/>
  <c r="N57" i="211" s="1"/>
  <c r="A184" i="199"/>
  <c r="T69" i="122"/>
  <c r="B184" i="199"/>
  <c r="S69" i="122"/>
  <c r="B155" i="198"/>
  <c r="B233" i="198"/>
  <c r="B194" i="198"/>
  <c r="B116" i="198"/>
  <c r="B272" i="198" s="1"/>
  <c r="H91" i="2"/>
  <c r="I91" i="2"/>
  <c r="I86" i="200"/>
  <c r="I34" i="200"/>
  <c r="I88" i="200" s="1"/>
  <c r="I86" i="223"/>
  <c r="I34" i="223"/>
  <c r="I88" i="223" s="1"/>
  <c r="I86" i="209"/>
  <c r="I34" i="209"/>
  <c r="I88" i="209" s="1"/>
  <c r="I86" i="198"/>
  <c r="I34" i="198"/>
  <c r="I88" i="198" s="1"/>
  <c r="I86" i="210"/>
  <c r="I34" i="210"/>
  <c r="I88" i="210" s="1"/>
  <c r="I86" i="225"/>
  <c r="I34" i="225"/>
  <c r="I86" i="207"/>
  <c r="I34" i="207"/>
  <c r="I88" i="207" s="1"/>
  <c r="B124" i="215"/>
  <c r="B163" i="215"/>
  <c r="B115" i="202"/>
  <c r="B154" i="202"/>
  <c r="B130" i="213"/>
  <c r="B169" i="213"/>
  <c r="B154" i="210"/>
  <c r="B115" i="210"/>
  <c r="B156" i="225"/>
  <c r="B117" i="225"/>
  <c r="B195" i="220"/>
  <c r="B117" i="220"/>
  <c r="B156" i="220"/>
  <c r="B171" i="214"/>
  <c r="B132" i="214"/>
  <c r="B168" i="211"/>
  <c r="B129" i="211"/>
  <c r="B194" i="205"/>
  <c r="B116" i="205"/>
  <c r="B155" i="205"/>
  <c r="B211" i="204"/>
  <c r="B172" i="204"/>
  <c r="B289" i="204"/>
  <c r="B133" i="204"/>
  <c r="B250" i="204"/>
  <c r="B128" i="201"/>
  <c r="B167" i="201"/>
  <c r="B157" i="200"/>
  <c r="B118" i="200"/>
  <c r="B131" i="199"/>
  <c r="B248" i="199" s="1"/>
  <c r="B170" i="199"/>
  <c r="B209" i="199"/>
  <c r="B251" i="198"/>
  <c r="B134" i="198"/>
  <c r="B290" i="198" s="1"/>
  <c r="B212" i="198"/>
  <c r="B173" i="198"/>
  <c r="B212" i="218"/>
  <c r="B134" i="218"/>
  <c r="B173" i="218"/>
  <c r="B216" i="203"/>
  <c r="B138" i="203"/>
  <c r="B294" i="203" s="1"/>
  <c r="B177" i="203"/>
  <c r="B255" i="203"/>
  <c r="B176" i="201"/>
  <c r="B137" i="201"/>
  <c r="M52" i="206"/>
  <c r="M54" i="206" s="1"/>
  <c r="O52" i="220"/>
  <c r="O54" i="220" s="1"/>
  <c r="I118" i="203"/>
  <c r="I274" i="203" s="1"/>
  <c r="I196" i="203"/>
  <c r="I235" i="203"/>
  <c r="I157" i="203"/>
  <c r="I118" i="215"/>
  <c r="I157" i="215"/>
  <c r="I118" i="210"/>
  <c r="I157" i="210"/>
  <c r="I274" i="204"/>
  <c r="I235" i="204"/>
  <c r="I157" i="204"/>
  <c r="I118" i="204"/>
  <c r="I196" i="204"/>
  <c r="I118" i="216"/>
  <c r="I157" i="216"/>
  <c r="I118" i="223"/>
  <c r="I157" i="223"/>
  <c r="A88" i="207"/>
  <c r="A46" i="207"/>
  <c r="A100" i="207" s="1"/>
  <c r="A88" i="225"/>
  <c r="A46" i="225"/>
  <c r="A100" i="225" s="1"/>
  <c r="A88" i="213"/>
  <c r="A46" i="213"/>
  <c r="A100" i="213" s="1"/>
  <c r="A46" i="205"/>
  <c r="A100" i="205" s="1"/>
  <c r="A88" i="205"/>
  <c r="A46" i="215"/>
  <c r="A100" i="215" s="1"/>
  <c r="A88" i="215"/>
  <c r="A175" i="209"/>
  <c r="A136" i="209"/>
  <c r="A177" i="219"/>
  <c r="A138" i="219"/>
  <c r="A216" i="219"/>
  <c r="A177" i="210"/>
  <c r="A138" i="210"/>
  <c r="A177" i="201"/>
  <c r="A138" i="201"/>
  <c r="A210" i="220"/>
  <c r="A171" i="220"/>
  <c r="A132" i="220"/>
  <c r="A171" i="222"/>
  <c r="A132" i="222"/>
  <c r="A132" i="198"/>
  <c r="A288" i="198" s="1"/>
  <c r="A171" i="198"/>
  <c r="A249" i="198"/>
  <c r="A210" i="198"/>
  <c r="A165" i="212"/>
  <c r="A126" i="212"/>
  <c r="A154" i="222"/>
  <c r="A115" i="222"/>
  <c r="A115" i="203"/>
  <c r="A271" i="203" s="1"/>
  <c r="A193" i="203"/>
  <c r="A154" i="203"/>
  <c r="A232" i="203"/>
  <c r="A155" i="215"/>
  <c r="A116" i="215"/>
  <c r="A155" i="224"/>
  <c r="A116" i="224"/>
  <c r="A137" i="220"/>
  <c r="A176" i="220"/>
  <c r="A215" i="220"/>
  <c r="A118" i="210"/>
  <c r="A157" i="210"/>
  <c r="A118" i="201"/>
  <c r="A157" i="201"/>
  <c r="A196" i="198"/>
  <c r="A235" i="198"/>
  <c r="A118" i="198"/>
  <c r="A274" i="198" s="1"/>
  <c r="A157" i="198"/>
  <c r="O58" i="219"/>
  <c r="M55" i="225"/>
  <c r="M57" i="225" s="1"/>
  <c r="N55" i="214"/>
  <c r="N57" i="214" s="1"/>
  <c r="O55" i="215"/>
  <c r="O57" i="215" s="1"/>
  <c r="N52" i="223"/>
  <c r="N54" i="223" s="1"/>
  <c r="M55" i="216"/>
  <c r="M57" i="216" s="1"/>
  <c r="O58" i="201"/>
  <c r="O55" i="204"/>
  <c r="O57" i="204" s="1"/>
  <c r="O58" i="217"/>
  <c r="N55" i="217"/>
  <c r="N57" i="217" s="1"/>
  <c r="N55" i="223"/>
  <c r="N57" i="223" s="1"/>
  <c r="M58" i="208"/>
  <c r="M60" i="208" s="1"/>
  <c r="N58" i="212"/>
  <c r="N60" i="212" s="1"/>
  <c r="O58" i="203"/>
  <c r="O60" i="203" s="1"/>
  <c r="O58" i="216"/>
  <c r="O60" i="216" s="1"/>
  <c r="M55" i="206"/>
  <c r="M57" i="206" s="1"/>
  <c r="M58" i="209"/>
  <c r="M60" i="209" s="1"/>
  <c r="M55" i="210"/>
  <c r="M57" i="210" s="1"/>
  <c r="N52" i="209"/>
  <c r="N54" i="209" s="1"/>
  <c r="M55" i="213"/>
  <c r="M57" i="213" s="1"/>
  <c r="N55" i="225"/>
  <c r="N57" i="225" s="1"/>
  <c r="M52" i="214"/>
  <c r="M54" i="214" s="1"/>
  <c r="O58" i="214"/>
  <c r="O60" i="214" s="1"/>
  <c r="M58" i="215"/>
  <c r="O55" i="210"/>
  <c r="O57" i="210" s="1"/>
  <c r="N58" i="203"/>
  <c r="N58" i="208"/>
  <c r="N60" i="208" s="1"/>
  <c r="M58" i="212"/>
  <c r="M60" i="212" s="1"/>
  <c r="O58" i="209"/>
  <c r="O60" i="209" s="1"/>
  <c r="O52" i="219"/>
  <c r="O54" i="219" s="1"/>
  <c r="O55" i="224"/>
  <c r="O57" i="224" s="1"/>
  <c r="N52" i="217"/>
  <c r="N54" i="217" s="1"/>
  <c r="N58" i="206"/>
  <c r="N60" i="206" s="1"/>
  <c r="M58" i="223"/>
  <c r="N52" i="214"/>
  <c r="N54" i="214" s="1"/>
  <c r="N55" i="203"/>
  <c r="N57" i="203" s="1"/>
  <c r="M52" i="203"/>
  <c r="M54" i="203" s="1"/>
  <c r="M58" i="225"/>
  <c r="M60" i="225" s="1"/>
  <c r="O58" i="218"/>
  <c r="O60" i="218" s="1"/>
  <c r="M52" i="213"/>
  <c r="M54" i="213" s="1"/>
  <c r="M55" i="209"/>
  <c r="M57" i="209" s="1"/>
  <c r="M52" i="216"/>
  <c r="M54" i="216" s="1"/>
  <c r="O55" i="216"/>
  <c r="O57" i="216" s="1"/>
  <c r="O52" i="201"/>
  <c r="O55" i="208"/>
  <c r="O57" i="208" s="1"/>
  <c r="O58" i="223"/>
  <c r="O60" i="223" s="1"/>
  <c r="O55" i="217"/>
  <c r="O57" i="217" s="1"/>
  <c r="M61" i="223"/>
  <c r="M63" i="223" s="1"/>
  <c r="M55" i="222"/>
  <c r="M57" i="222" s="1"/>
  <c r="M61" i="222"/>
  <c r="M63" i="222" s="1"/>
  <c r="N61" i="223"/>
  <c r="N63" i="223" s="1"/>
  <c r="M55" i="205"/>
  <c r="M57" i="205" s="1"/>
  <c r="O58" i="211"/>
  <c r="O60" i="211" s="1"/>
  <c r="O55" i="207"/>
  <c r="O57" i="207" s="1"/>
  <c r="N61" i="224"/>
  <c r="N63" i="224" s="1"/>
  <c r="O52" i="225"/>
  <c r="O54" i="225" s="1"/>
  <c r="N55" i="207"/>
  <c r="N57" i="207" s="1"/>
  <c r="N55" i="210"/>
  <c r="N57" i="210" s="1"/>
  <c r="N52" i="206"/>
  <c r="N54" i="206" s="1"/>
  <c r="N58" i="216"/>
  <c r="N60" i="216" s="1"/>
  <c r="O58" i="220"/>
  <c r="O58" i="207"/>
  <c r="O60" i="207" s="1"/>
  <c r="O61" i="222"/>
  <c r="O63" i="222" s="1"/>
  <c r="O55" i="206"/>
  <c r="O57" i="206" s="1"/>
  <c r="O58" i="212"/>
  <c r="O60" i="212" s="1"/>
  <c r="M52" i="210"/>
  <c r="M54" i="210" s="1"/>
  <c r="M55" i="215"/>
  <c r="M57" i="215" s="1"/>
  <c r="N58" i="214"/>
  <c r="N60" i="214" s="1"/>
  <c r="M61" i="201"/>
  <c r="M63" i="201" s="1"/>
  <c r="N61" i="201"/>
  <c r="O61" i="201"/>
  <c r="O63" i="201" s="1"/>
  <c r="M61" i="202"/>
  <c r="M63" i="202" s="1"/>
  <c r="N61" i="202"/>
  <c r="N63" i="202" s="1"/>
  <c r="O61" i="202"/>
  <c r="O63" i="202" s="1"/>
  <c r="M61" i="203"/>
  <c r="M63" i="203" s="1"/>
  <c r="N61" i="203"/>
  <c r="N63" i="203" s="1"/>
  <c r="O61" i="203"/>
  <c r="O63" i="203" s="1"/>
  <c r="M61" i="204"/>
  <c r="M63" i="204" s="1"/>
  <c r="N61" i="204"/>
  <c r="N63" i="204" s="1"/>
  <c r="O61" i="204"/>
  <c r="O63" i="204" s="1"/>
  <c r="M61" i="205"/>
  <c r="M63" i="205" s="1"/>
  <c r="N61" i="205"/>
  <c r="N63" i="205" s="1"/>
  <c r="O61" i="205"/>
  <c r="O63" i="205" s="1"/>
  <c r="M61" i="206"/>
  <c r="M63" i="206" s="1"/>
  <c r="N61" i="206"/>
  <c r="N63" i="206" s="1"/>
  <c r="O61" i="206"/>
  <c r="O63" i="206" s="1"/>
  <c r="M61" i="207"/>
  <c r="M63" i="207" s="1"/>
  <c r="N61" i="207"/>
  <c r="N63" i="207" s="1"/>
  <c r="O61" i="207"/>
  <c r="O63" i="207" s="1"/>
  <c r="M61" i="208"/>
  <c r="M63" i="208" s="1"/>
  <c r="N61" i="208"/>
  <c r="N63" i="208" s="1"/>
  <c r="O61" i="208"/>
  <c r="O63" i="208" s="1"/>
  <c r="M61" i="209"/>
  <c r="M63" i="209" s="1"/>
  <c r="N61" i="209"/>
  <c r="N63" i="209" s="1"/>
  <c r="O61" i="209"/>
  <c r="O63" i="209" s="1"/>
  <c r="M61" i="210"/>
  <c r="M63" i="210" s="1"/>
  <c r="N61" i="210"/>
  <c r="N63" i="210" s="1"/>
  <c r="O61" i="210"/>
  <c r="O63" i="210" s="1"/>
  <c r="M61" i="211"/>
  <c r="M63" i="211" s="1"/>
  <c r="N61" i="211"/>
  <c r="N63" i="211" s="1"/>
  <c r="O61" i="211"/>
  <c r="O63" i="211" s="1"/>
  <c r="M61" i="212"/>
  <c r="M63" i="212" s="1"/>
  <c r="N61" i="212"/>
  <c r="N63" i="212" s="1"/>
  <c r="O61" i="212"/>
  <c r="O63" i="212" s="1"/>
  <c r="M61" i="213"/>
  <c r="M63" i="213" s="1"/>
  <c r="N61" i="213"/>
  <c r="N63" i="213" s="1"/>
  <c r="O61" i="213"/>
  <c r="O63" i="213" s="1"/>
  <c r="M61" i="214"/>
  <c r="M63" i="214" s="1"/>
  <c r="N61" i="214"/>
  <c r="N63" i="214" s="1"/>
  <c r="O61" i="214"/>
  <c r="O63" i="214" s="1"/>
  <c r="M61" i="215"/>
  <c r="M63" i="215" s="1"/>
  <c r="N61" i="215"/>
  <c r="N63" i="215" s="1"/>
  <c r="O61" i="215"/>
  <c r="O63" i="215" s="1"/>
  <c r="M61" i="217"/>
  <c r="M63" i="217" s="1"/>
  <c r="N61" i="217"/>
  <c r="N63" i="217" s="1"/>
  <c r="O61" i="217"/>
  <c r="O63" i="217" s="1"/>
  <c r="M61" i="218"/>
  <c r="M63" i="218" s="1"/>
  <c r="N61" i="218"/>
  <c r="N63" i="218" s="1"/>
  <c r="O61" i="218"/>
  <c r="O63" i="218" s="1"/>
  <c r="M61" i="219"/>
  <c r="M63" i="219" s="1"/>
  <c r="N61" i="219"/>
  <c r="N63" i="219" s="1"/>
  <c r="O61" i="219"/>
  <c r="O63" i="219" s="1"/>
  <c r="N55" i="206"/>
  <c r="N57" i="206" s="1"/>
  <c r="N61" i="220"/>
  <c r="N63" i="220" s="1"/>
  <c r="M52" i="204"/>
  <c r="M54" i="204" s="1"/>
  <c r="N58" i="220"/>
  <c r="N52" i="203"/>
  <c r="N54" i="203" s="1"/>
  <c r="M58" i="211"/>
  <c r="M60" i="211" s="1"/>
  <c r="M52" i="217"/>
  <c r="M54" i="217" s="1"/>
  <c r="N52" i="218"/>
  <c r="N54" i="218" s="1"/>
  <c r="O55" i="205"/>
  <c r="O57" i="205" s="1"/>
  <c r="O52" i="202"/>
  <c r="O54" i="202" s="1"/>
  <c r="M55" i="211"/>
  <c r="M57" i="211" s="1"/>
  <c r="O52" i="214"/>
  <c r="O54" i="214" s="1"/>
  <c r="M58" i="217"/>
  <c r="M60" i="217" s="1"/>
  <c r="N52" i="222"/>
  <c r="N54" i="222" s="1"/>
  <c r="O52" i="216"/>
  <c r="O54" i="216" s="1"/>
  <c r="N55" i="209"/>
  <c r="N57" i="209" s="1"/>
  <c r="N55" i="215"/>
  <c r="N57" i="215" s="1"/>
  <c r="O55" i="214"/>
  <c r="O57" i="214" s="1"/>
  <c r="O61" i="220"/>
  <c r="O63" i="220" s="1"/>
  <c r="N61" i="216"/>
  <c r="N63" i="216" s="1"/>
  <c r="N58" i="209"/>
  <c r="M52" i="219"/>
  <c r="M54" i="219" s="1"/>
  <c r="M52" i="211"/>
  <c r="M54" i="211" s="1"/>
  <c r="O52" i="209"/>
  <c r="O54" i="209" s="1"/>
  <c r="O52" i="217"/>
  <c r="O54" i="217" s="1"/>
  <c r="N52" i="225"/>
  <c r="N54" i="225" s="1"/>
  <c r="M55" i="202"/>
  <c r="M57" i="202" s="1"/>
  <c r="M52" i="223"/>
  <c r="M54" i="223" s="1"/>
  <c r="O52" i="213"/>
  <c r="O54" i="213" s="1"/>
  <c r="N58" i="201"/>
  <c r="N52" i="210"/>
  <c r="N54" i="210" s="1"/>
  <c r="M58" i="219"/>
  <c r="M58" i="203"/>
  <c r="M60" i="203" s="1"/>
  <c r="O52" i="222"/>
  <c r="O54" i="222" s="1"/>
  <c r="M55" i="212"/>
  <c r="M57" i="212" s="1"/>
  <c r="N58" i="218"/>
  <c r="O52" i="212"/>
  <c r="O54" i="212" s="1"/>
  <c r="A147" i="215"/>
  <c r="A108" i="215"/>
  <c r="A152" i="211"/>
  <c r="A113" i="211"/>
  <c r="A108" i="212"/>
  <c r="A147" i="212"/>
  <c r="A186" i="205"/>
  <c r="A108" i="205"/>
  <c r="A147" i="205"/>
  <c r="A135" i="216"/>
  <c r="A174" i="216"/>
  <c r="A239" i="203"/>
  <c r="A161" i="203"/>
  <c r="A122" i="203"/>
  <c r="A278" i="203" s="1"/>
  <c r="A200" i="203"/>
  <c r="A135" i="212"/>
  <c r="A174" i="212"/>
  <c r="A135" i="209"/>
  <c r="A174" i="209"/>
  <c r="A117" i="218"/>
  <c r="A156" i="218"/>
  <c r="A195" i="218"/>
  <c r="A156" i="214"/>
  <c r="A117" i="214"/>
  <c r="A127" i="204"/>
  <c r="A205" i="204"/>
  <c r="A283" i="204"/>
  <c r="A244" i="204"/>
  <c r="A166" i="204"/>
  <c r="O61" i="223"/>
  <c r="O63" i="223" s="1"/>
  <c r="N61" i="225"/>
  <c r="N63" i="225" s="1"/>
  <c r="O52" i="204"/>
  <c r="O54" i="204" s="1"/>
  <c r="N55" i="222"/>
  <c r="N57" i="222" s="1"/>
  <c r="O52" i="211"/>
  <c r="O54" i="211" s="1"/>
  <c r="M52" i="208"/>
  <c r="M54" i="208" s="1"/>
  <c r="N52" i="211"/>
  <c r="N54" i="211" s="1"/>
  <c r="M52" i="212"/>
  <c r="M54" i="212" s="1"/>
  <c r="O52" i="224"/>
  <c r="O54" i="224" s="1"/>
  <c r="M52" i="209"/>
  <c r="M54" i="209" s="1"/>
  <c r="N58" i="225"/>
  <c r="N60" i="225" s="1"/>
  <c r="O91" i="201"/>
  <c r="N169" i="201"/>
  <c r="N173" i="201" s="1"/>
  <c r="M169" i="200"/>
  <c r="M173" i="200" s="1"/>
  <c r="O169" i="200"/>
  <c r="O173" i="200" s="1"/>
  <c r="M130" i="201"/>
  <c r="M134" i="201" s="1"/>
  <c r="M91" i="201"/>
  <c r="N169" i="200"/>
  <c r="N173" i="200" s="1"/>
  <c r="O130" i="201"/>
  <c r="O134" i="201" s="1"/>
  <c r="M55" i="207"/>
  <c r="M57" i="207" s="1"/>
  <c r="O52" i="207"/>
  <c r="O54" i="207" s="1"/>
  <c r="O58" i="224"/>
  <c r="O55" i="219"/>
  <c r="O57" i="219" s="1"/>
  <c r="O58" i="202"/>
  <c r="O60" i="202" s="1"/>
  <c r="O55" i="223"/>
  <c r="O57" i="223" s="1"/>
  <c r="O58" i="222"/>
  <c r="O55" i="222"/>
  <c r="O57" i="222" s="1"/>
  <c r="M58" i="220"/>
  <c r="I6" i="201"/>
  <c r="S80" i="122" s="1"/>
  <c r="C189" i="198"/>
  <c r="D9" i="113" s="1"/>
  <c r="G9" i="123" s="1"/>
  <c r="L197" i="198"/>
  <c r="M9" i="123" s="1"/>
  <c r="D189" i="198"/>
  <c r="E9" i="113" s="1"/>
  <c r="K9" i="123" s="1"/>
  <c r="B189" i="198"/>
  <c r="C9" i="113" s="1"/>
  <c r="C9" i="123" s="1"/>
  <c r="D72" i="199"/>
  <c r="E11" i="113" s="1"/>
  <c r="K11" i="123" s="1"/>
  <c r="K73" i="199"/>
  <c r="H11" i="123" s="1"/>
  <c r="K190" i="198"/>
  <c r="H9" i="123" s="1"/>
  <c r="K112" i="199"/>
  <c r="C150" i="198"/>
  <c r="C111" i="199"/>
  <c r="K151" i="198"/>
  <c r="K119" i="199"/>
  <c r="J73" i="199"/>
  <c r="D11" i="123" s="1"/>
  <c r="J80" i="199"/>
  <c r="E11" i="123" s="1"/>
  <c r="J112" i="198"/>
  <c r="D8" i="123" s="1"/>
  <c r="L73" i="199"/>
  <c r="L11" i="123" s="1"/>
  <c r="L80" i="199"/>
  <c r="M11" i="123" s="1"/>
  <c r="K158" i="198"/>
  <c r="J112" i="199"/>
  <c r="J119" i="199"/>
  <c r="J151" i="198"/>
  <c r="J158" i="198"/>
  <c r="L112" i="199"/>
  <c r="L119" i="199"/>
  <c r="K197" i="198"/>
  <c r="I9" i="123" s="1"/>
  <c r="J190" i="198"/>
  <c r="D9" i="123" s="1"/>
  <c r="J197" i="198"/>
  <c r="E9" i="123" s="1"/>
  <c r="K80" i="199"/>
  <c r="I11" i="123" s="1"/>
  <c r="B129" i="198"/>
  <c r="B285" i="198" s="1"/>
  <c r="B246" i="198"/>
  <c r="B168" i="198"/>
  <c r="B207" i="198"/>
  <c r="O60" i="215" l="1"/>
  <c r="B105" i="212"/>
  <c r="I31" i="183"/>
  <c r="B261" i="204"/>
  <c r="B144" i="215"/>
  <c r="B105" i="216"/>
  <c r="B144" i="222"/>
  <c r="N60" i="205"/>
  <c r="N60" i="219"/>
  <c r="B144" i="202"/>
  <c r="B105" i="217"/>
  <c r="B144" i="206"/>
  <c r="B183" i="206"/>
  <c r="B144" i="204"/>
  <c r="B222" i="204"/>
  <c r="B144" i="199"/>
  <c r="B105" i="223"/>
  <c r="B144" i="224"/>
  <c r="B183" i="205"/>
  <c r="N60" i="218"/>
  <c r="N60" i="203"/>
  <c r="L60" i="203" s="1"/>
  <c r="N60" i="213"/>
  <c r="M60" i="216"/>
  <c r="L60" i="216" s="1"/>
  <c r="O60" i="213"/>
  <c r="O60" i="210"/>
  <c r="L60" i="210" s="1"/>
  <c r="B105" i="204"/>
  <c r="K187" i="203"/>
  <c r="B183" i="199"/>
  <c r="B144" i="205"/>
  <c r="K187" i="198"/>
  <c r="K109" i="198"/>
  <c r="K265" i="198" s="1"/>
  <c r="AG11" i="192"/>
  <c r="X10" i="192"/>
  <c r="AG31" i="192"/>
  <c r="X31" i="192"/>
  <c r="D7" i="234"/>
  <c r="AK7" i="234" s="1"/>
  <c r="D97" i="98"/>
  <c r="I88" i="225"/>
  <c r="F5" i="123"/>
  <c r="E11" i="229"/>
  <c r="C11" i="229"/>
  <c r="D45" i="223"/>
  <c r="O60" i="220"/>
  <c r="G24" i="126"/>
  <c r="I30" i="183"/>
  <c r="I32" i="183" s="1"/>
  <c r="G10" i="230" s="1"/>
  <c r="G20" i="126"/>
  <c r="O60" i="205"/>
  <c r="N60" i="204"/>
  <c r="I62" i="2"/>
  <c r="I58" i="2"/>
  <c r="I57" i="2"/>
  <c r="I61" i="2"/>
  <c r="G16" i="199"/>
  <c r="G70" i="199" s="1"/>
  <c r="N16" i="211"/>
  <c r="N70" i="211" s="1"/>
  <c r="G16" i="215"/>
  <c r="G70" i="215" s="1"/>
  <c r="K148" i="222"/>
  <c r="N16" i="223"/>
  <c r="N70" i="223" s="1"/>
  <c r="I99" i="223" s="1"/>
  <c r="G3" i="131"/>
  <c r="G16" i="219"/>
  <c r="G70" i="219" s="1"/>
  <c r="C109" i="200"/>
  <c r="I37" i="183"/>
  <c r="G73" i="113"/>
  <c r="G37" i="183" s="1"/>
  <c r="O73" i="123"/>
  <c r="N60" i="222"/>
  <c r="M60" i="219"/>
  <c r="D45" i="218"/>
  <c r="D45" i="217"/>
  <c r="I24" i="183"/>
  <c r="G49" i="113"/>
  <c r="G24" i="183" s="1"/>
  <c r="G58" i="113"/>
  <c r="G30" i="183" s="1"/>
  <c r="D45" i="214"/>
  <c r="D45" i="205"/>
  <c r="D45" i="204"/>
  <c r="D45" i="203"/>
  <c r="N16" i="215"/>
  <c r="N70" i="215" s="1"/>
  <c r="N109" i="215" s="1"/>
  <c r="I138" i="215" s="1"/>
  <c r="A133" i="225"/>
  <c r="F45" i="228"/>
  <c r="F78" i="228" s="1"/>
  <c r="D14" i="229" s="1"/>
  <c r="F180" i="204"/>
  <c r="F46" i="204"/>
  <c r="G180" i="222"/>
  <c r="G48" i="222" s="1"/>
  <c r="Q71" i="113" s="1"/>
  <c r="G46" i="222"/>
  <c r="M60" i="207"/>
  <c r="L60" i="207" s="1"/>
  <c r="A241" i="204"/>
  <c r="E148" i="214"/>
  <c r="A172" i="209"/>
  <c r="A280" i="204"/>
  <c r="N16" i="198"/>
  <c r="N70" i="198" s="1"/>
  <c r="N226" i="198" s="1"/>
  <c r="I255" i="198" s="1"/>
  <c r="M60" i="199"/>
  <c r="F80" i="239"/>
  <c r="K148" i="207"/>
  <c r="O60" i="206"/>
  <c r="A163" i="217"/>
  <c r="F70" i="217"/>
  <c r="F109" i="217" s="1"/>
  <c r="M59" i="228"/>
  <c r="A21" i="54"/>
  <c r="G16" i="225"/>
  <c r="G70" i="225" s="1"/>
  <c r="G16" i="200"/>
  <c r="G70" i="200" s="1"/>
  <c r="C148" i="205"/>
  <c r="N5" i="191"/>
  <c r="G5" i="188" s="1"/>
  <c r="H5" i="188" s="1"/>
  <c r="G16" i="212"/>
  <c r="G70" i="212" s="1"/>
  <c r="G16" i="217"/>
  <c r="O16" i="217" s="1"/>
  <c r="O70" i="217" s="1"/>
  <c r="G16" i="211"/>
  <c r="G16" i="206"/>
  <c r="G70" i="206" s="1"/>
  <c r="F70" i="214"/>
  <c r="F148" i="214" s="1"/>
  <c r="F70" i="224"/>
  <c r="F148" i="224" s="1"/>
  <c r="K148" i="218"/>
  <c r="C148" i="220"/>
  <c r="C109" i="220"/>
  <c r="N3" i="183"/>
  <c r="G16" i="208"/>
  <c r="N16" i="216"/>
  <c r="N70" i="216" s="1"/>
  <c r="N51" i="216" s="1"/>
  <c r="K109" i="225"/>
  <c r="C187" i="220"/>
  <c r="F5" i="194"/>
  <c r="F5" i="193"/>
  <c r="B44" i="54"/>
  <c r="H2" i="241" s="1"/>
  <c r="G16" i="209"/>
  <c r="O16" i="209" s="1"/>
  <c r="O70" i="209" s="1"/>
  <c r="G16" i="201"/>
  <c r="C148" i="217"/>
  <c r="C148" i="198"/>
  <c r="C226" i="198"/>
  <c r="K109" i="216"/>
  <c r="K148" i="216"/>
  <c r="N16" i="206"/>
  <c r="N70" i="206" s="1"/>
  <c r="N148" i="206" s="1"/>
  <c r="I177" i="206" s="1"/>
  <c r="N3" i="113"/>
  <c r="I3" i="126" s="1"/>
  <c r="H3" i="135"/>
  <c r="G16" i="214"/>
  <c r="G70" i="214" s="1"/>
  <c r="G16" i="213"/>
  <c r="O16" i="213" s="1"/>
  <c r="O70" i="213" s="1"/>
  <c r="G16" i="223"/>
  <c r="G70" i="223" s="1"/>
  <c r="G16" i="210"/>
  <c r="O16" i="210" s="1"/>
  <c r="O70" i="210" s="1"/>
  <c r="G16" i="216"/>
  <c r="O16" i="216" s="1"/>
  <c r="O70" i="216" s="1"/>
  <c r="G16" i="202"/>
  <c r="G70" i="202" s="1"/>
  <c r="G16" i="205"/>
  <c r="O16" i="205" s="1"/>
  <c r="O70" i="205" s="1"/>
  <c r="N16" i="201"/>
  <c r="N70" i="201" s="1"/>
  <c r="N109" i="201" s="1"/>
  <c r="I138" i="201" s="1"/>
  <c r="N16" i="202"/>
  <c r="N70" i="202" s="1"/>
  <c r="I99" i="202" s="1"/>
  <c r="C109" i="208"/>
  <c r="C148" i="208"/>
  <c r="N16" i="225"/>
  <c r="N70" i="225" s="1"/>
  <c r="N51" i="225" s="1"/>
  <c r="E5" i="45"/>
  <c r="W3" i="123"/>
  <c r="G16" i="228"/>
  <c r="O16" i="228" s="1"/>
  <c r="O51" i="228" s="1"/>
  <c r="G16" i="218"/>
  <c r="O16" i="218" s="1"/>
  <c r="O70" i="218" s="1"/>
  <c r="G16" i="224"/>
  <c r="O16" i="224" s="1"/>
  <c r="O70" i="224" s="1"/>
  <c r="G16" i="204"/>
  <c r="G70" i="204" s="1"/>
  <c r="G16" i="203"/>
  <c r="G70" i="203" s="1"/>
  <c r="G16" i="207"/>
  <c r="O16" i="207" s="1"/>
  <c r="O70" i="207" s="1"/>
  <c r="G16" i="220"/>
  <c r="G70" i="220" s="1"/>
  <c r="N16" i="204"/>
  <c r="N70" i="204" s="1"/>
  <c r="N226" i="204" s="1"/>
  <c r="I255" i="204" s="1"/>
  <c r="C187" i="205"/>
  <c r="C187" i="198"/>
  <c r="G80" i="239"/>
  <c r="G45" i="228"/>
  <c r="G78" i="228" s="1"/>
  <c r="E14" i="229" s="1"/>
  <c r="E45" i="228"/>
  <c r="E78" i="228" s="1"/>
  <c r="C14" i="229" s="1"/>
  <c r="H80" i="239"/>
  <c r="K112" i="198"/>
  <c r="H8" i="123" s="1"/>
  <c r="B111" i="198"/>
  <c r="C8" i="113" s="1"/>
  <c r="C8" i="123" s="1"/>
  <c r="N117" i="198"/>
  <c r="N119" i="198" s="1"/>
  <c r="N121" i="198" s="1"/>
  <c r="AF60" i="122" s="1"/>
  <c r="L119" i="198"/>
  <c r="M8" i="123" s="1"/>
  <c r="M60" i="223"/>
  <c r="O60" i="199"/>
  <c r="H179" i="60"/>
  <c r="D111" i="198"/>
  <c r="E8" i="113" s="1"/>
  <c r="K8" i="123" s="1"/>
  <c r="M57" i="198"/>
  <c r="M55" i="228"/>
  <c r="O63" i="198"/>
  <c r="O63" i="228" s="1"/>
  <c r="O61" i="228"/>
  <c r="O57" i="198"/>
  <c r="O57" i="228" s="1"/>
  <c r="O55" i="228"/>
  <c r="M58" i="228"/>
  <c r="N52" i="228"/>
  <c r="O58" i="228"/>
  <c r="N63" i="198"/>
  <c r="N61" i="228"/>
  <c r="M63" i="198"/>
  <c r="M63" i="228" s="1"/>
  <c r="M61" i="228"/>
  <c r="M54" i="198"/>
  <c r="M52" i="228"/>
  <c r="N57" i="198"/>
  <c r="N57" i="228" s="1"/>
  <c r="N55" i="228"/>
  <c r="N58" i="228"/>
  <c r="O52" i="228"/>
  <c r="H29" i="183"/>
  <c r="H32" i="183"/>
  <c r="H8" i="183"/>
  <c r="G4" i="233"/>
  <c r="L17" i="183"/>
  <c r="O60" i="225"/>
  <c r="L60" i="225" s="1"/>
  <c r="A124" i="220"/>
  <c r="N16" i="219"/>
  <c r="N70" i="219" s="1"/>
  <c r="N109" i="219" s="1"/>
  <c r="I138" i="219" s="1"/>
  <c r="A150" i="214"/>
  <c r="J119" i="198"/>
  <c r="E8" i="123" s="1"/>
  <c r="K119" i="198"/>
  <c r="I8" i="123" s="1"/>
  <c r="C111" i="198"/>
  <c r="D8" i="113" s="1"/>
  <c r="G8" i="123" s="1"/>
  <c r="O60" i="222"/>
  <c r="O60" i="224"/>
  <c r="O60" i="217"/>
  <c r="L60" i="217" s="1"/>
  <c r="A163" i="220"/>
  <c r="H36" i="2"/>
  <c r="M117" i="198"/>
  <c r="M119" i="198" s="1"/>
  <c r="M121" i="198" s="1"/>
  <c r="AE60" i="122" s="1"/>
  <c r="I60" i="2"/>
  <c r="I59" i="2"/>
  <c r="I63" i="2"/>
  <c r="O130" i="198"/>
  <c r="O134" i="198" s="1"/>
  <c r="Y57" i="122"/>
  <c r="AF57" i="122" s="1"/>
  <c r="N16" i="208"/>
  <c r="N70" i="208" s="1"/>
  <c r="I99" i="208" s="1"/>
  <c r="F70" i="207"/>
  <c r="F148" i="207" s="1"/>
  <c r="P22" i="183"/>
  <c r="H17" i="183"/>
  <c r="N60" i="220"/>
  <c r="M60" i="204"/>
  <c r="O117" i="198"/>
  <c r="O119" i="198" s="1"/>
  <c r="O121" i="198" s="1"/>
  <c r="O127" i="198" s="1"/>
  <c r="N130" i="198"/>
  <c r="N134" i="198" s="1"/>
  <c r="L112" i="198"/>
  <c r="L8" i="123" s="1"/>
  <c r="A124" i="215"/>
  <c r="F219" i="198"/>
  <c r="F46" i="198"/>
  <c r="G46" i="198"/>
  <c r="G219" i="198"/>
  <c r="N43" i="183"/>
  <c r="D45" i="210"/>
  <c r="E102" i="198"/>
  <c r="E46" i="198"/>
  <c r="F43" i="183"/>
  <c r="M173" i="198"/>
  <c r="N173" i="198"/>
  <c r="W61" i="122"/>
  <c r="O173" i="198"/>
  <c r="N158" i="198"/>
  <c r="O158" i="198"/>
  <c r="B180" i="198"/>
  <c r="M158" i="198"/>
  <c r="P8" i="183"/>
  <c r="J43" i="183"/>
  <c r="M60" i="218"/>
  <c r="L60" i="218" s="1"/>
  <c r="M60" i="214"/>
  <c r="L60" i="214" s="1"/>
  <c r="O60" i="219"/>
  <c r="M60" i="206"/>
  <c r="H41" i="183"/>
  <c r="P29" i="183"/>
  <c r="L12" i="183"/>
  <c r="L22" i="183"/>
  <c r="P12" i="183"/>
  <c r="K73" i="202"/>
  <c r="H19" i="123" s="1"/>
  <c r="A124" i="225"/>
  <c r="A124" i="207"/>
  <c r="J248" i="198"/>
  <c r="J287" i="198" s="1"/>
  <c r="I28" i="183"/>
  <c r="I29" i="183" s="1"/>
  <c r="G9" i="230" s="1"/>
  <c r="L32" i="183"/>
  <c r="P35" i="183"/>
  <c r="H35" i="183"/>
  <c r="L27" i="183"/>
  <c r="P32" i="183"/>
  <c r="L41" i="183"/>
  <c r="L29" i="183"/>
  <c r="H21" i="233"/>
  <c r="H12" i="183"/>
  <c r="P17" i="183"/>
  <c r="L8" i="183"/>
  <c r="P27" i="183"/>
  <c r="G24" i="233"/>
  <c r="H22" i="183"/>
  <c r="P41" i="183"/>
  <c r="H27" i="183"/>
  <c r="D7" i="188"/>
  <c r="G141" i="198"/>
  <c r="F141" i="198"/>
  <c r="E141" i="198"/>
  <c r="L7" i="123"/>
  <c r="N60" i="209"/>
  <c r="L60" i="209" s="1"/>
  <c r="M60" i="222"/>
  <c r="M60" i="220"/>
  <c r="O60" i="201"/>
  <c r="M60" i="224"/>
  <c r="N60" i="223"/>
  <c r="M60" i="215"/>
  <c r="L60" i="215" s="1"/>
  <c r="F141" i="216"/>
  <c r="F48" i="216" s="1"/>
  <c r="M78" i="113" s="1"/>
  <c r="K78" i="113" s="1"/>
  <c r="K39" i="183" s="1"/>
  <c r="F46" i="216"/>
  <c r="G46" i="212"/>
  <c r="G141" i="212"/>
  <c r="G46" i="217"/>
  <c r="G141" i="217"/>
  <c r="F180" i="210"/>
  <c r="F48" i="210" s="1"/>
  <c r="M43" i="113" s="1"/>
  <c r="F46" i="210"/>
  <c r="N60" i="224"/>
  <c r="W28" i="123"/>
  <c r="O28" i="113"/>
  <c r="W29" i="123"/>
  <c r="O29" i="113"/>
  <c r="S64" i="123"/>
  <c r="K64" i="113"/>
  <c r="P5" i="234"/>
  <c r="G3" i="239"/>
  <c r="M51" i="223"/>
  <c r="M109" i="223"/>
  <c r="I136" i="223" s="1"/>
  <c r="I97" i="223"/>
  <c r="M148" i="223"/>
  <c r="I175" i="223" s="1"/>
  <c r="M109" i="210"/>
  <c r="I136" i="210" s="1"/>
  <c r="M51" i="210"/>
  <c r="I97" i="210"/>
  <c r="M148" i="210"/>
  <c r="I175" i="210" s="1"/>
  <c r="G11" i="233"/>
  <c r="W27" i="123"/>
  <c r="O27" i="113"/>
  <c r="H29" i="233"/>
  <c r="I7" i="233"/>
  <c r="W69" i="123"/>
  <c r="O69" i="113"/>
  <c r="K12" i="113"/>
  <c r="S12" i="123"/>
  <c r="F70" i="200"/>
  <c r="F109" i="200" s="1"/>
  <c r="O57" i="123"/>
  <c r="G57" i="113"/>
  <c r="I5" i="233"/>
  <c r="G26" i="233"/>
  <c r="O61" i="123"/>
  <c r="G61" i="113"/>
  <c r="G31" i="183" s="1"/>
  <c r="O36" i="123"/>
  <c r="G36" i="113"/>
  <c r="W48" i="123"/>
  <c r="O48" i="113"/>
  <c r="S63" i="123"/>
  <c r="K63" i="113"/>
  <c r="G30" i="233"/>
  <c r="E148" i="223"/>
  <c r="E109" i="223"/>
  <c r="O56" i="123"/>
  <c r="G56" i="113"/>
  <c r="G28" i="183" s="1"/>
  <c r="G29" i="183" s="1"/>
  <c r="I9" i="233"/>
  <c r="E109" i="210"/>
  <c r="E148" i="210"/>
  <c r="I8" i="233"/>
  <c r="O62" i="123"/>
  <c r="G62" i="113"/>
  <c r="O121" i="203"/>
  <c r="O127" i="203" s="1"/>
  <c r="Y22" i="123"/>
  <c r="G36" i="2"/>
  <c r="AT32" i="234"/>
  <c r="M109" i="225"/>
  <c r="I136" i="225" s="1"/>
  <c r="M51" i="225"/>
  <c r="I97" i="225"/>
  <c r="M148" i="225"/>
  <c r="I175" i="225" s="1"/>
  <c r="N11" i="123"/>
  <c r="O199" i="198"/>
  <c r="O205" i="198" s="1"/>
  <c r="Y9" i="123"/>
  <c r="N82" i="201"/>
  <c r="N88" i="201" s="1"/>
  <c r="U17" i="123"/>
  <c r="AX51" i="234"/>
  <c r="AV51" i="234"/>
  <c r="AV35" i="234"/>
  <c r="H39" i="2"/>
  <c r="AX38" i="234"/>
  <c r="I42" i="2"/>
  <c r="F9" i="123"/>
  <c r="J9" i="123"/>
  <c r="M199" i="198"/>
  <c r="AE62" i="122" s="1"/>
  <c r="Q9" i="123"/>
  <c r="R9" i="123" s="1"/>
  <c r="AX33" i="234"/>
  <c r="AV33" i="234"/>
  <c r="AX20" i="234"/>
  <c r="I18" i="2"/>
  <c r="N199" i="198"/>
  <c r="N205" i="198" s="1"/>
  <c r="U9" i="123"/>
  <c r="N9" i="123"/>
  <c r="AV62" i="234"/>
  <c r="H66" i="2"/>
  <c r="G46" i="210"/>
  <c r="G102" i="210"/>
  <c r="E148" i="225"/>
  <c r="E109" i="225"/>
  <c r="V66" i="122"/>
  <c r="D11" i="113"/>
  <c r="G11" i="123" s="1"/>
  <c r="J11" i="123" s="1"/>
  <c r="U66" i="122"/>
  <c r="C11" i="113"/>
  <c r="C11" i="123" s="1"/>
  <c r="F11" i="123" s="1"/>
  <c r="AX60" i="234"/>
  <c r="I64" i="2"/>
  <c r="G40" i="2"/>
  <c r="AT36" i="234"/>
  <c r="AX48" i="234"/>
  <c r="I52" i="2"/>
  <c r="AX46" i="234"/>
  <c r="I50" i="2"/>
  <c r="AX44" i="234"/>
  <c r="I48" i="2"/>
  <c r="AX42" i="234"/>
  <c r="I46" i="2"/>
  <c r="AX40" i="234"/>
  <c r="I44" i="2"/>
  <c r="AX49" i="234"/>
  <c r="I53" i="2"/>
  <c r="AX47" i="234"/>
  <c r="I51" i="2"/>
  <c r="AX45" i="234"/>
  <c r="I49" i="2"/>
  <c r="AX43" i="234"/>
  <c r="I47" i="2"/>
  <c r="AX41" i="234"/>
  <c r="I45" i="2"/>
  <c r="AX39" i="234"/>
  <c r="I43" i="2"/>
  <c r="G32" i="2"/>
  <c r="AT28" i="234"/>
  <c r="AV29" i="234"/>
  <c r="AV31" i="234"/>
  <c r="H35" i="2"/>
  <c r="AX26" i="234"/>
  <c r="I30" i="2"/>
  <c r="AX18" i="234"/>
  <c r="I16" i="2"/>
  <c r="AX16" i="234"/>
  <c r="I14" i="2"/>
  <c r="AX14" i="234"/>
  <c r="I12" i="2"/>
  <c r="AX12" i="234"/>
  <c r="I10" i="2"/>
  <c r="G27" i="2"/>
  <c r="AT23" i="234"/>
  <c r="AX24" i="234"/>
  <c r="AV24" i="234"/>
  <c r="A129" i="215"/>
  <c r="A194" i="206"/>
  <c r="G8" i="122"/>
  <c r="B10" i="164" s="1"/>
  <c r="A168" i="225"/>
  <c r="A120" i="203"/>
  <c r="A276" i="203" s="1"/>
  <c r="H27" i="2"/>
  <c r="AV23" i="234"/>
  <c r="F7" i="192"/>
  <c r="F5" i="2" s="1"/>
  <c r="F7" i="234"/>
  <c r="AM7" i="234" s="1"/>
  <c r="E7" i="192"/>
  <c r="E5" i="2" s="1"/>
  <c r="E7" i="234"/>
  <c r="AL7" i="234" s="1"/>
  <c r="D45" i="213"/>
  <c r="A168" i="214"/>
  <c r="F70" i="222"/>
  <c r="F148" i="222" s="1"/>
  <c r="D45" i="202"/>
  <c r="D45" i="211"/>
  <c r="A172" i="206"/>
  <c r="A137" i="206"/>
  <c r="D45" i="222"/>
  <c r="E180" i="211"/>
  <c r="E48" i="211" s="1"/>
  <c r="I46" i="113" s="1"/>
  <c r="E46" i="211"/>
  <c r="G102" i="225"/>
  <c r="G46" i="225"/>
  <c r="A168" i="208"/>
  <c r="A297" i="204"/>
  <c r="A180" i="204"/>
  <c r="A141" i="224"/>
  <c r="A129" i="224"/>
  <c r="A159" i="215"/>
  <c r="A124" i="223"/>
  <c r="A219" i="204"/>
  <c r="A194" i="198"/>
  <c r="A116" i="202"/>
  <c r="A180" i="200"/>
  <c r="C72" i="198"/>
  <c r="M78" i="198"/>
  <c r="M80" i="198" s="1"/>
  <c r="A202" i="219"/>
  <c r="K80" i="198"/>
  <c r="K73" i="198"/>
  <c r="O247" i="203"/>
  <c r="O251" i="203" s="1"/>
  <c r="A155" i="198"/>
  <c r="A211" i="206"/>
  <c r="A116" i="212"/>
  <c r="A159" i="202"/>
  <c r="A155" i="207"/>
  <c r="L63" i="199"/>
  <c r="L54" i="199"/>
  <c r="A155" i="209"/>
  <c r="A124" i="219"/>
  <c r="A172" i="212"/>
  <c r="M60" i="198"/>
  <c r="N60" i="199"/>
  <c r="J236" i="198"/>
  <c r="B72" i="198"/>
  <c r="D72" i="198"/>
  <c r="N78" i="198"/>
  <c r="O78" i="198"/>
  <c r="L236" i="198"/>
  <c r="A168" i="217"/>
  <c r="A189" i="219"/>
  <c r="L80" i="198"/>
  <c r="A129" i="210"/>
  <c r="A129" i="213"/>
  <c r="A150" i="219"/>
  <c r="I147" i="208"/>
  <c r="F6" i="188"/>
  <c r="A116" i="198"/>
  <c r="A272" i="198" s="1"/>
  <c r="A141" i="204"/>
  <c r="A198" i="203"/>
  <c r="A124" i="210"/>
  <c r="A133" i="211"/>
  <c r="G141" i="203"/>
  <c r="G46" i="203"/>
  <c r="F141" i="220"/>
  <c r="F46" i="220"/>
  <c r="E46" i="204"/>
  <c r="E102" i="204"/>
  <c r="G102" i="218"/>
  <c r="G46" i="218"/>
  <c r="G102" i="223"/>
  <c r="G46" i="223"/>
  <c r="G180" i="209"/>
  <c r="G48" i="209" s="1"/>
  <c r="Q41" i="113" s="1"/>
  <c r="G46" i="209"/>
  <c r="F180" i="205"/>
  <c r="F46" i="205"/>
  <c r="D45" i="201"/>
  <c r="G141" i="214"/>
  <c r="G48" i="214" s="1"/>
  <c r="Q54" i="113" s="1"/>
  <c r="G46" i="214"/>
  <c r="F180" i="214"/>
  <c r="F48" i="214" s="1"/>
  <c r="M54" i="113" s="1"/>
  <c r="F46" i="214"/>
  <c r="G141" i="202"/>
  <c r="G48" i="202" s="1"/>
  <c r="Q18" i="113" s="1"/>
  <c r="W18" i="123" s="1"/>
  <c r="G46" i="202"/>
  <c r="F102" i="224"/>
  <c r="F46" i="224"/>
  <c r="G219" i="219"/>
  <c r="G48" i="219" s="1"/>
  <c r="Q65" i="113" s="1"/>
  <c r="G46" i="219"/>
  <c r="G46" i="205"/>
  <c r="G180" i="205"/>
  <c r="O286" i="198"/>
  <c r="O290" i="198" s="1"/>
  <c r="N286" i="198"/>
  <c r="N290" i="198" s="1"/>
  <c r="M286" i="198"/>
  <c r="M290" i="198" s="1"/>
  <c r="O273" i="198"/>
  <c r="O275" i="198" s="1"/>
  <c r="O277" i="198" s="1"/>
  <c r="N273" i="198"/>
  <c r="N275" i="198" s="1"/>
  <c r="N277" i="198" s="1"/>
  <c r="M273" i="198"/>
  <c r="M275" i="198" s="1"/>
  <c r="M277" i="198" s="1"/>
  <c r="C297" i="198"/>
  <c r="V64" i="122"/>
  <c r="K268" i="198"/>
  <c r="D267" i="198"/>
  <c r="L268" i="198"/>
  <c r="J268" i="198"/>
  <c r="L275" i="198"/>
  <c r="B267" i="198"/>
  <c r="K275" i="198"/>
  <c r="J275" i="198"/>
  <c r="L158" i="199"/>
  <c r="M12" i="123" s="1"/>
  <c r="O156" i="199"/>
  <c r="O158" i="199" s="1"/>
  <c r="A168" i="216"/>
  <c r="N286" i="203"/>
  <c r="N290" i="203" s="1"/>
  <c r="O286" i="203"/>
  <c r="O290" i="203" s="1"/>
  <c r="M286" i="203"/>
  <c r="M290" i="203" s="1"/>
  <c r="O273" i="203"/>
  <c r="O275" i="203" s="1"/>
  <c r="O277" i="203" s="1"/>
  <c r="N273" i="203"/>
  <c r="N275" i="203" s="1"/>
  <c r="N277" i="203" s="1"/>
  <c r="M273" i="203"/>
  <c r="M275" i="203" s="1"/>
  <c r="M277" i="203" s="1"/>
  <c r="L151" i="203"/>
  <c r="J275" i="203"/>
  <c r="K275" i="203"/>
  <c r="L268" i="203"/>
  <c r="D267" i="203"/>
  <c r="C267" i="203"/>
  <c r="B267" i="203"/>
  <c r="K268" i="203"/>
  <c r="L275" i="203"/>
  <c r="J268" i="203"/>
  <c r="L190" i="203"/>
  <c r="L23" i="123" s="1"/>
  <c r="J112" i="203"/>
  <c r="D22" i="123" s="1"/>
  <c r="K158" i="199"/>
  <c r="N156" i="199"/>
  <c r="N158" i="199" s="1"/>
  <c r="A133" i="222"/>
  <c r="A116" i="220"/>
  <c r="D150" i="199"/>
  <c r="K236" i="198"/>
  <c r="N91" i="202"/>
  <c r="N95" i="202" s="1"/>
  <c r="M130" i="202"/>
  <c r="M134" i="202" s="1"/>
  <c r="O234" i="198"/>
  <c r="O236" i="198" s="1"/>
  <c r="O238" i="198" s="1"/>
  <c r="AG63" i="122" s="1"/>
  <c r="M234" i="198"/>
  <c r="M236" i="198" s="1"/>
  <c r="M238" i="198" s="1"/>
  <c r="AE63" i="122" s="1"/>
  <c r="M208" i="203"/>
  <c r="M212" i="203" s="1"/>
  <c r="O130" i="202"/>
  <c r="O134" i="202" s="1"/>
  <c r="K236" i="203"/>
  <c r="I24" i="123" s="1"/>
  <c r="L112" i="200"/>
  <c r="L119" i="200"/>
  <c r="K151" i="200"/>
  <c r="J119" i="202"/>
  <c r="L73" i="202"/>
  <c r="L19" i="123" s="1"/>
  <c r="J119" i="203"/>
  <c r="E22" i="123" s="1"/>
  <c r="C111" i="201"/>
  <c r="C141" i="201" s="1"/>
  <c r="L238" i="199"/>
  <c r="AD70" i="122" s="1"/>
  <c r="D7" i="164"/>
  <c r="I26" i="122"/>
  <c r="I11" i="122"/>
  <c r="I17" i="122" s="1"/>
  <c r="A176" i="219"/>
  <c r="A137" i="219"/>
  <c r="A215" i="219"/>
  <c r="H38" i="2"/>
  <c r="A129" i="212"/>
  <c r="A168" i="212"/>
  <c r="K275" i="204"/>
  <c r="D45" i="206"/>
  <c r="D45" i="220"/>
  <c r="D23" i="233"/>
  <c r="D31" i="233" s="1"/>
  <c r="D177" i="232"/>
  <c r="L5" i="122"/>
  <c r="P5" i="192"/>
  <c r="P29" i="192" s="1"/>
  <c r="P74" i="192" s="1"/>
  <c r="H3" i="163"/>
  <c r="F5" i="106"/>
  <c r="H3" i="233"/>
  <c r="H3" i="230"/>
  <c r="A183" i="198"/>
  <c r="A105" i="198"/>
  <c r="A261" i="198" s="1"/>
  <c r="A144" i="198"/>
  <c r="A222" i="198"/>
  <c r="A180" i="203"/>
  <c r="A141" i="203"/>
  <c r="A297" i="203" s="1"/>
  <c r="A258" i="203"/>
  <c r="A141" i="202"/>
  <c r="A180" i="202"/>
  <c r="E109" i="218"/>
  <c r="E187" i="218"/>
  <c r="E148" i="218"/>
  <c r="E109" i="212"/>
  <c r="E148" i="212"/>
  <c r="E148" i="211"/>
  <c r="E109" i="211"/>
  <c r="C258" i="199"/>
  <c r="V70" i="122"/>
  <c r="M187" i="220"/>
  <c r="I214" i="220" s="1"/>
  <c r="M148" i="220"/>
  <c r="I175" i="220" s="1"/>
  <c r="M109" i="220"/>
  <c r="I136" i="220" s="1"/>
  <c r="I97" i="220"/>
  <c r="M51" i="220"/>
  <c r="M187" i="199"/>
  <c r="I214" i="199" s="1"/>
  <c r="I97" i="199"/>
  <c r="M109" i="199"/>
  <c r="M51" i="199"/>
  <c r="M148" i="199"/>
  <c r="I175" i="199" s="1"/>
  <c r="M109" i="213"/>
  <c r="I136" i="213" s="1"/>
  <c r="I97" i="213"/>
  <c r="M148" i="213"/>
  <c r="I175" i="213" s="1"/>
  <c r="M51" i="213"/>
  <c r="M109" i="222"/>
  <c r="I136" i="222" s="1"/>
  <c r="M51" i="222"/>
  <c r="M148" i="222"/>
  <c r="I175" i="222" s="1"/>
  <c r="I97" i="222"/>
  <c r="M244" i="199"/>
  <c r="AE70" i="122"/>
  <c r="M51" i="204"/>
  <c r="M265" i="204"/>
  <c r="I292" i="204" s="1"/>
  <c r="I97" i="204"/>
  <c r="M187" i="204"/>
  <c r="I214" i="204" s="1"/>
  <c r="M148" i="204"/>
  <c r="I175" i="204" s="1"/>
  <c r="M226" i="204"/>
  <c r="I253" i="204" s="1"/>
  <c r="M109" i="204"/>
  <c r="I136" i="204" s="1"/>
  <c r="M51" i="208"/>
  <c r="M148" i="208"/>
  <c r="I175" i="208" s="1"/>
  <c r="M109" i="208"/>
  <c r="I136" i="208" s="1"/>
  <c r="I97" i="208"/>
  <c r="M51" i="207"/>
  <c r="M148" i="207"/>
  <c r="I175" i="207" s="1"/>
  <c r="I97" i="207"/>
  <c r="M109" i="207"/>
  <c r="I136" i="207" s="1"/>
  <c r="D45" i="225"/>
  <c r="M51" i="218"/>
  <c r="M187" i="218"/>
  <c r="I214" i="218" s="1"/>
  <c r="M109" i="218"/>
  <c r="I136" i="218" s="1"/>
  <c r="M148" i="218"/>
  <c r="I175" i="218" s="1"/>
  <c r="I97" i="218"/>
  <c r="M51" i="212"/>
  <c r="M109" i="212"/>
  <c r="I136" i="212" s="1"/>
  <c r="M148" i="212"/>
  <c r="I175" i="212" s="1"/>
  <c r="I97" i="212"/>
  <c r="M51" i="211"/>
  <c r="M148" i="211"/>
  <c r="I175" i="211" s="1"/>
  <c r="M109" i="211"/>
  <c r="I136" i="211" s="1"/>
  <c r="I97" i="211"/>
  <c r="G3" i="2"/>
  <c r="E46" i="202"/>
  <c r="E141" i="202"/>
  <c r="E48" i="202" s="1"/>
  <c r="I18" i="113" s="1"/>
  <c r="O18" i="123" s="1"/>
  <c r="K238" i="199"/>
  <c r="E109" i="209"/>
  <c r="E148" i="209"/>
  <c r="E148" i="217"/>
  <c r="E109" i="217"/>
  <c r="E148" i="215"/>
  <c r="E109" i="215"/>
  <c r="E109" i="202"/>
  <c r="E148" i="202"/>
  <c r="E148" i="200"/>
  <c r="E109" i="200"/>
  <c r="O244" i="199"/>
  <c r="AG70" i="122"/>
  <c r="E148" i="224"/>
  <c r="E109" i="224"/>
  <c r="E109" i="216"/>
  <c r="E148" i="216"/>
  <c r="O87" i="191"/>
  <c r="E148" i="205"/>
  <c r="E187" i="205"/>
  <c r="E109" i="205"/>
  <c r="E226" i="203"/>
  <c r="E187" i="203"/>
  <c r="E109" i="203"/>
  <c r="E265" i="203" s="1"/>
  <c r="E148" i="203"/>
  <c r="K11" i="122"/>
  <c r="K17" i="122" s="1"/>
  <c r="F7" i="164"/>
  <c r="K26" i="122"/>
  <c r="B258" i="199"/>
  <c r="U70" i="122"/>
  <c r="M148" i="209"/>
  <c r="I175" i="209" s="1"/>
  <c r="M109" i="209"/>
  <c r="I136" i="209" s="1"/>
  <c r="I97" i="209"/>
  <c r="M51" i="209"/>
  <c r="M51" i="217"/>
  <c r="M148" i="217"/>
  <c r="I175" i="217" s="1"/>
  <c r="I97" i="217"/>
  <c r="M109" i="217"/>
  <c r="I136" i="217" s="1"/>
  <c r="M51" i="215"/>
  <c r="M148" i="215"/>
  <c r="I175" i="215" s="1"/>
  <c r="I97" i="215"/>
  <c r="M109" i="215"/>
  <c r="I136" i="215" s="1"/>
  <c r="N16" i="203"/>
  <c r="N70" i="203" s="1"/>
  <c r="F70" i="203"/>
  <c r="M109" i="202"/>
  <c r="I136" i="202" s="1"/>
  <c r="M51" i="202"/>
  <c r="I97" i="202"/>
  <c r="M148" i="202"/>
  <c r="I175" i="202" s="1"/>
  <c r="M51" i="200"/>
  <c r="M148" i="200"/>
  <c r="I175" i="200" s="1"/>
  <c r="I97" i="200"/>
  <c r="M109" i="200"/>
  <c r="I136" i="200" s="1"/>
  <c r="I97" i="224"/>
  <c r="M51" i="224"/>
  <c r="M109" i="224"/>
  <c r="I136" i="224" s="1"/>
  <c r="M148" i="224"/>
  <c r="I175" i="224" s="1"/>
  <c r="M51" i="216"/>
  <c r="I97" i="216"/>
  <c r="M148" i="216"/>
  <c r="I175" i="216" s="1"/>
  <c r="M109" i="216"/>
  <c r="I136" i="216" s="1"/>
  <c r="I97" i="205"/>
  <c r="M51" i="205"/>
  <c r="M109" i="205"/>
  <c r="I136" i="205" s="1"/>
  <c r="M187" i="205"/>
  <c r="I214" i="205" s="1"/>
  <c r="M148" i="205"/>
  <c r="I175" i="205" s="1"/>
  <c r="I97" i="203"/>
  <c r="M187" i="203"/>
  <c r="I214" i="203" s="1"/>
  <c r="M51" i="203"/>
  <c r="M148" i="203"/>
  <c r="I175" i="203" s="1"/>
  <c r="M109" i="203"/>
  <c r="M226" i="203"/>
  <c r="I253" i="203" s="1"/>
  <c r="D258" i="199"/>
  <c r="W70" i="122"/>
  <c r="J238" i="199"/>
  <c r="E109" i="220"/>
  <c r="E187" i="220"/>
  <c r="E148" i="220"/>
  <c r="E148" i="199"/>
  <c r="E187" i="199"/>
  <c r="E109" i="199"/>
  <c r="E226" i="199" s="1"/>
  <c r="N16" i="228"/>
  <c r="N51" i="228" s="1"/>
  <c r="F67" i="228"/>
  <c r="D3" i="229"/>
  <c r="E148" i="213"/>
  <c r="E109" i="213"/>
  <c r="E148" i="222"/>
  <c r="E109" i="222"/>
  <c r="N244" i="199"/>
  <c r="AF70" i="122"/>
  <c r="E187" i="204"/>
  <c r="E148" i="204"/>
  <c r="E109" i="204"/>
  <c r="E226" i="204"/>
  <c r="E265" i="204"/>
  <c r="E148" i="208"/>
  <c r="E109" i="208"/>
  <c r="E148" i="207"/>
  <c r="E109" i="207"/>
  <c r="L57" i="199"/>
  <c r="O91" i="203"/>
  <c r="O95" i="203" s="1"/>
  <c r="M169" i="203"/>
  <c r="M173" i="203" s="1"/>
  <c r="O169" i="202"/>
  <c r="O173" i="202" s="1"/>
  <c r="M130" i="203"/>
  <c r="M134" i="203" s="1"/>
  <c r="M169" i="202"/>
  <c r="M173" i="202" s="1"/>
  <c r="O91" i="202"/>
  <c r="O95" i="202" s="1"/>
  <c r="O130" i="203"/>
  <c r="O134" i="203" s="1"/>
  <c r="M130" i="204"/>
  <c r="M134" i="204" s="1"/>
  <c r="N247" i="203"/>
  <c r="N251" i="203" s="1"/>
  <c r="N208" i="203"/>
  <c r="N212" i="203" s="1"/>
  <c r="N130" i="202"/>
  <c r="N134" i="202" s="1"/>
  <c r="N130" i="203"/>
  <c r="N134" i="203" s="1"/>
  <c r="N169" i="203"/>
  <c r="N173" i="203" s="1"/>
  <c r="M91" i="202"/>
  <c r="M95" i="202" s="1"/>
  <c r="M91" i="203"/>
  <c r="M247" i="203"/>
  <c r="M251" i="203" s="1"/>
  <c r="O169" i="203"/>
  <c r="O173" i="203" s="1"/>
  <c r="N91" i="203"/>
  <c r="N95" i="203" s="1"/>
  <c r="O208" i="203"/>
  <c r="O212" i="203" s="1"/>
  <c r="J229" i="203"/>
  <c r="D24" i="123" s="1"/>
  <c r="J119" i="201"/>
  <c r="L80" i="202"/>
  <c r="M19" i="123" s="1"/>
  <c r="K80" i="203"/>
  <c r="I21" i="123" s="1"/>
  <c r="B72" i="203"/>
  <c r="C111" i="203"/>
  <c r="J236" i="203"/>
  <c r="E24" i="123" s="1"/>
  <c r="J112" i="201"/>
  <c r="J158" i="203"/>
  <c r="K158" i="200"/>
  <c r="L158" i="204"/>
  <c r="M27" i="123" s="1"/>
  <c r="K112" i="200"/>
  <c r="D72" i="202"/>
  <c r="B102" i="199"/>
  <c r="A137" i="211"/>
  <c r="A176" i="211"/>
  <c r="N169" i="207"/>
  <c r="N173" i="207" s="1"/>
  <c r="N130" i="205"/>
  <c r="N134" i="205" s="1"/>
  <c r="A176" i="202"/>
  <c r="O286" i="204"/>
  <c r="O290" i="204" s="1"/>
  <c r="M286" i="204"/>
  <c r="M290" i="204" s="1"/>
  <c r="M130" i="205"/>
  <c r="M134" i="205" s="1"/>
  <c r="M130" i="207"/>
  <c r="M134" i="207" s="1"/>
  <c r="M169" i="205"/>
  <c r="M173" i="205" s="1"/>
  <c r="D72" i="200"/>
  <c r="L54" i="223"/>
  <c r="M91" i="207"/>
  <c r="N169" i="206"/>
  <c r="N173" i="206" s="1"/>
  <c r="N208" i="206"/>
  <c r="N212" i="206" s="1"/>
  <c r="O91" i="205"/>
  <c r="O95" i="205" s="1"/>
  <c r="M208" i="206"/>
  <c r="M212" i="206" s="1"/>
  <c r="O130" i="204"/>
  <c r="O134" i="204" s="1"/>
  <c r="M91" i="205"/>
  <c r="M95" i="205" s="1"/>
  <c r="O130" i="206"/>
  <c r="O134" i="206" s="1"/>
  <c r="O117" i="206"/>
  <c r="O119" i="206" s="1"/>
  <c r="M169" i="206"/>
  <c r="M173" i="206" s="1"/>
  <c r="O91" i="204"/>
  <c r="O95" i="204" s="1"/>
  <c r="O130" i="205"/>
  <c r="O134" i="205" s="1"/>
  <c r="M91" i="206"/>
  <c r="M95" i="206" s="1"/>
  <c r="O169" i="207"/>
  <c r="O173" i="207" s="1"/>
  <c r="M91" i="204"/>
  <c r="M95" i="204" s="1"/>
  <c r="O208" i="204"/>
  <c r="O212" i="204" s="1"/>
  <c r="M156" i="209"/>
  <c r="M158" i="209" s="1"/>
  <c r="M160" i="209" s="1"/>
  <c r="AE138" i="122" s="1"/>
  <c r="N91" i="204"/>
  <c r="N95" i="204" s="1"/>
  <c r="O91" i="206"/>
  <c r="O95" i="206" s="1"/>
  <c r="O169" i="205"/>
  <c r="O173" i="205" s="1"/>
  <c r="M169" i="204"/>
  <c r="M173" i="204" s="1"/>
  <c r="M130" i="206"/>
  <c r="M134" i="206" s="1"/>
  <c r="M169" i="207"/>
  <c r="M173" i="207" s="1"/>
  <c r="M208" i="204"/>
  <c r="M212" i="204" s="1"/>
  <c r="N130" i="204"/>
  <c r="N134" i="204" s="1"/>
  <c r="N91" i="205"/>
  <c r="N95" i="205" s="1"/>
  <c r="O130" i="207"/>
  <c r="O134" i="207" s="1"/>
  <c r="O208" i="206"/>
  <c r="O212" i="206" s="1"/>
  <c r="O91" i="207"/>
  <c r="O95" i="207" s="1"/>
  <c r="N91" i="206"/>
  <c r="N95" i="206" s="1"/>
  <c r="O208" i="205"/>
  <c r="O212" i="205" s="1"/>
  <c r="N91" i="207"/>
  <c r="N95" i="207" s="1"/>
  <c r="M156" i="203"/>
  <c r="M158" i="203" s="1"/>
  <c r="M160" i="203" s="1"/>
  <c r="M166" i="203" s="1"/>
  <c r="M195" i="204"/>
  <c r="M197" i="204" s="1"/>
  <c r="D45" i="208"/>
  <c r="F46" i="212"/>
  <c r="F141" i="212"/>
  <c r="F109" i="202"/>
  <c r="F148" i="202"/>
  <c r="F148" i="204"/>
  <c r="F265" i="204"/>
  <c r="F109" i="204"/>
  <c r="F187" i="204"/>
  <c r="F226" i="204"/>
  <c r="F148" i="211"/>
  <c r="F109" i="211"/>
  <c r="N109" i="225"/>
  <c r="I138" i="225" s="1"/>
  <c r="I99" i="225"/>
  <c r="F109" i="198"/>
  <c r="F265" i="198" s="1"/>
  <c r="F226" i="198"/>
  <c r="F148" i="198"/>
  <c r="F187" i="198"/>
  <c r="U57" i="122"/>
  <c r="AB57" i="122" s="1"/>
  <c r="B70" i="198"/>
  <c r="J16" i="198"/>
  <c r="J70" i="198" s="1"/>
  <c r="J16" i="224"/>
  <c r="J70" i="224" s="1"/>
  <c r="B70" i="224"/>
  <c r="D29" i="192"/>
  <c r="D74" i="192" s="1"/>
  <c r="D3" i="2"/>
  <c r="J16" i="220"/>
  <c r="J70" i="220" s="1"/>
  <c r="B70" i="220"/>
  <c r="J16" i="203"/>
  <c r="J70" i="203" s="1"/>
  <c r="B70" i="203"/>
  <c r="C3" i="123"/>
  <c r="D3" i="126"/>
  <c r="J16" i="206"/>
  <c r="J70" i="206" s="1"/>
  <c r="B70" i="206"/>
  <c r="B67" i="228"/>
  <c r="J16" i="228"/>
  <c r="N187" i="205"/>
  <c r="I216" i="205" s="1"/>
  <c r="N109" i="205"/>
  <c r="I138" i="205" s="1"/>
  <c r="I99" i="205"/>
  <c r="N148" i="205"/>
  <c r="I177" i="205" s="1"/>
  <c r="N51" i="205"/>
  <c r="I99" i="222"/>
  <c r="N109" i="222"/>
  <c r="I138" i="222" s="1"/>
  <c r="N148" i="222"/>
  <c r="I177" i="222" s="1"/>
  <c r="N51" i="222"/>
  <c r="F109" i="210"/>
  <c r="F148" i="210"/>
  <c r="F148" i="212"/>
  <c r="F109" i="212"/>
  <c r="N51" i="204"/>
  <c r="N109" i="204"/>
  <c r="I138" i="204" s="1"/>
  <c r="N148" i="211"/>
  <c r="I177" i="211" s="1"/>
  <c r="I99" i="211"/>
  <c r="N51" i="211"/>
  <c r="N109" i="211"/>
  <c r="I138" i="211" s="1"/>
  <c r="AX37" i="234"/>
  <c r="H41" i="2"/>
  <c r="N51" i="224"/>
  <c r="N109" i="224"/>
  <c r="I138" i="224" s="1"/>
  <c r="I99" i="224"/>
  <c r="N148" i="224"/>
  <c r="I177" i="224" s="1"/>
  <c r="J16" i="208"/>
  <c r="J70" i="208" s="1"/>
  <c r="B70" i="208"/>
  <c r="J16" i="212"/>
  <c r="J70" i="212" s="1"/>
  <c r="B70" i="212"/>
  <c r="B70" i="199"/>
  <c r="J16" i="199"/>
  <c r="J70" i="199" s="1"/>
  <c r="J16" i="216"/>
  <c r="J70" i="216" s="1"/>
  <c r="B70" i="216"/>
  <c r="B70" i="201"/>
  <c r="J16" i="201"/>
  <c r="J70" i="201" s="1"/>
  <c r="B70" i="218"/>
  <c r="J16" i="218"/>
  <c r="J70" i="218" s="1"/>
  <c r="B70" i="200"/>
  <c r="J16" i="200"/>
  <c r="J70" i="200" s="1"/>
  <c r="B70" i="222"/>
  <c r="J16" i="222"/>
  <c r="J70" i="222" s="1"/>
  <c r="D3" i="230"/>
  <c r="B3" i="131"/>
  <c r="B5" i="106"/>
  <c r="H5" i="122"/>
  <c r="D3" i="163"/>
  <c r="E141" i="219"/>
  <c r="E48" i="219" s="1"/>
  <c r="I65" i="113" s="1"/>
  <c r="E46" i="219"/>
  <c r="F109" i="207"/>
  <c r="N109" i="210"/>
  <c r="I138" i="210" s="1"/>
  <c r="N51" i="210"/>
  <c r="N148" i="210"/>
  <c r="I177" i="210" s="1"/>
  <c r="I99" i="210"/>
  <c r="N148" i="212"/>
  <c r="I177" i="212" s="1"/>
  <c r="N109" i="212"/>
  <c r="I138" i="212" s="1"/>
  <c r="I99" i="212"/>
  <c r="N51" i="212"/>
  <c r="G46" i="216"/>
  <c r="G141" i="216"/>
  <c r="G48" i="216" s="1"/>
  <c r="Q78" i="113" s="1"/>
  <c r="F109" i="214"/>
  <c r="F148" i="215"/>
  <c r="F109" i="215"/>
  <c r="F46" i="219"/>
  <c r="F219" i="219"/>
  <c r="F48" i="219" s="1"/>
  <c r="M65" i="113" s="1"/>
  <c r="I99" i="217"/>
  <c r="N148" i="217"/>
  <c r="I177" i="217" s="1"/>
  <c r="N109" i="217"/>
  <c r="I138" i="217" s="1"/>
  <c r="N51" i="217"/>
  <c r="F109" i="208"/>
  <c r="F148" i="208"/>
  <c r="J16" i="225"/>
  <c r="J70" i="225" s="1"/>
  <c r="B70" i="225"/>
  <c r="B70" i="219"/>
  <c r="J16" i="219"/>
  <c r="J70" i="219" s="1"/>
  <c r="J16" i="211"/>
  <c r="J70" i="211" s="1"/>
  <c r="B70" i="211"/>
  <c r="B70" i="204"/>
  <c r="J16" i="204"/>
  <c r="J70" i="204" s="1"/>
  <c r="J16" i="207"/>
  <c r="J70" i="207" s="1"/>
  <c r="B70" i="207"/>
  <c r="B70" i="205"/>
  <c r="J16" i="205"/>
  <c r="J70" i="205" s="1"/>
  <c r="B70" i="209"/>
  <c r="J16" i="209"/>
  <c r="J70" i="209" s="1"/>
  <c r="J16" i="210"/>
  <c r="J70" i="210" s="1"/>
  <c r="B70" i="210"/>
  <c r="F46" i="223"/>
  <c r="F102" i="223"/>
  <c r="F141" i="211"/>
  <c r="F46" i="211"/>
  <c r="N148" i="207"/>
  <c r="I177" i="207" s="1"/>
  <c r="N109" i="207"/>
  <c r="I138" i="207" s="1"/>
  <c r="N51" i="207"/>
  <c r="I99" i="207"/>
  <c r="I99" i="200"/>
  <c r="N51" i="200"/>
  <c r="N148" i="200"/>
  <c r="I177" i="200" s="1"/>
  <c r="N109" i="200"/>
  <c r="I138" i="200" s="1"/>
  <c r="F187" i="220"/>
  <c r="F148" i="220"/>
  <c r="F109" i="220"/>
  <c r="F109" i="216"/>
  <c r="F148" i="216"/>
  <c r="F109" i="199"/>
  <c r="F226" i="199" s="1"/>
  <c r="F148" i="199"/>
  <c r="F187" i="199"/>
  <c r="N148" i="214"/>
  <c r="I177" i="214" s="1"/>
  <c r="N109" i="214"/>
  <c r="I138" i="214" s="1"/>
  <c r="I99" i="214"/>
  <c r="N51" i="214"/>
  <c r="N51" i="215"/>
  <c r="F148" i="225"/>
  <c r="F109" i="225"/>
  <c r="B70" i="202"/>
  <c r="J16" i="202"/>
  <c r="J70" i="202" s="1"/>
  <c r="B70" i="215"/>
  <c r="J16" i="215"/>
  <c r="J70" i="215" s="1"/>
  <c r="B70" i="213"/>
  <c r="J16" i="213"/>
  <c r="J70" i="213" s="1"/>
  <c r="B70" i="217"/>
  <c r="J16" i="217"/>
  <c r="J70" i="217" s="1"/>
  <c r="B70" i="214"/>
  <c r="J16" i="214"/>
  <c r="J70" i="214" s="1"/>
  <c r="J16" i="223"/>
  <c r="J70" i="223" s="1"/>
  <c r="B70" i="223"/>
  <c r="D3" i="233"/>
  <c r="D45" i="219"/>
  <c r="F148" i="205"/>
  <c r="F187" i="205"/>
  <c r="F109" i="205"/>
  <c r="F46" i="217"/>
  <c r="F102" i="217"/>
  <c r="N109" i="220"/>
  <c r="I138" i="220" s="1"/>
  <c r="I99" i="220"/>
  <c r="N51" i="220"/>
  <c r="N187" i="220"/>
  <c r="I216" i="220" s="1"/>
  <c r="N148" i="220"/>
  <c r="I177" i="220" s="1"/>
  <c r="N109" i="199"/>
  <c r="I99" i="199"/>
  <c r="N51" i="199"/>
  <c r="N187" i="199"/>
  <c r="I216" i="199" s="1"/>
  <c r="N148" i="199"/>
  <c r="I177" i="199" s="1"/>
  <c r="G46" i="208"/>
  <c r="G102" i="208"/>
  <c r="K190" i="206"/>
  <c r="M91" i="210"/>
  <c r="M95" i="210" s="1"/>
  <c r="C26" i="163"/>
  <c r="C26" i="233"/>
  <c r="D150" i="205"/>
  <c r="K151" i="204"/>
  <c r="H27" i="123" s="1"/>
  <c r="K119" i="205"/>
  <c r="I32" i="123" s="1"/>
  <c r="L151" i="199"/>
  <c r="L12" i="123" s="1"/>
  <c r="J151" i="199"/>
  <c r="D12" i="123" s="1"/>
  <c r="M169" i="208"/>
  <c r="M173" i="208" s="1"/>
  <c r="N130" i="215"/>
  <c r="N134" i="215" s="1"/>
  <c r="M130" i="219"/>
  <c r="M134" i="219" s="1"/>
  <c r="D180" i="198"/>
  <c r="O78" i="203"/>
  <c r="O80" i="203" s="1"/>
  <c r="Y21" i="123" s="1"/>
  <c r="Z21" i="123" s="1"/>
  <c r="M156" i="199"/>
  <c r="M158" i="199" s="1"/>
  <c r="O117" i="202"/>
  <c r="O119" i="202" s="1"/>
  <c r="O121" i="202" s="1"/>
  <c r="AG88" i="122" s="1"/>
  <c r="N195" i="220"/>
  <c r="N197" i="220" s="1"/>
  <c r="N199" i="220" s="1"/>
  <c r="N205" i="220" s="1"/>
  <c r="A155" i="220"/>
  <c r="A155" i="219"/>
  <c r="A194" i="219"/>
  <c r="I160" i="200"/>
  <c r="I121" i="200"/>
  <c r="A180" i="209"/>
  <c r="A141" i="209"/>
  <c r="A150" i="207"/>
  <c r="A111" i="207"/>
  <c r="C30" i="163"/>
  <c r="C30" i="233"/>
  <c r="C19" i="163"/>
  <c r="C19" i="233"/>
  <c r="O169" i="210"/>
  <c r="O173" i="210" s="1"/>
  <c r="M234" i="203"/>
  <c r="M236" i="203" s="1"/>
  <c r="N156" i="203"/>
  <c r="N158" i="203" s="1"/>
  <c r="N160" i="203" s="1"/>
  <c r="N166" i="203" s="1"/>
  <c r="N117" i="203"/>
  <c r="N119" i="203" s="1"/>
  <c r="O273" i="204"/>
  <c r="O275" i="204" s="1"/>
  <c r="O277" i="204" s="1"/>
  <c r="AG106" i="122" s="1"/>
  <c r="A141" i="207"/>
  <c r="A180" i="207"/>
  <c r="A219" i="198"/>
  <c r="A141" i="198"/>
  <c r="A297" i="198" s="1"/>
  <c r="A180" i="198"/>
  <c r="A258" i="198"/>
  <c r="A150" i="213"/>
  <c r="A111" i="213"/>
  <c r="C7" i="163"/>
  <c r="C7" i="233"/>
  <c r="A180" i="213"/>
  <c r="A141" i="213"/>
  <c r="A111" i="209"/>
  <c r="A150" i="209"/>
  <c r="J158" i="199"/>
  <c r="E12" i="123" s="1"/>
  <c r="K197" i="205"/>
  <c r="N169" i="212"/>
  <c r="N173" i="212" s="1"/>
  <c r="O169" i="211"/>
  <c r="O173" i="211" s="1"/>
  <c r="M130" i="209"/>
  <c r="M134" i="209" s="1"/>
  <c r="N156" i="206"/>
  <c r="N158" i="206" s="1"/>
  <c r="N160" i="206" s="1"/>
  <c r="N166" i="206" s="1"/>
  <c r="O156" i="205"/>
  <c r="O158" i="205" s="1"/>
  <c r="O78" i="202"/>
  <c r="O80" i="202" s="1"/>
  <c r="Y19" i="123" s="1"/>
  <c r="Z19" i="123" s="1"/>
  <c r="C23" i="163"/>
  <c r="C23" i="233"/>
  <c r="C11" i="163"/>
  <c r="C11" i="233"/>
  <c r="C15" i="163"/>
  <c r="C15" i="233"/>
  <c r="A189" i="198"/>
  <c r="A228" i="198"/>
  <c r="A111" i="198"/>
  <c r="A267" i="198" s="1"/>
  <c r="A150" i="198"/>
  <c r="I108" i="200"/>
  <c r="I147" i="200"/>
  <c r="N91" i="220"/>
  <c r="N95" i="220" s="1"/>
  <c r="M117" i="206"/>
  <c r="M119" i="206" s="1"/>
  <c r="M78" i="203"/>
  <c r="M80" i="203" s="1"/>
  <c r="Q21" i="123" s="1"/>
  <c r="R21" i="123" s="1"/>
  <c r="M156" i="205"/>
  <c r="M158" i="205" s="1"/>
  <c r="M78" i="202"/>
  <c r="M80" i="202" s="1"/>
  <c r="Q19" i="123" s="1"/>
  <c r="R19" i="123" s="1"/>
  <c r="N117" i="202"/>
  <c r="N119" i="202" s="1"/>
  <c r="N121" i="202" s="1"/>
  <c r="AF88" i="122" s="1"/>
  <c r="N273" i="204"/>
  <c r="N275" i="204" s="1"/>
  <c r="N277" i="204" s="1"/>
  <c r="N283" i="204" s="1"/>
  <c r="O156" i="203"/>
  <c r="O158" i="203" s="1"/>
  <c r="O160" i="203" s="1"/>
  <c r="N156" i="202"/>
  <c r="N158" i="202" s="1"/>
  <c r="N160" i="202" s="1"/>
  <c r="N166" i="202" s="1"/>
  <c r="N78" i="202"/>
  <c r="N80" i="202" s="1"/>
  <c r="U19" i="123" s="1"/>
  <c r="V19" i="123" s="1"/>
  <c r="O117" i="208"/>
  <c r="O119" i="208" s="1"/>
  <c r="O121" i="208" s="1"/>
  <c r="AG130" i="122" s="1"/>
  <c r="O156" i="202"/>
  <c r="O158" i="202" s="1"/>
  <c r="O160" i="202" s="1"/>
  <c r="AG89" i="122" s="1"/>
  <c r="O78" i="208"/>
  <c r="O80" i="208" s="1"/>
  <c r="Y40" i="123" s="1"/>
  <c r="N117" i="208"/>
  <c r="C189" i="203"/>
  <c r="K190" i="204"/>
  <c r="H28" i="123" s="1"/>
  <c r="AF214" i="122"/>
  <c r="C72" i="201"/>
  <c r="A133" i="205"/>
  <c r="A172" i="213"/>
  <c r="A133" i="213"/>
  <c r="C5" i="163"/>
  <c r="C5" i="233"/>
  <c r="L151" i="204"/>
  <c r="L27" i="123" s="1"/>
  <c r="L112" i="201"/>
  <c r="M78" i="209"/>
  <c r="M80" i="209" s="1"/>
  <c r="Q42" i="123" s="1"/>
  <c r="M156" i="202"/>
  <c r="M158" i="202" s="1"/>
  <c r="M160" i="202" s="1"/>
  <c r="AE89" i="122" s="1"/>
  <c r="M156" i="207"/>
  <c r="M158" i="207" s="1"/>
  <c r="M160" i="207" s="1"/>
  <c r="M166" i="207" s="1"/>
  <c r="O234" i="203"/>
  <c r="O236" i="203" s="1"/>
  <c r="M78" i="207"/>
  <c r="M80" i="207" s="1"/>
  <c r="Q38" i="123" s="1"/>
  <c r="N234" i="203"/>
  <c r="N236" i="203" s="1"/>
  <c r="O195" i="203"/>
  <c r="O197" i="203" s="1"/>
  <c r="D150" i="201"/>
  <c r="W82" i="122" s="1"/>
  <c r="N130" i="210"/>
  <c r="N134" i="210" s="1"/>
  <c r="K151" i="201"/>
  <c r="M91" i="209"/>
  <c r="M95" i="209" s="1"/>
  <c r="A124" i="216"/>
  <c r="A172" i="205"/>
  <c r="C13" i="163"/>
  <c r="C13" i="233"/>
  <c r="C9" i="163"/>
  <c r="C9" i="233"/>
  <c r="L80" i="201"/>
  <c r="M17" i="123" s="1"/>
  <c r="J158" i="200"/>
  <c r="J73" i="202"/>
  <c r="D19" i="123" s="1"/>
  <c r="L80" i="203"/>
  <c r="M21" i="123" s="1"/>
  <c r="L119" i="201"/>
  <c r="L229" i="203"/>
  <c r="L24" i="123" s="1"/>
  <c r="K73" i="206"/>
  <c r="H35" i="123" s="1"/>
  <c r="C228" i="203"/>
  <c r="O169" i="215"/>
  <c r="O173" i="215" s="1"/>
  <c r="M91" i="212"/>
  <c r="M95" i="212" s="1"/>
  <c r="O91" i="208"/>
  <c r="O95" i="208" s="1"/>
  <c r="C180" i="202"/>
  <c r="M91" i="208"/>
  <c r="M95" i="208" s="1"/>
  <c r="J151" i="201"/>
  <c r="L80" i="200"/>
  <c r="M15" i="123" s="1"/>
  <c r="J158" i="201"/>
  <c r="J197" i="203"/>
  <c r="E23" i="123" s="1"/>
  <c r="J80" i="202"/>
  <c r="E19" i="123" s="1"/>
  <c r="L112" i="203"/>
  <c r="L22" i="123" s="1"/>
  <c r="L73" i="201"/>
  <c r="L17" i="123" s="1"/>
  <c r="L73" i="203"/>
  <c r="L21" i="123" s="1"/>
  <c r="K112" i="202"/>
  <c r="C111" i="202"/>
  <c r="C141" i="202" s="1"/>
  <c r="D111" i="201"/>
  <c r="W81" i="122" s="1"/>
  <c r="B111" i="202"/>
  <c r="U88" i="122" s="1"/>
  <c r="K151" i="205"/>
  <c r="H33" i="123" s="1"/>
  <c r="B189" i="205"/>
  <c r="B219" i="205" s="1"/>
  <c r="D72" i="203"/>
  <c r="N91" i="209"/>
  <c r="N95" i="209" s="1"/>
  <c r="N130" i="208"/>
  <c r="N134" i="208" s="1"/>
  <c r="N117" i="206"/>
  <c r="N119" i="206" s="1"/>
  <c r="O130" i="208"/>
  <c r="O134" i="208" s="1"/>
  <c r="N130" i="209"/>
  <c r="N134" i="209" s="1"/>
  <c r="M117" i="202"/>
  <c r="M119" i="202" s="1"/>
  <c r="M121" i="202" s="1"/>
  <c r="M127" i="202" s="1"/>
  <c r="M195" i="203"/>
  <c r="M197" i="203" s="1"/>
  <c r="M117" i="203"/>
  <c r="M119" i="203" s="1"/>
  <c r="N156" i="208"/>
  <c r="N158" i="208" s="1"/>
  <c r="N160" i="208" s="1"/>
  <c r="N166" i="208" s="1"/>
  <c r="O117" i="205"/>
  <c r="O119" i="205" s="1"/>
  <c r="Y32" i="123" s="1"/>
  <c r="Z32" i="123" s="1"/>
  <c r="N78" i="205"/>
  <c r="N80" i="205" s="1"/>
  <c r="U31" i="123" s="1"/>
  <c r="V31" i="123" s="1"/>
  <c r="N78" i="203"/>
  <c r="N80" i="203" s="1"/>
  <c r="U21" i="123" s="1"/>
  <c r="V21" i="123" s="1"/>
  <c r="N195" i="203"/>
  <c r="N197" i="203" s="1"/>
  <c r="N91" i="208"/>
  <c r="N95" i="208" s="1"/>
  <c r="K151" i="203"/>
  <c r="B72" i="202"/>
  <c r="K158" i="203"/>
  <c r="K197" i="203"/>
  <c r="I23" i="123" s="1"/>
  <c r="O195" i="204"/>
  <c r="O197" i="204" s="1"/>
  <c r="B72" i="201"/>
  <c r="C17" i="163"/>
  <c r="C17" i="233"/>
  <c r="A219" i="206"/>
  <c r="A180" i="206"/>
  <c r="C20" i="233"/>
  <c r="C20" i="163"/>
  <c r="A211" i="218"/>
  <c r="A172" i="218"/>
  <c r="A129" i="199"/>
  <c r="A246" i="199" s="1"/>
  <c r="A168" i="199"/>
  <c r="A207" i="199"/>
  <c r="C24" i="233"/>
  <c r="C24" i="163"/>
  <c r="A168" i="222"/>
  <c r="A129" i="222"/>
  <c r="A198" i="199"/>
  <c r="A159" i="199"/>
  <c r="A120" i="199"/>
  <c r="A237" i="199" s="1"/>
  <c r="A172" i="198"/>
  <c r="A211" i="198"/>
  <c r="A250" i="198"/>
  <c r="A133" i="198"/>
  <c r="A289" i="198" s="1"/>
  <c r="A137" i="200"/>
  <c r="A176" i="200"/>
  <c r="A124" i="199"/>
  <c r="A241" i="199" s="1"/>
  <c r="A163" i="199"/>
  <c r="A202" i="199"/>
  <c r="A194" i="205"/>
  <c r="A155" i="205"/>
  <c r="A116" i="205"/>
  <c r="A159" i="210"/>
  <c r="A120" i="210"/>
  <c r="A176" i="214"/>
  <c r="A137" i="214"/>
  <c r="A137" i="205"/>
  <c r="A215" i="205"/>
  <c r="A176" i="205"/>
  <c r="A285" i="204"/>
  <c r="A129" i="204"/>
  <c r="A168" i="204"/>
  <c r="A246" i="204"/>
  <c r="A207" i="204"/>
  <c r="A137" i="208"/>
  <c r="A176" i="208"/>
  <c r="A168" i="223"/>
  <c r="A129" i="223"/>
  <c r="A116" i="201"/>
  <c r="A155" i="201"/>
  <c r="A159" i="223"/>
  <c r="A120" i="223"/>
  <c r="A172" i="208"/>
  <c r="A133" i="208"/>
  <c r="A176" i="224"/>
  <c r="A137" i="224"/>
  <c r="A124" i="222"/>
  <c r="A163" i="222"/>
  <c r="L119" i="204"/>
  <c r="J190" i="205"/>
  <c r="K197" i="204"/>
  <c r="I28" i="123" s="1"/>
  <c r="J190" i="206"/>
  <c r="K197" i="206"/>
  <c r="L268" i="204"/>
  <c r="J197" i="206"/>
  <c r="J158" i="206"/>
  <c r="L80" i="205"/>
  <c r="M31" i="123" s="1"/>
  <c r="J80" i="206"/>
  <c r="E35" i="123" s="1"/>
  <c r="K73" i="204"/>
  <c r="H26" i="123" s="1"/>
  <c r="D150" i="206"/>
  <c r="W117" i="122" s="1"/>
  <c r="M91" i="214"/>
  <c r="M95" i="214" s="1"/>
  <c r="M91" i="217"/>
  <c r="M95" i="217" s="1"/>
  <c r="O91" i="212"/>
  <c r="O95" i="212" s="1"/>
  <c r="N156" i="224"/>
  <c r="N158" i="224" s="1"/>
  <c r="N160" i="224" s="1"/>
  <c r="AF236" i="122" s="1"/>
  <c r="N169" i="214"/>
  <c r="N173" i="214" s="1"/>
  <c r="N130" i="214"/>
  <c r="N134" i="214" s="1"/>
  <c r="U67" i="122"/>
  <c r="L60" i="200"/>
  <c r="A155" i="200"/>
  <c r="A116" i="200"/>
  <c r="A159" i="224"/>
  <c r="A120" i="224"/>
  <c r="A120" i="201"/>
  <c r="A159" i="201"/>
  <c r="A163" i="213"/>
  <c r="A124" i="213"/>
  <c r="A207" i="205"/>
  <c r="A168" i="205"/>
  <c r="A129" i="205"/>
  <c r="A172" i="210"/>
  <c r="A133" i="210"/>
  <c r="A163" i="214"/>
  <c r="A124" i="214"/>
  <c r="A163" i="205"/>
  <c r="A124" i="205"/>
  <c r="A202" i="205"/>
  <c r="A172" i="200"/>
  <c r="A133" i="200"/>
  <c r="A194" i="204"/>
  <c r="A272" i="204"/>
  <c r="A116" i="204"/>
  <c r="A155" i="204"/>
  <c r="A233" i="204"/>
  <c r="A176" i="198"/>
  <c r="A215" i="198"/>
  <c r="A254" i="198"/>
  <c r="A137" i="198"/>
  <c r="A293" i="198" s="1"/>
  <c r="A155" i="223"/>
  <c r="A116" i="223"/>
  <c r="A168" i="201"/>
  <c r="A129" i="201"/>
  <c r="A133" i="223"/>
  <c r="A172" i="223"/>
  <c r="A120" i="208"/>
  <c r="A159" i="208"/>
  <c r="A124" i="224"/>
  <c r="A163" i="224"/>
  <c r="A176" i="222"/>
  <c r="A137" i="222"/>
  <c r="O169" i="213"/>
  <c r="O173" i="213" s="1"/>
  <c r="N208" i="218"/>
  <c r="N212" i="218" s="1"/>
  <c r="O130" i="210"/>
  <c r="O134" i="210" s="1"/>
  <c r="M169" i="224"/>
  <c r="M173" i="224" s="1"/>
  <c r="O130" i="214"/>
  <c r="O134" i="214" s="1"/>
  <c r="J119" i="206"/>
  <c r="E36" i="123" s="1"/>
  <c r="D111" i="204"/>
  <c r="W102" i="122" s="1"/>
  <c r="A129" i="200"/>
  <c r="A168" i="200"/>
  <c r="A133" i="224"/>
  <c r="A172" i="224"/>
  <c r="A133" i="201"/>
  <c r="A172" i="201"/>
  <c r="A176" i="213"/>
  <c r="A137" i="213"/>
  <c r="A159" i="216"/>
  <c r="A120" i="216"/>
  <c r="A120" i="207"/>
  <c r="A159" i="207"/>
  <c r="A120" i="220"/>
  <c r="A198" i="220"/>
  <c r="A159" i="220"/>
  <c r="A124" i="212"/>
  <c r="A163" i="212"/>
  <c r="A116" i="218"/>
  <c r="A194" i="218"/>
  <c r="A155" i="218"/>
  <c r="A202" i="198"/>
  <c r="A163" i="198"/>
  <c r="A124" i="198"/>
  <c r="A280" i="198" s="1"/>
  <c r="A241" i="198"/>
  <c r="A233" i="203"/>
  <c r="A194" i="203"/>
  <c r="A155" i="203"/>
  <c r="A116" i="203"/>
  <c r="A272" i="203" s="1"/>
  <c r="A211" i="204"/>
  <c r="A289" i="204"/>
  <c r="A250" i="204"/>
  <c r="A172" i="204"/>
  <c r="A133" i="204"/>
  <c r="A137" i="201"/>
  <c r="A176" i="201"/>
  <c r="A163" i="209"/>
  <c r="A124" i="209"/>
  <c r="O91" i="210"/>
  <c r="O95" i="210" s="1"/>
  <c r="B111" i="206"/>
  <c r="J112" i="204"/>
  <c r="J158" i="204"/>
  <c r="E27" i="123" s="1"/>
  <c r="L73" i="204"/>
  <c r="L26" i="123" s="1"/>
  <c r="L190" i="206"/>
  <c r="J151" i="206"/>
  <c r="L73" i="205"/>
  <c r="L31" i="123" s="1"/>
  <c r="J73" i="206"/>
  <c r="D35" i="123" s="1"/>
  <c r="L80" i="204"/>
  <c r="M26" i="123" s="1"/>
  <c r="J190" i="204"/>
  <c r="D28" i="123" s="1"/>
  <c r="L197" i="206"/>
  <c r="K80" i="204"/>
  <c r="I26" i="123" s="1"/>
  <c r="J112" i="205"/>
  <c r="D32" i="123" s="1"/>
  <c r="L151" i="206"/>
  <c r="L73" i="206"/>
  <c r="L35" i="123" s="1"/>
  <c r="K112" i="204"/>
  <c r="M169" i="212"/>
  <c r="M173" i="212" s="1"/>
  <c r="O169" i="225"/>
  <c r="O173" i="225" s="1"/>
  <c r="O169" i="212"/>
  <c r="O173" i="212" s="1"/>
  <c r="M130" i="210"/>
  <c r="M134" i="210" s="1"/>
  <c r="L54" i="212"/>
  <c r="N91" i="212"/>
  <c r="N95" i="212" s="1"/>
  <c r="L60" i="211"/>
  <c r="N169" i="215"/>
  <c r="N173" i="215" s="1"/>
  <c r="O91" i="215"/>
  <c r="O95" i="215" s="1"/>
  <c r="M169" i="213"/>
  <c r="M173" i="213" s="1"/>
  <c r="D150" i="204"/>
  <c r="A155" i="222"/>
  <c r="A116" i="222"/>
  <c r="A133" i="199"/>
  <c r="A250" i="199" s="1"/>
  <c r="A211" i="199"/>
  <c r="A172" i="199"/>
  <c r="A120" i="198"/>
  <c r="A276" i="198" s="1"/>
  <c r="A237" i="198"/>
  <c r="A159" i="198"/>
  <c r="A198" i="198"/>
  <c r="A124" i="200"/>
  <c r="A163" i="200"/>
  <c r="A215" i="199"/>
  <c r="A137" i="199"/>
  <c r="A254" i="199" s="1"/>
  <c r="A176" i="199"/>
  <c r="A172" i="216"/>
  <c r="A133" i="216"/>
  <c r="A133" i="207"/>
  <c r="A172" i="207"/>
  <c r="A211" i="220"/>
  <c r="A172" i="220"/>
  <c r="A133" i="220"/>
  <c r="A137" i="212"/>
  <c r="A176" i="212"/>
  <c r="A129" i="218"/>
  <c r="A207" i="218"/>
  <c r="A168" i="218"/>
  <c r="A124" i="208"/>
  <c r="A163" i="208"/>
  <c r="A129" i="203"/>
  <c r="A285" i="203" s="1"/>
  <c r="A168" i="203"/>
  <c r="A246" i="203"/>
  <c r="A207" i="203"/>
  <c r="A276" i="204"/>
  <c r="A159" i="204"/>
  <c r="A237" i="204"/>
  <c r="A198" i="204"/>
  <c r="A120" i="204"/>
  <c r="A124" i="201"/>
  <c r="A163" i="201"/>
  <c r="A176" i="209"/>
  <c r="A137" i="209"/>
  <c r="B228" i="203"/>
  <c r="L119" i="206"/>
  <c r="M36" i="123" s="1"/>
  <c r="K119" i="200"/>
  <c r="J268" i="204"/>
  <c r="K119" i="201"/>
  <c r="L190" i="204"/>
  <c r="L28" i="123" s="1"/>
  <c r="J112" i="202"/>
  <c r="J151" i="200"/>
  <c r="J197" i="204"/>
  <c r="E28" i="123" s="1"/>
  <c r="J112" i="200"/>
  <c r="K80" i="201"/>
  <c r="I17" i="123" s="1"/>
  <c r="L158" i="202"/>
  <c r="J73" i="203"/>
  <c r="D21" i="123" s="1"/>
  <c r="J73" i="204"/>
  <c r="D26" i="123" s="1"/>
  <c r="J197" i="205"/>
  <c r="J119" i="200"/>
  <c r="J73" i="201"/>
  <c r="D17" i="123" s="1"/>
  <c r="K158" i="202"/>
  <c r="J190" i="203"/>
  <c r="J275" i="204"/>
  <c r="K119" i="204"/>
  <c r="J158" i="205"/>
  <c r="E33" i="123" s="1"/>
  <c r="J80" i="201"/>
  <c r="E17" i="123" s="1"/>
  <c r="J151" i="202"/>
  <c r="J151" i="203"/>
  <c r="J80" i="204"/>
  <c r="E26" i="123" s="1"/>
  <c r="J80" i="205"/>
  <c r="E31" i="123" s="1"/>
  <c r="L112" i="204"/>
  <c r="L119" i="205"/>
  <c r="M32" i="123" s="1"/>
  <c r="K158" i="206"/>
  <c r="J73" i="205"/>
  <c r="D31" i="123" s="1"/>
  <c r="K112" i="205"/>
  <c r="H32" i="123" s="1"/>
  <c r="L197" i="205"/>
  <c r="K80" i="206"/>
  <c r="I35" i="123" s="1"/>
  <c r="K73" i="201"/>
  <c r="H17" i="123" s="1"/>
  <c r="B267" i="204"/>
  <c r="U106" i="122" s="1"/>
  <c r="B111" i="204"/>
  <c r="B141" i="204" s="1"/>
  <c r="B150" i="203"/>
  <c r="B180" i="203" s="1"/>
  <c r="K151" i="202"/>
  <c r="D111" i="203"/>
  <c r="N130" i="211"/>
  <c r="N134" i="211" s="1"/>
  <c r="N130" i="212"/>
  <c r="N134" i="212" s="1"/>
  <c r="O91" i="213"/>
  <c r="O95" i="213" s="1"/>
  <c r="M130" i="215"/>
  <c r="M134" i="215" s="1"/>
  <c r="N91" i="215"/>
  <c r="N95" i="215" s="1"/>
  <c r="O169" i="223"/>
  <c r="O173" i="223" s="1"/>
  <c r="N91" i="225"/>
  <c r="N95" i="225" s="1"/>
  <c r="K119" i="206"/>
  <c r="I36" i="123" s="1"/>
  <c r="N91" i="211"/>
  <c r="N95" i="211" s="1"/>
  <c r="M130" i="213"/>
  <c r="M134" i="213" s="1"/>
  <c r="N169" i="225"/>
  <c r="N173" i="225" s="1"/>
  <c r="J112" i="206"/>
  <c r="M78" i="206"/>
  <c r="M80" i="206" s="1"/>
  <c r="Q35" i="123" s="1"/>
  <c r="N78" i="206"/>
  <c r="M78" i="204"/>
  <c r="M80" i="204" s="1"/>
  <c r="Q26" i="123" s="1"/>
  <c r="M156" i="208"/>
  <c r="M158" i="208" s="1"/>
  <c r="M160" i="208" s="1"/>
  <c r="M166" i="208" s="1"/>
  <c r="N156" i="207"/>
  <c r="N158" i="207" s="1"/>
  <c r="N160" i="207" s="1"/>
  <c r="N166" i="207" s="1"/>
  <c r="N117" i="204"/>
  <c r="N119" i="204" s="1"/>
  <c r="N121" i="204" s="1"/>
  <c r="AF102" i="122" s="1"/>
  <c r="M78" i="205"/>
  <c r="M80" i="205" s="1"/>
  <c r="Q31" i="123" s="1"/>
  <c r="R31" i="123" s="1"/>
  <c r="N117" i="209"/>
  <c r="N119" i="209" s="1"/>
  <c r="N121" i="209" s="1"/>
  <c r="AF137" i="122" s="1"/>
  <c r="N195" i="205"/>
  <c r="N197" i="205" s="1"/>
  <c r="N199" i="205" s="1"/>
  <c r="M117" i="208"/>
  <c r="M119" i="208" s="1"/>
  <c r="M121" i="208" s="1"/>
  <c r="M127" i="208" s="1"/>
  <c r="N78" i="209"/>
  <c r="N80" i="209" s="1"/>
  <c r="U42" i="123" s="1"/>
  <c r="N195" i="204"/>
  <c r="N197" i="204" s="1"/>
  <c r="O117" i="207"/>
  <c r="O119" i="207" s="1"/>
  <c r="O121" i="207" s="1"/>
  <c r="AG123" i="122" s="1"/>
  <c r="O156" i="204"/>
  <c r="O158" i="204" s="1"/>
  <c r="O156" i="210"/>
  <c r="O158" i="210" s="1"/>
  <c r="O160" i="210" s="1"/>
  <c r="O166" i="210" s="1"/>
  <c r="O156" i="207"/>
  <c r="O158" i="207" s="1"/>
  <c r="O160" i="207" s="1"/>
  <c r="AG124" i="122" s="1"/>
  <c r="O117" i="204"/>
  <c r="O119" i="204" s="1"/>
  <c r="O121" i="204" s="1"/>
  <c r="O127" i="204" s="1"/>
  <c r="N208" i="204"/>
  <c r="N212" i="204" s="1"/>
  <c r="N169" i="205"/>
  <c r="N173" i="205" s="1"/>
  <c r="M91" i="211"/>
  <c r="M95" i="211" s="1"/>
  <c r="O169" i="208"/>
  <c r="O173" i="208" s="1"/>
  <c r="D189" i="204"/>
  <c r="C72" i="202"/>
  <c r="D19" i="113" s="1"/>
  <c r="G19" i="123" s="1"/>
  <c r="B111" i="200"/>
  <c r="B141" i="200" s="1"/>
  <c r="O130" i="209"/>
  <c r="O134" i="209" s="1"/>
  <c r="N156" i="218"/>
  <c r="N158" i="218" s="1"/>
  <c r="M91" i="222"/>
  <c r="M95" i="222" s="1"/>
  <c r="O169" i="204"/>
  <c r="O173" i="204" s="1"/>
  <c r="B72" i="205"/>
  <c r="D189" i="203"/>
  <c r="B150" i="206"/>
  <c r="B180" i="206" s="1"/>
  <c r="D111" i="202"/>
  <c r="C111" i="204"/>
  <c r="V102" i="122" s="1"/>
  <c r="D111" i="206"/>
  <c r="E36" i="113" s="1"/>
  <c r="K36" i="123" s="1"/>
  <c r="C111" i="205"/>
  <c r="B150" i="205"/>
  <c r="C33" i="113" s="1"/>
  <c r="C33" i="123" s="1"/>
  <c r="N169" i="204"/>
  <c r="N173" i="204" s="1"/>
  <c r="N130" i="207"/>
  <c r="N134" i="207" s="1"/>
  <c r="C189" i="204"/>
  <c r="D28" i="113" s="1"/>
  <c r="G28" i="123" s="1"/>
  <c r="D111" i="200"/>
  <c r="C189" i="205"/>
  <c r="C219" i="205" s="1"/>
  <c r="N234" i="198"/>
  <c r="N236" i="198" s="1"/>
  <c r="N238" i="198" s="1"/>
  <c r="N244" i="198" s="1"/>
  <c r="D150" i="203"/>
  <c r="L229" i="198"/>
  <c r="O91" i="198"/>
  <c r="J80" i="198"/>
  <c r="J73" i="198"/>
  <c r="N91" i="198"/>
  <c r="M91" i="198"/>
  <c r="C150" i="205"/>
  <c r="J80" i="203"/>
  <c r="E21" i="123" s="1"/>
  <c r="L151" i="202"/>
  <c r="J229" i="198"/>
  <c r="J158" i="202"/>
  <c r="L151" i="205"/>
  <c r="L33" i="123" s="1"/>
  <c r="L158" i="203"/>
  <c r="K80" i="202"/>
  <c r="I19" i="123" s="1"/>
  <c r="L275" i="204"/>
  <c r="L151" i="200"/>
  <c r="L151" i="201"/>
  <c r="L112" i="202"/>
  <c r="L119" i="203"/>
  <c r="M22" i="123" s="1"/>
  <c r="K158" i="204"/>
  <c r="I27" i="123" s="1"/>
  <c r="J151" i="205"/>
  <c r="D33" i="123" s="1"/>
  <c r="L158" i="200"/>
  <c r="L158" i="201"/>
  <c r="L119" i="202"/>
  <c r="L236" i="203"/>
  <c r="M24" i="123" s="1"/>
  <c r="J119" i="204"/>
  <c r="L197" i="204"/>
  <c r="M28" i="123" s="1"/>
  <c r="K158" i="205"/>
  <c r="I33" i="123" s="1"/>
  <c r="K158" i="201"/>
  <c r="K119" i="202"/>
  <c r="L197" i="203"/>
  <c r="M23" i="123" s="1"/>
  <c r="J151" i="204"/>
  <c r="L158" i="205"/>
  <c r="M33" i="123" s="1"/>
  <c r="J119" i="205"/>
  <c r="E32" i="123" s="1"/>
  <c r="L112" i="205"/>
  <c r="L32" i="123" s="1"/>
  <c r="L158" i="206"/>
  <c r="K80" i="205"/>
  <c r="I31" i="123" s="1"/>
  <c r="K268" i="204"/>
  <c r="L190" i="205"/>
  <c r="L80" i="206"/>
  <c r="M35" i="123" s="1"/>
  <c r="K73" i="200"/>
  <c r="H15" i="123" s="1"/>
  <c r="K190" i="205"/>
  <c r="K151" i="206"/>
  <c r="D72" i="204"/>
  <c r="K112" i="201"/>
  <c r="D150" i="202"/>
  <c r="W89" i="122" s="1"/>
  <c r="C72" i="203"/>
  <c r="B111" i="203"/>
  <c r="O91" i="211"/>
  <c r="O95" i="211" s="1"/>
  <c r="M169" i="211"/>
  <c r="M173" i="211" s="1"/>
  <c r="O130" i="215"/>
  <c r="O134" i="215" s="1"/>
  <c r="O130" i="211"/>
  <c r="O134" i="211" s="1"/>
  <c r="M169" i="214"/>
  <c r="M173" i="214" s="1"/>
  <c r="M169" i="215"/>
  <c r="M173" i="215" s="1"/>
  <c r="N169" i="210"/>
  <c r="N173" i="210" s="1"/>
  <c r="M91" i="215"/>
  <c r="M95" i="215" s="1"/>
  <c r="L63" i="216"/>
  <c r="M130" i="208"/>
  <c r="M134" i="208" s="1"/>
  <c r="N130" i="213"/>
  <c r="N134" i="213" s="1"/>
  <c r="M195" i="206"/>
  <c r="M197" i="206" s="1"/>
  <c r="M199" i="206" s="1"/>
  <c r="AE118" i="122" s="1"/>
  <c r="N156" i="205"/>
  <c r="N158" i="205" s="1"/>
  <c r="M273" i="204"/>
  <c r="M275" i="204" s="1"/>
  <c r="M277" i="204" s="1"/>
  <c r="M283" i="204" s="1"/>
  <c r="N156" i="204"/>
  <c r="N158" i="204" s="1"/>
  <c r="M117" i="205"/>
  <c r="M119" i="205" s="1"/>
  <c r="M156" i="210"/>
  <c r="M158" i="210" s="1"/>
  <c r="M160" i="210" s="1"/>
  <c r="AE145" i="122" s="1"/>
  <c r="N195" i="206"/>
  <c r="N197" i="206" s="1"/>
  <c r="N199" i="206" s="1"/>
  <c r="AF118" i="122" s="1"/>
  <c r="M117" i="207"/>
  <c r="M119" i="207" s="1"/>
  <c r="M121" i="207" s="1"/>
  <c r="AE123" i="122" s="1"/>
  <c r="N78" i="204"/>
  <c r="N80" i="204" s="1"/>
  <c r="U26" i="123" s="1"/>
  <c r="V26" i="123" s="1"/>
  <c r="M117" i="209"/>
  <c r="M119" i="209" s="1"/>
  <c r="M121" i="209" s="1"/>
  <c r="M127" i="209" s="1"/>
  <c r="N78" i="208"/>
  <c r="N80" i="208" s="1"/>
  <c r="U40" i="123" s="1"/>
  <c r="O156" i="206"/>
  <c r="O158" i="206" s="1"/>
  <c r="O160" i="206" s="1"/>
  <c r="O166" i="206" s="1"/>
  <c r="O78" i="204"/>
  <c r="O80" i="204" s="1"/>
  <c r="Y26" i="123" s="1"/>
  <c r="O78" i="209"/>
  <c r="O80" i="209" s="1"/>
  <c r="Y42" i="123" s="1"/>
  <c r="Z42" i="123" s="1"/>
  <c r="O78" i="207"/>
  <c r="O80" i="207" s="1"/>
  <c r="Y38" i="123" s="1"/>
  <c r="N130" i="206"/>
  <c r="N134" i="206" s="1"/>
  <c r="N91" i="214"/>
  <c r="N95" i="214" s="1"/>
  <c r="O169" i="206"/>
  <c r="O173" i="206" s="1"/>
  <c r="N169" i="208"/>
  <c r="N173" i="208" s="1"/>
  <c r="N208" i="205"/>
  <c r="N212" i="205" s="1"/>
  <c r="C72" i="204"/>
  <c r="D150" i="200"/>
  <c r="W75" i="122" s="1"/>
  <c r="C267" i="204"/>
  <c r="V106" i="122" s="1"/>
  <c r="D111" i="205"/>
  <c r="K112" i="206"/>
  <c r="H36" i="123" s="1"/>
  <c r="M208" i="205"/>
  <c r="M212" i="205" s="1"/>
  <c r="B150" i="200"/>
  <c r="C150" i="203"/>
  <c r="V96" i="122" s="1"/>
  <c r="K112" i="203"/>
  <c r="H22" i="123" s="1"/>
  <c r="C150" i="206"/>
  <c r="C180" i="206" s="1"/>
  <c r="K119" i="203"/>
  <c r="I22" i="123" s="1"/>
  <c r="D267" i="204"/>
  <c r="B111" i="201"/>
  <c r="B141" i="201" s="1"/>
  <c r="D228" i="203"/>
  <c r="N91" i="213"/>
  <c r="N95" i="213" s="1"/>
  <c r="N130" i="224"/>
  <c r="N134" i="224" s="1"/>
  <c r="M169" i="218"/>
  <c r="M173" i="218" s="1"/>
  <c r="O130" i="212"/>
  <c r="O134" i="212" s="1"/>
  <c r="C111" i="206"/>
  <c r="M78" i="208"/>
  <c r="M156" i="204"/>
  <c r="M158" i="204" s="1"/>
  <c r="M117" i="204"/>
  <c r="M119" i="204" s="1"/>
  <c r="M121" i="204" s="1"/>
  <c r="AE102" i="122" s="1"/>
  <c r="M156" i="206"/>
  <c r="M158" i="206" s="1"/>
  <c r="M160" i="206" s="1"/>
  <c r="AE117" i="122" s="1"/>
  <c r="N156" i="223"/>
  <c r="N158" i="223" s="1"/>
  <c r="N160" i="223" s="1"/>
  <c r="AF229" i="122" s="1"/>
  <c r="N117" i="205"/>
  <c r="N119" i="205" s="1"/>
  <c r="M117" i="215"/>
  <c r="M119" i="215" s="1"/>
  <c r="M121" i="215" s="1"/>
  <c r="AE179" i="122" s="1"/>
  <c r="N117" i="207"/>
  <c r="N119" i="207" s="1"/>
  <c r="N121" i="207" s="1"/>
  <c r="N127" i="207" s="1"/>
  <c r="M195" i="205"/>
  <c r="M197" i="205" s="1"/>
  <c r="M199" i="205" s="1"/>
  <c r="M205" i="205" s="1"/>
  <c r="M78" i="211"/>
  <c r="M80" i="211" s="1"/>
  <c r="Q47" i="123" s="1"/>
  <c r="R47" i="123" s="1"/>
  <c r="N78" i="207"/>
  <c r="N80" i="207" s="1"/>
  <c r="U38" i="123" s="1"/>
  <c r="V38" i="123" s="1"/>
  <c r="O117" i="209"/>
  <c r="O119" i="209" s="1"/>
  <c r="O121" i="209" s="1"/>
  <c r="AG137" i="122" s="1"/>
  <c r="O78" i="206"/>
  <c r="O80" i="206" s="1"/>
  <c r="Y35" i="123" s="1"/>
  <c r="Z35" i="123" s="1"/>
  <c r="O156" i="208"/>
  <c r="O158" i="208" s="1"/>
  <c r="O160" i="208" s="1"/>
  <c r="O166" i="208" s="1"/>
  <c r="O195" i="205"/>
  <c r="O197" i="205" s="1"/>
  <c r="O199" i="205" s="1"/>
  <c r="AG111" i="122" s="1"/>
  <c r="M130" i="211"/>
  <c r="M134" i="211" s="1"/>
  <c r="M130" i="214"/>
  <c r="M134" i="214" s="1"/>
  <c r="B189" i="206"/>
  <c r="B219" i="206" s="1"/>
  <c r="D72" i="205"/>
  <c r="B72" i="206"/>
  <c r="K190" i="203"/>
  <c r="H23" i="123" s="1"/>
  <c r="K229" i="203"/>
  <c r="H24" i="123" s="1"/>
  <c r="L112" i="206"/>
  <c r="L36" i="123" s="1"/>
  <c r="D111" i="225"/>
  <c r="W249" i="122" s="1"/>
  <c r="D72" i="201"/>
  <c r="C150" i="201"/>
  <c r="V82" i="122" s="1"/>
  <c r="C150" i="204"/>
  <c r="C111" i="200"/>
  <c r="C141" i="200" s="1"/>
  <c r="B150" i="201"/>
  <c r="B180" i="201" s="1"/>
  <c r="B150" i="204"/>
  <c r="C27" i="113" s="1"/>
  <c r="C27" i="123" s="1"/>
  <c r="K73" i="203"/>
  <c r="H21" i="123" s="1"/>
  <c r="D189" i="205"/>
  <c r="W111" i="122" s="1"/>
  <c r="B150" i="202"/>
  <c r="U89" i="122" s="1"/>
  <c r="H7" i="122" s="1"/>
  <c r="C9" i="164" s="1"/>
  <c r="C72" i="206"/>
  <c r="C150" i="200"/>
  <c r="V75" i="122" s="1"/>
  <c r="B189" i="203"/>
  <c r="I7" i="2"/>
  <c r="H7" i="2"/>
  <c r="K73" i="219"/>
  <c r="H66" i="123" s="1"/>
  <c r="K119" i="209"/>
  <c r="L80" i="212"/>
  <c r="M50" i="123" s="1"/>
  <c r="K112" i="212"/>
  <c r="H51" i="123" s="1"/>
  <c r="J151" i="215"/>
  <c r="L112" i="212"/>
  <c r="L51" i="123" s="1"/>
  <c r="L112" i="211"/>
  <c r="L48" i="123" s="1"/>
  <c r="J112" i="216"/>
  <c r="D189" i="220"/>
  <c r="D219" i="220" s="1"/>
  <c r="L112" i="214"/>
  <c r="L73" i="207"/>
  <c r="L38" i="123" s="1"/>
  <c r="L73" i="208"/>
  <c r="L40" i="123" s="1"/>
  <c r="K80" i="211"/>
  <c r="I47" i="123" s="1"/>
  <c r="J151" i="208"/>
  <c r="B150" i="209"/>
  <c r="B180" i="209" s="1"/>
  <c r="K158" i="207"/>
  <c r="K119" i="219"/>
  <c r="J158" i="220"/>
  <c r="E70" i="123" s="1"/>
  <c r="J158" i="208"/>
  <c r="J80" i="214"/>
  <c r="E55" i="123" s="1"/>
  <c r="J112" i="220"/>
  <c r="D69" i="123" s="1"/>
  <c r="C111" i="213"/>
  <c r="V165" i="122" s="1"/>
  <c r="J151" i="224"/>
  <c r="J73" i="210"/>
  <c r="D44" i="123" s="1"/>
  <c r="J151" i="223"/>
  <c r="L80" i="214"/>
  <c r="M55" i="123" s="1"/>
  <c r="K73" i="222"/>
  <c r="H72" i="123" s="1"/>
  <c r="K119" i="217"/>
  <c r="I60" i="123" s="1"/>
  <c r="L119" i="219"/>
  <c r="K80" i="212"/>
  <c r="I50" i="123" s="1"/>
  <c r="L119" i="224"/>
  <c r="M77" i="123" s="1"/>
  <c r="C72" i="214"/>
  <c r="L190" i="220"/>
  <c r="B72" i="225"/>
  <c r="J151" i="220"/>
  <c r="D70" i="123" s="1"/>
  <c r="L73" i="222"/>
  <c r="L72" i="123" s="1"/>
  <c r="L73" i="211"/>
  <c r="L47" i="123" s="1"/>
  <c r="K158" i="210"/>
  <c r="J80" i="222"/>
  <c r="E72" i="123" s="1"/>
  <c r="K119" i="211"/>
  <c r="I48" i="123" s="1"/>
  <c r="L73" i="223"/>
  <c r="L74" i="123" s="1"/>
  <c r="J158" i="213"/>
  <c r="J80" i="223"/>
  <c r="E74" i="123" s="1"/>
  <c r="L80" i="209"/>
  <c r="M42" i="123" s="1"/>
  <c r="L151" i="212"/>
  <c r="L80" i="215"/>
  <c r="M57" i="123" s="1"/>
  <c r="J80" i="219"/>
  <c r="E66" i="123" s="1"/>
  <c r="J73" i="216"/>
  <c r="D79" i="123" s="1"/>
  <c r="K112" i="208"/>
  <c r="J73" i="208"/>
  <c r="D40" i="123" s="1"/>
  <c r="J197" i="219"/>
  <c r="K119" i="225"/>
  <c r="J158" i="214"/>
  <c r="J119" i="223"/>
  <c r="K112" i="222"/>
  <c r="D150" i="214"/>
  <c r="W173" i="122" s="1"/>
  <c r="B150" i="217"/>
  <c r="U187" i="122" s="1"/>
  <c r="B150" i="220"/>
  <c r="C70" i="113" s="1"/>
  <c r="C70" i="123" s="1"/>
  <c r="C111" i="218"/>
  <c r="C72" i="212"/>
  <c r="C150" i="218"/>
  <c r="D111" i="222"/>
  <c r="W221" i="122" s="1"/>
  <c r="B72" i="209"/>
  <c r="K151" i="208"/>
  <c r="K112" i="215"/>
  <c r="C72" i="208"/>
  <c r="K73" i="212"/>
  <c r="H50" i="123" s="1"/>
  <c r="K119" i="216"/>
  <c r="K158" i="219"/>
  <c r="L112" i="217"/>
  <c r="L60" i="123" s="1"/>
  <c r="L151" i="214"/>
  <c r="L73" i="212"/>
  <c r="L50" i="123" s="1"/>
  <c r="K158" i="211"/>
  <c r="J73" i="209"/>
  <c r="D42" i="123" s="1"/>
  <c r="L158" i="207"/>
  <c r="J80" i="216"/>
  <c r="E79" i="123" s="1"/>
  <c r="L151" i="222"/>
  <c r="L197" i="219"/>
  <c r="L151" i="215"/>
  <c r="L73" i="213"/>
  <c r="L53" i="123" s="1"/>
  <c r="L151" i="211"/>
  <c r="J158" i="210"/>
  <c r="K80" i="207"/>
  <c r="I38" i="123" s="1"/>
  <c r="L112" i="216"/>
  <c r="J80" i="224"/>
  <c r="E76" i="123" s="1"/>
  <c r="K119" i="220"/>
  <c r="I69" i="123" s="1"/>
  <c r="K80" i="219"/>
  <c r="I66" i="123" s="1"/>
  <c r="J158" i="217"/>
  <c r="L119" i="214"/>
  <c r="J119" i="213"/>
  <c r="L80" i="211"/>
  <c r="M47" i="123" s="1"/>
  <c r="K119" i="210"/>
  <c r="I45" i="123" s="1"/>
  <c r="J112" i="208"/>
  <c r="J80" i="215"/>
  <c r="E57" i="123" s="1"/>
  <c r="L73" i="210"/>
  <c r="L44" i="123" s="1"/>
  <c r="L158" i="220"/>
  <c r="M70" i="123" s="1"/>
  <c r="J73" i="214"/>
  <c r="D55" i="123" s="1"/>
  <c r="J80" i="209"/>
  <c r="E42" i="123" s="1"/>
  <c r="K80" i="216"/>
  <c r="I79" i="123" s="1"/>
  <c r="J112" i="219"/>
  <c r="J119" i="214"/>
  <c r="L119" i="207"/>
  <c r="K112" i="216"/>
  <c r="L112" i="225"/>
  <c r="J151" i="217"/>
  <c r="D150" i="211"/>
  <c r="D180" i="211" s="1"/>
  <c r="D111" i="215"/>
  <c r="W179" i="122" s="1"/>
  <c r="B72" i="207"/>
  <c r="J80" i="217"/>
  <c r="E59" i="123" s="1"/>
  <c r="L119" i="212"/>
  <c r="M51" i="123" s="1"/>
  <c r="J73" i="207"/>
  <c r="D38" i="123" s="1"/>
  <c r="K112" i="213"/>
  <c r="L80" i="224"/>
  <c r="M76" i="123" s="1"/>
  <c r="L80" i="220"/>
  <c r="M68" i="123" s="1"/>
  <c r="K80" i="215"/>
  <c r="I57" i="123" s="1"/>
  <c r="J73" i="211"/>
  <c r="D47" i="123" s="1"/>
  <c r="D72" i="223"/>
  <c r="C150" i="207"/>
  <c r="B72" i="217"/>
  <c r="D72" i="210"/>
  <c r="E44" i="113" s="1"/>
  <c r="K44" i="123" s="1"/>
  <c r="C72" i="222"/>
  <c r="B111" i="213"/>
  <c r="U165" i="122" s="1"/>
  <c r="B111" i="209"/>
  <c r="B141" i="209" s="1"/>
  <c r="K151" i="224"/>
  <c r="D72" i="217"/>
  <c r="K73" i="211"/>
  <c r="H47" i="123" s="1"/>
  <c r="K112" i="223"/>
  <c r="K151" i="217"/>
  <c r="L80" i="216"/>
  <c r="M79" i="123" s="1"/>
  <c r="L112" i="222"/>
  <c r="J197" i="220"/>
  <c r="L158" i="215"/>
  <c r="K119" i="213"/>
  <c r="L158" i="211"/>
  <c r="L112" i="209"/>
  <c r="L112" i="207"/>
  <c r="K112" i="224"/>
  <c r="H77" i="123" s="1"/>
  <c r="J151" i="225"/>
  <c r="K80" i="223"/>
  <c r="I74" i="123" s="1"/>
  <c r="J80" i="220"/>
  <c r="E68" i="123" s="1"/>
  <c r="J119" i="217"/>
  <c r="E60" i="123" s="1"/>
  <c r="K119" i="214"/>
  <c r="L158" i="212"/>
  <c r="J112" i="210"/>
  <c r="D45" i="123" s="1"/>
  <c r="L151" i="207"/>
  <c r="C150" i="214"/>
  <c r="C180" i="214" s="1"/>
  <c r="K112" i="225"/>
  <c r="J80" i="225"/>
  <c r="E81" i="123" s="1"/>
  <c r="K158" i="224"/>
  <c r="K119" i="222"/>
  <c r="L119" i="220"/>
  <c r="M69" i="123" s="1"/>
  <c r="L80" i="219"/>
  <c r="M66" i="123" s="1"/>
  <c r="J112" i="217"/>
  <c r="D60" i="123" s="1"/>
  <c r="L73" i="214"/>
  <c r="L55" i="123" s="1"/>
  <c r="L158" i="213"/>
  <c r="J158" i="212"/>
  <c r="L80" i="210"/>
  <c r="M44" i="123" s="1"/>
  <c r="L80" i="208"/>
  <c r="M40" i="123" s="1"/>
  <c r="J151" i="207"/>
  <c r="K112" i="207"/>
  <c r="L119" i="222"/>
  <c r="L119" i="211"/>
  <c r="M48" i="123" s="1"/>
  <c r="K112" i="211"/>
  <c r="H48" i="123" s="1"/>
  <c r="K158" i="222"/>
  <c r="L73" i="215"/>
  <c r="L57" i="123" s="1"/>
  <c r="L119" i="210"/>
  <c r="M45" i="123" s="1"/>
  <c r="K158" i="220"/>
  <c r="I70" i="123" s="1"/>
  <c r="L119" i="215"/>
  <c r="L73" i="209"/>
  <c r="L42" i="123" s="1"/>
  <c r="L119" i="209"/>
  <c r="K151" i="222"/>
  <c r="J119" i="219"/>
  <c r="J80" i="210"/>
  <c r="E44" i="123" s="1"/>
  <c r="D111" i="216"/>
  <c r="W242" i="122" s="1"/>
  <c r="K151" i="212"/>
  <c r="B150" i="224"/>
  <c r="B180" i="224" s="1"/>
  <c r="K151" i="210"/>
  <c r="C150" i="208"/>
  <c r="V131" i="122" s="1"/>
  <c r="K73" i="220"/>
  <c r="H68" i="123" s="1"/>
  <c r="J158" i="224"/>
  <c r="J151" i="219"/>
  <c r="K80" i="214"/>
  <c r="I55" i="123" s="1"/>
  <c r="L158" i="210"/>
  <c r="L112" i="208"/>
  <c r="L80" i="225"/>
  <c r="M81" i="123" s="1"/>
  <c r="K80" i="222"/>
  <c r="I72" i="123" s="1"/>
  <c r="J190" i="219"/>
  <c r="K158" i="213"/>
  <c r="J112" i="209"/>
  <c r="L112" i="224"/>
  <c r="L77" i="123" s="1"/>
  <c r="K158" i="215"/>
  <c r="J151" i="211"/>
  <c r="J119" i="224"/>
  <c r="E77" i="123" s="1"/>
  <c r="L151" i="213"/>
  <c r="J73" i="224"/>
  <c r="D76" i="123" s="1"/>
  <c r="L158" i="214"/>
  <c r="L158" i="225"/>
  <c r="L80" i="207"/>
  <c r="M38" i="123" s="1"/>
  <c r="J158" i="211"/>
  <c r="L112" i="213"/>
  <c r="L80" i="217"/>
  <c r="M59" i="123" s="1"/>
  <c r="L73" i="219"/>
  <c r="L66" i="123" s="1"/>
  <c r="L80" i="222"/>
  <c r="M72" i="123" s="1"/>
  <c r="L73" i="225"/>
  <c r="L81" i="123" s="1"/>
  <c r="J119" i="211"/>
  <c r="E48" i="123" s="1"/>
  <c r="K80" i="220"/>
  <c r="I68" i="123" s="1"/>
  <c r="L158" i="208"/>
  <c r="L112" i="215"/>
  <c r="K80" i="225"/>
  <c r="I81" i="123" s="1"/>
  <c r="K73" i="208"/>
  <c r="H40" i="123" s="1"/>
  <c r="B111" i="207"/>
  <c r="C189" i="218"/>
  <c r="C72" i="225"/>
  <c r="D111" i="217"/>
  <c r="D72" i="220"/>
  <c r="E68" i="113" s="1"/>
  <c r="K68" i="123" s="1"/>
  <c r="C72" i="224"/>
  <c r="B150" i="210"/>
  <c r="B180" i="210" s="1"/>
  <c r="D111" i="224"/>
  <c r="D150" i="223"/>
  <c r="D180" i="223" s="1"/>
  <c r="D150" i="225"/>
  <c r="D72" i="222"/>
  <c r="E72" i="113" s="1"/>
  <c r="K72" i="123" s="1"/>
  <c r="D111" i="211"/>
  <c r="B150" i="208"/>
  <c r="W256" i="122"/>
  <c r="C111" i="217"/>
  <c r="D60" i="113" s="1"/>
  <c r="G60" i="123" s="1"/>
  <c r="C150" i="210"/>
  <c r="V145" i="122" s="1"/>
  <c r="B111" i="210"/>
  <c r="D150" i="208"/>
  <c r="W131" i="122" s="1"/>
  <c r="D111" i="213"/>
  <c r="K151" i="211"/>
  <c r="K112" i="219"/>
  <c r="B72" i="224"/>
  <c r="K73" i="217"/>
  <c r="H59" i="123" s="1"/>
  <c r="K73" i="223"/>
  <c r="H74" i="123" s="1"/>
  <c r="B150" i="214"/>
  <c r="B180" i="214" s="1"/>
  <c r="C111" i="209"/>
  <c r="C141" i="209" s="1"/>
  <c r="K73" i="209"/>
  <c r="H42" i="123" s="1"/>
  <c r="K73" i="213"/>
  <c r="H53" i="123" s="1"/>
  <c r="K190" i="220"/>
  <c r="K73" i="224"/>
  <c r="H76" i="123" s="1"/>
  <c r="K112" i="220"/>
  <c r="H69" i="123" s="1"/>
  <c r="J112" i="225"/>
  <c r="L151" i="224"/>
  <c r="L158" i="223"/>
  <c r="L158" i="222"/>
  <c r="L197" i="220"/>
  <c r="L151" i="219"/>
  <c r="J158" i="219"/>
  <c r="K158" i="217"/>
  <c r="J73" i="215"/>
  <c r="D57" i="123" s="1"/>
  <c r="J112" i="214"/>
  <c r="J151" i="213"/>
  <c r="J80" i="212"/>
  <c r="E50" i="123" s="1"/>
  <c r="J80" i="211"/>
  <c r="E47" i="123" s="1"/>
  <c r="J119" i="210"/>
  <c r="E45" i="123" s="1"/>
  <c r="J119" i="209"/>
  <c r="J80" i="208"/>
  <c r="E40" i="123" s="1"/>
  <c r="J119" i="207"/>
  <c r="K112" i="209"/>
  <c r="K190" i="219"/>
  <c r="L73" i="216"/>
  <c r="L79" i="123" s="1"/>
  <c r="K119" i="224"/>
  <c r="I77" i="123" s="1"/>
  <c r="J158" i="223"/>
  <c r="J158" i="222"/>
  <c r="J73" i="220"/>
  <c r="D68" i="123" s="1"/>
  <c r="K197" i="219"/>
  <c r="J73" i="217"/>
  <c r="D59" i="123" s="1"/>
  <c r="J112" i="215"/>
  <c r="J151" i="214"/>
  <c r="J80" i="213"/>
  <c r="E53" i="123" s="1"/>
  <c r="J119" i="212"/>
  <c r="E51" i="123" s="1"/>
  <c r="L151" i="210"/>
  <c r="K80" i="209"/>
  <c r="I42" i="123" s="1"/>
  <c r="J119" i="208"/>
  <c r="J158" i="207"/>
  <c r="D111" i="207"/>
  <c r="K158" i="225"/>
  <c r="J119" i="216"/>
  <c r="D150" i="224"/>
  <c r="W236" i="122" s="1"/>
  <c r="V257" i="122"/>
  <c r="C111" i="211"/>
  <c r="C150" i="213"/>
  <c r="C180" i="213" s="1"/>
  <c r="W214" i="122"/>
  <c r="V215" i="122"/>
  <c r="C111" i="220"/>
  <c r="C72" i="215"/>
  <c r="B72" i="222"/>
  <c r="D150" i="217"/>
  <c r="D180" i="217" s="1"/>
  <c r="D72" i="225"/>
  <c r="D72" i="214"/>
  <c r="E55" i="113" s="1"/>
  <c r="K55" i="123" s="1"/>
  <c r="C72" i="223"/>
  <c r="C150" i="220"/>
  <c r="B111" i="217"/>
  <c r="D111" i="208"/>
  <c r="D141" i="208" s="1"/>
  <c r="B72" i="208"/>
  <c r="D111" i="209"/>
  <c r="D141" i="209" s="1"/>
  <c r="K151" i="207"/>
  <c r="K151" i="213"/>
  <c r="K151" i="220"/>
  <c r="H70" i="123" s="1"/>
  <c r="B72" i="212"/>
  <c r="C50" i="113" s="1"/>
  <c r="C50" i="123" s="1"/>
  <c r="K151" i="219"/>
  <c r="C111" i="207"/>
  <c r="C141" i="207" s="1"/>
  <c r="B111" i="208"/>
  <c r="K73" i="210"/>
  <c r="H44" i="123" s="1"/>
  <c r="K151" i="215"/>
  <c r="K73" i="216"/>
  <c r="H79" i="123" s="1"/>
  <c r="K151" i="223"/>
  <c r="J158" i="225"/>
  <c r="K80" i="224"/>
  <c r="I76" i="123" s="1"/>
  <c r="J73" i="223"/>
  <c r="D74" i="123" s="1"/>
  <c r="J73" i="222"/>
  <c r="D72" i="123" s="1"/>
  <c r="K197" i="220"/>
  <c r="L158" i="219"/>
  <c r="U61" i="122"/>
  <c r="L112" i="219"/>
  <c r="J112" i="213"/>
  <c r="K158" i="223"/>
  <c r="K119" i="208"/>
  <c r="K80" i="213"/>
  <c r="I53" i="123" s="1"/>
  <c r="J119" i="225"/>
  <c r="L119" i="208"/>
  <c r="J151" i="212"/>
  <c r="L119" i="217"/>
  <c r="M60" i="123" s="1"/>
  <c r="J73" i="225"/>
  <c r="D81" i="123" s="1"/>
  <c r="J80" i="207"/>
  <c r="E38" i="123" s="1"/>
  <c r="K119" i="212"/>
  <c r="I51" i="123" s="1"/>
  <c r="L73" i="217"/>
  <c r="L59" i="123" s="1"/>
  <c r="L151" i="220"/>
  <c r="L70" i="123" s="1"/>
  <c r="L158" i="224"/>
  <c r="K119" i="207"/>
  <c r="K80" i="208"/>
  <c r="I40" i="123" s="1"/>
  <c r="J151" i="210"/>
  <c r="J112" i="211"/>
  <c r="D48" i="123" s="1"/>
  <c r="J112" i="212"/>
  <c r="D51" i="123" s="1"/>
  <c r="J73" i="213"/>
  <c r="D53" i="123" s="1"/>
  <c r="K158" i="214"/>
  <c r="K119" i="215"/>
  <c r="K80" i="217"/>
  <c r="I59" i="123" s="1"/>
  <c r="J73" i="219"/>
  <c r="D66" i="123" s="1"/>
  <c r="J119" i="220"/>
  <c r="E69" i="123" s="1"/>
  <c r="L112" i="220"/>
  <c r="L69" i="123" s="1"/>
  <c r="J151" i="222"/>
  <c r="L80" i="223"/>
  <c r="M74" i="123" s="1"/>
  <c r="L73" i="224"/>
  <c r="L76" i="123" s="1"/>
  <c r="L119" i="225"/>
  <c r="J112" i="207"/>
  <c r="L151" i="208"/>
  <c r="K80" i="210"/>
  <c r="I44" i="123" s="1"/>
  <c r="J73" i="212"/>
  <c r="D50" i="123" s="1"/>
  <c r="L119" i="213"/>
  <c r="J158" i="215"/>
  <c r="L151" i="217"/>
  <c r="L190" i="219"/>
  <c r="L73" i="220"/>
  <c r="L68" i="123" s="1"/>
  <c r="J112" i="222"/>
  <c r="L151" i="223"/>
  <c r="L119" i="216"/>
  <c r="K73" i="214"/>
  <c r="H55" i="123" s="1"/>
  <c r="K158" i="208"/>
  <c r="L158" i="209"/>
  <c r="L112" i="210"/>
  <c r="L45" i="123" s="1"/>
  <c r="K158" i="212"/>
  <c r="L80" i="213"/>
  <c r="M53" i="123" s="1"/>
  <c r="J119" i="215"/>
  <c r="L158" i="217"/>
  <c r="J190" i="220"/>
  <c r="J119" i="222"/>
  <c r="J112" i="224"/>
  <c r="D77" i="123" s="1"/>
  <c r="L151" i="225"/>
  <c r="K112" i="210"/>
  <c r="H45" i="123" s="1"/>
  <c r="K73" i="225"/>
  <c r="H81" i="123" s="1"/>
  <c r="K112" i="217"/>
  <c r="H60" i="123" s="1"/>
  <c r="K73" i="207"/>
  <c r="H38" i="123" s="1"/>
  <c r="B72" i="219"/>
  <c r="K151" i="214"/>
  <c r="C111" i="210"/>
  <c r="K112" i="214"/>
  <c r="B72" i="214"/>
  <c r="B150" i="207"/>
  <c r="B180" i="207" s="1"/>
  <c r="D189" i="219"/>
  <c r="D72" i="208"/>
  <c r="D111" i="214"/>
  <c r="B111" i="219"/>
  <c r="B141" i="219" s="1"/>
  <c r="C102" i="199"/>
  <c r="L199" i="198"/>
  <c r="O117" i="223"/>
  <c r="O119" i="223" s="1"/>
  <c r="O121" i="223" s="1"/>
  <c r="AG228" i="122" s="1"/>
  <c r="L63" i="200"/>
  <c r="A141" i="217"/>
  <c r="A180" i="217"/>
  <c r="A150" i="210"/>
  <c r="A111" i="210"/>
  <c r="N187" i="206"/>
  <c r="I216" i="206" s="1"/>
  <c r="N148" i="218"/>
  <c r="I177" i="218" s="1"/>
  <c r="N187" i="218"/>
  <c r="I216" i="218" s="1"/>
  <c r="I99" i="218"/>
  <c r="N109" i="218"/>
  <c r="I138" i="218" s="1"/>
  <c r="N51" i="218"/>
  <c r="G46" i="204"/>
  <c r="G102" i="204"/>
  <c r="F46" i="225"/>
  <c r="F102" i="225"/>
  <c r="F102" i="198"/>
  <c r="N148" i="213"/>
  <c r="I177" i="213" s="1"/>
  <c r="I99" i="213"/>
  <c r="N109" i="213"/>
  <c r="I138" i="213" s="1"/>
  <c r="N51" i="213"/>
  <c r="G5" i="106"/>
  <c r="I3" i="230"/>
  <c r="O16" i="222"/>
  <c r="O70" i="222" s="1"/>
  <c r="G70" i="222"/>
  <c r="E187" i="219"/>
  <c r="E109" i="219"/>
  <c r="E148" i="219"/>
  <c r="A111" i="222"/>
  <c r="A150" i="222"/>
  <c r="F46" i="213"/>
  <c r="F102" i="213"/>
  <c r="E46" i="207"/>
  <c r="E102" i="207"/>
  <c r="E219" i="199"/>
  <c r="E46" i="199"/>
  <c r="M187" i="206"/>
  <c r="I214" i="206" s="1"/>
  <c r="M109" i="206"/>
  <c r="I136" i="206" s="1"/>
  <c r="M148" i="206"/>
  <c r="I175" i="206" s="1"/>
  <c r="I97" i="206"/>
  <c r="M51" i="206"/>
  <c r="F46" i="222"/>
  <c r="F102" i="222"/>
  <c r="E46" i="210"/>
  <c r="E102" i="210"/>
  <c r="F109" i="201"/>
  <c r="F148" i="201"/>
  <c r="J160" i="198"/>
  <c r="N117" i="211"/>
  <c r="N119" i="211" s="1"/>
  <c r="O156" i="223"/>
  <c r="O158" i="223" s="1"/>
  <c r="O160" i="223" s="1"/>
  <c r="AG229" i="122" s="1"/>
  <c r="M156" i="215"/>
  <c r="M158" i="215" s="1"/>
  <c r="M160" i="215" s="1"/>
  <c r="M166" i="215" s="1"/>
  <c r="N78" i="214"/>
  <c r="N80" i="214" s="1"/>
  <c r="U55" i="123" s="1"/>
  <c r="V55" i="123" s="1"/>
  <c r="M117" i="222"/>
  <c r="M119" i="222" s="1"/>
  <c r="M121" i="222" s="1"/>
  <c r="M127" i="222" s="1"/>
  <c r="N156" i="215"/>
  <c r="N158" i="215" s="1"/>
  <c r="N160" i="215" s="1"/>
  <c r="AF180" i="122" s="1"/>
  <c r="M78" i="217"/>
  <c r="M80" i="217" s="1"/>
  <c r="Q59" i="123" s="1"/>
  <c r="R59" i="123" s="1"/>
  <c r="N156" i="214"/>
  <c r="N158" i="214" s="1"/>
  <c r="N160" i="214" s="1"/>
  <c r="AF173" i="122" s="1"/>
  <c r="O195" i="220"/>
  <c r="O197" i="220" s="1"/>
  <c r="O199" i="220" s="1"/>
  <c r="AG209" i="122" s="1"/>
  <c r="O117" i="224"/>
  <c r="O119" i="224" s="1"/>
  <c r="O117" i="222"/>
  <c r="O119" i="222" s="1"/>
  <c r="O121" i="222" s="1"/>
  <c r="O127" i="222" s="1"/>
  <c r="O78" i="225"/>
  <c r="O80" i="225" s="1"/>
  <c r="Y81" i="123" s="1"/>
  <c r="O130" i="222"/>
  <c r="O134" i="222" s="1"/>
  <c r="O169" i="209"/>
  <c r="O173" i="209" s="1"/>
  <c r="B72" i="204"/>
  <c r="A180" i="210"/>
  <c r="A141" i="210"/>
  <c r="F46" i="218"/>
  <c r="F102" i="218"/>
  <c r="F148" i="223"/>
  <c r="F109" i="223"/>
  <c r="G46" i="215"/>
  <c r="G102" i="215"/>
  <c r="F148" i="219"/>
  <c r="F109" i="219"/>
  <c r="F187" i="219"/>
  <c r="O16" i="225"/>
  <c r="O70" i="225" s="1"/>
  <c r="O16" i="208"/>
  <c r="O70" i="208" s="1"/>
  <c r="G70" i="208"/>
  <c r="O16" i="215"/>
  <c r="O70" i="215" s="1"/>
  <c r="O16" i="201"/>
  <c r="O70" i="201" s="1"/>
  <c r="G70" i="201"/>
  <c r="O16" i="219"/>
  <c r="O70" i="219" s="1"/>
  <c r="D45" i="200"/>
  <c r="E46" i="208"/>
  <c r="E102" i="208"/>
  <c r="M148" i="219"/>
  <c r="I175" i="219" s="1"/>
  <c r="M187" i="219"/>
  <c r="I214" i="219" s="1"/>
  <c r="M109" i="219"/>
  <c r="I136" i="219" s="1"/>
  <c r="I97" i="219"/>
  <c r="M51" i="219"/>
  <c r="A180" i="222"/>
  <c r="A141" i="222"/>
  <c r="E141" i="225"/>
  <c r="E48" i="225" s="1"/>
  <c r="I80" i="113" s="1"/>
  <c r="E46" i="225"/>
  <c r="G46" i="199"/>
  <c r="G102" i="199"/>
  <c r="D45" i="224"/>
  <c r="O247" i="198"/>
  <c r="O251" i="198" s="1"/>
  <c r="M247" i="198"/>
  <c r="N247" i="198"/>
  <c r="N251" i="198" s="1"/>
  <c r="K229" i="198"/>
  <c r="C228" i="198"/>
  <c r="F109" i="209"/>
  <c r="F148" i="209"/>
  <c r="G46" i="224"/>
  <c r="G102" i="224"/>
  <c r="G46" i="211"/>
  <c r="G102" i="211"/>
  <c r="E180" i="220"/>
  <c r="E46" i="220"/>
  <c r="N148" i="201"/>
  <c r="I177" i="201" s="1"/>
  <c r="I99" i="201"/>
  <c r="L63" i="219"/>
  <c r="L63" i="214"/>
  <c r="L63" i="210"/>
  <c r="L63" i="206"/>
  <c r="L63" i="202"/>
  <c r="O156" i="218"/>
  <c r="O158" i="218" s="1"/>
  <c r="M78" i="220"/>
  <c r="M80" i="220" s="1"/>
  <c r="Q68" i="123" s="1"/>
  <c r="R68" i="123" s="1"/>
  <c r="M156" i="220"/>
  <c r="M158" i="220" s="1"/>
  <c r="N156" i="209"/>
  <c r="N158" i="209" s="1"/>
  <c r="N160" i="209" s="1"/>
  <c r="AF138" i="122" s="1"/>
  <c r="AE257" i="122"/>
  <c r="M117" i="223"/>
  <c r="M119" i="223" s="1"/>
  <c r="M121" i="223" s="1"/>
  <c r="AE228" i="122" s="1"/>
  <c r="O117" i="217"/>
  <c r="O119" i="217" s="1"/>
  <c r="N25" i="200"/>
  <c r="O195" i="218"/>
  <c r="O197" i="218" s="1"/>
  <c r="O199" i="218" s="1"/>
  <c r="O205" i="218" s="1"/>
  <c r="O195" i="219"/>
  <c r="O197" i="219" s="1"/>
  <c r="O199" i="219" s="1"/>
  <c r="O205" i="219" s="1"/>
  <c r="M91" i="219"/>
  <c r="M95" i="219" s="1"/>
  <c r="C72" i="200"/>
  <c r="A141" i="216"/>
  <c r="A180" i="216"/>
  <c r="F46" i="203"/>
  <c r="F219" i="203"/>
  <c r="L35" i="183"/>
  <c r="F46" i="208"/>
  <c r="F102" i="208"/>
  <c r="E141" i="205"/>
  <c r="E46" i="205"/>
  <c r="N148" i="223"/>
  <c r="I177" i="223" s="1"/>
  <c r="N109" i="223"/>
  <c r="I138" i="223" s="1"/>
  <c r="D45" i="209"/>
  <c r="E46" i="214"/>
  <c r="E102" i="214"/>
  <c r="E148" i="198"/>
  <c r="E187" i="198"/>
  <c r="E109" i="198"/>
  <c r="E265" i="198" s="1"/>
  <c r="E226" i="198"/>
  <c r="F46" i="200"/>
  <c r="F102" i="200"/>
  <c r="E46" i="213"/>
  <c r="E102" i="213"/>
  <c r="O16" i="204"/>
  <c r="O70" i="204" s="1"/>
  <c r="O16" i="211"/>
  <c r="O70" i="211" s="1"/>
  <c r="G70" i="211"/>
  <c r="E46" i="200"/>
  <c r="E180" i="200"/>
  <c r="E48" i="200" s="1"/>
  <c r="I14" i="113" s="1"/>
  <c r="O14" i="123" s="1"/>
  <c r="O53" i="198"/>
  <c r="O53" i="228" s="1"/>
  <c r="G7" i="131"/>
  <c r="D45" i="207"/>
  <c r="D45" i="199"/>
  <c r="I99" i="209"/>
  <c r="N148" i="209"/>
  <c r="I177" i="209" s="1"/>
  <c r="N109" i="209"/>
  <c r="I138" i="209" s="1"/>
  <c r="N51" i="209"/>
  <c r="E46" i="206"/>
  <c r="E102" i="206"/>
  <c r="D228" i="198"/>
  <c r="G46" i="220"/>
  <c r="G102" i="220"/>
  <c r="F46" i="206"/>
  <c r="F141" i="206"/>
  <c r="F46" i="201"/>
  <c r="F102" i="201"/>
  <c r="L121" i="199"/>
  <c r="O130" i="223"/>
  <c r="O134" i="223" s="1"/>
  <c r="M208" i="219"/>
  <c r="M212" i="219" s="1"/>
  <c r="M169" i="220"/>
  <c r="M173" i="220" s="1"/>
  <c r="O78" i="222"/>
  <c r="O80" i="222" s="1"/>
  <c r="Y72" i="123" s="1"/>
  <c r="Z72" i="123" s="1"/>
  <c r="N117" i="214"/>
  <c r="N119" i="214" s="1"/>
  <c r="N121" i="214" s="1"/>
  <c r="AF172" i="122" s="1"/>
  <c r="N117" i="220"/>
  <c r="N119" i="220" s="1"/>
  <c r="M117" i="216"/>
  <c r="M119" i="216" s="1"/>
  <c r="M121" i="216" s="1"/>
  <c r="M127" i="216" s="1"/>
  <c r="M78" i="216"/>
  <c r="M80" i="216" s="1"/>
  <c r="Q79" i="123" s="1"/>
  <c r="R79" i="123" s="1"/>
  <c r="O117" i="213"/>
  <c r="O119" i="213" s="1"/>
  <c r="O121" i="213" s="1"/>
  <c r="O127" i="213" s="1"/>
  <c r="M117" i="210"/>
  <c r="M119" i="210" s="1"/>
  <c r="N117" i="224"/>
  <c r="N119" i="224" s="1"/>
  <c r="N156" i="225"/>
  <c r="N158" i="225" s="1"/>
  <c r="N160" i="225" s="1"/>
  <c r="AF250" i="122" s="1"/>
  <c r="O117" i="211"/>
  <c r="O119" i="211" s="1"/>
  <c r="O78" i="213"/>
  <c r="O80" i="213" s="1"/>
  <c r="Y53" i="123" s="1"/>
  <c r="Z53" i="123" s="1"/>
  <c r="O91" i="219"/>
  <c r="O95" i="219" s="1"/>
  <c r="O169" i="220"/>
  <c r="O173" i="220" s="1"/>
  <c r="B258" i="198"/>
  <c r="O78" i="205"/>
  <c r="O80" i="205" s="1"/>
  <c r="A150" i="217"/>
  <c r="A111" i="217"/>
  <c r="A150" i="216"/>
  <c r="A111" i="216"/>
  <c r="F7" i="188"/>
  <c r="I30" i="135"/>
  <c r="F46" i="209"/>
  <c r="F102" i="209"/>
  <c r="F148" i="206"/>
  <c r="F187" i="206"/>
  <c r="F109" i="206"/>
  <c r="F109" i="218"/>
  <c r="F187" i="218"/>
  <c r="F148" i="218"/>
  <c r="E141" i="222"/>
  <c r="E48" i="222" s="1"/>
  <c r="I71" i="113" s="1"/>
  <c r="E46" i="222"/>
  <c r="G46" i="200"/>
  <c r="G102" i="200"/>
  <c r="F46" i="199"/>
  <c r="F102" i="199"/>
  <c r="E102" i="209"/>
  <c r="E46" i="209"/>
  <c r="F148" i="213"/>
  <c r="F109" i="213"/>
  <c r="M226" i="198"/>
  <c r="I253" i="198" s="1"/>
  <c r="M187" i="198"/>
  <c r="M148" i="198"/>
  <c r="I175" i="198" s="1"/>
  <c r="M109" i="198"/>
  <c r="I97" i="198"/>
  <c r="I214" i="198" s="1"/>
  <c r="M51" i="198"/>
  <c r="O16" i="199"/>
  <c r="O70" i="199" s="1"/>
  <c r="G70" i="213"/>
  <c r="O16" i="198"/>
  <c r="O70" i="198" s="1"/>
  <c r="Z57" i="122"/>
  <c r="AG57" i="122" s="1"/>
  <c r="G70" i="198"/>
  <c r="F7" i="131"/>
  <c r="N53" i="198"/>
  <c r="N53" i="228" s="1"/>
  <c r="F46" i="207"/>
  <c r="F141" i="207"/>
  <c r="F48" i="207" s="1"/>
  <c r="M37" i="113" s="1"/>
  <c r="F46" i="202"/>
  <c r="F180" i="202"/>
  <c r="F48" i="202" s="1"/>
  <c r="M18" i="113" s="1"/>
  <c r="S18" i="123" s="1"/>
  <c r="E141" i="224"/>
  <c r="E46" i="224"/>
  <c r="E148" i="206"/>
  <c r="E109" i="206"/>
  <c r="E187" i="206"/>
  <c r="E46" i="201"/>
  <c r="E141" i="201"/>
  <c r="E48" i="201" s="1"/>
  <c r="I16" i="113" s="1"/>
  <c r="O16" i="123" s="1"/>
  <c r="G46" i="201"/>
  <c r="G102" i="201"/>
  <c r="E46" i="216"/>
  <c r="E141" i="216"/>
  <c r="E48" i="216" s="1"/>
  <c r="I78" i="113" s="1"/>
  <c r="O127" i="199"/>
  <c r="D45" i="198"/>
  <c r="E180" i="198"/>
  <c r="I238" i="204"/>
  <c r="I160" i="204"/>
  <c r="I121" i="204"/>
  <c r="I199" i="204"/>
  <c r="I277" i="204"/>
  <c r="AG82" i="122"/>
  <c r="O166" i="201"/>
  <c r="I186" i="199"/>
  <c r="I147" i="199"/>
  <c r="I108" i="199"/>
  <c r="I225" i="199" s="1"/>
  <c r="L119" i="223"/>
  <c r="J73" i="200"/>
  <c r="D15" i="123" s="1"/>
  <c r="K158" i="209"/>
  <c r="K119" i="223"/>
  <c r="L151" i="209"/>
  <c r="K151" i="209"/>
  <c r="N91" i="218"/>
  <c r="N95" i="218" s="1"/>
  <c r="M169" i="225"/>
  <c r="M173" i="225" s="1"/>
  <c r="O169" i="218"/>
  <c r="O173" i="218" s="1"/>
  <c r="M130" i="217"/>
  <c r="M134" i="217" s="1"/>
  <c r="N91" i="200"/>
  <c r="N95" i="200" s="1"/>
  <c r="O208" i="218"/>
  <c r="O212" i="218" s="1"/>
  <c r="M130" i="218"/>
  <c r="M134" i="218" s="1"/>
  <c r="N130" i="218"/>
  <c r="N134" i="218" s="1"/>
  <c r="K27" i="122"/>
  <c r="F41" i="164" s="1"/>
  <c r="M169" i="217"/>
  <c r="M173" i="217" s="1"/>
  <c r="N169" i="222"/>
  <c r="N173" i="222" s="1"/>
  <c r="M91" i="216"/>
  <c r="M95" i="216" s="1"/>
  <c r="O130" i="218"/>
  <c r="O134" i="218" s="1"/>
  <c r="O208" i="220"/>
  <c r="O212" i="220" s="1"/>
  <c r="M130" i="220"/>
  <c r="M134" i="220" s="1"/>
  <c r="O130" i="216"/>
  <c r="O134" i="216" s="1"/>
  <c r="D141" i="199"/>
  <c r="M156" i="212"/>
  <c r="M158" i="212" s="1"/>
  <c r="M160" i="212" s="1"/>
  <c r="AE159" i="122" s="1"/>
  <c r="M78" i="222"/>
  <c r="N117" i="212"/>
  <c r="N119" i="212" s="1"/>
  <c r="N195" i="218"/>
  <c r="N197" i="218" s="1"/>
  <c r="N199" i="218" s="1"/>
  <c r="AF195" i="122" s="1"/>
  <c r="M78" i="200"/>
  <c r="M25" i="200" s="1"/>
  <c r="N78" i="218"/>
  <c r="N80" i="218" s="1"/>
  <c r="U62" i="123" s="1"/>
  <c r="M156" i="211"/>
  <c r="M158" i="211" s="1"/>
  <c r="M160" i="211" s="1"/>
  <c r="M156" i="217"/>
  <c r="M158" i="217" s="1"/>
  <c r="M160" i="217" s="1"/>
  <c r="M166" i="217" s="1"/>
  <c r="M78" i="225"/>
  <c r="N78" i="220"/>
  <c r="N80" i="220" s="1"/>
  <c r="U68" i="123" s="1"/>
  <c r="V68" i="123" s="1"/>
  <c r="N80" i="213"/>
  <c r="U53" i="123" s="1"/>
  <c r="O156" i="222"/>
  <c r="O158" i="222" s="1"/>
  <c r="O160" i="222" s="1"/>
  <c r="O166" i="222" s="1"/>
  <c r="M117" i="211"/>
  <c r="M119" i="211" s="1"/>
  <c r="M117" i="217"/>
  <c r="M119" i="217" s="1"/>
  <c r="M156" i="223"/>
  <c r="M158" i="223" s="1"/>
  <c r="M160" i="223" s="1"/>
  <c r="M166" i="223" s="1"/>
  <c r="N117" i="223"/>
  <c r="N119" i="223" s="1"/>
  <c r="N121" i="223" s="1"/>
  <c r="AF228" i="122" s="1"/>
  <c r="N78" i="219"/>
  <c r="N80" i="219" s="1"/>
  <c r="U66" i="123" s="1"/>
  <c r="V66" i="123" s="1"/>
  <c r="N78" i="211"/>
  <c r="N80" i="211" s="1"/>
  <c r="U47" i="123" s="1"/>
  <c r="V47" i="123" s="1"/>
  <c r="M156" i="213"/>
  <c r="M158" i="213" s="1"/>
  <c r="M160" i="213" s="1"/>
  <c r="AE166" i="122" s="1"/>
  <c r="M117" i="218"/>
  <c r="M119" i="218" s="1"/>
  <c r="M156" i="224"/>
  <c r="M158" i="224" s="1"/>
  <c r="M160" i="224" s="1"/>
  <c r="AE236" i="122" s="1"/>
  <c r="N78" i="224"/>
  <c r="N156" i="220"/>
  <c r="N158" i="220" s="1"/>
  <c r="N156" i="213"/>
  <c r="N158" i="213" s="1"/>
  <c r="N160" i="213" s="1"/>
  <c r="N166" i="213" s="1"/>
  <c r="O78" i="217"/>
  <c r="O80" i="217" s="1"/>
  <c r="Y59" i="123" s="1"/>
  <c r="Z59" i="123" s="1"/>
  <c r="O156" i="219"/>
  <c r="O158" i="219" s="1"/>
  <c r="O160" i="219" s="1"/>
  <c r="O166" i="219" s="1"/>
  <c r="O156" i="215"/>
  <c r="O158" i="215" s="1"/>
  <c r="O160" i="215" s="1"/>
  <c r="O166" i="215" s="1"/>
  <c r="O117" i="210"/>
  <c r="O119" i="210" s="1"/>
  <c r="O156" i="217"/>
  <c r="O158" i="217" s="1"/>
  <c r="O160" i="217" s="1"/>
  <c r="O166" i="217" s="1"/>
  <c r="O25" i="200"/>
  <c r="O78" i="216"/>
  <c r="O80" i="216" s="1"/>
  <c r="Y79" i="123" s="1"/>
  <c r="Z79" i="123" s="1"/>
  <c r="O117" i="219"/>
  <c r="O119" i="219" s="1"/>
  <c r="O121" i="219" s="1"/>
  <c r="O127" i="219" s="1"/>
  <c r="O78" i="212"/>
  <c r="O80" i="212" s="1"/>
  <c r="Y50" i="123" s="1"/>
  <c r="Z50" i="123" s="1"/>
  <c r="O78" i="210"/>
  <c r="O80" i="210" s="1"/>
  <c r="Y44" i="123" s="1"/>
  <c r="O91" i="220"/>
  <c r="O95" i="220" s="1"/>
  <c r="N130" i="223"/>
  <c r="N134" i="223" s="1"/>
  <c r="M130" i="225"/>
  <c r="M134" i="225" s="1"/>
  <c r="M91" i="225"/>
  <c r="M95" i="225" s="1"/>
  <c r="O91" i="200"/>
  <c r="O37" i="200" s="1"/>
  <c r="O41" i="200" s="1"/>
  <c r="O130" i="224"/>
  <c r="O134" i="224" s="1"/>
  <c r="N169" i="217"/>
  <c r="N173" i="217" s="1"/>
  <c r="O91" i="217"/>
  <c r="O95" i="217" s="1"/>
  <c r="O169" i="224"/>
  <c r="O173" i="224" s="1"/>
  <c r="A117" i="222"/>
  <c r="A156" i="222"/>
  <c r="I108" i="207"/>
  <c r="I147" i="207"/>
  <c r="I147" i="220"/>
  <c r="I108" i="220"/>
  <c r="I186" i="220"/>
  <c r="A130" i="213"/>
  <c r="A169" i="213"/>
  <c r="O91" i="209"/>
  <c r="O95" i="209" s="1"/>
  <c r="N286" i="204"/>
  <c r="N290" i="204" s="1"/>
  <c r="I108" i="215"/>
  <c r="I147" i="215"/>
  <c r="I69" i="198"/>
  <c r="H10" i="122"/>
  <c r="B111" i="205"/>
  <c r="C32" i="113" s="1"/>
  <c r="C32" i="123" s="1"/>
  <c r="I121" i="216"/>
  <c r="I160" i="216"/>
  <c r="A156" i="225"/>
  <c r="A117" i="225"/>
  <c r="I147" i="202"/>
  <c r="I108" i="202"/>
  <c r="I147" i="203"/>
  <c r="I108" i="203"/>
  <c r="I264" i="203" s="1"/>
  <c r="I186" i="203"/>
  <c r="I225" i="203"/>
  <c r="A130" i="212"/>
  <c r="A169" i="212"/>
  <c r="I121" i="199"/>
  <c r="I238" i="199" s="1"/>
  <c r="I160" i="199"/>
  <c r="I199" i="199"/>
  <c r="A156" i="213"/>
  <c r="A117" i="213"/>
  <c r="L73" i="200"/>
  <c r="L15" i="123" s="1"/>
  <c r="J151" i="209"/>
  <c r="J158" i="209"/>
  <c r="J112" i="223"/>
  <c r="N169" i="219"/>
  <c r="N173" i="219" s="1"/>
  <c r="N169" i="209"/>
  <c r="N173" i="209" s="1"/>
  <c r="O169" i="219"/>
  <c r="O173" i="219" s="1"/>
  <c r="N130" i="220"/>
  <c r="N134" i="220" s="1"/>
  <c r="O91" i="225"/>
  <c r="O95" i="225" s="1"/>
  <c r="N208" i="219"/>
  <c r="N212" i="219" s="1"/>
  <c r="N169" i="218"/>
  <c r="N173" i="218" s="1"/>
  <c r="M91" i="223"/>
  <c r="M95" i="223" s="1"/>
  <c r="N91" i="219"/>
  <c r="N95" i="219" s="1"/>
  <c r="M208" i="218"/>
  <c r="M212" i="218" s="1"/>
  <c r="N208" i="220"/>
  <c r="N212" i="220" s="1"/>
  <c r="M130" i="223"/>
  <c r="M134" i="223" s="1"/>
  <c r="M78" i="214"/>
  <c r="M80" i="214" s="1"/>
  <c r="Q55" i="123" s="1"/>
  <c r="M117" i="224"/>
  <c r="M119" i="224" s="1"/>
  <c r="N156" i="210"/>
  <c r="N158" i="210" s="1"/>
  <c r="N160" i="210" s="1"/>
  <c r="N166" i="210" s="1"/>
  <c r="M78" i="218"/>
  <c r="M80" i="218" s="1"/>
  <c r="Q62" i="123" s="1"/>
  <c r="M117" i="213"/>
  <c r="M119" i="213" s="1"/>
  <c r="M121" i="213" s="1"/>
  <c r="AF257" i="122"/>
  <c r="N117" i="215"/>
  <c r="N119" i="215" s="1"/>
  <c r="N121" i="215" s="1"/>
  <c r="N127" i="215" s="1"/>
  <c r="M117" i="212"/>
  <c r="M119" i="212" s="1"/>
  <c r="M195" i="218"/>
  <c r="M197" i="218" s="1"/>
  <c r="M199" i="218" s="1"/>
  <c r="M205" i="218" s="1"/>
  <c r="M156" i="222"/>
  <c r="M158" i="222" s="1"/>
  <c r="M160" i="222" s="1"/>
  <c r="M166" i="222" s="1"/>
  <c r="AF256" i="122"/>
  <c r="N117" i="219"/>
  <c r="N119" i="219" s="1"/>
  <c r="N121" i="219" s="1"/>
  <c r="N127" i="219" s="1"/>
  <c r="N78" i="212"/>
  <c r="M78" i="212"/>
  <c r="M80" i="212" s="1"/>
  <c r="Q50" i="123" s="1"/>
  <c r="R50" i="123" s="1"/>
  <c r="M195" i="219"/>
  <c r="M197" i="219" s="1"/>
  <c r="M199" i="219" s="1"/>
  <c r="AE202" i="122" s="1"/>
  <c r="M78" i="224"/>
  <c r="M80" i="224" s="1"/>
  <c r="Q76" i="123" s="1"/>
  <c r="R76" i="123" s="1"/>
  <c r="N78" i="225"/>
  <c r="N80" i="225" s="1"/>
  <c r="U81" i="123" s="1"/>
  <c r="N156" i="222"/>
  <c r="N158" i="222" s="1"/>
  <c r="N160" i="222" s="1"/>
  <c r="AF222" i="122" s="1"/>
  <c r="N117" i="218"/>
  <c r="N119" i="218" s="1"/>
  <c r="N78" i="210"/>
  <c r="O117" i="220"/>
  <c r="O119" i="220" s="1"/>
  <c r="M117" i="214"/>
  <c r="M119" i="214" s="1"/>
  <c r="M121" i="214" s="1"/>
  <c r="M127" i="214" s="1"/>
  <c r="M156" i="219"/>
  <c r="M158" i="219" s="1"/>
  <c r="M160" i="219" s="1"/>
  <c r="AE201" i="122" s="1"/>
  <c r="M117" i="225"/>
  <c r="M119" i="225" s="1"/>
  <c r="M121" i="225" s="1"/>
  <c r="M127" i="225" s="1"/>
  <c r="N78" i="223"/>
  <c r="N80" i="223" s="1"/>
  <c r="U74" i="123" s="1"/>
  <c r="N195" i="219"/>
  <c r="N197" i="219" s="1"/>
  <c r="N199" i="219" s="1"/>
  <c r="N205" i="219" s="1"/>
  <c r="N156" i="212"/>
  <c r="N158" i="212" s="1"/>
  <c r="N160" i="212" s="1"/>
  <c r="AF159" i="122" s="1"/>
  <c r="O117" i="225"/>
  <c r="O119" i="225" s="1"/>
  <c r="O121" i="225" s="1"/>
  <c r="AG249" i="122" s="1"/>
  <c r="O78" i="219"/>
  <c r="O80" i="219" s="1"/>
  <c r="Y66" i="123" s="1"/>
  <c r="Z66" i="123" s="1"/>
  <c r="O156" i="214"/>
  <c r="O158" i="214" s="1"/>
  <c r="O160" i="214" s="1"/>
  <c r="AG173" i="122" s="1"/>
  <c r="O156" i="220"/>
  <c r="O158" i="220" s="1"/>
  <c r="O78" i="214"/>
  <c r="O156" i="224"/>
  <c r="O158" i="224" s="1"/>
  <c r="O160" i="224" s="1"/>
  <c r="O117" i="218"/>
  <c r="O119" i="218" s="1"/>
  <c r="O156" i="211"/>
  <c r="O158" i="211" s="1"/>
  <c r="O160" i="211" s="1"/>
  <c r="O166" i="211" s="1"/>
  <c r="O156" i="209"/>
  <c r="O158" i="209" s="1"/>
  <c r="O160" i="209" s="1"/>
  <c r="AG138" i="122" s="1"/>
  <c r="N130" i="219"/>
  <c r="N134" i="219" s="1"/>
  <c r="N169" i="223"/>
  <c r="N173" i="223" s="1"/>
  <c r="N169" i="220"/>
  <c r="N173" i="220" s="1"/>
  <c r="M208" i="220"/>
  <c r="M212" i="220" s="1"/>
  <c r="N169" i="224"/>
  <c r="N173" i="224" s="1"/>
  <c r="N91" i="223"/>
  <c r="N95" i="223" s="1"/>
  <c r="B72" i="200"/>
  <c r="C15" i="113" s="1"/>
  <c r="C15" i="123" s="1"/>
  <c r="C150" i="209"/>
  <c r="V138" i="122" s="1"/>
  <c r="O208" i="219"/>
  <c r="O212" i="219" s="1"/>
  <c r="A130" i="222"/>
  <c r="A169" i="222"/>
  <c r="I121" i="207"/>
  <c r="I160" i="207"/>
  <c r="I160" i="220"/>
  <c r="I199" i="220"/>
  <c r="I121" i="220"/>
  <c r="A156" i="206"/>
  <c r="A195" i="206"/>
  <c r="A117" i="206"/>
  <c r="I160" i="215"/>
  <c r="I121" i="215"/>
  <c r="I160" i="198"/>
  <c r="I238" i="198"/>
  <c r="I121" i="198"/>
  <c r="I277" i="198" s="1"/>
  <c r="I199" i="198"/>
  <c r="K73" i="205"/>
  <c r="H31" i="123" s="1"/>
  <c r="I147" i="211"/>
  <c r="I108" i="211"/>
  <c r="I160" i="202"/>
  <c r="I121" i="202"/>
  <c r="I199" i="203"/>
  <c r="I238" i="203"/>
  <c r="I121" i="203"/>
  <c r="I277" i="203" s="1"/>
  <c r="I160" i="203"/>
  <c r="I121" i="212"/>
  <c r="I160" i="212"/>
  <c r="I160" i="217"/>
  <c r="I121" i="217"/>
  <c r="I108" i="216"/>
  <c r="I147" i="216"/>
  <c r="A130" i="225"/>
  <c r="A169" i="225"/>
  <c r="I160" i="224"/>
  <c r="I121" i="224"/>
  <c r="K80" i="200"/>
  <c r="I15" i="123" s="1"/>
  <c r="J80" i="200"/>
  <c r="E15" i="123" s="1"/>
  <c r="L112" i="223"/>
  <c r="B111" i="223"/>
  <c r="U228" i="122" s="1"/>
  <c r="O91" i="223"/>
  <c r="O95" i="223" s="1"/>
  <c r="M169" i="222"/>
  <c r="M173" i="222" s="1"/>
  <c r="M130" i="224"/>
  <c r="M134" i="224" s="1"/>
  <c r="N91" i="222"/>
  <c r="N95" i="222" s="1"/>
  <c r="O91" i="218"/>
  <c r="O95" i="218" s="1"/>
  <c r="L57" i="212"/>
  <c r="O91" i="224"/>
  <c r="N130" i="217"/>
  <c r="N134" i="217" s="1"/>
  <c r="N130" i="225"/>
  <c r="N134" i="225" s="1"/>
  <c r="M156" i="218"/>
  <c r="M158" i="218" s="1"/>
  <c r="M195" i="220"/>
  <c r="M197" i="220" s="1"/>
  <c r="M199" i="220" s="1"/>
  <c r="AE209" i="122" s="1"/>
  <c r="N156" i="219"/>
  <c r="N158" i="219" s="1"/>
  <c r="N160" i="219" s="1"/>
  <c r="N166" i="219" s="1"/>
  <c r="M117" i="219"/>
  <c r="M119" i="219" s="1"/>
  <c r="M121" i="219" s="1"/>
  <c r="M127" i="219" s="1"/>
  <c r="N78" i="217"/>
  <c r="N78" i="222"/>
  <c r="N80" i="222" s="1"/>
  <c r="U72" i="123" s="1"/>
  <c r="N117" i="225"/>
  <c r="N119" i="225" s="1"/>
  <c r="N121" i="225" s="1"/>
  <c r="N127" i="225" s="1"/>
  <c r="N117" i="213"/>
  <c r="N119" i="213" s="1"/>
  <c r="N121" i="213" s="1"/>
  <c r="AF165" i="122" s="1"/>
  <c r="M78" i="213"/>
  <c r="M80" i="213" s="1"/>
  <c r="Q53" i="123" s="1"/>
  <c r="M78" i="219"/>
  <c r="M80" i="219" s="1"/>
  <c r="Q66" i="123" s="1"/>
  <c r="R66" i="123" s="1"/>
  <c r="M78" i="223"/>
  <c r="M80" i="223" s="1"/>
  <c r="Q74" i="123" s="1"/>
  <c r="R74" i="123" s="1"/>
  <c r="N117" i="216"/>
  <c r="N119" i="216" s="1"/>
  <c r="N121" i="216" s="1"/>
  <c r="AF242" i="122" s="1"/>
  <c r="N78" i="215"/>
  <c r="N80" i="215" s="1"/>
  <c r="U57" i="123" s="1"/>
  <c r="V57" i="123" s="1"/>
  <c r="N117" i="210"/>
  <c r="N119" i="210" s="1"/>
  <c r="O117" i="214"/>
  <c r="O119" i="214" s="1"/>
  <c r="O121" i="214" s="1"/>
  <c r="O127" i="214" s="1"/>
  <c r="M156" i="214"/>
  <c r="M158" i="214" s="1"/>
  <c r="M160" i="214" s="1"/>
  <c r="AE173" i="122" s="1"/>
  <c r="M156" i="225"/>
  <c r="M158" i="225" s="1"/>
  <c r="M160" i="225" s="1"/>
  <c r="AE250" i="122" s="1"/>
  <c r="N78" i="216"/>
  <c r="N80" i="216" s="1"/>
  <c r="U79" i="123" s="1"/>
  <c r="V79" i="123" s="1"/>
  <c r="AF215" i="122"/>
  <c r="N156" i="217"/>
  <c r="N158" i="217" s="1"/>
  <c r="N160" i="217" s="1"/>
  <c r="M78" i="210"/>
  <c r="M80" i="210" s="1"/>
  <c r="Q44" i="123" s="1"/>
  <c r="M78" i="215"/>
  <c r="M80" i="215" s="1"/>
  <c r="Q57" i="123" s="1"/>
  <c r="M117" i="220"/>
  <c r="M119" i="220" s="1"/>
  <c r="AE256" i="122"/>
  <c r="N117" i="222"/>
  <c r="N119" i="222" s="1"/>
  <c r="N121" i="222" s="1"/>
  <c r="N127" i="222" s="1"/>
  <c r="N117" i="217"/>
  <c r="N119" i="217" s="1"/>
  <c r="N156" i="211"/>
  <c r="N158" i="211" s="1"/>
  <c r="N160" i="211" s="1"/>
  <c r="N166" i="211" s="1"/>
  <c r="O78" i="223"/>
  <c r="O80" i="223" s="1"/>
  <c r="Y74" i="123" s="1"/>
  <c r="O117" i="216"/>
  <c r="O119" i="216" s="1"/>
  <c r="O121" i="216" s="1"/>
  <c r="O78" i="218"/>
  <c r="O80" i="218" s="1"/>
  <c r="Y62" i="123" s="1"/>
  <c r="O117" i="212"/>
  <c r="O119" i="212" s="1"/>
  <c r="O78" i="220"/>
  <c r="O80" i="220" s="1"/>
  <c r="Y68" i="123" s="1"/>
  <c r="O156" i="213"/>
  <c r="O158" i="213" s="1"/>
  <c r="O160" i="213" s="1"/>
  <c r="AG166" i="122" s="1"/>
  <c r="O78" i="224"/>
  <c r="O80" i="224" s="1"/>
  <c r="Y76" i="123" s="1"/>
  <c r="O117" i="215"/>
  <c r="O119" i="215" s="1"/>
  <c r="O78" i="211"/>
  <c r="O80" i="211" s="1"/>
  <c r="Y47" i="123" s="1"/>
  <c r="M91" i="218"/>
  <c r="M95" i="218" s="1"/>
  <c r="O130" i="219"/>
  <c r="O134" i="219" s="1"/>
  <c r="M91" i="220"/>
  <c r="M95" i="220" s="1"/>
  <c r="O130" i="220"/>
  <c r="O134" i="220" s="1"/>
  <c r="I147" i="212"/>
  <c r="I108" i="212"/>
  <c r="I108" i="217"/>
  <c r="I147" i="217"/>
  <c r="I186" i="204"/>
  <c r="I147" i="204"/>
  <c r="I225" i="204"/>
  <c r="I264" i="204"/>
  <c r="I108" i="204"/>
  <c r="A208" i="206"/>
  <c r="A169" i="206"/>
  <c r="A130" i="206"/>
  <c r="B189" i="204"/>
  <c r="C28" i="113" s="1"/>
  <c r="C28" i="123" s="1"/>
  <c r="C72" i="205"/>
  <c r="D31" i="113" s="1"/>
  <c r="G31" i="123" s="1"/>
  <c r="D72" i="206"/>
  <c r="E35" i="113" s="1"/>
  <c r="K35" i="123" s="1"/>
  <c r="AF82" i="122"/>
  <c r="N166" i="201"/>
  <c r="I121" i="211"/>
  <c r="I160" i="211"/>
  <c r="I108" i="224"/>
  <c r="I147" i="224"/>
  <c r="L160" i="198"/>
  <c r="A156" i="212"/>
  <c r="A117" i="212"/>
  <c r="M169" i="199"/>
  <c r="M173" i="199" s="1"/>
  <c r="B150" i="199"/>
  <c r="C12" i="113" s="1"/>
  <c r="C12" i="123" s="1"/>
  <c r="C150" i="199"/>
  <c r="D12" i="113" s="1"/>
  <c r="G12" i="123" s="1"/>
  <c r="O169" i="199"/>
  <c r="O173" i="199" s="1"/>
  <c r="N169" i="199"/>
  <c r="N173" i="199" s="1"/>
  <c r="L57" i="214"/>
  <c r="B150" i="215"/>
  <c r="C150" i="222"/>
  <c r="B111" i="224"/>
  <c r="C77" i="113" s="1"/>
  <c r="C77" i="123" s="1"/>
  <c r="D72" i="212"/>
  <c r="E50" i="113" s="1"/>
  <c r="K50" i="123" s="1"/>
  <c r="C72" i="216"/>
  <c r="D79" i="113" s="1"/>
  <c r="G79" i="123" s="1"/>
  <c r="D111" i="210"/>
  <c r="E45" i="113" s="1"/>
  <c r="K45" i="123" s="1"/>
  <c r="C111" i="215"/>
  <c r="D72" i="224"/>
  <c r="E76" i="113" s="1"/>
  <c r="K76" i="123" s="1"/>
  <c r="B111" i="214"/>
  <c r="D72" i="213"/>
  <c r="E53" i="113" s="1"/>
  <c r="K53" i="123" s="1"/>
  <c r="D150" i="219"/>
  <c r="C111" i="222"/>
  <c r="C72" i="218"/>
  <c r="D62" i="113" s="1"/>
  <c r="G62" i="123" s="1"/>
  <c r="C111" i="219"/>
  <c r="B150" i="223"/>
  <c r="C72" i="211"/>
  <c r="D47" i="113" s="1"/>
  <c r="G47" i="123" s="1"/>
  <c r="B189" i="219"/>
  <c r="B111" i="212"/>
  <c r="C51" i="113" s="1"/>
  <c r="C51" i="123" s="1"/>
  <c r="D150" i="212"/>
  <c r="K73" i="215"/>
  <c r="H57" i="123" s="1"/>
  <c r="B111" i="211"/>
  <c r="C48" i="113" s="1"/>
  <c r="C48" i="123" s="1"/>
  <c r="C150" i="219"/>
  <c r="D72" i="207"/>
  <c r="E38" i="113" s="1"/>
  <c r="K38" i="123" s="1"/>
  <c r="D72" i="216"/>
  <c r="E79" i="113" s="1"/>
  <c r="K79" i="123" s="1"/>
  <c r="B150" i="211"/>
  <c r="D72" i="209"/>
  <c r="E42" i="113" s="1"/>
  <c r="K42" i="123" s="1"/>
  <c r="C72" i="213"/>
  <c r="D53" i="113" s="1"/>
  <c r="G53" i="123" s="1"/>
  <c r="B150" i="219"/>
  <c r="B72" i="220"/>
  <c r="C68" i="113" s="1"/>
  <c r="C68" i="123" s="1"/>
  <c r="C150" i="223"/>
  <c r="C111" i="212"/>
  <c r="D51" i="113" s="1"/>
  <c r="G51" i="123" s="1"/>
  <c r="K151" i="225"/>
  <c r="C150" i="215"/>
  <c r="C150" i="224"/>
  <c r="C111" i="214"/>
  <c r="C111" i="216"/>
  <c r="C189" i="219"/>
  <c r="I108" i="209"/>
  <c r="I147" i="209"/>
  <c r="I147" i="206"/>
  <c r="I186" i="206"/>
  <c r="I108" i="206"/>
  <c r="N91" i="210"/>
  <c r="N95" i="210" s="1"/>
  <c r="O169" i="217"/>
  <c r="O173" i="217" s="1"/>
  <c r="I87" i="2"/>
  <c r="H87" i="2"/>
  <c r="M169" i="210"/>
  <c r="M173" i="210" s="1"/>
  <c r="D150" i="210"/>
  <c r="I121" i="205"/>
  <c r="I160" i="205"/>
  <c r="I199" i="205"/>
  <c r="M130" i="212"/>
  <c r="M134" i="212" s="1"/>
  <c r="M91" i="213"/>
  <c r="M95" i="213" s="1"/>
  <c r="C150" i="225"/>
  <c r="C111" i="225"/>
  <c r="D111" i="219"/>
  <c r="B72" i="211"/>
  <c r="C47" i="113" s="1"/>
  <c r="C47" i="123" s="1"/>
  <c r="B150" i="225"/>
  <c r="D111" i="223"/>
  <c r="C111" i="223"/>
  <c r="D150" i="209"/>
  <c r="M169" i="209"/>
  <c r="M173" i="209" s="1"/>
  <c r="I108" i="201"/>
  <c r="I147" i="201"/>
  <c r="D150" i="215"/>
  <c r="C72" i="207"/>
  <c r="D38" i="113" s="1"/>
  <c r="G38" i="123" s="1"/>
  <c r="D150" i="220"/>
  <c r="E70" i="113" s="1"/>
  <c r="K70" i="123" s="1"/>
  <c r="I77" i="2"/>
  <c r="H77" i="2"/>
  <c r="I121" i="210"/>
  <c r="I160" i="210"/>
  <c r="K160" i="198"/>
  <c r="L57" i="205"/>
  <c r="L63" i="223"/>
  <c r="L54" i="213"/>
  <c r="L60" i="212"/>
  <c r="L57" i="216"/>
  <c r="L57" i="225"/>
  <c r="M27" i="122"/>
  <c r="H41" i="164" s="1"/>
  <c r="L54" i="205"/>
  <c r="O169" i="222"/>
  <c r="O173" i="222" s="1"/>
  <c r="N130" i="216"/>
  <c r="N134" i="216" s="1"/>
  <c r="N169" i="211"/>
  <c r="N173" i="211" s="1"/>
  <c r="O130" i="225"/>
  <c r="O134" i="225" s="1"/>
  <c r="O169" i="214"/>
  <c r="O173" i="214" s="1"/>
  <c r="O130" i="217"/>
  <c r="O134" i="217" s="1"/>
  <c r="N91" i="216"/>
  <c r="N95" i="216" s="1"/>
  <c r="O91" i="214"/>
  <c r="O95" i="214" s="1"/>
  <c r="M91" i="224"/>
  <c r="M95" i="224" s="1"/>
  <c r="O91" i="216"/>
  <c r="O95" i="216" s="1"/>
  <c r="M169" i="219"/>
  <c r="M173" i="219" s="1"/>
  <c r="N169" i="213"/>
  <c r="N173" i="213" s="1"/>
  <c r="N130" i="222"/>
  <c r="N134" i="222" s="1"/>
  <c r="I160" i="209"/>
  <c r="I121" i="209"/>
  <c r="I121" i="206"/>
  <c r="I199" i="206"/>
  <c r="I160" i="206"/>
  <c r="C111" i="208"/>
  <c r="I147" i="222"/>
  <c r="I108" i="222"/>
  <c r="I108" i="219"/>
  <c r="I186" i="219"/>
  <c r="I147" i="219"/>
  <c r="M169" i="223"/>
  <c r="M173" i="223" s="1"/>
  <c r="C111" i="224"/>
  <c r="D77" i="113" s="1"/>
  <c r="G77" i="123" s="1"/>
  <c r="D111" i="212"/>
  <c r="E51" i="113" s="1"/>
  <c r="K51" i="123" s="1"/>
  <c r="D150" i="207"/>
  <c r="B111" i="222"/>
  <c r="C72" i="217"/>
  <c r="D59" i="113" s="1"/>
  <c r="G59" i="123" s="1"/>
  <c r="C72" i="220"/>
  <c r="D68" i="113" s="1"/>
  <c r="G68" i="123" s="1"/>
  <c r="O195" i="206"/>
  <c r="O197" i="206" s="1"/>
  <c r="O199" i="206" s="1"/>
  <c r="D189" i="206"/>
  <c r="C189" i="206"/>
  <c r="I121" i="201"/>
  <c r="I160" i="201"/>
  <c r="D111" i="220"/>
  <c r="E69" i="113" s="1"/>
  <c r="K69" i="123" s="1"/>
  <c r="B150" i="213"/>
  <c r="I108" i="213"/>
  <c r="I147" i="213"/>
  <c r="O156" i="212"/>
  <c r="O158" i="212" s="1"/>
  <c r="O160" i="212" s="1"/>
  <c r="O78" i="215"/>
  <c r="O80" i="215" s="1"/>
  <c r="O156" i="225"/>
  <c r="O158" i="225" s="1"/>
  <c r="O160" i="225" s="1"/>
  <c r="I147" i="225"/>
  <c r="I108" i="225"/>
  <c r="I147" i="223"/>
  <c r="I108" i="223"/>
  <c r="O130" i="213"/>
  <c r="O134" i="213" s="1"/>
  <c r="M130" i="216"/>
  <c r="M134" i="216" s="1"/>
  <c r="C189" i="220"/>
  <c r="B189" i="220"/>
  <c r="I160" i="222"/>
  <c r="I121" i="222"/>
  <c r="I121" i="219"/>
  <c r="I160" i="219"/>
  <c r="I199" i="219"/>
  <c r="O91" i="222"/>
  <c r="O95" i="222" s="1"/>
  <c r="B111" i="220"/>
  <c r="C69" i="113" s="1"/>
  <c r="C69" i="123" s="1"/>
  <c r="D72" i="211"/>
  <c r="E47" i="113" s="1"/>
  <c r="K47" i="123" s="1"/>
  <c r="D150" i="213"/>
  <c r="B72" i="223"/>
  <c r="C74" i="113" s="1"/>
  <c r="C74" i="123" s="1"/>
  <c r="B150" i="212"/>
  <c r="B150" i="222"/>
  <c r="C150" i="211"/>
  <c r="I147" i="218"/>
  <c r="I186" i="218"/>
  <c r="I108" i="218"/>
  <c r="I108" i="214"/>
  <c r="I147" i="214"/>
  <c r="N91" i="224"/>
  <c r="N95" i="224" s="1"/>
  <c r="C72" i="219"/>
  <c r="D66" i="113" s="1"/>
  <c r="G66" i="123" s="1"/>
  <c r="B111" i="225"/>
  <c r="C150" i="217"/>
  <c r="I121" i="213"/>
  <c r="I160" i="213"/>
  <c r="C150" i="212"/>
  <c r="L63" i="222"/>
  <c r="L54" i="216"/>
  <c r="L54" i="214"/>
  <c r="L60" i="208"/>
  <c r="L54" i="206"/>
  <c r="L63" i="225"/>
  <c r="L57" i="223"/>
  <c r="L54" i="224"/>
  <c r="H68" i="2"/>
  <c r="I121" i="225"/>
  <c r="I160" i="225"/>
  <c r="I160" i="223"/>
  <c r="I121" i="223"/>
  <c r="N91" i="217"/>
  <c r="N95" i="217" s="1"/>
  <c r="I108" i="205"/>
  <c r="I186" i="205"/>
  <c r="I147" i="205"/>
  <c r="D7" i="192"/>
  <c r="M130" i="222"/>
  <c r="M134" i="222" s="1"/>
  <c r="B72" i="215"/>
  <c r="C57" i="113" s="1"/>
  <c r="C57" i="123" s="1"/>
  <c r="D150" i="222"/>
  <c r="B72" i="216"/>
  <c r="C79" i="113" s="1"/>
  <c r="C79" i="123" s="1"/>
  <c r="D72" i="219"/>
  <c r="E66" i="113" s="1"/>
  <c r="K66" i="123" s="1"/>
  <c r="B72" i="213"/>
  <c r="C53" i="113" s="1"/>
  <c r="C53" i="123" s="1"/>
  <c r="B111" i="215"/>
  <c r="D72" i="215"/>
  <c r="E57" i="113" s="1"/>
  <c r="K57" i="123" s="1"/>
  <c r="B111" i="216"/>
  <c r="C72" i="210"/>
  <c r="D44" i="113" s="1"/>
  <c r="G44" i="123" s="1"/>
  <c r="B72" i="210"/>
  <c r="C44" i="113" s="1"/>
  <c r="C44" i="123" s="1"/>
  <c r="I121" i="218"/>
  <c r="I199" i="218"/>
  <c r="I160" i="218"/>
  <c r="I121" i="214"/>
  <c r="I160" i="214"/>
  <c r="C72" i="209"/>
  <c r="D42" i="113" s="1"/>
  <c r="G42" i="123" s="1"/>
  <c r="I147" i="210"/>
  <c r="I108" i="210"/>
  <c r="I80" i="2"/>
  <c r="H80" i="2"/>
  <c r="I31" i="2"/>
  <c r="H31" i="2"/>
  <c r="I19" i="2"/>
  <c r="H19" i="2"/>
  <c r="I78" i="2"/>
  <c r="H78" i="2"/>
  <c r="I94" i="2"/>
  <c r="H94" i="2"/>
  <c r="G83" i="2"/>
  <c r="I15" i="2"/>
  <c r="H15" i="2"/>
  <c r="I74" i="2"/>
  <c r="H74" i="2"/>
  <c r="O8" i="192"/>
  <c r="G8" i="2"/>
  <c r="H34" i="2"/>
  <c r="I67" i="2"/>
  <c r="H67" i="2"/>
  <c r="H89" i="2"/>
  <c r="I89" i="2"/>
  <c r="H9" i="2"/>
  <c r="I72" i="2"/>
  <c r="H72" i="2"/>
  <c r="I29" i="2"/>
  <c r="H29" i="2"/>
  <c r="I11" i="2"/>
  <c r="H11" i="2"/>
  <c r="I70" i="2"/>
  <c r="H70" i="2"/>
  <c r="I85" i="2"/>
  <c r="H85" i="2"/>
  <c r="I82" i="2"/>
  <c r="H82" i="2"/>
  <c r="I65" i="2"/>
  <c r="H65" i="2"/>
  <c r="I17" i="2"/>
  <c r="H17" i="2"/>
  <c r="H92" i="2"/>
  <c r="I92" i="2"/>
  <c r="I13" i="2"/>
  <c r="H13" i="2"/>
  <c r="I76" i="2"/>
  <c r="H76" i="2"/>
  <c r="K82" i="199"/>
  <c r="A178" i="213"/>
  <c r="A139" i="213"/>
  <c r="I166" i="209"/>
  <c r="I127" i="209"/>
  <c r="C189" i="199"/>
  <c r="D13" i="113" s="1"/>
  <c r="G13" i="123" s="1"/>
  <c r="D189" i="199"/>
  <c r="E13" i="113" s="1"/>
  <c r="K13" i="123" s="1"/>
  <c r="K190" i="199"/>
  <c r="H13" i="123" s="1"/>
  <c r="O195" i="199"/>
  <c r="O197" i="199" s="1"/>
  <c r="N195" i="199"/>
  <c r="N197" i="199" s="1"/>
  <c r="B189" i="199"/>
  <c r="C13" i="113" s="1"/>
  <c r="C13" i="123" s="1"/>
  <c r="L190" i="199"/>
  <c r="L13" i="123" s="1"/>
  <c r="L197" i="199"/>
  <c r="M13" i="123" s="1"/>
  <c r="K197" i="199"/>
  <c r="I13" i="123" s="1"/>
  <c r="J190" i="199"/>
  <c r="D13" i="123" s="1"/>
  <c r="J197" i="199"/>
  <c r="E13" i="123" s="1"/>
  <c r="M195" i="199"/>
  <c r="M197" i="199" s="1"/>
  <c r="M208" i="199"/>
  <c r="O208" i="199"/>
  <c r="N208" i="199"/>
  <c r="A205" i="220"/>
  <c r="A127" i="220"/>
  <c r="A166" i="220"/>
  <c r="I127" i="214"/>
  <c r="I166" i="214"/>
  <c r="M127" i="199"/>
  <c r="AE67" i="122"/>
  <c r="A166" i="208"/>
  <c r="A127" i="208"/>
  <c r="I127" i="215"/>
  <c r="I166" i="215"/>
  <c r="A127" i="214"/>
  <c r="A166" i="214"/>
  <c r="I127" i="218"/>
  <c r="I205" i="218"/>
  <c r="I166" i="218"/>
  <c r="I127" i="212"/>
  <c r="I166" i="212"/>
  <c r="K121" i="199"/>
  <c r="D102" i="199"/>
  <c r="W66" i="122"/>
  <c r="B219" i="198"/>
  <c r="U62" i="122"/>
  <c r="W62" i="122"/>
  <c r="D219" i="198"/>
  <c r="M37" i="201"/>
  <c r="M41" i="201" s="1"/>
  <c r="M95" i="201"/>
  <c r="L54" i="211"/>
  <c r="L63" i="215"/>
  <c r="L63" i="211"/>
  <c r="L63" i="207"/>
  <c r="L63" i="203"/>
  <c r="L57" i="215"/>
  <c r="L57" i="222"/>
  <c r="L57" i="209"/>
  <c r="L54" i="203"/>
  <c r="L57" i="210"/>
  <c r="A178" i="215"/>
  <c r="A139" i="215"/>
  <c r="A127" i="213"/>
  <c r="A166" i="213"/>
  <c r="A166" i="207"/>
  <c r="A127" i="207"/>
  <c r="I164" i="207"/>
  <c r="I125" i="207"/>
  <c r="I125" i="210"/>
  <c r="I164" i="210"/>
  <c r="I164" i="209"/>
  <c r="I125" i="209"/>
  <c r="I125" i="200"/>
  <c r="I164" i="200"/>
  <c r="M6" i="122"/>
  <c r="K7" i="122"/>
  <c r="K6" i="122"/>
  <c r="L7" i="122"/>
  <c r="G9" i="164" s="1"/>
  <c r="L6" i="122"/>
  <c r="L54" i="202"/>
  <c r="L60" i="202"/>
  <c r="A180" i="199"/>
  <c r="A141" i="199"/>
  <c r="A258" i="199" s="1"/>
  <c r="A219" i="199"/>
  <c r="A180" i="212"/>
  <c r="A141" i="212"/>
  <c r="A127" i="206"/>
  <c r="A166" i="206"/>
  <c r="A205" i="206"/>
  <c r="A217" i="219"/>
  <c r="A139" i="219"/>
  <c r="A178" i="219"/>
  <c r="A166" i="203"/>
  <c r="A127" i="203"/>
  <c r="A283" i="203" s="1"/>
  <c r="A205" i="203"/>
  <c r="A244" i="203"/>
  <c r="I164" i="211"/>
  <c r="I125" i="211"/>
  <c r="I125" i="214"/>
  <c r="I164" i="214"/>
  <c r="I164" i="213"/>
  <c r="I125" i="213"/>
  <c r="I20" i="2"/>
  <c r="I21" i="2"/>
  <c r="O80" i="199"/>
  <c r="Y11" i="123" s="1"/>
  <c r="M127" i="200"/>
  <c r="AE74" i="122"/>
  <c r="AG74" i="122"/>
  <c r="O127" i="200"/>
  <c r="N25" i="201"/>
  <c r="N119" i="201"/>
  <c r="AF67" i="122"/>
  <c r="N127" i="199"/>
  <c r="L54" i="225"/>
  <c r="N134" i="201"/>
  <c r="N37" i="201"/>
  <c r="N41" i="201" s="1"/>
  <c r="L57" i="220"/>
  <c r="L57" i="219"/>
  <c r="L54" i="222"/>
  <c r="A178" i="222"/>
  <c r="A139" i="222"/>
  <c r="A166" i="199"/>
  <c r="A205" i="199"/>
  <c r="A127" i="199"/>
  <c r="A244" i="199" s="1"/>
  <c r="I164" i="215"/>
  <c r="I125" i="215"/>
  <c r="I164" i="224"/>
  <c r="I125" i="224"/>
  <c r="K29" i="122"/>
  <c r="F43" i="164" s="1"/>
  <c r="A180" i="208"/>
  <c r="A141" i="208"/>
  <c r="L54" i="215"/>
  <c r="L57" i="204"/>
  <c r="A178" i="200"/>
  <c r="A139" i="200"/>
  <c r="A178" i="202"/>
  <c r="A139" i="202"/>
  <c r="A178" i="198"/>
  <c r="A139" i="198"/>
  <c r="A295" i="198" s="1"/>
  <c r="A217" i="198"/>
  <c r="A256" i="198"/>
  <c r="I125" i="218"/>
  <c r="I203" i="218"/>
  <c r="I164" i="218"/>
  <c r="I125" i="202"/>
  <c r="I164" i="202"/>
  <c r="I164" i="201"/>
  <c r="I125" i="201"/>
  <c r="I125" i="212"/>
  <c r="I164" i="212"/>
  <c r="V61" i="122"/>
  <c r="C180" i="198"/>
  <c r="N60" i="201"/>
  <c r="A166" i="215"/>
  <c r="A127" i="215"/>
  <c r="A139" i="207"/>
  <c r="A178" i="207"/>
  <c r="I127" i="207"/>
  <c r="I166" i="207"/>
  <c r="A111" i="199"/>
  <c r="A228" i="199" s="1"/>
  <c r="A189" i="199"/>
  <c r="A150" i="199"/>
  <c r="A150" i="212"/>
  <c r="A111" i="212"/>
  <c r="AE82" i="122"/>
  <c r="M166" i="201"/>
  <c r="O166" i="200"/>
  <c r="I166" i="224"/>
  <c r="I127" i="224"/>
  <c r="A166" i="211"/>
  <c r="A127" i="211"/>
  <c r="I127" i="202"/>
  <c r="I166" i="202"/>
  <c r="J121" i="199"/>
  <c r="L57" i="207"/>
  <c r="O95" i="201"/>
  <c r="O37" i="201"/>
  <c r="O41" i="201" s="1"/>
  <c r="L54" i="208"/>
  <c r="L63" i="217"/>
  <c r="L63" i="212"/>
  <c r="L63" i="208"/>
  <c r="L63" i="204"/>
  <c r="A205" i="205"/>
  <c r="A127" i="205"/>
  <c r="A166" i="205"/>
  <c r="A139" i="225"/>
  <c r="A178" i="225"/>
  <c r="I166" i="225"/>
  <c r="I127" i="225"/>
  <c r="I205" i="198"/>
  <c r="I127" i="198"/>
  <c r="D7" i="60"/>
  <c r="I166" i="198"/>
  <c r="I244" i="198"/>
  <c r="I166" i="223"/>
  <c r="I127" i="223"/>
  <c r="F103" i="192"/>
  <c r="L54" i="200"/>
  <c r="A141" i="205"/>
  <c r="A180" i="205"/>
  <c r="A219" i="205"/>
  <c r="A150" i="215"/>
  <c r="A111" i="215"/>
  <c r="L54" i="218"/>
  <c r="M60" i="201"/>
  <c r="A139" i="206"/>
  <c r="A178" i="206"/>
  <c r="A217" i="206"/>
  <c r="A205" i="219"/>
  <c r="A166" i="219"/>
  <c r="A127" i="219"/>
  <c r="A217" i="203"/>
  <c r="A178" i="203"/>
  <c r="A139" i="203"/>
  <c r="A295" i="203" s="1"/>
  <c r="A256" i="203"/>
  <c r="L57" i="203"/>
  <c r="I166" i="199"/>
  <c r="I205" i="199"/>
  <c r="I127" i="199"/>
  <c r="I244" i="199" s="1"/>
  <c r="I203" i="205"/>
  <c r="I125" i="205"/>
  <c r="I164" i="205"/>
  <c r="I205" i="219"/>
  <c r="I127" i="219"/>
  <c r="I166" i="219"/>
  <c r="M166" i="200"/>
  <c r="AE75" i="122"/>
  <c r="M80" i="201"/>
  <c r="Q17" i="123" s="1"/>
  <c r="R17" i="123" s="1"/>
  <c r="M25" i="201"/>
  <c r="N166" i="200"/>
  <c r="AF75" i="122"/>
  <c r="N80" i="199"/>
  <c r="U11" i="123" s="1"/>
  <c r="AF74" i="122"/>
  <c r="N127" i="200"/>
  <c r="AG81" i="122"/>
  <c r="O127" i="201"/>
  <c r="L63" i="224"/>
  <c r="M134" i="200"/>
  <c r="M37" i="200"/>
  <c r="M41" i="200" s="1"/>
  <c r="M57" i="201"/>
  <c r="A166" i="222"/>
  <c r="A127" i="222"/>
  <c r="A217" i="199"/>
  <c r="A178" i="199"/>
  <c r="A139" i="199"/>
  <c r="A256" i="199" s="1"/>
  <c r="I166" i="203"/>
  <c r="I127" i="203"/>
  <c r="I283" i="203" s="1"/>
  <c r="I205" i="203"/>
  <c r="I244" i="203"/>
  <c r="I127" i="206"/>
  <c r="I205" i="206"/>
  <c r="I166" i="206"/>
  <c r="I205" i="220"/>
  <c r="I166" i="220"/>
  <c r="I127" i="220"/>
  <c r="I127" i="217"/>
  <c r="I166" i="217"/>
  <c r="H54" i="2"/>
  <c r="C228" i="204"/>
  <c r="D29" i="113" s="1"/>
  <c r="G29" i="123" s="1"/>
  <c r="B228" i="204"/>
  <c r="C29" i="113" s="1"/>
  <c r="C29" i="123" s="1"/>
  <c r="D228" i="204"/>
  <c r="E29" i="113" s="1"/>
  <c r="K29" i="123" s="1"/>
  <c r="K229" i="204"/>
  <c r="H29" i="123" s="1"/>
  <c r="O234" i="204"/>
  <c r="O236" i="204" s="1"/>
  <c r="N234" i="204"/>
  <c r="N236" i="204" s="1"/>
  <c r="L229" i="204"/>
  <c r="L29" i="123" s="1"/>
  <c r="K236" i="204"/>
  <c r="I29" i="123" s="1"/>
  <c r="J236" i="204"/>
  <c r="E29" i="123" s="1"/>
  <c r="L236" i="204"/>
  <c r="M29" i="123" s="1"/>
  <c r="J229" i="204"/>
  <c r="D29" i="123" s="1"/>
  <c r="M234" i="204"/>
  <c r="M236" i="204" s="1"/>
  <c r="N247" i="204"/>
  <c r="N251" i="204" s="1"/>
  <c r="O247" i="204"/>
  <c r="O251" i="204" s="1"/>
  <c r="M247" i="204"/>
  <c r="M251" i="204" s="1"/>
  <c r="B150" i="216"/>
  <c r="D150" i="216"/>
  <c r="C150" i="216"/>
  <c r="K151" i="216"/>
  <c r="O156" i="216"/>
  <c r="O158" i="216" s="1"/>
  <c r="O160" i="216" s="1"/>
  <c r="M156" i="216"/>
  <c r="M158" i="216" s="1"/>
  <c r="M160" i="216" s="1"/>
  <c r="J151" i="216"/>
  <c r="K158" i="216"/>
  <c r="L158" i="216"/>
  <c r="J158" i="216"/>
  <c r="L151" i="216"/>
  <c r="N156" i="216"/>
  <c r="N158" i="216" s="1"/>
  <c r="N160" i="216" s="1"/>
  <c r="N169" i="216"/>
  <c r="O169" i="216"/>
  <c r="O173" i="216" s="1"/>
  <c r="M169" i="216"/>
  <c r="M173" i="216" s="1"/>
  <c r="A111" i="208"/>
  <c r="A150" i="208"/>
  <c r="L57" i="208"/>
  <c r="L54" i="220"/>
  <c r="L57" i="224"/>
  <c r="A127" i="200"/>
  <c r="A166" i="200"/>
  <c r="A166" i="202"/>
  <c r="A127" i="202"/>
  <c r="A244" i="198"/>
  <c r="A166" i="198"/>
  <c r="A205" i="198"/>
  <c r="A127" i="198"/>
  <c r="A283" i="198" s="1"/>
  <c r="I127" i="222"/>
  <c r="I166" i="222"/>
  <c r="I166" i="216"/>
  <c r="I127" i="216"/>
  <c r="I244" i="204"/>
  <c r="I166" i="204"/>
  <c r="I283" i="204"/>
  <c r="I127" i="204"/>
  <c r="I205" i="204"/>
  <c r="I166" i="208"/>
  <c r="I127" i="208"/>
  <c r="M7" i="122"/>
  <c r="J82" i="199"/>
  <c r="I166" i="210"/>
  <c r="I127" i="210"/>
  <c r="I166" i="200"/>
  <c r="I127" i="200"/>
  <c r="A178" i="212"/>
  <c r="A139" i="212"/>
  <c r="I166" i="211"/>
  <c r="I127" i="211"/>
  <c r="I127" i="213"/>
  <c r="I166" i="213"/>
  <c r="AE81" i="122"/>
  <c r="M127" i="201"/>
  <c r="M80" i="199"/>
  <c r="Q11" i="123" s="1"/>
  <c r="R11" i="123" s="1"/>
  <c r="O80" i="201"/>
  <c r="Y17" i="123" s="1"/>
  <c r="O25" i="201"/>
  <c r="A139" i="217"/>
  <c r="A178" i="217"/>
  <c r="A111" i="211"/>
  <c r="A150" i="211"/>
  <c r="A178" i="218"/>
  <c r="A217" i="218"/>
  <c r="A139" i="218"/>
  <c r="I127" i="201"/>
  <c r="I166" i="201"/>
  <c r="J5" i="123"/>
  <c r="N5" i="123" s="1"/>
  <c r="R5" i="123" s="1"/>
  <c r="V5" i="123" s="1"/>
  <c r="Z5" i="123" s="1"/>
  <c r="AG75" i="122"/>
  <c r="J199" i="198"/>
  <c r="AB62" i="122" s="1"/>
  <c r="K199" i="198"/>
  <c r="AC62" i="122" s="1"/>
  <c r="C219" i="198"/>
  <c r="V62" i="122"/>
  <c r="L54" i="209"/>
  <c r="L54" i="219"/>
  <c r="N63" i="201"/>
  <c r="L54" i="210"/>
  <c r="O54" i="201"/>
  <c r="L82" i="199"/>
  <c r="V67" i="122"/>
  <c r="C141" i="199"/>
  <c r="L57" i="202"/>
  <c r="L57" i="211"/>
  <c r="L54" i="217"/>
  <c r="L54" i="204"/>
  <c r="L63" i="218"/>
  <c r="L63" i="213"/>
  <c r="L63" i="209"/>
  <c r="L63" i="205"/>
  <c r="L57" i="213"/>
  <c r="L57" i="206"/>
  <c r="A139" i="205"/>
  <c r="A178" i="205"/>
  <c r="A217" i="205"/>
  <c r="A166" i="225"/>
  <c r="A127" i="225"/>
  <c r="I125" i="225"/>
  <c r="I164" i="225"/>
  <c r="I242" i="198"/>
  <c r="I203" i="198"/>
  <c r="I164" i="198"/>
  <c r="I125" i="198"/>
  <c r="I281" i="198" s="1"/>
  <c r="I164" i="223"/>
  <c r="I125" i="223"/>
  <c r="M28" i="122"/>
  <c r="H42" i="164" s="1"/>
  <c r="L29" i="122"/>
  <c r="M29" i="122"/>
  <c r="H43" i="164" s="1"/>
  <c r="L28" i="122"/>
  <c r="G42" i="164" s="1"/>
  <c r="K28" i="122"/>
  <c r="F42" i="164" s="1"/>
  <c r="L27" i="122"/>
  <c r="L57" i="217"/>
  <c r="L63" i="220"/>
  <c r="A150" i="205"/>
  <c r="A189" i="205"/>
  <c r="A111" i="205"/>
  <c r="A180" i="215"/>
  <c r="A141" i="215"/>
  <c r="M54" i="201"/>
  <c r="L54" i="207"/>
  <c r="A217" i="220"/>
  <c r="A178" i="220"/>
  <c r="A139" i="220"/>
  <c r="A166" i="212"/>
  <c r="A127" i="212"/>
  <c r="I164" i="199"/>
  <c r="I125" i="199"/>
  <c r="I242" i="199" s="1"/>
  <c r="I203" i="199"/>
  <c r="I205" i="205"/>
  <c r="I127" i="205"/>
  <c r="I166" i="205"/>
  <c r="I203" i="219"/>
  <c r="I125" i="219"/>
  <c r="I164" i="219"/>
  <c r="I5" i="113"/>
  <c r="C5" i="113" s="1"/>
  <c r="M5" i="183"/>
  <c r="Q5" i="183"/>
  <c r="I69" i="2"/>
  <c r="I37" i="2"/>
  <c r="L57" i="200"/>
  <c r="A127" i="217"/>
  <c r="A166" i="217"/>
  <c r="A178" i="208"/>
  <c r="A139" i="208"/>
  <c r="I203" i="203"/>
  <c r="I164" i="203"/>
  <c r="I242" i="203"/>
  <c r="I125" i="203"/>
  <c r="I281" i="203" s="1"/>
  <c r="I125" i="206"/>
  <c r="I203" i="206"/>
  <c r="I164" i="206"/>
  <c r="I203" i="220"/>
  <c r="I164" i="220"/>
  <c r="I125" i="220"/>
  <c r="I125" i="217"/>
  <c r="I164" i="217"/>
  <c r="L57" i="218"/>
  <c r="A180" i="211"/>
  <c r="A141" i="211"/>
  <c r="A205" i="218"/>
  <c r="A166" i="218"/>
  <c r="A127" i="218"/>
  <c r="A139" i="214"/>
  <c r="A178" i="214"/>
  <c r="A178" i="211"/>
  <c r="A139" i="211"/>
  <c r="I125" i="222"/>
  <c r="I164" i="222"/>
  <c r="I125" i="216"/>
  <c r="I164" i="216"/>
  <c r="I125" i="204"/>
  <c r="I242" i="204"/>
  <c r="I203" i="204"/>
  <c r="I164" i="204"/>
  <c r="I281" i="204"/>
  <c r="I125" i="208"/>
  <c r="I164" i="208"/>
  <c r="L60" i="205" l="1"/>
  <c r="N148" i="215"/>
  <c r="I177" i="215" s="1"/>
  <c r="F148" i="217"/>
  <c r="L60" i="213"/>
  <c r="N51" i="223"/>
  <c r="I99" i="215"/>
  <c r="N148" i="198"/>
  <c r="I177" i="198" s="1"/>
  <c r="AG10" i="192"/>
  <c r="AX11" i="234"/>
  <c r="O16" i="220"/>
  <c r="O70" i="220" s="1"/>
  <c r="I101" i="220" s="1"/>
  <c r="O16" i="200"/>
  <c r="O70" i="200" s="1"/>
  <c r="O16" i="214"/>
  <c r="O70" i="214" s="1"/>
  <c r="O148" i="214" s="1"/>
  <c r="I179" i="214" s="1"/>
  <c r="G70" i="209"/>
  <c r="N148" i="208"/>
  <c r="I177" i="208" s="1"/>
  <c r="O16" i="223"/>
  <c r="O70" i="223" s="1"/>
  <c r="O16" i="206"/>
  <c r="O70" i="206" s="1"/>
  <c r="O187" i="206" s="1"/>
  <c r="I218" i="206" s="1"/>
  <c r="N109" i="216"/>
  <c r="I138" i="216" s="1"/>
  <c r="N109" i="208"/>
  <c r="I138" i="208" s="1"/>
  <c r="N148" i="202"/>
  <c r="I177" i="202" s="1"/>
  <c r="L60" i="204"/>
  <c r="L60" i="219"/>
  <c r="I55" i="2"/>
  <c r="AX50" i="234"/>
  <c r="G32" i="183"/>
  <c r="E103" i="192"/>
  <c r="E108" i="192" s="1"/>
  <c r="W71" i="123"/>
  <c r="Q36" i="183"/>
  <c r="O71" i="113"/>
  <c r="O36" i="183" s="1"/>
  <c r="I28" i="126"/>
  <c r="M27" i="113"/>
  <c r="F48" i="204"/>
  <c r="M25" i="113" s="1"/>
  <c r="G70" i="216"/>
  <c r="G109" i="216" s="1"/>
  <c r="G70" i="224"/>
  <c r="G109" i="224" s="1"/>
  <c r="N148" i="216"/>
  <c r="I177" i="216" s="1"/>
  <c r="N187" i="198"/>
  <c r="N109" i="198"/>
  <c r="N265" i="198" s="1"/>
  <c r="I294" i="198" s="1"/>
  <c r="N51" i="202"/>
  <c r="AV32" i="234"/>
  <c r="L60" i="206"/>
  <c r="I99" i="216"/>
  <c r="I99" i="198"/>
  <c r="I216" i="198" s="1"/>
  <c r="N109" i="202"/>
  <c r="I138" i="202" s="1"/>
  <c r="I28" i="2"/>
  <c r="N51" i="198"/>
  <c r="M5" i="122"/>
  <c r="M26" i="122" s="1"/>
  <c r="G70" i="217"/>
  <c r="G109" i="217" s="1"/>
  <c r="I3" i="233"/>
  <c r="Y5" i="192"/>
  <c r="Y29" i="192" s="1"/>
  <c r="Y74" i="192" s="1"/>
  <c r="N109" i="206"/>
  <c r="I138" i="206" s="1"/>
  <c r="F109" i="222"/>
  <c r="N187" i="204"/>
  <c r="I216" i="204" s="1"/>
  <c r="I99" i="204"/>
  <c r="F109" i="224"/>
  <c r="H3" i="239"/>
  <c r="O16" i="202"/>
  <c r="O70" i="202" s="1"/>
  <c r="O51" i="202" s="1"/>
  <c r="O16" i="212"/>
  <c r="O70" i="212" s="1"/>
  <c r="O148" i="212" s="1"/>
  <c r="I179" i="212" s="1"/>
  <c r="I99" i="206"/>
  <c r="F148" i="200"/>
  <c r="N265" i="204"/>
  <c r="I294" i="204" s="1"/>
  <c r="O16" i="203"/>
  <c r="O70" i="203" s="1"/>
  <c r="O148" i="203" s="1"/>
  <c r="I179" i="203" s="1"/>
  <c r="I3" i="163"/>
  <c r="N51" i="206"/>
  <c r="N148" i="204"/>
  <c r="I177" i="204" s="1"/>
  <c r="Y5" i="234"/>
  <c r="G67" i="228"/>
  <c r="G70" i="207"/>
  <c r="G109" i="207" s="1"/>
  <c r="G70" i="210"/>
  <c r="G148" i="210" s="1"/>
  <c r="G70" i="218"/>
  <c r="G109" i="218" s="1"/>
  <c r="N187" i="219"/>
  <c r="I216" i="219" s="1"/>
  <c r="N51" i="201"/>
  <c r="E3" i="229"/>
  <c r="G70" i="205"/>
  <c r="G187" i="205" s="1"/>
  <c r="N51" i="208"/>
  <c r="N148" i="225"/>
  <c r="I177" i="225" s="1"/>
  <c r="I99" i="219"/>
  <c r="G46" i="228"/>
  <c r="G80" i="228" s="1"/>
  <c r="F46" i="228"/>
  <c r="F80" i="228" s="1"/>
  <c r="E46" i="228"/>
  <c r="E80" i="228" s="1"/>
  <c r="L60" i="223"/>
  <c r="C141" i="198"/>
  <c r="U8" i="123"/>
  <c r="B141" i="198"/>
  <c r="L60" i="199"/>
  <c r="F8" i="123"/>
  <c r="U60" i="122"/>
  <c r="W60" i="122"/>
  <c r="D141" i="198"/>
  <c r="N8" i="123"/>
  <c r="V60" i="122"/>
  <c r="AG95" i="122"/>
  <c r="L121" i="198"/>
  <c r="AD60" i="122" s="1"/>
  <c r="L60" i="220"/>
  <c r="L60" i="222"/>
  <c r="M60" i="228"/>
  <c r="N63" i="228"/>
  <c r="L63" i="228" s="1"/>
  <c r="M57" i="228"/>
  <c r="L57" i="228" s="1"/>
  <c r="M54" i="228"/>
  <c r="L57" i="198"/>
  <c r="L63" i="198"/>
  <c r="K121" i="198"/>
  <c r="AC60" i="122" s="1"/>
  <c r="AG62" i="122"/>
  <c r="AF62" i="122"/>
  <c r="J121" i="198"/>
  <c r="J127" i="198" s="1"/>
  <c r="M205" i="198"/>
  <c r="Y8" i="123"/>
  <c r="Q8" i="123"/>
  <c r="F70" i="123"/>
  <c r="J8" i="123"/>
  <c r="R57" i="123"/>
  <c r="S78" i="123"/>
  <c r="N51" i="219"/>
  <c r="N148" i="219"/>
  <c r="I177" i="219" s="1"/>
  <c r="J79" i="123"/>
  <c r="L19" i="198"/>
  <c r="H43" i="183"/>
  <c r="Q9" i="113"/>
  <c r="G48" i="198"/>
  <c r="M9" i="113"/>
  <c r="F48" i="198"/>
  <c r="AG60" i="122"/>
  <c r="L43" i="183"/>
  <c r="I7" i="113"/>
  <c r="E48" i="198"/>
  <c r="J27" i="198"/>
  <c r="B18" i="198"/>
  <c r="K19" i="198"/>
  <c r="M37" i="198"/>
  <c r="O37" i="198"/>
  <c r="L27" i="198"/>
  <c r="O25" i="198"/>
  <c r="K27" i="198"/>
  <c r="C18" i="198"/>
  <c r="N37" i="198"/>
  <c r="N25" i="198"/>
  <c r="J19" i="198"/>
  <c r="D18" i="198"/>
  <c r="P43" i="183"/>
  <c r="M25" i="198"/>
  <c r="M160" i="198"/>
  <c r="M27" i="198"/>
  <c r="O160" i="198"/>
  <c r="AC61" i="122"/>
  <c r="AB61" i="122"/>
  <c r="N160" i="198"/>
  <c r="K199" i="205"/>
  <c r="K205" i="205" s="1"/>
  <c r="F79" i="123"/>
  <c r="F69" i="123"/>
  <c r="N69" i="123"/>
  <c r="J77" i="123"/>
  <c r="N70" i="123"/>
  <c r="N79" i="123"/>
  <c r="AF80" i="122"/>
  <c r="N76" i="123"/>
  <c r="F33" i="123"/>
  <c r="H31" i="233"/>
  <c r="I31" i="233"/>
  <c r="H7" i="188"/>
  <c r="G31" i="233"/>
  <c r="M8" i="113"/>
  <c r="I8" i="113"/>
  <c r="Q8" i="113"/>
  <c r="Q7" i="123"/>
  <c r="N95" i="198"/>
  <c r="N80" i="198"/>
  <c r="N82" i="198" s="1"/>
  <c r="M95" i="198"/>
  <c r="O95" i="198"/>
  <c r="O80" i="198"/>
  <c r="O27" i="198" s="1"/>
  <c r="D7" i="123"/>
  <c r="I7" i="123"/>
  <c r="E7" i="123"/>
  <c r="B102" i="198"/>
  <c r="H7" i="123"/>
  <c r="J66" i="123"/>
  <c r="N127" i="198"/>
  <c r="M127" i="198"/>
  <c r="J68" i="123"/>
  <c r="K199" i="206"/>
  <c r="K205" i="206" s="1"/>
  <c r="F74" i="123"/>
  <c r="L238" i="198"/>
  <c r="L244" i="198" s="1"/>
  <c r="N72" i="123"/>
  <c r="F68" i="123"/>
  <c r="N66" i="123"/>
  <c r="J59" i="123"/>
  <c r="F77" i="123"/>
  <c r="N36" i="123"/>
  <c r="F50" i="123"/>
  <c r="L60" i="224"/>
  <c r="K43" i="113"/>
  <c r="K21" i="183" s="1"/>
  <c r="H18" i="126"/>
  <c r="S43" i="123"/>
  <c r="M21" i="183"/>
  <c r="G48" i="217"/>
  <c r="Q58" i="113" s="1"/>
  <c r="Q60" i="113"/>
  <c r="M39" i="183"/>
  <c r="H31" i="126"/>
  <c r="Q51" i="113"/>
  <c r="G48" i="212"/>
  <c r="Q49" i="113" s="1"/>
  <c r="N121" i="217"/>
  <c r="AF186" i="122" s="1"/>
  <c r="U60" i="123"/>
  <c r="V60" i="123" s="1"/>
  <c r="S37" i="123"/>
  <c r="K37" i="113"/>
  <c r="K18" i="183" s="1"/>
  <c r="E48" i="209"/>
  <c r="I41" i="113" s="1"/>
  <c r="G17" i="126" s="1"/>
  <c r="I42" i="113"/>
  <c r="N121" i="224"/>
  <c r="AF235" i="122" s="1"/>
  <c r="U77" i="123"/>
  <c r="V77" i="123" s="1"/>
  <c r="E48" i="206"/>
  <c r="I34" i="113" s="1"/>
  <c r="I16" i="183" s="1"/>
  <c r="I35" i="113"/>
  <c r="E48" i="220"/>
  <c r="I67" i="113" s="1"/>
  <c r="O67" i="123" s="1"/>
  <c r="I70" i="113"/>
  <c r="E48" i="210"/>
  <c r="I43" i="113" s="1"/>
  <c r="I21" i="183" s="1"/>
  <c r="I44" i="113"/>
  <c r="G48" i="204"/>
  <c r="Q25" i="113" s="1"/>
  <c r="Q14" i="183" s="1"/>
  <c r="Q26" i="113"/>
  <c r="C141" i="210"/>
  <c r="D45" i="113"/>
  <c r="G45" i="123" s="1"/>
  <c r="J45" i="123" s="1"/>
  <c r="F51" i="123"/>
  <c r="V208" i="122"/>
  <c r="D70" i="113"/>
  <c r="G70" i="123" s="1"/>
  <c r="J70" i="123" s="1"/>
  <c r="J53" i="123"/>
  <c r="D141" i="211"/>
  <c r="E48" i="113"/>
  <c r="K48" i="123" s="1"/>
  <c r="N48" i="123" s="1"/>
  <c r="N68" i="123"/>
  <c r="V220" i="122"/>
  <c r="D72" i="113"/>
  <c r="G72" i="123" s="1"/>
  <c r="J72" i="123" s="1"/>
  <c r="W227" i="122"/>
  <c r="E74" i="113"/>
  <c r="K74" i="123" s="1"/>
  <c r="N74" i="123" s="1"/>
  <c r="U122" i="122"/>
  <c r="C38" i="113"/>
  <c r="C38" i="123" s="1"/>
  <c r="F38" i="123" s="1"/>
  <c r="V129" i="122"/>
  <c r="D40" i="113"/>
  <c r="G40" i="123" s="1"/>
  <c r="J40" i="123" s="1"/>
  <c r="B102" i="209"/>
  <c r="B48" i="209" s="1"/>
  <c r="C42" i="113"/>
  <c r="C42" i="123" s="1"/>
  <c r="F42" i="123" s="1"/>
  <c r="V193" i="122"/>
  <c r="D63" i="113"/>
  <c r="G63" i="123" s="1"/>
  <c r="W109" i="122"/>
  <c r="E32" i="113"/>
  <c r="K32" i="123" s="1"/>
  <c r="N32" i="123" s="1"/>
  <c r="B102" i="202"/>
  <c r="C19" i="113"/>
  <c r="C19" i="123" s="1"/>
  <c r="F19" i="123" s="1"/>
  <c r="W94" i="122"/>
  <c r="E21" i="113"/>
  <c r="K21" i="123" s="1"/>
  <c r="N21" i="123" s="1"/>
  <c r="V98" i="122"/>
  <c r="D24" i="113"/>
  <c r="G24" i="123" s="1"/>
  <c r="J24" i="123" s="1"/>
  <c r="F48" i="223"/>
  <c r="M73" i="113" s="1"/>
  <c r="H29" i="126" s="1"/>
  <c r="M74" i="113"/>
  <c r="W78" i="123"/>
  <c r="O78" i="113"/>
  <c r="O39" i="183" s="1"/>
  <c r="F48" i="212"/>
  <c r="M49" i="113" s="1"/>
  <c r="H20" i="126" s="1"/>
  <c r="M51" i="113"/>
  <c r="W65" i="123"/>
  <c r="O65" i="113"/>
  <c r="O33" i="183" s="1"/>
  <c r="S54" i="123"/>
  <c r="K54" i="113"/>
  <c r="K26" i="183" s="1"/>
  <c r="E48" i="204"/>
  <c r="I25" i="113" s="1"/>
  <c r="I14" i="183" s="1"/>
  <c r="I26" i="113"/>
  <c r="G48" i="225"/>
  <c r="Q80" i="113" s="1"/>
  <c r="I32" i="126" s="1"/>
  <c r="Q81" i="113"/>
  <c r="G48" i="210"/>
  <c r="Q43" i="113" s="1"/>
  <c r="Q44" i="113"/>
  <c r="F29" i="123"/>
  <c r="N29" i="123"/>
  <c r="N13" i="123"/>
  <c r="J13" i="123"/>
  <c r="O160" i="220"/>
  <c r="O166" i="220" s="1"/>
  <c r="Y70" i="123"/>
  <c r="Z70" i="123" s="1"/>
  <c r="N121" i="218"/>
  <c r="AF193" i="122" s="1"/>
  <c r="U63" i="123"/>
  <c r="V63" i="123" s="1"/>
  <c r="E48" i="224"/>
  <c r="I75" i="113" s="1"/>
  <c r="I38" i="183" s="1"/>
  <c r="I77" i="113"/>
  <c r="F48" i="209"/>
  <c r="M41" i="113" s="1"/>
  <c r="M20" i="183" s="1"/>
  <c r="M42" i="113"/>
  <c r="N121" i="220"/>
  <c r="AF207" i="122" s="1"/>
  <c r="U69" i="123"/>
  <c r="G48" i="220"/>
  <c r="Q67" i="113" s="1"/>
  <c r="Q34" i="183" s="1"/>
  <c r="Q68" i="113"/>
  <c r="E48" i="205"/>
  <c r="I30" i="113" s="1"/>
  <c r="I15" i="183" s="1"/>
  <c r="I32" i="113"/>
  <c r="O160" i="218"/>
  <c r="AG194" i="122" s="1"/>
  <c r="Y64" i="123"/>
  <c r="Z64" i="123" s="1"/>
  <c r="G48" i="211"/>
  <c r="Q46" i="113" s="1"/>
  <c r="I19" i="126" s="1"/>
  <c r="Q47" i="113"/>
  <c r="G48" i="224"/>
  <c r="Q75" i="113" s="1"/>
  <c r="Q38" i="183" s="1"/>
  <c r="Q76" i="113"/>
  <c r="F48" i="213"/>
  <c r="M52" i="113" s="1"/>
  <c r="M25" i="183" s="1"/>
  <c r="M53" i="113"/>
  <c r="U129" i="122"/>
  <c r="C40" i="113"/>
  <c r="C40" i="123" s="1"/>
  <c r="F40" i="123" s="1"/>
  <c r="C102" i="223"/>
  <c r="D74" i="113"/>
  <c r="G74" i="123" s="1"/>
  <c r="J74" i="123" s="1"/>
  <c r="U220" i="122"/>
  <c r="C72" i="113"/>
  <c r="C72" i="123" s="1"/>
  <c r="F72" i="123" s="1"/>
  <c r="J60" i="123"/>
  <c r="D141" i="224"/>
  <c r="E77" i="113"/>
  <c r="K77" i="123" s="1"/>
  <c r="N77" i="123" s="1"/>
  <c r="D141" i="217"/>
  <c r="E60" i="113"/>
  <c r="K60" i="123" s="1"/>
  <c r="N60" i="123" s="1"/>
  <c r="N55" i="123"/>
  <c r="V171" i="122"/>
  <c r="D55" i="113"/>
  <c r="G55" i="123" s="1"/>
  <c r="J55" i="123" s="1"/>
  <c r="U97" i="122"/>
  <c r="C23" i="113"/>
  <c r="C23" i="123" s="1"/>
  <c r="U115" i="122"/>
  <c r="C35" i="113"/>
  <c r="C35" i="123" s="1"/>
  <c r="F35" i="123" s="1"/>
  <c r="C141" i="206"/>
  <c r="D36" i="113"/>
  <c r="G36" i="123" s="1"/>
  <c r="J36" i="123" s="1"/>
  <c r="B141" i="203"/>
  <c r="C22" i="113"/>
  <c r="C22" i="123" s="1"/>
  <c r="F22" i="123" s="1"/>
  <c r="W101" i="122"/>
  <c r="E26" i="113"/>
  <c r="K26" i="123" s="1"/>
  <c r="N26" i="123" s="1"/>
  <c r="V109" i="122"/>
  <c r="D32" i="113"/>
  <c r="G32" i="123" s="1"/>
  <c r="J32" i="123" s="1"/>
  <c r="B258" i="203"/>
  <c r="C24" i="113"/>
  <c r="C24" i="123" s="1"/>
  <c r="F24" i="123" s="1"/>
  <c r="W103" i="122"/>
  <c r="E27" i="113"/>
  <c r="K27" i="123" s="1"/>
  <c r="N27" i="123" s="1"/>
  <c r="D180" i="205"/>
  <c r="E33" i="113"/>
  <c r="K33" i="123" s="1"/>
  <c r="N33" i="123" s="1"/>
  <c r="G48" i="205"/>
  <c r="Q30" i="113" s="1"/>
  <c r="I13" i="126" s="1"/>
  <c r="Q33" i="113"/>
  <c r="F48" i="205"/>
  <c r="M30" i="113" s="1"/>
  <c r="M15" i="183" s="1"/>
  <c r="M33" i="113"/>
  <c r="G48" i="223"/>
  <c r="Q73" i="113" s="1"/>
  <c r="Q37" i="183" s="1"/>
  <c r="Q74" i="113"/>
  <c r="G48" i="203"/>
  <c r="Q20" i="113" s="1"/>
  <c r="I11" i="126" s="1"/>
  <c r="Q22" i="113"/>
  <c r="J31" i="123"/>
  <c r="O121" i="218"/>
  <c r="AG193" i="122" s="1"/>
  <c r="Y63" i="123"/>
  <c r="Z63" i="123" s="1"/>
  <c r="M121" i="218"/>
  <c r="AE193" i="122" s="1"/>
  <c r="Q63" i="123"/>
  <c r="R63" i="123" s="1"/>
  <c r="M121" i="217"/>
  <c r="M127" i="217" s="1"/>
  <c r="Q60" i="123"/>
  <c r="R60" i="123" s="1"/>
  <c r="O71" i="123"/>
  <c r="G71" i="113"/>
  <c r="G36" i="183" s="1"/>
  <c r="F48" i="208"/>
  <c r="M39" i="113" s="1"/>
  <c r="H16" i="126" s="1"/>
  <c r="M40" i="113"/>
  <c r="O80" i="123"/>
  <c r="G80" i="113"/>
  <c r="G40" i="183" s="1"/>
  <c r="E48" i="208"/>
  <c r="I39" i="113" s="1"/>
  <c r="I19" i="183" s="1"/>
  <c r="I40" i="113"/>
  <c r="G48" i="215"/>
  <c r="Q56" i="113" s="1"/>
  <c r="I23" i="126" s="1"/>
  <c r="Q57" i="113"/>
  <c r="F48" i="218"/>
  <c r="M61" i="113" s="1"/>
  <c r="M31" i="183" s="1"/>
  <c r="M62" i="113"/>
  <c r="U101" i="122"/>
  <c r="C26" i="113"/>
  <c r="C26" i="123" s="1"/>
  <c r="F26" i="123" s="1"/>
  <c r="F48" i="222"/>
  <c r="M71" i="113" s="1"/>
  <c r="M36" i="183" s="1"/>
  <c r="M72" i="113"/>
  <c r="F48" i="225"/>
  <c r="M80" i="113" s="1"/>
  <c r="M40" i="183" s="1"/>
  <c r="M81" i="113"/>
  <c r="B102" i="214"/>
  <c r="C55" i="113"/>
  <c r="C55" i="123" s="1"/>
  <c r="F55" i="123" s="1"/>
  <c r="B102" i="219"/>
  <c r="C66" i="113"/>
  <c r="C66" i="123" s="1"/>
  <c r="F66" i="123" s="1"/>
  <c r="C102" i="215"/>
  <c r="D57" i="113"/>
  <c r="G57" i="123" s="1"/>
  <c r="J57" i="123" s="1"/>
  <c r="F57" i="123"/>
  <c r="B102" i="224"/>
  <c r="C76" i="113"/>
  <c r="C76" i="123" s="1"/>
  <c r="F76" i="123" s="1"/>
  <c r="C102" i="225"/>
  <c r="D81" i="113"/>
  <c r="G81" i="123" s="1"/>
  <c r="J81" i="123" s="1"/>
  <c r="N57" i="123"/>
  <c r="J47" i="123"/>
  <c r="U185" i="122"/>
  <c r="C59" i="113"/>
  <c r="C59" i="123" s="1"/>
  <c r="F59" i="123" s="1"/>
  <c r="V194" i="122"/>
  <c r="D64" i="113"/>
  <c r="G64" i="123" s="1"/>
  <c r="B102" i="225"/>
  <c r="C81" i="113"/>
  <c r="C81" i="123" s="1"/>
  <c r="F81" i="123" s="1"/>
  <c r="V103" i="122"/>
  <c r="D27" i="113"/>
  <c r="G27" i="123" s="1"/>
  <c r="J27" i="123" s="1"/>
  <c r="W108" i="122"/>
  <c r="E31" i="113"/>
  <c r="K31" i="123" s="1"/>
  <c r="N31" i="123" s="1"/>
  <c r="D258" i="203"/>
  <c r="E24" i="113"/>
  <c r="K24" i="123" s="1"/>
  <c r="N24" i="123" s="1"/>
  <c r="C102" i="203"/>
  <c r="D21" i="113"/>
  <c r="G21" i="123" s="1"/>
  <c r="J21" i="123" s="1"/>
  <c r="C180" i="205"/>
  <c r="D33" i="113"/>
  <c r="G33" i="123" s="1"/>
  <c r="J33" i="123" s="1"/>
  <c r="W97" i="122"/>
  <c r="E23" i="113"/>
  <c r="K23" i="123" s="1"/>
  <c r="N23" i="123" s="1"/>
  <c r="N160" i="218"/>
  <c r="AF194" i="122" s="1"/>
  <c r="U64" i="123"/>
  <c r="V64" i="123" s="1"/>
  <c r="W104" i="122"/>
  <c r="E28" i="113"/>
  <c r="K28" i="123" s="1"/>
  <c r="N28" i="123" s="1"/>
  <c r="D141" i="203"/>
  <c r="E22" i="113"/>
  <c r="K22" i="123" s="1"/>
  <c r="N22" i="123" s="1"/>
  <c r="V97" i="122"/>
  <c r="D23" i="113"/>
  <c r="G23" i="123" s="1"/>
  <c r="J23" i="123" s="1"/>
  <c r="S65" i="123"/>
  <c r="K65" i="113"/>
  <c r="K33" i="183" s="1"/>
  <c r="C141" i="203"/>
  <c r="D22" i="113"/>
  <c r="G22" i="123" s="1"/>
  <c r="J22" i="123" s="1"/>
  <c r="F48" i="224"/>
  <c r="M75" i="113" s="1"/>
  <c r="M38" i="183" s="1"/>
  <c r="M76" i="113"/>
  <c r="W54" i="123"/>
  <c r="O54" i="113"/>
  <c r="O26" i="183" s="1"/>
  <c r="O46" i="123"/>
  <c r="G46" i="113"/>
  <c r="G23" i="183" s="1"/>
  <c r="M121" i="220"/>
  <c r="AE207" i="122" s="1"/>
  <c r="Q69" i="123"/>
  <c r="R69" i="123" s="1"/>
  <c r="M160" i="218"/>
  <c r="AE194" i="122" s="1"/>
  <c r="Q64" i="123"/>
  <c r="R64" i="123" s="1"/>
  <c r="O121" i="220"/>
  <c r="AG207" i="122" s="1"/>
  <c r="Y69" i="123"/>
  <c r="Z69" i="123" s="1"/>
  <c r="M121" i="224"/>
  <c r="M127" i="224" s="1"/>
  <c r="Q77" i="123"/>
  <c r="N160" i="220"/>
  <c r="AF208" i="122" s="1"/>
  <c r="U70" i="123"/>
  <c r="V70" i="123" s="1"/>
  <c r="O78" i="123"/>
  <c r="G78" i="113"/>
  <c r="G39" i="183" s="1"/>
  <c r="F48" i="206"/>
  <c r="M34" i="113" s="1"/>
  <c r="M16" i="183" s="1"/>
  <c r="M36" i="113"/>
  <c r="E48" i="214"/>
  <c r="I54" i="113" s="1"/>
  <c r="G22" i="126" s="1"/>
  <c r="I55" i="113"/>
  <c r="F48" i="203"/>
  <c r="M20" i="113" s="1"/>
  <c r="M13" i="183" s="1"/>
  <c r="M23" i="113"/>
  <c r="O121" i="217"/>
  <c r="O127" i="217" s="1"/>
  <c r="Y60" i="123"/>
  <c r="M160" i="220"/>
  <c r="AE208" i="122" s="1"/>
  <c r="Q70" i="123"/>
  <c r="O121" i="224"/>
  <c r="O127" i="224" s="1"/>
  <c r="Y77" i="123"/>
  <c r="Z77" i="123" s="1"/>
  <c r="E48" i="207"/>
  <c r="I37" i="113" s="1"/>
  <c r="I18" i="183" s="1"/>
  <c r="I38" i="113"/>
  <c r="W129" i="122"/>
  <c r="E40" i="113"/>
  <c r="K40" i="123" s="1"/>
  <c r="N40" i="123" s="1"/>
  <c r="J38" i="123"/>
  <c r="N45" i="123"/>
  <c r="F53" i="123"/>
  <c r="J44" i="123"/>
  <c r="B141" i="217"/>
  <c r="C60" i="113"/>
  <c r="C60" i="123" s="1"/>
  <c r="F60" i="123" s="1"/>
  <c r="D102" i="225"/>
  <c r="E81" i="113"/>
  <c r="K81" i="123" s="1"/>
  <c r="N81" i="123" s="1"/>
  <c r="V207" i="122"/>
  <c r="D69" i="113"/>
  <c r="G69" i="123" s="1"/>
  <c r="J69" i="123" s="1"/>
  <c r="C141" i="211"/>
  <c r="D48" i="113"/>
  <c r="G48" i="123" s="1"/>
  <c r="J48" i="123" s="1"/>
  <c r="U144" i="122"/>
  <c r="C45" i="113"/>
  <c r="C45" i="123" s="1"/>
  <c r="F45" i="123" s="1"/>
  <c r="V234" i="122"/>
  <c r="D76" i="113"/>
  <c r="G76" i="123" s="1"/>
  <c r="J76" i="123" s="1"/>
  <c r="D102" i="217"/>
  <c r="E59" i="113"/>
  <c r="K59" i="123" s="1"/>
  <c r="N59" i="123" s="1"/>
  <c r="N50" i="123"/>
  <c r="V157" i="122"/>
  <c r="D50" i="113"/>
  <c r="G50" i="123" s="1"/>
  <c r="J50" i="123" s="1"/>
  <c r="C102" i="206"/>
  <c r="D35" i="113"/>
  <c r="G35" i="123" s="1"/>
  <c r="J35" i="123" s="1"/>
  <c r="C102" i="204"/>
  <c r="D26" i="113"/>
  <c r="G26" i="123" s="1"/>
  <c r="J26" i="123" s="1"/>
  <c r="J19" i="123"/>
  <c r="U108" i="122"/>
  <c r="C31" i="113"/>
  <c r="C31" i="123" s="1"/>
  <c r="F31" i="123" s="1"/>
  <c r="U116" i="122"/>
  <c r="C36" i="113"/>
  <c r="C36" i="123" s="1"/>
  <c r="G48" i="208"/>
  <c r="Q39" i="113" s="1"/>
  <c r="I16" i="126" s="1"/>
  <c r="Q40" i="113"/>
  <c r="F48" i="217"/>
  <c r="M58" i="113" s="1"/>
  <c r="M30" i="183" s="1"/>
  <c r="M59" i="113"/>
  <c r="F48" i="211"/>
  <c r="M46" i="113" s="1"/>
  <c r="M23" i="183" s="1"/>
  <c r="M48" i="113"/>
  <c r="O65" i="123"/>
  <c r="G65" i="113"/>
  <c r="G33" i="183" s="1"/>
  <c r="D102" i="202"/>
  <c r="E19" i="113"/>
  <c r="K19" i="123" s="1"/>
  <c r="N19" i="123" s="1"/>
  <c r="B102" i="203"/>
  <c r="C21" i="113"/>
  <c r="C21" i="123" s="1"/>
  <c r="F21" i="123" s="1"/>
  <c r="W41" i="123"/>
  <c r="O41" i="113"/>
  <c r="O20" i="183" s="1"/>
  <c r="G48" i="218"/>
  <c r="Q61" i="113" s="1"/>
  <c r="I25" i="126" s="1"/>
  <c r="Q62" i="113"/>
  <c r="F48" i="220"/>
  <c r="M67" i="113" s="1"/>
  <c r="M34" i="183" s="1"/>
  <c r="M69" i="113"/>
  <c r="R62" i="123"/>
  <c r="E48" i="213"/>
  <c r="I52" i="113" s="1"/>
  <c r="G21" i="126" s="1"/>
  <c r="I53" i="113"/>
  <c r="M238" i="204"/>
  <c r="AE105" i="122" s="1"/>
  <c r="Q29" i="123"/>
  <c r="R29" i="123" s="1"/>
  <c r="M199" i="199"/>
  <c r="AE69" i="122" s="1"/>
  <c r="Q13" i="123"/>
  <c r="O199" i="199"/>
  <c r="O205" i="199" s="1"/>
  <c r="Y13" i="123"/>
  <c r="Z13" i="123" s="1"/>
  <c r="G48" i="199"/>
  <c r="Q10" i="113" s="1"/>
  <c r="I7" i="126" s="1"/>
  <c r="Q11" i="113"/>
  <c r="N47" i="123"/>
  <c r="N121" i="205"/>
  <c r="N127" i="205" s="1"/>
  <c r="U32" i="123"/>
  <c r="V32" i="123" s="1"/>
  <c r="M160" i="204"/>
  <c r="AE103" i="122" s="1"/>
  <c r="Q27" i="123"/>
  <c r="R27" i="123" s="1"/>
  <c r="N160" i="205"/>
  <c r="AF110" i="122" s="1"/>
  <c r="U33" i="123"/>
  <c r="O160" i="204"/>
  <c r="AG103" i="122" s="1"/>
  <c r="Y27" i="123"/>
  <c r="Z27" i="123" s="1"/>
  <c r="J199" i="203"/>
  <c r="J205" i="203" s="1"/>
  <c r="D23" i="123"/>
  <c r="F32" i="123"/>
  <c r="N199" i="203"/>
  <c r="N205" i="203" s="1"/>
  <c r="U23" i="123"/>
  <c r="O238" i="203"/>
  <c r="AG98" i="122" s="1"/>
  <c r="Y24" i="123"/>
  <c r="Z24" i="123" s="1"/>
  <c r="M160" i="199"/>
  <c r="M166" i="199" s="1"/>
  <c r="Q12" i="123"/>
  <c r="R12" i="123" s="1"/>
  <c r="M199" i="204"/>
  <c r="AE104" i="122" s="1"/>
  <c r="Q28" i="123"/>
  <c r="R28" i="123" s="1"/>
  <c r="I38" i="2"/>
  <c r="AX34" i="234"/>
  <c r="K160" i="199"/>
  <c r="AC68" i="122" s="1"/>
  <c r="I12" i="123"/>
  <c r="J12" i="123" s="1"/>
  <c r="O160" i="199"/>
  <c r="O166" i="199" s="1"/>
  <c r="Y12" i="123"/>
  <c r="Z12" i="123" s="1"/>
  <c r="J29" i="123"/>
  <c r="N121" i="210"/>
  <c r="N127" i="210" s="1"/>
  <c r="U45" i="123"/>
  <c r="V45" i="123" s="1"/>
  <c r="M121" i="212"/>
  <c r="AE158" i="122" s="1"/>
  <c r="Q51" i="123"/>
  <c r="R51" i="123" s="1"/>
  <c r="O121" i="210"/>
  <c r="AG144" i="122" s="1"/>
  <c r="Y45" i="123"/>
  <c r="Z45" i="123" s="1"/>
  <c r="G48" i="201"/>
  <c r="Q16" i="113" s="1"/>
  <c r="W16" i="123" s="1"/>
  <c r="Q17" i="113"/>
  <c r="F48" i="199"/>
  <c r="M10" i="113" s="1"/>
  <c r="S10" i="123" s="1"/>
  <c r="M11" i="113"/>
  <c r="O82" i="205"/>
  <c r="O88" i="205" s="1"/>
  <c r="Y31" i="123"/>
  <c r="Z31" i="123" s="1"/>
  <c r="M121" i="210"/>
  <c r="AE144" i="122" s="1"/>
  <c r="Q45" i="123"/>
  <c r="R45" i="123" s="1"/>
  <c r="F48" i="201"/>
  <c r="M16" i="113" s="1"/>
  <c r="S16" i="123" s="1"/>
  <c r="M17" i="113"/>
  <c r="F48" i="200"/>
  <c r="M14" i="113" s="1"/>
  <c r="H8" i="126" s="1"/>
  <c r="M15" i="113"/>
  <c r="N121" i="211"/>
  <c r="N127" i="211" s="1"/>
  <c r="U48" i="123"/>
  <c r="N38" i="123"/>
  <c r="M121" i="205"/>
  <c r="AE109" i="122" s="1"/>
  <c r="Q32" i="123"/>
  <c r="M121" i="203"/>
  <c r="AE95" i="122" s="1"/>
  <c r="Q22" i="123"/>
  <c r="R22" i="123" s="1"/>
  <c r="O199" i="203"/>
  <c r="AG97" i="122" s="1"/>
  <c r="Y23" i="123"/>
  <c r="Z23" i="123" s="1"/>
  <c r="M121" i="206"/>
  <c r="AE116" i="122" s="1"/>
  <c r="Q36" i="123"/>
  <c r="R36" i="123" s="1"/>
  <c r="M238" i="203"/>
  <c r="M244" i="203" s="1"/>
  <c r="Q24" i="123"/>
  <c r="R24" i="123" s="1"/>
  <c r="O121" i="206"/>
  <c r="O127" i="206" s="1"/>
  <c r="Y36" i="123"/>
  <c r="Z36" i="123" s="1"/>
  <c r="I39" i="2"/>
  <c r="AX35" i="234"/>
  <c r="I36" i="2"/>
  <c r="AX32" i="234"/>
  <c r="N238" i="204"/>
  <c r="N244" i="204" s="1"/>
  <c r="U29" i="123"/>
  <c r="V29" i="123" s="1"/>
  <c r="F13" i="123"/>
  <c r="F15" i="123"/>
  <c r="O121" i="211"/>
  <c r="O127" i="211" s="1"/>
  <c r="Y48" i="123"/>
  <c r="Z48" i="123" s="1"/>
  <c r="M7" i="113"/>
  <c r="F48" i="123"/>
  <c r="J42" i="123"/>
  <c r="N42" i="123"/>
  <c r="F47" i="123"/>
  <c r="N53" i="123"/>
  <c r="N160" i="204"/>
  <c r="N166" i="204" s="1"/>
  <c r="U27" i="123"/>
  <c r="J160" i="204"/>
  <c r="AB103" i="122" s="1"/>
  <c r="D27" i="123"/>
  <c r="F27" i="123" s="1"/>
  <c r="N199" i="204"/>
  <c r="AF104" i="122" s="1"/>
  <c r="U28" i="123"/>
  <c r="V28" i="123" s="1"/>
  <c r="J121" i="206"/>
  <c r="AB116" i="122" s="1"/>
  <c r="D36" i="123"/>
  <c r="N35" i="123"/>
  <c r="O199" i="204"/>
  <c r="AG104" i="122" s="1"/>
  <c r="Y28" i="123"/>
  <c r="Z28" i="123" s="1"/>
  <c r="M199" i="203"/>
  <c r="AE97" i="122" s="1"/>
  <c r="Q23" i="123"/>
  <c r="R23" i="123" s="1"/>
  <c r="N121" i="206"/>
  <c r="N127" i="206" s="1"/>
  <c r="U36" i="123"/>
  <c r="N238" i="203"/>
  <c r="N244" i="203" s="1"/>
  <c r="U24" i="123"/>
  <c r="V24" i="123" s="1"/>
  <c r="J28" i="123"/>
  <c r="F12" i="123"/>
  <c r="L82" i="198"/>
  <c r="AD59" i="122" s="1"/>
  <c r="M7" i="123"/>
  <c r="O238" i="204"/>
  <c r="O244" i="204" s="1"/>
  <c r="Y29" i="123"/>
  <c r="Z29" i="123" s="1"/>
  <c r="N199" i="199"/>
  <c r="N205" i="199" s="1"/>
  <c r="U13" i="123"/>
  <c r="V13" i="123" s="1"/>
  <c r="O82" i="215"/>
  <c r="O88" i="215" s="1"/>
  <c r="Y57" i="123"/>
  <c r="O121" i="212"/>
  <c r="AG158" i="122" s="1"/>
  <c r="Y51" i="123"/>
  <c r="M121" i="211"/>
  <c r="M127" i="211" s="1"/>
  <c r="Q48" i="123"/>
  <c r="R48" i="123" s="1"/>
  <c r="N121" i="212"/>
  <c r="AF158" i="122" s="1"/>
  <c r="U51" i="123"/>
  <c r="G48" i="200"/>
  <c r="Q14" i="113" s="1"/>
  <c r="W14" i="123" s="1"/>
  <c r="Q15" i="113"/>
  <c r="E48" i="199"/>
  <c r="I10" i="113" s="1"/>
  <c r="O10" i="123" s="1"/>
  <c r="I13" i="113"/>
  <c r="N44" i="123"/>
  <c r="F44" i="123"/>
  <c r="N51" i="123"/>
  <c r="J51" i="123"/>
  <c r="F28" i="123"/>
  <c r="M160" i="205"/>
  <c r="AE110" i="122" s="1"/>
  <c r="Q33" i="123"/>
  <c r="R33" i="123" s="1"/>
  <c r="O160" i="205"/>
  <c r="O166" i="205" s="1"/>
  <c r="Y33" i="123"/>
  <c r="N121" i="203"/>
  <c r="N127" i="203" s="1"/>
  <c r="U22" i="123"/>
  <c r="V22" i="123" s="1"/>
  <c r="N160" i="199"/>
  <c r="N166" i="199" s="1"/>
  <c r="U12" i="123"/>
  <c r="V12" i="123" s="1"/>
  <c r="I66" i="2"/>
  <c r="AX62" i="234"/>
  <c r="V73" i="122"/>
  <c r="D15" i="113"/>
  <c r="G15" i="123" s="1"/>
  <c r="J15" i="123" s="1"/>
  <c r="W80" i="122"/>
  <c r="E17" i="113"/>
  <c r="K17" i="123" s="1"/>
  <c r="N17" i="123" s="1"/>
  <c r="U80" i="122"/>
  <c r="C17" i="113"/>
  <c r="C17" i="123" s="1"/>
  <c r="F17" i="123" s="1"/>
  <c r="D102" i="200"/>
  <c r="E15" i="113"/>
  <c r="K15" i="123" s="1"/>
  <c r="N15" i="123" s="1"/>
  <c r="U59" i="122"/>
  <c r="C7" i="113"/>
  <c r="C7" i="123" s="1"/>
  <c r="C102" i="201"/>
  <c r="D17" i="113"/>
  <c r="G17" i="123" s="1"/>
  <c r="J17" i="123" s="1"/>
  <c r="D180" i="199"/>
  <c r="E12" i="113"/>
  <c r="K12" i="123" s="1"/>
  <c r="N12" i="123" s="1"/>
  <c r="D102" i="198"/>
  <c r="E7" i="113"/>
  <c r="K7" i="123" s="1"/>
  <c r="C102" i="198"/>
  <c r="D7" i="113"/>
  <c r="G7" i="123" s="1"/>
  <c r="H40" i="2"/>
  <c r="AV36" i="234"/>
  <c r="H32" i="2"/>
  <c r="AV28" i="234"/>
  <c r="AX31" i="234"/>
  <c r="I35" i="2"/>
  <c r="AX29" i="234"/>
  <c r="I33" i="2"/>
  <c r="X8" i="192"/>
  <c r="AV8" i="234" s="1"/>
  <c r="AV10" i="234"/>
  <c r="G6" i="2"/>
  <c r="AT8" i="234"/>
  <c r="G26" i="2"/>
  <c r="AT22" i="234"/>
  <c r="V59" i="122"/>
  <c r="J238" i="198"/>
  <c r="AB63" i="122" s="1"/>
  <c r="W59" i="122"/>
  <c r="G19" i="126"/>
  <c r="I23" i="183"/>
  <c r="K82" i="198"/>
  <c r="AC59" i="122" s="1"/>
  <c r="O244" i="198"/>
  <c r="L27" i="199"/>
  <c r="M10" i="123" s="1"/>
  <c r="I17" i="126"/>
  <c r="Q20" i="183"/>
  <c r="I136" i="198"/>
  <c r="M265" i="198"/>
  <c r="I292" i="198" s="1"/>
  <c r="Q33" i="183"/>
  <c r="I26" i="126"/>
  <c r="H22" i="126"/>
  <c r="M26" i="183"/>
  <c r="I138" i="198"/>
  <c r="H16" i="122"/>
  <c r="G20" i="122" s="1"/>
  <c r="I283" i="198"/>
  <c r="I136" i="203"/>
  <c r="M265" i="203"/>
  <c r="I292" i="203" s="1"/>
  <c r="I10" i="126"/>
  <c r="O18" i="113"/>
  <c r="O11" i="183" s="1"/>
  <c r="Q11" i="183"/>
  <c r="I22" i="126"/>
  <c r="Q26" i="183"/>
  <c r="M283" i="198"/>
  <c r="AE64" i="122"/>
  <c r="N283" i="198"/>
  <c r="AF64" i="122"/>
  <c r="O283" i="198"/>
  <c r="AG64" i="122"/>
  <c r="J82" i="205"/>
  <c r="AB108" i="122" s="1"/>
  <c r="K82" i="201"/>
  <c r="AC80" i="122" s="1"/>
  <c r="W68" i="122"/>
  <c r="L160" i="199"/>
  <c r="L166" i="199" s="1"/>
  <c r="D297" i="198"/>
  <c r="W64" i="122"/>
  <c r="K277" i="198"/>
  <c r="D18" i="199"/>
  <c r="E10" i="113" s="1"/>
  <c r="J277" i="198"/>
  <c r="AB64" i="122" s="1"/>
  <c r="B297" i="198"/>
  <c r="U64" i="122"/>
  <c r="L277" i="198"/>
  <c r="K27" i="199"/>
  <c r="I10" i="123" s="1"/>
  <c r="L160" i="203"/>
  <c r="AD96" i="122" s="1"/>
  <c r="M283" i="203"/>
  <c r="AE99" i="122"/>
  <c r="N283" i="203"/>
  <c r="AF99" i="122"/>
  <c r="O283" i="203"/>
  <c r="AG99" i="122"/>
  <c r="K277" i="203"/>
  <c r="K283" i="203" s="1"/>
  <c r="L199" i="203"/>
  <c r="AD97" i="122" s="1"/>
  <c r="L277" i="203"/>
  <c r="AD99" i="122" s="1"/>
  <c r="B297" i="203"/>
  <c r="U99" i="122"/>
  <c r="C297" i="203"/>
  <c r="V99" i="122"/>
  <c r="J277" i="203"/>
  <c r="AB99" i="122" s="1"/>
  <c r="D297" i="203"/>
  <c r="W99" i="122"/>
  <c r="M244" i="198"/>
  <c r="J121" i="203"/>
  <c r="J127" i="203" s="1"/>
  <c r="C18" i="202"/>
  <c r="D18" i="113" s="1"/>
  <c r="V81" i="122"/>
  <c r="K160" i="200"/>
  <c r="K166" i="200" s="1"/>
  <c r="K238" i="203"/>
  <c r="K277" i="204"/>
  <c r="AC106" i="122" s="1"/>
  <c r="K19" i="200"/>
  <c r="H14" i="123" s="1"/>
  <c r="J121" i="202"/>
  <c r="AB88" i="122" s="1"/>
  <c r="L244" i="199"/>
  <c r="L121" i="200"/>
  <c r="AD74" i="122" s="1"/>
  <c r="L82" i="202"/>
  <c r="AD87" i="122" s="1"/>
  <c r="G7" i="164"/>
  <c r="L11" i="122"/>
  <c r="L17" i="122" s="1"/>
  <c r="L26" i="122"/>
  <c r="I33" i="122"/>
  <c r="I40" i="122" s="1"/>
  <c r="D40" i="164"/>
  <c r="H3" i="2"/>
  <c r="K121" i="222"/>
  <c r="K127" i="222" s="1"/>
  <c r="K121" i="225"/>
  <c r="AC249" i="122" s="1"/>
  <c r="C180" i="201"/>
  <c r="F40" i="164"/>
  <c r="K33" i="122"/>
  <c r="K40" i="122" s="1"/>
  <c r="K244" i="199"/>
  <c r="AC70" i="122"/>
  <c r="I138" i="199"/>
  <c r="N226" i="199"/>
  <c r="I255" i="199" s="1"/>
  <c r="F187" i="203"/>
  <c r="F226" i="203"/>
  <c r="F109" i="203"/>
  <c r="F265" i="203" s="1"/>
  <c r="F148" i="203"/>
  <c r="G10" i="126"/>
  <c r="G18" i="113"/>
  <c r="G11" i="183" s="1"/>
  <c r="I11" i="183"/>
  <c r="E5" i="113"/>
  <c r="F5" i="126" s="1"/>
  <c r="D5" i="113"/>
  <c r="E5" i="126" s="1"/>
  <c r="D5" i="126"/>
  <c r="J244" i="199"/>
  <c r="AB70" i="122"/>
  <c r="N51" i="203"/>
  <c r="N109" i="203"/>
  <c r="I99" i="203"/>
  <c r="N226" i="203"/>
  <c r="I255" i="203" s="1"/>
  <c r="N148" i="203"/>
  <c r="I177" i="203" s="1"/>
  <c r="N187" i="203"/>
  <c r="I216" i="203" s="1"/>
  <c r="I136" i="199"/>
  <c r="M226" i="199"/>
  <c r="I253" i="199" s="1"/>
  <c r="M37" i="203"/>
  <c r="M41" i="203" s="1"/>
  <c r="AG195" i="122"/>
  <c r="O37" i="202"/>
  <c r="O41" i="202" s="1"/>
  <c r="AE180" i="122"/>
  <c r="AG221" i="122"/>
  <c r="J121" i="201"/>
  <c r="J127" i="201" s="1"/>
  <c r="J27" i="203"/>
  <c r="E20" i="123" s="1"/>
  <c r="J160" i="203"/>
  <c r="AB96" i="122" s="1"/>
  <c r="D102" i="205"/>
  <c r="V95" i="122"/>
  <c r="V94" i="122"/>
  <c r="K121" i="200"/>
  <c r="AC74" i="122" s="1"/>
  <c r="J160" i="199"/>
  <c r="AB68" i="122" s="1"/>
  <c r="K82" i="203"/>
  <c r="M37" i="202"/>
  <c r="M41" i="202" s="1"/>
  <c r="O37" i="203"/>
  <c r="O41" i="203" s="1"/>
  <c r="N37" i="202"/>
  <c r="N41" i="202" s="1"/>
  <c r="M95" i="203"/>
  <c r="N37" i="203"/>
  <c r="N41" i="203" s="1"/>
  <c r="AF106" i="122"/>
  <c r="N127" i="209"/>
  <c r="N127" i="214"/>
  <c r="AE242" i="122"/>
  <c r="M166" i="202"/>
  <c r="AF89" i="122"/>
  <c r="O166" i="207"/>
  <c r="AE131" i="122"/>
  <c r="O283" i="204"/>
  <c r="M127" i="207"/>
  <c r="AF209" i="122"/>
  <c r="M166" i="206"/>
  <c r="AF123" i="122"/>
  <c r="K121" i="206"/>
  <c r="AC116" i="122" s="1"/>
  <c r="J199" i="205"/>
  <c r="J205" i="205" s="1"/>
  <c r="U94" i="122"/>
  <c r="C141" i="205"/>
  <c r="L82" i="206"/>
  <c r="L88" i="206" s="1"/>
  <c r="V88" i="122"/>
  <c r="J238" i="203"/>
  <c r="J244" i="203" s="1"/>
  <c r="J82" i="203"/>
  <c r="D180" i="204"/>
  <c r="U102" i="122"/>
  <c r="C102" i="202"/>
  <c r="C48" i="202" s="1"/>
  <c r="B141" i="202"/>
  <c r="D102" i="204"/>
  <c r="U95" i="122"/>
  <c r="B18" i="206"/>
  <c r="C34" i="113" s="1"/>
  <c r="C34" i="123" s="1"/>
  <c r="B102" i="205"/>
  <c r="C141" i="204"/>
  <c r="L160" i="204"/>
  <c r="AD103" i="122" s="1"/>
  <c r="V116" i="122"/>
  <c r="U111" i="122"/>
  <c r="W110" i="122"/>
  <c r="C297" i="204"/>
  <c r="D141" i="225"/>
  <c r="W87" i="122"/>
  <c r="L19" i="200"/>
  <c r="L14" i="123" s="1"/>
  <c r="C18" i="201"/>
  <c r="D16" i="113" s="1"/>
  <c r="AG165" i="122"/>
  <c r="AE221" i="122"/>
  <c r="L19" i="205"/>
  <c r="L30" i="123" s="1"/>
  <c r="M127" i="215"/>
  <c r="O166" i="223"/>
  <c r="D219" i="204"/>
  <c r="W73" i="122"/>
  <c r="O205" i="205"/>
  <c r="D180" i="200"/>
  <c r="N205" i="206"/>
  <c r="AG145" i="122"/>
  <c r="M127" i="204"/>
  <c r="C102" i="222"/>
  <c r="V110" i="122"/>
  <c r="N25" i="209"/>
  <c r="AE106" i="122"/>
  <c r="C180" i="204"/>
  <c r="AF63" i="122"/>
  <c r="K160" i="222"/>
  <c r="AC222" i="122" s="1"/>
  <c r="L199" i="206"/>
  <c r="AD118" i="122" s="1"/>
  <c r="D141" i="204"/>
  <c r="L27" i="206"/>
  <c r="M34" i="123" s="1"/>
  <c r="L160" i="206"/>
  <c r="AD117" i="122" s="1"/>
  <c r="J199" i="204"/>
  <c r="J205" i="204" s="1"/>
  <c r="L27" i="200"/>
  <c r="M14" i="123" s="1"/>
  <c r="W209" i="122"/>
  <c r="M127" i="223"/>
  <c r="L27" i="204"/>
  <c r="M25" i="123" s="1"/>
  <c r="AG257" i="122"/>
  <c r="AF131" i="122"/>
  <c r="J19" i="199"/>
  <c r="D10" i="123" s="1"/>
  <c r="V111" i="122"/>
  <c r="AF117" i="122"/>
  <c r="U117" i="122"/>
  <c r="V74" i="122"/>
  <c r="L199" i="205"/>
  <c r="AD111" i="122" s="1"/>
  <c r="L121" i="205"/>
  <c r="L127" i="205" s="1"/>
  <c r="L121" i="203"/>
  <c r="AD95" i="122" s="1"/>
  <c r="L277" i="204"/>
  <c r="AD106" i="122" s="1"/>
  <c r="K121" i="205"/>
  <c r="K127" i="205" s="1"/>
  <c r="K27" i="203"/>
  <c r="I20" i="123" s="1"/>
  <c r="K160" i="205"/>
  <c r="AC110" i="122" s="1"/>
  <c r="V87" i="122"/>
  <c r="O37" i="212"/>
  <c r="O41" i="212" s="1"/>
  <c r="AG131" i="122"/>
  <c r="M166" i="210"/>
  <c r="AF96" i="122"/>
  <c r="D180" i="201"/>
  <c r="B102" i="206"/>
  <c r="K121" i="201"/>
  <c r="AC81" i="122" s="1"/>
  <c r="L160" i="205"/>
  <c r="AD110" i="122" s="1"/>
  <c r="K160" i="201"/>
  <c r="K166" i="201" s="1"/>
  <c r="J19" i="205"/>
  <c r="D30" i="123" s="1"/>
  <c r="K82" i="206"/>
  <c r="K88" i="206" s="1"/>
  <c r="K121" i="204"/>
  <c r="AC102" i="122" s="1"/>
  <c r="J82" i="206"/>
  <c r="J88" i="206" s="1"/>
  <c r="L82" i="201"/>
  <c r="AD80" i="122" s="1"/>
  <c r="K160" i="204"/>
  <c r="AC103" i="122" s="1"/>
  <c r="J82" i="209"/>
  <c r="AB136" i="122" s="1"/>
  <c r="D18" i="200"/>
  <c r="E14" i="113" s="1"/>
  <c r="K160" i="206"/>
  <c r="AC117" i="122" s="1"/>
  <c r="J82" i="204"/>
  <c r="J88" i="204" s="1"/>
  <c r="L121" i="206"/>
  <c r="K82" i="204"/>
  <c r="AC101" i="122" s="1"/>
  <c r="M37" i="207"/>
  <c r="M41" i="207" s="1"/>
  <c r="O37" i="210"/>
  <c r="O41" i="210" s="1"/>
  <c r="B18" i="203"/>
  <c r="C20" i="113" s="1"/>
  <c r="C20" i="123" s="1"/>
  <c r="M95" i="207"/>
  <c r="O37" i="206"/>
  <c r="O41" i="206" s="1"/>
  <c r="N37" i="207"/>
  <c r="N41" i="207" s="1"/>
  <c r="N166" i="215"/>
  <c r="C180" i="200"/>
  <c r="M37" i="206"/>
  <c r="M41" i="206" s="1"/>
  <c r="C18" i="204"/>
  <c r="D25" i="113" s="1"/>
  <c r="G25" i="123" s="1"/>
  <c r="AE96" i="122"/>
  <c r="W95" i="122"/>
  <c r="AE88" i="122"/>
  <c r="M166" i="209"/>
  <c r="D18" i="225"/>
  <c r="E80" i="113" s="1"/>
  <c r="K80" i="123" s="1"/>
  <c r="C258" i="203"/>
  <c r="D141" i="201"/>
  <c r="U96" i="122"/>
  <c r="O127" i="207"/>
  <c r="V166" i="122"/>
  <c r="N127" i="202"/>
  <c r="D18" i="201"/>
  <c r="E16" i="113" s="1"/>
  <c r="N80" i="200"/>
  <c r="M25" i="206"/>
  <c r="N25" i="207"/>
  <c r="N37" i="215"/>
  <c r="N41" i="215" s="1"/>
  <c r="C141" i="218"/>
  <c r="AG117" i="122"/>
  <c r="AE124" i="122"/>
  <c r="M37" i="208"/>
  <c r="M41" i="208" s="1"/>
  <c r="D102" i="203"/>
  <c r="N25" i="202"/>
  <c r="J160" i="202"/>
  <c r="J166" i="202" s="1"/>
  <c r="J121" i="200"/>
  <c r="AB74" i="122" s="1"/>
  <c r="L27" i="202"/>
  <c r="M18" i="123" s="1"/>
  <c r="L19" i="206"/>
  <c r="L34" i="123" s="1"/>
  <c r="L82" i="205"/>
  <c r="AD108" i="122" s="1"/>
  <c r="K121" i="202"/>
  <c r="AC88" i="122" s="1"/>
  <c r="J27" i="202"/>
  <c r="E18" i="123" s="1"/>
  <c r="L238" i="203"/>
  <c r="AD98" i="122" s="1"/>
  <c r="K19" i="206"/>
  <c r="H34" i="123" s="1"/>
  <c r="V178" i="122"/>
  <c r="AE111" i="122"/>
  <c r="K27" i="201"/>
  <c r="I16" i="123" s="1"/>
  <c r="D141" i="222"/>
  <c r="K121" i="203"/>
  <c r="AC95" i="122" s="1"/>
  <c r="N25" i="206"/>
  <c r="K160" i="202"/>
  <c r="K166" i="202" s="1"/>
  <c r="L82" i="204"/>
  <c r="AD101" i="122" s="1"/>
  <c r="J27" i="206"/>
  <c r="E34" i="123" s="1"/>
  <c r="J199" i="206"/>
  <c r="AB118" i="122" s="1"/>
  <c r="K160" i="203"/>
  <c r="AC96" i="122" s="1"/>
  <c r="L82" i="203"/>
  <c r="AD94" i="122" s="1"/>
  <c r="L121" i="201"/>
  <c r="AD81" i="122" s="1"/>
  <c r="AG96" i="122"/>
  <c r="O166" i="203"/>
  <c r="O37" i="205"/>
  <c r="O41" i="205" s="1"/>
  <c r="M37" i="215"/>
  <c r="M41" i="215" s="1"/>
  <c r="J277" i="204"/>
  <c r="J283" i="204" s="1"/>
  <c r="K27" i="206"/>
  <c r="I34" i="123" s="1"/>
  <c r="M37" i="214"/>
  <c r="M41" i="214" s="1"/>
  <c r="J27" i="204"/>
  <c r="E25" i="123" s="1"/>
  <c r="M25" i="207"/>
  <c r="K19" i="205"/>
  <c r="H30" i="123" s="1"/>
  <c r="C219" i="203"/>
  <c r="B180" i="204"/>
  <c r="U103" i="122"/>
  <c r="K27" i="202"/>
  <c r="I18" i="123" s="1"/>
  <c r="N119" i="208"/>
  <c r="N121" i="208" s="1"/>
  <c r="N25" i="208"/>
  <c r="V101" i="122"/>
  <c r="O127" i="208"/>
  <c r="D180" i="202"/>
  <c r="L19" i="203"/>
  <c r="L20" i="123" s="1"/>
  <c r="N37" i="214"/>
  <c r="N41" i="214" s="1"/>
  <c r="N166" i="214"/>
  <c r="D180" i="206"/>
  <c r="M37" i="205"/>
  <c r="M41" i="205" s="1"/>
  <c r="AE130" i="122"/>
  <c r="N80" i="206"/>
  <c r="N82" i="206" s="1"/>
  <c r="B141" i="206"/>
  <c r="U81" i="122"/>
  <c r="K199" i="203"/>
  <c r="K205" i="203" s="1"/>
  <c r="M25" i="208"/>
  <c r="M80" i="208"/>
  <c r="D297" i="204"/>
  <c r="W106" i="122"/>
  <c r="L19" i="201"/>
  <c r="L16" i="123" s="1"/>
  <c r="L160" i="202"/>
  <c r="AD89" i="122" s="1"/>
  <c r="N205" i="205"/>
  <c r="AF111" i="122"/>
  <c r="D18" i="203"/>
  <c r="E20" i="113" s="1"/>
  <c r="K20" i="123" s="1"/>
  <c r="O25" i="207"/>
  <c r="O25" i="202"/>
  <c r="N25" i="205"/>
  <c r="B297" i="204"/>
  <c r="N37" i="209"/>
  <c r="N41" i="209" s="1"/>
  <c r="K82" i="202"/>
  <c r="K88" i="202" s="1"/>
  <c r="L19" i="204"/>
  <c r="L25" i="123" s="1"/>
  <c r="D141" i="205"/>
  <c r="O166" i="202"/>
  <c r="AE137" i="122"/>
  <c r="N37" i="213"/>
  <c r="N41" i="213" s="1"/>
  <c r="O37" i="207"/>
  <c r="O41" i="207" s="1"/>
  <c r="U118" i="122"/>
  <c r="O25" i="208"/>
  <c r="M25" i="203"/>
  <c r="N127" i="204"/>
  <c r="V115" i="122"/>
  <c r="L82" i="222"/>
  <c r="L88" i="222" s="1"/>
  <c r="M37" i="211"/>
  <c r="M41" i="211" s="1"/>
  <c r="C18" i="205"/>
  <c r="B18" i="202"/>
  <c r="C18" i="113" s="1"/>
  <c r="AG202" i="122"/>
  <c r="K27" i="204"/>
  <c r="I25" i="123" s="1"/>
  <c r="K19" i="204"/>
  <c r="H25" i="123" s="1"/>
  <c r="J27" i="199"/>
  <c r="E10" i="123" s="1"/>
  <c r="C18" i="206"/>
  <c r="O127" i="209"/>
  <c r="B102" i="201"/>
  <c r="B48" i="201" s="1"/>
  <c r="B219" i="203"/>
  <c r="L199" i="204"/>
  <c r="AD104" i="122" s="1"/>
  <c r="U87" i="122"/>
  <c r="N37" i="223"/>
  <c r="N41" i="223" s="1"/>
  <c r="M37" i="212"/>
  <c r="M41" i="212" s="1"/>
  <c r="M37" i="210"/>
  <c r="M41" i="210" s="1"/>
  <c r="O37" i="223"/>
  <c r="O41" i="223" s="1"/>
  <c r="N166" i="225"/>
  <c r="L27" i="201"/>
  <c r="M16" i="123" s="1"/>
  <c r="J160" i="206"/>
  <c r="J166" i="206" s="1"/>
  <c r="B148" i="223"/>
  <c r="B109" i="223"/>
  <c r="J148" i="213"/>
  <c r="J109" i="213"/>
  <c r="J109" i="202"/>
  <c r="J148" i="202"/>
  <c r="J109" i="210"/>
  <c r="J148" i="210"/>
  <c r="B148" i="205"/>
  <c r="B187" i="205"/>
  <c r="B109" i="205"/>
  <c r="J148" i="211"/>
  <c r="J109" i="211"/>
  <c r="J109" i="225"/>
  <c r="J148" i="225"/>
  <c r="I33" i="183"/>
  <c r="G26" i="126"/>
  <c r="J148" i="200"/>
  <c r="J109" i="200"/>
  <c r="J109" i="201"/>
  <c r="J148" i="201"/>
  <c r="J109" i="199"/>
  <c r="J226" i="199" s="1"/>
  <c r="J187" i="199"/>
  <c r="J148" i="199"/>
  <c r="B109" i="208"/>
  <c r="B148" i="208"/>
  <c r="I41" i="2"/>
  <c r="J148" i="206"/>
  <c r="J187" i="206"/>
  <c r="J109" i="206"/>
  <c r="J109" i="203"/>
  <c r="J265" i="203" s="1"/>
  <c r="J187" i="203"/>
  <c r="J148" i="203"/>
  <c r="J226" i="203"/>
  <c r="B109" i="198"/>
  <c r="B265" i="198" s="1"/>
  <c r="B226" i="198"/>
  <c r="B148" i="198"/>
  <c r="B187" i="198"/>
  <c r="J109" i="223"/>
  <c r="J148" i="223"/>
  <c r="B148" i="213"/>
  <c r="B109" i="213"/>
  <c r="B109" i="202"/>
  <c r="B148" i="202"/>
  <c r="J148" i="209"/>
  <c r="J109" i="209"/>
  <c r="B109" i="207"/>
  <c r="B148" i="207"/>
  <c r="J109" i="204"/>
  <c r="J226" i="204"/>
  <c r="J148" i="204"/>
  <c r="J187" i="204"/>
  <c r="J265" i="204"/>
  <c r="J148" i="219"/>
  <c r="J187" i="219"/>
  <c r="J109" i="219"/>
  <c r="Q39" i="183"/>
  <c r="I31" i="126"/>
  <c r="B109" i="200"/>
  <c r="B148" i="200"/>
  <c r="B148" i="201"/>
  <c r="B109" i="201"/>
  <c r="B148" i="199"/>
  <c r="B187" i="199"/>
  <c r="B109" i="199"/>
  <c r="B226" i="199" s="1"/>
  <c r="J148" i="208"/>
  <c r="J109" i="208"/>
  <c r="B148" i="220"/>
  <c r="B109" i="220"/>
  <c r="B187" i="220"/>
  <c r="B109" i="224"/>
  <c r="B148" i="224"/>
  <c r="J109" i="214"/>
  <c r="J148" i="214"/>
  <c r="J109" i="217"/>
  <c r="J148" i="217"/>
  <c r="J109" i="215"/>
  <c r="J148" i="215"/>
  <c r="B109" i="209"/>
  <c r="B148" i="209"/>
  <c r="J148" i="207"/>
  <c r="J109" i="207"/>
  <c r="B265" i="204"/>
  <c r="B187" i="204"/>
  <c r="B148" i="204"/>
  <c r="B109" i="204"/>
  <c r="B226" i="204"/>
  <c r="B148" i="219"/>
  <c r="B109" i="219"/>
  <c r="B187" i="219"/>
  <c r="C7" i="164"/>
  <c r="H26" i="122"/>
  <c r="H11" i="122"/>
  <c r="H17" i="122" s="1"/>
  <c r="J148" i="222"/>
  <c r="J109" i="222"/>
  <c r="J148" i="218"/>
  <c r="J187" i="218"/>
  <c r="J109" i="218"/>
  <c r="B109" i="216"/>
  <c r="B148" i="216"/>
  <c r="B148" i="212"/>
  <c r="B109" i="212"/>
  <c r="J187" i="220"/>
  <c r="J148" i="220"/>
  <c r="J109" i="220"/>
  <c r="J109" i="224"/>
  <c r="J148" i="224"/>
  <c r="B109" i="214"/>
  <c r="B148" i="214"/>
  <c r="B148" i="217"/>
  <c r="B109" i="217"/>
  <c r="B148" i="215"/>
  <c r="B109" i="215"/>
  <c r="B148" i="210"/>
  <c r="B109" i="210"/>
  <c r="J148" i="205"/>
  <c r="J187" i="205"/>
  <c r="J109" i="205"/>
  <c r="B109" i="211"/>
  <c r="B148" i="211"/>
  <c r="B109" i="225"/>
  <c r="B148" i="225"/>
  <c r="M33" i="183"/>
  <c r="H26" i="126"/>
  <c r="B109" i="222"/>
  <c r="B148" i="222"/>
  <c r="B109" i="218"/>
  <c r="B187" i="218"/>
  <c r="B148" i="218"/>
  <c r="J109" i="216"/>
  <c r="J148" i="216"/>
  <c r="J109" i="212"/>
  <c r="J148" i="212"/>
  <c r="B187" i="206"/>
  <c r="B109" i="206"/>
  <c r="B148" i="206"/>
  <c r="B226" i="203"/>
  <c r="B109" i="203"/>
  <c r="B265" i="203" s="1"/>
  <c r="B187" i="203"/>
  <c r="B148" i="203"/>
  <c r="J226" i="198"/>
  <c r="J109" i="198"/>
  <c r="J265" i="198" s="1"/>
  <c r="J148" i="198"/>
  <c r="J187" i="198"/>
  <c r="O37" i="211"/>
  <c r="O41" i="211" s="1"/>
  <c r="K27" i="205"/>
  <c r="I30" i="123" s="1"/>
  <c r="L27" i="203"/>
  <c r="M20" i="123" s="1"/>
  <c r="J27" i="205"/>
  <c r="E30" i="123" s="1"/>
  <c r="J82" i="201"/>
  <c r="J88" i="201" s="1"/>
  <c r="J19" i="203"/>
  <c r="D20" i="123" s="1"/>
  <c r="O37" i="215"/>
  <c r="O41" i="215" s="1"/>
  <c r="J121" i="205"/>
  <c r="J127" i="205" s="1"/>
  <c r="M37" i="224"/>
  <c r="M41" i="224" s="1"/>
  <c r="O37" i="224"/>
  <c r="O41" i="224" s="1"/>
  <c r="K199" i="204"/>
  <c r="AC104" i="122" s="1"/>
  <c r="J121" i="204"/>
  <c r="AB102" i="122" s="1"/>
  <c r="L27" i="205"/>
  <c r="M30" i="123" s="1"/>
  <c r="L121" i="204"/>
  <c r="L127" i="204" s="1"/>
  <c r="K19" i="202"/>
  <c r="H18" i="123" s="1"/>
  <c r="J82" i="202"/>
  <c r="AB87" i="122" s="1"/>
  <c r="J19" i="201"/>
  <c r="D16" i="123" s="1"/>
  <c r="J160" i="200"/>
  <c r="J166" i="200" s="1"/>
  <c r="M25" i="209"/>
  <c r="M37" i="213"/>
  <c r="M41" i="213" s="1"/>
  <c r="N37" i="208"/>
  <c r="N41" i="208" s="1"/>
  <c r="O127" i="223"/>
  <c r="J27" i="201"/>
  <c r="E16" i="123" s="1"/>
  <c r="L19" i="202"/>
  <c r="L18" i="123" s="1"/>
  <c r="J19" i="202"/>
  <c r="D18" i="123" s="1"/>
  <c r="N37" i="212"/>
  <c r="N41" i="212" s="1"/>
  <c r="J19" i="204"/>
  <c r="D25" i="123" s="1"/>
  <c r="D18" i="204"/>
  <c r="AG102" i="122"/>
  <c r="M25" i="205"/>
  <c r="AF124" i="122"/>
  <c r="D18" i="205"/>
  <c r="U74" i="122"/>
  <c r="O25" i="203"/>
  <c r="M205" i="206"/>
  <c r="N37" i="205"/>
  <c r="N41" i="205" s="1"/>
  <c r="M37" i="220"/>
  <c r="M41" i="220" s="1"/>
  <c r="N166" i="224"/>
  <c r="K19" i="201"/>
  <c r="H16" i="123" s="1"/>
  <c r="N37" i="211"/>
  <c r="N41" i="211" s="1"/>
  <c r="N37" i="225"/>
  <c r="N41" i="225" s="1"/>
  <c r="C18" i="203"/>
  <c r="D20" i="113" s="1"/>
  <c r="G20" i="123" s="1"/>
  <c r="N166" i="223"/>
  <c r="O25" i="205"/>
  <c r="J19" i="206"/>
  <c r="D34" i="123" s="1"/>
  <c r="O95" i="224"/>
  <c r="K19" i="203"/>
  <c r="H20" i="123" s="1"/>
  <c r="B18" i="201"/>
  <c r="C16" i="113" s="1"/>
  <c r="J27" i="200"/>
  <c r="E14" i="123" s="1"/>
  <c r="D102" i="201"/>
  <c r="O127" i="202"/>
  <c r="M25" i="202"/>
  <c r="N25" i="203"/>
  <c r="N37" i="206"/>
  <c r="N41" i="206" s="1"/>
  <c r="O37" i="208"/>
  <c r="O41" i="208" s="1"/>
  <c r="U82" i="122"/>
  <c r="J160" i="201"/>
  <c r="AB82" i="122" s="1"/>
  <c r="N25" i="214"/>
  <c r="O95" i="200"/>
  <c r="M37" i="209"/>
  <c r="M41" i="209" s="1"/>
  <c r="N166" i="209"/>
  <c r="D219" i="203"/>
  <c r="AB213" i="122"/>
  <c r="D219" i="205"/>
  <c r="V117" i="122"/>
  <c r="J160" i="205"/>
  <c r="AB110" i="122" s="1"/>
  <c r="D18" i="202"/>
  <c r="E18" i="113" s="1"/>
  <c r="O37" i="217"/>
  <c r="O41" i="217" s="1"/>
  <c r="W98" i="122"/>
  <c r="U98" i="122"/>
  <c r="J82" i="198"/>
  <c r="O37" i="209"/>
  <c r="O41" i="209" s="1"/>
  <c r="D18" i="213"/>
  <c r="K82" i="219"/>
  <c r="K88" i="219" s="1"/>
  <c r="V80" i="122"/>
  <c r="N37" i="224"/>
  <c r="N41" i="224" s="1"/>
  <c r="M37" i="216"/>
  <c r="M41" i="216" s="1"/>
  <c r="M37" i="219"/>
  <c r="M41" i="219" s="1"/>
  <c r="O205" i="220"/>
  <c r="O37" i="219"/>
  <c r="O41" i="219" s="1"/>
  <c r="B180" i="202"/>
  <c r="C180" i="203"/>
  <c r="N37" i="210"/>
  <c r="N41" i="210" s="1"/>
  <c r="M37" i="222"/>
  <c r="M41" i="222" s="1"/>
  <c r="M37" i="223"/>
  <c r="M41" i="223" s="1"/>
  <c r="N25" i="224"/>
  <c r="L160" i="200"/>
  <c r="L121" i="202"/>
  <c r="L82" i="207"/>
  <c r="AD122" i="122" s="1"/>
  <c r="L160" i="201"/>
  <c r="D141" i="200"/>
  <c r="W74" i="122"/>
  <c r="B180" i="205"/>
  <c r="U110" i="122"/>
  <c r="W88" i="122"/>
  <c r="D141" i="202"/>
  <c r="B180" i="200"/>
  <c r="U75" i="122"/>
  <c r="W96" i="122"/>
  <c r="D180" i="203"/>
  <c r="C219" i="204"/>
  <c r="V104" i="122"/>
  <c r="D141" i="206"/>
  <c r="W116" i="122"/>
  <c r="D180" i="214"/>
  <c r="L121" i="207"/>
  <c r="AD123" i="122" s="1"/>
  <c r="J160" i="208"/>
  <c r="AB131" i="122" s="1"/>
  <c r="K121" i="219"/>
  <c r="AC200" i="122" s="1"/>
  <c r="L82" i="214"/>
  <c r="AD171" i="122" s="1"/>
  <c r="C18" i="213"/>
  <c r="L121" i="214"/>
  <c r="AD172" i="122" s="1"/>
  <c r="K121" i="220"/>
  <c r="AC207" i="122" s="1"/>
  <c r="C180" i="208"/>
  <c r="W185" i="122"/>
  <c r="C102" i="212"/>
  <c r="U186" i="122"/>
  <c r="L19" i="214"/>
  <c r="L54" i="123" s="1"/>
  <c r="D141" i="216"/>
  <c r="K121" i="212"/>
  <c r="K127" i="212" s="1"/>
  <c r="L121" i="217"/>
  <c r="AD186" i="122" s="1"/>
  <c r="AC214" i="122"/>
  <c r="K160" i="220"/>
  <c r="AC208" i="122" s="1"/>
  <c r="K27" i="225"/>
  <c r="I80" i="123" s="1"/>
  <c r="L199" i="220"/>
  <c r="AD209" i="122" s="1"/>
  <c r="L82" i="225"/>
  <c r="L88" i="225" s="1"/>
  <c r="J160" i="211"/>
  <c r="J166" i="211" s="1"/>
  <c r="J199" i="219"/>
  <c r="AB202" i="122" s="1"/>
  <c r="L82" i="209"/>
  <c r="L88" i="209" s="1"/>
  <c r="L121" i="211"/>
  <c r="AD151" i="122" s="1"/>
  <c r="J121" i="210"/>
  <c r="AB144" i="122" s="1"/>
  <c r="L121" i="222"/>
  <c r="L127" i="222" s="1"/>
  <c r="K121" i="216"/>
  <c r="AC242" i="122" s="1"/>
  <c r="L82" i="211"/>
  <c r="AD150" i="122" s="1"/>
  <c r="L82" i="212"/>
  <c r="L88" i="212" s="1"/>
  <c r="K19" i="212"/>
  <c r="H49" i="123" s="1"/>
  <c r="L27" i="215"/>
  <c r="M56" i="123" s="1"/>
  <c r="L82" i="208"/>
  <c r="L88" i="208" s="1"/>
  <c r="K199" i="219"/>
  <c r="AC202" i="122" s="1"/>
  <c r="U136" i="122"/>
  <c r="B18" i="210"/>
  <c r="C102" i="224"/>
  <c r="B102" i="204"/>
  <c r="J160" i="224"/>
  <c r="AB236" i="122" s="1"/>
  <c r="AD257" i="122"/>
  <c r="K121" i="211"/>
  <c r="AC151" i="122" s="1"/>
  <c r="J82" i="214"/>
  <c r="AB171" i="122" s="1"/>
  <c r="U145" i="122"/>
  <c r="K19" i="219"/>
  <c r="H65" i="123" s="1"/>
  <c r="U138" i="122"/>
  <c r="J27" i="211"/>
  <c r="E46" i="123" s="1"/>
  <c r="B102" i="222"/>
  <c r="K82" i="217"/>
  <c r="AC185" i="122" s="1"/>
  <c r="J27" i="212"/>
  <c r="E49" i="123" s="1"/>
  <c r="J19" i="208"/>
  <c r="D39" i="123" s="1"/>
  <c r="K82" i="211"/>
  <c r="K88" i="211" s="1"/>
  <c r="L121" i="212"/>
  <c r="AD158" i="122" s="1"/>
  <c r="W152" i="122"/>
  <c r="U171" i="122"/>
  <c r="K121" i="209"/>
  <c r="K127" i="209" s="1"/>
  <c r="C180" i="220"/>
  <c r="K82" i="205"/>
  <c r="K121" i="210"/>
  <c r="AC144" i="122" s="1"/>
  <c r="K27" i="208"/>
  <c r="I39" i="123" s="1"/>
  <c r="L19" i="217"/>
  <c r="L58" i="123" s="1"/>
  <c r="K27" i="207"/>
  <c r="I37" i="123" s="1"/>
  <c r="J160" i="222"/>
  <c r="J82" i="212"/>
  <c r="AB157" i="122" s="1"/>
  <c r="L27" i="220"/>
  <c r="M67" i="123" s="1"/>
  <c r="J27" i="224"/>
  <c r="E75" i="123" s="1"/>
  <c r="L199" i="219"/>
  <c r="AD202" i="122" s="1"/>
  <c r="L19" i="212"/>
  <c r="L49" i="123" s="1"/>
  <c r="AD214" i="122"/>
  <c r="K160" i="208"/>
  <c r="AC131" i="122" s="1"/>
  <c r="K121" i="208"/>
  <c r="AC130" i="122" s="1"/>
  <c r="K82" i="207"/>
  <c r="AC122" i="122" s="1"/>
  <c r="AB256" i="122"/>
  <c r="L19" i="211"/>
  <c r="L46" i="123" s="1"/>
  <c r="D141" i="215"/>
  <c r="C141" i="220"/>
  <c r="W137" i="122"/>
  <c r="U124" i="122"/>
  <c r="U200" i="122"/>
  <c r="C141" i="213"/>
  <c r="L205" i="198"/>
  <c r="J160" i="207"/>
  <c r="AB124" i="122" s="1"/>
  <c r="J121" i="219"/>
  <c r="J127" i="219" s="1"/>
  <c r="B102" i="208"/>
  <c r="V123" i="122"/>
  <c r="K19" i="210"/>
  <c r="H43" i="123" s="1"/>
  <c r="W186" i="122"/>
  <c r="D180" i="208"/>
  <c r="AD62" i="122"/>
  <c r="K238" i="198"/>
  <c r="AC63" i="122" s="1"/>
  <c r="D180" i="224"/>
  <c r="U234" i="122"/>
  <c r="V255" i="122"/>
  <c r="L82" i="200"/>
  <c r="L88" i="200" s="1"/>
  <c r="J19" i="216"/>
  <c r="D78" i="123" s="1"/>
  <c r="U236" i="122"/>
  <c r="B141" i="213"/>
  <c r="U199" i="122"/>
  <c r="C180" i="209"/>
  <c r="D18" i="211"/>
  <c r="K82" i="215"/>
  <c r="K88" i="215" s="1"/>
  <c r="K27" i="223"/>
  <c r="I73" i="123" s="1"/>
  <c r="J82" i="213"/>
  <c r="J88" i="213" s="1"/>
  <c r="K82" i="224"/>
  <c r="K88" i="224" s="1"/>
  <c r="K82" i="216"/>
  <c r="K88" i="216" s="1"/>
  <c r="D18" i="217"/>
  <c r="E58" i="113" s="1"/>
  <c r="K58" i="123" s="1"/>
  <c r="J121" i="216"/>
  <c r="AB242" i="122" s="1"/>
  <c r="L160" i="210"/>
  <c r="L166" i="210" s="1"/>
  <c r="AB215" i="122"/>
  <c r="L82" i="216"/>
  <c r="L88" i="216" s="1"/>
  <c r="L82" i="217"/>
  <c r="AD185" i="122" s="1"/>
  <c r="L27" i="225"/>
  <c r="M80" i="123" s="1"/>
  <c r="K160" i="213"/>
  <c r="AC166" i="122" s="1"/>
  <c r="J82" i="210"/>
  <c r="AB143" i="122" s="1"/>
  <c r="K121" i="207"/>
  <c r="AC123" i="122" s="1"/>
  <c r="J160" i="225"/>
  <c r="J166" i="225" s="1"/>
  <c r="K121" i="223"/>
  <c r="K127" i="223" s="1"/>
  <c r="K121" i="213"/>
  <c r="AC165" i="122" s="1"/>
  <c r="L121" i="225"/>
  <c r="AD249" i="122" s="1"/>
  <c r="AD213" i="122"/>
  <c r="J82" i="208"/>
  <c r="J88" i="208" s="1"/>
  <c r="J82" i="223"/>
  <c r="J88" i="223" s="1"/>
  <c r="J160" i="220"/>
  <c r="AB208" i="122" s="1"/>
  <c r="K27" i="217"/>
  <c r="I58" i="123" s="1"/>
  <c r="L27" i="210"/>
  <c r="M43" i="123" s="1"/>
  <c r="W235" i="122"/>
  <c r="U248" i="122"/>
  <c r="K160" i="217"/>
  <c r="K166" i="217" s="1"/>
  <c r="C180" i="218"/>
  <c r="B18" i="219"/>
  <c r="C18" i="215"/>
  <c r="D56" i="113" s="1"/>
  <c r="G56" i="123" s="1"/>
  <c r="L121" i="210"/>
  <c r="AD144" i="122" s="1"/>
  <c r="L82" i="220"/>
  <c r="L88" i="220" s="1"/>
  <c r="L121" i="213"/>
  <c r="AD165" i="122" s="1"/>
  <c r="L82" i="223"/>
  <c r="L88" i="223" s="1"/>
  <c r="K27" i="214"/>
  <c r="I54" i="123" s="1"/>
  <c r="J160" i="210"/>
  <c r="AB145" i="122" s="1"/>
  <c r="L160" i="220"/>
  <c r="L166" i="220" s="1"/>
  <c r="L27" i="207"/>
  <c r="M37" i="123" s="1"/>
  <c r="U130" i="122"/>
  <c r="B141" i="208"/>
  <c r="B102" i="212"/>
  <c r="U157" i="122"/>
  <c r="D141" i="207"/>
  <c r="D18" i="207"/>
  <c r="V186" i="122"/>
  <c r="C141" i="217"/>
  <c r="D102" i="220"/>
  <c r="D18" i="220"/>
  <c r="E67" i="113" s="1"/>
  <c r="K67" i="123" s="1"/>
  <c r="W206" i="122"/>
  <c r="U123" i="122"/>
  <c r="B141" i="207"/>
  <c r="L121" i="215"/>
  <c r="L127" i="215" s="1"/>
  <c r="L19" i="215"/>
  <c r="L56" i="123" s="1"/>
  <c r="L160" i="207"/>
  <c r="AD124" i="122" s="1"/>
  <c r="L19" i="207"/>
  <c r="L37" i="123" s="1"/>
  <c r="B18" i="209"/>
  <c r="C41" i="113" s="1"/>
  <c r="C41" i="123" s="1"/>
  <c r="U137" i="122"/>
  <c r="D102" i="210"/>
  <c r="W143" i="122"/>
  <c r="J82" i="211"/>
  <c r="J88" i="211" s="1"/>
  <c r="U208" i="122"/>
  <c r="B180" i="220"/>
  <c r="C18" i="214"/>
  <c r="C102" i="214"/>
  <c r="K27" i="211"/>
  <c r="I46" i="123" s="1"/>
  <c r="V151" i="122"/>
  <c r="W123" i="122"/>
  <c r="L160" i="225"/>
  <c r="J27" i="220"/>
  <c r="E67" i="123" s="1"/>
  <c r="J121" i="220"/>
  <c r="J127" i="220" s="1"/>
  <c r="J82" i="207"/>
  <c r="J88" i="207" s="1"/>
  <c r="J27" i="207"/>
  <c r="E37" i="123" s="1"/>
  <c r="W229" i="122"/>
  <c r="U213" i="122"/>
  <c r="K160" i="225"/>
  <c r="K19" i="225"/>
  <c r="H80" i="123" s="1"/>
  <c r="L121" i="223"/>
  <c r="L127" i="223" s="1"/>
  <c r="L19" i="223"/>
  <c r="L73" i="123" s="1"/>
  <c r="K19" i="217"/>
  <c r="H58" i="123" s="1"/>
  <c r="L27" i="217"/>
  <c r="M58" i="123" s="1"/>
  <c r="L121" i="208"/>
  <c r="AD130" i="122" s="1"/>
  <c r="L121" i="219"/>
  <c r="AD200" i="122" s="1"/>
  <c r="J27" i="214"/>
  <c r="E54" i="123" s="1"/>
  <c r="K27" i="210"/>
  <c r="I43" i="123" s="1"/>
  <c r="V227" i="122"/>
  <c r="B18" i="224"/>
  <c r="C75" i="113" s="1"/>
  <c r="C75" i="123" s="1"/>
  <c r="V137" i="122"/>
  <c r="L27" i="211"/>
  <c r="M46" i="123" s="1"/>
  <c r="B102" i="217"/>
  <c r="U256" i="122"/>
  <c r="K82" i="212"/>
  <c r="K88" i="212" s="1"/>
  <c r="L19" i="219"/>
  <c r="L65" i="123" s="1"/>
  <c r="J27" i="216"/>
  <c r="E78" i="123" s="1"/>
  <c r="K19" i="208"/>
  <c r="H39" i="123" s="1"/>
  <c r="D18" i="206"/>
  <c r="J27" i="222"/>
  <c r="E71" i="123" s="1"/>
  <c r="J19" i="222"/>
  <c r="D71" i="123" s="1"/>
  <c r="J27" i="225"/>
  <c r="E80" i="123" s="1"/>
  <c r="J82" i="222"/>
  <c r="AB220" i="122" s="1"/>
  <c r="J27" i="223"/>
  <c r="E73" i="123" s="1"/>
  <c r="K82" i="208"/>
  <c r="K88" i="208" s="1"/>
  <c r="J82" i="224"/>
  <c r="J88" i="224" s="1"/>
  <c r="K82" i="222"/>
  <c r="K88" i="222" s="1"/>
  <c r="K19" i="222"/>
  <c r="H71" i="123" s="1"/>
  <c r="L82" i="215"/>
  <c r="L88" i="215" s="1"/>
  <c r="L121" i="220"/>
  <c r="L127" i="220" s="1"/>
  <c r="L121" i="216"/>
  <c r="L127" i="216" s="1"/>
  <c r="L160" i="211"/>
  <c r="AD152" i="122" s="1"/>
  <c r="L160" i="214"/>
  <c r="AD173" i="122" s="1"/>
  <c r="J82" i="216"/>
  <c r="AB241" i="122" s="1"/>
  <c r="J121" i="207"/>
  <c r="AB123" i="122" s="1"/>
  <c r="K27" i="213"/>
  <c r="I52" i="123" s="1"/>
  <c r="K19" i="209"/>
  <c r="H41" i="123" s="1"/>
  <c r="J199" i="220"/>
  <c r="AB209" i="122" s="1"/>
  <c r="J121" i="212"/>
  <c r="AB158" i="122" s="1"/>
  <c r="K160" i="223"/>
  <c r="K166" i="223" s="1"/>
  <c r="K82" i="210"/>
  <c r="AC143" i="122" s="1"/>
  <c r="K160" i="219"/>
  <c r="AC201" i="122" s="1"/>
  <c r="K160" i="207"/>
  <c r="AC124" i="122" s="1"/>
  <c r="AC215" i="122"/>
  <c r="J19" i="220"/>
  <c r="D67" i="123" s="1"/>
  <c r="J27" i="210"/>
  <c r="E43" i="123" s="1"/>
  <c r="J121" i="214"/>
  <c r="J127" i="214" s="1"/>
  <c r="K160" i="211"/>
  <c r="L82" i="219"/>
  <c r="L88" i="219" s="1"/>
  <c r="L160" i="213"/>
  <c r="AD166" i="122" s="1"/>
  <c r="L121" i="224"/>
  <c r="AD235" i="122" s="1"/>
  <c r="K160" i="210"/>
  <c r="AC145" i="122" s="1"/>
  <c r="L27" i="209"/>
  <c r="M41" i="123" s="1"/>
  <c r="K160" i="224"/>
  <c r="AC236" i="122" s="1"/>
  <c r="J160" i="217"/>
  <c r="AB187" i="122" s="1"/>
  <c r="L82" i="213"/>
  <c r="AD164" i="122" s="1"/>
  <c r="L19" i="222"/>
  <c r="L71" i="123" s="1"/>
  <c r="B102" i="200"/>
  <c r="B18" i="200"/>
  <c r="C14" i="113" s="1"/>
  <c r="C14" i="123" s="1"/>
  <c r="B180" i="217"/>
  <c r="W187" i="122"/>
  <c r="C18" i="217"/>
  <c r="D58" i="113" s="1"/>
  <c r="G58" i="123" s="1"/>
  <c r="B18" i="223"/>
  <c r="K82" i="209"/>
  <c r="K88" i="209" s="1"/>
  <c r="J160" i="214"/>
  <c r="J160" i="219"/>
  <c r="AB201" i="122" s="1"/>
  <c r="J27" i="219"/>
  <c r="E65" i="123" s="1"/>
  <c r="V124" i="122"/>
  <c r="C18" i="207"/>
  <c r="D37" i="113" s="1"/>
  <c r="G37" i="123" s="1"/>
  <c r="C180" i="207"/>
  <c r="L27" i="212"/>
  <c r="M49" i="123" s="1"/>
  <c r="AC213" i="122"/>
  <c r="J27" i="213"/>
  <c r="E52" i="123" s="1"/>
  <c r="C102" i="208"/>
  <c r="C18" i="208"/>
  <c r="L160" i="212"/>
  <c r="AD159" i="122" s="1"/>
  <c r="AD67" i="122"/>
  <c r="L127" i="199"/>
  <c r="D219" i="219"/>
  <c r="W202" i="122"/>
  <c r="J19" i="219"/>
  <c r="D65" i="123" s="1"/>
  <c r="J82" i="219"/>
  <c r="AB199" i="122" s="1"/>
  <c r="J19" i="215"/>
  <c r="D56" i="123" s="1"/>
  <c r="W165" i="122"/>
  <c r="D141" i="213"/>
  <c r="W220" i="122"/>
  <c r="D18" i="222"/>
  <c r="V195" i="122"/>
  <c r="K82" i="220"/>
  <c r="AC206" i="122" s="1"/>
  <c r="K27" i="220"/>
  <c r="I67" i="123" s="1"/>
  <c r="J121" i="217"/>
  <c r="AB186" i="122" s="1"/>
  <c r="J19" i="217"/>
  <c r="D58" i="123" s="1"/>
  <c r="L121" i="209"/>
  <c r="AD137" i="122" s="1"/>
  <c r="J27" i="217"/>
  <c r="E58" i="123" s="1"/>
  <c r="J82" i="217"/>
  <c r="J88" i="217" s="1"/>
  <c r="B102" i="207"/>
  <c r="B18" i="207"/>
  <c r="L82" i="210"/>
  <c r="L88" i="210" s="1"/>
  <c r="W248" i="122"/>
  <c r="K19" i="224"/>
  <c r="H75" i="123" s="1"/>
  <c r="K27" i="222"/>
  <c r="I71" i="123" s="1"/>
  <c r="L27" i="214"/>
  <c r="M54" i="123" s="1"/>
  <c r="L19" i="216"/>
  <c r="L78" i="123" s="1"/>
  <c r="J82" i="220"/>
  <c r="J88" i="220" s="1"/>
  <c r="L19" i="213"/>
  <c r="L52" i="123" s="1"/>
  <c r="V173" i="122"/>
  <c r="B18" i="204"/>
  <c r="C25" i="113" s="1"/>
  <c r="C25" i="123" s="1"/>
  <c r="C219" i="218"/>
  <c r="J82" i="215"/>
  <c r="AB178" i="122" s="1"/>
  <c r="D102" i="222"/>
  <c r="D102" i="223"/>
  <c r="K19" i="211"/>
  <c r="H46" i="123" s="1"/>
  <c r="K27" i="209"/>
  <c r="I41" i="123" s="1"/>
  <c r="C18" i="199"/>
  <c r="D10" i="113" s="1"/>
  <c r="G10" i="123" s="1"/>
  <c r="K27" i="200"/>
  <c r="I14" i="123" s="1"/>
  <c r="K82" i="200"/>
  <c r="AC73" i="122" s="1"/>
  <c r="K82" i="225"/>
  <c r="AC248" i="122" s="1"/>
  <c r="L27" i="216"/>
  <c r="M78" i="123" s="1"/>
  <c r="B18" i="213"/>
  <c r="D18" i="223"/>
  <c r="D18" i="209"/>
  <c r="E41" i="113" s="1"/>
  <c r="K41" i="123" s="1"/>
  <c r="C18" i="222"/>
  <c r="L160" i="223"/>
  <c r="L160" i="215"/>
  <c r="AD180" i="122" s="1"/>
  <c r="K27" i="216"/>
  <c r="I78" i="123" s="1"/>
  <c r="K19" i="216"/>
  <c r="H78" i="123" s="1"/>
  <c r="B18" i="212"/>
  <c r="J19" i="209"/>
  <c r="D41" i="123" s="1"/>
  <c r="K121" i="214"/>
  <c r="K127" i="214" s="1"/>
  <c r="K82" i="214"/>
  <c r="K88" i="214" s="1"/>
  <c r="J121" i="222"/>
  <c r="AB221" i="122" s="1"/>
  <c r="L19" i="224"/>
  <c r="L75" i="123" s="1"/>
  <c r="K27" i="215"/>
  <c r="I56" i="123" s="1"/>
  <c r="L27" i="224"/>
  <c r="M75" i="123" s="1"/>
  <c r="J19" i="212"/>
  <c r="D49" i="123" s="1"/>
  <c r="J19" i="213"/>
  <c r="D52" i="123" s="1"/>
  <c r="K160" i="215"/>
  <c r="AC180" i="122" s="1"/>
  <c r="K27" i="219"/>
  <c r="I65" i="123" s="1"/>
  <c r="J27" i="209"/>
  <c r="E41" i="123" s="1"/>
  <c r="J160" i="213"/>
  <c r="AB166" i="122" s="1"/>
  <c r="K19" i="220"/>
  <c r="H67" i="123" s="1"/>
  <c r="B18" i="208"/>
  <c r="C39" i="113" s="1"/>
  <c r="C39" i="123" s="1"/>
  <c r="D18" i="208"/>
  <c r="D102" i="208"/>
  <c r="J160" i="215"/>
  <c r="J27" i="215"/>
  <c r="E56" i="123" s="1"/>
  <c r="J166" i="198"/>
  <c r="L19" i="225"/>
  <c r="L80" i="123" s="1"/>
  <c r="J121" i="224"/>
  <c r="AB235" i="122" s="1"/>
  <c r="J19" i="224"/>
  <c r="D75" i="123" s="1"/>
  <c r="W130" i="122"/>
  <c r="K82" i="213"/>
  <c r="AC164" i="122" s="1"/>
  <c r="J160" i="212"/>
  <c r="AB159" i="122" s="1"/>
  <c r="B180" i="208"/>
  <c r="L19" i="210"/>
  <c r="L43" i="123" s="1"/>
  <c r="B141" i="210"/>
  <c r="L19" i="220"/>
  <c r="L67" i="123" s="1"/>
  <c r="K121" i="215"/>
  <c r="L27" i="213"/>
  <c r="M52" i="123" s="1"/>
  <c r="J82" i="200"/>
  <c r="AB73" i="122" s="1"/>
  <c r="J19" i="200"/>
  <c r="D14" i="123" s="1"/>
  <c r="J160" i="223"/>
  <c r="AB229" i="122" s="1"/>
  <c r="L160" i="219"/>
  <c r="AD201" i="122" s="1"/>
  <c r="L27" i="219"/>
  <c r="M65" i="123" s="1"/>
  <c r="B18" i="217"/>
  <c r="K121" i="224"/>
  <c r="K27" i="224"/>
  <c r="I75" i="123" s="1"/>
  <c r="J19" i="214"/>
  <c r="D54" i="123" s="1"/>
  <c r="L27" i="222"/>
  <c r="M71" i="123" s="1"/>
  <c r="L160" i="222"/>
  <c r="K19" i="213"/>
  <c r="H52" i="123" s="1"/>
  <c r="K19" i="223"/>
  <c r="H73" i="123" s="1"/>
  <c r="K82" i="223"/>
  <c r="K88" i="223" s="1"/>
  <c r="C180" i="210"/>
  <c r="W151" i="122"/>
  <c r="D180" i="225"/>
  <c r="W250" i="122"/>
  <c r="C18" i="200"/>
  <c r="D14" i="113" s="1"/>
  <c r="C102" i="200"/>
  <c r="W172" i="122"/>
  <c r="D141" i="214"/>
  <c r="K27" i="212"/>
  <c r="I49" i="123" s="1"/>
  <c r="K160" i="212"/>
  <c r="K166" i="212" s="1"/>
  <c r="L19" i="208"/>
  <c r="L39" i="123" s="1"/>
  <c r="L160" i="208"/>
  <c r="AD131" i="122" s="1"/>
  <c r="J121" i="211"/>
  <c r="J19" i="211"/>
  <c r="D46" i="123" s="1"/>
  <c r="L82" i="224"/>
  <c r="AD234" i="122" s="1"/>
  <c r="J121" i="213"/>
  <c r="AB165" i="122" s="1"/>
  <c r="K19" i="214"/>
  <c r="H54" i="123" s="1"/>
  <c r="J82" i="225"/>
  <c r="J88" i="225" s="1"/>
  <c r="J19" i="225"/>
  <c r="D80" i="123" s="1"/>
  <c r="AC256" i="122"/>
  <c r="D18" i="214"/>
  <c r="E54" i="113" s="1"/>
  <c r="K54" i="123" s="1"/>
  <c r="J121" i="208"/>
  <c r="J27" i="208"/>
  <c r="E39" i="123" s="1"/>
  <c r="AD215" i="122"/>
  <c r="D102" i="214"/>
  <c r="U173" i="122"/>
  <c r="K121" i="217"/>
  <c r="AC186" i="122" s="1"/>
  <c r="L27" i="208"/>
  <c r="M39" i="123" s="1"/>
  <c r="C18" i="210"/>
  <c r="W171" i="122"/>
  <c r="L160" i="224"/>
  <c r="AD236" i="122" s="1"/>
  <c r="J19" i="210"/>
  <c r="D43" i="123" s="1"/>
  <c r="J19" i="207"/>
  <c r="D37" i="123" s="1"/>
  <c r="J121" i="209"/>
  <c r="AB137" i="122" s="1"/>
  <c r="K166" i="198"/>
  <c r="U131" i="122"/>
  <c r="L27" i="223"/>
  <c r="M73" i="123" s="1"/>
  <c r="V248" i="122"/>
  <c r="V144" i="122"/>
  <c r="K160" i="214"/>
  <c r="AC173" i="122" s="1"/>
  <c r="K19" i="207"/>
  <c r="H37" i="123" s="1"/>
  <c r="B18" i="220"/>
  <c r="L19" i="209"/>
  <c r="L41" i="123" s="1"/>
  <c r="L160" i="209"/>
  <c r="L166" i="209" s="1"/>
  <c r="L199" i="199"/>
  <c r="AD69" i="122" s="1"/>
  <c r="C18" i="223"/>
  <c r="D73" i="113" s="1"/>
  <c r="G73" i="123" s="1"/>
  <c r="B18" i="225"/>
  <c r="C18" i="225"/>
  <c r="C18" i="224"/>
  <c r="B18" i="214"/>
  <c r="J19" i="223"/>
  <c r="D73" i="123" s="1"/>
  <c r="K160" i="209"/>
  <c r="AC138" i="122" s="1"/>
  <c r="L160" i="217"/>
  <c r="J121" i="225"/>
  <c r="K199" i="220"/>
  <c r="J121" i="215"/>
  <c r="C18" i="212"/>
  <c r="C18" i="211"/>
  <c r="D46" i="113" s="1"/>
  <c r="G46" i="123" s="1"/>
  <c r="D18" i="210"/>
  <c r="E43" i="113" s="1"/>
  <c r="K43" i="123" s="1"/>
  <c r="N37" i="217"/>
  <c r="N41" i="217" s="1"/>
  <c r="O37" i="225"/>
  <c r="O41" i="225" s="1"/>
  <c r="N54" i="198"/>
  <c r="N54" i="228" s="1"/>
  <c r="N59" i="198"/>
  <c r="N59" i="228" s="1"/>
  <c r="O187" i="198"/>
  <c r="O148" i="198"/>
  <c r="I179" i="198" s="1"/>
  <c r="I101" i="198"/>
  <c r="I218" i="198" s="1"/>
  <c r="O226" i="198"/>
  <c r="I257" i="198" s="1"/>
  <c r="O109" i="198"/>
  <c r="O51" i="198"/>
  <c r="O109" i="207"/>
  <c r="I140" i="207" s="1"/>
  <c r="I101" i="207"/>
  <c r="O148" i="207"/>
  <c r="I179" i="207" s="1"/>
  <c r="O51" i="207"/>
  <c r="O148" i="210"/>
  <c r="I179" i="210" s="1"/>
  <c r="I101" i="210"/>
  <c r="O109" i="210"/>
  <c r="I140" i="210" s="1"/>
  <c r="O51" i="210"/>
  <c r="O148" i="213"/>
  <c r="I179" i="213" s="1"/>
  <c r="O109" i="213"/>
  <c r="I140" i="213" s="1"/>
  <c r="I101" i="213"/>
  <c r="O51" i="213"/>
  <c r="I36" i="183"/>
  <c r="G28" i="126"/>
  <c r="I9" i="183"/>
  <c r="G8" i="126"/>
  <c r="G14" i="113"/>
  <c r="G9" i="183" s="1"/>
  <c r="G148" i="200"/>
  <c r="G109" i="200"/>
  <c r="G148" i="203"/>
  <c r="G187" i="203"/>
  <c r="G226" i="203"/>
  <c r="G109" i="203"/>
  <c r="G265" i="203" s="1"/>
  <c r="G148" i="214"/>
  <c r="G109" i="214"/>
  <c r="V63" i="122"/>
  <c r="I7" i="122" s="1"/>
  <c r="D9" i="164" s="1"/>
  <c r="C258" i="198"/>
  <c r="O148" i="219"/>
  <c r="I179" i="219" s="1"/>
  <c r="O187" i="219"/>
  <c r="I218" i="219" s="1"/>
  <c r="I101" i="219"/>
  <c r="O109" i="219"/>
  <c r="I140" i="219" s="1"/>
  <c r="O51" i="219"/>
  <c r="I101" i="215"/>
  <c r="O148" i="215"/>
  <c r="I179" i="215" s="1"/>
  <c r="O109" i="215"/>
  <c r="I140" i="215" s="1"/>
  <c r="O51" i="215"/>
  <c r="O148" i="217"/>
  <c r="I179" i="217" s="1"/>
  <c r="O109" i="217"/>
  <c r="I140" i="217" s="1"/>
  <c r="I101" i="217"/>
  <c r="O51" i="217"/>
  <c r="G109" i="202"/>
  <c r="G148" i="202"/>
  <c r="G109" i="209"/>
  <c r="G148" i="209"/>
  <c r="O109" i="212"/>
  <c r="I140" i="212" s="1"/>
  <c r="O51" i="212"/>
  <c r="B18" i="222"/>
  <c r="M25" i="222"/>
  <c r="I39" i="183"/>
  <c r="G31" i="126"/>
  <c r="M18" i="183"/>
  <c r="H15" i="126"/>
  <c r="G148" i="220"/>
  <c r="G187" i="220"/>
  <c r="G109" i="220"/>
  <c r="G148" i="216"/>
  <c r="G148" i="223"/>
  <c r="G109" i="223"/>
  <c r="G187" i="199"/>
  <c r="G148" i="199"/>
  <c r="G109" i="199"/>
  <c r="G226" i="199" s="1"/>
  <c r="O54" i="198"/>
  <c r="O54" i="228" s="1"/>
  <c r="O59" i="198"/>
  <c r="O59" i="228" s="1"/>
  <c r="O148" i="200"/>
  <c r="I179" i="200" s="1"/>
  <c r="O109" i="200"/>
  <c r="I140" i="200" s="1"/>
  <c r="I101" i="200"/>
  <c r="O51" i="200"/>
  <c r="O109" i="203"/>
  <c r="O226" i="203"/>
  <c r="I257" i="203" s="1"/>
  <c r="O51" i="203"/>
  <c r="O148" i="224"/>
  <c r="I179" i="224" s="1"/>
  <c r="I101" i="224"/>
  <c r="O109" i="224"/>
  <c r="I140" i="224" s="1"/>
  <c r="O51" i="224"/>
  <c r="I101" i="214"/>
  <c r="O51" i="214"/>
  <c r="G109" i="201"/>
  <c r="G148" i="201"/>
  <c r="G109" i="208"/>
  <c r="G148" i="208"/>
  <c r="G109" i="225"/>
  <c r="G148" i="225"/>
  <c r="I101" i="202"/>
  <c r="O148" i="202"/>
  <c r="I179" i="202" s="1"/>
  <c r="O148" i="209"/>
  <c r="I179" i="209" s="1"/>
  <c r="O109" i="209"/>
  <c r="I140" i="209" s="1"/>
  <c r="I101" i="209"/>
  <c r="O51" i="209"/>
  <c r="M11" i="183"/>
  <c r="H10" i="126"/>
  <c r="K18" i="113"/>
  <c r="K11" i="183" s="1"/>
  <c r="G226" i="198"/>
  <c r="G187" i="198"/>
  <c r="G148" i="198"/>
  <c r="G109" i="198"/>
  <c r="G265" i="198" s="1"/>
  <c r="O187" i="220"/>
  <c r="I218" i="220" s="1"/>
  <c r="O148" i="220"/>
  <c r="I179" i="220" s="1"/>
  <c r="O51" i="220"/>
  <c r="O148" i="216"/>
  <c r="I179" i="216" s="1"/>
  <c r="O109" i="216"/>
  <c r="I140" i="216" s="1"/>
  <c r="I101" i="216"/>
  <c r="O51" i="216"/>
  <c r="O148" i="223"/>
  <c r="I179" i="223" s="1"/>
  <c r="I101" i="223"/>
  <c r="O109" i="223"/>
  <c r="I140" i="223" s="1"/>
  <c r="O51" i="223"/>
  <c r="O187" i="199"/>
  <c r="I218" i="199" s="1"/>
  <c r="O109" i="199"/>
  <c r="I101" i="199"/>
  <c r="O148" i="199"/>
  <c r="I179" i="199" s="1"/>
  <c r="O51" i="199"/>
  <c r="D258" i="198"/>
  <c r="W63" i="122"/>
  <c r="J7" i="122" s="1"/>
  <c r="G148" i="206"/>
  <c r="G187" i="206"/>
  <c r="G109" i="206"/>
  <c r="G148" i="211"/>
  <c r="G109" i="211"/>
  <c r="G109" i="204"/>
  <c r="G187" i="204"/>
  <c r="G148" i="204"/>
  <c r="G265" i="204"/>
  <c r="G226" i="204"/>
  <c r="G148" i="218"/>
  <c r="G187" i="218"/>
  <c r="I40" i="183"/>
  <c r="G32" i="126"/>
  <c r="O109" i="201"/>
  <c r="I140" i="201" s="1"/>
  <c r="O148" i="201"/>
  <c r="I179" i="201" s="1"/>
  <c r="I101" i="201"/>
  <c r="O51" i="201"/>
  <c r="O148" i="208"/>
  <c r="I179" i="208" s="1"/>
  <c r="I101" i="208"/>
  <c r="O109" i="208"/>
  <c r="I140" i="208" s="1"/>
  <c r="O51" i="208"/>
  <c r="O148" i="225"/>
  <c r="I179" i="225" s="1"/>
  <c r="O109" i="225"/>
  <c r="I140" i="225" s="1"/>
  <c r="I101" i="225"/>
  <c r="O51" i="225"/>
  <c r="G109" i="205"/>
  <c r="G148" i="222"/>
  <c r="G109" i="222"/>
  <c r="L19" i="199"/>
  <c r="L10" i="123" s="1"/>
  <c r="I10" i="183"/>
  <c r="G9" i="126"/>
  <c r="G16" i="113"/>
  <c r="G10" i="183" s="1"/>
  <c r="G148" i="207"/>
  <c r="G109" i="213"/>
  <c r="G148" i="213"/>
  <c r="I101" i="206"/>
  <c r="O109" i="206"/>
  <c r="I140" i="206" s="1"/>
  <c r="O148" i="211"/>
  <c r="I179" i="211" s="1"/>
  <c r="I101" i="211"/>
  <c r="O109" i="211"/>
  <c r="I140" i="211" s="1"/>
  <c r="O51" i="211"/>
  <c r="O265" i="204"/>
  <c r="I296" i="204" s="1"/>
  <c r="O226" i="204"/>
  <c r="I257" i="204" s="1"/>
  <c r="O187" i="204"/>
  <c r="I218" i="204" s="1"/>
  <c r="O148" i="204"/>
  <c r="I179" i="204" s="1"/>
  <c r="O109" i="204"/>
  <c r="I140" i="204" s="1"/>
  <c r="I101" i="204"/>
  <c r="O51" i="204"/>
  <c r="O187" i="218"/>
  <c r="I218" i="218" s="1"/>
  <c r="O148" i="218"/>
  <c r="I179" i="218" s="1"/>
  <c r="O109" i="218"/>
  <c r="I140" i="218" s="1"/>
  <c r="I101" i="218"/>
  <c r="O51" i="218"/>
  <c r="M251" i="198"/>
  <c r="G187" i="219"/>
  <c r="G109" i="219"/>
  <c r="G148" i="219"/>
  <c r="G148" i="215"/>
  <c r="G109" i="215"/>
  <c r="G148" i="217"/>
  <c r="O148" i="205"/>
  <c r="I179" i="205" s="1"/>
  <c r="O109" i="205"/>
  <c r="I140" i="205" s="1"/>
  <c r="O187" i="205"/>
  <c r="I218" i="205" s="1"/>
  <c r="I101" i="205"/>
  <c r="O51" i="205"/>
  <c r="O148" i="222"/>
  <c r="I179" i="222" s="1"/>
  <c r="O109" i="222"/>
  <c r="I140" i="222" s="1"/>
  <c r="I101" i="222"/>
  <c r="O51" i="222"/>
  <c r="G148" i="212"/>
  <c r="G109" i="212"/>
  <c r="M166" i="225"/>
  <c r="AF201" i="122"/>
  <c r="M13" i="122"/>
  <c r="M19" i="122" s="1"/>
  <c r="AE229" i="122"/>
  <c r="O166" i="213"/>
  <c r="AE187" i="122"/>
  <c r="M80" i="200"/>
  <c r="M25" i="210"/>
  <c r="O25" i="222"/>
  <c r="M80" i="222"/>
  <c r="AG172" i="122"/>
  <c r="M166" i="224"/>
  <c r="AG222" i="122"/>
  <c r="M25" i="215"/>
  <c r="AE200" i="122"/>
  <c r="O166" i="214"/>
  <c r="AE222" i="122"/>
  <c r="O25" i="209"/>
  <c r="N127" i="216"/>
  <c r="M25" i="199"/>
  <c r="AF249" i="122"/>
  <c r="AG187" i="122"/>
  <c r="M25" i="223"/>
  <c r="AF202" i="122"/>
  <c r="AE215" i="122"/>
  <c r="O25" i="218"/>
  <c r="AF221" i="122"/>
  <c r="AF145" i="122"/>
  <c r="AG215" i="122"/>
  <c r="O25" i="214"/>
  <c r="N25" i="212"/>
  <c r="N80" i="224"/>
  <c r="N205" i="218"/>
  <c r="AE172" i="122"/>
  <c r="M205" i="220"/>
  <c r="N166" i="222"/>
  <c r="AF179" i="122"/>
  <c r="AG200" i="122"/>
  <c r="N25" i="210"/>
  <c r="O25" i="213"/>
  <c r="M166" i="212"/>
  <c r="O25" i="224"/>
  <c r="M25" i="211"/>
  <c r="O25" i="215"/>
  <c r="N25" i="215"/>
  <c r="M25" i="224"/>
  <c r="N25" i="222"/>
  <c r="K13" i="122"/>
  <c r="K19" i="122" s="1"/>
  <c r="N25" i="225"/>
  <c r="N80" i="212"/>
  <c r="AE214" i="122"/>
  <c r="AF166" i="122"/>
  <c r="M25" i="225"/>
  <c r="M25" i="217"/>
  <c r="O166" i="209"/>
  <c r="O80" i="214"/>
  <c r="O127" i="225"/>
  <c r="AE249" i="122"/>
  <c r="N80" i="210"/>
  <c r="M205" i="219"/>
  <c r="AE195" i="122"/>
  <c r="O25" i="210"/>
  <c r="O80" i="200"/>
  <c r="AG180" i="122"/>
  <c r="M80" i="225"/>
  <c r="O25" i="199"/>
  <c r="O25" i="225"/>
  <c r="N25" i="217"/>
  <c r="N25" i="218"/>
  <c r="O25" i="223"/>
  <c r="AF152" i="122"/>
  <c r="N80" i="217"/>
  <c r="AG201" i="122"/>
  <c r="M166" i="214"/>
  <c r="M25" i="213"/>
  <c r="N127" i="213"/>
  <c r="O37" i="218"/>
  <c r="O41" i="218" s="1"/>
  <c r="N37" i="222"/>
  <c r="N41" i="222" s="1"/>
  <c r="B141" i="223"/>
  <c r="O37" i="216"/>
  <c r="O41" i="216" s="1"/>
  <c r="M37" i="225"/>
  <c r="M41" i="225" s="1"/>
  <c r="AG152" i="122"/>
  <c r="O25" i="206"/>
  <c r="O25" i="219"/>
  <c r="N25" i="199"/>
  <c r="N166" i="212"/>
  <c r="N25" i="223"/>
  <c r="M166" i="219"/>
  <c r="M25" i="212"/>
  <c r="AF200" i="122"/>
  <c r="N37" i="219"/>
  <c r="N41" i="219" s="1"/>
  <c r="J121" i="223"/>
  <c r="O37" i="222"/>
  <c r="O41" i="222" s="1"/>
  <c r="C18" i="218"/>
  <c r="O37" i="220"/>
  <c r="O41" i="220" s="1"/>
  <c r="O25" i="212"/>
  <c r="M166" i="213"/>
  <c r="N25" i="211"/>
  <c r="N127" i="223"/>
  <c r="N25" i="220"/>
  <c r="O37" i="214"/>
  <c r="O41" i="214" s="1"/>
  <c r="N37" i="200"/>
  <c r="N41" i="200" s="1"/>
  <c r="N37" i="218"/>
  <c r="N41" i="218" s="1"/>
  <c r="U73" i="122"/>
  <c r="C180" i="199"/>
  <c r="V68" i="122"/>
  <c r="W115" i="122"/>
  <c r="D102" i="206"/>
  <c r="AG256" i="122"/>
  <c r="G14" i="122"/>
  <c r="H32" i="122"/>
  <c r="G37" i="122" s="1"/>
  <c r="AG214" i="122"/>
  <c r="U109" i="122"/>
  <c r="B141" i="205"/>
  <c r="M37" i="218"/>
  <c r="M41" i="218" s="1"/>
  <c r="K19" i="215"/>
  <c r="H56" i="123" s="1"/>
  <c r="M25" i="218"/>
  <c r="M25" i="214"/>
  <c r="O25" i="217"/>
  <c r="K199" i="199"/>
  <c r="AC69" i="122" s="1"/>
  <c r="U68" i="122"/>
  <c r="B180" i="199"/>
  <c r="AD61" i="122"/>
  <c r="L166" i="198"/>
  <c r="V108" i="122"/>
  <c r="C102" i="205"/>
  <c r="O127" i="216"/>
  <c r="AG242" i="122"/>
  <c r="O166" i="224"/>
  <c r="AG236" i="122"/>
  <c r="J160" i="209"/>
  <c r="I147" i="198"/>
  <c r="I186" i="198"/>
  <c r="I225" i="198"/>
  <c r="I108" i="198"/>
  <c r="I264" i="198" s="1"/>
  <c r="N37" i="220"/>
  <c r="N41" i="220" s="1"/>
  <c r="O37" i="213"/>
  <c r="O41" i="213" s="1"/>
  <c r="O25" i="211"/>
  <c r="O25" i="220"/>
  <c r="N25" i="216"/>
  <c r="M25" i="219"/>
  <c r="B18" i="205"/>
  <c r="M37" i="217"/>
  <c r="M41" i="217" s="1"/>
  <c r="N25" i="219"/>
  <c r="N25" i="213"/>
  <c r="M25" i="220"/>
  <c r="B219" i="204"/>
  <c r="U104" i="122"/>
  <c r="AF187" i="122"/>
  <c r="N166" i="217"/>
  <c r="M127" i="213"/>
  <c r="AE165" i="122"/>
  <c r="AE152" i="122"/>
  <c r="M166" i="211"/>
  <c r="W215" i="122"/>
  <c r="C102" i="209"/>
  <c r="V136" i="122"/>
  <c r="B102" i="210"/>
  <c r="U143" i="122"/>
  <c r="U242" i="122"/>
  <c r="B141" i="216"/>
  <c r="V213" i="122"/>
  <c r="D180" i="222"/>
  <c r="W222" i="122"/>
  <c r="C180" i="212"/>
  <c r="V159" i="122"/>
  <c r="B141" i="225"/>
  <c r="U249" i="122"/>
  <c r="C180" i="211"/>
  <c r="V152" i="122"/>
  <c r="B141" i="220"/>
  <c r="U207" i="122"/>
  <c r="V209" i="122"/>
  <c r="C219" i="220"/>
  <c r="C18" i="209"/>
  <c r="D41" i="113" s="1"/>
  <c r="G41" i="123" s="1"/>
  <c r="O205" i="206"/>
  <c r="AG118" i="122"/>
  <c r="B141" i="222"/>
  <c r="U221" i="122"/>
  <c r="W180" i="122"/>
  <c r="D180" i="215"/>
  <c r="W138" i="122"/>
  <c r="D180" i="209"/>
  <c r="V249" i="122"/>
  <c r="C141" i="225"/>
  <c r="U257" i="122"/>
  <c r="C141" i="214"/>
  <c r="V172" i="122"/>
  <c r="U201" i="122"/>
  <c r="B180" i="219"/>
  <c r="B180" i="211"/>
  <c r="U152" i="122"/>
  <c r="B141" i="211"/>
  <c r="U151" i="122"/>
  <c r="U202" i="122"/>
  <c r="B219" i="219"/>
  <c r="W213" i="122"/>
  <c r="D102" i="213"/>
  <c r="W164" i="122"/>
  <c r="C141" i="215"/>
  <c r="V179" i="122"/>
  <c r="B141" i="224"/>
  <c r="U235" i="122"/>
  <c r="M25" i="204"/>
  <c r="J199" i="199"/>
  <c r="AB69" i="122" s="1"/>
  <c r="V143" i="122"/>
  <c r="C102" i="210"/>
  <c r="B102" i="213"/>
  <c r="U164" i="122"/>
  <c r="C18" i="219"/>
  <c r="D65" i="113" s="1"/>
  <c r="G65" i="123" s="1"/>
  <c r="C102" i="219"/>
  <c r="V199" i="122"/>
  <c r="B180" i="222"/>
  <c r="U222" i="122"/>
  <c r="D180" i="213"/>
  <c r="W166" i="122"/>
  <c r="O166" i="212"/>
  <c r="AG159" i="122"/>
  <c r="W255" i="122"/>
  <c r="V206" i="122"/>
  <c r="C18" i="220"/>
  <c r="D67" i="113" s="1"/>
  <c r="G67" i="123" s="1"/>
  <c r="C102" i="220"/>
  <c r="W124" i="122"/>
  <c r="D180" i="207"/>
  <c r="V235" i="122"/>
  <c r="C141" i="224"/>
  <c r="C141" i="223"/>
  <c r="V228" i="122"/>
  <c r="B180" i="225"/>
  <c r="U250" i="122"/>
  <c r="V250" i="122"/>
  <c r="C180" i="225"/>
  <c r="W145" i="122"/>
  <c r="D180" i="210"/>
  <c r="C180" i="224"/>
  <c r="V236" i="122"/>
  <c r="C141" i="212"/>
  <c r="V158" i="122"/>
  <c r="V164" i="122"/>
  <c r="C102" i="213"/>
  <c r="W241" i="122"/>
  <c r="D102" i="216"/>
  <c r="C102" i="211"/>
  <c r="V150" i="122"/>
  <c r="V192" i="122"/>
  <c r="C102" i="218"/>
  <c r="U172" i="122"/>
  <c r="B141" i="214"/>
  <c r="D141" i="210"/>
  <c r="W144" i="122"/>
  <c r="U215" i="122"/>
  <c r="L63" i="201"/>
  <c r="L160" i="216"/>
  <c r="AD243" i="122" s="1"/>
  <c r="W178" i="122"/>
  <c r="D102" i="215"/>
  <c r="D18" i="215"/>
  <c r="E56" i="113" s="1"/>
  <c r="K56" i="123" s="1"/>
  <c r="D102" i="219"/>
  <c r="W199" i="122"/>
  <c r="D5" i="2"/>
  <c r="D103" i="192"/>
  <c r="D95" i="2" s="1"/>
  <c r="B180" i="212"/>
  <c r="U159" i="122"/>
  <c r="B180" i="213"/>
  <c r="U166" i="122"/>
  <c r="C219" i="206"/>
  <c r="V118" i="122"/>
  <c r="V185" i="122"/>
  <c r="C102" i="217"/>
  <c r="D141" i="212"/>
  <c r="W158" i="122"/>
  <c r="C141" i="208"/>
  <c r="V130" i="122"/>
  <c r="D18" i="219"/>
  <c r="E65" i="113" s="1"/>
  <c r="K65" i="123" s="1"/>
  <c r="D180" i="220"/>
  <c r="W208" i="122"/>
  <c r="W228" i="122"/>
  <c r="D141" i="223"/>
  <c r="B18" i="211"/>
  <c r="C46" i="113" s="1"/>
  <c r="C46" i="123" s="1"/>
  <c r="U150" i="122"/>
  <c r="B102" i="211"/>
  <c r="C219" i="219"/>
  <c r="V202" i="122"/>
  <c r="V256" i="122"/>
  <c r="C180" i="223"/>
  <c r="V229" i="122"/>
  <c r="D102" i="209"/>
  <c r="W136" i="122"/>
  <c r="W122" i="122"/>
  <c r="D102" i="207"/>
  <c r="D180" i="212"/>
  <c r="W159" i="122"/>
  <c r="B180" i="223"/>
  <c r="U229" i="122"/>
  <c r="V221" i="122"/>
  <c r="C141" i="222"/>
  <c r="D18" i="224"/>
  <c r="E75" i="113" s="1"/>
  <c r="K75" i="123" s="1"/>
  <c r="D102" i="224"/>
  <c r="W234" i="122"/>
  <c r="V241" i="122"/>
  <c r="C102" i="216"/>
  <c r="V222" i="122"/>
  <c r="C180" i="222"/>
  <c r="M37" i="204"/>
  <c r="M41" i="204" s="1"/>
  <c r="K19" i="199"/>
  <c r="H10" i="123" s="1"/>
  <c r="B141" i="215"/>
  <c r="U179" i="122"/>
  <c r="B102" i="216"/>
  <c r="U241" i="122"/>
  <c r="U178" i="122"/>
  <c r="B18" i="215"/>
  <c r="C56" i="113" s="1"/>
  <c r="C56" i="123" s="1"/>
  <c r="B102" i="215"/>
  <c r="C180" i="217"/>
  <c r="V187" i="122"/>
  <c r="U227" i="122"/>
  <c r="B102" i="223"/>
  <c r="D102" i="211"/>
  <c r="W150" i="122"/>
  <c r="B219" i="220"/>
  <c r="U209" i="122"/>
  <c r="O166" i="225"/>
  <c r="AG250" i="122"/>
  <c r="D141" i="220"/>
  <c r="W207" i="122"/>
  <c r="W118" i="122"/>
  <c r="D219" i="206"/>
  <c r="U255" i="122"/>
  <c r="V122" i="122"/>
  <c r="C102" i="207"/>
  <c r="W200" i="122"/>
  <c r="D141" i="219"/>
  <c r="W257" i="122"/>
  <c r="V242" i="122"/>
  <c r="C141" i="216"/>
  <c r="C180" i="215"/>
  <c r="V180" i="122"/>
  <c r="U206" i="122"/>
  <c r="B102" i="220"/>
  <c r="V214" i="122"/>
  <c r="V201" i="122"/>
  <c r="C180" i="219"/>
  <c r="U158" i="122"/>
  <c r="B141" i="212"/>
  <c r="C141" i="219"/>
  <c r="V200" i="122"/>
  <c r="W201" i="122"/>
  <c r="D180" i="219"/>
  <c r="U214" i="122"/>
  <c r="W157" i="122"/>
  <c r="D102" i="212"/>
  <c r="D18" i="212"/>
  <c r="E49" i="113" s="1"/>
  <c r="K49" i="123" s="1"/>
  <c r="U180" i="122"/>
  <c r="B180" i="215"/>
  <c r="O7" i="192"/>
  <c r="O103" i="192" s="1"/>
  <c r="D27" i="135"/>
  <c r="I68" i="2"/>
  <c r="I34" i="2"/>
  <c r="I83" i="2"/>
  <c r="H83" i="2"/>
  <c r="AX10" i="234"/>
  <c r="I9" i="2"/>
  <c r="H8" i="2"/>
  <c r="M82" i="223"/>
  <c r="M27" i="223"/>
  <c r="Q73" i="123" s="1"/>
  <c r="R73" i="123" s="1"/>
  <c r="G27" i="163" s="1"/>
  <c r="M82" i="202"/>
  <c r="M27" i="202"/>
  <c r="Q18" i="123" s="1"/>
  <c r="W243" i="122"/>
  <c r="D180" i="216"/>
  <c r="D18" i="216"/>
  <c r="E78" i="113" s="1"/>
  <c r="K78" i="123" s="1"/>
  <c r="V105" i="122"/>
  <c r="C258" i="204"/>
  <c r="L57" i="201"/>
  <c r="M27" i="205"/>
  <c r="Q30" i="123" s="1"/>
  <c r="M82" i="205"/>
  <c r="L60" i="201"/>
  <c r="E27" i="135"/>
  <c r="J127" i="199"/>
  <c r="AB67" i="122"/>
  <c r="O82" i="210"/>
  <c r="O27" i="210"/>
  <c r="Y43" i="123" s="1"/>
  <c r="O27" i="217"/>
  <c r="Y58" i="123" s="1"/>
  <c r="O82" i="217"/>
  <c r="F9" i="164"/>
  <c r="O82" i="225"/>
  <c r="O27" i="225"/>
  <c r="Y80" i="123" s="1"/>
  <c r="M82" i="220"/>
  <c r="M27" i="220"/>
  <c r="Q67" i="123" s="1"/>
  <c r="O212" i="199"/>
  <c r="O37" i="199"/>
  <c r="U69" i="122"/>
  <c r="B219" i="199"/>
  <c r="B18" i="199"/>
  <c r="C10" i="113" s="1"/>
  <c r="C10" i="123" s="1"/>
  <c r="W69" i="122"/>
  <c r="D219" i="199"/>
  <c r="O82" i="211"/>
  <c r="O27" i="211"/>
  <c r="Y46" i="123" s="1"/>
  <c r="O82" i="224"/>
  <c r="O27" i="224"/>
  <c r="Y75" i="123" s="1"/>
  <c r="O82" i="202"/>
  <c r="O27" i="202"/>
  <c r="Y18" i="123" s="1"/>
  <c r="O82" i="220"/>
  <c r="O27" i="220"/>
  <c r="Y67" i="123" s="1"/>
  <c r="O82" i="223"/>
  <c r="O27" i="223"/>
  <c r="Y73" i="123" s="1"/>
  <c r="M82" i="210"/>
  <c r="M27" i="210"/>
  <c r="Q43" i="123" s="1"/>
  <c r="N82" i="215"/>
  <c r="N27" i="215"/>
  <c r="U56" i="123" s="1"/>
  <c r="V56" i="123" s="1"/>
  <c r="H21" i="163" s="1"/>
  <c r="N82" i="222"/>
  <c r="N27" i="222"/>
  <c r="U71" i="123" s="1"/>
  <c r="L54" i="201"/>
  <c r="G41" i="164"/>
  <c r="L30" i="122"/>
  <c r="G44" i="164" s="1"/>
  <c r="O37" i="204"/>
  <c r="O41" i="204" s="1"/>
  <c r="K205" i="198"/>
  <c r="N82" i="209"/>
  <c r="N27" i="209"/>
  <c r="U41" i="123" s="1"/>
  <c r="M82" i="211"/>
  <c r="M27" i="211"/>
  <c r="Q46" i="123" s="1"/>
  <c r="N82" i="214"/>
  <c r="N27" i="214"/>
  <c r="U54" i="123" s="1"/>
  <c r="O82" i="222"/>
  <c r="O27" i="222"/>
  <c r="Y71" i="123" s="1"/>
  <c r="AB66" i="122"/>
  <c r="J88" i="199"/>
  <c r="N37" i="216"/>
  <c r="N41" i="216" s="1"/>
  <c r="N173" i="216"/>
  <c r="AG243" i="122"/>
  <c r="O166" i="216"/>
  <c r="U243" i="122"/>
  <c r="B180" i="216"/>
  <c r="B18" i="216"/>
  <c r="C78" i="113" s="1"/>
  <c r="C78" i="123" s="1"/>
  <c r="K238" i="204"/>
  <c r="AC105" i="122" s="1"/>
  <c r="O82" i="206"/>
  <c r="O27" i="206"/>
  <c r="Y34" i="123" s="1"/>
  <c r="Z34" i="123" s="1"/>
  <c r="I12" i="163" s="1"/>
  <c r="N82" i="207"/>
  <c r="N27" i="207"/>
  <c r="U37" i="123" s="1"/>
  <c r="N82" i="225"/>
  <c r="N27" i="225"/>
  <c r="U80" i="123" s="1"/>
  <c r="M82" i="204"/>
  <c r="M27" i="204"/>
  <c r="Q25" i="123" s="1"/>
  <c r="M82" i="218"/>
  <c r="M27" i="218"/>
  <c r="Q61" i="123" s="1"/>
  <c r="R61" i="123" s="1"/>
  <c r="G23" i="163" s="1"/>
  <c r="M82" i="214"/>
  <c r="M27" i="214"/>
  <c r="Q54" i="123" s="1"/>
  <c r="O82" i="213"/>
  <c r="O27" i="213"/>
  <c r="Y52" i="123" s="1"/>
  <c r="Z52" i="123" s="1"/>
  <c r="I19" i="163" s="1"/>
  <c r="M82" i="207"/>
  <c r="M27" i="207"/>
  <c r="Q37" i="123" s="1"/>
  <c r="I54" i="2"/>
  <c r="O25" i="216"/>
  <c r="N82" i="219"/>
  <c r="N27" i="219"/>
  <c r="U65" i="123" s="1"/>
  <c r="O121" i="205"/>
  <c r="O27" i="205"/>
  <c r="Y30" i="123" s="1"/>
  <c r="N82" i="213"/>
  <c r="N27" i="213"/>
  <c r="U52" i="123" s="1"/>
  <c r="N82" i="218"/>
  <c r="N27" i="218"/>
  <c r="U61" i="123" s="1"/>
  <c r="M27" i="203"/>
  <c r="Q20" i="123" s="1"/>
  <c r="R20" i="123" s="1"/>
  <c r="G9" i="163" s="1"/>
  <c r="M82" i="203"/>
  <c r="G8" i="164"/>
  <c r="L8" i="122"/>
  <c r="G10" i="164" s="1"/>
  <c r="M8" i="122"/>
  <c r="H10" i="164" s="1"/>
  <c r="H8" i="164"/>
  <c r="J205" i="198"/>
  <c r="M212" i="199"/>
  <c r="M37" i="199"/>
  <c r="V69" i="122"/>
  <c r="C219" i="199"/>
  <c r="N37" i="204"/>
  <c r="N41" i="204" s="1"/>
  <c r="AC66" i="122"/>
  <c r="K88" i="199"/>
  <c r="M82" i="213"/>
  <c r="M27" i="213"/>
  <c r="Q52" i="123" s="1"/>
  <c r="M82" i="216"/>
  <c r="M27" i="216"/>
  <c r="Q78" i="123" s="1"/>
  <c r="M27" i="199"/>
  <c r="Q10" i="123" s="1"/>
  <c r="M82" i="199"/>
  <c r="AE243" i="122"/>
  <c r="M166" i="216"/>
  <c r="O121" i="215"/>
  <c r="O27" i="215"/>
  <c r="Y56" i="123" s="1"/>
  <c r="N82" i="216"/>
  <c r="N27" i="216"/>
  <c r="U78" i="123" s="1"/>
  <c r="M82" i="219"/>
  <c r="M27" i="219"/>
  <c r="Q65" i="123" s="1"/>
  <c r="M82" i="198"/>
  <c r="G43" i="164"/>
  <c r="M82" i="206"/>
  <c r="M27" i="206"/>
  <c r="Q34" i="123" s="1"/>
  <c r="AF243" i="122"/>
  <c r="N166" i="216"/>
  <c r="K160" i="216"/>
  <c r="AC243" i="122" s="1"/>
  <c r="J238" i="204"/>
  <c r="AB105" i="122" s="1"/>
  <c r="L238" i="204"/>
  <c r="D258" i="204"/>
  <c r="W105" i="122"/>
  <c r="O82" i="219"/>
  <c r="O27" i="219"/>
  <c r="Y65" i="123" s="1"/>
  <c r="L7" i="60"/>
  <c r="H7" i="60"/>
  <c r="N25" i="204"/>
  <c r="O82" i="208"/>
  <c r="O27" i="208"/>
  <c r="Y39" i="123" s="1"/>
  <c r="O82" i="212"/>
  <c r="O27" i="212"/>
  <c r="Y49" i="123" s="1"/>
  <c r="O82" i="216"/>
  <c r="O27" i="216"/>
  <c r="Y78" i="123" s="1"/>
  <c r="O25" i="204"/>
  <c r="N121" i="201"/>
  <c r="N27" i="201"/>
  <c r="U16" i="123" s="1"/>
  <c r="N82" i="208"/>
  <c r="O82" i="203"/>
  <c r="O27" i="203"/>
  <c r="Y20" i="123" s="1"/>
  <c r="AC67" i="122"/>
  <c r="K127" i="199"/>
  <c r="N82" i="202"/>
  <c r="N27" i="202"/>
  <c r="U18" i="123" s="1"/>
  <c r="K30" i="122"/>
  <c r="F44" i="164" s="1"/>
  <c r="O82" i="207"/>
  <c r="O27" i="207"/>
  <c r="Y37" i="123" s="1"/>
  <c r="Z37" i="123" s="1"/>
  <c r="I13" i="163" s="1"/>
  <c r="H9" i="164"/>
  <c r="O82" i="209"/>
  <c r="O27" i="209"/>
  <c r="Y41" i="123" s="1"/>
  <c r="O82" i="218"/>
  <c r="O27" i="218"/>
  <c r="Y61" i="123" s="1"/>
  <c r="N82" i="203"/>
  <c r="N27" i="203"/>
  <c r="U20" i="123" s="1"/>
  <c r="N82" i="205"/>
  <c r="N27" i="205"/>
  <c r="U30" i="123" s="1"/>
  <c r="M82" i="215"/>
  <c r="M27" i="215"/>
  <c r="Q56" i="123" s="1"/>
  <c r="R56" i="123" s="1"/>
  <c r="G21" i="163" s="1"/>
  <c r="M5" i="113"/>
  <c r="H5" i="126" s="1"/>
  <c r="Q5" i="113"/>
  <c r="G5" i="126"/>
  <c r="I5" i="126" s="1"/>
  <c r="AD66" i="122"/>
  <c r="M30" i="122"/>
  <c r="H44" i="164" s="1"/>
  <c r="M82" i="217"/>
  <c r="M27" i="217"/>
  <c r="Q58" i="123" s="1"/>
  <c r="R58" i="123" s="1"/>
  <c r="G22" i="163" s="1"/>
  <c r="O82" i="201"/>
  <c r="O27" i="201"/>
  <c r="Y16" i="123" s="1"/>
  <c r="M25" i="216"/>
  <c r="J160" i="216"/>
  <c r="C180" i="216"/>
  <c r="V243" i="122"/>
  <c r="C18" i="216"/>
  <c r="D78" i="113" s="1"/>
  <c r="G78" i="123" s="1"/>
  <c r="U105" i="122"/>
  <c r="B258" i="204"/>
  <c r="N82" i="199"/>
  <c r="N27" i="199"/>
  <c r="U10" i="123" s="1"/>
  <c r="N82" i="223"/>
  <c r="N27" i="223"/>
  <c r="U73" i="123" s="1"/>
  <c r="M82" i="224"/>
  <c r="M27" i="224"/>
  <c r="Q75" i="123" s="1"/>
  <c r="M82" i="212"/>
  <c r="M27" i="212"/>
  <c r="Q49" i="123" s="1"/>
  <c r="R49" i="123" s="1"/>
  <c r="G18" i="163" s="1"/>
  <c r="M82" i="201"/>
  <c r="M27" i="201"/>
  <c r="Q16" i="123" s="1"/>
  <c r="F95" i="2"/>
  <c r="E30" i="135" s="1"/>
  <c r="F108" i="192"/>
  <c r="N82" i="204"/>
  <c r="N27" i="204"/>
  <c r="U25" i="123" s="1"/>
  <c r="O82" i="204"/>
  <c r="O27" i="204"/>
  <c r="Y25" i="123" s="1"/>
  <c r="N82" i="211"/>
  <c r="N27" i="211"/>
  <c r="U46" i="123" s="1"/>
  <c r="N82" i="220"/>
  <c r="N27" i="220"/>
  <c r="U67" i="123" s="1"/>
  <c r="M82" i="209"/>
  <c r="M27" i="209"/>
  <c r="Q41" i="123" s="1"/>
  <c r="O82" i="199"/>
  <c r="O27" i="199"/>
  <c r="Y10" i="123" s="1"/>
  <c r="K8" i="122"/>
  <c r="F10" i="164" s="1"/>
  <c r="F8" i="164"/>
  <c r="L88" i="199"/>
  <c r="N212" i="199"/>
  <c r="N37" i="199"/>
  <c r="O51" i="206" l="1"/>
  <c r="O148" i="206"/>
  <c r="I179" i="206" s="1"/>
  <c r="G148" i="205"/>
  <c r="O109" i="220"/>
  <c r="I140" i="220" s="1"/>
  <c r="O109" i="214"/>
  <c r="I140" i="214" s="1"/>
  <c r="I101" i="203"/>
  <c r="O187" i="203"/>
  <c r="I218" i="203" s="1"/>
  <c r="I101" i="212"/>
  <c r="I3" i="2"/>
  <c r="H18" i="135"/>
  <c r="H15" i="135"/>
  <c r="G18" i="135"/>
  <c r="G15" i="135"/>
  <c r="F21" i="135"/>
  <c r="F18" i="135"/>
  <c r="F15" i="135"/>
  <c r="H21" i="126"/>
  <c r="I8" i="126"/>
  <c r="E95" i="2"/>
  <c r="D24" i="135" s="1"/>
  <c r="M37" i="183"/>
  <c r="M41" i="183" s="1"/>
  <c r="Z71" i="123"/>
  <c r="I26" i="163" s="1"/>
  <c r="Q31" i="183"/>
  <c r="Q23" i="183"/>
  <c r="Q19" i="183"/>
  <c r="G48" i="228"/>
  <c r="K25" i="113"/>
  <c r="K14" i="183" s="1"/>
  <c r="M14" i="183"/>
  <c r="M17" i="183" s="1"/>
  <c r="H6" i="230" s="1"/>
  <c r="H12" i="126"/>
  <c r="S25" i="123"/>
  <c r="V25" i="123" s="1"/>
  <c r="H10" i="163" s="1"/>
  <c r="S27" i="123"/>
  <c r="V27" i="123" s="1"/>
  <c r="K27" i="113"/>
  <c r="G27" i="126"/>
  <c r="H7" i="164"/>
  <c r="G148" i="224"/>
  <c r="M11" i="122"/>
  <c r="M17" i="122" s="1"/>
  <c r="I25" i="183"/>
  <c r="G67" i="113"/>
  <c r="G34" i="183" s="1"/>
  <c r="O109" i="202"/>
  <c r="I140" i="202" s="1"/>
  <c r="G109" i="210"/>
  <c r="M205" i="204"/>
  <c r="Q40" i="183"/>
  <c r="Q41" i="183" s="1"/>
  <c r="I12" i="230" s="1"/>
  <c r="K10" i="113"/>
  <c r="K7" i="183" s="1"/>
  <c r="E48" i="228"/>
  <c r="F48" i="228"/>
  <c r="M6" i="113"/>
  <c r="Q6" i="113"/>
  <c r="Q6" i="183" s="1"/>
  <c r="I6" i="113"/>
  <c r="G6" i="113" s="1"/>
  <c r="L127" i="198"/>
  <c r="K127" i="198"/>
  <c r="N41" i="198"/>
  <c r="N37" i="228"/>
  <c r="M6" i="123"/>
  <c r="C6" i="113"/>
  <c r="D6" i="126" s="1"/>
  <c r="D6" i="123"/>
  <c r="I6" i="123"/>
  <c r="M41" i="198"/>
  <c r="M37" i="228"/>
  <c r="E6" i="113"/>
  <c r="F6" i="126" s="1"/>
  <c r="D6" i="113"/>
  <c r="G6" i="123" s="1"/>
  <c r="C18" i="228"/>
  <c r="C7" i="131" s="1"/>
  <c r="O41" i="198"/>
  <c r="O37" i="228"/>
  <c r="E6" i="123"/>
  <c r="L6" i="123"/>
  <c r="H6" i="123"/>
  <c r="M24" i="228"/>
  <c r="N24" i="228"/>
  <c r="O24" i="228"/>
  <c r="M166" i="218"/>
  <c r="AB60" i="122"/>
  <c r="M205" i="199"/>
  <c r="K166" i="199"/>
  <c r="AC111" i="122"/>
  <c r="O14" i="113"/>
  <c r="O9" i="183" s="1"/>
  <c r="O10" i="113"/>
  <c r="O7" i="183" s="1"/>
  <c r="Q7" i="183"/>
  <c r="I20" i="183"/>
  <c r="I22" i="183" s="1"/>
  <c r="G7" i="230" s="1"/>
  <c r="H11" i="126"/>
  <c r="Q9" i="183"/>
  <c r="H25" i="126"/>
  <c r="M19" i="183"/>
  <c r="M9" i="183"/>
  <c r="I30" i="126"/>
  <c r="V78" i="123"/>
  <c r="H29" i="163" s="1"/>
  <c r="I26" i="183"/>
  <c r="G12" i="126"/>
  <c r="H39" i="122"/>
  <c r="G44" i="122" s="1"/>
  <c r="H7" i="126"/>
  <c r="O82" i="198"/>
  <c r="AG59" i="122" s="1"/>
  <c r="M7" i="183"/>
  <c r="Q28" i="183"/>
  <c r="Q29" i="183" s="1"/>
  <c r="I9" i="230" s="1"/>
  <c r="M10" i="183"/>
  <c r="S9" i="123"/>
  <c r="V9" i="123" s="1"/>
  <c r="K9" i="113"/>
  <c r="W9" i="123"/>
  <c r="Z9" i="123" s="1"/>
  <c r="O9" i="113"/>
  <c r="O244" i="203"/>
  <c r="M166" i="205"/>
  <c r="AF68" i="122"/>
  <c r="O7" i="123"/>
  <c r="R7" i="123" s="1"/>
  <c r="G7" i="113"/>
  <c r="J29" i="198"/>
  <c r="C48" i="198"/>
  <c r="D48" i="198"/>
  <c r="B48" i="198"/>
  <c r="N27" i="198"/>
  <c r="K29" i="198"/>
  <c r="L29" i="198"/>
  <c r="O166" i="198"/>
  <c r="AG61" i="122"/>
  <c r="N29" i="198"/>
  <c r="AF61" i="122"/>
  <c r="N166" i="198"/>
  <c r="M29" i="198"/>
  <c r="M166" i="198"/>
  <c r="AE61" i="122"/>
  <c r="AF144" i="122"/>
  <c r="AF69" i="122"/>
  <c r="AC118" i="122"/>
  <c r="N127" i="217"/>
  <c r="AG69" i="122"/>
  <c r="M244" i="204"/>
  <c r="O127" i="218"/>
  <c r="N127" i="212"/>
  <c r="AB97" i="122"/>
  <c r="AF105" i="122"/>
  <c r="D48" i="217"/>
  <c r="AG110" i="122"/>
  <c r="AF103" i="122"/>
  <c r="B48" i="214"/>
  <c r="B48" i="224"/>
  <c r="D48" i="211"/>
  <c r="AD63" i="122"/>
  <c r="J7" i="123"/>
  <c r="F7" i="123"/>
  <c r="G13" i="126"/>
  <c r="I7" i="183"/>
  <c r="G30" i="126"/>
  <c r="H14" i="126"/>
  <c r="M24" i="183"/>
  <c r="M27" i="183" s="1"/>
  <c r="H8" i="230" s="1"/>
  <c r="H24" i="126"/>
  <c r="H32" i="126"/>
  <c r="G14" i="126"/>
  <c r="G18" i="126"/>
  <c r="M127" i="205"/>
  <c r="Z65" i="123"/>
  <c r="I24" i="163" s="1"/>
  <c r="G15" i="126"/>
  <c r="H17" i="126"/>
  <c r="H13" i="126"/>
  <c r="I27" i="126"/>
  <c r="Q13" i="183"/>
  <c r="H27" i="126"/>
  <c r="H28" i="126"/>
  <c r="G16" i="126"/>
  <c r="Q35" i="183"/>
  <c r="I11" i="230" s="1"/>
  <c r="O16" i="113"/>
  <c r="O10" i="183" s="1"/>
  <c r="G10" i="113"/>
  <c r="G7" i="183" s="1"/>
  <c r="I9" i="126"/>
  <c r="I34" i="183"/>
  <c r="I35" i="183" s="1"/>
  <c r="G11" i="230" s="1"/>
  <c r="I12" i="126"/>
  <c r="H9" i="126"/>
  <c r="G7" i="126"/>
  <c r="K16" i="113"/>
  <c r="K10" i="183" s="1"/>
  <c r="Q10" i="183"/>
  <c r="D12" i="135"/>
  <c r="O205" i="203"/>
  <c r="AG68" i="122"/>
  <c r="W8" i="123"/>
  <c r="Z8" i="123" s="1"/>
  <c r="O8" i="113"/>
  <c r="G8" i="113"/>
  <c r="O8" i="123"/>
  <c r="R8" i="123" s="1"/>
  <c r="K8" i="113"/>
  <c r="S8" i="123"/>
  <c r="V8" i="123" s="1"/>
  <c r="Y7" i="123"/>
  <c r="Z7" i="123" s="1"/>
  <c r="U7" i="123"/>
  <c r="AC94" i="122"/>
  <c r="K88" i="198"/>
  <c r="L88" i="198"/>
  <c r="J166" i="204"/>
  <c r="F23" i="123"/>
  <c r="AG105" i="122"/>
  <c r="AG178" i="122"/>
  <c r="AE235" i="122"/>
  <c r="AE186" i="122"/>
  <c r="M127" i="218"/>
  <c r="AE151" i="122"/>
  <c r="N127" i="224"/>
  <c r="AE68" i="122"/>
  <c r="AF97" i="122"/>
  <c r="C48" i="206"/>
  <c r="N166" i="220"/>
  <c r="M127" i="212"/>
  <c r="N127" i="218"/>
  <c r="O127" i="212"/>
  <c r="O127" i="220"/>
  <c r="O127" i="210"/>
  <c r="AG208" i="122"/>
  <c r="AG108" i="122"/>
  <c r="AF151" i="122"/>
  <c r="AG235" i="122"/>
  <c r="M166" i="220"/>
  <c r="AG151" i="122"/>
  <c r="M127" i="220"/>
  <c r="M127" i="210"/>
  <c r="AG116" i="122"/>
  <c r="O166" i="204"/>
  <c r="AF116" i="122"/>
  <c r="AG186" i="122"/>
  <c r="O166" i="218"/>
  <c r="M127" i="206"/>
  <c r="M127" i="203"/>
  <c r="N166" i="218"/>
  <c r="N127" i="220"/>
  <c r="N205" i="204"/>
  <c r="O205" i="204"/>
  <c r="M166" i="204"/>
  <c r="J127" i="206"/>
  <c r="D48" i="199"/>
  <c r="I28" i="122"/>
  <c r="D42" i="164" s="1"/>
  <c r="B48" i="206"/>
  <c r="F36" i="123"/>
  <c r="AF95" i="122"/>
  <c r="AF98" i="122"/>
  <c r="O49" i="113"/>
  <c r="O24" i="183" s="1"/>
  <c r="Q24" i="183"/>
  <c r="Q27" i="183" s="1"/>
  <c r="I8" i="230" s="1"/>
  <c r="W49" i="123"/>
  <c r="Z49" i="123" s="1"/>
  <c r="I18" i="163" s="1"/>
  <c r="I20" i="126"/>
  <c r="O60" i="113"/>
  <c r="W60" i="123"/>
  <c r="Z60" i="123" s="1"/>
  <c r="W51" i="123"/>
  <c r="Z51" i="123" s="1"/>
  <c r="O51" i="113"/>
  <c r="Q30" i="183"/>
  <c r="Q32" i="183" s="1"/>
  <c r="I10" i="230" s="1"/>
  <c r="I24" i="126"/>
  <c r="W58" i="123"/>
  <c r="Z58" i="123" s="1"/>
  <c r="I22" i="163" s="1"/>
  <c r="O58" i="113"/>
  <c r="O30" i="183" s="1"/>
  <c r="C80" i="113"/>
  <c r="C80" i="123" s="1"/>
  <c r="F80" i="123" s="1"/>
  <c r="D30" i="163" s="1"/>
  <c r="D71" i="113"/>
  <c r="G71" i="123" s="1"/>
  <c r="J71" i="123" s="1"/>
  <c r="E26" i="163" s="1"/>
  <c r="E71" i="113"/>
  <c r="K71" i="123" s="1"/>
  <c r="N71" i="123" s="1"/>
  <c r="F26" i="163" s="1"/>
  <c r="D39" i="113"/>
  <c r="G39" i="123" s="1"/>
  <c r="J39" i="123" s="1"/>
  <c r="E14" i="163" s="1"/>
  <c r="D54" i="113"/>
  <c r="G54" i="123" s="1"/>
  <c r="J54" i="123" s="1"/>
  <c r="E20" i="163" s="1"/>
  <c r="C43" i="113"/>
  <c r="C43" i="123" s="1"/>
  <c r="D9" i="126"/>
  <c r="C16" i="123"/>
  <c r="F16" i="123" s="1"/>
  <c r="D7" i="163" s="1"/>
  <c r="D30" i="113"/>
  <c r="G30" i="123" s="1"/>
  <c r="J30" i="123" s="1"/>
  <c r="E11" i="163" s="1"/>
  <c r="E10" i="183"/>
  <c r="K16" i="123"/>
  <c r="N16" i="123" s="1"/>
  <c r="F7" i="163" s="1"/>
  <c r="E7" i="183"/>
  <c r="K10" i="123"/>
  <c r="N10" i="123" s="1"/>
  <c r="F5" i="163" s="1"/>
  <c r="W10" i="123"/>
  <c r="Z10" i="123" s="1"/>
  <c r="I5" i="163" s="1"/>
  <c r="S69" i="123"/>
  <c r="V69" i="123" s="1"/>
  <c r="K69" i="113"/>
  <c r="S46" i="123"/>
  <c r="V46" i="123" s="1"/>
  <c r="H17" i="163" s="1"/>
  <c r="K46" i="113"/>
  <c r="K23" i="183" s="1"/>
  <c r="W39" i="123"/>
  <c r="Z39" i="123" s="1"/>
  <c r="I14" i="163" s="1"/>
  <c r="O39" i="113"/>
  <c r="O19" i="183" s="1"/>
  <c r="S20" i="123"/>
  <c r="V20" i="123" s="1"/>
  <c r="H9" i="163" s="1"/>
  <c r="K20" i="113"/>
  <c r="K13" i="183" s="1"/>
  <c r="S34" i="123"/>
  <c r="K34" i="113"/>
  <c r="K16" i="183" s="1"/>
  <c r="S75" i="123"/>
  <c r="K75" i="113"/>
  <c r="K38" i="183" s="1"/>
  <c r="S80" i="123"/>
  <c r="V80" i="123" s="1"/>
  <c r="H30" i="163" s="1"/>
  <c r="K80" i="113"/>
  <c r="K40" i="183" s="1"/>
  <c r="W56" i="123"/>
  <c r="Z56" i="123" s="1"/>
  <c r="I21" i="163" s="1"/>
  <c r="O56" i="113"/>
  <c r="O28" i="183" s="1"/>
  <c r="O29" i="183" s="1"/>
  <c r="W73" i="123"/>
  <c r="Z73" i="123" s="1"/>
  <c r="I27" i="163" s="1"/>
  <c r="O73" i="113"/>
  <c r="O37" i="183" s="1"/>
  <c r="W30" i="123"/>
  <c r="Z30" i="123" s="1"/>
  <c r="I11" i="163" s="1"/>
  <c r="O30" i="113"/>
  <c r="O15" i="183" s="1"/>
  <c r="Q15" i="183"/>
  <c r="W76" i="123"/>
  <c r="Z76" i="123" s="1"/>
  <c r="O76" i="113"/>
  <c r="W68" i="123"/>
  <c r="Z68" i="123" s="1"/>
  <c r="O68" i="113"/>
  <c r="S42" i="123"/>
  <c r="V42" i="123" s="1"/>
  <c r="K42" i="113"/>
  <c r="W81" i="123"/>
  <c r="Z81" i="123" s="1"/>
  <c r="O81" i="113"/>
  <c r="S51" i="123"/>
  <c r="V51" i="123" s="1"/>
  <c r="K51" i="113"/>
  <c r="S74" i="123"/>
  <c r="V74" i="123" s="1"/>
  <c r="K74" i="113"/>
  <c r="W25" i="123"/>
  <c r="Z25" i="123" s="1"/>
  <c r="I10" i="163" s="1"/>
  <c r="O25" i="113"/>
  <c r="O14" i="183" s="1"/>
  <c r="M82" i="225"/>
  <c r="M29" i="225" s="1"/>
  <c r="Q81" i="123"/>
  <c r="R81" i="123" s="1"/>
  <c r="N27" i="224"/>
  <c r="U75" i="123" s="1"/>
  <c r="U76" i="123"/>
  <c r="M82" i="222"/>
  <c r="M29" i="222" s="1"/>
  <c r="Q72" i="123"/>
  <c r="R72" i="123" s="1"/>
  <c r="C71" i="113"/>
  <c r="C71" i="123" s="1"/>
  <c r="F71" i="123" s="1"/>
  <c r="D26" i="163" s="1"/>
  <c r="D49" i="113"/>
  <c r="G49" i="123" s="1"/>
  <c r="J49" i="123" s="1"/>
  <c r="E18" i="163" s="1"/>
  <c r="C54" i="113"/>
  <c r="C54" i="123" s="1"/>
  <c r="F54" i="123" s="1"/>
  <c r="D20" i="163" s="1"/>
  <c r="E8" i="126"/>
  <c r="G14" i="123"/>
  <c r="J14" i="123" s="1"/>
  <c r="E6" i="163" s="1"/>
  <c r="C73" i="113"/>
  <c r="C73" i="123" s="1"/>
  <c r="F73" i="123" s="1"/>
  <c r="D27" i="163" s="1"/>
  <c r="E30" i="113"/>
  <c r="K30" i="123" s="1"/>
  <c r="N30" i="123" s="1"/>
  <c r="F11" i="163" s="1"/>
  <c r="E25" i="113"/>
  <c r="K25" i="123" s="1"/>
  <c r="N25" i="123" s="1"/>
  <c r="F10" i="163" s="1"/>
  <c r="N166" i="205"/>
  <c r="AF109" i="122"/>
  <c r="E9" i="126"/>
  <c r="G16" i="123"/>
  <c r="J16" i="123" s="1"/>
  <c r="E7" i="163" s="1"/>
  <c r="E10" i="126"/>
  <c r="G18" i="123"/>
  <c r="J18" i="123" s="1"/>
  <c r="E8" i="163" s="1"/>
  <c r="G13" i="113"/>
  <c r="O13" i="123"/>
  <c r="R13" i="123" s="1"/>
  <c r="K15" i="113"/>
  <c r="S15" i="123"/>
  <c r="K11" i="113"/>
  <c r="S11" i="123"/>
  <c r="V11" i="123" s="1"/>
  <c r="S67" i="123"/>
  <c r="V67" i="123" s="1"/>
  <c r="H25" i="163" s="1"/>
  <c r="K67" i="113"/>
  <c r="K34" i="183" s="1"/>
  <c r="K35" i="183" s="1"/>
  <c r="S59" i="123"/>
  <c r="K59" i="113"/>
  <c r="O38" i="123"/>
  <c r="R38" i="123" s="1"/>
  <c r="G38" i="113"/>
  <c r="O55" i="123"/>
  <c r="R55" i="123" s="1"/>
  <c r="G55" i="113"/>
  <c r="S72" i="123"/>
  <c r="V72" i="123" s="1"/>
  <c r="K72" i="113"/>
  <c r="S62" i="123"/>
  <c r="V62" i="123" s="1"/>
  <c r="K62" i="113"/>
  <c r="O40" i="123"/>
  <c r="G40" i="113"/>
  <c r="S40" i="123"/>
  <c r="V40" i="123" s="1"/>
  <c r="K40" i="113"/>
  <c r="W22" i="123"/>
  <c r="Z22" i="123" s="1"/>
  <c r="O22" i="113"/>
  <c r="S33" i="123"/>
  <c r="V33" i="123" s="1"/>
  <c r="K33" i="113"/>
  <c r="W75" i="123"/>
  <c r="Z75" i="123" s="1"/>
  <c r="I28" i="163" s="1"/>
  <c r="O75" i="113"/>
  <c r="O38" i="183" s="1"/>
  <c r="W67" i="123"/>
  <c r="Z67" i="123" s="1"/>
  <c r="I25" i="163" s="1"/>
  <c r="O67" i="113"/>
  <c r="O34" i="183" s="1"/>
  <c r="O35" i="183" s="1"/>
  <c r="S41" i="123"/>
  <c r="V41" i="123" s="1"/>
  <c r="H15" i="163" s="1"/>
  <c r="K41" i="113"/>
  <c r="K20" i="183" s="1"/>
  <c r="W80" i="123"/>
  <c r="Z80" i="123" s="1"/>
  <c r="I30" i="163" s="1"/>
  <c r="O80" i="113"/>
  <c r="O40" i="183" s="1"/>
  <c r="S49" i="123"/>
  <c r="K49" i="113"/>
  <c r="K24" i="183" s="1"/>
  <c r="S73" i="123"/>
  <c r="V73" i="123" s="1"/>
  <c r="H27" i="163" s="1"/>
  <c r="K73" i="113"/>
  <c r="K37" i="183" s="1"/>
  <c r="O44" i="123"/>
  <c r="R44" i="123" s="1"/>
  <c r="G44" i="113"/>
  <c r="O35" i="123"/>
  <c r="R35" i="123" s="1"/>
  <c r="G35" i="113"/>
  <c r="O42" i="123"/>
  <c r="R42" i="123" s="1"/>
  <c r="G42" i="113"/>
  <c r="C30" i="113"/>
  <c r="C30" i="123" s="1"/>
  <c r="F30" i="123" s="1"/>
  <c r="D11" i="163" s="1"/>
  <c r="N27" i="217"/>
  <c r="U58" i="123" s="1"/>
  <c r="U59" i="123"/>
  <c r="D75" i="113"/>
  <c r="G75" i="123" s="1"/>
  <c r="J75" i="123" s="1"/>
  <c r="E28" i="163" s="1"/>
  <c r="C67" i="113"/>
  <c r="C67" i="123" s="1"/>
  <c r="F67" i="123" s="1"/>
  <c r="D25" i="163" s="1"/>
  <c r="C58" i="113"/>
  <c r="C58" i="123" s="1"/>
  <c r="F58" i="123" s="1"/>
  <c r="D22" i="163" s="1"/>
  <c r="E39" i="113"/>
  <c r="K39" i="123" s="1"/>
  <c r="N39" i="123" s="1"/>
  <c r="F14" i="163" s="1"/>
  <c r="E73" i="113"/>
  <c r="K73" i="123" s="1"/>
  <c r="N73" i="123" s="1"/>
  <c r="F27" i="163" s="1"/>
  <c r="C37" i="113"/>
  <c r="C37" i="123" s="1"/>
  <c r="F37" i="123" s="1"/>
  <c r="D13" i="163" s="1"/>
  <c r="E34" i="113"/>
  <c r="K34" i="123" s="1"/>
  <c r="N34" i="123" s="1"/>
  <c r="F12" i="163" s="1"/>
  <c r="E46" i="113"/>
  <c r="K46" i="123" s="1"/>
  <c r="N46" i="123" s="1"/>
  <c r="F17" i="163" s="1"/>
  <c r="F10" i="126"/>
  <c r="K18" i="123"/>
  <c r="N18" i="123" s="1"/>
  <c r="F8" i="163" s="1"/>
  <c r="H19" i="126"/>
  <c r="D34" i="113"/>
  <c r="G34" i="123" s="1"/>
  <c r="J34" i="123" s="1"/>
  <c r="E12" i="163" s="1"/>
  <c r="F8" i="126"/>
  <c r="K14" i="123"/>
  <c r="N14" i="123" s="1"/>
  <c r="F6" i="163" s="1"/>
  <c r="AE98" i="122"/>
  <c r="C48" i="201"/>
  <c r="H30" i="126"/>
  <c r="I29" i="126"/>
  <c r="N7" i="123"/>
  <c r="K14" i="113"/>
  <c r="S14" i="123"/>
  <c r="W62" i="123"/>
  <c r="Z62" i="123" s="1"/>
  <c r="O62" i="113"/>
  <c r="S58" i="123"/>
  <c r="K58" i="113"/>
  <c r="K30" i="183" s="1"/>
  <c r="O37" i="123"/>
  <c r="R37" i="123" s="1"/>
  <c r="G13" i="163" s="1"/>
  <c r="G37" i="113"/>
  <c r="G18" i="183" s="1"/>
  <c r="O54" i="123"/>
  <c r="R54" i="123" s="1"/>
  <c r="G20" i="163" s="1"/>
  <c r="G54" i="113"/>
  <c r="G26" i="183" s="1"/>
  <c r="S71" i="123"/>
  <c r="V71" i="123" s="1"/>
  <c r="H26" i="163" s="1"/>
  <c r="K71" i="113"/>
  <c r="K36" i="183" s="1"/>
  <c r="S61" i="123"/>
  <c r="V61" i="123" s="1"/>
  <c r="H23" i="163" s="1"/>
  <c r="K61" i="113"/>
  <c r="K31" i="183" s="1"/>
  <c r="O39" i="123"/>
  <c r="G39" i="113"/>
  <c r="G19" i="183" s="1"/>
  <c r="S39" i="123"/>
  <c r="K39" i="113"/>
  <c r="K19" i="183" s="1"/>
  <c r="W20" i="123"/>
  <c r="Z20" i="123" s="1"/>
  <c r="I9" i="163" s="1"/>
  <c r="O20" i="113"/>
  <c r="O13" i="183" s="1"/>
  <c r="S30" i="123"/>
  <c r="V30" i="123" s="1"/>
  <c r="H11" i="163" s="1"/>
  <c r="K30" i="113"/>
  <c r="K15" i="183" s="1"/>
  <c r="S53" i="123"/>
  <c r="V53" i="123" s="1"/>
  <c r="K53" i="113"/>
  <c r="W47" i="123"/>
  <c r="Z47" i="123" s="1"/>
  <c r="O47" i="113"/>
  <c r="O32" i="123"/>
  <c r="R32" i="123" s="1"/>
  <c r="G32" i="113"/>
  <c r="O77" i="123"/>
  <c r="R77" i="123" s="1"/>
  <c r="G77" i="113"/>
  <c r="W44" i="123"/>
  <c r="Z44" i="123" s="1"/>
  <c r="O44" i="113"/>
  <c r="O26" i="123"/>
  <c r="R26" i="123" s="1"/>
  <c r="G26" i="113"/>
  <c r="O43" i="123"/>
  <c r="R43" i="123" s="1"/>
  <c r="G16" i="163" s="1"/>
  <c r="G43" i="113"/>
  <c r="G21" i="183" s="1"/>
  <c r="O34" i="123"/>
  <c r="R34" i="123" s="1"/>
  <c r="G12" i="163" s="1"/>
  <c r="G34" i="113"/>
  <c r="G16" i="183" s="1"/>
  <c r="O41" i="123"/>
  <c r="R41" i="123" s="1"/>
  <c r="G15" i="163" s="1"/>
  <c r="G41" i="113"/>
  <c r="G20" i="183" s="1"/>
  <c r="D61" i="113"/>
  <c r="G61" i="123" s="1"/>
  <c r="D80" i="113"/>
  <c r="G80" i="123" s="1"/>
  <c r="J80" i="123" s="1"/>
  <c r="E30" i="163" s="1"/>
  <c r="D43" i="113"/>
  <c r="G43" i="123" s="1"/>
  <c r="J43" i="123" s="1"/>
  <c r="E16" i="163" s="1"/>
  <c r="C49" i="113"/>
  <c r="C49" i="123" s="1"/>
  <c r="F49" i="123" s="1"/>
  <c r="D18" i="163" s="1"/>
  <c r="C52" i="113"/>
  <c r="C52" i="123" s="1"/>
  <c r="E37" i="113"/>
  <c r="K37" i="123" s="1"/>
  <c r="N37" i="123" s="1"/>
  <c r="F13" i="163" s="1"/>
  <c r="C65" i="113"/>
  <c r="C65" i="123" s="1"/>
  <c r="F65" i="123" s="1"/>
  <c r="D24" i="163" s="1"/>
  <c r="D52" i="113"/>
  <c r="G52" i="123" s="1"/>
  <c r="J52" i="123" s="1"/>
  <c r="E19" i="163" s="1"/>
  <c r="E52" i="113"/>
  <c r="K52" i="123" s="1"/>
  <c r="N52" i="123" s="1"/>
  <c r="F19" i="163" s="1"/>
  <c r="C11" i="183"/>
  <c r="C18" i="123"/>
  <c r="F18" i="123" s="1"/>
  <c r="D8" i="163" s="1"/>
  <c r="M205" i="203"/>
  <c r="O15" i="113"/>
  <c r="W15" i="123"/>
  <c r="K7" i="113"/>
  <c r="S7" i="123"/>
  <c r="K17" i="113"/>
  <c r="S17" i="123"/>
  <c r="V17" i="123" s="1"/>
  <c r="O17" i="113"/>
  <c r="W17" i="123"/>
  <c r="Z17" i="123" s="1"/>
  <c r="O11" i="113"/>
  <c r="W11" i="123"/>
  <c r="Z11" i="123" s="1"/>
  <c r="W61" i="123"/>
  <c r="Z61" i="123" s="1"/>
  <c r="I23" i="163" s="1"/>
  <c r="O61" i="113"/>
  <c r="O31" i="183" s="1"/>
  <c r="S48" i="123"/>
  <c r="V48" i="123" s="1"/>
  <c r="K48" i="113"/>
  <c r="W40" i="123"/>
  <c r="Z40" i="123" s="1"/>
  <c r="O40" i="113"/>
  <c r="S23" i="123"/>
  <c r="V23" i="123" s="1"/>
  <c r="K23" i="113"/>
  <c r="S36" i="123"/>
  <c r="V36" i="123" s="1"/>
  <c r="K36" i="113"/>
  <c r="S76" i="123"/>
  <c r="K76" i="113"/>
  <c r="S81" i="123"/>
  <c r="V81" i="123" s="1"/>
  <c r="K81" i="113"/>
  <c r="W57" i="123"/>
  <c r="Z57" i="123" s="1"/>
  <c r="O57" i="113"/>
  <c r="W74" i="123"/>
  <c r="Z74" i="123" s="1"/>
  <c r="O74" i="113"/>
  <c r="W33" i="123"/>
  <c r="Z33" i="123" s="1"/>
  <c r="O33" i="113"/>
  <c r="S52" i="123"/>
  <c r="V52" i="123" s="1"/>
  <c r="H19" i="163" s="1"/>
  <c r="K52" i="113"/>
  <c r="K25" i="183" s="1"/>
  <c r="W46" i="123"/>
  <c r="Z46" i="123" s="1"/>
  <c r="I17" i="163" s="1"/>
  <c r="O46" i="113"/>
  <c r="O23" i="183" s="1"/>
  <c r="O30" i="123"/>
  <c r="R30" i="123" s="1"/>
  <c r="G11" i="163" s="1"/>
  <c r="G30" i="113"/>
  <c r="G15" i="183" s="1"/>
  <c r="O75" i="123"/>
  <c r="R75" i="123" s="1"/>
  <c r="G28" i="163" s="1"/>
  <c r="G75" i="113"/>
  <c r="G38" i="183" s="1"/>
  <c r="W43" i="123"/>
  <c r="Z43" i="123" s="1"/>
  <c r="I16" i="163" s="1"/>
  <c r="O43" i="113"/>
  <c r="O21" i="183" s="1"/>
  <c r="Q21" i="183"/>
  <c r="I18" i="126"/>
  <c r="O25" i="123"/>
  <c r="R25" i="123" s="1"/>
  <c r="G10" i="163" s="1"/>
  <c r="G25" i="113"/>
  <c r="G14" i="183" s="1"/>
  <c r="W26" i="123"/>
  <c r="Z26" i="123" s="1"/>
  <c r="O26" i="113"/>
  <c r="O70" i="123"/>
  <c r="R70" i="123" s="1"/>
  <c r="G70" i="113"/>
  <c r="O52" i="123"/>
  <c r="R52" i="123" s="1"/>
  <c r="G19" i="163" s="1"/>
  <c r="G52" i="113"/>
  <c r="G25" i="183" s="1"/>
  <c r="O53" i="123"/>
  <c r="R53" i="123" s="1"/>
  <c r="G53" i="113"/>
  <c r="O27" i="214"/>
  <c r="Y54" i="123" s="1"/>
  <c r="Z54" i="123" s="1"/>
  <c r="I20" i="163" s="1"/>
  <c r="Y55" i="123"/>
  <c r="Z55" i="123" s="1"/>
  <c r="O27" i="200"/>
  <c r="Y14" i="123" s="1"/>
  <c r="Z14" i="123" s="1"/>
  <c r="I6" i="163" s="1"/>
  <c r="Y15" i="123"/>
  <c r="N82" i="210"/>
  <c r="AF143" i="122" s="1"/>
  <c r="U44" i="123"/>
  <c r="V44" i="123" s="1"/>
  <c r="N27" i="212"/>
  <c r="U49" i="123" s="1"/>
  <c r="U50" i="123"/>
  <c r="V50" i="123" s="1"/>
  <c r="M82" i="208"/>
  <c r="M29" i="208" s="1"/>
  <c r="Q40" i="123"/>
  <c r="M27" i="200"/>
  <c r="Q14" i="123" s="1"/>
  <c r="R14" i="123" s="1"/>
  <c r="G6" i="163" s="1"/>
  <c r="Q15" i="123"/>
  <c r="R15" i="123" s="1"/>
  <c r="N82" i="200"/>
  <c r="U15" i="123"/>
  <c r="Z41" i="123"/>
  <c r="I15" i="163" s="1"/>
  <c r="V54" i="123"/>
  <c r="H20" i="163" s="1"/>
  <c r="V37" i="123"/>
  <c r="H13" i="163" s="1"/>
  <c r="V18" i="123"/>
  <c r="H8" i="163" s="1"/>
  <c r="I40" i="2"/>
  <c r="AX36" i="234"/>
  <c r="I32" i="2"/>
  <c r="AX28" i="234"/>
  <c r="C490" i="45"/>
  <c r="AT7" i="234"/>
  <c r="J244" i="198"/>
  <c r="H26" i="2"/>
  <c r="AV22" i="234"/>
  <c r="I27" i="2"/>
  <c r="AX23" i="234"/>
  <c r="V10" i="123"/>
  <c r="H5" i="163" s="1"/>
  <c r="R46" i="123"/>
  <c r="G17" i="163" s="1"/>
  <c r="M35" i="183"/>
  <c r="H11" i="230" s="1"/>
  <c r="Z18" i="123"/>
  <c r="I8" i="163" s="1"/>
  <c r="R18" i="123"/>
  <c r="G8" i="163" s="1"/>
  <c r="Z78" i="123"/>
  <c r="I29" i="163" s="1"/>
  <c r="V16" i="123"/>
  <c r="H7" i="163" s="1"/>
  <c r="I140" i="203"/>
  <c r="O265" i="203"/>
  <c r="I296" i="203" s="1"/>
  <c r="I138" i="203"/>
  <c r="N265" i="203"/>
  <c r="I294" i="203" s="1"/>
  <c r="I140" i="198"/>
  <c r="O265" i="198"/>
  <c r="I296" i="198" s="1"/>
  <c r="K88" i="201"/>
  <c r="J88" i="205"/>
  <c r="L166" i="203"/>
  <c r="AD68" i="122"/>
  <c r="F7" i="126"/>
  <c r="AC221" i="122"/>
  <c r="J283" i="198"/>
  <c r="K283" i="198"/>
  <c r="AC64" i="122"/>
  <c r="L283" i="198"/>
  <c r="AD64" i="122"/>
  <c r="AC99" i="122"/>
  <c r="L205" i="203"/>
  <c r="L283" i="203"/>
  <c r="B48" i="203"/>
  <c r="L127" i="200"/>
  <c r="AB95" i="122"/>
  <c r="J283" i="203"/>
  <c r="K283" i="204"/>
  <c r="AC98" i="122"/>
  <c r="AB255" i="122"/>
  <c r="D11" i="183"/>
  <c r="L88" i="202"/>
  <c r="AC75" i="122"/>
  <c r="K244" i="203"/>
  <c r="J127" i="202"/>
  <c r="V65" i="123"/>
  <c r="H24" i="163" s="1"/>
  <c r="G40" i="164"/>
  <c r="L33" i="122"/>
  <c r="L40" i="122" s="1"/>
  <c r="AD115" i="122"/>
  <c r="K127" i="225"/>
  <c r="AB111" i="122"/>
  <c r="H21" i="135"/>
  <c r="J166" i="199"/>
  <c r="R65" i="123"/>
  <c r="G24" i="163" s="1"/>
  <c r="I140" i="199"/>
  <c r="O226" i="199"/>
  <c r="I257" i="199" s="1"/>
  <c r="R10" i="123"/>
  <c r="G5" i="163" s="1"/>
  <c r="L13" i="122"/>
  <c r="L19" i="122" s="1"/>
  <c r="K127" i="200"/>
  <c r="J166" i="203"/>
  <c r="AB81" i="122"/>
  <c r="J29" i="203"/>
  <c r="K88" i="203"/>
  <c r="M27" i="208"/>
  <c r="Q39" i="123" s="1"/>
  <c r="D14" i="126"/>
  <c r="K127" i="204"/>
  <c r="C48" i="205"/>
  <c r="K127" i="202"/>
  <c r="K34" i="202" s="1"/>
  <c r="J88" i="203"/>
  <c r="D10" i="183"/>
  <c r="L283" i="204"/>
  <c r="L29" i="202"/>
  <c r="F32" i="126"/>
  <c r="L88" i="203"/>
  <c r="L166" i="205"/>
  <c r="AD109" i="122"/>
  <c r="L88" i="204"/>
  <c r="L88" i="201"/>
  <c r="AB104" i="122"/>
  <c r="C48" i="200"/>
  <c r="AB94" i="122"/>
  <c r="E12" i="126"/>
  <c r="K166" i="205"/>
  <c r="K127" i="206"/>
  <c r="L166" i="204"/>
  <c r="L205" i="206"/>
  <c r="D48" i="200"/>
  <c r="B48" i="202"/>
  <c r="C16" i="183"/>
  <c r="AB98" i="122"/>
  <c r="K29" i="205"/>
  <c r="K166" i="203"/>
  <c r="AC115" i="122"/>
  <c r="D48" i="225"/>
  <c r="K88" i="204"/>
  <c r="AB89" i="122"/>
  <c r="H13" i="122" s="1"/>
  <c r="H19" i="122" s="1"/>
  <c r="E9" i="183"/>
  <c r="C13" i="183"/>
  <c r="AB101" i="122"/>
  <c r="K166" i="204"/>
  <c r="L205" i="205"/>
  <c r="L29" i="203"/>
  <c r="K166" i="222"/>
  <c r="K34" i="222" s="1"/>
  <c r="AC109" i="122"/>
  <c r="AB115" i="122"/>
  <c r="D48" i="203"/>
  <c r="K127" i="201"/>
  <c r="D11" i="126"/>
  <c r="E13" i="183"/>
  <c r="K29" i="201"/>
  <c r="K127" i="203"/>
  <c r="L166" i="206"/>
  <c r="K29" i="206"/>
  <c r="F9" i="126"/>
  <c r="D14" i="183"/>
  <c r="AC82" i="122"/>
  <c r="D48" i="201"/>
  <c r="L29" i="206"/>
  <c r="L127" i="203"/>
  <c r="L127" i="201"/>
  <c r="E40" i="183"/>
  <c r="AD116" i="122"/>
  <c r="K166" i="206"/>
  <c r="L29" i="201"/>
  <c r="J205" i="206"/>
  <c r="L244" i="203"/>
  <c r="L127" i="206"/>
  <c r="AB75" i="122"/>
  <c r="J127" i="200"/>
  <c r="AC97" i="122"/>
  <c r="L166" i="202"/>
  <c r="C48" i="203"/>
  <c r="N27" i="208"/>
  <c r="U39" i="123" s="1"/>
  <c r="J88" i="209"/>
  <c r="D48" i="205"/>
  <c r="N20" i="123"/>
  <c r="F9" i="163" s="1"/>
  <c r="N27" i="200"/>
  <c r="U14" i="123" s="1"/>
  <c r="D10" i="126"/>
  <c r="F11" i="126"/>
  <c r="AC89" i="122"/>
  <c r="I13" i="122" s="1"/>
  <c r="I19" i="122" s="1"/>
  <c r="K29" i="203"/>
  <c r="L88" i="205"/>
  <c r="D48" i="202"/>
  <c r="N27" i="206"/>
  <c r="U34" i="123" s="1"/>
  <c r="K127" i="219"/>
  <c r="F20" i="123"/>
  <c r="D9" i="163" s="1"/>
  <c r="L29" i="205"/>
  <c r="D48" i="204"/>
  <c r="AB109" i="122"/>
  <c r="AD220" i="122"/>
  <c r="AB117" i="122"/>
  <c r="L29" i="204"/>
  <c r="AB106" i="122"/>
  <c r="J29" i="206"/>
  <c r="F34" i="123"/>
  <c r="D12" i="163" s="1"/>
  <c r="K29" i="202"/>
  <c r="AC199" i="122"/>
  <c r="J25" i="123"/>
  <c r="E10" i="163" s="1"/>
  <c r="J13" i="122"/>
  <c r="J19" i="122" s="1"/>
  <c r="AD102" i="122"/>
  <c r="L205" i="204"/>
  <c r="AC87" i="122"/>
  <c r="N127" i="208"/>
  <c r="AF130" i="122"/>
  <c r="L88" i="207"/>
  <c r="L88" i="211"/>
  <c r="J29" i="201"/>
  <c r="K127" i="208"/>
  <c r="J88" i="202"/>
  <c r="L127" i="211"/>
  <c r="F25" i="123"/>
  <c r="D10" i="163" s="1"/>
  <c r="H33" i="122"/>
  <c r="H40" i="122" s="1"/>
  <c r="C40" i="164"/>
  <c r="R16" i="123"/>
  <c r="G7" i="163" s="1"/>
  <c r="R78" i="123"/>
  <c r="G29" i="163" s="1"/>
  <c r="L127" i="224"/>
  <c r="K205" i="204"/>
  <c r="Z16" i="123"/>
  <c r="I7" i="163" s="1"/>
  <c r="R67" i="123"/>
  <c r="G25" i="163" s="1"/>
  <c r="G35" i="183"/>
  <c r="M32" i="183"/>
  <c r="H10" i="230" s="1"/>
  <c r="J20" i="123"/>
  <c r="E9" i="163" s="1"/>
  <c r="D13" i="183"/>
  <c r="AB80" i="122"/>
  <c r="J127" i="204"/>
  <c r="J166" i="201"/>
  <c r="J34" i="201" s="1"/>
  <c r="E11" i="126"/>
  <c r="J29" i="202"/>
  <c r="K166" i="208"/>
  <c r="E11" i="183"/>
  <c r="C10" i="183"/>
  <c r="AD248" i="122"/>
  <c r="AD129" i="122"/>
  <c r="K88" i="217"/>
  <c r="AC150" i="122"/>
  <c r="J29" i="205"/>
  <c r="K127" i="220"/>
  <c r="K29" i="220"/>
  <c r="J88" i="212"/>
  <c r="K166" i="224"/>
  <c r="L205" i="219"/>
  <c r="K166" i="220"/>
  <c r="AC137" i="122"/>
  <c r="J166" i="205"/>
  <c r="X7" i="192"/>
  <c r="AC187" i="122"/>
  <c r="K166" i="209"/>
  <c r="K34" i="209" s="1"/>
  <c r="D17" i="126"/>
  <c r="K29" i="222"/>
  <c r="AB59" i="122"/>
  <c r="J88" i="198"/>
  <c r="C48" i="204"/>
  <c r="F24" i="126"/>
  <c r="B48" i="205"/>
  <c r="AD75" i="122"/>
  <c r="L166" i="200"/>
  <c r="AD157" i="122"/>
  <c r="K166" i="207"/>
  <c r="L88" i="214"/>
  <c r="AB200" i="122"/>
  <c r="K244" i="198"/>
  <c r="B48" i="200"/>
  <c r="L127" i="212"/>
  <c r="AD82" i="122"/>
  <c r="L166" i="201"/>
  <c r="B48" i="217"/>
  <c r="AD88" i="122"/>
  <c r="L127" i="202"/>
  <c r="AD255" i="122"/>
  <c r="E29" i="126"/>
  <c r="AB152" i="122"/>
  <c r="J127" i="210"/>
  <c r="K205" i="219"/>
  <c r="AD208" i="122"/>
  <c r="AC158" i="122"/>
  <c r="AB172" i="122"/>
  <c r="D16" i="126"/>
  <c r="K29" i="211"/>
  <c r="K127" i="211"/>
  <c r="AB164" i="122"/>
  <c r="J88" i="222"/>
  <c r="AD221" i="122"/>
  <c r="F17" i="126"/>
  <c r="L127" i="207"/>
  <c r="J166" i="208"/>
  <c r="AC108" i="122"/>
  <c r="AD178" i="122"/>
  <c r="AD138" i="122"/>
  <c r="L127" i="217"/>
  <c r="D12" i="126"/>
  <c r="J29" i="222"/>
  <c r="K127" i="216"/>
  <c r="L29" i="209"/>
  <c r="AB227" i="122"/>
  <c r="K166" i="216"/>
  <c r="AD145" i="122"/>
  <c r="AB214" i="122"/>
  <c r="K88" i="207"/>
  <c r="AC129" i="122"/>
  <c r="L127" i="219"/>
  <c r="L166" i="215"/>
  <c r="L34" i="215" s="1"/>
  <c r="AB222" i="122"/>
  <c r="K29" i="224"/>
  <c r="AC136" i="122"/>
  <c r="D48" i="208"/>
  <c r="L127" i="214"/>
  <c r="AD136" i="122"/>
  <c r="D30" i="183"/>
  <c r="J166" i="222"/>
  <c r="J166" i="224"/>
  <c r="AB257" i="122"/>
  <c r="AD199" i="122"/>
  <c r="C48" i="209"/>
  <c r="J29" i="208"/>
  <c r="J88" i="214"/>
  <c r="AC241" i="122"/>
  <c r="AC178" i="122"/>
  <c r="B48" i="204"/>
  <c r="E26" i="183"/>
  <c r="J127" i="213"/>
  <c r="L205" i="220"/>
  <c r="L34" i="220" s="1"/>
  <c r="D28" i="183"/>
  <c r="D29" i="183" s="1"/>
  <c r="E9" i="230" s="1"/>
  <c r="B48" i="219"/>
  <c r="L29" i="222"/>
  <c r="J205" i="219"/>
  <c r="AB122" i="122"/>
  <c r="K166" i="219"/>
  <c r="L127" i="213"/>
  <c r="K88" i="205"/>
  <c r="J166" i="213"/>
  <c r="AC234" i="122"/>
  <c r="J166" i="219"/>
  <c r="K29" i="219"/>
  <c r="E23" i="126"/>
  <c r="C14" i="183"/>
  <c r="B48" i="207"/>
  <c r="J29" i="210"/>
  <c r="N58" i="123"/>
  <c r="F22" i="163" s="1"/>
  <c r="E24" i="126"/>
  <c r="AC255" i="122"/>
  <c r="D7" i="183"/>
  <c r="J127" i="222"/>
  <c r="J205" i="199"/>
  <c r="J127" i="212"/>
  <c r="C48" i="211"/>
  <c r="L166" i="213"/>
  <c r="J29" i="214"/>
  <c r="K29" i="212"/>
  <c r="K29" i="208"/>
  <c r="L166" i="207"/>
  <c r="AB250" i="122"/>
  <c r="AD228" i="122"/>
  <c r="AB129" i="122"/>
  <c r="J29" i="219"/>
  <c r="AD227" i="122"/>
  <c r="E19" i="126"/>
  <c r="K127" i="210"/>
  <c r="L29" i="210"/>
  <c r="AD241" i="122"/>
  <c r="L127" i="210"/>
  <c r="L34" i="210" s="1"/>
  <c r="I17" i="183"/>
  <c r="G6" i="230" s="1"/>
  <c r="K166" i="213"/>
  <c r="J29" i="225"/>
  <c r="AD242" i="122"/>
  <c r="J166" i="207"/>
  <c r="J37" i="123"/>
  <c r="E13" i="163" s="1"/>
  <c r="K29" i="210"/>
  <c r="K88" i="213"/>
  <c r="D8" i="126"/>
  <c r="F75" i="123"/>
  <c r="D28" i="163" s="1"/>
  <c r="AC159" i="122"/>
  <c r="D18" i="183"/>
  <c r="AC152" i="122"/>
  <c r="D23" i="183"/>
  <c r="K29" i="225"/>
  <c r="L127" i="225"/>
  <c r="AB207" i="122"/>
  <c r="AC228" i="122"/>
  <c r="C48" i="213"/>
  <c r="J29" i="223"/>
  <c r="N43" i="123"/>
  <c r="F16" i="163" s="1"/>
  <c r="J58" i="123"/>
  <c r="E22" i="163" s="1"/>
  <c r="F41" i="123"/>
  <c r="D15" i="163" s="1"/>
  <c r="B48" i="208"/>
  <c r="L29" i="220"/>
  <c r="L29" i="217"/>
  <c r="L88" i="217"/>
  <c r="K29" i="214"/>
  <c r="K166" i="211"/>
  <c r="AB248" i="122"/>
  <c r="E20" i="183"/>
  <c r="K29" i="207"/>
  <c r="K88" i="210"/>
  <c r="K127" i="213"/>
  <c r="N54" i="123"/>
  <c r="F20" i="163" s="1"/>
  <c r="K166" i="210"/>
  <c r="L29" i="223"/>
  <c r="AC229" i="122"/>
  <c r="J88" i="210"/>
  <c r="J88" i="219"/>
  <c r="E30" i="183"/>
  <c r="J127" i="224"/>
  <c r="E21" i="183"/>
  <c r="AB150" i="122"/>
  <c r="C38" i="183"/>
  <c r="AD206" i="122"/>
  <c r="C9" i="183"/>
  <c r="K166" i="214"/>
  <c r="K34" i="214" s="1"/>
  <c r="AD143" i="122"/>
  <c r="AC220" i="122"/>
  <c r="H28" i="122"/>
  <c r="C42" i="164" s="1"/>
  <c r="D48" i="220"/>
  <c r="D48" i="224"/>
  <c r="J127" i="216"/>
  <c r="C48" i="210"/>
  <c r="L166" i="214"/>
  <c r="L29" i="224"/>
  <c r="F39" i="123"/>
  <c r="D14" i="163" s="1"/>
  <c r="L166" i="212"/>
  <c r="L29" i="213"/>
  <c r="J166" i="220"/>
  <c r="AC157" i="122"/>
  <c r="E34" i="183"/>
  <c r="J29" i="220"/>
  <c r="K127" i="207"/>
  <c r="L29" i="200"/>
  <c r="AC172" i="122"/>
  <c r="J88" i="216"/>
  <c r="AB185" i="122"/>
  <c r="J88" i="215"/>
  <c r="J29" i="216"/>
  <c r="AB234" i="122"/>
  <c r="J166" i="212"/>
  <c r="AD73" i="122"/>
  <c r="F18" i="126"/>
  <c r="L29" i="214"/>
  <c r="D30" i="126"/>
  <c r="L166" i="224"/>
  <c r="AD207" i="122"/>
  <c r="C48" i="214"/>
  <c r="K88" i="200"/>
  <c r="J166" i="210"/>
  <c r="AC250" i="122"/>
  <c r="K166" i="225"/>
  <c r="AD250" i="122"/>
  <c r="L166" i="225"/>
  <c r="J205" i="220"/>
  <c r="L29" i="225"/>
  <c r="J127" i="209"/>
  <c r="F27" i="126"/>
  <c r="E15" i="126"/>
  <c r="D37" i="183"/>
  <c r="J29" i="207"/>
  <c r="AC171" i="122"/>
  <c r="K29" i="213"/>
  <c r="C19" i="183"/>
  <c r="L29" i="207"/>
  <c r="J29" i="211"/>
  <c r="C20" i="183"/>
  <c r="D48" i="223"/>
  <c r="J46" i="123"/>
  <c r="E17" i="163" s="1"/>
  <c r="J29" i="215"/>
  <c r="K29" i="223"/>
  <c r="J127" i="207"/>
  <c r="K88" i="225"/>
  <c r="N41" i="123"/>
  <c r="F15" i="163" s="1"/>
  <c r="D48" i="222"/>
  <c r="F14" i="123"/>
  <c r="D6" i="163" s="1"/>
  <c r="AC257" i="122"/>
  <c r="L127" i="208"/>
  <c r="L29" i="212"/>
  <c r="L29" i="211"/>
  <c r="J29" i="224"/>
  <c r="F22" i="126"/>
  <c r="K127" i="217"/>
  <c r="L88" i="213"/>
  <c r="J88" i="200"/>
  <c r="K29" i="217"/>
  <c r="C48" i="199"/>
  <c r="B48" i="216"/>
  <c r="L166" i="216"/>
  <c r="L34" i="216" s="1"/>
  <c r="J29" i="200"/>
  <c r="L29" i="216"/>
  <c r="C48" i="208"/>
  <c r="AD179" i="122"/>
  <c r="J166" i="217"/>
  <c r="L166" i="211"/>
  <c r="D48" i="209"/>
  <c r="J29" i="217"/>
  <c r="K29" i="200"/>
  <c r="J73" i="123"/>
  <c r="E27" i="163" s="1"/>
  <c r="AB206" i="122"/>
  <c r="E7" i="126"/>
  <c r="J29" i="212"/>
  <c r="L205" i="199"/>
  <c r="L34" i="199" s="1"/>
  <c r="K88" i="220"/>
  <c r="D9" i="183"/>
  <c r="C48" i="207"/>
  <c r="D48" i="206"/>
  <c r="L127" i="209"/>
  <c r="L34" i="209" s="1"/>
  <c r="J29" i="209"/>
  <c r="J127" i="217"/>
  <c r="AD256" i="122"/>
  <c r="AB173" i="122"/>
  <c r="J166" i="214"/>
  <c r="C48" i="223"/>
  <c r="H29" i="122"/>
  <c r="C43" i="164" s="1"/>
  <c r="K29" i="209"/>
  <c r="J56" i="123"/>
  <c r="E21" i="163" s="1"/>
  <c r="C48" i="218"/>
  <c r="C48" i="220"/>
  <c r="C48" i="215"/>
  <c r="B48" i="210"/>
  <c r="L29" i="215"/>
  <c r="K166" i="215"/>
  <c r="D48" i="214"/>
  <c r="J166" i="223"/>
  <c r="AD229" i="122"/>
  <c r="L166" i="223"/>
  <c r="L34" i="223" s="1"/>
  <c r="AC179" i="122"/>
  <c r="K127" i="215"/>
  <c r="AB249" i="122"/>
  <c r="J127" i="225"/>
  <c r="J34" i="225" s="1"/>
  <c r="K127" i="224"/>
  <c r="AC235" i="122"/>
  <c r="AB180" i="122"/>
  <c r="J166" i="215"/>
  <c r="N67" i="123"/>
  <c r="F25" i="163" s="1"/>
  <c r="L88" i="224"/>
  <c r="L166" i="219"/>
  <c r="L29" i="199"/>
  <c r="L29" i="219"/>
  <c r="K205" i="199"/>
  <c r="C48" i="225"/>
  <c r="B48" i="222"/>
  <c r="AD187" i="122"/>
  <c r="L166" i="217"/>
  <c r="AB130" i="122"/>
  <c r="J127" i="208"/>
  <c r="K205" i="220"/>
  <c r="AC209" i="122"/>
  <c r="L29" i="208"/>
  <c r="L166" i="208"/>
  <c r="J29" i="213"/>
  <c r="AC227" i="122"/>
  <c r="N80" i="123"/>
  <c r="F30" i="163" s="1"/>
  <c r="J10" i="123"/>
  <c r="E5" i="163" s="1"/>
  <c r="K29" i="199"/>
  <c r="K29" i="215"/>
  <c r="AB179" i="122"/>
  <c r="J127" i="215"/>
  <c r="AB151" i="122"/>
  <c r="J127" i="211"/>
  <c r="J34" i="211" s="1"/>
  <c r="AD222" i="122"/>
  <c r="L166" i="222"/>
  <c r="L34" i="222" s="1"/>
  <c r="E9" i="164"/>
  <c r="M33" i="122"/>
  <c r="M40" i="122" s="1"/>
  <c r="H40" i="164"/>
  <c r="B48" i="223"/>
  <c r="D48" i="207"/>
  <c r="N60" i="198"/>
  <c r="N60" i="228" s="1"/>
  <c r="G21" i="135"/>
  <c r="I12" i="183"/>
  <c r="G5" i="230" s="1"/>
  <c r="I41" i="183"/>
  <c r="G12" i="230" s="1"/>
  <c r="K34" i="212"/>
  <c r="C48" i="217"/>
  <c r="D48" i="215"/>
  <c r="C48" i="212"/>
  <c r="O60" i="198"/>
  <c r="O60" i="228" s="1"/>
  <c r="M22" i="183"/>
  <c r="H7" i="230" s="1"/>
  <c r="G12" i="183"/>
  <c r="L54" i="198"/>
  <c r="L54" i="228"/>
  <c r="M82" i="200"/>
  <c r="M29" i="200" s="1"/>
  <c r="M27" i="222"/>
  <c r="Q71" i="123" s="1"/>
  <c r="R71" i="123" s="1"/>
  <c r="G26" i="163" s="1"/>
  <c r="N82" i="224"/>
  <c r="AF234" i="122" s="1"/>
  <c r="N27" i="210"/>
  <c r="U43" i="123" s="1"/>
  <c r="V43" i="123" s="1"/>
  <c r="H16" i="163" s="1"/>
  <c r="O82" i="200"/>
  <c r="O29" i="200" s="1"/>
  <c r="N82" i="217"/>
  <c r="N88" i="217" s="1"/>
  <c r="N82" i="212"/>
  <c r="N88" i="212" s="1"/>
  <c r="M27" i="225"/>
  <c r="Q80" i="123" s="1"/>
  <c r="R80" i="123" s="1"/>
  <c r="G30" i="163" s="1"/>
  <c r="O82" i="214"/>
  <c r="AG171" i="122" s="1"/>
  <c r="AB228" i="122"/>
  <c r="J29" i="122"/>
  <c r="E43" i="164" s="1"/>
  <c r="AB138" i="122"/>
  <c r="J166" i="209"/>
  <c r="J29" i="204"/>
  <c r="B48" i="225"/>
  <c r="J127" i="223"/>
  <c r="B48" i="199"/>
  <c r="B48" i="220"/>
  <c r="D48" i="213"/>
  <c r="I29" i="122"/>
  <c r="D43" i="164" s="1"/>
  <c r="B48" i="212"/>
  <c r="I27" i="122"/>
  <c r="D41" i="164" s="1"/>
  <c r="D48" i="210"/>
  <c r="C48" i="224"/>
  <c r="G5" i="2"/>
  <c r="N65" i="123"/>
  <c r="F24" i="163" s="1"/>
  <c r="F26" i="126"/>
  <c r="E33" i="183"/>
  <c r="N49" i="123"/>
  <c r="F18" i="163" s="1"/>
  <c r="E24" i="183"/>
  <c r="F20" i="126"/>
  <c r="D19" i="126"/>
  <c r="C23" i="183"/>
  <c r="F46" i="123"/>
  <c r="D17" i="163" s="1"/>
  <c r="D48" i="219"/>
  <c r="B48" i="213"/>
  <c r="N75" i="123"/>
  <c r="F28" i="163" s="1"/>
  <c r="E38" i="183"/>
  <c r="F30" i="126"/>
  <c r="D48" i="212"/>
  <c r="C9" i="135"/>
  <c r="C24" i="135"/>
  <c r="B5" i="131"/>
  <c r="E28" i="183"/>
  <c r="E29" i="183" s="1"/>
  <c r="F9" i="230" s="1"/>
  <c r="F23" i="126"/>
  <c r="N56" i="123"/>
  <c r="F21" i="163" s="1"/>
  <c r="C48" i="219"/>
  <c r="C48" i="216"/>
  <c r="I6" i="122"/>
  <c r="D8" i="164" s="1"/>
  <c r="J29" i="199"/>
  <c r="D48" i="216"/>
  <c r="B48" i="215"/>
  <c r="D23" i="126"/>
  <c r="C28" i="183"/>
  <c r="C29" i="183" s="1"/>
  <c r="D9" i="230" s="1"/>
  <c r="F56" i="123"/>
  <c r="D21" i="163" s="1"/>
  <c r="C48" i="222"/>
  <c r="B48" i="211"/>
  <c r="C27" i="135"/>
  <c r="C12" i="135"/>
  <c r="J67" i="123"/>
  <c r="E25" i="163" s="1"/>
  <c r="D34" i="183"/>
  <c r="E27" i="126"/>
  <c r="D33" i="183"/>
  <c r="E26" i="126"/>
  <c r="J65" i="123"/>
  <c r="E24" i="163" s="1"/>
  <c r="E17" i="126"/>
  <c r="J41" i="123"/>
  <c r="E15" i="163" s="1"/>
  <c r="D20" i="183"/>
  <c r="J28" i="122"/>
  <c r="E42" i="164" s="1"/>
  <c r="AG8" i="192"/>
  <c r="I8" i="2"/>
  <c r="H6" i="2"/>
  <c r="O88" i="204"/>
  <c r="AG101" i="122"/>
  <c r="O29" i="204"/>
  <c r="AF101" i="122"/>
  <c r="N88" i="204"/>
  <c r="N29" i="204"/>
  <c r="AE234" i="122"/>
  <c r="M29" i="224"/>
  <c r="M88" i="224"/>
  <c r="M34" i="224" s="1"/>
  <c r="N29" i="223"/>
  <c r="AF227" i="122"/>
  <c r="N88" i="223"/>
  <c r="N34" i="223" s="1"/>
  <c r="O88" i="201"/>
  <c r="O34" i="201" s="1"/>
  <c r="O29" i="201"/>
  <c r="AG80" i="122"/>
  <c r="N88" i="200"/>
  <c r="N34" i="200" s="1"/>
  <c r="AF73" i="122"/>
  <c r="N29" i="200"/>
  <c r="M88" i="215"/>
  <c r="M34" i="215" s="1"/>
  <c r="AE178" i="122"/>
  <c r="M29" i="215"/>
  <c r="N88" i="203"/>
  <c r="N34" i="203" s="1"/>
  <c r="N29" i="203"/>
  <c r="AF94" i="122"/>
  <c r="O88" i="207"/>
  <c r="O34" i="207" s="1"/>
  <c r="AG122" i="122"/>
  <c r="O29" i="207"/>
  <c r="N88" i="208"/>
  <c r="AF129" i="122"/>
  <c r="N29" i="208"/>
  <c r="N88" i="216"/>
  <c r="N34" i="216" s="1"/>
  <c r="AF241" i="122"/>
  <c r="N29" i="216"/>
  <c r="AE241" i="122"/>
  <c r="M88" i="216"/>
  <c r="M34" i="216" s="1"/>
  <c r="M29" i="216"/>
  <c r="N88" i="218"/>
  <c r="AF192" i="122"/>
  <c r="N29" i="218"/>
  <c r="AF164" i="122"/>
  <c r="N29" i="213"/>
  <c r="N88" i="213"/>
  <c r="N34" i="213" s="1"/>
  <c r="AF255" i="122"/>
  <c r="AG255" i="122"/>
  <c r="O29" i="217"/>
  <c r="O88" i="217"/>
  <c r="O34" i="217" s="1"/>
  <c r="AG185" i="122"/>
  <c r="AG66" i="122"/>
  <c r="O88" i="199"/>
  <c r="O34" i="199" s="1"/>
  <c r="O29" i="199"/>
  <c r="AF115" i="122"/>
  <c r="N29" i="206"/>
  <c r="N88" i="206"/>
  <c r="N34" i="206" s="1"/>
  <c r="AF150" i="122"/>
  <c r="N88" i="211"/>
  <c r="N34" i="211" s="1"/>
  <c r="N29" i="211"/>
  <c r="Y6" i="123"/>
  <c r="E24" i="135"/>
  <c r="D5" i="131"/>
  <c r="E9" i="135"/>
  <c r="J244" i="204"/>
  <c r="AG136" i="122"/>
  <c r="O88" i="209"/>
  <c r="O34" i="209" s="1"/>
  <c r="O29" i="209"/>
  <c r="O29" i="203"/>
  <c r="AG94" i="122"/>
  <c r="O88" i="203"/>
  <c r="O88" i="212"/>
  <c r="O29" i="212"/>
  <c r="AG157" i="122"/>
  <c r="M88" i="199"/>
  <c r="AE66" i="122"/>
  <c r="M29" i="199"/>
  <c r="AE213" i="122"/>
  <c r="M41" i="199"/>
  <c r="O88" i="213"/>
  <c r="O34" i="213" s="1"/>
  <c r="AG164" i="122"/>
  <c r="O29" i="213"/>
  <c r="M88" i="218"/>
  <c r="AE192" i="122"/>
  <c r="M29" i="218"/>
  <c r="AG213" i="122"/>
  <c r="AF122" i="122"/>
  <c r="N88" i="207"/>
  <c r="N34" i="207" s="1"/>
  <c r="N29" i="207"/>
  <c r="AF59" i="122"/>
  <c r="N88" i="198"/>
  <c r="D31" i="126"/>
  <c r="C39" i="183"/>
  <c r="F78" i="123"/>
  <c r="D29" i="163" s="1"/>
  <c r="AF171" i="122"/>
  <c r="N88" i="214"/>
  <c r="N34" i="214" s="1"/>
  <c r="N29" i="214"/>
  <c r="N88" i="209"/>
  <c r="N34" i="209" s="1"/>
  <c r="N29" i="209"/>
  <c r="AF136" i="122"/>
  <c r="K29" i="204"/>
  <c r="N29" i="215"/>
  <c r="AF178" i="122"/>
  <c r="N88" i="215"/>
  <c r="N34" i="215" s="1"/>
  <c r="O88" i="223"/>
  <c r="O34" i="223" s="1"/>
  <c r="O29" i="223"/>
  <c r="AG227" i="122"/>
  <c r="AG87" i="122"/>
  <c r="O88" i="202"/>
  <c r="O34" i="202" s="1"/>
  <c r="O29" i="202"/>
  <c r="AG150" i="122"/>
  <c r="O88" i="211"/>
  <c r="O34" i="211" s="1"/>
  <c r="O29" i="211"/>
  <c r="O88" i="225"/>
  <c r="O34" i="225" s="1"/>
  <c r="O29" i="225"/>
  <c r="AG248" i="122"/>
  <c r="AE108" i="122"/>
  <c r="M88" i="205"/>
  <c r="M29" i="205"/>
  <c r="K244" i="204"/>
  <c r="K29" i="216"/>
  <c r="AE227" i="122"/>
  <c r="M29" i="223"/>
  <c r="M88" i="223"/>
  <c r="M34" i="223" s="1"/>
  <c r="J166" i="216"/>
  <c r="AB243" i="122"/>
  <c r="AE185" i="122"/>
  <c r="M88" i="217"/>
  <c r="M34" i="217" s="1"/>
  <c r="M29" i="217"/>
  <c r="N88" i="205"/>
  <c r="AF108" i="122"/>
  <c r="N29" i="205"/>
  <c r="O88" i="218"/>
  <c r="O29" i="218"/>
  <c r="AG192" i="122"/>
  <c r="N88" i="202"/>
  <c r="N34" i="202" s="1"/>
  <c r="AF87" i="122"/>
  <c r="N29" i="202"/>
  <c r="AF81" i="122"/>
  <c r="N127" i="201"/>
  <c r="N34" i="201" s="1"/>
  <c r="N29" i="201"/>
  <c r="L244" i="204"/>
  <c r="AD105" i="122"/>
  <c r="M29" i="206"/>
  <c r="AE115" i="122"/>
  <c r="M88" i="206"/>
  <c r="Q6" i="123"/>
  <c r="M29" i="219"/>
  <c r="M88" i="219"/>
  <c r="M34" i="219" s="1"/>
  <c r="AE199" i="122"/>
  <c r="AF213" i="122"/>
  <c r="AG109" i="122"/>
  <c r="O127" i="205"/>
  <c r="O34" i="205" s="1"/>
  <c r="O29" i="205"/>
  <c r="N88" i="219"/>
  <c r="N34" i="219" s="1"/>
  <c r="N29" i="219"/>
  <c r="AF199" i="122"/>
  <c r="F31" i="126"/>
  <c r="N78" i="123"/>
  <c r="F29" i="163" s="1"/>
  <c r="E39" i="183"/>
  <c r="AE157" i="122"/>
  <c r="M88" i="212"/>
  <c r="M29" i="212"/>
  <c r="N29" i="199"/>
  <c r="AF66" i="122"/>
  <c r="N88" i="199"/>
  <c r="N34" i="199" s="1"/>
  <c r="E31" i="126"/>
  <c r="D39" i="183"/>
  <c r="J78" i="123"/>
  <c r="E29" i="163" s="1"/>
  <c r="N41" i="199"/>
  <c r="AE136" i="122"/>
  <c r="M88" i="209"/>
  <c r="M34" i="209" s="1"/>
  <c r="M29" i="209"/>
  <c r="AE255" i="122"/>
  <c r="N88" i="220"/>
  <c r="AF206" i="122"/>
  <c r="N29" i="220"/>
  <c r="AE80" i="122"/>
  <c r="M88" i="201"/>
  <c r="M34" i="201" s="1"/>
  <c r="M29" i="201"/>
  <c r="O29" i="216"/>
  <c r="AG241" i="122"/>
  <c r="O88" i="216"/>
  <c r="O34" i="216" s="1"/>
  <c r="O88" i="208"/>
  <c r="O34" i="208" s="1"/>
  <c r="AG129" i="122"/>
  <c r="O29" i="208"/>
  <c r="AG199" i="122"/>
  <c r="O88" i="219"/>
  <c r="O34" i="219" s="1"/>
  <c r="O29" i="219"/>
  <c r="AE59" i="122"/>
  <c r="M88" i="198"/>
  <c r="O29" i="215"/>
  <c r="AG179" i="122"/>
  <c r="O127" i="215"/>
  <c r="O34" i="215" s="1"/>
  <c r="M88" i="213"/>
  <c r="M34" i="213" s="1"/>
  <c r="AE164" i="122"/>
  <c r="M29" i="213"/>
  <c r="M29" i="203"/>
  <c r="M88" i="203"/>
  <c r="AE94" i="122"/>
  <c r="AE122" i="122"/>
  <c r="M88" i="207"/>
  <c r="M34" i="207" s="1"/>
  <c r="M29" i="207"/>
  <c r="M88" i="214"/>
  <c r="M34" i="214" s="1"/>
  <c r="AE171" i="122"/>
  <c r="M29" i="214"/>
  <c r="M88" i="204"/>
  <c r="AE101" i="122"/>
  <c r="M29" i="204"/>
  <c r="N88" i="225"/>
  <c r="N34" i="225" s="1"/>
  <c r="AF248" i="122"/>
  <c r="N29" i="225"/>
  <c r="AG115" i="122"/>
  <c r="O88" i="206"/>
  <c r="O34" i="206" s="1"/>
  <c r="O29" i="206"/>
  <c r="O29" i="222"/>
  <c r="O88" i="222"/>
  <c r="O34" i="222" s="1"/>
  <c r="AG220" i="122"/>
  <c r="AE150" i="122"/>
  <c r="M88" i="211"/>
  <c r="M34" i="211" s="1"/>
  <c r="M29" i="211"/>
  <c r="N29" i="222"/>
  <c r="AF220" i="122"/>
  <c r="N88" i="222"/>
  <c r="N34" i="222" s="1"/>
  <c r="M29" i="210"/>
  <c r="AE143" i="122"/>
  <c r="M88" i="210"/>
  <c r="O88" i="220"/>
  <c r="O29" i="220"/>
  <c r="AG206" i="122"/>
  <c r="AG234" i="122"/>
  <c r="O29" i="224"/>
  <c r="O88" i="224"/>
  <c r="O34" i="224" s="1"/>
  <c r="F10" i="123"/>
  <c r="D5" i="163" s="1"/>
  <c r="C7" i="183"/>
  <c r="D7" i="126"/>
  <c r="O41" i="199"/>
  <c r="M88" i="220"/>
  <c r="M29" i="220"/>
  <c r="AE206" i="122"/>
  <c r="O88" i="210"/>
  <c r="AG143" i="122"/>
  <c r="O29" i="210"/>
  <c r="E12" i="135"/>
  <c r="K34" i="223"/>
  <c r="M29" i="202"/>
  <c r="M88" i="202"/>
  <c r="M34" i="202" s="1"/>
  <c r="AE87" i="122"/>
  <c r="D9" i="135" l="1"/>
  <c r="C5" i="131"/>
  <c r="D6" i="135" s="1"/>
  <c r="AV7" i="234"/>
  <c r="X103" i="192"/>
  <c r="Q22" i="183"/>
  <c r="I7" i="230" s="1"/>
  <c r="Q17" i="183"/>
  <c r="I6" i="230" s="1"/>
  <c r="O6" i="113"/>
  <c r="O6" i="183" s="1"/>
  <c r="O8" i="183" s="1"/>
  <c r="I27" i="183"/>
  <c r="G8" i="230" s="1"/>
  <c r="I6" i="126"/>
  <c r="I33" i="126" s="1"/>
  <c r="M6" i="183"/>
  <c r="M8" i="183" s="1"/>
  <c r="H4" i="230" s="1"/>
  <c r="K6" i="113"/>
  <c r="K83" i="113" s="1"/>
  <c r="H6" i="126"/>
  <c r="H33" i="126" s="1"/>
  <c r="S6" i="123"/>
  <c r="S82" i="123" s="1"/>
  <c r="G83" i="113"/>
  <c r="K34" i="199"/>
  <c r="M34" i="199"/>
  <c r="W6" i="123"/>
  <c r="W82" i="123" s="1"/>
  <c r="I6" i="183"/>
  <c r="I8" i="183" s="1"/>
  <c r="G4" i="230" s="1"/>
  <c r="G6" i="126"/>
  <c r="G33" i="126" s="1"/>
  <c r="O6" i="123"/>
  <c r="O82" i="123" s="1"/>
  <c r="C6" i="183"/>
  <c r="C8" i="183" s="1"/>
  <c r="D4" i="230" s="1"/>
  <c r="K6" i="123"/>
  <c r="N6" i="123" s="1"/>
  <c r="O88" i="198"/>
  <c r="O34" i="198" s="1"/>
  <c r="C6" i="123"/>
  <c r="F6" i="123" s="1"/>
  <c r="E6" i="183"/>
  <c r="E8" i="183" s="1"/>
  <c r="F4" i="230" s="1"/>
  <c r="O26" i="228"/>
  <c r="U6" i="123"/>
  <c r="U82" i="123" s="1"/>
  <c r="N26" i="228"/>
  <c r="C48" i="228"/>
  <c r="C80" i="228" s="1"/>
  <c r="AE248" i="122"/>
  <c r="D6" i="183"/>
  <c r="D8" i="183" s="1"/>
  <c r="E4" i="230" s="1"/>
  <c r="M28" i="228"/>
  <c r="M26" i="228"/>
  <c r="E6" i="126"/>
  <c r="Q82" i="123"/>
  <c r="O29" i="198"/>
  <c r="Q8" i="183"/>
  <c r="I4" i="230" s="1"/>
  <c r="D83" i="113"/>
  <c r="M88" i="225"/>
  <c r="M34" i="225" s="1"/>
  <c r="M88" i="222"/>
  <c r="M34" i="222" s="1"/>
  <c r="N34" i="205"/>
  <c r="G82" i="123"/>
  <c r="Y82" i="123"/>
  <c r="M12" i="183"/>
  <c r="H5" i="230" s="1"/>
  <c r="Q12" i="183"/>
  <c r="I5" i="230" s="1"/>
  <c r="O12" i="183"/>
  <c r="AE220" i="122"/>
  <c r="K35" i="122" s="1"/>
  <c r="K42" i="122" s="1"/>
  <c r="K22" i="183"/>
  <c r="L36" i="122"/>
  <c r="L43" i="122" s="1"/>
  <c r="J34" i="206"/>
  <c r="O34" i="212"/>
  <c r="C492" i="45"/>
  <c r="C494" i="45" s="1"/>
  <c r="O34" i="210"/>
  <c r="N34" i="217"/>
  <c r="J34" i="198"/>
  <c r="K34" i="198"/>
  <c r="L34" i="198"/>
  <c r="N34" i="198"/>
  <c r="M34" i="198"/>
  <c r="M34" i="218"/>
  <c r="O34" i="203"/>
  <c r="M34" i="220"/>
  <c r="M34" i="210"/>
  <c r="M34" i="204"/>
  <c r="AE129" i="122"/>
  <c r="N88" i="210"/>
  <c r="N34" i="210" s="1"/>
  <c r="O34" i="218"/>
  <c r="N34" i="218"/>
  <c r="M34" i="212"/>
  <c r="M34" i="205"/>
  <c r="N34" i="212"/>
  <c r="V7" i="123"/>
  <c r="O34" i="220"/>
  <c r="N29" i="210"/>
  <c r="M88" i="208"/>
  <c r="M34" i="208" s="1"/>
  <c r="V76" i="123"/>
  <c r="F13" i="126"/>
  <c r="R39" i="123"/>
  <c r="G14" i="163" s="1"/>
  <c r="C26" i="183"/>
  <c r="D28" i="126"/>
  <c r="D26" i="126"/>
  <c r="D26" i="183"/>
  <c r="E25" i="126"/>
  <c r="K41" i="183"/>
  <c r="O27" i="183"/>
  <c r="K17" i="183"/>
  <c r="R40" i="123"/>
  <c r="O17" i="183"/>
  <c r="C30" i="183"/>
  <c r="M34" i="203"/>
  <c r="M34" i="206"/>
  <c r="N34" i="204"/>
  <c r="G22" i="183"/>
  <c r="D36" i="183"/>
  <c r="Z15" i="123"/>
  <c r="D24" i="183"/>
  <c r="E18" i="183"/>
  <c r="G41" i="183"/>
  <c r="K32" i="183"/>
  <c r="G17" i="183"/>
  <c r="O41" i="183"/>
  <c r="C15" i="183"/>
  <c r="C17" i="183" s="1"/>
  <c r="D6" i="230" s="1"/>
  <c r="F14" i="126"/>
  <c r="V14" i="123"/>
  <c r="H6" i="163" s="1"/>
  <c r="K27" i="183"/>
  <c r="C24" i="183"/>
  <c r="V15" i="123"/>
  <c r="E21" i="126"/>
  <c r="G27" i="183"/>
  <c r="O32" i="183"/>
  <c r="V75" i="123"/>
  <c r="H28" i="163" s="1"/>
  <c r="V58" i="123"/>
  <c r="H22" i="163" s="1"/>
  <c r="D16" i="183"/>
  <c r="D22" i="126"/>
  <c r="N34" i="220"/>
  <c r="O34" i="204"/>
  <c r="F16" i="126"/>
  <c r="E23" i="183"/>
  <c r="D35" i="183"/>
  <c r="E11" i="230" s="1"/>
  <c r="V49" i="123"/>
  <c r="H18" i="163" s="1"/>
  <c r="V34" i="123"/>
  <c r="H12" i="163" s="1"/>
  <c r="M36" i="122"/>
  <c r="M43" i="122" s="1"/>
  <c r="V39" i="123"/>
  <c r="H14" i="163" s="1"/>
  <c r="F21" i="126"/>
  <c r="D15" i="183"/>
  <c r="D20" i="126"/>
  <c r="D29" i="126"/>
  <c r="E32" i="126"/>
  <c r="C25" i="183"/>
  <c r="E36" i="183"/>
  <c r="C18" i="183"/>
  <c r="D18" i="126"/>
  <c r="E37" i="183"/>
  <c r="C40" i="183"/>
  <c r="D38" i="183"/>
  <c r="E18" i="126"/>
  <c r="D27" i="126"/>
  <c r="D19" i="183"/>
  <c r="E14" i="183"/>
  <c r="E28" i="126"/>
  <c r="D40" i="183"/>
  <c r="D25" i="183"/>
  <c r="C36" i="183"/>
  <c r="E16" i="126"/>
  <c r="C34" i="183"/>
  <c r="F15" i="126"/>
  <c r="E25" i="183"/>
  <c r="C33" i="183"/>
  <c r="D21" i="126"/>
  <c r="D21" i="183"/>
  <c r="D31" i="183"/>
  <c r="D32" i="183" s="1"/>
  <c r="E10" i="230" s="1"/>
  <c r="E14" i="126"/>
  <c r="E16" i="183"/>
  <c r="F29" i="126"/>
  <c r="D24" i="126"/>
  <c r="E30" i="126"/>
  <c r="D13" i="126"/>
  <c r="V59" i="123"/>
  <c r="F12" i="126"/>
  <c r="C37" i="183"/>
  <c r="K9" i="183"/>
  <c r="K12" i="183" s="1"/>
  <c r="O22" i="183"/>
  <c r="E13" i="126"/>
  <c r="C21" i="183"/>
  <c r="E22" i="126"/>
  <c r="F28" i="126"/>
  <c r="D32" i="126"/>
  <c r="F19" i="126"/>
  <c r="D15" i="126"/>
  <c r="E19" i="183"/>
  <c r="E15" i="183"/>
  <c r="E20" i="126"/>
  <c r="F43" i="123"/>
  <c r="D16" i="163" s="1"/>
  <c r="F52" i="123"/>
  <c r="D19" i="163" s="1"/>
  <c r="G95" i="2"/>
  <c r="I6" i="2"/>
  <c r="AX8" i="234"/>
  <c r="I36" i="122"/>
  <c r="I43" i="122" s="1"/>
  <c r="I26" i="2"/>
  <c r="AX22" i="234"/>
  <c r="K34" i="201"/>
  <c r="J34" i="205"/>
  <c r="L34" i="200"/>
  <c r="J34" i="202"/>
  <c r="K34" i="200"/>
  <c r="C12" i="183"/>
  <c r="D5" i="230" s="1"/>
  <c r="J34" i="199"/>
  <c r="J34" i="203"/>
  <c r="K34" i="203"/>
  <c r="D12" i="183"/>
  <c r="E5" i="230" s="1"/>
  <c r="K34" i="206"/>
  <c r="K34" i="205"/>
  <c r="L34" i="201"/>
  <c r="H35" i="122"/>
  <c r="H42" i="122" s="1"/>
  <c r="L34" i="203"/>
  <c r="E12" i="183"/>
  <c r="F5" i="230" s="1"/>
  <c r="L34" i="205"/>
  <c r="K34" i="217"/>
  <c r="K34" i="219"/>
  <c r="L34" i="206"/>
  <c r="N34" i="208"/>
  <c r="L34" i="202"/>
  <c r="J34" i="200"/>
  <c r="L34" i="204"/>
  <c r="K34" i="224"/>
  <c r="K34" i="208"/>
  <c r="L34" i="211"/>
  <c r="J35" i="122"/>
  <c r="J42" i="122" s="1"/>
  <c r="H36" i="122"/>
  <c r="H43" i="122" s="1"/>
  <c r="J34" i="204"/>
  <c r="K34" i="204"/>
  <c r="M88" i="200"/>
  <c r="M34" i="200" s="1"/>
  <c r="L34" i="214"/>
  <c r="J34" i="224"/>
  <c r="L34" i="212"/>
  <c r="J34" i="214"/>
  <c r="J34" i="216"/>
  <c r="AE73" i="122"/>
  <c r="F27" i="135"/>
  <c r="J34" i="219"/>
  <c r="K34" i="216"/>
  <c r="J34" i="208"/>
  <c r="L34" i="219"/>
  <c r="K34" i="211"/>
  <c r="K34" i="225"/>
  <c r="J34" i="217"/>
  <c r="L34" i="207"/>
  <c r="I35" i="122"/>
  <c r="I42" i="122" s="1"/>
  <c r="K34" i="207"/>
  <c r="J34" i="210"/>
  <c r="K34" i="210"/>
  <c r="L34" i="225"/>
  <c r="J34" i="222"/>
  <c r="J34" i="207"/>
  <c r="L34" i="213"/>
  <c r="J34" i="212"/>
  <c r="J34" i="213"/>
  <c r="J34" i="220"/>
  <c r="L34" i="224"/>
  <c r="K34" i="213"/>
  <c r="L34" i="217"/>
  <c r="J34" i="209"/>
  <c r="J34" i="215"/>
  <c r="I8" i="122"/>
  <c r="D10" i="164" s="1"/>
  <c r="E35" i="183"/>
  <c r="F11" i="230" s="1"/>
  <c r="L34" i="208"/>
  <c r="K34" i="220"/>
  <c r="K34" i="215"/>
  <c r="J34" i="223"/>
  <c r="I30" i="122"/>
  <c r="D44" i="164" s="1"/>
  <c r="H12" i="230"/>
  <c r="L60" i="198"/>
  <c r="L60" i="228"/>
  <c r="N29" i="224"/>
  <c r="AF157" i="122"/>
  <c r="N88" i="224"/>
  <c r="N34" i="224" s="1"/>
  <c r="O88" i="200"/>
  <c r="O34" i="200" s="1"/>
  <c r="N29" i="217"/>
  <c r="AG73" i="122"/>
  <c r="M34" i="122" s="1"/>
  <c r="AF185" i="122"/>
  <c r="N29" i="212"/>
  <c r="O29" i="214"/>
  <c r="O88" i="214"/>
  <c r="O34" i="214" s="1"/>
  <c r="G6" i="183"/>
  <c r="G8" i="183" s="1"/>
  <c r="L35" i="122"/>
  <c r="L42" i="122" s="1"/>
  <c r="AG7" i="192"/>
  <c r="AG103" i="192" s="1"/>
  <c r="H5" i="2"/>
  <c r="J6" i="123"/>
  <c r="J36" i="122"/>
  <c r="J43" i="122" s="1"/>
  <c r="K36" i="122"/>
  <c r="K43" i="122" s="1"/>
  <c r="M35" i="122"/>
  <c r="M42" i="122" s="1"/>
  <c r="C12" i="131" l="1"/>
  <c r="C13" i="131" s="1"/>
  <c r="O83" i="113"/>
  <c r="G13" i="230"/>
  <c r="R6" i="123"/>
  <c r="G4" i="163" s="1"/>
  <c r="G31" i="163" s="1"/>
  <c r="Z6" i="123"/>
  <c r="Z82" i="123" s="1"/>
  <c r="H13" i="230"/>
  <c r="K6" i="183"/>
  <c r="K8" i="183" s="1"/>
  <c r="K43" i="183" s="1"/>
  <c r="N28" i="228"/>
  <c r="N34" i="228"/>
  <c r="M34" i="228"/>
  <c r="V6" i="123"/>
  <c r="H4" i="163" s="1"/>
  <c r="H31" i="163" s="1"/>
  <c r="O34" i="228"/>
  <c r="O28" i="228"/>
  <c r="I13" i="230"/>
  <c r="C35" i="183"/>
  <c r="D11" i="230" s="1"/>
  <c r="O43" i="183"/>
  <c r="G43" i="183"/>
  <c r="K34" i="122"/>
  <c r="K41" i="122" s="1"/>
  <c r="K44" i="122" s="1"/>
  <c r="I82" i="113"/>
  <c r="I42" i="183"/>
  <c r="I43" i="183" s="1"/>
  <c r="F33" i="135" s="1"/>
  <c r="C22" i="183"/>
  <c r="D7" i="230" s="1"/>
  <c r="C27" i="183"/>
  <c r="D8" i="230" s="1"/>
  <c r="D27" i="183"/>
  <c r="E8" i="230" s="1"/>
  <c r="E22" i="183"/>
  <c r="F7" i="230" s="1"/>
  <c r="D41" i="183"/>
  <c r="D17" i="183"/>
  <c r="E6" i="230" s="1"/>
  <c r="E41" i="183"/>
  <c r="F24" i="135"/>
  <c r="F30" i="135"/>
  <c r="E27" i="183"/>
  <c r="F8" i="230" s="1"/>
  <c r="E17" i="183"/>
  <c r="F6" i="230" s="1"/>
  <c r="C41" i="183"/>
  <c r="E33" i="126"/>
  <c r="D22" i="183"/>
  <c r="E7" i="230" s="1"/>
  <c r="F12" i="135"/>
  <c r="F9" i="135"/>
  <c r="E5" i="131"/>
  <c r="I5" i="2"/>
  <c r="H27" i="135" s="1"/>
  <c r="AX7" i="234"/>
  <c r="E9" i="131"/>
  <c r="C487" i="45"/>
  <c r="F485" i="45" s="1"/>
  <c r="I485" i="45" s="1"/>
  <c r="L485" i="45" s="1"/>
  <c r="O485" i="45" s="1"/>
  <c r="R485" i="45" s="1"/>
  <c r="D492" i="45"/>
  <c r="D490" i="45"/>
  <c r="H95" i="2"/>
  <c r="G12" i="135" s="1"/>
  <c r="K12" i="122"/>
  <c r="K14" i="122" s="1"/>
  <c r="L34" i="122"/>
  <c r="L37" i="122" s="1"/>
  <c r="L12" i="122"/>
  <c r="L14" i="122" s="1"/>
  <c r="M12" i="122"/>
  <c r="M18" i="122" s="1"/>
  <c r="M20" i="122" s="1"/>
  <c r="G27" i="135"/>
  <c r="D4" i="163"/>
  <c r="E4" i="163"/>
  <c r="F4" i="163"/>
  <c r="M37" i="122"/>
  <c r="M41" i="122"/>
  <c r="M44" i="122" s="1"/>
  <c r="R82" i="123" l="1"/>
  <c r="I4" i="163"/>
  <c r="I31" i="163" s="1"/>
  <c r="I83" i="113"/>
  <c r="V82" i="123"/>
  <c r="K37" i="122"/>
  <c r="F6" i="135"/>
  <c r="D12" i="230"/>
  <c r="E12" i="230"/>
  <c r="E13" i="230" s="1"/>
  <c r="D43" i="183"/>
  <c r="D33" i="135" s="1"/>
  <c r="F12" i="230"/>
  <c r="F5" i="131"/>
  <c r="G30" i="135"/>
  <c r="E12" i="131"/>
  <c r="E13" i="131" s="1"/>
  <c r="G9" i="135"/>
  <c r="E490" i="45"/>
  <c r="E492" i="45"/>
  <c r="D494" i="45"/>
  <c r="G24" i="135"/>
  <c r="I95" i="2"/>
  <c r="L41" i="122"/>
  <c r="L44" i="122" s="1"/>
  <c r="K18" i="122"/>
  <c r="K20" i="122" s="1"/>
  <c r="L18" i="122"/>
  <c r="L20" i="122" s="1"/>
  <c r="M14" i="122"/>
  <c r="F177" i="232"/>
  <c r="F23" i="233"/>
  <c r="F31" i="233" s="1"/>
  <c r="M42" i="183" l="1"/>
  <c r="M43" i="183" s="1"/>
  <c r="G33" i="135" s="1"/>
  <c r="M82" i="113"/>
  <c r="G5" i="131"/>
  <c r="H30" i="135"/>
  <c r="H9" i="135"/>
  <c r="H12" i="135"/>
  <c r="F9" i="131"/>
  <c r="D487" i="45"/>
  <c r="S485" i="45" s="1"/>
  <c r="E494" i="45"/>
  <c r="H24" i="135"/>
  <c r="J119" i="218"/>
  <c r="E63" i="123" s="1"/>
  <c r="J158" i="218"/>
  <c r="E64" i="123" s="1"/>
  <c r="J197" i="218"/>
  <c r="B150" i="218"/>
  <c r="B111" i="218"/>
  <c r="J190" i="218"/>
  <c r="D126" i="60"/>
  <c r="J151" i="218"/>
  <c r="D64" i="123" s="1"/>
  <c r="J73" i="218"/>
  <c r="D62" i="123" s="1"/>
  <c r="B189" i="218"/>
  <c r="U195" i="122" s="1"/>
  <c r="D127" i="60"/>
  <c r="D125" i="60"/>
  <c r="J112" i="218"/>
  <c r="D63" i="123" s="1"/>
  <c r="B72" i="218"/>
  <c r="D124" i="60"/>
  <c r="J80" i="218"/>
  <c r="E62" i="123" s="1"/>
  <c r="M83" i="113" l="1"/>
  <c r="F12" i="131"/>
  <c r="F13" i="131" s="1"/>
  <c r="G6" i="135"/>
  <c r="Q42" i="183"/>
  <c r="Q43" i="183" s="1"/>
  <c r="H33" i="135" s="1"/>
  <c r="Q82" i="113"/>
  <c r="U193" i="122"/>
  <c r="C63" i="113"/>
  <c r="C63" i="123" s="1"/>
  <c r="F63" i="123" s="1"/>
  <c r="U194" i="122"/>
  <c r="C64" i="113"/>
  <c r="C64" i="123" s="1"/>
  <c r="F64" i="123" s="1"/>
  <c r="U192" i="122"/>
  <c r="C62" i="113"/>
  <c r="C62" i="123" s="1"/>
  <c r="F62" i="123" s="1"/>
  <c r="G9" i="131"/>
  <c r="E487" i="45"/>
  <c r="T485" i="45" s="1"/>
  <c r="J160" i="218"/>
  <c r="AB194" i="122" s="1"/>
  <c r="B141" i="218"/>
  <c r="J199" i="218"/>
  <c r="J205" i="218" s="1"/>
  <c r="B18" i="218"/>
  <c r="B180" i="218"/>
  <c r="B102" i="218"/>
  <c r="J121" i="218"/>
  <c r="AB193" i="122" s="1"/>
  <c r="J27" i="218"/>
  <c r="J26" i="228" s="1"/>
  <c r="J82" i="218"/>
  <c r="J19" i="218"/>
  <c r="J19" i="228" s="1"/>
  <c r="B219" i="218"/>
  <c r="AB195" i="122" l="1"/>
  <c r="Q83" i="113"/>
  <c r="C61" i="113"/>
  <c r="C83" i="113" s="1"/>
  <c r="B18" i="228"/>
  <c r="B7" i="131" s="1"/>
  <c r="C6" i="135" s="1"/>
  <c r="G12" i="131"/>
  <c r="G13" i="131" s="1"/>
  <c r="H6" i="135"/>
  <c r="H27" i="122"/>
  <c r="H30" i="122" s="1"/>
  <c r="C44" i="164" s="1"/>
  <c r="H6" i="122"/>
  <c r="C8" i="164" s="1"/>
  <c r="J166" i="218"/>
  <c r="B48" i="218"/>
  <c r="J127" i="218"/>
  <c r="D61" i="123"/>
  <c r="D82" i="123" s="1"/>
  <c r="AB192" i="122"/>
  <c r="J29" i="218"/>
  <c r="J28" i="228" s="1"/>
  <c r="J88" i="218"/>
  <c r="E61" i="123"/>
  <c r="E82" i="123" s="1"/>
  <c r="B48" i="228" l="1"/>
  <c r="B80" i="228" s="1"/>
  <c r="C61" i="123"/>
  <c r="C82" i="123" s="1"/>
  <c r="C41" i="164"/>
  <c r="B12" i="131"/>
  <c r="B13" i="131" s="1"/>
  <c r="H8" i="122"/>
  <c r="C10" i="164" s="1"/>
  <c r="H34" i="122"/>
  <c r="H37" i="122" s="1"/>
  <c r="H12" i="122"/>
  <c r="J34" i="218"/>
  <c r="J34" i="228" s="1"/>
  <c r="D25" i="126"/>
  <c r="D33" i="126" s="1"/>
  <c r="C31" i="183"/>
  <c r="C32" i="183" s="1"/>
  <c r="C43" i="183" s="1"/>
  <c r="P125" i="60"/>
  <c r="K197" i="218"/>
  <c r="P124" i="60"/>
  <c r="K158" i="218"/>
  <c r="I64" i="123" s="1"/>
  <c r="P126" i="60"/>
  <c r="K112" i="218"/>
  <c r="H63" i="123" s="1"/>
  <c r="H126" i="60"/>
  <c r="K151" i="218"/>
  <c r="H64" i="123" s="1"/>
  <c r="K80" i="218"/>
  <c r="I62" i="123" s="1"/>
  <c r="H125" i="60"/>
  <c r="K119" i="218"/>
  <c r="I63" i="123" s="1"/>
  <c r="H127" i="60"/>
  <c r="K190" i="218"/>
  <c r="H124" i="60"/>
  <c r="K73" i="218"/>
  <c r="H62" i="123" s="1"/>
  <c r="J64" i="123" l="1"/>
  <c r="J63" i="123"/>
  <c r="J62" i="123"/>
  <c r="K160" i="218"/>
  <c r="K166" i="218" s="1"/>
  <c r="H41" i="122"/>
  <c r="H44" i="122" s="1"/>
  <c r="H14" i="122"/>
  <c r="H18" i="122"/>
  <c r="H20" i="122" s="1"/>
  <c r="K199" i="218"/>
  <c r="AC195" i="122" s="1"/>
  <c r="K19" i="218"/>
  <c r="K19" i="228" s="1"/>
  <c r="K27" i="218"/>
  <c r="K26" i="228" s="1"/>
  <c r="K121" i="218"/>
  <c r="K127" i="218" s="1"/>
  <c r="D10" i="230"/>
  <c r="D13" i="230" s="1"/>
  <c r="C33" i="135"/>
  <c r="K82" i="218"/>
  <c r="F61" i="123"/>
  <c r="F82" i="123" s="1"/>
  <c r="AC194" i="122" l="1"/>
  <c r="K205" i="218"/>
  <c r="H61" i="123"/>
  <c r="H82" i="123" s="1"/>
  <c r="I61" i="123"/>
  <c r="I82" i="123" s="1"/>
  <c r="AC193" i="122"/>
  <c r="D23" i="163"/>
  <c r="D31" i="163" s="1"/>
  <c r="K29" i="218"/>
  <c r="K28" i="228" s="1"/>
  <c r="AC192" i="122"/>
  <c r="K88" i="218"/>
  <c r="K34" i="218" l="1"/>
  <c r="K34" i="228" s="1"/>
  <c r="I34" i="122"/>
  <c r="I41" i="122" s="1"/>
  <c r="I44" i="122" s="1"/>
  <c r="I12" i="122"/>
  <c r="J61" i="123"/>
  <c r="J82" i="123" s="1"/>
  <c r="L197" i="218"/>
  <c r="Q125" i="60"/>
  <c r="D111" i="218"/>
  <c r="L119" i="218"/>
  <c r="M63" i="123" s="1"/>
  <c r="Q124" i="60"/>
  <c r="D189" i="218"/>
  <c r="W195" i="122" s="1"/>
  <c r="Q126" i="60"/>
  <c r="D150" i="218"/>
  <c r="L151" i="218"/>
  <c r="L64" i="123" s="1"/>
  <c r="L126" i="60"/>
  <c r="L158" i="218"/>
  <c r="M64" i="123" s="1"/>
  <c r="L125" i="60"/>
  <c r="L112" i="218"/>
  <c r="L63" i="123" s="1"/>
  <c r="L127" i="60"/>
  <c r="L190" i="218"/>
  <c r="D72" i="218"/>
  <c r="L73" i="218"/>
  <c r="L62" i="123" s="1"/>
  <c r="L124" i="60"/>
  <c r="L80" i="218"/>
  <c r="M62" i="123" s="1"/>
  <c r="W192" i="122" l="1"/>
  <c r="E62" i="113"/>
  <c r="K62" i="123" s="1"/>
  <c r="N62" i="123" s="1"/>
  <c r="D180" i="218"/>
  <c r="E64" i="113"/>
  <c r="K64" i="123" s="1"/>
  <c r="N64" i="123" s="1"/>
  <c r="E23" i="163"/>
  <c r="E31" i="163" s="1"/>
  <c r="D141" i="218"/>
  <c r="E63" i="113"/>
  <c r="K63" i="123" s="1"/>
  <c r="N63" i="123" s="1"/>
  <c r="I37" i="122"/>
  <c r="I14" i="122"/>
  <c r="I18" i="122"/>
  <c r="I20" i="122" s="1"/>
  <c r="D102" i="218"/>
  <c r="L160" i="218"/>
  <c r="AD194" i="122" s="1"/>
  <c r="L19" i="218"/>
  <c r="L19" i="228" s="1"/>
  <c r="L199" i="218"/>
  <c r="AD195" i="122" s="1"/>
  <c r="L121" i="218"/>
  <c r="AD193" i="122" s="1"/>
  <c r="L27" i="218"/>
  <c r="L82" i="218"/>
  <c r="L88" i="218" s="1"/>
  <c r="W194" i="122"/>
  <c r="D219" i="218"/>
  <c r="W193" i="122"/>
  <c r="D18" i="218"/>
  <c r="M61" i="123" l="1"/>
  <c r="M82" i="123" s="1"/>
  <c r="L26" i="228"/>
  <c r="E61" i="113"/>
  <c r="E83" i="113" s="1"/>
  <c r="D18" i="228"/>
  <c r="D7" i="131" s="1"/>
  <c r="E6" i="135" s="1"/>
  <c r="D48" i="218"/>
  <c r="J6" i="122"/>
  <c r="J8" i="122" s="1"/>
  <c r="E10" i="164" s="1"/>
  <c r="J27" i="122"/>
  <c r="E41" i="164" s="1"/>
  <c r="L166" i="218"/>
  <c r="L127" i="218"/>
  <c r="L61" i="123"/>
  <c r="L82" i="123" s="1"/>
  <c r="L205" i="218"/>
  <c r="AD192" i="122"/>
  <c r="L29" i="218"/>
  <c r="L28" i="228" s="1"/>
  <c r="K61" i="123" l="1"/>
  <c r="K82" i="123" s="1"/>
  <c r="D48" i="228"/>
  <c r="D80" i="228" s="1"/>
  <c r="D12" i="131"/>
  <c r="D13" i="131" s="1"/>
  <c r="E8" i="164"/>
  <c r="J30" i="122"/>
  <c r="E44" i="164" s="1"/>
  <c r="J34" i="122"/>
  <c r="J37" i="122" s="1"/>
  <c r="J12" i="122"/>
  <c r="L34" i="218"/>
  <c r="L34" i="228" s="1"/>
  <c r="E31" i="183"/>
  <c r="E32" i="183" s="1"/>
  <c r="E43" i="183" s="1"/>
  <c r="F25" i="126"/>
  <c r="F33" i="126" s="1"/>
  <c r="J41" i="122" l="1"/>
  <c r="J44" i="122" s="1"/>
  <c r="J14" i="122"/>
  <c r="J18" i="122"/>
  <c r="J20" i="122" s="1"/>
  <c r="F10" i="230"/>
  <c r="F13" i="230" s="1"/>
  <c r="E33" i="135"/>
  <c r="N61" i="123"/>
  <c r="N82" i="123" s="1"/>
  <c r="AP44" i="234"/>
  <c r="AN20" i="234"/>
  <c r="AO52" i="234"/>
  <c r="AO45" i="234"/>
  <c r="AN56" i="234"/>
  <c r="AN12" i="234"/>
  <c r="AN45" i="234"/>
  <c r="AP23" i="234"/>
  <c r="AP14" i="234"/>
  <c r="AN36" i="234"/>
  <c r="AO62" i="234"/>
  <c r="AN30" i="234"/>
  <c r="AP47" i="234"/>
  <c r="AO36" i="234"/>
  <c r="AP52" i="234"/>
  <c r="AO12" i="234"/>
  <c r="AN58" i="234"/>
  <c r="AO48" i="234"/>
  <c r="AO13" i="234"/>
  <c r="AN41" i="234"/>
  <c r="AP21" i="234"/>
  <c r="AP41" i="234"/>
  <c r="AP24" i="234"/>
  <c r="AO29" i="234"/>
  <c r="AO24" i="234"/>
  <c r="AO47" i="234"/>
  <c r="AN28" i="234"/>
  <c r="AO30" i="234"/>
  <c r="AP13" i="234"/>
  <c r="AO61" i="234"/>
  <c r="AP17" i="234"/>
  <c r="AN42" i="234"/>
  <c r="AN18" i="234"/>
  <c r="AP34" i="234"/>
  <c r="AO40" i="234"/>
  <c r="AP48" i="234"/>
  <c r="AO33" i="234"/>
  <c r="AN26" i="234"/>
  <c r="AO11" i="234"/>
  <c r="AP45" i="234"/>
  <c r="AP56" i="234"/>
  <c r="AP57" i="234"/>
  <c r="AN37" i="234"/>
  <c r="AO14" i="234"/>
  <c r="AN63" i="234"/>
  <c r="AP39" i="234"/>
  <c r="AP31" i="234"/>
  <c r="AN44" i="234"/>
  <c r="AP36" i="234"/>
  <c r="AN25" i="234"/>
  <c r="AN27" i="234"/>
  <c r="AO50" i="234"/>
  <c r="AP9" i="234"/>
  <c r="AN32" i="234"/>
  <c r="AO49" i="234"/>
  <c r="AO15" i="234"/>
  <c r="AP30" i="234"/>
  <c r="AP19" i="234"/>
  <c r="AP62" i="234"/>
  <c r="AO46" i="234"/>
  <c r="AP59" i="234"/>
  <c r="AN52" i="234"/>
  <c r="AO38" i="234"/>
  <c r="AN54" i="234"/>
  <c r="AP51" i="234"/>
  <c r="AN17" i="234"/>
  <c r="AO57" i="234"/>
  <c r="AN40" i="234"/>
  <c r="AP55" i="234"/>
  <c r="AN47" i="234"/>
  <c r="AN16" i="234"/>
  <c r="AN43" i="234"/>
  <c r="AN62" i="234"/>
  <c r="AP32" i="234"/>
  <c r="AP10" i="234"/>
  <c r="AN24" i="234"/>
  <c r="AO17" i="234"/>
  <c r="AP12" i="234"/>
  <c r="AO59" i="234"/>
  <c r="AN48" i="234"/>
  <c r="AO23" i="234"/>
  <c r="AP58" i="234"/>
  <c r="AP61" i="234"/>
  <c r="AN38" i="234"/>
  <c r="AN51" i="234"/>
  <c r="AN19" i="234"/>
  <c r="AO10" i="234"/>
  <c r="AN13" i="234"/>
  <c r="AO9" i="234"/>
  <c r="AO43" i="234"/>
  <c r="AO34" i="234"/>
  <c r="AP20" i="234"/>
  <c r="AP28" i="234"/>
  <c r="AP38" i="234"/>
  <c r="AP40" i="234"/>
  <c r="AN14" i="234"/>
  <c r="AO41" i="234"/>
  <c r="AN49" i="234"/>
  <c r="AP63" i="234"/>
  <c r="AO55" i="234"/>
  <c r="AO63" i="234"/>
  <c r="AP15" i="234"/>
  <c r="AO32" i="234"/>
  <c r="AP18" i="234"/>
  <c r="AO20" i="234"/>
  <c r="AO21" i="234"/>
  <c r="AP46" i="234"/>
  <c r="AO28" i="234"/>
  <c r="AO56" i="234"/>
  <c r="AO16" i="234"/>
  <c r="AP37" i="234"/>
  <c r="AN59" i="234"/>
  <c r="AP27" i="234"/>
  <c r="AN9" i="234"/>
  <c r="AN10" i="234"/>
  <c r="AN50" i="234"/>
  <c r="AN55" i="234"/>
  <c r="AO37" i="234"/>
  <c r="AN46" i="234"/>
  <c r="AO35" i="234"/>
  <c r="AO26" i="234"/>
  <c r="AN57" i="234"/>
  <c r="AO58" i="234"/>
  <c r="AO39" i="234"/>
  <c r="AO53" i="234"/>
  <c r="AN60" i="234"/>
  <c r="AP35" i="234"/>
  <c r="AP50" i="234"/>
  <c r="AN35" i="234"/>
  <c r="AN61" i="234"/>
  <c r="AO27" i="234"/>
  <c r="AP60" i="234"/>
  <c r="AN21" i="234"/>
  <c r="AP33" i="234"/>
  <c r="AO42" i="234"/>
  <c r="AP29" i="234"/>
  <c r="AP42" i="234"/>
  <c r="AP43" i="234"/>
  <c r="AN53" i="234"/>
  <c r="AN15" i="234"/>
  <c r="AO54" i="234"/>
  <c r="AN34" i="234"/>
  <c r="AP16" i="234"/>
  <c r="AO60" i="234"/>
  <c r="AP53" i="234"/>
  <c r="AN33" i="234"/>
  <c r="AO51" i="234"/>
  <c r="AP11" i="234"/>
  <c r="AN29" i="234"/>
  <c r="AO25" i="234"/>
  <c r="AO19" i="234"/>
  <c r="AO31" i="234"/>
  <c r="AP26" i="234"/>
  <c r="AP54" i="234"/>
  <c r="AP25" i="234"/>
  <c r="AN31" i="234"/>
  <c r="AN23" i="234"/>
  <c r="AN39" i="234"/>
  <c r="AP49" i="234"/>
  <c r="AN11" i="234"/>
  <c r="AO44" i="234"/>
  <c r="AO18" i="234"/>
  <c r="F23" i="163" l="1"/>
  <c r="F31" i="163" s="1"/>
  <c r="BA56" i="234"/>
  <c r="AR12" i="234"/>
  <c r="BB32" i="234"/>
  <c r="AS53" i="234"/>
  <c r="AS10" i="234"/>
  <c r="BA29" i="234"/>
  <c r="AR48" i="234"/>
  <c r="BA48" i="234"/>
  <c r="AS44" i="234"/>
  <c r="AS27" i="234"/>
  <c r="BA14" i="234"/>
  <c r="AS17" i="234"/>
  <c r="AR63" i="234"/>
  <c r="AS62" i="234"/>
  <c r="BB59" i="234"/>
  <c r="BA10" i="234"/>
  <c r="AR11" i="234"/>
  <c r="AR58" i="234"/>
  <c r="BB14" i="234"/>
  <c r="BA63" i="234"/>
  <c r="BA45" i="234"/>
  <c r="BA55" i="234"/>
  <c r="BB39" i="234"/>
  <c r="AZ36" i="234"/>
  <c r="AZ62" i="234"/>
  <c r="AZ46" i="234"/>
  <c r="AZ52" i="234"/>
  <c r="BA53" i="234"/>
  <c r="BB10" i="234"/>
  <c r="AZ55" i="234"/>
  <c r="BB46" i="234"/>
  <c r="BB44" i="234"/>
  <c r="AZ47" i="234"/>
  <c r="AR10" i="234"/>
  <c r="AQ18" i="234"/>
  <c r="AQ59" i="234"/>
  <c r="AR41" i="234"/>
  <c r="AQ57" i="234"/>
  <c r="AQ36" i="234"/>
  <c r="AQ32" i="234"/>
  <c r="BA9" i="234"/>
  <c r="BA35" i="234"/>
  <c r="BB55" i="234"/>
  <c r="AS56" i="234"/>
  <c r="AZ48" i="234"/>
  <c r="AR21" i="234"/>
  <c r="AS12" i="234"/>
  <c r="AS43" i="234"/>
  <c r="BB48" i="234"/>
  <c r="BB20" i="234"/>
  <c r="AZ34" i="234"/>
  <c r="AQ16" i="234"/>
  <c r="AR34" i="234"/>
  <c r="AS36" i="234"/>
  <c r="AZ53" i="234"/>
  <c r="BA23" i="234"/>
  <c r="BA16" i="234"/>
  <c r="AZ28" i="234"/>
  <c r="AZ61" i="234"/>
  <c r="AR44" i="234"/>
  <c r="AS42" i="234"/>
  <c r="AR23" i="234"/>
  <c r="BA15" i="234"/>
  <c r="AS16" i="234"/>
  <c r="AZ50" i="234"/>
  <c r="AQ14" i="234"/>
  <c r="AZ54" i="234"/>
  <c r="AZ23" i="234"/>
  <c r="AZ15" i="234"/>
  <c r="AN7" i="234"/>
  <c r="BA46" i="234"/>
  <c r="AR18" i="234"/>
  <c r="AS45" i="234"/>
  <c r="AS13" i="234"/>
  <c r="BA51" i="234"/>
  <c r="AZ35" i="234"/>
  <c r="BB9" i="234"/>
  <c r="AZ43" i="234"/>
  <c r="BB56" i="234"/>
  <c r="BA11" i="234"/>
  <c r="AQ54" i="234"/>
  <c r="AR54" i="234"/>
  <c r="AQ43" i="234"/>
  <c r="AZ20" i="234"/>
  <c r="AQ47" i="234"/>
  <c r="BB40" i="234"/>
  <c r="AS37" i="234"/>
  <c r="BA60" i="234"/>
  <c r="AQ56" i="234"/>
  <c r="BB26" i="234"/>
  <c r="AZ39" i="234"/>
  <c r="AS11" i="234"/>
  <c r="BB60" i="234"/>
  <c r="AQ49" i="234"/>
  <c r="BB11" i="234"/>
  <c r="AQ41" i="234"/>
  <c r="AQ27" i="234"/>
  <c r="BB15" i="234"/>
  <c r="BB16" i="234"/>
  <c r="BB34" i="234"/>
  <c r="AQ45" i="234"/>
  <c r="AS50" i="234"/>
  <c r="BA43" i="234"/>
  <c r="BA32" i="234"/>
  <c r="BB58" i="234"/>
  <c r="BB17" i="234"/>
  <c r="AN22" i="234"/>
  <c r="AZ30" i="234"/>
  <c r="AP8" i="234"/>
  <c r="AQ28" i="234"/>
  <c r="BA19" i="234"/>
  <c r="AZ16" i="234"/>
  <c r="AR52" i="234"/>
  <c r="BA30" i="234"/>
  <c r="BB33" i="234"/>
  <c r="BB21" i="234"/>
  <c r="AS51" i="234"/>
  <c r="AS47" i="234"/>
  <c r="BB23" i="234"/>
  <c r="AQ24" i="234"/>
  <c r="BA44" i="234"/>
  <c r="AZ27" i="234"/>
  <c r="AR59" i="234"/>
  <c r="AZ17" i="234"/>
  <c r="AR40" i="234"/>
  <c r="AZ45" i="234"/>
  <c r="AR19" i="234"/>
  <c r="BB24" i="234"/>
  <c r="AQ62" i="234"/>
  <c r="AZ56" i="234"/>
  <c r="BA26" i="234"/>
  <c r="BA31" i="234"/>
  <c r="AN8" i="234"/>
  <c r="AZ41" i="234"/>
  <c r="AZ32" i="234"/>
  <c r="AS49" i="234"/>
  <c r="BA62" i="234"/>
  <c r="AS35" i="234"/>
  <c r="BB28" i="234"/>
  <c r="AS28" i="234"/>
  <c r="AQ48" i="234"/>
  <c r="AQ61" i="234"/>
  <c r="BA54" i="234"/>
  <c r="AZ14" i="234"/>
  <c r="AR33" i="234"/>
  <c r="AZ51" i="234"/>
  <c r="AS48" i="234"/>
  <c r="AR35" i="234"/>
  <c r="AR38" i="234"/>
  <c r="AR24" i="234"/>
  <c r="BB12" i="234"/>
  <c r="BA27" i="234"/>
  <c r="AQ39" i="234"/>
  <c r="AZ26" i="234"/>
  <c r="BB30" i="234"/>
  <c r="AQ53" i="234"/>
  <c r="AR62" i="234"/>
  <c r="AQ15" i="234"/>
  <c r="AQ38" i="234"/>
  <c r="AR57" i="234"/>
  <c r="BB52" i="234"/>
  <c r="AZ40" i="234"/>
  <c r="AZ60" i="234"/>
  <c r="AQ35" i="234"/>
  <c r="AS29" i="234"/>
  <c r="AO8" i="234"/>
  <c r="AS23" i="234"/>
  <c r="AZ21" i="234"/>
  <c r="AZ11" i="234"/>
  <c r="AS14" i="234"/>
  <c r="BA57" i="234"/>
  <c r="BB57" i="234"/>
  <c r="AQ17" i="234"/>
  <c r="BB38" i="234"/>
  <c r="AS21" i="234"/>
  <c r="AR45" i="234"/>
  <c r="AS46" i="234"/>
  <c r="AR28" i="234"/>
  <c r="AQ23" i="234"/>
  <c r="BA25" i="234"/>
  <c r="BA42" i="234"/>
  <c r="AO22" i="234"/>
  <c r="AR47" i="234"/>
  <c r="BB29" i="234"/>
  <c r="AZ42" i="234"/>
  <c r="AR51" i="234"/>
  <c r="BA24" i="234"/>
  <c r="AQ20" i="234"/>
  <c r="BA28" i="234"/>
  <c r="AR25" i="234"/>
  <c r="AR15" i="234"/>
  <c r="BB13" i="234"/>
  <c r="AQ44" i="234"/>
  <c r="AQ10" i="234"/>
  <c r="AS61" i="234"/>
  <c r="BA20" i="234"/>
  <c r="AZ25" i="234"/>
  <c r="AR32" i="234"/>
  <c r="BA40" i="234"/>
  <c r="BB25" i="234"/>
  <c r="BB31" i="234"/>
  <c r="AR60" i="234"/>
  <c r="AS59" i="234"/>
  <c r="AZ31" i="234"/>
  <c r="BA34" i="234"/>
  <c r="BA61" i="234"/>
  <c r="AR49" i="234"/>
  <c r="AR43" i="234"/>
  <c r="AQ60" i="234"/>
  <c r="AR27" i="234"/>
  <c r="AR30" i="234"/>
  <c r="AQ11" i="234"/>
  <c r="BB53" i="234"/>
  <c r="AZ29" i="234"/>
  <c r="AR55" i="234"/>
  <c r="AR61" i="234"/>
  <c r="AQ31" i="234"/>
  <c r="AZ9" i="234"/>
  <c r="BB62" i="234"/>
  <c r="AR14" i="234"/>
  <c r="AR46" i="234"/>
  <c r="BA17" i="234"/>
  <c r="AQ34" i="234"/>
  <c r="AQ58" i="234"/>
  <c r="BA50" i="234"/>
  <c r="AQ63" i="234"/>
  <c r="AQ21" i="234"/>
  <c r="BA41" i="234"/>
  <c r="AR17" i="234"/>
  <c r="AR26" i="234"/>
  <c r="BA39" i="234"/>
  <c r="BA49" i="234"/>
  <c r="AQ37" i="234"/>
  <c r="AS41" i="234"/>
  <c r="AR50" i="234"/>
  <c r="AS58" i="234"/>
  <c r="BA36" i="234"/>
  <c r="AR13" i="234"/>
  <c r="BA37" i="234"/>
  <c r="AQ42" i="234"/>
  <c r="AS34" i="234"/>
  <c r="BA18" i="234"/>
  <c r="BB54" i="234"/>
  <c r="AO7" i="234"/>
  <c r="AZ10" i="234"/>
  <c r="BB41" i="234"/>
  <c r="AZ58" i="234"/>
  <c r="BB18" i="234"/>
  <c r="AQ51" i="234"/>
  <c r="AQ26" i="234"/>
  <c r="AZ12" i="234"/>
  <c r="AS60" i="234"/>
  <c r="AR31" i="234"/>
  <c r="AZ44" i="234"/>
  <c r="AZ18" i="234"/>
  <c r="AQ52" i="234"/>
  <c r="BB47" i="234"/>
  <c r="AR36" i="234"/>
  <c r="BB27" i="234"/>
  <c r="AP7" i="234"/>
  <c r="AS15" i="234"/>
  <c r="AQ33" i="234"/>
  <c r="AS25" i="234"/>
  <c r="AS32" i="234"/>
  <c r="BB50" i="234"/>
  <c r="AR56" i="234"/>
  <c r="AZ59" i="234"/>
  <c r="AZ13" i="234"/>
  <c r="AS9" i="234"/>
  <c r="AZ38" i="234"/>
  <c r="AS18" i="234"/>
  <c r="AQ46" i="234"/>
  <c r="AQ50" i="234"/>
  <c r="AQ30" i="234"/>
  <c r="AR9" i="234"/>
  <c r="BA52" i="234"/>
  <c r="BA59" i="234"/>
  <c r="AS38" i="234"/>
  <c r="AZ33" i="234"/>
  <c r="AS19" i="234"/>
  <c r="BB61" i="234"/>
  <c r="AR29" i="234"/>
  <c r="BA12" i="234"/>
  <c r="AS33" i="234"/>
  <c r="BB42" i="234"/>
  <c r="BB51" i="234"/>
  <c r="BB36" i="234"/>
  <c r="BB45" i="234"/>
  <c r="AS31" i="234"/>
  <c r="AS52" i="234"/>
  <c r="AS30" i="234"/>
  <c r="AQ19" i="234"/>
  <c r="AQ29" i="234"/>
  <c r="AS54" i="234"/>
  <c r="AZ63" i="234"/>
  <c r="AQ12" i="234"/>
  <c r="AR16" i="234"/>
  <c r="AS57" i="234"/>
  <c r="AR53" i="234"/>
  <c r="AZ24" i="234"/>
  <c r="BB37" i="234"/>
  <c r="AS20" i="234"/>
  <c r="AZ49" i="234"/>
  <c r="AS39" i="234"/>
  <c r="AS63" i="234"/>
  <c r="AQ40" i="234"/>
  <c r="AZ19" i="234"/>
  <c r="BA58" i="234"/>
  <c r="AP22" i="234"/>
  <c r="AS24" i="234"/>
  <c r="BB63" i="234"/>
  <c r="AQ25" i="234"/>
  <c r="AZ57" i="234"/>
  <c r="AR37" i="234"/>
  <c r="BB35" i="234"/>
  <c r="AS55" i="234"/>
  <c r="AZ37" i="234"/>
  <c r="AR20" i="234"/>
  <c r="BB43" i="234"/>
  <c r="BA38" i="234"/>
  <c r="BA47" i="234"/>
  <c r="BB19" i="234"/>
  <c r="AR39" i="234"/>
  <c r="BA13" i="234"/>
  <c r="AR42" i="234"/>
  <c r="AQ9" i="234"/>
  <c r="AQ55" i="234"/>
  <c r="BB49" i="234"/>
  <c r="AS26" i="234"/>
  <c r="AQ13" i="234"/>
  <c r="BA33" i="234"/>
  <c r="AS40" i="234"/>
  <c r="BA21" i="234"/>
  <c r="AY40" i="234" l="1"/>
  <c r="AU13" i="234"/>
  <c r="AY26" i="234"/>
  <c r="AU55" i="234"/>
  <c r="AU9" i="234"/>
  <c r="AW42" i="234"/>
  <c r="AW39" i="234"/>
  <c r="AW20" i="234"/>
  <c r="AY55" i="234"/>
  <c r="AW37" i="234"/>
  <c r="AU25" i="234"/>
  <c r="AY24" i="234"/>
  <c r="AU40" i="234"/>
  <c r="AY63" i="234"/>
  <c r="AY39" i="234"/>
  <c r="AY20" i="234"/>
  <c r="AW53" i="234"/>
  <c r="AY57" i="234"/>
  <c r="AW16" i="234"/>
  <c r="AU12" i="234"/>
  <c r="AY54" i="234"/>
  <c r="AU29" i="234"/>
  <c r="AU19" i="234"/>
  <c r="AY30" i="234"/>
  <c r="AY52" i="234"/>
  <c r="AY31" i="234"/>
  <c r="AY33" i="234"/>
  <c r="AW29" i="234"/>
  <c r="AY19" i="234"/>
  <c r="AY38" i="234"/>
  <c r="AW9" i="234"/>
  <c r="AU30" i="234"/>
  <c r="AU50" i="234"/>
  <c r="AU46" i="234"/>
  <c r="AY18" i="234"/>
  <c r="AY9" i="234"/>
  <c r="AW56" i="234"/>
  <c r="AY32" i="234"/>
  <c r="AY25" i="234"/>
  <c r="AU33" i="234"/>
  <c r="AY15" i="234"/>
  <c r="AW36" i="234"/>
  <c r="AU52" i="234"/>
  <c r="AW31" i="234"/>
  <c r="AY60" i="234"/>
  <c r="AU26" i="234"/>
  <c r="AU51" i="234"/>
  <c r="AY34" i="234"/>
  <c r="AU42" i="234"/>
  <c r="AW13" i="234"/>
  <c r="AY58" i="234"/>
  <c r="AW50" i="234"/>
  <c r="AY41" i="234"/>
  <c r="AU37" i="234"/>
  <c r="AW26" i="234"/>
  <c r="AW17" i="234"/>
  <c r="AU21" i="234"/>
  <c r="AU63" i="234"/>
  <c r="AU58" i="234"/>
  <c r="AU34" i="234"/>
  <c r="AW46" i="234"/>
  <c r="AW14" i="234"/>
  <c r="AU31" i="234"/>
  <c r="AW61" i="234"/>
  <c r="AW55" i="234"/>
  <c r="AU11" i="234"/>
  <c r="AW30" i="234"/>
  <c r="AW27" i="234"/>
  <c r="AU60" i="234"/>
  <c r="AW43" i="234"/>
  <c r="AW49" i="234"/>
  <c r="AY59" i="234"/>
  <c r="AW60" i="234"/>
  <c r="AW32" i="234"/>
  <c r="AY61" i="234"/>
  <c r="AU10" i="234"/>
  <c r="AU44" i="234"/>
  <c r="AW15" i="234"/>
  <c r="AW25" i="234"/>
  <c r="AU20" i="234"/>
  <c r="AW51" i="234"/>
  <c r="AW47" i="234"/>
  <c r="AU23" i="234"/>
  <c r="AW28" i="234"/>
  <c r="AY46" i="234"/>
  <c r="AW45" i="234"/>
  <c r="AY21" i="234"/>
  <c r="AU17" i="234"/>
  <c r="AY14" i="234"/>
  <c r="AY23" i="234"/>
  <c r="AY29" i="234"/>
  <c r="AU35" i="234"/>
  <c r="AW57" i="234"/>
  <c r="AU38" i="234"/>
  <c r="AU15" i="234"/>
  <c r="AW62" i="234"/>
  <c r="AU53" i="234"/>
  <c r="AU39" i="234"/>
  <c r="AW24" i="234"/>
  <c r="AW38" i="234"/>
  <c r="AW35" i="234"/>
  <c r="AY48" i="234"/>
  <c r="AW33" i="234"/>
  <c r="AU61" i="234"/>
  <c r="AU48" i="234"/>
  <c r="AY28" i="234"/>
  <c r="AY35" i="234"/>
  <c r="AY49" i="234"/>
  <c r="AU62" i="234"/>
  <c r="AW19" i="234"/>
  <c r="AW40" i="234"/>
  <c r="AW59" i="234"/>
  <c r="AU24" i="234"/>
  <c r="AY47" i="234"/>
  <c r="AY51" i="234"/>
  <c r="AW52" i="234"/>
  <c r="AU28" i="234"/>
  <c r="AY50" i="234"/>
  <c r="AU45" i="234"/>
  <c r="AU27" i="234"/>
  <c r="AU41" i="234"/>
  <c r="AU49" i="234"/>
  <c r="AY11" i="234"/>
  <c r="AU56" i="234"/>
  <c r="AY37" i="234"/>
  <c r="AU47" i="234"/>
  <c r="AU43" i="234"/>
  <c r="AW54" i="234"/>
  <c r="AU54" i="234"/>
  <c r="AY13" i="234"/>
  <c r="AY45" i="234"/>
  <c r="AW18" i="234"/>
  <c r="AU14" i="234"/>
  <c r="AY16" i="234"/>
  <c r="AW23" i="234"/>
  <c r="AY42" i="234"/>
  <c r="AW44" i="234"/>
  <c r="AY36" i="234"/>
  <c r="AW34" i="234"/>
  <c r="AU16" i="234"/>
  <c r="AY43" i="234"/>
  <c r="AY12" i="234"/>
  <c r="AW21" i="234"/>
  <c r="AY56" i="234"/>
  <c r="AU32" i="234"/>
  <c r="AU36" i="234"/>
  <c r="AU57" i="234"/>
  <c r="AW41" i="234"/>
  <c r="AU59" i="234"/>
  <c r="AU18" i="234"/>
  <c r="AW10" i="234"/>
  <c r="AW58" i="234"/>
  <c r="AW11" i="234"/>
  <c r="AY62" i="234"/>
  <c r="AW63" i="234"/>
  <c r="AY17" i="234"/>
  <c r="AY27" i="234"/>
  <c r="AY44" i="234"/>
  <c r="AW48" i="234"/>
  <c r="AY10" i="234"/>
  <c r="AY53" i="234"/>
  <c r="AW12" i="234"/>
  <c r="BB22" i="234"/>
  <c r="BB7" i="234"/>
  <c r="AR7" i="234"/>
  <c r="AR22" i="234"/>
  <c r="AR8" i="234"/>
  <c r="AQ8" i="234"/>
  <c r="AS8" i="234"/>
  <c r="AQ22" i="234"/>
  <c r="AZ7" i="234"/>
  <c r="AS22" i="234"/>
  <c r="AS7" i="234"/>
  <c r="BA7" i="234"/>
  <c r="BA22" i="234"/>
  <c r="BA8" i="234"/>
  <c r="AZ8" i="234"/>
  <c r="BB8" i="234"/>
  <c r="AZ22" i="234"/>
  <c r="AQ7" i="234"/>
  <c r="AU7" i="234" l="1"/>
  <c r="AY7" i="234"/>
  <c r="AY22" i="234"/>
  <c r="AU22" i="234"/>
  <c r="AY8" i="234"/>
  <c r="AU8" i="234"/>
  <c r="AW8" i="234"/>
  <c r="AW22" i="234"/>
  <c r="AW7" i="234"/>
</calcChain>
</file>

<file path=xl/comments1.xml><?xml version="1.0" encoding="utf-8"?>
<comments xmlns="http://schemas.openxmlformats.org/spreadsheetml/2006/main">
  <authors>
    <author>Planet</author>
  </authors>
  <commentList>
    <comment ref="D251" authorId="0" shapeId="0">
      <text>
        <r>
          <rPr>
            <b/>
            <sz val="9"/>
            <color indexed="81"/>
            <rFont val="Tahoma"/>
            <family val="2"/>
          </rPr>
          <t>Planet:</t>
        </r>
        <r>
          <rPr>
            <sz val="9"/>
            <color indexed="81"/>
            <rFont val="Tahoma"/>
            <family val="2"/>
          </rPr>
          <t xml:space="preserve">
rreg</t>
        </r>
      </text>
    </comment>
    <comment ref="E251" authorId="0" shapeId="0">
      <text>
        <r>
          <rPr>
            <b/>
            <sz val="9"/>
            <color indexed="81"/>
            <rFont val="Tahoma"/>
            <family val="2"/>
          </rPr>
          <t>Planet:</t>
        </r>
        <r>
          <rPr>
            <sz val="9"/>
            <color indexed="81"/>
            <rFont val="Tahoma"/>
            <family val="2"/>
          </rPr>
          <t xml:space="preserve">
rreg</t>
        </r>
      </text>
    </comment>
  </commentList>
</comments>
</file>

<file path=xl/sharedStrings.xml><?xml version="1.0" encoding="utf-8"?>
<sst xmlns="http://schemas.openxmlformats.org/spreadsheetml/2006/main" count="2593" uniqueCount="2190">
  <si>
    <t>Total</t>
  </si>
  <si>
    <t>NET REVENUES</t>
  </si>
  <si>
    <t>t+2</t>
  </si>
  <si>
    <t>t+3</t>
  </si>
  <si>
    <t>sharesd functions</t>
  </si>
  <si>
    <t>delegated functions</t>
  </si>
  <si>
    <t>1 general administration</t>
  </si>
  <si>
    <t>2 cleaning and greening</t>
  </si>
  <si>
    <t>3 water sewage</t>
  </si>
  <si>
    <t>4 road management</t>
  </si>
  <si>
    <t>5 public transport</t>
  </si>
  <si>
    <t>6 tourism development</t>
  </si>
  <si>
    <t>7 urban planning and housing</t>
  </si>
  <si>
    <t>8 public lighting</t>
  </si>
  <si>
    <t>9 economic development</t>
  </si>
  <si>
    <t>10 local forests</t>
  </si>
  <si>
    <t>11 environment</t>
  </si>
  <si>
    <t>12 sport development</t>
  </si>
  <si>
    <t>13 culture programs</t>
  </si>
  <si>
    <t>14 social care</t>
  </si>
  <si>
    <t>15 education</t>
  </si>
  <si>
    <t>16 healthcare</t>
  </si>
  <si>
    <t>17 civil emergencies</t>
  </si>
  <si>
    <t>18 short term debt service</t>
  </si>
  <si>
    <t>19 long term debt service</t>
  </si>
  <si>
    <t>20 other public service</t>
  </si>
  <si>
    <t>exclusive functions</t>
  </si>
  <si>
    <t>functional classification II (albanian functions)</t>
  </si>
  <si>
    <t>type of functions / main functions (law)</t>
  </si>
  <si>
    <t>type of program (main program)</t>
  </si>
  <si>
    <t xml:space="preserve"> </t>
  </si>
  <si>
    <t>Ring-fenced rev.</t>
  </si>
  <si>
    <t>Last year</t>
  </si>
  <si>
    <t>Current year (budget)</t>
  </si>
  <si>
    <t>Name</t>
  </si>
  <si>
    <t>fine per unit, start value</t>
  </si>
  <si>
    <t>Estim. fees</t>
  </si>
  <si>
    <t>Version</t>
  </si>
  <si>
    <t>Nature</t>
  </si>
  <si>
    <t>Type of function</t>
  </si>
  <si>
    <t>Capital investments</t>
  </si>
  <si>
    <t xml:space="preserve">Expenditure net </t>
  </si>
  <si>
    <t>Expenditure</t>
  </si>
  <si>
    <t>Salaries</t>
  </si>
  <si>
    <t>Overall expendirure</t>
  </si>
  <si>
    <t>STATEMENT BY ACTIVITY / PROJECT</t>
  </si>
  <si>
    <t>Program 1</t>
  </si>
  <si>
    <t>Program 2</t>
  </si>
  <si>
    <t>Program 3</t>
  </si>
  <si>
    <t>Program 4</t>
  </si>
  <si>
    <t>Program 5</t>
  </si>
  <si>
    <t>Program 6</t>
  </si>
  <si>
    <t>Program 7</t>
  </si>
  <si>
    <t>Program 8</t>
  </si>
  <si>
    <t>Program 9</t>
  </si>
  <si>
    <t>Program 10</t>
  </si>
  <si>
    <t>Program 11</t>
  </si>
  <si>
    <t>Program 12</t>
  </si>
  <si>
    <t>Program 13</t>
  </si>
  <si>
    <t>Program 14</t>
  </si>
  <si>
    <t>Program 15</t>
  </si>
  <si>
    <t>Total activity</t>
  </si>
  <si>
    <t>Total project</t>
  </si>
  <si>
    <t>P1</t>
  </si>
  <si>
    <t>P2</t>
  </si>
  <si>
    <t>P3</t>
  </si>
  <si>
    <t>P5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</si>
  <si>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</si>
  <si>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</si>
  <si>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</si>
  <si>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</si>
  <si>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</si>
  <si>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</si>
  <si>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</si>
  <si>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</si>
  <si>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</si>
  <si>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</si>
  <si>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Program 16</t>
  </si>
  <si>
    <t>overall profit / total income</t>
  </si>
  <si>
    <t>PERIOD OF TIME</t>
  </si>
  <si>
    <t>Commune / Municipality (name)</t>
  </si>
  <si>
    <t>Head of department of finance</t>
  </si>
  <si>
    <t>Street</t>
  </si>
  <si>
    <t>Zip code</t>
  </si>
  <si>
    <t>City</t>
  </si>
  <si>
    <t>Date of actualisation (year, month, day)</t>
  </si>
  <si>
    <t>Number</t>
  </si>
  <si>
    <t xml:space="preserve">Program responsible </t>
  </si>
  <si>
    <t>Yellow = to fill in by department fo finance</t>
  </si>
  <si>
    <t>Public transport</t>
  </si>
  <si>
    <t>Urban planning and housing</t>
  </si>
  <si>
    <t>Other public services</t>
  </si>
  <si>
    <t>Short term debt service</t>
  </si>
  <si>
    <t>Long term debt service</t>
  </si>
  <si>
    <t>Corresponding program</t>
  </si>
  <si>
    <t>Head of program</t>
  </si>
  <si>
    <t>Name of program</t>
  </si>
  <si>
    <t>Fees</t>
  </si>
  <si>
    <t>Other services fee</t>
  </si>
  <si>
    <t>Overall fee revenue</t>
  </si>
  <si>
    <t>LOANS (BORROWING)</t>
  </si>
  <si>
    <t>Overall of fines</t>
  </si>
  <si>
    <t xml:space="preserve">Overall of revenues from assets </t>
  </si>
  <si>
    <t>Overall of enterprises</t>
  </si>
  <si>
    <t xml:space="preserve">Building sale </t>
  </si>
  <si>
    <t>Land sale</t>
  </si>
  <si>
    <t>Sale of other properties</t>
  </si>
  <si>
    <t xml:space="preserve">Land lease </t>
  </si>
  <si>
    <t>Building lease</t>
  </si>
  <si>
    <t>Revenue from enterprise 1</t>
  </si>
  <si>
    <t>Revenue from enterprise 2</t>
  </si>
  <si>
    <t>Revenue from other enerprises</t>
  </si>
  <si>
    <t xml:space="preserve">Estimated growth  
in % </t>
  </si>
  <si>
    <t>Increase of fine per unit in %</t>
  </si>
  <si>
    <t>Base value of new fine</t>
  </si>
  <si>
    <t>Introduction of fine</t>
  </si>
  <si>
    <t>Expected volume increase of activity in %</t>
  </si>
  <si>
    <t>Improved use of fee potential in %</t>
  </si>
  <si>
    <t xml:space="preserve">Estimated impact of legal adjustments  in % </t>
  </si>
  <si>
    <t>Increase of fee per unit in %</t>
  </si>
  <si>
    <t>Base value of new fee</t>
  </si>
  <si>
    <t>Introduction of fee</t>
  </si>
  <si>
    <t>Impact of inflation in %</t>
  </si>
  <si>
    <t>Impact of real economic growth in %</t>
  </si>
  <si>
    <t>Impact of population growth in %</t>
  </si>
  <si>
    <t>Tax rate change 
in %</t>
  </si>
  <si>
    <t>Overall ceiling</t>
  </si>
  <si>
    <t>Inflation rate</t>
  </si>
  <si>
    <t>Real economic growth rate</t>
  </si>
  <si>
    <t>Wage growth rate (nominal)</t>
  </si>
  <si>
    <t>Interest rate (3 months)</t>
  </si>
  <si>
    <t>Interest rate (5 years)</t>
  </si>
  <si>
    <t>Salaries and social incurance</t>
  </si>
  <si>
    <t>Difference of overall ceiling (has to be &lt; 0)</t>
  </si>
  <si>
    <t>Ceiling on salaries and social insurence</t>
  </si>
  <si>
    <t>Difference of ceiling on salaries and social incurance (has to be &lt; 0)</t>
  </si>
  <si>
    <t>Inflation</t>
  </si>
  <si>
    <t xml:space="preserve">Expected structural changes </t>
  </si>
  <si>
    <t>Expenditure for activity, first year</t>
  </si>
  <si>
    <t>Fee per unit</t>
  </si>
  <si>
    <t>NET AMOUNT REQUESTED</t>
  </si>
  <si>
    <t xml:space="preserve">Overall ceiling </t>
  </si>
  <si>
    <t>Ongoing activity</t>
  </si>
  <si>
    <t>New activity</t>
  </si>
  <si>
    <t>Delegated function</t>
  </si>
  <si>
    <t>Exclusive function</t>
  </si>
  <si>
    <t>Shared function</t>
  </si>
  <si>
    <t>Minimum of capital investments</t>
  </si>
  <si>
    <t>Expected efficiency gains</t>
  </si>
  <si>
    <t>EXPECTED EXPENDITURES</t>
  </si>
  <si>
    <t>ESTIMATED REVENUE FROM FEE</t>
  </si>
  <si>
    <t>Volume increase of activity in %</t>
  </si>
  <si>
    <t xml:space="preserve">Impact of legal adjustments  in % </t>
  </si>
  <si>
    <t>Impact of other influe. factors in %</t>
  </si>
  <si>
    <t>Conditional grants</t>
  </si>
  <si>
    <t>Contributions</t>
  </si>
  <si>
    <t>Further sources 
(incl. fines)</t>
  </si>
  <si>
    <t>Social insurance</t>
  </si>
  <si>
    <t>Operation/maintenance</t>
  </si>
  <si>
    <t>Other current expenditures</t>
  </si>
  <si>
    <t>Interests</t>
  </si>
  <si>
    <t>Other</t>
  </si>
  <si>
    <t>RECURRENT COSTS</t>
  </si>
  <si>
    <t>230 / 231</t>
  </si>
  <si>
    <t>ESTIM. REVENUE FROM FEE</t>
  </si>
  <si>
    <t xml:space="preserve"> COMPLIANCE WITH CEILINGS</t>
  </si>
  <si>
    <t>OVERVIEW OF BUDGET REQUEST</t>
  </si>
  <si>
    <t>Transfers</t>
  </si>
  <si>
    <t>EXPECTED REVENUES</t>
  </si>
  <si>
    <t>Capital Investments</t>
  </si>
  <si>
    <t>Consumption (excl. salaries and social assurance)</t>
  </si>
  <si>
    <t>Salaries and social insurance</t>
  </si>
  <si>
    <t>Markets</t>
  </si>
  <si>
    <t>Estimated impact of other factors in %</t>
  </si>
  <si>
    <t xml:space="preserve">Estim. impact of other factors in % </t>
  </si>
  <si>
    <t>TOTAL EXPENDITURES</t>
  </si>
  <si>
    <t>TOTAL REVENUES</t>
  </si>
  <si>
    <t>OVERALL PROFIT / LOSS</t>
  </si>
  <si>
    <t>Overall revenues</t>
  </si>
  <si>
    <t>Overall expenditures</t>
  </si>
  <si>
    <t>ESTIMATES OF LINE DEPARTMENTS</t>
  </si>
  <si>
    <t>ESTIMATES DEPARTMENT OF FINANCE</t>
  </si>
  <si>
    <t>DISCREPANCY (has to be = 0)</t>
  </si>
  <si>
    <t>Discrepancy (has to be = 0)</t>
  </si>
  <si>
    <t>Overall revenues from fees and ring-fenced</t>
  </si>
  <si>
    <t>Fee revenues / overall revenues</t>
  </si>
  <si>
    <t>Tax revenues / overall revenues</t>
  </si>
  <si>
    <t>Tax revenues per inhabitant</t>
  </si>
  <si>
    <t>Fee revenues per inhabitant</t>
  </si>
  <si>
    <t>Capital investments per inhabitant</t>
  </si>
  <si>
    <t>Unconditional grants and transfers / overall revenues</t>
  </si>
  <si>
    <t>Interests / overall expenditures</t>
  </si>
  <si>
    <t>Capital investments / overall expenditures</t>
  </si>
  <si>
    <t>Overall direct costs</t>
  </si>
  <si>
    <t>Overall recurrents costs</t>
  </si>
  <si>
    <t>Overall costs</t>
  </si>
  <si>
    <t>OVERALL COSTS</t>
  </si>
  <si>
    <t>Program name</t>
  </si>
  <si>
    <t>Program number</t>
  </si>
  <si>
    <t>REVENUES FROM LAST YEAR</t>
  </si>
  <si>
    <t>TOTAL OF OVERALL CEILING</t>
  </si>
  <si>
    <t>DIRECT COSTS FOR PROJECTS &amp; CAP. INVESTMENTS</t>
  </si>
  <si>
    <t>Expenditure by economic classification (aggregated)</t>
  </si>
  <si>
    <t>Own revenues (municipality) / overall revenues</t>
  </si>
  <si>
    <t>Overall unconditional grants and transfers</t>
  </si>
  <si>
    <t>Overall conditional grants</t>
  </si>
  <si>
    <t>Overall competitive grants</t>
  </si>
  <si>
    <t>Overall loans</t>
  </si>
  <si>
    <t>Overall contributions</t>
  </si>
  <si>
    <t>Expenditure by economic classification (disaggregated)</t>
  </si>
  <si>
    <t>ENGLISH</t>
  </si>
  <si>
    <t>SHQIPTAR</t>
  </si>
  <si>
    <t>(D1) CEILINGS</t>
  </si>
  <si>
    <t>(D2) MACROECONOMIC ASSUMPTIONS</t>
  </si>
  <si>
    <t>BRF (BUDGET REQUEST FORMS)</t>
  </si>
  <si>
    <t>(F6) EXPENDITURE BY PROGRAMM - GROSS AMOUNT</t>
  </si>
  <si>
    <t>(F7) GRAPH EXPENDITURE BY PROGRAMM - GROSS AMOUNT</t>
  </si>
  <si>
    <t>(F9) GRAPH EXPENDITURE BY PROGRAM - NET AMOUNT</t>
  </si>
  <si>
    <t>(F16) OVERALL DISCREPENCY OF FEES AND RINGFENCED REVENUES</t>
  </si>
  <si>
    <t>Difference of ceiling on consuption (has to be &lt; 0)</t>
  </si>
  <si>
    <t>Activity</t>
  </si>
  <si>
    <t>P4</t>
  </si>
  <si>
    <t>P16</t>
  </si>
  <si>
    <t>(F13) GRAPH - EXPENDITURE BY ECONOMIC CLASSIFICATION (GROSS)</t>
  </si>
  <si>
    <t>Carry overs from the last year</t>
  </si>
  <si>
    <t>Carry overs from last year</t>
  </si>
  <si>
    <t>External revenues / overall revenues</t>
  </si>
  <si>
    <t>Fine, asset, enterprise and last year carry overs / overall revenues</t>
  </si>
  <si>
    <t>Overall carry overs from last year</t>
  </si>
  <si>
    <t>Number of staff (end of last year)</t>
  </si>
  <si>
    <t>Program 17</t>
  </si>
  <si>
    <t>Program 18</t>
  </si>
  <si>
    <t>Program 19</t>
  </si>
  <si>
    <t>Program 20</t>
  </si>
  <si>
    <t>Program 21</t>
  </si>
  <si>
    <t>Program 22</t>
  </si>
  <si>
    <t>Program 23</t>
  </si>
  <si>
    <t>Program 24</t>
  </si>
  <si>
    <t>Program 25</t>
  </si>
  <si>
    <t>Program 26</t>
  </si>
  <si>
    <t>Program 27</t>
  </si>
  <si>
    <t>Program 29</t>
  </si>
  <si>
    <t>031 Police services</t>
  </si>
  <si>
    <t>032 Fire-protection services</t>
  </si>
  <si>
    <t>041 General economic, commercial and labour affairs</t>
  </si>
  <si>
    <t>042 Agriculture, forestry, fishing and hunting</t>
  </si>
  <si>
    <t>045 Transport</t>
  </si>
  <si>
    <t>047 Other industries</t>
  </si>
  <si>
    <t>051 Waste management</t>
  </si>
  <si>
    <t>052 Waste water management</t>
  </si>
  <si>
    <t>053 Pollution reduction</t>
  </si>
  <si>
    <t>056 Environmental protection (n.e.c)</t>
  </si>
  <si>
    <t>061 Housing development</t>
  </si>
  <si>
    <t>062 Community development</t>
  </si>
  <si>
    <t>063 Water supply</t>
  </si>
  <si>
    <t>064 Street lighting</t>
  </si>
  <si>
    <t>081 Recreational and sporting services</t>
  </si>
  <si>
    <t>082 Cultural services</t>
  </si>
  <si>
    <t>092 Secondary education</t>
  </si>
  <si>
    <t>091 Basic and preschool education</t>
  </si>
  <si>
    <t>096 Subsidiary services to education</t>
  </si>
  <si>
    <t>101 Sickness and disability</t>
  </si>
  <si>
    <t>102 Old age</t>
  </si>
  <si>
    <t>104 Family and children</t>
  </si>
  <si>
    <t>105 Unemployment</t>
  </si>
  <si>
    <t>106 Housing</t>
  </si>
  <si>
    <t>107 Social assistance</t>
  </si>
  <si>
    <t>Planning, Management and administration</t>
  </si>
  <si>
    <t>Financial and fiscal affairs</t>
  </si>
  <si>
    <t>General public services</t>
  </si>
  <si>
    <t>Territorial planning</t>
  </si>
  <si>
    <t>Cemeteries  and funerals</t>
  </si>
  <si>
    <t>Payment for Domestic debt service</t>
  </si>
  <si>
    <t>State police services</t>
  </si>
  <si>
    <t>Fire-fighting and civil protection</t>
  </si>
  <si>
    <t>Community relations</t>
  </si>
  <si>
    <t>Local administrative supervision</t>
  </si>
  <si>
    <t>Economic development plans</t>
  </si>
  <si>
    <t>Local business promotion</t>
  </si>
  <si>
    <t>Support to regional development</t>
  </si>
  <si>
    <t>Cadastre</t>
  </si>
  <si>
    <t>Agro advice</t>
  </si>
  <si>
    <t>Veterinary</t>
  </si>
  <si>
    <t>Management of irrigation and drainage</t>
  </si>
  <si>
    <t>Forestry and pasture management</t>
  </si>
  <si>
    <t>Road construction and maintenance</t>
  </si>
  <si>
    <t>Road studies</t>
  </si>
  <si>
    <t>Tourism Development</t>
  </si>
  <si>
    <t>Flood protection</t>
  </si>
  <si>
    <t>Beautification</t>
  </si>
  <si>
    <t xml:space="preserve">Municipality waste mangement services </t>
  </si>
  <si>
    <t>Sanitation services from WWS utilities</t>
  </si>
  <si>
    <t>Environmental protection programs</t>
  </si>
  <si>
    <t>Environmental awareness building</t>
  </si>
  <si>
    <t>Water resources administration</t>
  </si>
  <si>
    <t>Local housing and urbanistic</t>
  </si>
  <si>
    <t>Development programs</t>
  </si>
  <si>
    <t>Local public services</t>
  </si>
  <si>
    <t>Provision of potable water from WWS utilities</t>
  </si>
  <si>
    <t>Street lighting</t>
  </si>
  <si>
    <t>Primery health services</t>
  </si>
  <si>
    <t>Parks</t>
  </si>
  <si>
    <t>Sport and amusement</t>
  </si>
  <si>
    <t>Cultural heritage, monuments, museums and libraries</t>
  </si>
  <si>
    <t>Art and culture</t>
  </si>
  <si>
    <t>Museums, theatres cultural events</t>
  </si>
  <si>
    <t>Construction and maintenance</t>
  </si>
  <si>
    <t>Kindergarten teachers and support staff salaries</t>
  </si>
  <si>
    <t>Kindergarten food</t>
  </si>
  <si>
    <t>Support staff salaries</t>
  </si>
  <si>
    <t>Vocational education</t>
  </si>
  <si>
    <t>Educational programs and training of educators / teachers</t>
  </si>
  <si>
    <t>Social care for sick and disabled persons</t>
  </si>
  <si>
    <t>Social care for families and children</t>
  </si>
  <si>
    <t>Social inclusion</t>
  </si>
  <si>
    <t>Unemployment, education and vocational training</t>
  </si>
  <si>
    <t>Social housing</t>
  </si>
  <si>
    <t>Social assistance (Ndihma economike)</t>
  </si>
  <si>
    <t>own function</t>
  </si>
  <si>
    <t>delegated function a</t>
  </si>
  <si>
    <t>delegated function b</t>
  </si>
  <si>
    <t>(C1) EXPENDITURES: LAST YEARS AND CURRENT YEAR</t>
  </si>
  <si>
    <t>11 OTHER OWN FUNDS</t>
  </si>
  <si>
    <t>16 BORROWING / BORROWED CAPITAL</t>
  </si>
  <si>
    <t>12 OPERATIVE RESULT FROM PREVIOUS PERIOD</t>
  </si>
  <si>
    <t>70 TAX &amp; OBLIGATORY CONTRIBUTIONS</t>
  </si>
  <si>
    <t>71 OTHER OWN REVENUES</t>
  </si>
  <si>
    <t>72 TRANSFERS</t>
  </si>
  <si>
    <t>(E1) REVENUE ESTIMATION OTHER OWN FUNDS</t>
  </si>
  <si>
    <t>(E4) REVENUE ESTIMATION FROM TAXES &amp; OBLIGATORY CONTRIBUTIONS</t>
  </si>
  <si>
    <t>(E2) CARRY OVERS FROM PREVIOUS PERIOD</t>
  </si>
  <si>
    <t>(E3) REVENUE ESTIMATION FROM BORROWING / BORROWED CAPITAL</t>
  </si>
  <si>
    <t>1210100 NOT-EARMARKED CARRY-OVERS</t>
  </si>
  <si>
    <t>1210200 EARMARKED CARRY-OVERS</t>
  </si>
  <si>
    <t>(E5) REVENUE ESTIMATION FROM OTHER OWN REVENUES</t>
  </si>
  <si>
    <t>(E6) REVENUE ESTIMATION FROM TRANSFERS</t>
  </si>
  <si>
    <t>Population (census data, end of the last year)</t>
  </si>
  <si>
    <t>Earmarked revenues</t>
  </si>
  <si>
    <t>Saleries and social insurence</t>
  </si>
  <si>
    <t xml:space="preserve">Estim. impact of regulation  % </t>
  </si>
  <si>
    <t>Improved use of tax potential in %</t>
  </si>
  <si>
    <t xml:space="preserve">ESTIMATED EARMARKED REVENUES </t>
  </si>
  <si>
    <t>ESTIM. EARMARKED REV.</t>
  </si>
  <si>
    <t>compulsory</t>
  </si>
  <si>
    <t>additional</t>
  </si>
  <si>
    <t>P17</t>
  </si>
  <si>
    <t>P18</t>
  </si>
  <si>
    <t>P19</t>
  </si>
  <si>
    <t>P20</t>
  </si>
  <si>
    <t>P21</t>
  </si>
  <si>
    <t>P22</t>
  </si>
  <si>
    <t>P24</t>
  </si>
  <si>
    <t>P25</t>
  </si>
  <si>
    <t>P26</t>
  </si>
  <si>
    <t>P27</t>
  </si>
  <si>
    <t>P28</t>
  </si>
  <si>
    <t>(F3) GRAPH EXPENDITURE BY PROGRAM - GROSS AMOUNT</t>
  </si>
  <si>
    <t>(F2) EXPENDITURE BY PROGRAM - GROSS AMOUNT</t>
  </si>
  <si>
    <t>(F4) EXPENDITURE BY PROGRAM - NET AMOUNT</t>
  </si>
  <si>
    <t>(F5) GRAPH EXPENDITURE BY PROGRAM - NET AMOUNT</t>
  </si>
  <si>
    <t>Activity 1a</t>
  </si>
  <si>
    <t>Activity 1b</t>
  </si>
  <si>
    <t>Activity 1c</t>
  </si>
  <si>
    <t>Activity 1d</t>
  </si>
  <si>
    <t>Activity 2a</t>
  </si>
  <si>
    <t>Activity 2b</t>
  </si>
  <si>
    <t>Activity 2d</t>
  </si>
  <si>
    <t>Activity 3a</t>
  </si>
  <si>
    <t>Activity 4b</t>
  </si>
  <si>
    <t>Activity 5c</t>
  </si>
  <si>
    <t>Activity 3b</t>
  </si>
  <si>
    <t>Activity 3c</t>
  </si>
  <si>
    <t>Activity 5a</t>
  </si>
  <si>
    <t>Activity 5b</t>
  </si>
  <si>
    <t>Activity 6a</t>
  </si>
  <si>
    <t>Activity 6b</t>
  </si>
  <si>
    <t>Activity 6c</t>
  </si>
  <si>
    <t>Activity 6d</t>
  </si>
  <si>
    <t>Activity 7a</t>
  </si>
  <si>
    <t>Activity 4a</t>
  </si>
  <si>
    <t>Activity 7b</t>
  </si>
  <si>
    <t>Activity 7c</t>
  </si>
  <si>
    <t>Activity 7d</t>
  </si>
  <si>
    <t>Activity 8a</t>
  </si>
  <si>
    <t>Activity 8b</t>
  </si>
  <si>
    <t>Activity 8c</t>
  </si>
  <si>
    <t>Activity 8d</t>
  </si>
  <si>
    <t>Activity 9a</t>
  </si>
  <si>
    <t>Activity 9d</t>
  </si>
  <si>
    <t>Activity 10a</t>
  </si>
  <si>
    <t>Activity 10b</t>
  </si>
  <si>
    <t>Activity 10c</t>
  </si>
  <si>
    <t>Activity 11a</t>
  </si>
  <si>
    <t>Activity 11b</t>
  </si>
  <si>
    <t>Activity 11c</t>
  </si>
  <si>
    <t>Activity 12a</t>
  </si>
  <si>
    <t>Activity 12b</t>
  </si>
  <si>
    <t>Activity 12c</t>
  </si>
  <si>
    <t>Activity 13a</t>
  </si>
  <si>
    <t>Activity 13b</t>
  </si>
  <si>
    <t>Activity 13c</t>
  </si>
  <si>
    <t>Activity 14a</t>
  </si>
  <si>
    <t>Activity 14b</t>
  </si>
  <si>
    <t>Activity 14c</t>
  </si>
  <si>
    <t>Activity 15a</t>
  </si>
  <si>
    <t>Activity 15b</t>
  </si>
  <si>
    <t>Activity 15c</t>
  </si>
  <si>
    <t>Activity 16a</t>
  </si>
  <si>
    <t>Activity 16b</t>
  </si>
  <si>
    <t>Activity 16c</t>
  </si>
  <si>
    <t>Activity 17a</t>
  </si>
  <si>
    <t>Activity 17b</t>
  </si>
  <si>
    <t>Activity 17c</t>
  </si>
  <si>
    <t>Activity 18a</t>
  </si>
  <si>
    <t>Activity 18b</t>
  </si>
  <si>
    <t>Activity 18c</t>
  </si>
  <si>
    <t>Activity 19a</t>
  </si>
  <si>
    <t>Activity 19b</t>
  </si>
  <si>
    <t>Activity 19c</t>
  </si>
  <si>
    <t>Activity 20a</t>
  </si>
  <si>
    <t>Activity 20b</t>
  </si>
  <si>
    <t>Activity 20c</t>
  </si>
  <si>
    <t>Activity 20d</t>
  </si>
  <si>
    <t>Activity 21a</t>
  </si>
  <si>
    <t>Activity 21b</t>
  </si>
  <si>
    <t>Activity 21c</t>
  </si>
  <si>
    <t>Activity 21d</t>
  </si>
  <si>
    <t>Activity 22a</t>
  </si>
  <si>
    <t>Activity 22b</t>
  </si>
  <si>
    <t>Activity 22c</t>
  </si>
  <si>
    <t>Activity 22d</t>
  </si>
  <si>
    <t>Activity 23a</t>
  </si>
  <si>
    <t>Activity 23b</t>
  </si>
  <si>
    <t>Activity 23c</t>
  </si>
  <si>
    <t>Activity 24a</t>
  </si>
  <si>
    <t>Activity 24b</t>
  </si>
  <si>
    <t>Activity 24c</t>
  </si>
  <si>
    <t>Activity 25a</t>
  </si>
  <si>
    <t>Activity 25b</t>
  </si>
  <si>
    <t>Activity 25c</t>
  </si>
  <si>
    <t>Activity 26a</t>
  </si>
  <si>
    <t>Activity 26b</t>
  </si>
  <si>
    <t>Activity 26c</t>
  </si>
  <si>
    <t>Activity 27a</t>
  </si>
  <si>
    <t>Activity 27b</t>
  </si>
  <si>
    <t>Activity 27c</t>
  </si>
  <si>
    <t>Activity 28a</t>
  </si>
  <si>
    <t>Activity 28b</t>
  </si>
  <si>
    <t>Activity 28c</t>
  </si>
  <si>
    <t>Activity 29a</t>
  </si>
  <si>
    <t>Activity 29b</t>
  </si>
  <si>
    <t>Activity 29c</t>
  </si>
  <si>
    <t>Activity 2c</t>
  </si>
  <si>
    <t>Activity 4c</t>
  </si>
  <si>
    <t>Activity 9b</t>
  </si>
  <si>
    <t>Activity 9c</t>
  </si>
  <si>
    <t>Activity 6e</t>
  </si>
  <si>
    <t>Activity 7e</t>
  </si>
  <si>
    <t>Activity 7f</t>
  </si>
  <si>
    <t>Withdrawal from reserves</t>
  </si>
  <si>
    <t>Income from sales - land, plots and terrains</t>
  </si>
  <si>
    <t>Income from sale from financial assets</t>
  </si>
  <si>
    <t>Income from sales - forests, pastures and plantations</t>
  </si>
  <si>
    <t>Income from sales - buildings</t>
  </si>
  <si>
    <t>Income from sales - tecnical installations, machinery and equipment, instruments, tools</t>
  </si>
  <si>
    <t>Income from sales - vehicles</t>
  </si>
  <si>
    <t>Not-earmarked carry overs</t>
  </si>
  <si>
    <t>Earmarked carry-overs</t>
  </si>
  <si>
    <t>Short-term loans from other levels of government</t>
  </si>
  <si>
    <t>Short-term loans from the national banking system</t>
  </si>
  <si>
    <t>Long-term loans from other levels of government</t>
  </si>
  <si>
    <t>Long-term loans from the national banking system</t>
  </si>
  <si>
    <t>Borrowing by issuing bonds</t>
  </si>
  <si>
    <t>Borrowing by loans</t>
  </si>
  <si>
    <t>Using Areas For Camping, Setting Up Tents Or Other Facilities For Temporary Use</t>
  </si>
  <si>
    <t>Using Public Space To House Road Motor Vehicle And Trailers Excluding Agricultural Vehicles</t>
  </si>
  <si>
    <t/>
  </si>
  <si>
    <t>Income From Rent Of Agricultural Land</t>
  </si>
  <si>
    <t>Sales Of Agricultural And Forest Products</t>
  </si>
  <si>
    <t>Sale Of Printing</t>
  </si>
  <si>
    <t>Revenues From Tickets - Museum</t>
  </si>
  <si>
    <t>Fines From Contruction Police</t>
  </si>
  <si>
    <t>Unconditional Transfers From Cg</t>
  </si>
  <si>
    <t>Shared Taxes From Cg</t>
  </si>
  <si>
    <t>Donditional Transfers From Cg/Lm</t>
  </si>
  <si>
    <t>Specific Transfer From Cg/Lm</t>
  </si>
  <si>
    <t>Transfers From Other Lgus</t>
  </si>
  <si>
    <t>Sponsorships From Non-Governmental Organizations</t>
  </si>
  <si>
    <t>Tax On Personal Income From Rent</t>
  </si>
  <si>
    <t>Taxes On Personal Revenues Derived From Donations, InheritancesTestaments And Local Lotteries</t>
  </si>
  <si>
    <t>Tax On Urban Land</t>
  </si>
  <si>
    <t>Tax On Agriculture Land</t>
  </si>
  <si>
    <t>Tax On Buildings</t>
  </si>
  <si>
    <t>Tax From Re-Evaluation OfThe Property OfThe Juridical Person (3%)</t>
  </si>
  <si>
    <t>Tax From Re-Evaluation OfThe Property OfThe Juridical Person (5%)</t>
  </si>
  <si>
    <t>Tax From Re-Evaluation OfThe Property OfThe Individuals (1%)</t>
  </si>
  <si>
    <t>Tax On Infrastructure Impact Of New Buildings</t>
  </si>
  <si>
    <t>Tax On Hotel Accomodation</t>
  </si>
  <si>
    <t>TemporaryTaxes</t>
  </si>
  <si>
    <t>Tax On Billboards</t>
  </si>
  <si>
    <t>Tax On Sale Of Real Estate / Imovable Property</t>
  </si>
  <si>
    <t>Fee For Waste Collection And Disposal</t>
  </si>
  <si>
    <t>Fee For Water Supply And Sewerage</t>
  </si>
  <si>
    <t>Fee For Irrigation And Drainage</t>
  </si>
  <si>
    <t>Other Taxes On The Sale Of Movable Property</t>
  </si>
  <si>
    <t>IncomeFrom Kindergartens</t>
  </si>
  <si>
    <t>TuititionFee</t>
  </si>
  <si>
    <t>TemporaryFees</t>
  </si>
  <si>
    <t>OtherFees, Approved By Concil</t>
  </si>
  <si>
    <t>OtherFees, Prescribed In Law</t>
  </si>
  <si>
    <t>Utilisation Of Space In Public Areas Or In Front Of Business Premises For Business Purposes</t>
  </si>
  <si>
    <t>Using Advertising Billboards</t>
  </si>
  <si>
    <t>Using Parking Spaces For Road Motor Vehicles</t>
  </si>
  <si>
    <t>Commercial Singboards Placed Outside The Business Premises Or Facilitites And Areas</t>
  </si>
  <si>
    <t>Keeping And Using Navigable Equipment And Vessels, And Other Facilities In River And Lakes</t>
  </si>
  <si>
    <t>Using Public Space For Keeping Constuction Material</t>
  </si>
  <si>
    <t>Fees For Administrative Acts</t>
  </si>
  <si>
    <t>Fees For Transportation License</t>
  </si>
  <si>
    <t>Fee For Registering A New Residence</t>
  </si>
  <si>
    <t>Fee For The Property Registration</t>
  </si>
  <si>
    <t>Fee For The Transfer Of The Right Of Ownership Of Real Estate</t>
  </si>
  <si>
    <t>Interests From Financial Assets</t>
  </si>
  <si>
    <t>Income From Rent Of Lands</t>
  </si>
  <si>
    <t>Income From Royality Or Quarry</t>
  </si>
  <si>
    <t>Income From Rent Of Buildings</t>
  </si>
  <si>
    <t>Income From Rental Of The Equipment</t>
  </si>
  <si>
    <t>Income From Kindergartens</t>
  </si>
  <si>
    <t>Income From Mencia</t>
  </si>
  <si>
    <t>Income From Ticekt Seasoned Road Transport</t>
  </si>
  <si>
    <t>Income From Tickets - Cultural Centers</t>
  </si>
  <si>
    <t>Income From Tickets - Stadiums</t>
  </si>
  <si>
    <t>Income From Tickts - Historical Centers</t>
  </si>
  <si>
    <t>OtherIncome From Tickets</t>
  </si>
  <si>
    <t>Grants FromInternational Organizations</t>
  </si>
  <si>
    <t>Other Penalties</t>
  </si>
  <si>
    <t>Sale Of Cultural Products And Tourism</t>
  </si>
  <si>
    <t>Selling Products To Elderly Nursing Home</t>
  </si>
  <si>
    <t>Sponsorships From Private Sector Entities</t>
  </si>
  <si>
    <t>Sponsorships FromIndividuals</t>
  </si>
  <si>
    <t>Grants From Foreign Governments</t>
  </si>
  <si>
    <t>LocalTax OnThe Economic Activity Of Small Business</t>
  </si>
  <si>
    <t>Restaurants And Other Catering And Entertainment Facilities On River And Lake</t>
  </si>
  <si>
    <t>Revenues From Lgu Owned Enterprisies</t>
  </si>
  <si>
    <t>Findes From Late Payments</t>
  </si>
  <si>
    <t>Tax Fines AndInspections Controls</t>
  </si>
  <si>
    <t>Dividends From Financial Assets</t>
  </si>
  <si>
    <t>(B2) ORGANISATION STRUCTURE</t>
  </si>
  <si>
    <t>Tax On Income From Interests</t>
  </si>
  <si>
    <t>Revenue item</t>
  </si>
  <si>
    <t>4th Level</t>
  </si>
  <si>
    <t>Reserve funds</t>
  </si>
  <si>
    <t>Income from sales of assets</t>
  </si>
  <si>
    <t>Carry-over from previous period</t>
  </si>
  <si>
    <t>Revenue from domestic short-term borrowings</t>
  </si>
  <si>
    <t>Revenue from internal long-term borrowing</t>
  </si>
  <si>
    <t>Revenue from bonds issued in the national financial market</t>
  </si>
  <si>
    <t>Revenue from international loans</t>
  </si>
  <si>
    <t>Revenue from international bonds</t>
  </si>
  <si>
    <t>Tax on personal income</t>
  </si>
  <si>
    <t>Tax on small businesses</t>
  </si>
  <si>
    <t>Tax on imovable property</t>
  </si>
  <si>
    <t>Tax on infrastructure impact</t>
  </si>
  <si>
    <t>Tax on infrastructure impact of new buildings</t>
  </si>
  <si>
    <t>Tax on hotel accomodation</t>
  </si>
  <si>
    <t>Temporary taxes</t>
  </si>
  <si>
    <t>Tax on billboards</t>
  </si>
  <si>
    <t>Tax on sale of real estate</t>
  </si>
  <si>
    <t>Other taxes</t>
  </si>
  <si>
    <t>Local fees on the use of goods or permitting activities</t>
  </si>
  <si>
    <t>Fee for waste collection and disposal</t>
  </si>
  <si>
    <t>Fees for the ocupation of public spaces</t>
  </si>
  <si>
    <t>Administrative fees</t>
  </si>
  <si>
    <t>Property income</t>
  </si>
  <si>
    <t>Revenue from sale of goods and services</t>
  </si>
  <si>
    <t>Income from tickets</t>
  </si>
  <si>
    <t>Penalties, fines from late payments and seizures</t>
  </si>
  <si>
    <t>Transfers from the state budget</t>
  </si>
  <si>
    <t>Transfers and aid from other LGUs</t>
  </si>
  <si>
    <t>Sponsorship from domestic third parties</t>
  </si>
  <si>
    <t>Grant from foreign governments</t>
  </si>
  <si>
    <t>Grant from international organizations</t>
  </si>
  <si>
    <t>Other recurrent expenditure</t>
  </si>
  <si>
    <t>Ceiling on other recurrent expenditure</t>
  </si>
  <si>
    <t>Difference to minimum of capital investments (has to be &gt; 0)</t>
  </si>
  <si>
    <t>011 Executive and legislative organs, financial, fiscal, external affairs</t>
  </si>
  <si>
    <t>Name of Activity</t>
  </si>
  <si>
    <t>Ratio of capital expenditure to total expenditure</t>
  </si>
  <si>
    <t>Ratio of personnel expenditure to total expenditure</t>
  </si>
  <si>
    <t>Ratio of long-term borrowing to own revenues.</t>
  </si>
  <si>
    <t>Ratio of expenditures on social care policies to total expenditures</t>
  </si>
  <si>
    <t>Change in borrowed capital (vs. previous year)</t>
  </si>
  <si>
    <t>01 General public services</t>
  </si>
  <si>
    <t>03 Public order and safety</t>
  </si>
  <si>
    <t>04 Economic affairs</t>
  </si>
  <si>
    <t>05 Environmental protection</t>
  </si>
  <si>
    <t>06 Housing and community amenities</t>
  </si>
  <si>
    <t>07 Health</t>
  </si>
  <si>
    <t>08 Recreation, culture and religion</t>
  </si>
  <si>
    <t>09 Education</t>
  </si>
  <si>
    <t>10 Social Protection</t>
  </si>
  <si>
    <t>Arrears at year end</t>
  </si>
  <si>
    <t>01</t>
  </si>
  <si>
    <t>011</t>
  </si>
  <si>
    <t>Executive and legislative organs, financial and fiscal affairs, external affairs</t>
  </si>
  <si>
    <t>03</t>
  </si>
  <si>
    <t>Public order and safety</t>
  </si>
  <si>
    <t xml:space="preserve">Municipality police services </t>
  </si>
  <si>
    <t>03602</t>
  </si>
  <si>
    <t>04131</t>
  </si>
  <si>
    <t>04132</t>
  </si>
  <si>
    <t>04222</t>
  </si>
  <si>
    <t>04223</t>
  </si>
  <si>
    <t>04742</t>
  </si>
  <si>
    <t>09122</t>
  </si>
  <si>
    <t>09123</t>
  </si>
  <si>
    <t>031</t>
  </si>
  <si>
    <t>Police services</t>
  </si>
  <si>
    <t>032</t>
  </si>
  <si>
    <t>Fire-protection services</t>
  </si>
  <si>
    <t>036</t>
  </si>
  <si>
    <t>04</t>
  </si>
  <si>
    <t>Economic affairs</t>
  </si>
  <si>
    <t>041</t>
  </si>
  <si>
    <t>General economic, commercial and labour affairs</t>
  </si>
  <si>
    <t>042</t>
  </si>
  <si>
    <t>Agriculture, forestry, fishing and hunting</t>
  </si>
  <si>
    <t>045</t>
  </si>
  <si>
    <t>Transport</t>
  </si>
  <si>
    <t>047</t>
  </si>
  <si>
    <t>Other industries</t>
  </si>
  <si>
    <t>05</t>
  </si>
  <si>
    <t>Environmental protection</t>
  </si>
  <si>
    <t>051</t>
  </si>
  <si>
    <t>Waste management</t>
  </si>
  <si>
    <t>052</t>
  </si>
  <si>
    <t>Waste water management</t>
  </si>
  <si>
    <t>053</t>
  </si>
  <si>
    <t>Pollution reduction</t>
  </si>
  <si>
    <t>056</t>
  </si>
  <si>
    <t>Environmental protection (n.e.c)</t>
  </si>
  <si>
    <t>06</t>
  </si>
  <si>
    <t>Housing and community amenities</t>
  </si>
  <si>
    <t>061</t>
  </si>
  <si>
    <t>Housing development</t>
  </si>
  <si>
    <t>062</t>
  </si>
  <si>
    <t>Community development</t>
  </si>
  <si>
    <t>063</t>
  </si>
  <si>
    <t>Water supply</t>
  </si>
  <si>
    <t>064</t>
  </si>
  <si>
    <t>07</t>
  </si>
  <si>
    <t>Health</t>
  </si>
  <si>
    <t>072</t>
  </si>
  <si>
    <t>08</t>
  </si>
  <si>
    <t>Recreation, culture and religion</t>
  </si>
  <si>
    <t>081</t>
  </si>
  <si>
    <t>Recreational and sporting services</t>
  </si>
  <si>
    <t>082</t>
  </si>
  <si>
    <t>Cultural services</t>
  </si>
  <si>
    <t>09</t>
  </si>
  <si>
    <t>Education</t>
  </si>
  <si>
    <t>091</t>
  </si>
  <si>
    <t>Basic and preschool education</t>
  </si>
  <si>
    <t>092</t>
  </si>
  <si>
    <t>Secondary education</t>
  </si>
  <si>
    <t>Social protection</t>
  </si>
  <si>
    <t>101</t>
  </si>
  <si>
    <t>Sickeness and disability</t>
  </si>
  <si>
    <t>102</t>
  </si>
  <si>
    <t>Old age</t>
  </si>
  <si>
    <t>104</t>
  </si>
  <si>
    <t>Family and children</t>
  </si>
  <si>
    <t>105</t>
  </si>
  <si>
    <t>Unemployment</t>
  </si>
  <si>
    <t>106</t>
  </si>
  <si>
    <t>107</t>
  </si>
  <si>
    <t>Social assistance</t>
  </si>
  <si>
    <t>096</t>
  </si>
  <si>
    <t>Subsidiary services to education</t>
  </si>
  <si>
    <t>Activity 1e</t>
  </si>
  <si>
    <t>obligatory</t>
  </si>
  <si>
    <t xml:space="preserve">(C3) ARREARS </t>
  </si>
  <si>
    <t>Goods &amp; other services</t>
  </si>
  <si>
    <t>Subsidies</t>
  </si>
  <si>
    <t>Current domestic transfers</t>
  </si>
  <si>
    <t>Current international transfers</t>
  </si>
  <si>
    <t>Interests for direct loans or bonds</t>
  </si>
  <si>
    <t>Earmarked carry overs</t>
  </si>
  <si>
    <t>earmarked carry overs</t>
  </si>
  <si>
    <t>(C4) EARMARKED CARRY OVERS</t>
  </si>
  <si>
    <t>EXPENDITUR ESTIMATION (DETAILS)</t>
  </si>
  <si>
    <t>FEE &amp; EARMARKED REVENUE ESTIMATION</t>
  </si>
  <si>
    <t>OVERVIEW OF ACTIVITIES</t>
  </si>
  <si>
    <t>Activity:  obligatory / additonal</t>
  </si>
  <si>
    <t>Creditor</t>
  </si>
  <si>
    <t>Amortisation of arrears until end of year</t>
  </si>
  <si>
    <t>Debt stock, 31 of October</t>
  </si>
  <si>
    <t>Debt stock, 31 of December</t>
  </si>
  <si>
    <t>Amortisation of arrears during the year</t>
  </si>
  <si>
    <t>69 / ?</t>
  </si>
  <si>
    <t>Reserves</t>
  </si>
  <si>
    <t>Due date</t>
  </si>
  <si>
    <t>Arrears amortisation plan</t>
  </si>
  <si>
    <t>Purpose</t>
  </si>
  <si>
    <t>Further purposes</t>
  </si>
  <si>
    <t>code number</t>
  </si>
  <si>
    <t>Amortisation of arrers</t>
  </si>
  <si>
    <t>(A1) MEDIUM TERM BUDGET PROGRAM</t>
  </si>
  <si>
    <t>Total Amount per Activity</t>
  </si>
  <si>
    <t>Technical explanations</t>
  </si>
  <si>
    <t>Transfers to individuals &amp; families</t>
  </si>
  <si>
    <t>(F10) EXPENDITURE BY ECONOMIC CLASSIFICATION (GROSS)</t>
  </si>
  <si>
    <t>own</t>
  </si>
  <si>
    <t>delegated</t>
  </si>
  <si>
    <t>Exp.</t>
  </si>
  <si>
    <t>Rev.</t>
  </si>
  <si>
    <t>Capital expenditure / overall expenditure</t>
  </si>
  <si>
    <t>Personell expenditure / overall expenditure</t>
  </si>
  <si>
    <t>(B3) ACTIVITIES PER PROGRAM AND PER FUNCTION</t>
  </si>
  <si>
    <t>B3</t>
  </si>
  <si>
    <t>B2</t>
  </si>
  <si>
    <t>B1</t>
  </si>
  <si>
    <t>A1</t>
  </si>
  <si>
    <t>C2</t>
  </si>
  <si>
    <t>C1</t>
  </si>
  <si>
    <t>C3</t>
  </si>
  <si>
    <t>C4</t>
  </si>
  <si>
    <t>C5</t>
  </si>
  <si>
    <t>D1</t>
  </si>
  <si>
    <t>D2</t>
  </si>
  <si>
    <t>E1</t>
  </si>
  <si>
    <t>(E1) REVENUE ESTIMATION</t>
  </si>
  <si>
    <t>BRF</t>
  </si>
  <si>
    <t>F1</t>
  </si>
  <si>
    <t>F2</t>
  </si>
  <si>
    <t>F3</t>
  </si>
  <si>
    <t>F4</t>
  </si>
  <si>
    <t>F5</t>
  </si>
  <si>
    <t>F6</t>
  </si>
  <si>
    <t>(F6) EXPENDITURE BY SECTOR - GROSS AMOUNT</t>
  </si>
  <si>
    <t>Other recurrent expenditures</t>
  </si>
  <si>
    <t>F7</t>
  </si>
  <si>
    <t>F8</t>
  </si>
  <si>
    <t>F9</t>
  </si>
  <si>
    <t>F10</t>
  </si>
  <si>
    <t>F11</t>
  </si>
  <si>
    <t>F12</t>
  </si>
  <si>
    <t>F13</t>
  </si>
  <si>
    <t>Number of full time staff (end of last year)</t>
  </si>
  <si>
    <t>Number of part time staff (end of last year)</t>
  </si>
  <si>
    <t>Number of employees</t>
  </si>
  <si>
    <t>TOTAL SALARIES AND SOCIAL INSURENCE</t>
  </si>
  <si>
    <t>TOTAL OTHER CURRENT EXPENDITURES</t>
  </si>
  <si>
    <t>TOTAL CAPITAL INVESTMENTS</t>
  </si>
  <si>
    <t>TOTAL</t>
  </si>
  <si>
    <t>Directorate / Department</t>
  </si>
  <si>
    <t xml:space="preserve">REVENUES FROM OWN SOURCES  </t>
  </si>
  <si>
    <t>REVENUES FROM LOCAL TAXES</t>
  </si>
  <si>
    <t>Local tax on small business</t>
  </si>
  <si>
    <t xml:space="preserve">Tax on immovable properties </t>
  </si>
  <si>
    <t xml:space="preserve">Tax on buildings </t>
  </si>
  <si>
    <t xml:space="preserve">Tax on agricultural land </t>
  </si>
  <si>
    <t xml:space="preserve">Tax on urban land </t>
  </si>
  <si>
    <t xml:space="preserve">Tax on property transactions </t>
  </si>
  <si>
    <t xml:space="preserve">Local taxes on hotel service </t>
  </si>
  <si>
    <t>Tax on tables</t>
  </si>
  <si>
    <t xml:space="preserve">Local Taxes on revenues derived from donations, inheritances, testaments and local lotteries </t>
  </si>
  <si>
    <t xml:space="preserve">Temporary taxes </t>
  </si>
  <si>
    <t>Temporary tax 1</t>
  </si>
  <si>
    <t>Temporary tax 2</t>
  </si>
  <si>
    <t>Tax on sale of real estate / immovable property</t>
  </si>
  <si>
    <t xml:space="preserve">Annual tax on circulation of used vehicles </t>
  </si>
  <si>
    <t xml:space="preserve">Tax from mine rent </t>
  </si>
  <si>
    <t xml:space="preserve">Personal income tax </t>
  </si>
  <si>
    <t xml:space="preserve">Other taxes </t>
  </si>
  <si>
    <t>Fee on waste management</t>
  </si>
  <si>
    <t xml:space="preserve">Fee on cleaning for families </t>
  </si>
  <si>
    <t xml:space="preserve">Fee on cleaning for institutions </t>
  </si>
  <si>
    <t>Fee on cleaning for businesses</t>
  </si>
  <si>
    <t xml:space="preserve">Fee on public lighting </t>
  </si>
  <si>
    <t xml:space="preserve">Fee on public lighting for families </t>
  </si>
  <si>
    <t xml:space="preserve">Fee on public lighting for institutions </t>
  </si>
  <si>
    <t>Fee on public lighting for businesses</t>
  </si>
  <si>
    <t xml:space="preserve">Fee on greenery </t>
  </si>
  <si>
    <r>
      <t>Fee on greenery</t>
    </r>
    <r>
      <rPr>
        <b/>
        <sz val="8"/>
        <color theme="1"/>
        <rFont val="Arial"/>
        <family val="2"/>
      </rPr>
      <t xml:space="preserve"> </t>
    </r>
    <r>
      <rPr>
        <sz val="8"/>
        <color theme="1"/>
        <rFont val="Arial"/>
        <family val="2"/>
      </rPr>
      <t xml:space="preserve">for families </t>
    </r>
  </si>
  <si>
    <t xml:space="preserve">Fee on greenery for institutions </t>
  </si>
  <si>
    <t>Fee on greenery for businesses</t>
  </si>
  <si>
    <t xml:space="preserve">Fees on municipal administrative services </t>
  </si>
  <si>
    <r>
      <t>Fee on municipal administrative services</t>
    </r>
    <r>
      <rPr>
        <b/>
        <sz val="8"/>
        <color theme="1"/>
        <rFont val="Arial"/>
        <family val="2"/>
      </rPr>
      <t xml:space="preserve"> </t>
    </r>
  </si>
  <si>
    <t xml:space="preserve">Fee on licenses, permits and authorizations  </t>
  </si>
  <si>
    <t xml:space="preserve">Fee on territory development and control </t>
  </si>
  <si>
    <t xml:space="preserve">Fee on slaughterhouse/ veterinary stamps </t>
  </si>
  <si>
    <t xml:space="preserve">Fee on transport license </t>
  </si>
  <si>
    <t xml:space="preserve">Fee on parking for licensed vehicles and public parking </t>
  </si>
  <si>
    <t xml:space="preserve">Fee on oil and oil products license </t>
  </si>
  <si>
    <t xml:space="preserve">Fee on forest and pastures </t>
  </si>
  <si>
    <t xml:space="preserve">Fee on extra services of fire protection team </t>
  </si>
  <si>
    <t xml:space="preserve">Fee on utilization of public space facades </t>
  </si>
  <si>
    <t xml:space="preserve">Fee on solid waste treatment in landfills </t>
  </si>
  <si>
    <t>Fee on areal and terrestrial communication lines (telephone, energy, cable tv, internet)</t>
  </si>
  <si>
    <t>Fee on tender documentation, auctions, etc.</t>
  </si>
  <si>
    <t xml:space="preserve">Fees from institutions of education, culture, sport, etc.  </t>
  </si>
  <si>
    <t xml:space="preserve">Library </t>
  </si>
  <si>
    <t xml:space="preserve">Museums </t>
  </si>
  <si>
    <t>Theatre</t>
  </si>
  <si>
    <t xml:space="preserve">Cultural center of kids  </t>
  </si>
  <si>
    <t xml:space="preserve">Sport palace </t>
  </si>
  <si>
    <t>Community centers</t>
  </si>
  <si>
    <t>Cafeteria (dormitories)</t>
  </si>
  <si>
    <t xml:space="preserve">Kindergartens </t>
  </si>
  <si>
    <t xml:space="preserve">Fee on water and sewerage </t>
  </si>
  <si>
    <t xml:space="preserve">Fee on irrigation and drainage service </t>
  </si>
  <si>
    <t xml:space="preserve">Temporary fees </t>
  </si>
  <si>
    <t xml:space="preserve">Other fees </t>
  </si>
  <si>
    <t xml:space="preserve">Rent of municipal assets </t>
  </si>
  <si>
    <t xml:space="preserve">Income from municipal enterprises </t>
  </si>
  <si>
    <t xml:space="preserve">REVENUES FROM CENTRAL GOVERNMENT </t>
  </si>
  <si>
    <t xml:space="preserve">Unconditional transfer </t>
  </si>
  <si>
    <t>Conditional transfer</t>
  </si>
  <si>
    <t xml:space="preserve">For delegated functions </t>
  </si>
  <si>
    <t xml:space="preserve">For special projects (RDF and others) </t>
  </si>
  <si>
    <t>Specific transfer</t>
  </si>
  <si>
    <t>BORROWING</t>
  </si>
  <si>
    <t xml:space="preserve">CARRY OVERS FROM THE LAST YEAR </t>
  </si>
  <si>
    <t>TOTAL OF INCOMES (A+B+C+D)</t>
  </si>
  <si>
    <t>Long term borrowing</t>
  </si>
  <si>
    <t>Short term borrowing</t>
  </si>
  <si>
    <t>Non earmarked carry overs</t>
  </si>
  <si>
    <t>REVENUES FROM SHARED TAXES (GRANTS)</t>
  </si>
  <si>
    <t>(F8) EXPENDITURE BY TYPE OF ACTIVITY - GROSS AMOUNT</t>
  </si>
  <si>
    <t>(F9) GRAPH EXPENDITURE BY TYPE OF ACTIVITY - GROSS AMOUNT</t>
  </si>
  <si>
    <t>(F11) EXPENDITURE BY ECONOMIC CLASSIFICATION (GROSS)</t>
  </si>
  <si>
    <t>(F12) ARREARS AT YEAR END</t>
  </si>
  <si>
    <t>(F13) OVERALL FINANCIAL STATISTICS</t>
  </si>
  <si>
    <t>F14</t>
  </si>
  <si>
    <t>(F14) INDICATORS</t>
  </si>
  <si>
    <t>F15</t>
  </si>
  <si>
    <t>(F15) CAPITAL INVESTMENTS</t>
  </si>
  <si>
    <t>(F7) GRAPH EXPENDITURE BY SECTOR - GROSS AMOUNT</t>
  </si>
  <si>
    <t>A</t>
  </si>
  <si>
    <t>B</t>
  </si>
  <si>
    <t>C</t>
  </si>
  <si>
    <t>D</t>
  </si>
  <si>
    <t>A.1</t>
  </si>
  <si>
    <t>A.2</t>
  </si>
  <si>
    <t>A.3</t>
  </si>
  <si>
    <t>A.4</t>
  </si>
  <si>
    <t>B.1</t>
  </si>
  <si>
    <t>B.3</t>
  </si>
  <si>
    <t>B.2</t>
  </si>
  <si>
    <t>C.1</t>
  </si>
  <si>
    <t>C.2</t>
  </si>
  <si>
    <t>D.1</t>
  </si>
  <si>
    <t>D.2</t>
  </si>
  <si>
    <t>A.1.1</t>
  </si>
  <si>
    <t>A.1.2</t>
  </si>
  <si>
    <t>A.1.3</t>
  </si>
  <si>
    <t>A.1.4</t>
  </si>
  <si>
    <t>A.1.5</t>
  </si>
  <si>
    <t>A.1.6</t>
  </si>
  <si>
    <t>A.1.7</t>
  </si>
  <si>
    <t>A.1.8</t>
  </si>
  <si>
    <t>A.1.9</t>
  </si>
  <si>
    <t>A.1.2.1</t>
  </si>
  <si>
    <t>A.1.2.2</t>
  </si>
  <si>
    <t>A.1.2.3</t>
  </si>
  <si>
    <t>A.1.2.4</t>
  </si>
  <si>
    <t>A.2.1</t>
  </si>
  <si>
    <t>A.2.2</t>
  </si>
  <si>
    <t>A.2.3</t>
  </si>
  <si>
    <t>A.2.4</t>
  </si>
  <si>
    <t>A.2.5</t>
  </si>
  <si>
    <t>A.3.1</t>
  </si>
  <si>
    <t>A.3.2</t>
  </si>
  <si>
    <t>A.3.3</t>
  </si>
  <si>
    <t>A.3.4</t>
  </si>
  <si>
    <t>A.3.5</t>
  </si>
  <si>
    <t>A.3.6</t>
  </si>
  <si>
    <t>A.3.7</t>
  </si>
  <si>
    <t>A.3.5.1</t>
  </si>
  <si>
    <t>A.3.5.2</t>
  </si>
  <si>
    <t>A.3.5.3</t>
  </si>
  <si>
    <t>A.3.5.4</t>
  </si>
  <si>
    <t>A.3.5.5</t>
  </si>
  <si>
    <t>A.3.5.6</t>
  </si>
  <si>
    <t>A.3.5.7</t>
  </si>
  <si>
    <t>A.3.5.8</t>
  </si>
  <si>
    <t>A.3.5.9</t>
  </si>
  <si>
    <t>A.3.5.10</t>
  </si>
  <si>
    <t>A.3.5.11</t>
  </si>
  <si>
    <t>A.3.5.12</t>
  </si>
  <si>
    <t>A.3.5.13</t>
  </si>
  <si>
    <t>A.3.6.1</t>
  </si>
  <si>
    <t>A.3.6.2</t>
  </si>
  <si>
    <t>A.3.6.3</t>
  </si>
  <si>
    <t>A.3.6.4</t>
  </si>
  <si>
    <t>A.3.6.5</t>
  </si>
  <si>
    <t>A.3.6.6</t>
  </si>
  <si>
    <t>A.3.6.7</t>
  </si>
  <si>
    <t>A.3.6.8</t>
  </si>
  <si>
    <t>A.3.6.9</t>
  </si>
  <si>
    <t>A.3.8</t>
  </si>
  <si>
    <t>A.3.9</t>
  </si>
  <si>
    <t>A.3.10</t>
  </si>
  <si>
    <t>A.3.1.1</t>
  </si>
  <si>
    <t>A.3.1.2</t>
  </si>
  <si>
    <t>A.3.1.3</t>
  </si>
  <si>
    <t>A.3.3.1</t>
  </si>
  <si>
    <t>A.3.3.2</t>
  </si>
  <si>
    <t>A.3.3.3</t>
  </si>
  <si>
    <t>A.3.4.1</t>
  </si>
  <si>
    <t>A.3.4.2</t>
  </si>
  <si>
    <t>A.3.4.3</t>
  </si>
  <si>
    <t>A.4.1</t>
  </si>
  <si>
    <t>A.4.2</t>
  </si>
  <si>
    <t>A.4.3</t>
  </si>
  <si>
    <t>A.4.4</t>
  </si>
  <si>
    <t>A.4.5</t>
  </si>
  <si>
    <t>A.4.6</t>
  </si>
  <si>
    <t>A.4.7</t>
  </si>
  <si>
    <t>A.4.8</t>
  </si>
  <si>
    <t>A.4.9</t>
  </si>
  <si>
    <t>A.4.10</t>
  </si>
  <si>
    <t>A.4.11</t>
  </si>
  <si>
    <t>A.4.12</t>
  </si>
  <si>
    <t>A.4.13</t>
  </si>
  <si>
    <t>A.4.14</t>
  </si>
  <si>
    <t>B.2.1</t>
  </si>
  <si>
    <t>B.2.2</t>
  </si>
  <si>
    <t>Nursery schools</t>
  </si>
  <si>
    <t xml:space="preserve">All figures are in </t>
  </si>
  <si>
    <t>1'000 LEK</t>
  </si>
  <si>
    <t>100'000 LEK</t>
  </si>
  <si>
    <t>1'000'000 LEK</t>
  </si>
  <si>
    <t>LEK</t>
  </si>
  <si>
    <t xml:space="preserve">(F11) EXPENDITURE BY ECONOMIC CLASSIFICATION (GROSS) </t>
  </si>
  <si>
    <t>C1b</t>
  </si>
  <si>
    <t>(C1b) INVESTMENTS: LAST YEARS AND CURRENT YEAR</t>
  </si>
  <si>
    <t xml:space="preserve">Investment  </t>
  </si>
  <si>
    <t>Expend-itures (incl. investments)</t>
  </si>
  <si>
    <t>Commitments</t>
  </si>
  <si>
    <t>(C5) COMMITMENTS</t>
  </si>
  <si>
    <t>newly transferred</t>
  </si>
  <si>
    <t>Current year 
(expected end of year outturn)</t>
  </si>
  <si>
    <t>Last year 
(actuals)</t>
  </si>
  <si>
    <t>Year t-2 
(actuals)</t>
  </si>
  <si>
    <t>Current year (expected)</t>
  </si>
  <si>
    <t>Year t+1 (expected)</t>
  </si>
  <si>
    <t>Year t+2 (expected)</t>
  </si>
  <si>
    <t>Year t+3 (expected)</t>
  </si>
  <si>
    <t>Exchange rate (end of year) amount of lek for 1 euro</t>
  </si>
  <si>
    <t>REVENUES FROM LOCAL FEES</t>
  </si>
  <si>
    <t>TOTAL OF BUDGET RESOURCES</t>
  </si>
  <si>
    <t>OTHER REVENUE AND INCOME</t>
  </si>
  <si>
    <t>Return from capital investments</t>
  </si>
  <si>
    <t>Return from public private partnerships</t>
  </si>
  <si>
    <t>Selling of goods and services</t>
  </si>
  <si>
    <t>Administrative violiation (fines)</t>
  </si>
  <si>
    <t>Seizures and reparations</t>
  </si>
  <si>
    <t>Membership fee of municipalities</t>
  </si>
  <si>
    <t>Grants from international aid</t>
  </si>
  <si>
    <t>Selling of financial assets</t>
  </si>
  <si>
    <t>Selling of tangible / intangible fixed assets</t>
  </si>
  <si>
    <t>Transfers from other municipalities</t>
  </si>
  <si>
    <t>Program code</t>
  </si>
  <si>
    <t>(C2) ESTIMATION OF BUDGET RESOURCES</t>
  </si>
  <si>
    <t>aaa</t>
  </si>
  <si>
    <t>bbb</t>
  </si>
  <si>
    <t>ccc</t>
  </si>
  <si>
    <t>(F1) BUDGET RESOURCES</t>
  </si>
  <si>
    <t>Overall surplus (+)/ loss (-)</t>
  </si>
  <si>
    <t>Withdrawals of income from utilities</t>
  </si>
  <si>
    <t>Revenue Estimation</t>
  </si>
  <si>
    <t>(E1) ESTIMATION OF BUDGET RESOURCES</t>
  </si>
  <si>
    <t>Estim. Impact of legal adjustments in %</t>
  </si>
  <si>
    <t>Overall expenditures / overall budget resources</t>
  </si>
  <si>
    <t>Local tax and fees / overall budget resources</t>
  </si>
  <si>
    <t>Own source revenues / overall budget resources</t>
  </si>
  <si>
    <t>Ratio of total expenditure to overall budget resources</t>
  </si>
  <si>
    <t>Ratio of local tax and fee revenues to overall budget resources</t>
  </si>
  <si>
    <t>Ratio of own source revenues to overall budget resources</t>
  </si>
  <si>
    <t>Ratio of long-term borrowing to overall budget resources</t>
  </si>
  <si>
    <t>Ratio of overdue payment liabilities to overall overall budget resources</t>
  </si>
  <si>
    <t>(B1) GENERAL INFORMATION</t>
  </si>
  <si>
    <t>Activity 2e</t>
  </si>
  <si>
    <t>Civil registry</t>
  </si>
  <si>
    <t>01110</t>
  </si>
  <si>
    <t>01120</t>
  </si>
  <si>
    <t>01710</t>
  </si>
  <si>
    <t>03140</t>
  </si>
  <si>
    <t>04240</t>
  </si>
  <si>
    <t>04260</t>
  </si>
  <si>
    <t>04530</t>
  </si>
  <si>
    <t>04570</t>
  </si>
  <si>
    <t>05320</t>
  </si>
  <si>
    <t>05630</t>
  </si>
  <si>
    <t>05640</t>
  </si>
  <si>
    <t>06140</t>
  </si>
  <si>
    <t>06180</t>
  </si>
  <si>
    <t>06210</t>
  </si>
  <si>
    <t>06260</t>
  </si>
  <si>
    <t>06440</t>
  </si>
  <si>
    <t>07220</t>
  </si>
  <si>
    <t>08120</t>
  </si>
  <si>
    <t>08220</t>
  </si>
  <si>
    <t>08230</t>
  </si>
  <si>
    <t>08280</t>
  </si>
  <si>
    <t>09240</t>
  </si>
  <si>
    <t>09660</t>
  </si>
  <si>
    <t>10140</t>
  </si>
  <si>
    <t>10220</t>
  </si>
  <si>
    <t>10430</t>
  </si>
  <si>
    <t>10460</t>
  </si>
  <si>
    <t>10550</t>
  </si>
  <si>
    <t>10770</t>
  </si>
  <si>
    <t>**</t>
  </si>
  <si>
    <t>01312</t>
  </si>
  <si>
    <t>04130</t>
  </si>
  <si>
    <t>Activity 6f</t>
  </si>
  <si>
    <t>Activity 1f</t>
  </si>
  <si>
    <t>Reserves and Contingency Fund</t>
  </si>
  <si>
    <t>Activity: own / delegated / newly transferred</t>
  </si>
  <si>
    <t>RESERVE FUND: 04910</t>
  </si>
  <si>
    <t>TOTAL FUNDS</t>
  </si>
  <si>
    <t>RESERVE FUND IN PERCENT (%)</t>
  </si>
  <si>
    <t>CONTINGENCY FUND IN PERCENT (%)</t>
  </si>
  <si>
    <t>TOTAL FUNDS IN PERCENT (%)</t>
  </si>
  <si>
    <t>MAXIMUM OF CEILING</t>
  </si>
  <si>
    <t>Ratio of current expenditure to total expenditure</t>
  </si>
  <si>
    <t>Current expenditure / overall expenditure</t>
  </si>
  <si>
    <t>Total of conditional transfers + specific transfers + earmarked carry overs from C2</t>
  </si>
  <si>
    <t>Commitment pro memoria</t>
  </si>
  <si>
    <t>Overall budget resources</t>
  </si>
  <si>
    <t>Attention</t>
  </si>
  <si>
    <t>Upper Confidence Interval</t>
  </si>
  <si>
    <t>Lower Confidence Interval</t>
  </si>
  <si>
    <t>Best Trend Estimation</t>
  </si>
  <si>
    <t>Past Year Outturns</t>
  </si>
  <si>
    <t>Budget Estimations</t>
  </si>
  <si>
    <t>E2</t>
  </si>
  <si>
    <t>(E2) PLAUSIBILITY CHECK FOR OWN REVENUE ESTIMATIONS</t>
  </si>
  <si>
    <t>Periudha kohore</t>
  </si>
  <si>
    <t>Viti t-2</t>
  </si>
  <si>
    <t>Viti i shkuar</t>
  </si>
  <si>
    <t>Viti aktual</t>
  </si>
  <si>
    <t>Viti t+1 (I pritur)</t>
  </si>
  <si>
    <t>Viti t+2 (I pritur)</t>
  </si>
  <si>
    <t>Viti t+3 (I pritur)</t>
  </si>
  <si>
    <t>(A1) PROGRAMI BUXHETOR AFATMESEM</t>
  </si>
  <si>
    <t>Verdhë = Per tu plotësuar nga Departamenti i Financës</t>
  </si>
  <si>
    <t>(B1) Informacion i Përgjithshëm</t>
  </si>
  <si>
    <t>Bashkia (Emri)</t>
  </si>
  <si>
    <t>Shefi i Departamentit të Financës</t>
  </si>
  <si>
    <t>Rruga</t>
  </si>
  <si>
    <t>Kodi Postar</t>
  </si>
  <si>
    <t>Qyteti</t>
  </si>
  <si>
    <t>Data e Aktualizimit (Vit, Muaj, Ditë)</t>
  </si>
  <si>
    <t>Popullsia (Të dhënat sipas CENSUS, dhe e vitit të fundit)</t>
  </si>
  <si>
    <t>Numri i punonjësve (Në fund të vitit të kaluar)</t>
  </si>
  <si>
    <t>Numri i punonjësve me kohë të plotë (Në fund të vitit të kaluar)</t>
  </si>
  <si>
    <t>Numri i punonjësve me kohë të pjesshme (Në fund të vitit të kaluar)</t>
  </si>
  <si>
    <t>Të gjitha shifrat janë në</t>
  </si>
  <si>
    <t>(B2) STRUKTURA ORGANIZATIVE</t>
  </si>
  <si>
    <t>Numër</t>
  </si>
  <si>
    <t>Drejtoria / Departamenti</t>
  </si>
  <si>
    <t>Kryetari i programit</t>
  </si>
  <si>
    <t>Programi përkatës</t>
  </si>
  <si>
    <t>Emri i programit</t>
  </si>
  <si>
    <t>Numri i punonjësve</t>
  </si>
  <si>
    <t>041 Çështjet e përgjithshme ekonomike, tregtare dhe të punës</t>
  </si>
  <si>
    <t>042 Bujqësia, pyjet, peshkimi dhe gjuetia</t>
  </si>
  <si>
    <t>045 Trasporti</t>
  </si>
  <si>
    <t>047 Industri të tjera</t>
  </si>
  <si>
    <t>051 Menaxhimi i i mbetjeve</t>
  </si>
  <si>
    <t>052 Menaxhimi i ujrave të zeza</t>
  </si>
  <si>
    <t>062 Zhvillimi i komunitetit</t>
  </si>
  <si>
    <t>063 Furnizimi me ujë</t>
  </si>
  <si>
    <t>064 Ndriçimi i rrugëve</t>
  </si>
  <si>
    <t>081 Shërbimet rekreative dhe sportive</t>
  </si>
  <si>
    <t>082 Shërbimet kulturore</t>
  </si>
  <si>
    <t>091 Arsimi bazë dhe parashkollor</t>
  </si>
  <si>
    <t>096 Shërbime plotësuese në arsim</t>
  </si>
  <si>
    <t>101 Sëmundje dhe paaftësi</t>
  </si>
  <si>
    <t>102 Të moshuarit</t>
  </si>
  <si>
    <t>104 Familje dhe fëmijë</t>
  </si>
  <si>
    <t>105 Papunësia</t>
  </si>
  <si>
    <t>107 Ndihma Ekonomike</t>
  </si>
  <si>
    <t>Programi 1</t>
  </si>
  <si>
    <t>Programi 2</t>
  </si>
  <si>
    <t>Programi 3</t>
  </si>
  <si>
    <t>Programi 4</t>
  </si>
  <si>
    <t>Programi 5</t>
  </si>
  <si>
    <t>Programi 6</t>
  </si>
  <si>
    <t>Programi 7</t>
  </si>
  <si>
    <t>Programi 8</t>
  </si>
  <si>
    <t>Programi 9</t>
  </si>
  <si>
    <t>Programi 10</t>
  </si>
  <si>
    <t>Programi 11</t>
  </si>
  <si>
    <t>Programi 12</t>
  </si>
  <si>
    <t>Programi 13</t>
  </si>
  <si>
    <t>Programi 14</t>
  </si>
  <si>
    <t>Programi 15</t>
  </si>
  <si>
    <t>Programi 16</t>
  </si>
  <si>
    <t>I veti</t>
  </si>
  <si>
    <t>I deleguar</t>
  </si>
  <si>
    <t>Transferuar</t>
  </si>
  <si>
    <t>(C1) SHPENZIMET: VITET E KALUARA DHE VITI AKTUAL</t>
  </si>
  <si>
    <t>Shpenzimet (Përfshirë Investimet)</t>
  </si>
  <si>
    <t>Tarifa</t>
  </si>
  <si>
    <t xml:space="preserve">Totali </t>
  </si>
  <si>
    <t>(C1b) INVESTIMET: VITET E KALUARA DHE VITI AKTUAL</t>
  </si>
  <si>
    <t>Investimet</t>
  </si>
  <si>
    <t>(C2) VLERËSIMI I BURIMEVE BUXHETORE</t>
  </si>
  <si>
    <t xml:space="preserve">Kodi </t>
  </si>
  <si>
    <t>Lloji i të ardhurava</t>
  </si>
  <si>
    <t>TË ARDHURA NGA BURIMET E VETA</t>
  </si>
  <si>
    <t>TË ARDHURA NGA TAKSAT LOKALE</t>
  </si>
  <si>
    <t>Taksa vendore mbi biznesin e vogël</t>
  </si>
  <si>
    <t>Taksa mbi pasurinë e paluajtshme</t>
  </si>
  <si>
    <t>Taksa mbi ndërtesën</t>
  </si>
  <si>
    <t>Taksa mbi tokën bujqësore</t>
  </si>
  <si>
    <t>Taksa mbi truallin</t>
  </si>
  <si>
    <t>Taksa mbi transaksionet e pasurisë</t>
  </si>
  <si>
    <t>Taksa vendore në shërbimin hotelier</t>
  </si>
  <si>
    <t>Taksa e ndikimit në infrastrukturë nga ndërtimet e reja</t>
  </si>
  <si>
    <t>Taksa e tabelës</t>
  </si>
  <si>
    <t>Taksa vendore mbi të ardhurat e krijuara nga dhuratat, trashëgimi, testament dhe llotaritë vendore</t>
  </si>
  <si>
    <t>Taksa e përkohëshme</t>
  </si>
  <si>
    <t>Taksa e përkohëshme 1</t>
  </si>
  <si>
    <t>Taksa e përkohëshme 2</t>
  </si>
  <si>
    <t>TË ARDHURA NGA TAKSAT E NDARA (GRANTE)</t>
  </si>
  <si>
    <t>Taksa mbi kalimin e të drejtës së pronësisë / pasuritë e paluajtshme</t>
  </si>
  <si>
    <t>Taksa vjetore për qarkullimin e mjeteve të përdorura</t>
  </si>
  <si>
    <t>Taksa e rentës minerare</t>
  </si>
  <si>
    <t>Taksa mbi të ardhurat personale</t>
  </si>
  <si>
    <t xml:space="preserve">Taksa të tjera </t>
  </si>
  <si>
    <t>TË ARDHURA NGA TARIFA VENDORE</t>
  </si>
  <si>
    <t>Tarifa me menaxhimit te mbetjeve</t>
  </si>
  <si>
    <t>Tarifa e pastrimit për familjet</t>
  </si>
  <si>
    <t>Tarifa e pastrimit për institucionet</t>
  </si>
  <si>
    <t>Tarifa e pastrimit për biznesin</t>
  </si>
  <si>
    <t>Tarifa për mbledhjen dhe largimin e mbetjeve</t>
  </si>
  <si>
    <t>Tarifa për ndriçimin publik</t>
  </si>
  <si>
    <t>Tarifa për ndriçimin publik nga familjet</t>
  </si>
  <si>
    <t>Tarifa për ndriçimin publik nga institucionet</t>
  </si>
  <si>
    <t>Tarifa për ndriçimin publik nga biznesi</t>
  </si>
  <si>
    <t>Tarifa për gjelbërimin</t>
  </si>
  <si>
    <t>Tarifa për gjelbërimin nga familjet</t>
  </si>
  <si>
    <t>Tarifa për gjelbërimin nga Institucionet</t>
  </si>
  <si>
    <t>Tarifa për gjelbërimin nga bizneset</t>
  </si>
  <si>
    <t>Tarifa për shërbimet administrative të bashkisë</t>
  </si>
  <si>
    <t>Tarifa për dhënien e liçensave, lejeve e autorizimeve</t>
  </si>
  <si>
    <t>Tarifa të kontrollit të zhvillimit të territorit</t>
  </si>
  <si>
    <t>Tarifa për vulosje veterinarie të bagëtive të therura</t>
  </si>
  <si>
    <t>Tarifa e liçensimit të veprimtarive të transportit</t>
  </si>
  <si>
    <t>Tarifa e parkimit për mjetet e liçensuara dhe vendparkime publike</t>
  </si>
  <si>
    <t>Tarifa për dhënie liçense për tregtimin e naftës bruto dhe nënprodukteve të saj</t>
  </si>
  <si>
    <t>Tarifa për pyejt dhe kullotat</t>
  </si>
  <si>
    <t>Tarifa për shërbimet shtesë nga zjarrëfiksja</t>
  </si>
  <si>
    <t>Tarifa për zënien dhe përdorimin e hapsirës publike dhe fasadave</t>
  </si>
  <si>
    <t xml:space="preserve">Tarifa për trajtimin e mbetjeve inerte në landfille </t>
  </si>
  <si>
    <t>Tarifa për linjat ajrore dhe nëntoksore (Telefoni, Energji, TV Kabllor, Internet)</t>
  </si>
  <si>
    <t>Tarifa nga dokumentat për tender, ankand etj</t>
  </si>
  <si>
    <t>Tarifa të institucioneve të arsimit, kulturës, sportit etj</t>
  </si>
  <si>
    <t>Bibloteka</t>
  </si>
  <si>
    <t>Muzeumet</t>
  </si>
  <si>
    <t>Teatri</t>
  </si>
  <si>
    <t>Qendra kulturore e fëmijëve</t>
  </si>
  <si>
    <t>Pallati i sportit</t>
  </si>
  <si>
    <t>Qendra Komunitare</t>
  </si>
  <si>
    <t>Mensa (Konviktet)</t>
  </si>
  <si>
    <t>Kopshtet</t>
  </si>
  <si>
    <t>Çerdhet</t>
  </si>
  <si>
    <t>Tarifa për furnizimin me ujë dhe kanalizime</t>
  </si>
  <si>
    <t>Tarifa për shërbimin e ujitjes dhe kullimit</t>
  </si>
  <si>
    <t>Tarifa e përkohëshme</t>
  </si>
  <si>
    <t>Tarifa të tjera</t>
  </si>
  <si>
    <t>TË ARDHURAT E TJERA</t>
  </si>
  <si>
    <t>Qeraja nga asetet në pronësi të bashkisë</t>
  </si>
  <si>
    <t>Kthimi nga investimet kapitale</t>
  </si>
  <si>
    <t>Fitimi nga ndërmarrjet publike në varësi të Bashkisë</t>
  </si>
  <si>
    <t>Kthimi nga partneriteti publik privat</t>
  </si>
  <si>
    <t>Tërheqje e të ardhura krijuar nga shërbimet</t>
  </si>
  <si>
    <t>Shitja e mallrave dhe shërbimeve</t>
  </si>
  <si>
    <t>Kundravajtjet administrative (Gjobat)</t>
  </si>
  <si>
    <t>Sekuestrime dhe Zhdëmtime</t>
  </si>
  <si>
    <t>Kuotat e anëtarësisë së bashkive</t>
  </si>
  <si>
    <t>Trasferta dhe ndihma nga njësitë e tjera vendore</t>
  </si>
  <si>
    <t>Grante nga ndihma ndërkombëtare</t>
  </si>
  <si>
    <t>Shitja e aseteve financiare</t>
  </si>
  <si>
    <t>Shitja e aseteve fikse të prekshme / paprekshme</t>
  </si>
  <si>
    <t>Të tjera</t>
  </si>
  <si>
    <t>TË ARDHURA NGA BUXHETI QENDROR</t>
  </si>
  <si>
    <t>Transferta e pakushtëzuar</t>
  </si>
  <si>
    <t>Transferta e kushtëzuar</t>
  </si>
  <si>
    <t>Për funskionet e deleguara</t>
  </si>
  <si>
    <t xml:space="preserve">Për projekte të veçanta (FZHR dhe të tjera) </t>
  </si>
  <si>
    <t>Trasferta specifike</t>
  </si>
  <si>
    <t>HUAMARRJA</t>
  </si>
  <si>
    <t>Huamarrja afatshkurtë</t>
  </si>
  <si>
    <t>Huamarrja afatgjatë</t>
  </si>
  <si>
    <t>TRASHËGIMI NGA VITI I SHKUAR</t>
  </si>
  <si>
    <t>Trashëgimi pa destinacion</t>
  </si>
  <si>
    <t>Trashëgimi me destinacion</t>
  </si>
  <si>
    <t>TOTALI I TË ARDHURAVE (A+B+C+D)</t>
  </si>
  <si>
    <t>(C3) DETYRIMET E PRAPAMBETURA</t>
  </si>
  <si>
    <t>Amortizimi i detyrimeve të prapambetura deri në fund të vitit</t>
  </si>
  <si>
    <t>Amortizimi i detyrimeve të prapambetura gjatë vitit</t>
  </si>
  <si>
    <t>Stoku i borxhit, 31 Dhjetor</t>
  </si>
  <si>
    <t>Kreditor</t>
  </si>
  <si>
    <t>Kodi i Programit</t>
  </si>
  <si>
    <t>Data e Detyrimit</t>
  </si>
  <si>
    <t>Stoku i borxhit, 31 Tetor</t>
  </si>
  <si>
    <t>(C4) TRASHËGIMI ME DESTINACION</t>
  </si>
  <si>
    <t>(C5) ANGAZHIMET</t>
  </si>
  <si>
    <t>Angazhimet</t>
  </si>
  <si>
    <t>(D1) TAVANET</t>
  </si>
  <si>
    <t>Pagat dhe sigurimet shoqërore</t>
  </si>
  <si>
    <t>Të tjera shpenzime korrente</t>
  </si>
  <si>
    <t>Shpenzimet kapitale</t>
  </si>
  <si>
    <t>(D2) LLOGARITJET MAKROEKONOMIKE</t>
  </si>
  <si>
    <t>Vitit aktual (I pritur)</t>
  </si>
  <si>
    <t>Norma e inflacionit</t>
  </si>
  <si>
    <t>Norma reale e rritjes ekonomike</t>
  </si>
  <si>
    <t>Norma e rritjes së pagave (nominale)</t>
  </si>
  <si>
    <t>Norma e Interesit (3 mujor)</t>
  </si>
  <si>
    <t>Norma e Interesit (5 vjeçar)</t>
  </si>
  <si>
    <t>Kursi i këmbimit (në fund të vitit) shuma në LEK për 1 EURO</t>
  </si>
  <si>
    <t>(E1) VLERËSIMI I TË ARDHURAVE</t>
  </si>
  <si>
    <t>Impakti i inflacionit në %</t>
  </si>
  <si>
    <t>Impakti i rritjes reale ekonomike në %</t>
  </si>
  <si>
    <t>Rritja e pritshme e vëllimit të aktiviteteve në %</t>
  </si>
  <si>
    <t>Impakti i rritjes së popullsisë në %</t>
  </si>
  <si>
    <t>Vlerësimi i impaktit nga përmirësimi në %</t>
  </si>
  <si>
    <t>Vlerësimi i impaktit të faktorëve të tjerë në %</t>
  </si>
  <si>
    <t>Përmirësimi i përdorimit të potencialit tatimor në %</t>
  </si>
  <si>
    <t>Ndryshimi i normës së taksës në %</t>
  </si>
  <si>
    <t>Rritja e tarifës për njësi %</t>
  </si>
  <si>
    <t>Vlerësimi i të Ardhurave</t>
  </si>
  <si>
    <t>TOTALI I BURIMEVE BUXHETORE</t>
  </si>
  <si>
    <t>Përmirësimi i përdorimit të potencialit të tarifës në %</t>
  </si>
  <si>
    <t>Vlerësimi i impaktit të ndyshimeve ligjore në %</t>
  </si>
  <si>
    <t>PËRMBLEDHJE E KËRKESËS BUXHETORE</t>
  </si>
  <si>
    <t>Pagat</t>
  </si>
  <si>
    <t>Sigurimet Shoqërore</t>
  </si>
  <si>
    <t>Mallra dhe shërbime</t>
  </si>
  <si>
    <t>Subvencione</t>
  </si>
  <si>
    <t>Të tjera transferta korrente të brendshme</t>
  </si>
  <si>
    <t>Transferta korrente të huaja</t>
  </si>
  <si>
    <t>Transferta për Buxhetet Familiare dhe Individët</t>
  </si>
  <si>
    <t>Rezerva</t>
  </si>
  <si>
    <t>Interesa per kredi direkte ose bono</t>
  </si>
  <si>
    <t>Operative/Mirëmbajtje</t>
  </si>
  <si>
    <t>SHPENZIMET E PRITSHME</t>
  </si>
  <si>
    <t>KOSTO DIREKTE PËR PROJEKTET DHE SHPENZIMET KAPITALE</t>
  </si>
  <si>
    <t>KOSTOT E PËRSËRITURA</t>
  </si>
  <si>
    <t>SHPENZIME TË PRITSHME</t>
  </si>
  <si>
    <t>VLERËSIM I ARDHURAVE NGA TARIFAT</t>
  </si>
  <si>
    <t>VLERËSIMI I TË ARDHURAVE TË TRASHËGUARA</t>
  </si>
  <si>
    <t>SHUMA E KËRKUAR NETO</t>
  </si>
  <si>
    <t>Kontributet</t>
  </si>
  <si>
    <t>Burime të tjera (përfshirë gjobat)</t>
  </si>
  <si>
    <t xml:space="preserve">TË ARDHURAT E PRITSHME </t>
  </si>
  <si>
    <t>PËRPUTHSHMËRIA ME TAVANET</t>
  </si>
  <si>
    <t>Tavani i përgjithshëm</t>
  </si>
  <si>
    <t>Diferenca mes tavaneve të përgjithshme (duhet të jetë &lt;0)</t>
  </si>
  <si>
    <t>Tavani i pagave dhe sigurimeve shoqërore</t>
  </si>
  <si>
    <t>Paga dhe sigurime shoqërore</t>
  </si>
  <si>
    <t>Diferenca e tavaneve në paga dhe sigurime shoqërore (duhet të jetë &lt;0)</t>
  </si>
  <si>
    <t>Tavani për shpenzime e tjera korrente</t>
  </si>
  <si>
    <t>Konsumi (përjashtuar paga dhe sigurimet shoqërore)</t>
  </si>
  <si>
    <t>Diferenca e tavaneve në konsum (duhet të jetë &lt;0)</t>
  </si>
  <si>
    <t>Minimumi i shpenzimeve kapitale</t>
  </si>
  <si>
    <t>Diferenca e minimumit të shpenzimeve kapitale (duhet të jetë &gt;0)</t>
  </si>
  <si>
    <t>Shpenzimet për aktivitet viti i parë</t>
  </si>
  <si>
    <t>Inflacioni</t>
  </si>
  <si>
    <t>Ndryshimet e pritura strukturore</t>
  </si>
  <si>
    <t>Ndryshimet e pritura të përformancës</t>
  </si>
  <si>
    <t>Shpjegimet teknike</t>
  </si>
  <si>
    <t>(F1) BURIMET BUXHETORE</t>
  </si>
  <si>
    <t>Totali</t>
  </si>
  <si>
    <t>(E2) KONTROLLI I BESUESHMERISE NE VLERESIMIN E TE ARDHURAVE TE VETA</t>
  </si>
  <si>
    <t>Shpenzime të tjera korrente</t>
  </si>
  <si>
    <t>01 Shërbimet e Përgjithshme Publike</t>
  </si>
  <si>
    <t>03 Rendi dhe Siguria Publike</t>
  </si>
  <si>
    <t>04 Çeshtjet Ekonomike</t>
  </si>
  <si>
    <t>05 Mbrojtja Mjedisore</t>
  </si>
  <si>
    <t>07 Shëndetësia</t>
  </si>
  <si>
    <t>09 Arsimi</t>
  </si>
  <si>
    <t>10 Mbrojtja Sociale</t>
  </si>
  <si>
    <t>E detyrueshme</t>
  </si>
  <si>
    <t>(F10) SHPENZIMET SIPAS KLASIFIKIMIT EKONOMIK (BRUTO)</t>
  </si>
  <si>
    <t>MOSPËRPUTHJA (Duhet të jetë = 0)</t>
  </si>
  <si>
    <t>Vlera Totale për Aktivitet</t>
  </si>
  <si>
    <t>Qëllime të mëtejshme</t>
  </si>
  <si>
    <t>Qëllime</t>
  </si>
  <si>
    <t>(F11) SHPENZIMET SIPAS KLASIFIKIMIT EKONOMIK (BRUTO)</t>
  </si>
  <si>
    <t>(F12) DETYRIMET E PRAPAMBETURA PËR VITIN E KALUAR</t>
  </si>
  <si>
    <t>(F13) STATISTIKA FINANCIARE TË PËRGJITHSHME</t>
  </si>
  <si>
    <t>TOTALI I TË ARDHURAVE</t>
  </si>
  <si>
    <t>TOTALI I SHPENZIMEVE</t>
  </si>
  <si>
    <t>FITIMI / HUMBJA E PËRGJITHSHME</t>
  </si>
  <si>
    <t>Të ardhurat e përgjithshme</t>
  </si>
  <si>
    <t>Shpenzimet e përgjithshme</t>
  </si>
  <si>
    <t>Përfitimi (+)/ Humbja (-) e përgjithshme</t>
  </si>
  <si>
    <t>(F14) INDIKATORËT</t>
  </si>
  <si>
    <t>Shpenzimet e përgjithshme /Të ardhurat e përgjithshme</t>
  </si>
  <si>
    <t>Norma e totalit të shpenzimeve ndaj totalit të të ardhurave</t>
  </si>
  <si>
    <t>Norma e të ardhurave nga taksat dhe tarifat vendore ndaj totalit të të ardhurave</t>
  </si>
  <si>
    <t>Taksat dhe tarifat lokale / Të ardhurat e përgjithshme</t>
  </si>
  <si>
    <t>Norma e të ardhurave nga burimet e veta ndaj totalit të të ardhurave</t>
  </si>
  <si>
    <t>Të ardhura nga burimet e veta / Të ardhurat e përgjithshme</t>
  </si>
  <si>
    <t>Norma e shpenzimeve kapitale ndaj totalit të shpenzimeve</t>
  </si>
  <si>
    <t>Shpenzimet kapitale / Shpenzimet e përgjithshme</t>
  </si>
  <si>
    <t>Normal e shpenzimeve të personelit ndaj totalit të shpenizmeve</t>
  </si>
  <si>
    <t>Norma e huamarrjes afatgjatë ndaj totalit të të ardhurave</t>
  </si>
  <si>
    <t>Norma e huamarrjes afatgjatë ndaj të ardhurave të veta</t>
  </si>
  <si>
    <t>Norma e shpenzimeve në politikat sociale ndaj totalit të shpenzimeve</t>
  </si>
  <si>
    <t>Ndryshimi në kapitalin e huazuar (krahasuar me vitin paraprak)</t>
  </si>
  <si>
    <t>Norma e shpenzimeve korrente ndaj shpenzimeve totale</t>
  </si>
  <si>
    <t>Shpenzime korrente / Totali shpenzimeve</t>
  </si>
  <si>
    <t>Shpenzimet e personelit / Shpenzimet e përgjithshme</t>
  </si>
  <si>
    <t xml:space="preserve">Burimet e përgjithshme të buxhetit </t>
  </si>
  <si>
    <t>TOTALI I BURIMEVE TË BUXHETIT</t>
  </si>
  <si>
    <t>(F6) SHPENZIMET SIPAS PROGRAMIT - VLERA BRUTO</t>
  </si>
  <si>
    <t>(F7) GRAFIKU U SHPENZIMEVE SIPAS PROGRAMIT - VLERA BRUTO</t>
  </si>
  <si>
    <t>(F9) GRAFIKU I SHPENZIMEVE SIPAS PROGRAMIT - VLERA NETO</t>
  </si>
  <si>
    <t>(F13) GRAFIKU - SHPENZIMET SIPAS KLASIFIKIMIT EKONOMIK  (BRUTO)</t>
  </si>
  <si>
    <t xml:space="preserve">(F16) MOSPËRPUTHJA E TARIFAVE DHE TË ARDHURAVE ME DESTINACION </t>
  </si>
  <si>
    <t>Viti aktual (buxheti)</t>
  </si>
  <si>
    <t>TË ARDHURAT NGA VITI I SHKUAR</t>
  </si>
  <si>
    <t>Trashëgimi nga viti i kaluar</t>
  </si>
  <si>
    <t>(E1) VLERËSIMI I TË ARDHURAVE NGA FONDET E TJERA TË VETA</t>
  </si>
  <si>
    <t>(E2) TRASHËGIMI NGA PERIUDHA TË MËPARSHME</t>
  </si>
  <si>
    <t>(E3) VLERËSIMI I TË ARDHURAVE NGA HUAMARRJA / KAPITALI I MARRË HUA</t>
  </si>
  <si>
    <t>(E4) VLERËSIMI I TË ARDHURAVE NGA TATIMET DHE KONTRIBUTET E DETYRUESHME</t>
  </si>
  <si>
    <t>(E5) VLERËSIMI I TË ARDHURAVE NGA TË ARDHURAT E TJERA TË VETA</t>
  </si>
  <si>
    <t>(E6) VLERËSIMI I TË ARDHURAVE NGA TRASFERTAT</t>
  </si>
  <si>
    <t>VLERËSIMI I TARIFAVE DHE TË ARDHURAVE ME DESTINBACION</t>
  </si>
  <si>
    <t>FKB (FORMATI I KËRKESAVE BUXHETORE)</t>
  </si>
  <si>
    <t>VLERËSIMI I SHPENZIMEVE (I DETAJUAR)</t>
  </si>
  <si>
    <t>Shpenzime të tjera Korrente</t>
  </si>
  <si>
    <t>Diferenca mes tavaneve të përgjithshme (duhet të jetë &lt; 0)</t>
  </si>
  <si>
    <t>Diferenca e tavaneve në paga dhe sigurime shoqërore (duhet të jetë &lt; 0)</t>
  </si>
  <si>
    <t>Tavani për shpenzimet e tjera korrente</t>
  </si>
  <si>
    <t>Diferenca e tavaneve në konsum (duhet të jetë &lt; 0)</t>
  </si>
  <si>
    <t>Diferenca e minimumit të shpenzimeve kapitale (duhet të jetë &gt; 0)</t>
  </si>
  <si>
    <t>Transferta për Buxhetet Familiare dhe Individet</t>
  </si>
  <si>
    <t>Transferta</t>
  </si>
  <si>
    <t>Interesa</t>
  </si>
  <si>
    <t>Vlera bazë e tarifës së re</t>
  </si>
  <si>
    <t>Rritja e volumit të aktivitetit në %</t>
  </si>
  <si>
    <t>Përmirësimi i përdorimit të potencialit të tarifave në %</t>
  </si>
  <si>
    <t>Impakti i rregullimeve ligjore në %</t>
  </si>
  <si>
    <t>Impakti i faktorëve të tjerë influencues në %</t>
  </si>
  <si>
    <t>Rritja e tarifave për njësi në %</t>
  </si>
  <si>
    <t>Tarifa për njësi</t>
  </si>
  <si>
    <t xml:space="preserve">VLERËSIMI I ARDHURAVE NGA TARIFAT </t>
  </si>
  <si>
    <t>TË ARDHURAT E PRITSHME</t>
  </si>
  <si>
    <t>KËRKESA SHTESË NETO</t>
  </si>
  <si>
    <t>PËRMBLEDHJE E AKTIVITETEVE</t>
  </si>
  <si>
    <t>KOSTOT E PËRGJITHSHME</t>
  </si>
  <si>
    <t>VLERËSIMET E DEPARTAMENTEVE TË LINJËS</t>
  </si>
  <si>
    <t>VLERËSIMET E DEPARTAMENTIT TË FINANCËS</t>
  </si>
  <si>
    <t>Emri I programit</t>
  </si>
  <si>
    <t>Kodi I programit</t>
  </si>
  <si>
    <t>Përgjegjës programi</t>
  </si>
  <si>
    <t>11 FONDE TE TJERA TE VETA</t>
  </si>
  <si>
    <t>16 HUAMARRJA / KAPITALI I MARRË HUA</t>
  </si>
  <si>
    <t>12 REZULTATI OPERATIV NGA PERIUDHA TË MËPARSHME</t>
  </si>
  <si>
    <t>70 TAKSA DHE KONTRIBUTE TË DETYRUESHME</t>
  </si>
  <si>
    <t>71 TË ARDHURA TË TJERA TË VETA</t>
  </si>
  <si>
    <t>72 TRANSFERTA</t>
  </si>
  <si>
    <t>KREDI (HUAMARRJE)</t>
  </si>
  <si>
    <t>Tavanet e përgjithshme</t>
  </si>
  <si>
    <t xml:space="preserve">TOTALI </t>
  </si>
  <si>
    <t>TOTALI PAGAVE DHE SIGURIMEVE SHOQËRORE</t>
  </si>
  <si>
    <t>TOTALI I SHPENZIMEVE TË TJERA KORRENTE</t>
  </si>
  <si>
    <t>TOTALI I SHPENZIMEVE KAPITALE</t>
  </si>
  <si>
    <t>TOTALI I TAVANEVE TË PËRGJITHSHME</t>
  </si>
  <si>
    <t>Tërheqja nga rezervat</t>
  </si>
  <si>
    <t>Të ardhura nga shitja e aseteve financiare</t>
  </si>
  <si>
    <t>Të ardhurat nga shitjet - toka, parcela dhe terrenet</t>
  </si>
  <si>
    <t>Të ardhurat nga shitjet - pyjet, kullotat dhe plantacionet</t>
  </si>
  <si>
    <t>Të ardhurat nga shitjet - ndërtesat</t>
  </si>
  <si>
    <t>Të ardhurat nga shitjet - instalimet teknike, makineritë dhe pajisjet, instrumentet, mjetet</t>
  </si>
  <si>
    <t>Të ardhurat nga shitjet - automjetet</t>
  </si>
  <si>
    <t>Vlera bazë e të ardhurave të reja</t>
  </si>
  <si>
    <t>Paraqitja e të ardhurave</t>
  </si>
  <si>
    <t>Amortizimi i detyrimeve të prapambetura</t>
  </si>
  <si>
    <t>FONDI REZERVE NË PËRQINDJE (%)</t>
  </si>
  <si>
    <t>FONDI REZERVE: 04910</t>
  </si>
  <si>
    <t>FONDI KONTINGJENCËS NË PËRQINDJE (%)</t>
  </si>
  <si>
    <t>FONDI KONTINGJENCËS: 04940</t>
  </si>
  <si>
    <t>TOTALI FONDEVE NË PËRQINDJE (%)</t>
  </si>
  <si>
    <t>MAKSIMUMI I TAVANIT</t>
  </si>
  <si>
    <t>Angazhimet kujtesë</t>
  </si>
  <si>
    <t>Kreditë afatshkurtra nga nivele të tjera të qeverisë</t>
  </si>
  <si>
    <t>Kreditë afatshkurtra nga sistemi bankar kombëtar</t>
  </si>
  <si>
    <t>Kreditë afatgjata nga nivele të tjera të qeverisë</t>
  </si>
  <si>
    <t>Kreditë afatgjata nga sistemi bankar kombëtar</t>
  </si>
  <si>
    <t>Huazimi me lëshimin e obligacioneve</t>
  </si>
  <si>
    <t>Huazimi me kredi</t>
  </si>
  <si>
    <t>Huazimi me lëshimin e bonove</t>
  </si>
  <si>
    <t>Tarifa të tjera të shërbimeve</t>
  </si>
  <si>
    <t>Të ardhurat e përgjithshme nga tarifat</t>
  </si>
  <si>
    <t>Prezantimi i tarifës</t>
  </si>
  <si>
    <t>Rritja e pritshme e vëllimit të aktivitetit në%</t>
  </si>
  <si>
    <t>Impakti i faktorëve të tjerë në %</t>
  </si>
  <si>
    <t>Rritja e tarifës pë njësi %</t>
  </si>
  <si>
    <t>Gjobat e përgjithshme</t>
  </si>
  <si>
    <t>Vlerësimi i rritjes në %</t>
  </si>
  <si>
    <t>Rritja e gjobave per njësi në %</t>
  </si>
  <si>
    <t>Vlera bazë e gjobës së re</t>
  </si>
  <si>
    <t>Gjobë për njësi, vlera e fillimit</t>
  </si>
  <si>
    <t>Prezantimi i gjobës</t>
  </si>
  <si>
    <t>Shitja e ndërtesës</t>
  </si>
  <si>
    <t>Shitja e tokës bujqësore</t>
  </si>
  <si>
    <t>Shitja e pronave të tjera</t>
  </si>
  <si>
    <t>Qeraja e tokës</t>
  </si>
  <si>
    <t>Qeraja e ndërtesës</t>
  </si>
  <si>
    <t>Të ardhurat e përgjithshme nga asetet</t>
  </si>
  <si>
    <t>Të ardhura nga ndërmarrja 1</t>
  </si>
  <si>
    <t>Të ardhura nga ndërmarrja 2</t>
  </si>
  <si>
    <t>Të ardhura nga ndërmarrje të tjera</t>
  </si>
  <si>
    <t>Të përgjithshme nga ndërmarrjet</t>
  </si>
  <si>
    <t>Emri</t>
  </si>
  <si>
    <t>Trashëgimi i përgjithshmëm nga viti I kaluar</t>
  </si>
  <si>
    <t>Tatimi mbi të ardhurat nga interesat</t>
  </si>
  <si>
    <t>Tatimi mbi të ardhurat personale nga qiraja</t>
  </si>
  <si>
    <t>Tatimet mbi të ardhurat personale që rrjedhin nga donacionet, trashëgimia, tatimet dhe llotaritë lokale</t>
  </si>
  <si>
    <t>Taksa vendore mbi aktivitetin ekonomik të biznesit të vogël</t>
  </si>
  <si>
    <t>Taksa nga rivlerësimi i pasurisë së personit juridik (3%)</t>
  </si>
  <si>
    <t>Taksa nga rivlerësimi i pasurisë së personit juridik (5%)</t>
  </si>
  <si>
    <t>Taksa nga rivlerësimi i pasurisë së individëve (1%)</t>
  </si>
  <si>
    <t>Taksa vendore e shërbimit hotelier</t>
  </si>
  <si>
    <t>Taksa tër përkohëshme</t>
  </si>
  <si>
    <t>Taksa mbi kalimin e të drejtës së pronësisë</t>
  </si>
  <si>
    <t>Taksa të tjera nga shitja e pasurive të luajtshme</t>
  </si>
  <si>
    <t>Tarifa e regjistrimit në kopshe të femijëve</t>
  </si>
  <si>
    <t>Tarifa për grumbullimin dhe hedhjen e mbeturinave</t>
  </si>
  <si>
    <t>Tarifa për furnizimin me ujë dhe kanalizimet</t>
  </si>
  <si>
    <t>Tarifa për Ujitjen dhe Kullimin</t>
  </si>
  <si>
    <t>Tarifë shkollore</t>
  </si>
  <si>
    <t>Tarifa të përkohëshme</t>
  </si>
  <si>
    <t>Taksa të tjera, të miratuara nga Këshilli</t>
  </si>
  <si>
    <t>Tarifa të tjera, të përcaktuara në ligj</t>
  </si>
  <si>
    <t>Shfrytëzimi i hapësirës në zonat publike ose përballë objekteve për qëllime biznesi</t>
  </si>
  <si>
    <t>Përdorimi i tabelave të reklamave</t>
  </si>
  <si>
    <t>Përdorimi i hapësirave të parkimit për automjetet rrugore</t>
  </si>
  <si>
    <t>Përdorimi i hapësirave për kamping, ngritja e çadrave ose hapësira të tjera për përdorim të përkohshëm</t>
  </si>
  <si>
    <t>Restorante dhe pajisje të tjera për ushqim dhe argëtim në lumenj dhe liqene</t>
  </si>
  <si>
    <t>Përdorimi i hapësirave publike për automjetin rrugor të rrugës së shtëpisë dhe rimorkiot me përjashtim të automjetet bujqësore</t>
  </si>
  <si>
    <t>Përdorimi i hapësirës publike për mbajtjen e materialit ndërtimor</t>
  </si>
  <si>
    <t>Tarifa për aktet administrative</t>
  </si>
  <si>
    <t>Tarifa per liçencat e trasportit</t>
  </si>
  <si>
    <t>Tarifa për regjistrimin e rezidencave tër reja</t>
  </si>
  <si>
    <t>Tarifa për regjitsimin e pronës</t>
  </si>
  <si>
    <t>Tarifa për transferimin e së drejtës së pronësisë së pasurive të paluajtshme</t>
  </si>
  <si>
    <t>Tabela tregtare të vendosura jashtë ambjeteve të biznesit</t>
  </si>
  <si>
    <t xml:space="preserve">Mbajtja dhe përdorimi i mjeteve lundruse në lumenj dhe liqene </t>
  </si>
  <si>
    <t>Të ardhura nga ndërmarrjet në pronësi te NJQV-së</t>
  </si>
  <si>
    <t>Interesat nga asetet financiare</t>
  </si>
  <si>
    <t>Dividentët nga asetet financiare</t>
  </si>
  <si>
    <t>Të ardhura nga qiraja e tokës bujqësore</t>
  </si>
  <si>
    <t>Të ardhura nga qiraja e tokave</t>
  </si>
  <si>
    <t>Të ardhurat nga guroret</t>
  </si>
  <si>
    <t>Të ardhura nga qiraja e ndërtesave</t>
  </si>
  <si>
    <t>Të ardhura nga qiraja e pajisjeve</t>
  </si>
  <si>
    <t>Të ardhurat nga kopshtet</t>
  </si>
  <si>
    <t>Të ardhura nga shitjet e produkteve bujqësore dhe pyjore</t>
  </si>
  <si>
    <t>Të ardhura nga shitja e produkteve kulturore dhe turizmit</t>
  </si>
  <si>
    <t>Të ardhura nga menca</t>
  </si>
  <si>
    <t>Të ardhura nga shitja e produkteve në shtëpinë e të moshuarve</t>
  </si>
  <si>
    <t>Të ardhura nga shitja e printimit</t>
  </si>
  <si>
    <t>Të ardhua nga biletat e transportit rrugor</t>
  </si>
  <si>
    <t>Të ardhura nga biletat - Muzeume</t>
  </si>
  <si>
    <t>Të ardhura nga biletat - Qendra kulturore</t>
  </si>
  <si>
    <t>Të ardhura nga biletat - Stadiume</t>
  </si>
  <si>
    <t>Të ardhura nga biletat - Qendra historike</t>
  </si>
  <si>
    <t>Të ardhura të tjera nga biletat</t>
  </si>
  <si>
    <t xml:space="preserve">Gjobat tatimore dhe Inspektimet </t>
  </si>
  <si>
    <t>Gjobat nga policia për ndërtimit</t>
  </si>
  <si>
    <t>Të ardhura nga dëshkime të tjera</t>
  </si>
  <si>
    <t>Gjetjet nga pagesat e vonuara</t>
  </si>
  <si>
    <t>Transferta e pakushtëzuar nga qeveria qëndrore</t>
  </si>
  <si>
    <t>Taksat e ndara nga qeveria qendrore</t>
  </si>
  <si>
    <t>Trasfertat e kushtëzuara nga qeveria qendrore/ministritë e linjës</t>
  </si>
  <si>
    <t>Trasferta specifike nga qeveria qendrore</t>
  </si>
  <si>
    <t>Trasferta të tjera nga NJQV-të</t>
  </si>
  <si>
    <t>Sponsorizimet nga organizatat joqeveritare</t>
  </si>
  <si>
    <t>Sponsorizime nga subjektet e sektorit privat</t>
  </si>
  <si>
    <t>Sponsorizimet nga Individët</t>
  </si>
  <si>
    <t>Grante nga qeveritë e huaja</t>
  </si>
  <si>
    <t>Grante nga organizatat ndërkombëtare</t>
  </si>
  <si>
    <t>Trashëgimi i vitit të kaluar</t>
  </si>
  <si>
    <t xml:space="preserve">Granti dhe trasferta e përgjithshme e pakushtëzuar </t>
  </si>
  <si>
    <t>Transferta e kushtëzuar e përgjithshme</t>
  </si>
  <si>
    <t>Kontributet e përgjithshme</t>
  </si>
  <si>
    <t>Kredi të përgjithshme</t>
  </si>
  <si>
    <t>I detyrueshëm</t>
  </si>
  <si>
    <t>Plotësuese</t>
  </si>
  <si>
    <t>Kostot e përgjithshme direkte</t>
  </si>
  <si>
    <t>Kostot e përgjithshme</t>
  </si>
  <si>
    <t>Shpenzimet sipas klasifikimit ekonomik (I agreguar)</t>
  </si>
  <si>
    <t xml:space="preserve">Të ardhurat e përgjithshme nga taksat </t>
  </si>
  <si>
    <t>Mospërputhja (duhet të jetë = 0)</t>
  </si>
  <si>
    <t>Të ardhura nga taksat / Të ardhura të përgjithshme</t>
  </si>
  <si>
    <t>Të ardhura nga tarifat / Të ardhura të përgjithshme</t>
  </si>
  <si>
    <t>Gjoba, pasuri, ndërmarrje dhe trashëgimi nga viti I kaluar / Të ardhura të përgjithshme</t>
  </si>
  <si>
    <t>Të ardhurat e veta (Bashkitë) / Të ardhurat e përgjithshme</t>
  </si>
  <si>
    <t>Të ardhurat nga taksat për banor</t>
  </si>
  <si>
    <t>Të ardhurat nga tarifat për banor</t>
  </si>
  <si>
    <t>Shpenzimet kapitale për banor</t>
  </si>
  <si>
    <t>Transferta dhe grante të pakushtëzuara / Të ardhura të përgjithshme</t>
  </si>
  <si>
    <t>Interesat / Të ardhura të përgjithshme</t>
  </si>
  <si>
    <t>Shpenzimet kapitale / Shpenzime të përgjithshme</t>
  </si>
  <si>
    <t>Shpenzimet sipas klasifikimit ekonomik (disaggregated)</t>
  </si>
  <si>
    <t>Shpenzimet sipas klasifikimit ekonomik (aggregated)</t>
  </si>
  <si>
    <t>Të ardhurat e jashtme / Të ardhurat e përgjithshme</t>
  </si>
  <si>
    <t>Aktivitetet</t>
  </si>
  <si>
    <t>Natyra</t>
  </si>
  <si>
    <t>Lloj I funksionit</t>
  </si>
  <si>
    <t>1210100 TË TRASHËGUARA PA DESTINACION</t>
  </si>
  <si>
    <t>1210200 TË TRASHËGUARA ME DESTINACION</t>
  </si>
  <si>
    <t>Shërbimet e tjera publike</t>
  </si>
  <si>
    <t>Shërbimi i borxhit afatshkurtër</t>
  </si>
  <si>
    <t>Shërbimi i borxhit afatgjatë</t>
  </si>
  <si>
    <t>Aktiviteti</t>
  </si>
  <si>
    <t>Lloji i funksionit</t>
  </si>
  <si>
    <t>01110 Planifikimi, Menaxhimi dhe Administrimi</t>
  </si>
  <si>
    <t>01120 Çeshtjet financiare dhe fiskale</t>
  </si>
  <si>
    <t>01130 Shërbimet e përgjithshme publike</t>
  </si>
  <si>
    <t>01321 Varrezat dhe funeralet</t>
  </si>
  <si>
    <t>01710 Pagesa për shërbimin e borxhit të brendshëm</t>
  </si>
  <si>
    <t>03140 Shërbimi i policisë vendore</t>
  </si>
  <si>
    <t>03280 Mbrojtja nga zjarri dhe mbrojtja civile</t>
  </si>
  <si>
    <t>03600 Marrëdhënia me komunitetin</t>
  </si>
  <si>
    <t>03601 Mbikëqyrja administrative lokale</t>
  </si>
  <si>
    <t>04111 Planet e Zhvillimit Ekonomik</t>
  </si>
  <si>
    <t>04131 Promovimi i biznesit lokal</t>
  </si>
  <si>
    <t>04132 Mbështetja e zhvillimit rajonal</t>
  </si>
  <si>
    <t>04161 Tregjet</t>
  </si>
  <si>
    <t>04221 Kadastra</t>
  </si>
  <si>
    <t>04222 Këshillimi Bujqësor</t>
  </si>
  <si>
    <t>04223 Veterinaria</t>
  </si>
  <si>
    <t>04240 Menaxhimi i ujitjes dhe kullimit</t>
  </si>
  <si>
    <t>04260 Menaxhimi i pyjeve dhe kullotave</t>
  </si>
  <si>
    <t>04521 Ndërtimi dhe mirëmbajtja e rrugëve</t>
  </si>
  <si>
    <t>04530 Studimet rrugore</t>
  </si>
  <si>
    <t>04570 Trasporti publik</t>
  </si>
  <si>
    <t>04761 Zhvillimi i Turizimit</t>
  </si>
  <si>
    <t>04741 Mbrojtja nga përmbytja</t>
  </si>
  <si>
    <t>04742 Rekreacioni</t>
  </si>
  <si>
    <t>05101 Shërbimet e menaxhimit të mbetjeve vendore</t>
  </si>
  <si>
    <t>05201 Shërbimet sanitare</t>
  </si>
  <si>
    <t>05320 Programet e mbrojtjes së mjedisit</t>
  </si>
  <si>
    <t>05630 Ndërgjegjësimi mjedisor</t>
  </si>
  <si>
    <t>05640 Administrimi i resurseve ujore</t>
  </si>
  <si>
    <t>06140 Strehimi lokal dhe urbanistika</t>
  </si>
  <si>
    <t>06180 Planifikimi urban dhe strehimi</t>
  </si>
  <si>
    <t>06210 Programet e Zhvillimit</t>
  </si>
  <si>
    <t>06260 Shërbimet publike vendore</t>
  </si>
  <si>
    <t>06331 Furnizimi me ujë të pishëm</t>
  </si>
  <si>
    <t>06440 Ndriçimi i rrugëve</t>
  </si>
  <si>
    <t>07220 Shërbimet e kujdesit parësor</t>
  </si>
  <si>
    <t xml:space="preserve">08120 Parqet </t>
  </si>
  <si>
    <t>08131 Sporti dhe argëtimi</t>
  </si>
  <si>
    <t>08220 Trashëgimia kulturore, monumentet, kopshtet zoologjike e botanike dhe bibliotekat</t>
  </si>
  <si>
    <t>08230 Arti dhe kultura</t>
  </si>
  <si>
    <t>08280 Muzetë, teatrot dhe ngjarjet kulturore</t>
  </si>
  <si>
    <t>09121 Ndërtimi dhe mirëmbajtja</t>
  </si>
  <si>
    <t>09122 Mësuesit e kopshteve dhe pagat e stafit mbështetës</t>
  </si>
  <si>
    <t>09123 Ushqimi i kopshteve</t>
  </si>
  <si>
    <t>09231 Ndërtimi dhe mirëmbjatja</t>
  </si>
  <si>
    <t>09232 Pagat e stafit mbështetës</t>
  </si>
  <si>
    <t>09240 Arsimi profesional</t>
  </si>
  <si>
    <t>09660 Programet arsimore dhe trajnimi i edukatorëve / mësuesve</t>
  </si>
  <si>
    <t>10140 Kujdesi social për personat e sëmurë dhe me aftësi të kufizuara</t>
  </si>
  <si>
    <t>10220 Sigurimi Shoqëror</t>
  </si>
  <si>
    <t>10430 Kujdesi social për familjet dhe fëmijët</t>
  </si>
  <si>
    <t>10460 Përfshirja sociale</t>
  </si>
  <si>
    <t>10550 Papunësia, Arsimi dhe aftësimi profesional</t>
  </si>
  <si>
    <t>10661 Strehimi social</t>
  </si>
  <si>
    <t>10770 Ndihma ekonomike</t>
  </si>
  <si>
    <t>Funksionet e veta</t>
  </si>
  <si>
    <t>Funksionet e deleguara a</t>
  </si>
  <si>
    <t>Funskionet e deleguara b</t>
  </si>
  <si>
    <t>Aktiviteti i ri</t>
  </si>
  <si>
    <t>Aktivitet në vazhdim</t>
  </si>
  <si>
    <t>TË ARDHURA TË TJERA (I)</t>
  </si>
  <si>
    <t>11 Të tjera fonde të vetat</t>
  </si>
  <si>
    <t>12 Rezultati operativ nga periudhat e mëparshme</t>
  </si>
  <si>
    <t>16 Huamarrja / Huamarrja kapitale</t>
  </si>
  <si>
    <t>70 TAKSA DHE KONTRIBUTET E DETYRUESHME (TARIFA)</t>
  </si>
  <si>
    <t>70A TAKSA</t>
  </si>
  <si>
    <t>70B TARIFA (I)</t>
  </si>
  <si>
    <t>70C TARIFA (II)</t>
  </si>
  <si>
    <t>TË ARDHURA TË TJERA (II)</t>
  </si>
  <si>
    <t>71 Të ardhura të tjera të vetat</t>
  </si>
  <si>
    <t>72 Transferta</t>
  </si>
  <si>
    <t>Niveli 4-t</t>
  </si>
  <si>
    <t>Fondi Rezervë</t>
  </si>
  <si>
    <t>Të ardhurat nga shitja e mjeteve financiare</t>
  </si>
  <si>
    <t>Taksa e të ardhurave nga Interesat</t>
  </si>
  <si>
    <t>Taksa e të ardhurave nga renda</t>
  </si>
  <si>
    <t>Taksa vendore mbi të ardhurat vetjake, taksa mbi të ardhruat e krijuara nga dhuratat, trashëgimi, testament dhe llotaritë vendore</t>
  </si>
  <si>
    <t>Taska mbi tokën bujqësore</t>
  </si>
  <si>
    <t>Tatimi nga rivlerësimi i pasurisë së personit juridik (3%)</t>
  </si>
  <si>
    <t>Tatimi nga rivlerësimi i pasurisë së personit juridik (5%)</t>
  </si>
  <si>
    <t>Tatimi nga rivlerësimi i pasurisë së individëve (1%)</t>
  </si>
  <si>
    <t>Taksa e shërbimit hotelier</t>
  </si>
  <si>
    <t>Taksa të përkohëshme</t>
  </si>
  <si>
    <t>Taksa të tjera mbi kalimin e të drejtës së pronësisë / pasuri të luajtshme</t>
  </si>
  <si>
    <t>Tarifa e regjistrimit për kopshtin</t>
  </si>
  <si>
    <t>Tarifë për aktet administrative</t>
  </si>
  <si>
    <t>Të ardhurat nga qiraja e pajisjeve</t>
  </si>
  <si>
    <t>Të ardhura nga kopshtet</t>
  </si>
  <si>
    <t>Të ardhura nga printimet</t>
  </si>
  <si>
    <t>SHQIP</t>
  </si>
  <si>
    <t>Shërbimet e Përgjithshme Publike</t>
  </si>
  <si>
    <t>Planifikimi Menaxhimi dhe Administrimi</t>
  </si>
  <si>
    <t>Çështje financiare dhe fiskale</t>
  </si>
  <si>
    <t>Rezerva dhe Fondi i Kontingjencës</t>
  </si>
  <si>
    <t>Gjendja civile</t>
  </si>
  <si>
    <t>Pagesa për shërbimin e borxhit të brendshëm</t>
  </si>
  <si>
    <t>Rendi dhe Siguria Publike</t>
  </si>
  <si>
    <t>Shërbimet Policore</t>
  </si>
  <si>
    <t>Shërbimet e Policisë Vendore</t>
  </si>
  <si>
    <t>Shërbimet e mbrojtjes ndaj zjarrit</t>
  </si>
  <si>
    <t>Supervizionimi administrativ lokal</t>
  </si>
  <si>
    <t>Çështjet ekonomike</t>
  </si>
  <si>
    <t>Çështjet e përgjithshme ekonomike, tregtare dhe të punës</t>
  </si>
  <si>
    <t>Promovimi i biznesit lokal</t>
  </si>
  <si>
    <t>Mbështetja e Zhvillimit rajonal</t>
  </si>
  <si>
    <t>Bujqësia, pyjet, peshkimi dhe gjuetia</t>
  </si>
  <si>
    <t>Këshillimi Bujqësor</t>
  </si>
  <si>
    <t>Veterineria</t>
  </si>
  <si>
    <t>Transporti</t>
  </si>
  <si>
    <t>Studimi i rrugëve</t>
  </si>
  <si>
    <t>Transporti publik</t>
  </si>
  <si>
    <t>Industri të tjera</t>
  </si>
  <si>
    <t>Mbrojtja e mjedisit</t>
  </si>
  <si>
    <t>Menaxhimi i mbetjeve</t>
  </si>
  <si>
    <t>Menaxhimi i Ujërave të zeza</t>
  </si>
  <si>
    <t>Reduktimi i ndotjes</t>
  </si>
  <si>
    <t>Programet e mbrojtjes së mjedisit</t>
  </si>
  <si>
    <t>Strehimi dhe komoditetet e komunitetit</t>
  </si>
  <si>
    <t>Planifikimi urban dhe strehimi</t>
  </si>
  <si>
    <t>Zhvillimi i komunitetit</t>
  </si>
  <si>
    <t>Programet e zhvillimit</t>
  </si>
  <si>
    <t>Furnizimi me ujë</t>
  </si>
  <si>
    <t>Ndriçimi i rrugëve</t>
  </si>
  <si>
    <t>Shëndetësia</t>
  </si>
  <si>
    <t>Shërbimet rekreative dhe sportive</t>
  </si>
  <si>
    <t>Parqet</t>
  </si>
  <si>
    <t>Shërbimet kulturore</t>
  </si>
  <si>
    <t>Arti dhe kultura</t>
  </si>
  <si>
    <t>Arsimi</t>
  </si>
  <si>
    <t>Arsimi bazë dhe parashkollor</t>
  </si>
  <si>
    <t>Mësuesit e kopshteve dhe pagat e stafit mbështetës</t>
  </si>
  <si>
    <t>Ushqimi i kopshteve</t>
  </si>
  <si>
    <t>Pagat e stafit mbështetës</t>
  </si>
  <si>
    <t>Shërbimet plotësuese në arsim</t>
  </si>
  <si>
    <t xml:space="preserve">Programe arsimore për trajnimin e mësuesve dhe edukatorëve </t>
  </si>
  <si>
    <t>Mbrojtja sociale</t>
  </si>
  <si>
    <t>Të moshuarit</t>
  </si>
  <si>
    <t>Sigurimi shoqëror</t>
  </si>
  <si>
    <t>Kujdesi social për familjet dhe fëmijët</t>
  </si>
  <si>
    <t>Përfshirja sociale</t>
  </si>
  <si>
    <t>Papunësia</t>
  </si>
  <si>
    <t>Strehimi social</t>
  </si>
  <si>
    <t>Ndihma Ekonomike</t>
  </si>
  <si>
    <t>09232</t>
  </si>
  <si>
    <t xml:space="preserve">Muzetë, teatrot dhe eventet kulturore </t>
  </si>
  <si>
    <t>Struktura</t>
  </si>
  <si>
    <t>Vlerësimi më i mirë i trendit</t>
  </si>
  <si>
    <t>Intervali i besimit të ulët</t>
  </si>
  <si>
    <t>Intervali i besimit të lartë</t>
  </si>
  <si>
    <t>Vlerësimi i buxhetit</t>
  </si>
  <si>
    <t>Rezultatet e viteve të kaluara</t>
  </si>
  <si>
    <t>01310</t>
  </si>
  <si>
    <t>Planifikimi i përgjithshëm dhe Shërbimet Statistikore</t>
  </si>
  <si>
    <t>General Planning and Statistical Services</t>
  </si>
  <si>
    <t>01320</t>
  </si>
  <si>
    <t>Shërbime të tjera të përgjithshme</t>
  </si>
  <si>
    <t>Other general services</t>
  </si>
  <si>
    <t>03280</t>
  </si>
  <si>
    <t>Mbrotja nga zjarri dhe mbrojtja civile</t>
  </si>
  <si>
    <t>03600</t>
  </si>
  <si>
    <t>Marrdheniet me komunitetin</t>
  </si>
  <si>
    <t>04110</t>
  </si>
  <si>
    <t xml:space="preserve">Çështjet e përgjithshme ekonomike dhe tregtare </t>
  </si>
  <si>
    <t>General economic and trade issues</t>
  </si>
  <si>
    <t>Mbështetje për zhvillimin ekonomik</t>
  </si>
  <si>
    <t>Support for economic development</t>
  </si>
  <si>
    <t>04160</t>
  </si>
  <si>
    <t>Shërbimet e tregjeve, akreditimi dhe inspektimi</t>
  </si>
  <si>
    <t>Market services, accreditation and inspection</t>
  </si>
  <si>
    <t>04220</t>
  </si>
  <si>
    <t>Shërbimet bujqësore, inspektimi, ushqimi dhe mbrojtja e konsumatoreve</t>
  </si>
  <si>
    <t>Agricultural services, inspection, food and consumer protection</t>
  </si>
  <si>
    <t>04520</t>
  </si>
  <si>
    <t>04740</t>
  </si>
  <si>
    <t>Projekte Zhvillimi</t>
  </si>
  <si>
    <t>04760</t>
  </si>
  <si>
    <t>05100</t>
  </si>
  <si>
    <t>05200</t>
  </si>
  <si>
    <t>Ndërgjegjësimi mjedisor</t>
  </si>
  <si>
    <t xml:space="preserve">Environmental awareness </t>
  </si>
  <si>
    <t>Administrimi i resurseve ujore</t>
  </si>
  <si>
    <t>Sherbime publike vendore</t>
  </si>
  <si>
    <t>06330</t>
  </si>
  <si>
    <t>08130</t>
  </si>
  <si>
    <t>09120</t>
  </si>
  <si>
    <t>Basic education including the pre-school education system</t>
  </si>
  <si>
    <t>TOTALI I FONDEVE REZERVE + KONTIGJENCË</t>
  </si>
  <si>
    <t>Rekreacioni</t>
  </si>
  <si>
    <t>09230</t>
  </si>
  <si>
    <t>Arsimi i mesëm i përgjithshëm</t>
  </si>
  <si>
    <t>Arsimi profesional</t>
  </si>
  <si>
    <t>056 Mbrojtja e mjedisit</t>
  </si>
  <si>
    <t xml:space="preserve">01311 Planifikimi i territorit </t>
  </si>
  <si>
    <t>(F6) SHPENZIMET SIPAS FUNKSIONIT - VLERA BRUTO</t>
  </si>
  <si>
    <t>General Secondary Education</t>
  </si>
  <si>
    <t>Nënfunksioni 1</t>
  </si>
  <si>
    <t>Nënfunksioni 2</t>
  </si>
  <si>
    <t>Nënfunksioni 3</t>
  </si>
  <si>
    <t>Nënfunksioni 4</t>
  </si>
  <si>
    <t>Nënfunksioni 5</t>
  </si>
  <si>
    <t>Nënfunksioni 6</t>
  </si>
  <si>
    <t>Nënfunksioni 7</t>
  </si>
  <si>
    <t>Nënfunksioni 8</t>
  </si>
  <si>
    <t>Nënfunksioni 9</t>
  </si>
  <si>
    <t>Nënfunksioni 10</t>
  </si>
  <si>
    <t>Nënfunksioni 11</t>
  </si>
  <si>
    <t>Nënfunksioni 12</t>
  </si>
  <si>
    <t>Nënfunksioni 13</t>
  </si>
  <si>
    <t>Nënfunksioni 14</t>
  </si>
  <si>
    <t>Nënfunksioni 15</t>
  </si>
  <si>
    <t>Nënfunksioni 16</t>
  </si>
  <si>
    <t>Nënfunksioni 17</t>
  </si>
  <si>
    <t>Nënfunksioni 18</t>
  </si>
  <si>
    <t>Nënfunksioni 19</t>
  </si>
  <si>
    <t>Nënfunksioni 21</t>
  </si>
  <si>
    <t>Nënfunksioni 20</t>
  </si>
  <si>
    <t>Nënfunksioni 22</t>
  </si>
  <si>
    <t>Nënfunksioni 23</t>
  </si>
  <si>
    <t>Nënfunksioni 24</t>
  </si>
  <si>
    <t>Nënfunksioni 25</t>
  </si>
  <si>
    <t>Nënfunksioni 26</t>
  </si>
  <si>
    <t>Nënfunksioni 27</t>
  </si>
  <si>
    <t>Nënfunksioni 29</t>
  </si>
  <si>
    <t>Emri i Nënfunksionit</t>
  </si>
  <si>
    <t>Programi 1a</t>
  </si>
  <si>
    <t>Programi 1b</t>
  </si>
  <si>
    <t>Programi 1c</t>
  </si>
  <si>
    <t>Programi 1d</t>
  </si>
  <si>
    <t>Programi 1e</t>
  </si>
  <si>
    <t>Programi 1f</t>
  </si>
  <si>
    <t>Programi 2a</t>
  </si>
  <si>
    <t>Programi 2b</t>
  </si>
  <si>
    <t>Programi 2c</t>
  </si>
  <si>
    <t>Programi 2d</t>
  </si>
  <si>
    <t>Programi 2e</t>
  </si>
  <si>
    <t>Programi 3a</t>
  </si>
  <si>
    <t>Programi 3b</t>
  </si>
  <si>
    <t>Programi 3c</t>
  </si>
  <si>
    <t>Programi 4a</t>
  </si>
  <si>
    <t>Programi 4b</t>
  </si>
  <si>
    <t>Programi 4c</t>
  </si>
  <si>
    <t>Programi 5a</t>
  </si>
  <si>
    <t>Programi 5b</t>
  </si>
  <si>
    <t>Programi 5c</t>
  </si>
  <si>
    <t>Programi 6a</t>
  </si>
  <si>
    <t>Programi 6b</t>
  </si>
  <si>
    <t>Programi 6c</t>
  </si>
  <si>
    <t>Programi 6d</t>
  </si>
  <si>
    <t>Programi 6e</t>
  </si>
  <si>
    <t>Programi 6f</t>
  </si>
  <si>
    <t>Programi 7a</t>
  </si>
  <si>
    <t>Programi 7b</t>
  </si>
  <si>
    <t>Programi 7c</t>
  </si>
  <si>
    <t>Programi 7d</t>
  </si>
  <si>
    <t>Programi 7e</t>
  </si>
  <si>
    <t>Programi 7f</t>
  </si>
  <si>
    <t>Programi 8a</t>
  </si>
  <si>
    <t>Programi 8b</t>
  </si>
  <si>
    <t>Programi 8c</t>
  </si>
  <si>
    <t>Programi 8d</t>
  </si>
  <si>
    <t>Programi 9a</t>
  </si>
  <si>
    <t>Programi 9b</t>
  </si>
  <si>
    <t>Programi 9c</t>
  </si>
  <si>
    <t>Programi 9d</t>
  </si>
  <si>
    <t>Programi 10a</t>
  </si>
  <si>
    <t>Programi 10b</t>
  </si>
  <si>
    <t>Programi 10c</t>
  </si>
  <si>
    <t>Programi 11a</t>
  </si>
  <si>
    <t>Programi 11b</t>
  </si>
  <si>
    <t>Programi 11c</t>
  </si>
  <si>
    <t>Programi 12a</t>
  </si>
  <si>
    <t>Programi 12b</t>
  </si>
  <si>
    <t>Programi 12c</t>
  </si>
  <si>
    <t>Programi 13a</t>
  </si>
  <si>
    <t>Programi 13b</t>
  </si>
  <si>
    <t>Programi 13c</t>
  </si>
  <si>
    <t>Programi 14a</t>
  </si>
  <si>
    <t>Programi 14b</t>
  </si>
  <si>
    <t>Programi 14c</t>
  </si>
  <si>
    <t>Programi 15a</t>
  </si>
  <si>
    <t>Programi 15b</t>
  </si>
  <si>
    <t>Programi 15c</t>
  </si>
  <si>
    <t>Programi 16a</t>
  </si>
  <si>
    <t>Programi 16b</t>
  </si>
  <si>
    <t>Programi 16c</t>
  </si>
  <si>
    <t>Programi 17a</t>
  </si>
  <si>
    <t>Programi 17b</t>
  </si>
  <si>
    <t>Programi 17c</t>
  </si>
  <si>
    <t>Programi 18a</t>
  </si>
  <si>
    <t>Programi 18b</t>
  </si>
  <si>
    <t>Programi 18c</t>
  </si>
  <si>
    <t>Programi 19a</t>
  </si>
  <si>
    <t>Programi 19b</t>
  </si>
  <si>
    <t>Programi 19c</t>
  </si>
  <si>
    <t>Programi 20a</t>
  </si>
  <si>
    <t>Programi 20b</t>
  </si>
  <si>
    <t>Programi 20c</t>
  </si>
  <si>
    <t>Programi 20d</t>
  </si>
  <si>
    <t>Programi 21a</t>
  </si>
  <si>
    <t>Programi 21b</t>
  </si>
  <si>
    <t>Programi 21c</t>
  </si>
  <si>
    <t>Programi 21d</t>
  </si>
  <si>
    <t>Programi 22a</t>
  </si>
  <si>
    <t>Programi 22b</t>
  </si>
  <si>
    <t>Programi 22c</t>
  </si>
  <si>
    <t>Programi 22d</t>
  </si>
  <si>
    <t>Programi 23a</t>
  </si>
  <si>
    <t>Programi 23b</t>
  </si>
  <si>
    <t>Programi 23c</t>
  </si>
  <si>
    <t>Programi 24a</t>
  </si>
  <si>
    <t>Programi 24b</t>
  </si>
  <si>
    <t>Programi 24c</t>
  </si>
  <si>
    <t>Programi 25a</t>
  </si>
  <si>
    <t>Programi 25b</t>
  </si>
  <si>
    <t>Programi 25c</t>
  </si>
  <si>
    <t>Programi 26a</t>
  </si>
  <si>
    <t>Programi 26b</t>
  </si>
  <si>
    <t>Programi 26c</t>
  </si>
  <si>
    <t>Programi 27a</t>
  </si>
  <si>
    <t>Programi 27b</t>
  </si>
  <si>
    <t>Programi 27c</t>
  </si>
  <si>
    <t>Programi 28a</t>
  </si>
  <si>
    <t>Programi 28b</t>
  </si>
  <si>
    <t>Programi 28c</t>
  </si>
  <si>
    <t>Programi 29a</t>
  </si>
  <si>
    <t>Programi 29b</t>
  </si>
  <si>
    <t>Programi 29c</t>
  </si>
  <si>
    <t>Programi:  detyrueshme / shtesë</t>
  </si>
  <si>
    <t>Programi: I veti / I deleguar / Transferuar</t>
  </si>
  <si>
    <t>(B3) PROGRAME PËR NËNFUNKSIONE DHE FUNKSIONE</t>
  </si>
  <si>
    <t>(F3) GRAFIKU I SHPENZIMEVE SIPAS NËNFUNKSIONIT - VLERA BRUTO</t>
  </si>
  <si>
    <t>(F5) GRAFIKU I SHPENZIMEVE SIPAS NËNFUNKSIONIT - VLERA NETO</t>
  </si>
  <si>
    <t>(F7) GRAFIKU I SHPENZIMEVE SIPAS FUNKSIONIT - VLERA BRUTO</t>
  </si>
  <si>
    <t>053 Reduktimi i ndotjes</t>
  </si>
  <si>
    <t>(F8) SHPENZIMET SIPAS TIPIT TË PROGRAMIT - VLERA BRUTO</t>
  </si>
  <si>
    <t>(F9) GRAFIKU I SHPENZIMEVE SIPAS TIPIT TË PROGRAMIT - VLERA BRUTO</t>
  </si>
  <si>
    <t>Trasferta Specifike</t>
  </si>
  <si>
    <t>Të ardhura me destinacion</t>
  </si>
  <si>
    <t>Totali I transfertave të kushtëzuara+transfertat specifike+të ardhurat e trashëguara me destinacion</t>
  </si>
  <si>
    <t>VLERËSIMI I TË ARDHURAVE ME DESTINACION</t>
  </si>
  <si>
    <t>SHPENZIME KORRENTE</t>
  </si>
  <si>
    <t>(E1) VLERËSIMI I BURIMEVE BUXHETORE</t>
  </si>
  <si>
    <t>(F2) SHPENZIMET SIPAS NËNFUNKSIONIT DHE PROGRAMIT - VLERA BRUTO</t>
  </si>
  <si>
    <t>(F4) SHPENZIMET SIPAS NËNFUNKSIONIT DHE PROGRAMIT - VLERA NETO</t>
  </si>
  <si>
    <t>(F15) SHPENZIMET KAPITALE SIPAS PROGRAMEVE</t>
  </si>
  <si>
    <t>Norma e detyrimeve të prapambetura ndaj totalit të të ardhurave</t>
  </si>
  <si>
    <t>E3</t>
  </si>
  <si>
    <t>(E3)LISTA EMERORE E PROJEKTEVE TE INVESTIMEVE</t>
  </si>
  <si>
    <t>Vlera e kontratës</t>
  </si>
  <si>
    <t>The value of the contract</t>
  </si>
  <si>
    <t xml:space="preserve">(E3)LIST OF INVESTMENT PROJECTS </t>
  </si>
  <si>
    <t>Emërtimi i projektit</t>
  </si>
  <si>
    <t>Name of project</t>
  </si>
  <si>
    <t>01170</t>
  </si>
  <si>
    <t>Menaxhimi i Infrastruktuës së ujitjes dhe kullimit</t>
  </si>
  <si>
    <t>Administrimi i pyjeve dhe kullotave</t>
  </si>
  <si>
    <t>Infrastructure Management Irrigation and Drainage</t>
  </si>
  <si>
    <t>Administration of forests and pastures</t>
  </si>
  <si>
    <t>Rrjeti rrugor rural</t>
  </si>
  <si>
    <t>Rural road network</t>
  </si>
  <si>
    <t>Zhvillimi i turizmit</t>
  </si>
  <si>
    <t>Tourism development</t>
  </si>
  <si>
    <t>Menaxhimi i ujrave të zeza dhe kanalizimeve</t>
  </si>
  <si>
    <t>06 Strehimi dhe Komoditetet e Komunitetit</t>
  </si>
  <si>
    <t>Planifikimi Urban Vendor</t>
  </si>
  <si>
    <t>Local urban planing</t>
  </si>
  <si>
    <t xml:space="preserve">Furnizimi me ujë </t>
  </si>
  <si>
    <t>Ndriçim rrugësh</t>
  </si>
  <si>
    <t>Shërbimet e kujdesit parësor</t>
  </si>
  <si>
    <t>Argëtimi, kultura dhe feja</t>
  </si>
  <si>
    <t>Sport dhe argëtim</t>
  </si>
  <si>
    <t>08 Argëtimi, Kultura dhe Feja</t>
  </si>
  <si>
    <t>Trashëgimia kulturore, eventet artistike dhe kulturore</t>
  </si>
  <si>
    <t>Cultural heritage, artistic and cultural events</t>
  </si>
  <si>
    <t>Arsimi bazë përfshirë arsimin parashkollor.</t>
  </si>
  <si>
    <t>Kujdesi social për personat e sëmurë dhe me aftësi të kufizuara</t>
  </si>
  <si>
    <t>Familja dhe fëmijët</t>
  </si>
  <si>
    <t>Papunësia, arsim dhe aftësim</t>
  </si>
  <si>
    <t>10661</t>
  </si>
  <si>
    <t>017</t>
  </si>
  <si>
    <t>Shërbime të  huamarrjes vendore</t>
  </si>
  <si>
    <t>Local borrowing services</t>
  </si>
  <si>
    <t>01130</t>
  </si>
  <si>
    <t>General Public Services</t>
  </si>
  <si>
    <t>Sherbime të pergjithshme publike</t>
  </si>
  <si>
    <t>Civil Status</t>
  </si>
  <si>
    <t>Organet ekzekutive dhe legjislative, per  Çështjet financiare dhe fiskale, Çështjet e brendshme</t>
  </si>
  <si>
    <t>017 Shërbime të  huamarrjes vendore</t>
  </si>
  <si>
    <t>017 Local borrowing services</t>
  </si>
  <si>
    <t>031 Shërbimet Policore</t>
  </si>
  <si>
    <t>032 Shërbimet e mbrojtjes ndaj zjarrit</t>
  </si>
  <si>
    <t>Sëmundje dhe paaftësi</t>
  </si>
  <si>
    <t>106 Strehimi social</t>
  </si>
  <si>
    <t>036 Marrdheniet me komunitetin</t>
  </si>
  <si>
    <t>036 Community relations</t>
  </si>
  <si>
    <t>072 Primery health services</t>
  </si>
  <si>
    <t>011 Organet ekzekutive dhe legjislative, për çështjet financiare dhe fiskale, çështjet e brendshme</t>
  </si>
  <si>
    <t xml:space="preserve">072 Shërbimet e kujdesit parësor </t>
  </si>
  <si>
    <t>061 Urbanistika</t>
  </si>
  <si>
    <t>092 Arsimi  parauniversitar</t>
  </si>
  <si>
    <t>Urbanistika</t>
  </si>
  <si>
    <t>Arsimi parauniversitar</t>
  </si>
  <si>
    <t>28-02-2020</t>
  </si>
  <si>
    <t>Lezhë</t>
  </si>
  <si>
    <t>Sheshi "Skenderbej", Lezhë</t>
  </si>
  <si>
    <t>Brikena Vuksani</t>
  </si>
  <si>
    <t xml:space="preserve">Drejtoria e Burimeve Njerëzore dhe Shërbimeve Mbështetëse </t>
  </si>
  <si>
    <t>Drejtoria Financë dhe Buxhetit</t>
  </si>
  <si>
    <t xml:space="preserve">Drejtoria e Financës dhe Buxhetit </t>
  </si>
  <si>
    <t>Policia Bashkiake</t>
  </si>
  <si>
    <t>Leonard Palaj</t>
  </si>
  <si>
    <t>Drejtoria e Mbrojtjes nga Zjarri dhe Mbrojtja Civile</t>
  </si>
  <si>
    <t>Drejtoria e Intergrimit Europian, Komunikimit e Transparencës</t>
  </si>
  <si>
    <t>Elson Frroku</t>
  </si>
  <si>
    <t xml:space="preserve">Drejtoria e Bujqësisë, Ujitjes  dhe Administrimit të Pyjeve </t>
  </si>
  <si>
    <t>Drejtoria e Shërbimeve Publike, Infrastrukturës dhe Transportit</t>
  </si>
  <si>
    <t>Elton Zefi</t>
  </si>
  <si>
    <t>Drejtoria e Turizmit dhe Kulturës</t>
  </si>
  <si>
    <t>Renaldo Xhanej</t>
  </si>
  <si>
    <t>Drejtoria e Planifikimit Territorit dhe Zhvillimit Urban</t>
  </si>
  <si>
    <t xml:space="preserve">Drejtoria e Arsimit, Rinisë dhe Sporteve  </t>
  </si>
  <si>
    <t>Drejtoria e Shërbimit dhe Kujdesit Social</t>
  </si>
  <si>
    <t>Sh.a UK Lezhë detyrime ujë i pijshëm</t>
  </si>
  <si>
    <t>v.2014-2019</t>
  </si>
  <si>
    <t>Posta Shqiptare shërbime postare</t>
  </si>
  <si>
    <t>viti 2020</t>
  </si>
  <si>
    <t>viti 2019</t>
  </si>
  <si>
    <t>viti 2016-19</t>
  </si>
  <si>
    <t>Palma construksion Supervizim</t>
  </si>
  <si>
    <t xml:space="preserve">Imes D Supervizim-mbikëqyerje </t>
  </si>
  <si>
    <t>viti 2015</t>
  </si>
  <si>
    <t>Shpronësime</t>
  </si>
  <si>
    <t>Fusha shpk Rikual.Shetitorja Wilson</t>
  </si>
  <si>
    <t>Fusha shpk Karta telefonike</t>
  </si>
  <si>
    <t>4 Am shpk Pyllëzim me shega</t>
  </si>
  <si>
    <t>Lueta Bano Mbik.punime Tr.Ushqimor</t>
  </si>
  <si>
    <t>Vendim gjykate Tregu Ushq.Kolsh</t>
  </si>
  <si>
    <t>Altin Xhepaxhija Blerje librash</t>
  </si>
  <si>
    <t>Valentini shpk Blerje karburanti</t>
  </si>
  <si>
    <t>Gjeto Kolndreu Blerje karburanti</t>
  </si>
  <si>
    <t>Bean shpk Sis.asfaltim rruga Malecaj</t>
  </si>
  <si>
    <t>Alfred Xhafaj Projektime</t>
  </si>
  <si>
    <t>Alb Supervision Projektime</t>
  </si>
  <si>
    <t>Delia Impex Riparime shkollash</t>
  </si>
  <si>
    <t>Liljana Vllamasi Mbikëq.punimesh</t>
  </si>
  <si>
    <t>Kancelari Kosova Blerje kancelarish</t>
  </si>
  <si>
    <t>Zef Marku Shërbim interneti</t>
  </si>
  <si>
    <t>viti 2016</t>
  </si>
  <si>
    <t>Real Com shpk Shërbim interneti</t>
  </si>
  <si>
    <t>Natasha Myrtaj Mbikëq.punimesh</t>
  </si>
  <si>
    <t>Edmond Cara Blerje flamujsh</t>
  </si>
  <si>
    <t>Majlinda Zusi Blerje kancelarish</t>
  </si>
  <si>
    <t>Blerim Palaj Blerje pjesë këmbimi</t>
  </si>
  <si>
    <t>Lulzim Cara Blerje kabëll elektrik</t>
  </si>
  <si>
    <t xml:space="preserve">Arben Zalli Blerje pompë uji </t>
  </si>
  <si>
    <t>Bahri Kraja Riparim elektropompe</t>
  </si>
  <si>
    <t>Pal Lazri Blerje pjesë këmbimi</t>
  </si>
  <si>
    <t>Ngurtesim fondesh (investime prapambetura) Shetitorja Shëngjin</t>
  </si>
  <si>
    <t>Vazhdim inv. "Sistemim, asfaltim të rrugës Kolin Gjoka Qënder Ola - tuneli i lagjes N.Tereza</t>
  </si>
  <si>
    <t>Ndërtim Ujësjellësash në fshatrat Troshan dhe Fishtë (vazhdim nga viti 2014)</t>
  </si>
  <si>
    <t xml:space="preserve">Likujdim fondesh per Mbikeqyrje dhe Kolaudim  punimesh për investime </t>
  </si>
  <si>
    <t>Vazhdim investimi "Sistemimi i rrugës Hydajet Lezha, përballë hotel Letit"</t>
  </si>
  <si>
    <t>Vazhdim investimi "Sistemim, asfaltim i rrugës Tale 1 - Tale 2, Nj.Ad.Shënkoll"</t>
  </si>
  <si>
    <t>Vazhdim investimi "Sistemim blloku në lagjen "Besëlidhja", Lezhë, tek Drejtoria e Tatimeve"</t>
  </si>
  <si>
    <t>Vazhdim inv. "Sistemim, asfaltim i rrugës Çamëria, aksi rrugor për tek Bordi i Kullimit"</t>
  </si>
  <si>
    <t>Vazhdim investimi "Rikonstruksion i rrugëve të brendshme në lagjen e Spitalit"</t>
  </si>
  <si>
    <t>Vazhdim investimi "Rikonstruksion i rrugës Luigj Gurakuqi (Prokurori-Ura e Cenit)"</t>
  </si>
  <si>
    <t xml:space="preserve">Vazhdim investimi "Sistemim, asfaltim i aksit rrugor Mabë - Barbullushë" </t>
  </si>
  <si>
    <t xml:space="preserve">Sistemim bllok banesash tek pallatet e Gjok Nikës, në lagjen "Besëlidhja", Lezhë </t>
  </si>
  <si>
    <t>Blerje librash per biblioteken</t>
  </si>
  <si>
    <t>Vazhdim investimi "Sistemim i ambjentin përballë pallatit nr.28, lagjia Besëlidhja Lezhë"</t>
  </si>
  <si>
    <t>Bashëfinancim ujësjellësi në fshtrat Kallmet i Madh dhe i Vogel</t>
  </si>
  <si>
    <t>Ndërtim Kopështi të Fëmijeve Lezhë</t>
  </si>
  <si>
    <t>Vazhdim inv. "Sistemim, asfaltim i rrugës shkollë lagjja e Pukjanëve në fshatin Grykë Lumi"</t>
  </si>
  <si>
    <t>Vazhdim Inv. "Riveshje dhe asfaltim rruge qënder e fshatit Rrilë - shkolla 9 vjeçare Rrilë"</t>
  </si>
  <si>
    <t xml:space="preserve">Blerje autoveture per aparatin e bashkise </t>
  </si>
  <si>
    <t>Ndertim ambjente sportive dhe rikonstruksion Shkolla e Mesme e Bashkuar Balldre</t>
  </si>
  <si>
    <t>Ndertim Palestre shkolla 9 vjeçare lagjja "N.Tereza"</t>
  </si>
  <si>
    <t xml:space="preserve">Vazhdim investimi "Rikonstruksioni i Shkolla e Mesme e Bashkua Ishull Lezhë" </t>
  </si>
  <si>
    <t>Blerje 3 automjete për Policine Bashkiake, IVMT dhe Tatimet</t>
  </si>
  <si>
    <t>Vazhdim investimi "Rikonstruksion i rrugës në lagjen Zallë NJ.Ad.Shënkoll"</t>
  </si>
  <si>
    <t>Rikonstruksion Kopështi në lagjen "Gurra"</t>
  </si>
  <si>
    <t xml:space="preserve">F/V Vendosje kamera sigurie ne shkolla </t>
  </si>
  <si>
    <t>Rikonstruksion asfaltim rruga e Myltes fshati Rrilë</t>
  </si>
  <si>
    <t>Vazhdim investimi "Ndiçim dhe ndërtim trotuare në fshatin Manati"</t>
  </si>
  <si>
    <t>Vazhdim inv. "Sistemim, asfaltim i rrugës Azem Hajdari në fshatin Ishull Shëngjin"</t>
  </si>
  <si>
    <t>Ndriçim i rrugës Kune - Shëngjin</t>
  </si>
  <si>
    <t>Vazhdim Investimi "Sistemim i rruges varrezave ne fshatin Balldre i Ri"</t>
  </si>
  <si>
    <t>Vazhd.inv. "Sist.&amp; asfaltim i rruges Q.Kakarriq - Gocaj dhe ndriçim qendres fsh.Kakarriq"</t>
  </si>
  <si>
    <t>Vazhdim investimi "Sistemim, asfaltim aksi rrugor dhe trotuare Superstrade - Piraj"</t>
  </si>
  <si>
    <t>Vazhdim inv. "Sistemim, asfaltim rruge te brendshme  ne fshatin Troshan, Nj.Ad.Blinisht"</t>
  </si>
  <si>
    <t>Sistemim, ndriçim i rruges se shkolles Dajç dhe sistemim kanali kullues fshati Dajç</t>
  </si>
  <si>
    <t>Vazhdim investimi "Sistemim, asfaltim rrugë të brendshme në fshatin Gramsh"</t>
  </si>
  <si>
    <t>Asfaltim rruges varrezave ne fshatrat Mabe dhe Zojs</t>
  </si>
  <si>
    <t>Vazhdim investimi "Sistemim dhe asfaltim i rrugës varrezave në fshatin Pllanë"</t>
  </si>
  <si>
    <t>Vazhdim investimi "Sistemim &amp; asfaltim i rrugëve të brendshme në fshatin Tresh"</t>
  </si>
  <si>
    <t>Vazhdim investimi "Sistemim &amp; asfaltim i rrugës Rraboshtë - Shkolla 9 vjeçare Rraboshtë"</t>
  </si>
  <si>
    <t>Rikonstruksion i rruges  Fregen - Kalivaç</t>
  </si>
  <si>
    <t>Blerje paisje teknike dhe pune</t>
  </si>
  <si>
    <t>Blerje e instalim  zyra informacioni per turizmin</t>
  </si>
  <si>
    <t>Blerje soba per ngrohje per shkollat</t>
  </si>
  <si>
    <t>Sistemim varrezave të reja në fshatin Gocaj</t>
  </si>
  <si>
    <t>Ndërtim murimbajtës të rrugës Kalasë Lezhë</t>
  </si>
  <si>
    <t>Sistemim, asfaltim të rrugëve të brendshme në fshatin Kotërr</t>
  </si>
  <si>
    <t>Ndërtim Ujësjellësash në fshatrat e njësisë administrative Zejmen</t>
  </si>
  <si>
    <t>Ndiçim i qyteti  me sistemin LED</t>
  </si>
  <si>
    <t>Blerje paisje të buta për kopshtet</t>
  </si>
  <si>
    <t>Blerje makine me kosh për ndriçimin</t>
  </si>
  <si>
    <t>Sistemim dhe asfaltim rrugë rurale</t>
  </si>
  <si>
    <t>F/V kamera sigurie në qytetin Lezhë</t>
  </si>
  <si>
    <t>Ndërtimi i Terminalit të Autobuzëve në qytetin Lezhë</t>
  </si>
  <si>
    <t>Rikonstriuksion i kanalit ujitës Kotërr - Rrabosht</t>
  </si>
  <si>
    <t>Blerje automjeti zjarrfikës</t>
  </si>
  <si>
    <t>Blerje bolieri pë kopshte e çerdhe</t>
  </si>
  <si>
    <t>Ndërtim ure në fshatin Mabë</t>
  </si>
  <si>
    <t>Blerje kase elektronike</t>
  </si>
  <si>
    <t>Ndërtimi i tregut fruta-perime, produkteve të bulmetit dhe peshkut</t>
  </si>
  <si>
    <t>Ndërtimi i Parkut Lojrave për Fëmijë</t>
  </si>
  <si>
    <t>Ndërtimi i Muzeut Etnografik në shtëpinë e Mlikaj</t>
  </si>
  <si>
    <t>informatizimi i Bibliotekës së qytetit Lezhë</t>
  </si>
  <si>
    <t>Ngritja e Qëndres Rezidenciale të moshës së tretë</t>
  </si>
  <si>
    <t>Enti Botues Gj.Fishta shtypshkrime</t>
  </si>
  <si>
    <t>Rikonstruksion i ish-Zyrave të Komunales</t>
  </si>
  <si>
    <t>Blerje 2 automjetesh për Drejtorinë e Bujqësisë</t>
  </si>
  <si>
    <t>Mbikëqyerje rrugë rurale</t>
  </si>
  <si>
    <t>Blerje automjetesh per Drejtorine e Sherbimeve</t>
  </si>
  <si>
    <t>Sistemime dhe rrethime varrezash ne fshatra</t>
  </si>
  <si>
    <t>Rehabilitim te qendrave te fshatrave Shenkoll, Zejmen, Kolsh, Balldre, Gocaj, Blinsht</t>
  </si>
  <si>
    <t>Riparim muri të rruges Fregen-Ungrej</t>
  </si>
  <si>
    <t>Rikonstruksioni Palestres shkolles 9 vjeçare N.Tereza Lezhe</t>
  </si>
  <si>
    <t>Blerje paisje për Drejtorin e Integrimit (kamera, aparat fotografik etj)</t>
  </si>
  <si>
    <t>Stela shpk Blerje materiale ndërtimi</t>
  </si>
  <si>
    <t>Nika shpk Sis.asfaltim rruga Çamëria</t>
  </si>
  <si>
    <t>Riviera Sis.asfalt.rr.Kakarriq-Gocaj</t>
  </si>
  <si>
    <t>Proton shpk Shërbim GPS</t>
  </si>
  <si>
    <t xml:space="preserve">Rikonstruksion banesash individuale dhe njësive të banimit të dëmtuara nga termeti </t>
  </si>
  <si>
    <t>Riforcimi i njësive të banimit, ndërtesave dhe pallateve të dëmtuara nga termeti</t>
  </si>
  <si>
    <t>Hartimi i projekteve të ndërhyrjeve rehabilituese  në banesave të dëmtuara nga termeti</t>
  </si>
  <si>
    <t>Rikonstruksion i banesave individuale, njësive të banimit dhe mjediseve në bashkëpronësi</t>
  </si>
  <si>
    <t>Riforcimi i Pallatit të Kulturës "Ded Ndue Lazri", Lezhë</t>
  </si>
  <si>
    <t>Rindërtim i Konviktit të Shkollës Mesme Profesionale "Kolin Gjoka", Lezhë</t>
  </si>
  <si>
    <t>Rindërtim i Shkollës 9 vjeçare "At Zef Pëllumbi", Shëngjin</t>
  </si>
  <si>
    <t>Hartimi i 24 Planeve të Detajuara vendore</t>
  </si>
  <si>
    <t>Rikonstruksion i Z1N</t>
  </si>
  <si>
    <t xml:space="preserve">F/V Tripod barrier </t>
  </si>
  <si>
    <t>F/V kamera në Sallën e Mbledhjeve të këshillit</t>
  </si>
  <si>
    <t>Blerje frigoriferi dhe peshore për magazinën</t>
  </si>
  <si>
    <t>Blerje paisje për MZSH</t>
  </si>
  <si>
    <t>Blerje pajisje për Zyrën e Shtypit</t>
  </si>
  <si>
    <t>Ndërtimi i 2 urave mbi lumin Drin, Lezhë dhe rehabilitim i shëtitores</t>
  </si>
  <si>
    <t>Mbikëqyerje dhe kolaudim të KU Kotërr-Rraboshtë</t>
  </si>
  <si>
    <t>Rikonstruksion i Shkollës 9 vjeçare Manati</t>
  </si>
  <si>
    <t>Blerje krevatë dhe karrike për kopështet</t>
  </si>
  <si>
    <t>Riparim kapital i kaldajave në shkolla</t>
  </si>
  <si>
    <t>Rikonstruksion i Shkollës Mesme Bashkuar Kallmet</t>
  </si>
  <si>
    <t>Blerje frigoriferi dhe peshore për konviktin</t>
  </si>
  <si>
    <t>Blerje krevatë dhe karrike për çerdhen</t>
  </si>
  <si>
    <t>Blerje fadrome të vogël</t>
  </si>
  <si>
    <t xml:space="preserve">Studim projektime për ujësjellsat e fshatrave Zejmen </t>
  </si>
  <si>
    <t>Studim projektime për shkollat 9 vjeçare Shëngjin dhe Ishull Shëngjin</t>
  </si>
  <si>
    <t>Studim projektim për Kanalet Ujitës të fshatrave Balldre, dajç, Blinisht dhe Kallmet</t>
  </si>
  <si>
    <t>Oponencë teknike për 5 ujësjellësat e fshatrave në Nj.Administrative Zejmen</t>
  </si>
  <si>
    <t>Blerje banak për qëndren e moshës së tretë në Shëngjin</t>
  </si>
  <si>
    <t>Ngurtesim fondesh për rrugët</t>
  </si>
  <si>
    <t>Blerje pompë uji dhe pompe zhytëse për kopshtet</t>
  </si>
  <si>
    <t>Blerje motorsharrë</t>
  </si>
  <si>
    <t>Blerje fadrome me goma.</t>
  </si>
  <si>
    <t>Ngurtësim fondi Kopshti "Gurra"</t>
  </si>
  <si>
    <t xml:space="preserve">Rikonstruksion i Bibliotekës "Gjergj Fishta" Lezhë </t>
  </si>
  <si>
    <t xml:space="preserve">Sistemim dhe asfaltim i rrugëve urbane në qytetin Lezhë </t>
  </si>
  <si>
    <t>Furnizim me ujë të zonës bregdetare të Nj.Adminstrative Shënkoll, Lezhë</t>
  </si>
  <si>
    <t>Restaurimi i shtëpisë tradicionale  "Zekaj"</t>
  </si>
  <si>
    <t>Ngritja e Qëndres Rinore</t>
  </si>
  <si>
    <t>Ndërtimi i Qëndres së lojrave me dorë</t>
  </si>
  <si>
    <t>Ndërtimi i magazinës frigoriferike për industrinë agro-ushqimore</t>
  </si>
  <si>
    <t>Alban Laçi</t>
  </si>
  <si>
    <t>Marte Fetaj</t>
  </si>
  <si>
    <t>Rindërtimi i urës së vjetër Lezhë</t>
  </si>
  <si>
    <t>Nikolin Prendi</t>
  </si>
  <si>
    <t>Nëntor 2021</t>
  </si>
  <si>
    <t>Nikolin Shtjefni</t>
  </si>
  <si>
    <t>Jetmira Leka</t>
  </si>
  <si>
    <t>Si-Si-Al Blerje tabela sinjalistike</t>
  </si>
  <si>
    <t>Atom shpk Blerje kancelari per zyra</t>
  </si>
  <si>
    <t>viti 2021</t>
  </si>
  <si>
    <t>TT AlbaShpenzime gjyqësore</t>
  </si>
  <si>
    <t>Natasha Myrtaj supervizim punim.</t>
  </si>
  <si>
    <t>viti 2012-15</t>
  </si>
  <si>
    <t>Star Co Blerje gazi</t>
  </si>
  <si>
    <t>Albtief Bau shpk Nd.rruga L.Gurakuqi</t>
  </si>
  <si>
    <t>Almo Construksion Nd.rruge Sup.-Piraj</t>
  </si>
  <si>
    <t>Shkelqimi 07 Nd.rruga Q.Rrabosht</t>
  </si>
  <si>
    <t>Almo Construksion Nd.rruge A.Hajdari</t>
  </si>
  <si>
    <t>Nika shpk Sis.asfaltim l.Besëlidhja</t>
  </si>
  <si>
    <t>Ndregjoni shpk Sis.asf.rruge fsh.Gramsh</t>
  </si>
  <si>
    <t>Ndregjoni shpk Sis.asf.rruge fsh.Mabë</t>
  </si>
  <si>
    <t>Uleza shpk Sis.asf.rruga K.Gjoka</t>
  </si>
  <si>
    <t>Uleza shpk Nd.trotuari fsh.Manati</t>
  </si>
  <si>
    <t>Riviera Sis.asfalt.rruge l.Pukjaneve</t>
  </si>
  <si>
    <t>Nika shpk Sis.asf.rruga Pall.Gj.Nikes</t>
  </si>
  <si>
    <t>Nika shpk Sis.asf.rruga perballe Letit</t>
  </si>
  <si>
    <t xml:space="preserve">Gent Ndreu Shërbim interneti </t>
  </si>
  <si>
    <t>Martin Gjini</t>
  </si>
  <si>
    <t>Blerje kompjuterike për aparatin e bashkisë dhe MZSH</t>
  </si>
  <si>
    <t>Studim - projektimi</t>
  </si>
  <si>
    <t xml:space="preserve">Supervizim dhe mbikëqyerje punimesh  </t>
  </si>
  <si>
    <t>Rikonstruksion Kopshti Kalivaç</t>
  </si>
  <si>
    <t>F/V Tra Elektronik Parkimi në hyrje të sheshit kryesor në qytetin Lezhë dhe Shëngjin</t>
  </si>
  <si>
    <t>F/Vendosje sinjalistike turistike</t>
  </si>
  <si>
    <t>Blerje pajisje zyrash</t>
  </si>
  <si>
    <t>Rikonstruksion I 3 objekteve te njesive administrative Zejmen, Kolsh dhe Balldre</t>
  </si>
  <si>
    <t>Blerje enë kuzhine dhe pajisje te buta për çerdhen</t>
  </si>
  <si>
    <t>Blerje 2 cope dum-duma per sherbimet publike</t>
  </si>
  <si>
    <t>Blerje 4 cope biçikleta per sherbimet punlike</t>
  </si>
  <si>
    <t>Blerje kamion vetshkarkues per gjelberimin</t>
  </si>
  <si>
    <t>Blerje kamion me rimorkiator</t>
  </si>
  <si>
    <t>Ndertimi shetitores nga lokali Island-Hoteli I Gjuetise (bashkefinancim)</t>
  </si>
  <si>
    <t>F/Vendosje kamera per godinen e Bashkise</t>
  </si>
  <si>
    <t>Blerje mikrofona zeri per sallen e mbledhjes se keshillit bashkiak</t>
  </si>
  <si>
    <t xml:space="preserve">Blerje pajisje digitale (dron) per njesine e sherbimit pyjor dhe turizmin </t>
  </si>
  <si>
    <t>Blerje fidanë pyjor</t>
  </si>
  <si>
    <t>Ndertim prita malore ne fshatin Markatomaj (lagjja e vjeter)</t>
  </si>
  <si>
    <t>Rikonstruksion kopshti ne fshatin Merqi</t>
  </si>
  <si>
    <t>Blerje termometra digital per shkollat</t>
  </si>
  <si>
    <t>Blerje elektroshtepikake pe kopshtet</t>
  </si>
  <si>
    <t>Blerje  paisje kuzhine per  Konviktin</t>
  </si>
  <si>
    <t>Blerje fikse zjarri per shkollat</t>
  </si>
  <si>
    <t>Blerje mjeti per transport karburanti per eskavatoret</t>
  </si>
  <si>
    <t xml:space="preserve">Blerje eskavatorësh </t>
  </si>
  <si>
    <t>Ndertim ure ne fshatin Sukaxhi</t>
  </si>
  <si>
    <t>Ndertim 2 ura metalike ne fshatin Barbulloje</t>
  </si>
  <si>
    <t>Ndertim ure ne fshatin Patalej</t>
  </si>
  <si>
    <t>Ndertim stacione urbani ne fshatin Kolsh, Manati dhe Barbulloje</t>
  </si>
  <si>
    <t>F/Vendosje Busti te Gent Metalise</t>
  </si>
  <si>
    <t xml:space="preserve">Blerje sistemesh informatizimi për bashkine </t>
  </si>
  <si>
    <t>Rrethim varrezash ne fshatin Mabe</t>
  </si>
  <si>
    <t>Ndertim ure ne fshatin Troshan</t>
  </si>
  <si>
    <t>Furnizim dhe vendosje kaldajash ne Gjimnazin Lezhe dhe Sh.M.Bashkuar Gjader</t>
  </si>
  <si>
    <t>Rikonstruksion Gjimnazi i Vjetër Lezhë</t>
  </si>
  <si>
    <t>Rruga Gentian Marku ne fshatin Piraj</t>
  </si>
  <si>
    <t>Rruga e Kishes  fshati Spiten - Prull</t>
  </si>
  <si>
    <t>Rruga poshte ne lagjen Kurtaliajve ne fshatin Pllane</t>
  </si>
  <si>
    <t>Rruga Zejmen Gajush</t>
  </si>
  <si>
    <t>Rruge te brendshme  ne fshatin Balldre I Ri (Koder Balldre)</t>
  </si>
  <si>
    <t>Rruge te brendshme (lagjje) ne fshatin Zejmen</t>
  </si>
  <si>
    <t>Rruga hyrese ne fshatin Gocaj</t>
  </si>
  <si>
    <t>Rruge te brendshme ne fshatin Tale 1 dhe rruga e shkolles</t>
  </si>
  <si>
    <t>Rruge te brendshme ne fshatin Shenkoll</t>
  </si>
  <si>
    <t>Rruge te brendshme ne lagjen e ish-SMT Lezhe</t>
  </si>
  <si>
    <t>Rruga Ura e Cenit - Shinat e Trenit Lezhe</t>
  </si>
  <si>
    <t>Rruga lidhese Ded Shabani - Azem Hajdari</t>
  </si>
  <si>
    <t xml:space="preserve">Rruge te brendshme ne lagjen e re fshati Ishull Shengjin </t>
  </si>
  <si>
    <t>Rruga Shkolla e Kolshit - Gryke Zeze</t>
  </si>
  <si>
    <t>Rruga Qender Kallmet - Kisha Qender Kallmet</t>
  </si>
  <si>
    <t>Rruga e Lumnajes ne fshatin Merqi</t>
  </si>
  <si>
    <t>Rruga e Gazulloreve ne fshatin Dajç</t>
  </si>
  <si>
    <t>Rruga e varrezave ne fshatin Dajç</t>
  </si>
  <si>
    <t>Rruga Dragushë - Mabe</t>
  </si>
  <si>
    <t>Rruge te brendshme ne fshatin Gjader</t>
  </si>
  <si>
    <t>Mbikeqyerje punimesh</t>
  </si>
  <si>
    <t>Kolaudim punimesh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</si>
</sst>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43" formatCode="_(* #,##0.00_);_(* \(#,##0.00\);_(* &quot;-&quot;??_);_(@_)"/>
    <numFmt numFmtId="164" formatCode="_ * #,##0_ ;_ * \-#,##0_ ;_ * &quot;-&quot;??_ ;_ @_ "/>
    <numFmt numFmtId="165" formatCode="0.0%"/>
    <numFmt numFmtId="166" formatCode="#,##0_ ;\-#,##0\ "/>
    <numFmt numFmtId="167" formatCode="0_ ;\-0\ "/>
    <numFmt numFmtId="168" formatCode="yyyy\-mm\-dd;@"/>
    <numFmt numFmtId="169" formatCode="_(* #,##0_);_(* \(#,##0\);_(* &quot;-&quot;??_);_(@_)"/>
  </numFmts>
  <fonts count="70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8"/>
      <name val="Calibri"/>
      <family val="2"/>
    </font>
    <font>
      <sz val="11"/>
      <color indexed="8"/>
      <name val="Calibri"/>
      <family val="2"/>
    </font>
    <font>
      <b/>
      <sz val="10"/>
      <color indexed="8"/>
      <name val="Calibri"/>
      <family val="2"/>
    </font>
    <font>
      <sz val="10"/>
      <color indexed="8"/>
      <name val="Calibri"/>
      <family val="2"/>
    </font>
    <font>
      <b/>
      <u/>
      <sz val="10"/>
      <color indexed="8"/>
      <name val="Calibri"/>
      <family val="2"/>
    </font>
    <font>
      <sz val="9"/>
      <name val="Arial"/>
      <family val="2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0"/>
      <color theme="0"/>
      <name val="Calibri"/>
      <family val="2"/>
      <scheme val="minor"/>
    </font>
    <font>
      <sz val="9"/>
      <name val="Calibri"/>
      <family val="2"/>
      <scheme val="minor"/>
    </font>
    <font>
      <b/>
      <sz val="10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7"/>
      <color rgb="FFFF0000"/>
      <name val="Calibri"/>
      <family val="2"/>
      <scheme val="minor"/>
    </font>
    <font>
      <sz val="10"/>
      <color theme="0"/>
      <name val="Calibri"/>
      <family val="2"/>
    </font>
    <font>
      <sz val="8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rgb="FFFF0000"/>
      <name val="Calibri"/>
      <family val="2"/>
      <scheme val="minor"/>
    </font>
    <font>
      <b/>
      <sz val="7"/>
      <color indexed="10"/>
      <name val="Calibri"/>
      <family val="2"/>
      <scheme val="minor"/>
    </font>
    <font>
      <sz val="6"/>
      <name val="Calibri"/>
      <family val="2"/>
      <scheme val="minor"/>
    </font>
    <font>
      <sz val="7.5"/>
      <name val="Calibri"/>
      <family val="2"/>
      <scheme val="minor"/>
    </font>
    <font>
      <b/>
      <sz val="9"/>
      <name val="Calibri"/>
      <family val="2"/>
      <scheme val="minor"/>
    </font>
    <font>
      <sz val="26"/>
      <name val="Calibri"/>
      <family val="2"/>
      <scheme val="minor"/>
    </font>
    <font>
      <sz val="16"/>
      <name val="Calibri"/>
      <family val="2"/>
      <scheme val="minor"/>
    </font>
    <font>
      <b/>
      <sz val="14"/>
      <name val="Calibri"/>
      <family val="2"/>
      <scheme val="minor"/>
    </font>
    <font>
      <b/>
      <sz val="16"/>
      <name val="Calibri"/>
      <family val="2"/>
      <scheme val="minor"/>
    </font>
    <font>
      <sz val="11"/>
      <name val="Calibri"/>
      <family val="2"/>
      <scheme val="minor"/>
    </font>
    <font>
      <sz val="14"/>
      <name val="Calibri"/>
      <family val="2"/>
      <scheme val="minor"/>
    </font>
    <font>
      <sz val="11"/>
      <color indexed="8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9"/>
      <color indexed="8"/>
      <name val="Calibri"/>
      <family val="2"/>
      <scheme val="minor"/>
    </font>
    <font>
      <sz val="9"/>
      <color indexed="8"/>
      <name val="Calibri"/>
      <family val="2"/>
      <scheme val="minor"/>
    </font>
    <font>
      <b/>
      <sz val="10"/>
      <color indexed="10"/>
      <name val="Calibri"/>
      <family val="2"/>
      <scheme val="minor"/>
    </font>
    <font>
      <b/>
      <sz val="12"/>
      <name val="Calibri"/>
      <family val="2"/>
      <scheme val="minor"/>
    </font>
    <font>
      <b/>
      <sz val="8"/>
      <color theme="1"/>
      <name val="Arial"/>
      <family val="2"/>
    </font>
    <font>
      <sz val="8"/>
      <color theme="1"/>
      <name val="Arial"/>
      <family val="2"/>
    </font>
    <font>
      <b/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b/>
      <sz val="7.5"/>
      <name val="Calibri"/>
      <family val="2"/>
      <scheme val="minor"/>
    </font>
    <font>
      <sz val="5"/>
      <color theme="0"/>
      <name val="Calibri"/>
      <family val="2"/>
      <scheme val="minor"/>
    </font>
    <font>
      <b/>
      <sz val="5"/>
      <color theme="0"/>
      <name val="Calibri"/>
      <family val="2"/>
      <scheme val="minor"/>
    </font>
    <font>
      <sz val="5"/>
      <name val="Calibri"/>
      <family val="2"/>
      <scheme val="minor"/>
    </font>
    <font>
      <b/>
      <sz val="18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name val="Calibri"/>
      <family val="2"/>
      <scheme val="minor"/>
    </font>
    <font>
      <sz val="10"/>
      <color rgb="FFFF0000"/>
      <name val="Calibri"/>
      <family val="2"/>
      <scheme val="minor"/>
    </font>
    <font>
      <sz val="8"/>
      <color theme="0"/>
      <name val="Calibri"/>
      <family val="2"/>
      <scheme val="minor"/>
    </font>
    <font>
      <i/>
      <sz val="10"/>
      <color theme="1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b/>
      <sz val="9"/>
      <name val="Calibri"/>
      <family val="2"/>
      <charset val="238"/>
      <scheme val="minor"/>
    </font>
    <font>
      <b/>
      <sz val="7.5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6"/>
      <color rgb="FFFF0000"/>
      <name val="Calibri"/>
      <family val="2"/>
      <scheme val="minor"/>
    </font>
    <font>
      <b/>
      <sz val="14"/>
      <color rgb="FFFF0000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i/>
      <sz val="10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</fonts>
  <fills count="29">
    <fill>
      <patternFill patternType="none"/>
    </fill>
    <fill>
      <patternFill patternType="gray125"/>
    </fill>
    <fill>
      <patternFill patternType="solid">
        <fgColor theme="0" tint="-0.34998626667073579"/>
        <bgColor indexed="64"/>
      </patternFill>
    </fill>
    <fill>
      <gradientFill degree="90">
        <stop position="0">
          <color theme="0"/>
        </stop>
        <stop position="1">
          <color theme="4"/>
        </stop>
      </gradientFill>
    </fill>
    <fill>
      <gradientFill degree="90">
        <stop position="0">
          <color theme="0"/>
        </stop>
        <stop position="1">
          <color rgb="FFFF9900"/>
        </stop>
      </gradientFill>
    </fill>
    <fill>
      <gradientFill degree="90">
        <stop position="0">
          <color theme="0"/>
        </stop>
        <stop position="1">
          <color theme="0" tint="-0.34900967436750391"/>
        </stop>
      </gradientFill>
    </fill>
    <fill>
      <gradientFill degree="90">
        <stop position="0">
          <color theme="0"/>
        </stop>
        <stop position="1">
          <color rgb="FF5DD749"/>
        </stop>
      </gradientFill>
    </fill>
    <fill>
      <gradientFill degree="90">
        <stop position="0">
          <color theme="0"/>
        </stop>
        <stop position="1">
          <color rgb="FFFFFF00"/>
        </stop>
      </gradientFill>
    </fill>
    <fill>
      <gradientFill degree="90">
        <stop position="0">
          <color theme="0"/>
        </stop>
        <stop position="1">
          <color theme="9"/>
        </stop>
      </gradientFill>
    </fill>
    <fill>
      <gradientFill degree="90">
        <stop position="0">
          <color theme="0"/>
        </stop>
        <stop position="1">
          <color theme="0" tint="-0.49803155613879818"/>
        </stop>
      </gradientFill>
    </fill>
    <fill>
      <gradientFill degree="90">
        <stop position="0">
          <color theme="0"/>
        </stop>
        <stop position="1">
          <color theme="6" tint="-0.25098422193060094"/>
        </stop>
      </gradientFill>
    </fill>
    <fill>
      <patternFill patternType="solid">
        <fgColor rgb="FF66FFFF"/>
      </patternFill>
    </fill>
    <fill>
      <patternFill patternType="solid">
        <fgColor theme="4" tint="0.59999389629810485"/>
        <bgColor auto="1"/>
      </patternFill>
    </fill>
    <fill>
      <patternFill patternType="solid">
        <fgColor theme="0" tint="-0.14999847407452621"/>
        <bgColor auto="1"/>
      </patternFill>
    </fill>
    <fill>
      <patternFill patternType="solid">
        <fgColor theme="0" tint="-0.249977111117893"/>
        <bgColor indexed="64"/>
      </patternFill>
    </fill>
    <fill>
      <gradientFill degree="90">
        <stop position="0">
          <color rgb="FFFFFF00"/>
        </stop>
        <stop position="1">
          <color rgb="FFFFBC15"/>
        </stop>
      </gradientFill>
    </fill>
    <fill>
      <patternFill patternType="solid">
        <fgColor rgb="FFFF99FF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B0F0"/>
        <bgColor auto="1"/>
      </patternFill>
    </fill>
    <fill>
      <patternFill patternType="solid">
        <fgColor rgb="FF00FFFF"/>
        <bgColor auto="1"/>
      </patternFill>
    </fill>
    <fill>
      <patternFill patternType="solid">
        <fgColor theme="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00FFFF"/>
      </patternFill>
    </fill>
    <fill>
      <patternFill patternType="solid">
        <fgColor rgb="FF00FFFF"/>
        <bgColor indexed="64"/>
      </patternFill>
    </fill>
    <fill>
      <patternFill patternType="solid">
        <fgColor theme="0"/>
        <bgColor auto="1"/>
      </patternFill>
    </fill>
  </fills>
  <borders count="4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</borders>
  <cellStyleXfs count="8">
    <xf numFmtId="0" fontId="0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1" fillId="0" borderId="0"/>
    <xf numFmtId="9" fontId="2" fillId="0" borderId="0" applyFont="0" applyFill="0" applyBorder="0" applyAlignment="0" applyProtection="0"/>
    <xf numFmtId="0" fontId="38" fillId="0" borderId="0"/>
  </cellStyleXfs>
  <cellXfs count="1061">
    <xf numFmtId="0" fontId="0" fillId="0" borderId="0" xfId="0"/>
    <xf numFmtId="0" fontId="9" fillId="0" borderId="0" xfId="0" applyFont="1"/>
    <xf numFmtId="0" fontId="10" fillId="0" borderId="0" xfId="0" applyFont="1" applyAlignment="1">
      <alignment horizontal="left" vertical="top" wrapText="1"/>
    </xf>
    <xf numFmtId="0" fontId="9" fillId="0" borderId="0" xfId="0" applyFont="1" applyAlignment="1">
      <alignment horizontal="left"/>
    </xf>
    <xf numFmtId="0" fontId="9" fillId="0" borderId="0" xfId="0" applyFont="1" applyProtection="1"/>
    <xf numFmtId="164" fontId="9" fillId="0" borderId="0" xfId="1" applyNumberFormat="1" applyFont="1" applyProtection="1"/>
    <xf numFmtId="0" fontId="9" fillId="0" borderId="0" xfId="0" applyFont="1" applyFill="1" applyProtection="1"/>
    <xf numFmtId="164" fontId="9" fillId="0" borderId="0" xfId="1" applyNumberFormat="1" applyFont="1" applyFill="1" applyBorder="1" applyProtection="1"/>
    <xf numFmtId="0" fontId="9" fillId="0" borderId="0" xfId="0" applyFont="1" applyBorder="1" applyProtection="1"/>
    <xf numFmtId="164" fontId="9" fillId="0" borderId="0" xfId="1" applyNumberFormat="1" applyFont="1" applyFill="1" applyBorder="1" applyAlignment="1" applyProtection="1"/>
    <xf numFmtId="0" fontId="9" fillId="0" borderId="0" xfId="0" applyFont="1" applyFill="1" applyBorder="1" applyProtection="1"/>
    <xf numFmtId="164" fontId="9" fillId="0" borderId="0" xfId="1" applyNumberFormat="1" applyFont="1" applyFill="1" applyProtection="1"/>
    <xf numFmtId="164" fontId="9" fillId="0" borderId="0" xfId="1" applyNumberFormat="1" applyFont="1" applyFill="1" applyBorder="1" applyAlignment="1" applyProtection="1">
      <alignment wrapText="1"/>
    </xf>
    <xf numFmtId="0" fontId="10" fillId="0" borderId="0" xfId="0" applyFont="1" applyFill="1" applyBorder="1" applyAlignment="1" applyProtection="1">
      <alignment horizontal="center" vertical="top" wrapText="1"/>
    </xf>
    <xf numFmtId="0" fontId="6" fillId="0" borderId="0" xfId="0" applyFont="1" applyFill="1" applyBorder="1" applyAlignment="1" applyProtection="1">
      <alignment vertical="top" wrapText="1"/>
    </xf>
    <xf numFmtId="164" fontId="1" fillId="0" borderId="0" xfId="1" applyNumberFormat="1" applyFont="1"/>
    <xf numFmtId="164" fontId="1" fillId="0" borderId="0" xfId="1" applyNumberFormat="1" applyFont="1" applyBorder="1"/>
    <xf numFmtId="164" fontId="9" fillId="6" borderId="1" xfId="1" applyNumberFormat="1" applyFont="1" applyFill="1" applyBorder="1" applyAlignment="1" applyProtection="1">
      <alignment horizontal="left"/>
    </xf>
    <xf numFmtId="164" fontId="9" fillId="6" borderId="1" xfId="1" applyNumberFormat="1" applyFont="1" applyFill="1" applyBorder="1" applyProtection="1"/>
    <xf numFmtId="164" fontId="9" fillId="3" borderId="9" xfId="1" applyNumberFormat="1" applyFont="1" applyFill="1" applyBorder="1" applyAlignment="1" applyProtection="1"/>
    <xf numFmtId="164" fontId="10" fillId="6" borderId="9" xfId="1" applyNumberFormat="1" applyFont="1" applyFill="1" applyBorder="1" applyAlignment="1" applyProtection="1"/>
    <xf numFmtId="164" fontId="10" fillId="6" borderId="10" xfId="1" applyNumberFormat="1" applyFont="1" applyFill="1" applyBorder="1" applyAlignment="1" applyProtection="1"/>
    <xf numFmtId="164" fontId="13" fillId="0" borderId="0" xfId="1" applyNumberFormat="1" applyFont="1"/>
    <xf numFmtId="164" fontId="8" fillId="0" borderId="0" xfId="1" applyNumberFormat="1" applyFont="1"/>
    <xf numFmtId="0" fontId="9" fillId="5" borderId="1" xfId="0" applyFont="1" applyFill="1" applyBorder="1" applyAlignment="1">
      <alignment horizontal="left"/>
    </xf>
    <xf numFmtId="0" fontId="9" fillId="0" borderId="0" xfId="0" applyFont="1" applyFill="1" applyBorder="1" applyAlignment="1" applyProtection="1">
      <alignment horizontal="left" vertical="top" wrapText="1"/>
    </xf>
    <xf numFmtId="0" fontId="9" fillId="0" borderId="0" xfId="0" applyFont="1" applyBorder="1" applyAlignment="1" applyProtection="1">
      <alignment vertical="top" wrapText="1"/>
    </xf>
    <xf numFmtId="0" fontId="9" fillId="0" borderId="0" xfId="0" applyFont="1" applyAlignment="1" applyProtection="1">
      <alignment vertical="top" wrapText="1"/>
    </xf>
    <xf numFmtId="165" fontId="11" fillId="0" borderId="1" xfId="3" applyNumberFormat="1" applyFont="1" applyFill="1" applyBorder="1" applyAlignment="1" applyProtection="1">
      <alignment horizontal="center" textRotation="90" wrapText="1"/>
    </xf>
    <xf numFmtId="164" fontId="13" fillId="6" borderId="1" xfId="1" applyNumberFormat="1" applyFont="1" applyFill="1" applyBorder="1" applyAlignment="1">
      <alignment horizontal="center"/>
    </xf>
    <xf numFmtId="168" fontId="9" fillId="7" borderId="1" xfId="0" applyNumberFormat="1" applyFont="1" applyFill="1" applyBorder="1" applyAlignment="1" applyProtection="1">
      <alignment horizontal="left"/>
      <protection locked="0"/>
    </xf>
    <xf numFmtId="0" fontId="16" fillId="0" borderId="0" xfId="0" applyFont="1" applyBorder="1" applyProtection="1"/>
    <xf numFmtId="165" fontId="16" fillId="7" borderId="1" xfId="3" applyNumberFormat="1" applyFont="1" applyFill="1" applyBorder="1" applyProtection="1">
      <protection locked="0"/>
    </xf>
    <xf numFmtId="164" fontId="16" fillId="0" borderId="0" xfId="1" applyNumberFormat="1" applyFont="1" applyFill="1" applyBorder="1" applyProtection="1"/>
    <xf numFmtId="166" fontId="9" fillId="4" borderId="1" xfId="1" applyNumberFormat="1" applyFont="1" applyFill="1" applyBorder="1" applyProtection="1"/>
    <xf numFmtId="166" fontId="9" fillId="4" borderId="9" xfId="1" applyNumberFormat="1" applyFont="1" applyFill="1" applyBorder="1" applyProtection="1"/>
    <xf numFmtId="166" fontId="9" fillId="5" borderId="1" xfId="1" applyNumberFormat="1" applyFont="1" applyFill="1" applyBorder="1" applyProtection="1"/>
    <xf numFmtId="3" fontId="9" fillId="7" borderId="1" xfId="1" applyNumberFormat="1" applyFont="1" applyFill="1" applyBorder="1" applyProtection="1">
      <protection locked="0"/>
    </xf>
    <xf numFmtId="0" fontId="9" fillId="0" borderId="0" xfId="0" applyFont="1" applyAlignment="1" applyProtection="1">
      <alignment horizontal="left"/>
    </xf>
    <xf numFmtId="0" fontId="10" fillId="0" borderId="0" xfId="0" applyFont="1" applyAlignment="1" applyProtection="1">
      <alignment horizontal="left" vertical="top" wrapText="1"/>
    </xf>
    <xf numFmtId="0" fontId="10" fillId="0" borderId="0" xfId="0" applyFont="1" applyFill="1" applyAlignment="1" applyProtection="1">
      <alignment horizontal="left" vertical="top" wrapText="1"/>
    </xf>
    <xf numFmtId="0" fontId="9" fillId="0" borderId="0" xfId="0" applyFont="1" applyFill="1" applyBorder="1" applyAlignment="1" applyProtection="1">
      <alignment horizontal="left"/>
    </xf>
    <xf numFmtId="0" fontId="9" fillId="0" borderId="0" xfId="0" applyFont="1" applyAlignment="1" applyProtection="1"/>
    <xf numFmtId="164" fontId="16" fillId="0" borderId="0" xfId="1" applyNumberFormat="1" applyFont="1" applyProtection="1"/>
    <xf numFmtId="164" fontId="16" fillId="0" borderId="0" xfId="1" applyNumberFormat="1" applyFont="1" applyBorder="1" applyProtection="1"/>
    <xf numFmtId="167" fontId="14" fillId="4" borderId="1" xfId="1" applyNumberFormat="1" applyFont="1" applyFill="1" applyBorder="1" applyAlignment="1" applyProtection="1">
      <alignment horizontal="centerContinuous"/>
    </xf>
    <xf numFmtId="164" fontId="16" fillId="0" borderId="0" xfId="1" applyNumberFormat="1" applyFont="1" applyBorder="1" applyAlignment="1" applyProtection="1">
      <alignment vertical="top" wrapText="1"/>
    </xf>
    <xf numFmtId="164" fontId="16" fillId="0" borderId="0" xfId="1" applyNumberFormat="1" applyFont="1" applyAlignment="1" applyProtection="1">
      <alignment vertical="top" wrapText="1"/>
    </xf>
    <xf numFmtId="164" fontId="14" fillId="0" borderId="0" xfId="1" applyNumberFormat="1" applyFont="1" applyProtection="1"/>
    <xf numFmtId="164" fontId="16" fillId="0" borderId="0" xfId="1" applyNumberFormat="1" applyFont="1" applyBorder="1" applyAlignment="1" applyProtection="1">
      <alignment horizontal="left" vertical="top"/>
    </xf>
    <xf numFmtId="164" fontId="1" fillId="0" borderId="0" xfId="1" applyNumberFormat="1" applyFont="1" applyProtection="1"/>
    <xf numFmtId="3" fontId="16" fillId="7" borderId="1" xfId="1" applyNumberFormat="1" applyFont="1" applyFill="1" applyBorder="1" applyAlignment="1" applyProtection="1">
      <alignment horizontal="right"/>
      <protection locked="0"/>
    </xf>
    <xf numFmtId="3" fontId="16" fillId="7" borderId="2" xfId="1" applyNumberFormat="1" applyFont="1" applyFill="1" applyBorder="1" applyAlignment="1" applyProtection="1">
      <alignment horizontal="right"/>
      <protection locked="0"/>
    </xf>
    <xf numFmtId="0" fontId="16" fillId="0" borderId="0" xfId="0" applyFont="1" applyFill="1" applyBorder="1" applyProtection="1"/>
    <xf numFmtId="0" fontId="19" fillId="0" borderId="0" xfId="0" applyFont="1" applyFill="1" applyBorder="1" applyAlignment="1" applyProtection="1">
      <alignment vertical="top" wrapText="1"/>
    </xf>
    <xf numFmtId="0" fontId="9" fillId="7" borderId="1" xfId="0" applyFont="1" applyFill="1" applyBorder="1" applyAlignment="1" applyProtection="1">
      <alignment horizontal="left" vertical="top" wrapText="1"/>
      <protection locked="0"/>
    </xf>
    <xf numFmtId="164" fontId="10" fillId="6" borderId="4" xfId="1" applyNumberFormat="1" applyFont="1" applyFill="1" applyBorder="1" applyAlignment="1" applyProtection="1"/>
    <xf numFmtId="1" fontId="10" fillId="4" borderId="1" xfId="1" applyNumberFormat="1" applyFont="1" applyFill="1" applyBorder="1" applyAlignment="1" applyProtection="1">
      <alignment horizontal="center" vertical="center"/>
    </xf>
    <xf numFmtId="0" fontId="9" fillId="0" borderId="0" xfId="0" applyFont="1" applyFill="1" applyBorder="1" applyAlignment="1" applyProtection="1">
      <alignment vertical="center"/>
    </xf>
    <xf numFmtId="10" fontId="9" fillId="7" borderId="1" xfId="1" applyNumberFormat="1" applyFont="1" applyFill="1" applyBorder="1" applyProtection="1">
      <protection locked="0"/>
    </xf>
    <xf numFmtId="10" fontId="9" fillId="0" borderId="0" xfId="1" applyNumberFormat="1" applyFont="1" applyFill="1" applyBorder="1" applyProtection="1"/>
    <xf numFmtId="10" fontId="9" fillId="0" borderId="0" xfId="0" applyNumberFormat="1" applyFont="1" applyFill="1" applyBorder="1" applyProtection="1"/>
    <xf numFmtId="0" fontId="9" fillId="7" borderId="1" xfId="0" applyFont="1" applyFill="1" applyBorder="1" applyAlignment="1" applyProtection="1">
      <alignment horizontal="left"/>
      <protection locked="0"/>
    </xf>
    <xf numFmtId="164" fontId="10" fillId="3" borderId="1" xfId="1" applyNumberFormat="1" applyFont="1" applyFill="1" applyBorder="1" applyAlignment="1" applyProtection="1">
      <alignment horizontal="left"/>
    </xf>
    <xf numFmtId="0" fontId="10" fillId="0" borderId="0" xfId="0" applyFont="1" applyFill="1" applyBorder="1" applyProtection="1"/>
    <xf numFmtId="164" fontId="16" fillId="0" borderId="0" xfId="1" applyNumberFormat="1" applyFont="1" applyBorder="1"/>
    <xf numFmtId="164" fontId="16" fillId="0" borderId="0" xfId="1" applyNumberFormat="1" applyFont="1"/>
    <xf numFmtId="0" fontId="9" fillId="0" borderId="0" xfId="0" applyFont="1" applyBorder="1"/>
    <xf numFmtId="3" fontId="9" fillId="6" borderId="1" xfId="1" applyNumberFormat="1" applyFont="1" applyFill="1" applyBorder="1" applyAlignment="1" applyProtection="1"/>
    <xf numFmtId="164" fontId="16" fillId="0" borderId="0" xfId="1" applyNumberFormat="1" applyFont="1" applyFill="1" applyBorder="1" applyAlignment="1">
      <alignment vertical="top" wrapText="1"/>
    </xf>
    <xf numFmtId="164" fontId="16" fillId="0" borderId="0" xfId="1" applyNumberFormat="1" applyFont="1" applyFill="1" applyAlignment="1">
      <alignment vertical="top" wrapText="1"/>
    </xf>
    <xf numFmtId="1" fontId="14" fillId="0" borderId="0" xfId="1" applyNumberFormat="1" applyFont="1" applyFill="1" applyBorder="1" applyAlignment="1">
      <alignment horizontal="center"/>
    </xf>
    <xf numFmtId="164" fontId="16" fillId="0" borderId="0" xfId="1" applyNumberFormat="1" applyFont="1" applyFill="1" applyBorder="1"/>
    <xf numFmtId="3" fontId="16" fillId="0" borderId="17" xfId="1" applyNumberFormat="1" applyFont="1" applyFill="1" applyBorder="1" applyAlignment="1" applyProtection="1">
      <alignment horizontal="right"/>
      <protection locked="0"/>
    </xf>
    <xf numFmtId="0" fontId="0" fillId="0" borderId="0" xfId="0" applyFont="1"/>
    <xf numFmtId="0" fontId="9" fillId="0" borderId="0" xfId="0" applyFont="1" applyAlignment="1" applyProtection="1">
      <alignment vertical="center"/>
    </xf>
    <xf numFmtId="3" fontId="10" fillId="6" borderId="1" xfId="1" applyNumberFormat="1" applyFont="1" applyFill="1" applyBorder="1" applyAlignment="1" applyProtection="1"/>
    <xf numFmtId="0" fontId="0" fillId="0" borderId="0" xfId="0" applyFont="1" applyProtection="1"/>
    <xf numFmtId="0" fontId="0" fillId="0" borderId="0" xfId="0" applyFont="1" applyAlignment="1" applyProtection="1"/>
    <xf numFmtId="3" fontId="0" fillId="0" borderId="0" xfId="0" applyNumberFormat="1" applyFont="1" applyAlignment="1" applyProtection="1">
      <alignment horizontal="right"/>
    </xf>
    <xf numFmtId="164" fontId="13" fillId="5" borderId="1" xfId="1" applyNumberFormat="1" applyFont="1" applyFill="1" applyBorder="1" applyAlignment="1" applyProtection="1"/>
    <xf numFmtId="3" fontId="0" fillId="6" borderId="7" xfId="0" applyNumberFormat="1" applyFont="1" applyFill="1" applyBorder="1" applyAlignment="1" applyProtection="1">
      <alignment horizontal="right"/>
    </xf>
    <xf numFmtId="3" fontId="0" fillId="6" borderId="0" xfId="0" applyNumberFormat="1" applyFont="1" applyFill="1" applyBorder="1" applyAlignment="1" applyProtection="1">
      <alignment horizontal="right"/>
    </xf>
    <xf numFmtId="0" fontId="0" fillId="0" borderId="0" xfId="0" applyFont="1" applyAlignment="1" applyProtection="1">
      <alignment horizontal="left"/>
    </xf>
    <xf numFmtId="0" fontId="24" fillId="3" borderId="28" xfId="0" applyFont="1" applyFill="1" applyBorder="1" applyAlignment="1" applyProtection="1">
      <alignment horizontal="left"/>
    </xf>
    <xf numFmtId="3" fontId="0" fillId="0" borderId="0" xfId="0" applyNumberFormat="1" applyFont="1" applyAlignment="1" applyProtection="1">
      <alignment horizontal="left"/>
    </xf>
    <xf numFmtId="0" fontId="0" fillId="6" borderId="27" xfId="0" applyFont="1" applyFill="1" applyBorder="1" applyAlignment="1" applyProtection="1">
      <alignment horizontal="left"/>
    </xf>
    <xf numFmtId="0" fontId="0" fillId="6" borderId="0" xfId="0" applyFont="1" applyFill="1" applyBorder="1" applyAlignment="1" applyProtection="1">
      <alignment horizontal="left"/>
    </xf>
    <xf numFmtId="0" fontId="0" fillId="6" borderId="29" xfId="0" applyFont="1" applyFill="1" applyBorder="1" applyAlignment="1" applyProtection="1">
      <alignment horizontal="left"/>
    </xf>
    <xf numFmtId="0" fontId="23" fillId="3" borderId="22" xfId="0" applyFont="1" applyFill="1" applyBorder="1" applyAlignment="1" applyProtection="1"/>
    <xf numFmtId="0" fontId="23" fillId="3" borderId="23" xfId="0" applyFont="1" applyFill="1" applyBorder="1" applyAlignment="1" applyProtection="1"/>
    <xf numFmtId="3" fontId="0" fillId="0" borderId="0" xfId="0" applyNumberFormat="1" applyFont="1" applyAlignment="1" applyProtection="1"/>
    <xf numFmtId="3" fontId="0" fillId="6" borderId="21" xfId="0" applyNumberFormat="1" applyFont="1" applyFill="1" applyBorder="1" applyAlignment="1" applyProtection="1"/>
    <xf numFmtId="3" fontId="0" fillId="6" borderId="0" xfId="0" applyNumberFormat="1" applyFont="1" applyFill="1" applyBorder="1" applyAlignment="1" applyProtection="1"/>
    <xf numFmtId="3" fontId="0" fillId="6" borderId="12" xfId="0" applyNumberFormat="1" applyFont="1" applyFill="1" applyBorder="1" applyAlignment="1" applyProtection="1"/>
    <xf numFmtId="3" fontId="0" fillId="6" borderId="11" xfId="0" applyNumberFormat="1" applyFont="1" applyFill="1" applyBorder="1" applyAlignment="1" applyProtection="1"/>
    <xf numFmtId="166" fontId="14" fillId="6" borderId="20" xfId="1" applyNumberFormat="1" applyFont="1" applyFill="1" applyBorder="1" applyAlignment="1" applyProtection="1">
      <alignment horizontal="right"/>
    </xf>
    <xf numFmtId="0" fontId="9" fillId="0" borderId="0" xfId="0" applyFont="1"/>
    <xf numFmtId="0" fontId="9" fillId="0" borderId="0" xfId="0" applyFont="1" applyProtection="1"/>
    <xf numFmtId="0" fontId="9" fillId="0" borderId="0" xfId="0" applyFont="1" applyFill="1" applyProtection="1"/>
    <xf numFmtId="164" fontId="1" fillId="0" borderId="0" xfId="1" applyNumberFormat="1" applyFont="1"/>
    <xf numFmtId="164" fontId="13" fillId="0" borderId="0" xfId="1" applyNumberFormat="1" applyFont="1"/>
    <xf numFmtId="164" fontId="8" fillId="0" borderId="0" xfId="1" applyNumberFormat="1" applyFont="1"/>
    <xf numFmtId="0" fontId="9" fillId="5" borderId="1" xfId="0" applyFont="1" applyFill="1" applyBorder="1" applyAlignment="1">
      <alignment horizontal="left"/>
    </xf>
    <xf numFmtId="164" fontId="16" fillId="0" borderId="0" xfId="1" applyNumberFormat="1" applyFont="1" applyProtection="1"/>
    <xf numFmtId="164" fontId="16" fillId="0" borderId="0" xfId="1" applyNumberFormat="1" applyFont="1" applyBorder="1" applyProtection="1"/>
    <xf numFmtId="164" fontId="16" fillId="0" borderId="0" xfId="1" applyNumberFormat="1" applyFont="1" applyBorder="1" applyAlignment="1" applyProtection="1">
      <alignment vertical="top" wrapText="1"/>
    </xf>
    <xf numFmtId="164" fontId="16" fillId="0" borderId="0" xfId="1" applyNumberFormat="1" applyFont="1" applyAlignment="1" applyProtection="1">
      <alignment vertical="top" wrapText="1"/>
    </xf>
    <xf numFmtId="164" fontId="1" fillId="0" borderId="0" xfId="1" applyNumberFormat="1" applyFont="1" applyProtection="1"/>
    <xf numFmtId="0" fontId="0" fillId="0" borderId="0" xfId="0" applyFont="1" applyProtection="1"/>
    <xf numFmtId="3" fontId="9" fillId="7" borderId="1" xfId="0" applyNumberFormat="1" applyFont="1" applyFill="1" applyBorder="1" applyAlignment="1" applyProtection="1">
      <alignment horizontal="left"/>
      <protection locked="0"/>
    </xf>
    <xf numFmtId="164" fontId="9" fillId="0" borderId="0" xfId="0" applyNumberFormat="1" applyFont="1" applyProtection="1"/>
    <xf numFmtId="166" fontId="13" fillId="6" borderId="1" xfId="1" applyNumberFormat="1" applyFont="1" applyFill="1" applyBorder="1" applyAlignment="1">
      <alignment horizontal="right"/>
    </xf>
    <xf numFmtId="164" fontId="9" fillId="3" borderId="1" xfId="1" applyNumberFormat="1" applyFont="1" applyFill="1" applyBorder="1" applyAlignment="1" applyProtection="1"/>
    <xf numFmtId="164" fontId="16" fillId="0" borderId="0" xfId="1" applyNumberFormat="1" applyFont="1" applyProtection="1">
      <protection locked="0"/>
    </xf>
    <xf numFmtId="164" fontId="17" fillId="0" borderId="0" xfId="1" applyNumberFormat="1" applyFont="1" applyBorder="1"/>
    <xf numFmtId="165" fontId="13" fillId="4" borderId="2" xfId="3" applyNumberFormat="1" applyFont="1" applyFill="1" applyBorder="1" applyAlignment="1">
      <alignment horizontal="right"/>
    </xf>
    <xf numFmtId="165" fontId="13" fillId="4" borderId="1" xfId="3" applyNumberFormat="1" applyFont="1" applyFill="1" applyBorder="1" applyAlignment="1">
      <alignment horizontal="right"/>
    </xf>
    <xf numFmtId="165" fontId="13" fillId="5" borderId="1" xfId="3" applyNumberFormat="1" applyFont="1" applyFill="1" applyBorder="1" applyAlignment="1">
      <alignment horizontal="right"/>
    </xf>
    <xf numFmtId="165" fontId="13" fillId="0" borderId="0" xfId="3" applyNumberFormat="1" applyFont="1" applyFill="1" applyBorder="1" applyAlignment="1">
      <alignment horizontal="right"/>
    </xf>
    <xf numFmtId="0" fontId="9" fillId="3" borderId="9" xfId="0" applyFont="1" applyFill="1" applyBorder="1" applyAlignment="1" applyProtection="1">
      <alignment horizontal="left" vertical="top" wrapText="1"/>
    </xf>
    <xf numFmtId="0" fontId="9" fillId="0" borderId="0" xfId="0" applyFont="1" applyAlignment="1" applyProtection="1">
      <alignment horizontal="center" vertical="center"/>
    </xf>
    <xf numFmtId="0" fontId="9" fillId="4" borderId="1" xfId="0" applyFont="1" applyFill="1" applyBorder="1" applyAlignment="1" applyProtection="1">
      <alignment horizontal="center" vertical="center" wrapText="1"/>
    </xf>
    <xf numFmtId="164" fontId="9" fillId="4" borderId="1" xfId="1" applyNumberFormat="1" applyFont="1" applyFill="1" applyBorder="1" applyAlignment="1" applyProtection="1">
      <alignment horizontal="center" vertical="center" wrapText="1"/>
    </xf>
    <xf numFmtId="165" fontId="11" fillId="0" borderId="1" xfId="3" applyNumberFormat="1" applyFont="1" applyFill="1" applyBorder="1" applyAlignment="1" applyProtection="1">
      <alignment horizontal="left"/>
    </xf>
    <xf numFmtId="164" fontId="9" fillId="0" borderId="3" xfId="1" applyNumberFormat="1" applyFont="1" applyFill="1" applyBorder="1" applyAlignment="1" applyProtection="1">
      <alignment horizontal="left"/>
    </xf>
    <xf numFmtId="166" fontId="9" fillId="0" borderId="0" xfId="1" applyNumberFormat="1" applyFont="1" applyFill="1" applyBorder="1" applyProtection="1"/>
    <xf numFmtId="0" fontId="9" fillId="0" borderId="5" xfId="0" applyFont="1" applyBorder="1" applyAlignment="1" applyProtection="1">
      <alignment vertical="top" wrapText="1"/>
    </xf>
    <xf numFmtId="166" fontId="9" fillId="7" borderId="9" xfId="1" applyNumberFormat="1" applyFont="1" applyFill="1" applyBorder="1" applyAlignment="1" applyProtection="1">
      <protection locked="0"/>
    </xf>
    <xf numFmtId="166" fontId="9" fillId="13" borderId="1" xfId="1" applyNumberFormat="1" applyFont="1" applyFill="1" applyBorder="1" applyProtection="1"/>
    <xf numFmtId="3" fontId="9" fillId="14" borderId="1" xfId="1" applyNumberFormat="1" applyFont="1" applyFill="1" applyBorder="1" applyProtection="1"/>
    <xf numFmtId="165" fontId="11" fillId="0" borderId="0" xfId="3" applyNumberFormat="1" applyFont="1" applyFill="1" applyBorder="1" applyAlignment="1" applyProtection="1">
      <alignment horizontal="center" textRotation="90" wrapText="1"/>
    </xf>
    <xf numFmtId="166" fontId="9" fillId="7" borderId="1" xfId="1" applyNumberFormat="1" applyFont="1" applyFill="1" applyBorder="1" applyAlignment="1" applyProtection="1">
      <protection locked="0"/>
    </xf>
    <xf numFmtId="0" fontId="9" fillId="0" borderId="7" xfId="0" applyFont="1" applyFill="1" applyBorder="1" applyProtection="1"/>
    <xf numFmtId="0" fontId="9" fillId="0" borderId="4" xfId="0" applyFont="1" applyBorder="1" applyAlignment="1" applyProtection="1">
      <alignment vertical="top" wrapText="1"/>
    </xf>
    <xf numFmtId="164" fontId="12" fillId="0" borderId="0" xfId="0" applyNumberFormat="1" applyFont="1" applyProtection="1"/>
    <xf numFmtId="165" fontId="27" fillId="0" borderId="2" xfId="3" applyNumberFormat="1" applyFont="1" applyFill="1" applyBorder="1" applyAlignment="1" applyProtection="1">
      <alignment horizontal="center"/>
    </xf>
    <xf numFmtId="165" fontId="9" fillId="0" borderId="1" xfId="3" applyNumberFormat="1" applyFont="1" applyFill="1" applyBorder="1" applyAlignment="1" applyProtection="1">
      <alignment horizontal="left"/>
    </xf>
    <xf numFmtId="3" fontId="15" fillId="15" borderId="9" xfId="1" applyNumberFormat="1" applyFont="1" applyFill="1" applyBorder="1" applyAlignment="1" applyProtection="1"/>
    <xf numFmtId="3" fontId="15" fillId="0" borderId="9" xfId="1" applyNumberFormat="1" applyFont="1" applyFill="1" applyBorder="1" applyAlignment="1" applyProtection="1"/>
    <xf numFmtId="3" fontId="11" fillId="0" borderId="9" xfId="1" applyNumberFormat="1" applyFont="1" applyFill="1" applyBorder="1" applyAlignment="1" applyProtection="1"/>
    <xf numFmtId="3" fontId="11" fillId="0" borderId="1" xfId="1" applyNumberFormat="1" applyFont="1" applyFill="1" applyBorder="1" applyAlignment="1" applyProtection="1"/>
    <xf numFmtId="0" fontId="9" fillId="0" borderId="9" xfId="0" applyFont="1" applyBorder="1" applyProtection="1"/>
    <xf numFmtId="164" fontId="13" fillId="6" borderId="1" xfId="1" applyNumberFormat="1" applyFont="1" applyFill="1" applyBorder="1" applyAlignment="1" applyProtection="1"/>
    <xf numFmtId="164" fontId="13" fillId="4" borderId="1" xfId="1" applyNumberFormat="1" applyFont="1" applyFill="1" applyBorder="1" applyAlignment="1" applyProtection="1">
      <alignment horizontal="centerContinuous" vertical="top" wrapText="1"/>
    </xf>
    <xf numFmtId="164" fontId="13" fillId="4" borderId="1" xfId="1" applyNumberFormat="1" applyFont="1" applyFill="1" applyBorder="1" applyAlignment="1" applyProtection="1">
      <alignment horizontal="center" vertical="top" wrapText="1"/>
    </xf>
    <xf numFmtId="164" fontId="13" fillId="5" borderId="1" xfId="1" applyNumberFormat="1" applyFont="1" applyFill="1" applyBorder="1" applyAlignment="1" applyProtection="1">
      <alignment horizontal="center" vertical="center" textRotation="90" wrapText="1"/>
    </xf>
    <xf numFmtId="164" fontId="13" fillId="4" borderId="1" xfId="1" applyNumberFormat="1" applyFont="1" applyFill="1" applyBorder="1" applyAlignment="1" applyProtection="1">
      <alignment horizontal="centerContinuous"/>
    </xf>
    <xf numFmtId="164" fontId="13" fillId="4" borderId="12" xfId="1" applyNumberFormat="1" applyFont="1" applyFill="1" applyBorder="1" applyAlignment="1" applyProtection="1">
      <alignment horizontal="center" vertical="center" textRotation="90" wrapText="1"/>
    </xf>
    <xf numFmtId="164" fontId="13" fillId="6" borderId="12" xfId="1" applyNumberFormat="1" applyFont="1" applyFill="1" applyBorder="1" applyAlignment="1" applyProtection="1">
      <alignment horizontal="center" vertical="center" textRotation="90" wrapText="1"/>
    </xf>
    <xf numFmtId="164" fontId="29" fillId="4" borderId="1" xfId="1" applyNumberFormat="1" applyFont="1" applyFill="1" applyBorder="1" applyAlignment="1" applyProtection="1">
      <alignment horizontal="centerContinuous"/>
    </xf>
    <xf numFmtId="164" fontId="29" fillId="6" borderId="1" xfId="1" applyNumberFormat="1" applyFont="1" applyFill="1" applyBorder="1" applyAlignment="1" applyProtection="1"/>
    <xf numFmtId="164" fontId="29" fillId="6" borderId="1" xfId="1" applyNumberFormat="1" applyFont="1" applyFill="1" applyBorder="1" applyAlignment="1" applyProtection="1">
      <alignment horizontal="centerContinuous"/>
    </xf>
    <xf numFmtId="164" fontId="30" fillId="5" borderId="1" xfId="1" applyNumberFormat="1" applyFont="1" applyFill="1" applyBorder="1" applyAlignment="1" applyProtection="1"/>
    <xf numFmtId="164" fontId="30" fillId="6" borderId="24" xfId="1" applyNumberFormat="1" applyFont="1" applyFill="1" applyBorder="1" applyAlignment="1" applyProtection="1"/>
    <xf numFmtId="164" fontId="30" fillId="6" borderId="9" xfId="1" applyNumberFormat="1" applyFont="1" applyFill="1" applyBorder="1" applyAlignment="1" applyProtection="1"/>
    <xf numFmtId="164" fontId="9" fillId="3" borderId="28" xfId="1" applyNumberFormat="1" applyFont="1" applyFill="1" applyBorder="1" applyAlignment="1" applyProtection="1"/>
    <xf numFmtId="164" fontId="30" fillId="6" borderId="25" xfId="1" applyNumberFormat="1" applyFont="1" applyFill="1" applyBorder="1" applyAlignment="1" applyProtection="1"/>
    <xf numFmtId="169" fontId="0" fillId="0" borderId="0" xfId="1" applyNumberFormat="1" applyFont="1" applyProtection="1"/>
    <xf numFmtId="0" fontId="9" fillId="3" borderId="9" xfId="0" applyFont="1" applyFill="1" applyBorder="1" applyAlignment="1" applyProtection="1">
      <alignment horizontal="left" vertical="top" wrapText="1"/>
    </xf>
    <xf numFmtId="1" fontId="14" fillId="4" borderId="9" xfId="1" applyNumberFormat="1" applyFont="1" applyFill="1" applyBorder="1" applyAlignment="1">
      <alignment horizontal="center" vertical="center"/>
    </xf>
    <xf numFmtId="1" fontId="14" fillId="4" borderId="1" xfId="1" applyNumberFormat="1" applyFont="1" applyFill="1" applyBorder="1" applyAlignment="1">
      <alignment horizontal="center" vertical="center"/>
    </xf>
    <xf numFmtId="1" fontId="14" fillId="5" borderId="1" xfId="1" applyNumberFormat="1" applyFont="1" applyFill="1" applyBorder="1" applyAlignment="1">
      <alignment horizontal="center" vertical="center"/>
    </xf>
    <xf numFmtId="164" fontId="1" fillId="0" borderId="0" xfId="1" applyNumberFormat="1" applyFont="1" applyAlignment="1">
      <alignment vertical="center"/>
    </xf>
    <xf numFmtId="0" fontId="10" fillId="3" borderId="9" xfId="0" applyNumberFormat="1" applyFont="1" applyFill="1" applyBorder="1" applyAlignment="1" applyProtection="1">
      <alignment horizontal="left" vertical="top" wrapText="1"/>
    </xf>
    <xf numFmtId="0" fontId="10" fillId="3" borderId="10" xfId="0" applyNumberFormat="1" applyFont="1" applyFill="1" applyBorder="1" applyAlignment="1" applyProtection="1">
      <alignment horizontal="left" vertical="top" wrapText="1"/>
    </xf>
    <xf numFmtId="0" fontId="10" fillId="3" borderId="2" xfId="0" applyNumberFormat="1" applyFont="1" applyFill="1" applyBorder="1" applyAlignment="1" applyProtection="1">
      <alignment horizontal="left" vertical="top" wrapText="1"/>
    </xf>
    <xf numFmtId="0" fontId="10" fillId="0" borderId="0" xfId="0" applyFont="1" applyFill="1" applyBorder="1" applyAlignment="1" applyProtection="1">
      <alignment horizontal="center" vertical="center" wrapText="1"/>
    </xf>
    <xf numFmtId="0" fontId="5" fillId="5" borderId="1" xfId="0" applyFont="1" applyFill="1" applyBorder="1" applyAlignment="1" applyProtection="1">
      <alignment horizontal="center" vertical="center" wrapText="1"/>
    </xf>
    <xf numFmtId="0" fontId="10" fillId="0" borderId="0" xfId="0" applyFont="1" applyFill="1" applyAlignment="1" applyProtection="1">
      <alignment horizontal="center" vertical="center" wrapText="1"/>
    </xf>
    <xf numFmtId="1" fontId="10" fillId="5" borderId="1" xfId="1" applyNumberFormat="1" applyFont="1" applyFill="1" applyBorder="1" applyAlignment="1" applyProtection="1">
      <alignment horizontal="center" vertical="center"/>
    </xf>
    <xf numFmtId="167" fontId="10" fillId="5" borderId="1" xfId="1" applyNumberFormat="1" applyFont="1" applyFill="1" applyBorder="1" applyAlignment="1" applyProtection="1">
      <alignment horizontal="center" vertical="center" wrapText="1"/>
    </xf>
    <xf numFmtId="1" fontId="10" fillId="4" borderId="1" xfId="1" applyNumberFormat="1" applyFont="1" applyFill="1" applyBorder="1" applyAlignment="1" applyProtection="1">
      <alignment horizontal="center" vertical="center" wrapText="1"/>
    </xf>
    <xf numFmtId="3" fontId="16" fillId="7" borderId="10" xfId="1" applyNumberFormat="1" applyFont="1" applyFill="1" applyBorder="1" applyAlignment="1" applyProtection="1">
      <alignment horizontal="right"/>
    </xf>
    <xf numFmtId="3" fontId="16" fillId="7" borderId="2" xfId="1" applyNumberFormat="1" applyFont="1" applyFill="1" applyBorder="1" applyAlignment="1" applyProtection="1">
      <alignment horizontal="right"/>
    </xf>
    <xf numFmtId="10" fontId="9" fillId="7" borderId="10" xfId="1" applyNumberFormat="1" applyFont="1" applyFill="1" applyBorder="1" applyAlignment="1" applyProtection="1"/>
    <xf numFmtId="10" fontId="9" fillId="7" borderId="2" xfId="1" applyNumberFormat="1" applyFont="1" applyFill="1" applyBorder="1" applyAlignment="1" applyProtection="1"/>
    <xf numFmtId="164" fontId="16" fillId="0" borderId="0" xfId="1" applyNumberFormat="1" applyFont="1" applyAlignment="1" applyProtection="1"/>
    <xf numFmtId="0" fontId="9" fillId="7" borderId="9" xfId="0" applyFont="1" applyFill="1" applyBorder="1" applyAlignment="1" applyProtection="1">
      <alignment horizontal="left" vertical="top"/>
    </xf>
    <xf numFmtId="0" fontId="9" fillId="7" borderId="10" xfId="0" applyFont="1" applyFill="1" applyBorder="1" applyAlignment="1" applyProtection="1">
      <alignment horizontal="left" vertical="top"/>
    </xf>
    <xf numFmtId="0" fontId="9" fillId="7" borderId="2" xfId="0" applyFont="1" applyFill="1" applyBorder="1" applyAlignment="1" applyProtection="1">
      <alignment horizontal="left" vertical="top"/>
    </xf>
    <xf numFmtId="0" fontId="9" fillId="0" borderId="0" xfId="0" applyFont="1" applyFill="1" applyBorder="1" applyAlignment="1" applyProtection="1">
      <alignment vertical="center" wrapText="1"/>
    </xf>
    <xf numFmtId="164" fontId="10" fillId="5" borderId="1" xfId="1" applyNumberFormat="1" applyFont="1" applyFill="1" applyBorder="1" applyAlignment="1" applyProtection="1">
      <alignment horizontal="center" vertical="center" wrapText="1"/>
    </xf>
    <xf numFmtId="164" fontId="13" fillId="4" borderId="1" xfId="1" applyNumberFormat="1" applyFont="1" applyFill="1" applyBorder="1" applyAlignment="1" applyProtection="1">
      <alignment horizontal="center" vertical="center" wrapText="1"/>
    </xf>
    <xf numFmtId="3" fontId="16" fillId="7" borderId="9" xfId="1" applyNumberFormat="1" applyFont="1" applyFill="1" applyBorder="1" applyAlignment="1" applyProtection="1">
      <alignment horizontal="left"/>
    </xf>
    <xf numFmtId="164" fontId="32" fillId="0" borderId="0" xfId="1" applyNumberFormat="1" applyFont="1" applyProtection="1"/>
    <xf numFmtId="164" fontId="26" fillId="3" borderId="1" xfId="1" applyNumberFormat="1" applyFont="1" applyFill="1" applyBorder="1" applyAlignment="1" applyProtection="1"/>
    <xf numFmtId="0" fontId="26" fillId="0" borderId="10" xfId="0" applyFont="1" applyFill="1" applyBorder="1" applyAlignment="1" applyProtection="1"/>
    <xf numFmtId="164" fontId="33" fillId="0" borderId="0" xfId="1" applyNumberFormat="1" applyFont="1" applyProtection="1"/>
    <xf numFmtId="164" fontId="33" fillId="0" borderId="0" xfId="1" applyNumberFormat="1" applyFont="1" applyFill="1" applyBorder="1" applyProtection="1"/>
    <xf numFmtId="0" fontId="26" fillId="0" borderId="0" xfId="0" applyFont="1" applyProtection="1"/>
    <xf numFmtId="164" fontId="32" fillId="0" borderId="1" xfId="1" applyNumberFormat="1" applyFont="1" applyBorder="1" applyProtection="1"/>
    <xf numFmtId="164" fontId="9" fillId="3" borderId="1" xfId="1" applyNumberFormat="1" applyFont="1" applyFill="1" applyBorder="1" applyAlignment="1" applyProtection="1">
      <alignment wrapText="1"/>
    </xf>
    <xf numFmtId="0" fontId="33" fillId="0" borderId="0" xfId="1" applyNumberFormat="1" applyFont="1" applyProtection="1"/>
    <xf numFmtId="0" fontId="32" fillId="0" borderId="0" xfId="1" applyNumberFormat="1" applyFont="1" applyProtection="1"/>
    <xf numFmtId="0" fontId="33" fillId="0" borderId="0" xfId="1" applyNumberFormat="1" applyFont="1" applyFill="1" applyBorder="1" applyProtection="1"/>
    <xf numFmtId="164" fontId="9" fillId="3" borderId="9" xfId="1" applyNumberFormat="1" applyFont="1" applyFill="1" applyBorder="1" applyAlignment="1" applyProtection="1"/>
    <xf numFmtId="164" fontId="10" fillId="6" borderId="30" xfId="1" applyNumberFormat="1" applyFont="1" applyFill="1" applyBorder="1" applyAlignment="1" applyProtection="1">
      <alignment horizontal="left"/>
    </xf>
    <xf numFmtId="164" fontId="10" fillId="6" borderId="31" xfId="1" applyNumberFormat="1" applyFont="1" applyFill="1" applyBorder="1" applyAlignment="1" applyProtection="1">
      <alignment horizontal="left"/>
    </xf>
    <xf numFmtId="164" fontId="37" fillId="0" borderId="0" xfId="1" applyNumberFormat="1" applyFont="1"/>
    <xf numFmtId="164" fontId="10" fillId="6" borderId="8" xfId="1" applyNumberFormat="1" applyFont="1" applyFill="1" applyBorder="1" applyAlignment="1" applyProtection="1"/>
    <xf numFmtId="3" fontId="9" fillId="6" borderId="12" xfId="1" applyNumberFormat="1" applyFont="1" applyFill="1" applyBorder="1" applyAlignment="1" applyProtection="1"/>
    <xf numFmtId="164" fontId="9" fillId="3" borderId="4" xfId="1" applyNumberFormat="1" applyFont="1" applyFill="1" applyBorder="1" applyAlignment="1" applyProtection="1"/>
    <xf numFmtId="3" fontId="16" fillId="7" borderId="18" xfId="1" applyNumberFormat="1" applyFont="1" applyFill="1" applyBorder="1" applyAlignment="1" applyProtection="1">
      <alignment horizontal="right"/>
      <protection locked="0"/>
    </xf>
    <xf numFmtId="164" fontId="10" fillId="6" borderId="0" xfId="1" applyNumberFormat="1" applyFont="1" applyFill="1" applyBorder="1" applyAlignment="1" applyProtection="1"/>
    <xf numFmtId="3" fontId="16" fillId="7" borderId="6" xfId="1" applyNumberFormat="1" applyFont="1" applyFill="1" applyBorder="1" applyAlignment="1" applyProtection="1">
      <alignment horizontal="right"/>
      <protection locked="0"/>
    </xf>
    <xf numFmtId="3" fontId="16" fillId="7" borderId="12" xfId="1" applyNumberFormat="1" applyFont="1" applyFill="1" applyBorder="1" applyAlignment="1" applyProtection="1">
      <alignment horizontal="right"/>
      <protection locked="0"/>
    </xf>
    <xf numFmtId="3" fontId="16" fillId="7" borderId="13" xfId="1" applyNumberFormat="1" applyFont="1" applyFill="1" applyBorder="1" applyAlignment="1" applyProtection="1">
      <alignment horizontal="right"/>
      <protection locked="0"/>
    </xf>
    <xf numFmtId="3" fontId="10" fillId="0" borderId="1" xfId="1" applyNumberFormat="1" applyFont="1" applyFill="1" applyBorder="1" applyAlignment="1" applyProtection="1"/>
    <xf numFmtId="165" fontId="11" fillId="0" borderId="0" xfId="3" applyNumberFormat="1" applyFont="1" applyFill="1" applyBorder="1" applyAlignment="1" applyProtection="1">
      <alignment horizontal="left"/>
    </xf>
    <xf numFmtId="164" fontId="9" fillId="0" borderId="0" xfId="1" applyNumberFormat="1" applyFont="1" applyFill="1" applyBorder="1" applyAlignment="1" applyProtection="1">
      <alignment horizontal="left"/>
    </xf>
    <xf numFmtId="0" fontId="9" fillId="0" borderId="12" xfId="0" applyFont="1" applyBorder="1" applyAlignment="1" applyProtection="1">
      <alignment vertical="center"/>
    </xf>
    <xf numFmtId="165" fontId="11" fillId="0" borderId="0" xfId="3" applyNumberFormat="1" applyFont="1" applyFill="1" applyBorder="1" applyAlignment="1" applyProtection="1">
      <alignment horizontal="center" vertical="center" textRotation="90" wrapText="1"/>
    </xf>
    <xf numFmtId="164" fontId="24" fillId="11" borderId="1" xfId="1" applyNumberFormat="1" applyFont="1" applyFill="1" applyBorder="1" applyAlignment="1" applyProtection="1">
      <alignment vertical="top" wrapText="1"/>
    </xf>
    <xf numFmtId="0" fontId="7" fillId="0" borderId="0" xfId="0" applyFont="1" applyAlignment="1" applyProtection="1">
      <alignment vertical="top"/>
    </xf>
    <xf numFmtId="0" fontId="10" fillId="3" borderId="12" xfId="0" applyFont="1" applyFill="1" applyBorder="1" applyAlignment="1" applyProtection="1">
      <alignment vertical="top" wrapText="1"/>
    </xf>
    <xf numFmtId="0" fontId="9" fillId="7" borderId="1" xfId="0" applyFont="1" applyFill="1" applyBorder="1" applyAlignment="1" applyProtection="1">
      <alignment horizontal="left" wrapText="1"/>
      <protection locked="0"/>
    </xf>
    <xf numFmtId="164" fontId="10" fillId="6" borderId="1" xfId="1" applyNumberFormat="1" applyFont="1" applyFill="1" applyBorder="1" applyAlignment="1" applyProtection="1"/>
    <xf numFmtId="0" fontId="9" fillId="0" borderId="0" xfId="0" applyFont="1" applyAlignment="1">
      <alignment vertical="center"/>
    </xf>
    <xf numFmtId="3" fontId="16" fillId="7" borderId="10" xfId="1" applyNumberFormat="1" applyFont="1" applyFill="1" applyBorder="1" applyAlignment="1" applyProtection="1">
      <alignment horizontal="right" vertical="center"/>
    </xf>
    <xf numFmtId="3" fontId="16" fillId="7" borderId="2" xfId="1" applyNumberFormat="1" applyFont="1" applyFill="1" applyBorder="1" applyAlignment="1" applyProtection="1">
      <alignment horizontal="right" vertical="center"/>
    </xf>
    <xf numFmtId="164" fontId="16" fillId="0" borderId="0" xfId="1" applyNumberFormat="1" applyFont="1" applyAlignment="1" applyProtection="1">
      <alignment vertical="center"/>
    </xf>
    <xf numFmtId="164" fontId="16" fillId="0" borderId="0" xfId="1" applyNumberFormat="1" applyFont="1" applyBorder="1" applyAlignment="1" applyProtection="1">
      <alignment vertical="center"/>
    </xf>
    <xf numFmtId="0" fontId="9" fillId="0" borderId="0" xfId="0" applyFont="1" applyBorder="1" applyAlignment="1">
      <alignment vertical="center"/>
    </xf>
    <xf numFmtId="167" fontId="14" fillId="4" borderId="1" xfId="1" applyNumberFormat="1" applyFont="1" applyFill="1" applyBorder="1" applyAlignment="1" applyProtection="1">
      <alignment horizontal="center" vertical="center"/>
    </xf>
    <xf numFmtId="164" fontId="16" fillId="0" borderId="0" xfId="1" applyNumberFormat="1" applyFont="1" applyBorder="1" applyAlignment="1" applyProtection="1">
      <alignment vertical="center" wrapText="1"/>
    </xf>
    <xf numFmtId="164" fontId="16" fillId="0" borderId="0" xfId="1" applyNumberFormat="1" applyFont="1" applyAlignment="1" applyProtection="1">
      <alignment vertical="center" wrapText="1"/>
    </xf>
    <xf numFmtId="3" fontId="16" fillId="7" borderId="1" xfId="1" applyNumberFormat="1" applyFont="1" applyFill="1" applyBorder="1" applyAlignment="1" applyProtection="1">
      <alignment horizontal="right" vertical="center"/>
      <protection locked="0"/>
    </xf>
    <xf numFmtId="164" fontId="16" fillId="0" borderId="0" xfId="1" applyNumberFormat="1" applyFont="1" applyFill="1" applyAlignment="1" applyProtection="1">
      <alignment vertical="center"/>
    </xf>
    <xf numFmtId="164" fontId="10" fillId="6" borderId="9" xfId="1" applyNumberFormat="1" applyFont="1" applyFill="1" applyBorder="1" applyAlignment="1" applyProtection="1">
      <alignment vertical="center"/>
    </xf>
    <xf numFmtId="164" fontId="14" fillId="0" borderId="0" xfId="1" applyNumberFormat="1" applyFont="1" applyAlignment="1" applyProtection="1">
      <alignment vertical="center"/>
    </xf>
    <xf numFmtId="164" fontId="16" fillId="0" borderId="0" xfId="1" applyNumberFormat="1" applyFont="1" applyAlignment="1">
      <alignment vertical="center"/>
    </xf>
    <xf numFmtId="0" fontId="9" fillId="3" borderId="1" xfId="0" applyFont="1" applyFill="1" applyBorder="1" applyAlignment="1" applyProtection="1">
      <alignment horizontal="left" vertical="top" wrapText="1"/>
    </xf>
    <xf numFmtId="0" fontId="9" fillId="3" borderId="9" xfId="0" applyFont="1" applyFill="1" applyBorder="1" applyAlignment="1" applyProtection="1">
      <alignment vertical="top" wrapText="1"/>
    </xf>
    <xf numFmtId="164" fontId="10" fillId="11" borderId="9" xfId="1" applyNumberFormat="1" applyFont="1" applyFill="1" applyBorder="1" applyAlignment="1" applyProtection="1">
      <alignment horizontal="left" vertical="center" wrapText="1"/>
    </xf>
    <xf numFmtId="164" fontId="9" fillId="4" borderId="1" xfId="1" applyNumberFormat="1" applyFont="1" applyFill="1" applyBorder="1" applyAlignment="1" applyProtection="1">
      <alignment vertical="center"/>
    </xf>
    <xf numFmtId="0" fontId="9" fillId="0" borderId="0" xfId="0" applyFont="1" applyFill="1" applyAlignment="1" applyProtection="1">
      <alignment vertical="center"/>
    </xf>
    <xf numFmtId="164" fontId="31" fillId="6" borderId="1" xfId="1" applyNumberFormat="1" applyFont="1" applyFill="1" applyBorder="1" applyAlignment="1" applyProtection="1">
      <alignment horizontal="centerContinuous"/>
    </xf>
    <xf numFmtId="167" fontId="16" fillId="4" borderId="23" xfId="1" applyNumberFormat="1" applyFont="1" applyFill="1" applyBorder="1" applyAlignment="1" applyProtection="1">
      <alignment horizontal="center"/>
    </xf>
    <xf numFmtId="167" fontId="16" fillId="5" borderId="26" xfId="1" applyNumberFormat="1" applyFont="1" applyFill="1" applyBorder="1" applyAlignment="1" applyProtection="1">
      <alignment horizontal="center" vertical="center"/>
    </xf>
    <xf numFmtId="164" fontId="16" fillId="0" borderId="0" xfId="1" applyNumberFormat="1" applyFont="1" applyAlignment="1">
      <alignment vertical="top"/>
    </xf>
    <xf numFmtId="164" fontId="14" fillId="0" borderId="0" xfId="1" applyNumberFormat="1" applyFont="1" applyFill="1" applyBorder="1" applyAlignment="1">
      <alignment horizontal="center" vertical="top" wrapText="1"/>
    </xf>
    <xf numFmtId="164" fontId="11" fillId="8" borderId="12" xfId="1" applyNumberFormat="1" applyFont="1" applyFill="1" applyBorder="1" applyAlignment="1" applyProtection="1">
      <alignment horizontal="center" vertical="center" wrapText="1"/>
    </xf>
    <xf numFmtId="0" fontId="0" fillId="0" borderId="0" xfId="0" applyFont="1" applyAlignment="1" applyProtection="1">
      <alignment vertical="center"/>
    </xf>
    <xf numFmtId="164" fontId="9" fillId="3" borderId="1" xfId="1" applyNumberFormat="1" applyFont="1" applyFill="1" applyBorder="1" applyAlignment="1" applyProtection="1">
      <alignment horizontal="left" wrapText="1"/>
    </xf>
    <xf numFmtId="164" fontId="1" fillId="0" borderId="0" xfId="1" applyNumberFormat="1" applyFont="1" applyAlignment="1"/>
    <xf numFmtId="0" fontId="0" fillId="16" borderId="0" xfId="0" applyFill="1"/>
    <xf numFmtId="164" fontId="24" fillId="11" borderId="9" xfId="1" applyNumberFormat="1" applyFont="1" applyFill="1" applyBorder="1" applyAlignment="1" applyProtection="1">
      <alignment horizontal="left" vertical="center" wrapText="1"/>
    </xf>
    <xf numFmtId="164" fontId="9" fillId="3" borderId="9" xfId="1" applyNumberFormat="1" applyFont="1" applyFill="1" applyBorder="1" applyAlignment="1" applyProtection="1">
      <alignment horizontal="left" vertical="center"/>
    </xf>
    <xf numFmtId="167" fontId="22" fillId="4" borderId="18" xfId="1" applyNumberFormat="1" applyFont="1" applyFill="1" applyBorder="1" applyAlignment="1" applyProtection="1">
      <alignment horizontal="center" vertical="center" wrapText="1"/>
    </xf>
    <xf numFmtId="1" fontId="10" fillId="9" borderId="18" xfId="1" applyNumberFormat="1" applyFont="1" applyFill="1" applyBorder="1" applyAlignment="1" applyProtection="1">
      <alignment horizontal="center" vertical="center" wrapText="1"/>
    </xf>
    <xf numFmtId="1" fontId="10" fillId="9" borderId="1" xfId="1" applyNumberFormat="1" applyFont="1" applyFill="1" applyBorder="1" applyAlignment="1" applyProtection="1">
      <alignment horizontal="center" vertical="center" wrapText="1"/>
    </xf>
    <xf numFmtId="165" fontId="11" fillId="0" borderId="9" xfId="3" applyNumberFormat="1" applyFont="1" applyFill="1" applyBorder="1" applyAlignment="1" applyProtection="1">
      <alignment horizontal="left"/>
    </xf>
    <xf numFmtId="164" fontId="24" fillId="11" borderId="1" xfId="1" applyNumberFormat="1" applyFont="1" applyFill="1" applyBorder="1" applyAlignment="1" applyProtection="1">
      <alignment horizontal="left" vertical="center" wrapText="1"/>
    </xf>
    <xf numFmtId="164" fontId="24" fillId="11" borderId="9" xfId="1" applyNumberFormat="1" applyFont="1" applyFill="1" applyBorder="1" applyAlignment="1" applyProtection="1">
      <alignment vertical="center" wrapText="1"/>
    </xf>
    <xf numFmtId="164" fontId="24" fillId="11" borderId="10" xfId="1" applyNumberFormat="1" applyFont="1" applyFill="1" applyBorder="1" applyAlignment="1" applyProtection="1">
      <alignment vertical="center" wrapText="1"/>
    </xf>
    <xf numFmtId="164" fontId="24" fillId="11" borderId="2" xfId="1" applyNumberFormat="1" applyFont="1" applyFill="1" applyBorder="1" applyAlignment="1" applyProtection="1">
      <alignment vertical="center" wrapText="1"/>
    </xf>
    <xf numFmtId="164" fontId="32" fillId="0" borderId="1" xfId="1" applyNumberFormat="1" applyFont="1" applyBorder="1" applyAlignment="1" applyProtection="1">
      <alignment horizontal="left"/>
    </xf>
    <xf numFmtId="0" fontId="26" fillId="0" borderId="10" xfId="0" applyFont="1" applyFill="1" applyBorder="1" applyAlignment="1" applyProtection="1">
      <alignment horizontal="left"/>
    </xf>
    <xf numFmtId="164" fontId="33" fillId="0" borderId="0" xfId="1" applyNumberFormat="1" applyFont="1" applyAlignment="1" applyProtection="1">
      <alignment horizontal="left"/>
    </xf>
    <xf numFmtId="0" fontId="9" fillId="0" borderId="0" xfId="0" applyFont="1" applyAlignment="1">
      <alignment horizontal="right"/>
    </xf>
    <xf numFmtId="164" fontId="16" fillId="0" borderId="0" xfId="1" applyNumberFormat="1" applyFont="1" applyAlignment="1">
      <alignment horizontal="right"/>
    </xf>
    <xf numFmtId="164" fontId="24" fillId="11" borderId="0" xfId="1" applyNumberFormat="1" applyFont="1" applyFill="1" applyBorder="1" applyAlignment="1" applyProtection="1">
      <alignment vertical="center" wrapText="1"/>
    </xf>
    <xf numFmtId="164" fontId="24" fillId="11" borderId="9" xfId="1" applyNumberFormat="1" applyFont="1" applyFill="1" applyBorder="1" applyAlignment="1" applyProtection="1">
      <alignment horizontal="left" vertical="center"/>
    </xf>
    <xf numFmtId="164" fontId="16" fillId="0" borderId="0" xfId="1" applyNumberFormat="1" applyFont="1" applyFill="1" applyBorder="1" applyAlignment="1">
      <alignment horizontal="right" vertical="top" wrapText="1"/>
    </xf>
    <xf numFmtId="164" fontId="16" fillId="0" borderId="0" xfId="1" applyNumberFormat="1" applyFont="1" applyAlignment="1">
      <alignment horizontal="right" vertical="top"/>
    </xf>
    <xf numFmtId="164" fontId="10" fillId="6" borderId="0" xfId="1" applyNumberFormat="1" applyFont="1" applyFill="1" applyBorder="1" applyAlignment="1" applyProtection="1">
      <alignment horizontal="right"/>
    </xf>
    <xf numFmtId="164" fontId="10" fillId="6" borderId="8" xfId="1" applyNumberFormat="1" applyFont="1" applyFill="1" applyBorder="1" applyAlignment="1" applyProtection="1">
      <alignment horizontal="right"/>
    </xf>
    <xf numFmtId="164" fontId="10" fillId="6" borderId="1" xfId="1" applyNumberFormat="1" applyFont="1" applyFill="1" applyBorder="1" applyAlignment="1" applyProtection="1">
      <alignment horizontal="right"/>
    </xf>
    <xf numFmtId="164" fontId="10" fillId="6" borderId="10" xfId="1" applyNumberFormat="1" applyFont="1" applyFill="1" applyBorder="1" applyAlignment="1" applyProtection="1">
      <alignment horizontal="right"/>
    </xf>
    <xf numFmtId="164" fontId="16" fillId="0" borderId="0" xfId="1" applyNumberFormat="1" applyFont="1" applyBorder="1" applyAlignment="1">
      <alignment horizontal="right"/>
    </xf>
    <xf numFmtId="3" fontId="16" fillId="7" borderId="1" xfId="1" applyNumberFormat="1" applyFont="1" applyFill="1" applyBorder="1" applyAlignment="1" applyProtection="1">
      <protection locked="0"/>
    </xf>
    <xf numFmtId="3" fontId="9" fillId="5" borderId="1" xfId="1" applyNumberFormat="1" applyFont="1" applyFill="1" applyBorder="1" applyProtection="1"/>
    <xf numFmtId="164" fontId="16" fillId="10" borderId="1" xfId="1" applyNumberFormat="1" applyFont="1" applyFill="1" applyBorder="1" applyAlignment="1" applyProtection="1">
      <protection locked="0"/>
    </xf>
    <xf numFmtId="0" fontId="9" fillId="4" borderId="12" xfId="0" applyFont="1" applyFill="1" applyBorder="1" applyAlignment="1" applyProtection="1">
      <alignment horizontal="center" vertical="center" wrapText="1"/>
    </xf>
    <xf numFmtId="164" fontId="9" fillId="4" borderId="12" xfId="1" applyNumberFormat="1" applyFont="1" applyFill="1" applyBorder="1" applyAlignment="1" applyProtection="1">
      <alignment horizontal="center" vertical="center" wrapText="1"/>
    </xf>
    <xf numFmtId="164" fontId="24" fillId="11" borderId="9" xfId="1" applyNumberFormat="1" applyFont="1" applyFill="1" applyBorder="1" applyAlignment="1" applyProtection="1">
      <alignment vertical="top" wrapText="1"/>
    </xf>
    <xf numFmtId="164" fontId="24" fillId="11" borderId="2" xfId="1" applyNumberFormat="1" applyFont="1" applyFill="1" applyBorder="1" applyAlignment="1" applyProtection="1">
      <alignment vertical="top" wrapText="1"/>
    </xf>
    <xf numFmtId="1" fontId="11" fillId="0" borderId="9" xfId="1" applyNumberFormat="1" applyFont="1" applyFill="1" applyBorder="1" applyAlignment="1" applyProtection="1"/>
    <xf numFmtId="1" fontId="11" fillId="0" borderId="2" xfId="1" applyNumberFormat="1" applyFont="1" applyFill="1" applyBorder="1" applyAlignment="1" applyProtection="1"/>
    <xf numFmtId="164" fontId="24" fillId="11" borderId="10" xfId="1" applyNumberFormat="1" applyFont="1" applyFill="1" applyBorder="1" applyAlignment="1" applyProtection="1">
      <alignment vertical="top" wrapText="1"/>
    </xf>
    <xf numFmtId="1" fontId="11" fillId="0" borderId="10" xfId="1" applyNumberFormat="1" applyFont="1" applyFill="1" applyBorder="1" applyAlignment="1" applyProtection="1"/>
    <xf numFmtId="3" fontId="9" fillId="7" borderId="9" xfId="0" applyNumberFormat="1" applyFont="1" applyFill="1" applyBorder="1" applyAlignment="1" applyProtection="1">
      <alignment vertical="center"/>
    </xf>
    <xf numFmtId="3" fontId="9" fillId="7" borderId="10" xfId="0" applyNumberFormat="1" applyFont="1" applyFill="1" applyBorder="1" applyAlignment="1" applyProtection="1">
      <alignment vertical="center"/>
    </xf>
    <xf numFmtId="3" fontId="9" fillId="7" borderId="2" xfId="0" applyNumberFormat="1" applyFont="1" applyFill="1" applyBorder="1" applyAlignment="1" applyProtection="1">
      <alignment vertical="center"/>
    </xf>
    <xf numFmtId="0" fontId="9" fillId="0" borderId="0" xfId="0" applyFont="1" applyAlignment="1" applyProtection="1">
      <alignment horizontal="left" vertical="center"/>
    </xf>
    <xf numFmtId="0" fontId="9" fillId="3" borderId="1" xfId="0" applyFont="1" applyFill="1" applyBorder="1" applyAlignment="1" applyProtection="1">
      <alignment horizontal="left" vertical="center"/>
    </xf>
    <xf numFmtId="3" fontId="9" fillId="7" borderId="1" xfId="0" applyNumberFormat="1" applyFont="1" applyFill="1" applyBorder="1" applyAlignment="1" applyProtection="1">
      <alignment vertical="center"/>
      <protection locked="0"/>
    </xf>
    <xf numFmtId="3" fontId="9" fillId="7" borderId="1" xfId="0" applyNumberFormat="1" applyFont="1" applyFill="1" applyBorder="1" applyAlignment="1" applyProtection="1">
      <alignment horizontal="right" vertical="center"/>
      <protection locked="0"/>
    </xf>
    <xf numFmtId="3" fontId="9" fillId="6" borderId="1" xfId="0" applyNumberFormat="1" applyFont="1" applyFill="1" applyBorder="1" applyAlignment="1" applyProtection="1">
      <alignment vertical="center"/>
    </xf>
    <xf numFmtId="0" fontId="10" fillId="6" borderId="1" xfId="0" applyFont="1" applyFill="1" applyBorder="1" applyAlignment="1" applyProtection="1">
      <alignment horizontal="left" vertical="center"/>
    </xf>
    <xf numFmtId="3" fontId="10" fillId="6" borderId="1" xfId="0" applyNumberFormat="1" applyFont="1" applyFill="1" applyBorder="1" applyAlignment="1" applyProtection="1">
      <alignment vertical="center"/>
    </xf>
    <xf numFmtId="0" fontId="10" fillId="2" borderId="1" xfId="0" applyFont="1" applyFill="1" applyBorder="1" applyAlignment="1" applyProtection="1">
      <alignment horizontal="left" vertical="center" wrapText="1"/>
    </xf>
    <xf numFmtId="0" fontId="10" fillId="0" borderId="0" xfId="0" applyFont="1" applyAlignment="1" applyProtection="1">
      <alignment horizontal="left" vertical="center" wrapText="1"/>
    </xf>
    <xf numFmtId="0" fontId="9" fillId="0" borderId="14" xfId="0" applyFont="1" applyBorder="1" applyAlignment="1" applyProtection="1">
      <alignment vertical="center"/>
    </xf>
    <xf numFmtId="49" fontId="9" fillId="0" borderId="14" xfId="0" applyNumberFormat="1" applyFont="1" applyBorder="1" applyAlignment="1" applyProtection="1">
      <alignment vertical="center"/>
    </xf>
    <xf numFmtId="0" fontId="9" fillId="0" borderId="14" xfId="0" applyFont="1" applyBorder="1" applyAlignment="1" applyProtection="1">
      <alignment horizontal="left" vertical="center"/>
    </xf>
    <xf numFmtId="0" fontId="9" fillId="0" borderId="15" xfId="0" applyFont="1" applyBorder="1" applyAlignment="1" applyProtection="1">
      <alignment vertical="center"/>
    </xf>
    <xf numFmtId="49" fontId="9" fillId="0" borderId="15" xfId="0" applyNumberFormat="1" applyFont="1" applyBorder="1" applyAlignment="1" applyProtection="1">
      <alignment vertical="center"/>
    </xf>
    <xf numFmtId="0" fontId="9" fillId="0" borderId="15" xfId="0" applyFont="1" applyBorder="1" applyAlignment="1" applyProtection="1">
      <alignment horizontal="left" vertical="center"/>
    </xf>
    <xf numFmtId="0" fontId="9" fillId="0" borderId="16" xfId="0" applyFont="1" applyBorder="1" applyAlignment="1" applyProtection="1">
      <alignment vertical="center"/>
    </xf>
    <xf numFmtId="0" fontId="9" fillId="0" borderId="16" xfId="0" applyFont="1" applyBorder="1" applyAlignment="1" applyProtection="1">
      <alignment horizontal="left" vertical="center"/>
    </xf>
    <xf numFmtId="166" fontId="9" fillId="13" borderId="9" xfId="1" applyNumberFormat="1" applyFont="1" applyFill="1" applyBorder="1" applyAlignment="1" applyProtection="1">
      <protection locked="0"/>
    </xf>
    <xf numFmtId="1" fontId="0" fillId="0" borderId="0" xfId="0" applyNumberFormat="1"/>
    <xf numFmtId="0" fontId="0" fillId="16" borderId="0" xfId="0" applyFill="1" applyAlignment="1"/>
    <xf numFmtId="166" fontId="9" fillId="13" borderId="12" xfId="1" applyNumberFormat="1" applyFont="1" applyFill="1" applyBorder="1" applyProtection="1"/>
    <xf numFmtId="165" fontId="9" fillId="0" borderId="1" xfId="3" applyNumberFormat="1" applyFont="1" applyFill="1" applyBorder="1" applyAlignment="1" applyProtection="1">
      <alignment horizontal="left" vertical="top" wrapText="1"/>
    </xf>
    <xf numFmtId="0" fontId="9" fillId="0" borderId="4" xfId="0" applyFont="1" applyBorder="1" applyAlignment="1" applyProtection="1">
      <alignment horizontal="center" vertical="center"/>
    </xf>
    <xf numFmtId="3" fontId="9" fillId="14" borderId="2" xfId="1" applyNumberFormat="1" applyFont="1" applyFill="1" applyBorder="1" applyProtection="1"/>
    <xf numFmtId="1" fontId="28" fillId="0" borderId="2" xfId="1" applyNumberFormat="1" applyFont="1" applyFill="1" applyBorder="1" applyAlignment="1" applyProtection="1">
      <alignment horizontal="right"/>
    </xf>
    <xf numFmtId="164" fontId="24" fillId="11" borderId="1" xfId="1" applyNumberFormat="1" applyFont="1" applyFill="1" applyBorder="1" applyAlignment="1" applyProtection="1">
      <alignment vertical="center" wrapText="1"/>
    </xf>
    <xf numFmtId="1" fontId="28" fillId="0" borderId="9" xfId="1" applyNumberFormat="1" applyFont="1" applyFill="1" applyBorder="1" applyAlignment="1" applyProtection="1">
      <alignment horizontal="right"/>
    </xf>
    <xf numFmtId="3" fontId="9" fillId="0" borderId="0" xfId="0" applyNumberFormat="1" applyFont="1" applyAlignment="1" applyProtection="1">
      <alignment vertical="center"/>
    </xf>
    <xf numFmtId="167" fontId="9" fillId="4" borderId="1" xfId="1" applyNumberFormat="1" applyFont="1" applyFill="1" applyBorder="1" applyAlignment="1" applyProtection="1">
      <alignment horizontal="center" vertical="center" wrapText="1"/>
    </xf>
    <xf numFmtId="167" fontId="9" fillId="5" borderId="1" xfId="1" applyNumberFormat="1" applyFont="1" applyFill="1" applyBorder="1" applyAlignment="1" applyProtection="1">
      <alignment horizontal="center" vertical="center"/>
    </xf>
    <xf numFmtId="0" fontId="11" fillId="0" borderId="0" xfId="0" applyFont="1" applyFill="1" applyBorder="1" applyProtection="1"/>
    <xf numFmtId="0" fontId="11" fillId="0" borderId="10" xfId="0" applyFont="1" applyFill="1" applyBorder="1" applyProtection="1"/>
    <xf numFmtId="0" fontId="11" fillId="0" borderId="2" xfId="0" applyFont="1" applyFill="1" applyBorder="1" applyProtection="1"/>
    <xf numFmtId="0" fontId="11" fillId="0" borderId="1" xfId="0" applyFont="1" applyFill="1" applyBorder="1" applyAlignment="1" applyProtection="1">
      <alignment horizontal="left"/>
    </xf>
    <xf numFmtId="0" fontId="11" fillId="0" borderId="9" xfId="0" applyFont="1" applyFill="1" applyBorder="1" applyAlignment="1" applyProtection="1">
      <alignment horizontal="left"/>
    </xf>
    <xf numFmtId="166" fontId="11" fillId="0" borderId="9" xfId="0" applyNumberFormat="1" applyFont="1" applyFill="1" applyBorder="1" applyAlignment="1" applyProtection="1">
      <alignment horizontal="left"/>
    </xf>
    <xf numFmtId="165" fontId="11" fillId="0" borderId="0" xfId="3" applyNumberFormat="1" applyFont="1" applyFill="1" applyBorder="1" applyProtection="1">
      <protection locked="0"/>
    </xf>
    <xf numFmtId="0" fontId="25" fillId="0" borderId="0" xfId="0" applyFont="1" applyFill="1" applyBorder="1" applyAlignment="1" applyProtection="1">
      <alignment horizontal="center" vertical="top"/>
    </xf>
    <xf numFmtId="0" fontId="15" fillId="0" borderId="0" xfId="0" applyFont="1" applyAlignment="1" applyProtection="1">
      <alignment horizontal="left"/>
    </xf>
    <xf numFmtId="0" fontId="15" fillId="0" borderId="0" xfId="0" applyFont="1" applyAlignment="1" applyProtection="1"/>
    <xf numFmtId="0" fontId="15" fillId="0" borderId="0" xfId="0" applyFont="1" applyProtection="1"/>
    <xf numFmtId="0" fontId="39" fillId="3" borderId="0" xfId="0" applyFont="1" applyFill="1" applyBorder="1" applyAlignment="1" applyProtection="1">
      <alignment horizontal="left"/>
    </xf>
    <xf numFmtId="0" fontId="39" fillId="3" borderId="0" xfId="0" applyFont="1" applyFill="1" applyBorder="1" applyAlignment="1" applyProtection="1"/>
    <xf numFmtId="166" fontId="41" fillId="4" borderId="1" xfId="1" applyNumberFormat="1" applyFont="1" applyFill="1" applyBorder="1" applyAlignment="1" applyProtection="1">
      <alignment horizontal="right" wrapText="1"/>
    </xf>
    <xf numFmtId="3" fontId="15" fillId="0" borderId="0" xfId="0" applyNumberFormat="1" applyFont="1" applyAlignment="1" applyProtection="1">
      <alignment horizontal="left"/>
    </xf>
    <xf numFmtId="3" fontId="15" fillId="0" borderId="0" xfId="0" applyNumberFormat="1" applyFont="1" applyAlignment="1" applyProtection="1"/>
    <xf numFmtId="3" fontId="15" fillId="5" borderId="1" xfId="0" applyNumberFormat="1" applyFont="1" applyFill="1" applyBorder="1" applyAlignment="1" applyProtection="1">
      <alignment horizontal="right"/>
    </xf>
    <xf numFmtId="0" fontId="15" fillId="0" borderId="0" xfId="0" applyFont="1" applyAlignment="1" applyProtection="1">
      <alignment vertical="center"/>
    </xf>
    <xf numFmtId="0" fontId="15" fillId="6" borderId="27" xfId="0" applyFont="1" applyFill="1" applyBorder="1" applyAlignment="1" applyProtection="1">
      <alignment horizontal="left"/>
    </xf>
    <xf numFmtId="3" fontId="15" fillId="6" borderId="21" xfId="0" applyNumberFormat="1" applyFont="1" applyFill="1" applyBorder="1" applyAlignment="1" applyProtection="1"/>
    <xf numFmtId="3" fontId="15" fillId="6" borderId="0" xfId="0" applyNumberFormat="1" applyFont="1" applyFill="1" applyBorder="1" applyAlignment="1" applyProtection="1">
      <alignment horizontal="right"/>
    </xf>
    <xf numFmtId="0" fontId="0" fillId="0" borderId="0" xfId="0" applyFont="1" applyAlignment="1" applyProtection="1">
      <alignment horizontal="left" vertical="center"/>
    </xf>
    <xf numFmtId="164" fontId="13" fillId="6" borderId="1" xfId="1" applyNumberFormat="1" applyFont="1" applyFill="1" applyBorder="1" applyAlignment="1">
      <alignment horizontal="center" vertical="center"/>
    </xf>
    <xf numFmtId="164" fontId="9" fillId="9" borderId="12" xfId="1" applyNumberFormat="1" applyFont="1" applyFill="1" applyBorder="1" applyAlignment="1" applyProtection="1">
      <alignment horizontal="right" vertical="center" wrapText="1"/>
    </xf>
    <xf numFmtId="164" fontId="9" fillId="0" borderId="0" xfId="1" applyNumberFormat="1" applyFont="1" applyFill="1" applyBorder="1" applyAlignment="1" applyProtection="1">
      <alignment horizontal="right" vertical="center" textRotation="90" wrapText="1"/>
    </xf>
    <xf numFmtId="164" fontId="24" fillId="11" borderId="1" xfId="1" applyNumberFormat="1" applyFont="1" applyFill="1" applyBorder="1" applyAlignment="1" applyProtection="1">
      <alignment horizontal="left" vertical="center"/>
    </xf>
    <xf numFmtId="10" fontId="9" fillId="7" borderId="9" xfId="1" applyNumberFormat="1" applyFont="1" applyFill="1" applyBorder="1" applyAlignment="1" applyProtection="1">
      <alignment vertical="center"/>
    </xf>
    <xf numFmtId="0" fontId="10" fillId="3" borderId="1" xfId="0" applyFont="1" applyFill="1" applyBorder="1" applyAlignment="1" applyProtection="1">
      <alignment vertical="top" wrapText="1"/>
    </xf>
    <xf numFmtId="166" fontId="17" fillId="18" borderId="1" xfId="1" applyNumberFormat="1" applyFont="1" applyFill="1" applyBorder="1" applyAlignment="1" applyProtection="1">
      <alignment horizontal="right"/>
    </xf>
    <xf numFmtId="166" fontId="42" fillId="18" borderId="1" xfId="1" applyNumberFormat="1" applyFont="1" applyFill="1" applyBorder="1" applyAlignment="1" applyProtection="1">
      <alignment horizontal="right"/>
    </xf>
    <xf numFmtId="166" fontId="9" fillId="4" borderId="18" xfId="1" applyNumberFormat="1" applyFont="1" applyFill="1" applyBorder="1" applyProtection="1"/>
    <xf numFmtId="165" fontId="11" fillId="0" borderId="4" xfId="3" applyNumberFormat="1" applyFont="1" applyFill="1" applyBorder="1" applyAlignment="1" applyProtection="1">
      <alignment horizontal="left"/>
    </xf>
    <xf numFmtId="0" fontId="6" fillId="0" borderId="5" xfId="0" applyFont="1" applyFill="1" applyBorder="1" applyAlignment="1" applyProtection="1">
      <alignment horizontal="center" vertical="top" wrapText="1"/>
    </xf>
    <xf numFmtId="165" fontId="11" fillId="0" borderId="5" xfId="3" applyNumberFormat="1" applyFont="1" applyFill="1" applyBorder="1" applyProtection="1">
      <protection locked="0"/>
    </xf>
    <xf numFmtId="0" fontId="9" fillId="0" borderId="5" xfId="0" applyFont="1" applyBorder="1" applyProtection="1"/>
    <xf numFmtId="0" fontId="9" fillId="0" borderId="6" xfId="0" applyFont="1" applyBorder="1" applyProtection="1"/>
    <xf numFmtId="1" fontId="11" fillId="0" borderId="9" xfId="1" applyNumberFormat="1" applyFont="1" applyFill="1" applyBorder="1" applyAlignment="1" applyProtection="1">
      <alignment horizontal="right"/>
    </xf>
    <xf numFmtId="165" fontId="10" fillId="0" borderId="1" xfId="3" applyNumberFormat="1" applyFont="1" applyFill="1" applyBorder="1" applyAlignment="1" applyProtection="1">
      <alignment horizontal="left"/>
    </xf>
    <xf numFmtId="166" fontId="10" fillId="4" borderId="1" xfId="1" applyNumberFormat="1" applyFont="1" applyFill="1" applyBorder="1" applyProtection="1"/>
    <xf numFmtId="166" fontId="10" fillId="13" borderId="1" xfId="1" applyNumberFormat="1" applyFont="1" applyFill="1" applyBorder="1" applyProtection="1"/>
    <xf numFmtId="0" fontId="21" fillId="17" borderId="9" xfId="0" applyFont="1" applyFill="1" applyBorder="1" applyAlignment="1" applyProtection="1">
      <alignment horizontal="center" vertical="center" wrapText="1"/>
    </xf>
    <xf numFmtId="1" fontId="11" fillId="0" borderId="0" xfId="1" applyNumberFormat="1" applyFont="1" applyFill="1" applyBorder="1" applyAlignment="1" applyProtection="1">
      <alignment horizontal="right"/>
    </xf>
    <xf numFmtId="1" fontId="11" fillId="0" borderId="0" xfId="1" applyNumberFormat="1" applyFont="1" applyFill="1" applyBorder="1" applyAlignment="1" applyProtection="1"/>
    <xf numFmtId="0" fontId="25" fillId="0" borderId="0" xfId="1" applyNumberFormat="1" applyFont="1" applyFill="1" applyBorder="1" applyAlignment="1" applyProtection="1">
      <alignment horizontal="center" vertical="center"/>
    </xf>
    <xf numFmtId="0" fontId="0" fillId="0" borderId="0" xfId="0" applyFill="1"/>
    <xf numFmtId="1" fontId="0" fillId="0" borderId="0" xfId="0" applyNumberFormat="1" applyFill="1"/>
    <xf numFmtId="0" fontId="0" fillId="0" borderId="0" xfId="0" applyFill="1" applyAlignment="1"/>
    <xf numFmtId="1" fontId="0" fillId="0" borderId="0" xfId="0" applyNumberFormat="1" applyAlignment="1">
      <alignment horizontal="right"/>
    </xf>
    <xf numFmtId="166" fontId="31" fillId="6" borderId="1" xfId="1" applyNumberFormat="1" applyFont="1" applyFill="1" applyBorder="1" applyAlignment="1">
      <alignment horizontal="left"/>
    </xf>
    <xf numFmtId="166" fontId="13" fillId="0" borderId="0" xfId="1" applyNumberFormat="1" applyFont="1" applyFill="1" applyBorder="1" applyAlignment="1">
      <alignment horizontal="right"/>
    </xf>
    <xf numFmtId="1" fontId="39" fillId="0" borderId="0" xfId="1" applyNumberFormat="1" applyFont="1" applyFill="1" applyBorder="1" applyAlignment="1" applyProtection="1">
      <alignment horizontal="left" vertical="center" wrapText="1"/>
    </xf>
    <xf numFmtId="3" fontId="15" fillId="0" borderId="0" xfId="0" applyNumberFormat="1" applyFont="1" applyFill="1" applyBorder="1" applyAlignment="1" applyProtection="1">
      <alignment horizontal="right"/>
    </xf>
    <xf numFmtId="167" fontId="40" fillId="4" borderId="1" xfId="1" applyNumberFormat="1" applyFont="1" applyFill="1" applyBorder="1" applyAlignment="1" applyProtection="1">
      <alignment horizontal="right" vertical="center" wrapText="1"/>
    </xf>
    <xf numFmtId="1" fontId="39" fillId="9" borderId="1" xfId="1" applyNumberFormat="1" applyFont="1" applyFill="1" applyBorder="1" applyAlignment="1" applyProtection="1">
      <alignment horizontal="right" vertical="center" wrapText="1"/>
    </xf>
    <xf numFmtId="0" fontId="15" fillId="3" borderId="1" xfId="0" applyFont="1" applyFill="1" applyBorder="1" applyAlignment="1" applyProtection="1">
      <alignment horizontal="left" vertical="center" wrapText="1"/>
    </xf>
    <xf numFmtId="164" fontId="10" fillId="3" borderId="0" xfId="1" applyNumberFormat="1" applyFont="1" applyFill="1" applyBorder="1" applyAlignment="1" applyProtection="1">
      <alignment horizontal="center"/>
    </xf>
    <xf numFmtId="164" fontId="24" fillId="11" borderId="1" xfId="1" applyNumberFormat="1" applyFont="1" applyFill="1" applyBorder="1" applyAlignment="1" applyProtection="1">
      <alignment horizontal="left" vertical="center" wrapText="1"/>
    </xf>
    <xf numFmtId="0" fontId="10" fillId="3" borderId="12" xfId="0" applyFont="1" applyFill="1" applyBorder="1" applyAlignment="1" applyProtection="1">
      <alignment horizontal="left" vertical="top" wrapText="1"/>
    </xf>
    <xf numFmtId="164" fontId="24" fillId="11" borderId="18" xfId="1" applyNumberFormat="1" applyFont="1" applyFill="1" applyBorder="1" applyAlignment="1" applyProtection="1">
      <alignment vertical="center" wrapText="1"/>
    </xf>
    <xf numFmtId="164" fontId="43" fillId="6" borderId="35" xfId="1" applyNumberFormat="1" applyFont="1" applyFill="1" applyBorder="1" applyAlignment="1" applyProtection="1"/>
    <xf numFmtId="164" fontId="43" fillId="6" borderId="34" xfId="1" applyNumberFormat="1" applyFont="1" applyFill="1" applyBorder="1" applyAlignment="1" applyProtection="1"/>
    <xf numFmtId="164" fontId="34" fillId="6" borderId="33" xfId="1" applyNumberFormat="1" applyFont="1" applyFill="1" applyBorder="1" applyAlignment="1" applyProtection="1">
      <alignment horizontal="left"/>
    </xf>
    <xf numFmtId="164" fontId="24" fillId="11" borderId="18" xfId="1" applyNumberFormat="1" applyFont="1" applyFill="1" applyBorder="1" applyAlignment="1" applyProtection="1">
      <alignment horizontal="left" vertical="center" wrapText="1"/>
    </xf>
    <xf numFmtId="164" fontId="16" fillId="0" borderId="0" xfId="1" applyNumberFormat="1" applyFont="1" applyAlignment="1">
      <alignment horizontal="left"/>
    </xf>
    <xf numFmtId="164" fontId="24" fillId="11" borderId="4" xfId="1" applyNumberFormat="1" applyFont="1" applyFill="1" applyBorder="1" applyAlignment="1" applyProtection="1">
      <alignment horizontal="left" vertical="center"/>
    </xf>
    <xf numFmtId="164" fontId="24" fillId="11" borderId="5" xfId="1" applyNumberFormat="1" applyFont="1" applyFill="1" applyBorder="1" applyAlignment="1" applyProtection="1">
      <alignment vertical="center" wrapText="1"/>
    </xf>
    <xf numFmtId="0" fontId="36" fillId="0" borderId="0" xfId="0" applyFont="1" applyFill="1" applyBorder="1" applyAlignment="1" applyProtection="1">
      <protection hidden="1"/>
    </xf>
    <xf numFmtId="164" fontId="26" fillId="3" borderId="1" xfId="1" applyNumberFormat="1" applyFont="1" applyFill="1" applyBorder="1" applyAlignment="1" applyProtection="1">
      <alignment horizontal="right"/>
    </xf>
    <xf numFmtId="4" fontId="9" fillId="7" borderId="1" xfId="1" applyNumberFormat="1" applyFont="1" applyFill="1" applyBorder="1" applyProtection="1">
      <protection locked="0"/>
    </xf>
    <xf numFmtId="0" fontId="21" fillId="17" borderId="9" xfId="0" applyFont="1" applyFill="1" applyBorder="1" applyAlignment="1" applyProtection="1">
      <alignment horizontal="center" vertical="top" wrapText="1"/>
    </xf>
    <xf numFmtId="0" fontId="21" fillId="17" borderId="10" xfId="0" applyFont="1" applyFill="1" applyBorder="1" applyAlignment="1" applyProtection="1">
      <alignment horizontal="center" vertical="top" wrapText="1"/>
    </xf>
    <xf numFmtId="0" fontId="21" fillId="17" borderId="2" xfId="0" applyFont="1" applyFill="1" applyBorder="1" applyAlignment="1" applyProtection="1">
      <alignment horizontal="center" vertical="top" wrapText="1"/>
    </xf>
    <xf numFmtId="165" fontId="11" fillId="0" borderId="9" xfId="3" applyNumberFormat="1" applyFont="1" applyFill="1" applyBorder="1" applyAlignment="1" applyProtection="1">
      <alignment horizontal="center"/>
    </xf>
    <xf numFmtId="165" fontId="11" fillId="0" borderId="2" xfId="3" applyNumberFormat="1" applyFont="1" applyFill="1" applyBorder="1" applyAlignment="1" applyProtection="1">
      <alignment horizontal="center"/>
    </xf>
    <xf numFmtId="165" fontId="11" fillId="0" borderId="10" xfId="3" applyNumberFormat="1" applyFont="1" applyFill="1" applyBorder="1" applyAlignment="1" applyProtection="1">
      <alignment horizontal="center"/>
    </xf>
    <xf numFmtId="165" fontId="11" fillId="0" borderId="9" xfId="3" applyNumberFormat="1" applyFont="1" applyFill="1" applyBorder="1" applyAlignment="1" applyProtection="1">
      <alignment horizontal="left"/>
    </xf>
    <xf numFmtId="165" fontId="11" fillId="0" borderId="2" xfId="3" applyNumberFormat="1" applyFont="1" applyFill="1" applyBorder="1" applyAlignment="1" applyProtection="1">
      <alignment horizontal="left"/>
    </xf>
    <xf numFmtId="3" fontId="16" fillId="7" borderId="18" xfId="1" applyNumberFormat="1" applyFont="1" applyFill="1" applyBorder="1" applyAlignment="1" applyProtection="1">
      <alignment horizontal="right" shrinkToFit="1"/>
      <protection locked="0"/>
    </xf>
    <xf numFmtId="3" fontId="16" fillId="7" borderId="9" xfId="1" applyNumberFormat="1" applyFont="1" applyFill="1" applyBorder="1" applyAlignment="1" applyProtection="1">
      <alignment horizontal="left" vertical="center"/>
    </xf>
    <xf numFmtId="164" fontId="24" fillId="20" borderId="9" xfId="1" applyNumberFormat="1" applyFont="1" applyFill="1" applyBorder="1" applyAlignment="1" applyProtection="1">
      <alignment vertical="center" wrapText="1"/>
    </xf>
    <xf numFmtId="164" fontId="9" fillId="3" borderId="9" xfId="1" applyNumberFormat="1" applyFont="1" applyFill="1" applyBorder="1" applyAlignment="1" applyProtection="1">
      <alignment horizontal="left" vertical="center" indent="2"/>
    </xf>
    <xf numFmtId="164" fontId="10" fillId="3" borderId="9" xfId="1" applyNumberFormat="1" applyFont="1" applyFill="1" applyBorder="1" applyAlignment="1" applyProtection="1">
      <alignment horizontal="left" vertical="center"/>
    </xf>
    <xf numFmtId="3" fontId="14" fillId="7" borderId="1" xfId="1" applyNumberFormat="1" applyFont="1" applyFill="1" applyBorder="1" applyAlignment="1" applyProtection="1">
      <alignment horizontal="right" vertical="center"/>
      <protection locked="0"/>
    </xf>
    <xf numFmtId="164" fontId="9" fillId="21" borderId="1" xfId="1" applyNumberFormat="1" applyFont="1" applyFill="1" applyBorder="1" applyAlignment="1" applyProtection="1">
      <alignment vertical="center"/>
    </xf>
    <xf numFmtId="164" fontId="9" fillId="22" borderId="1" xfId="1" applyNumberFormat="1" applyFont="1" applyFill="1" applyBorder="1" applyAlignment="1" applyProtection="1">
      <alignment vertical="center"/>
    </xf>
    <xf numFmtId="164" fontId="9" fillId="20" borderId="10" xfId="1" applyNumberFormat="1" applyFont="1" applyFill="1" applyBorder="1" applyAlignment="1" applyProtection="1">
      <alignment vertical="center" wrapText="1"/>
    </xf>
    <xf numFmtId="164" fontId="9" fillId="11" borderId="10" xfId="1" applyNumberFormat="1" applyFont="1" applyFill="1" applyBorder="1" applyAlignment="1" applyProtection="1">
      <alignment vertical="center" wrapText="1"/>
    </xf>
    <xf numFmtId="164" fontId="9" fillId="3" borderId="10" xfId="1" applyNumberFormat="1" applyFont="1" applyFill="1" applyBorder="1" applyAlignment="1" applyProtection="1">
      <alignment horizontal="left" vertical="center"/>
    </xf>
    <xf numFmtId="164" fontId="9" fillId="3" borderId="2" xfId="1" applyNumberFormat="1" applyFont="1" applyFill="1" applyBorder="1" applyAlignment="1" applyProtection="1">
      <alignment horizontal="left" vertical="center"/>
    </xf>
    <xf numFmtId="164" fontId="9" fillId="20" borderId="1" xfId="1" applyNumberFormat="1" applyFont="1" applyFill="1" applyBorder="1" applyAlignment="1" applyProtection="1">
      <alignment vertical="center" wrapText="1"/>
    </xf>
    <xf numFmtId="166" fontId="9" fillId="5" borderId="1" xfId="1" applyNumberFormat="1" applyFont="1" applyFill="1" applyBorder="1" applyAlignment="1" applyProtection="1">
      <alignment horizontal="center" vertical="top" wrapText="1"/>
    </xf>
    <xf numFmtId="164" fontId="14" fillId="0" borderId="0" xfId="1" applyNumberFormat="1" applyFont="1" applyBorder="1"/>
    <xf numFmtId="164" fontId="18" fillId="0" borderId="0" xfId="1" applyNumberFormat="1" applyFont="1" applyAlignment="1">
      <alignment horizontal="center"/>
    </xf>
    <xf numFmtId="164" fontId="26" fillId="3" borderId="10" xfId="1" applyNumberFormat="1" applyFont="1" applyFill="1" applyBorder="1" applyAlignment="1" applyProtection="1"/>
    <xf numFmtId="165" fontId="9" fillId="0" borderId="9" xfId="3" applyNumberFormat="1" applyFont="1" applyFill="1" applyBorder="1" applyAlignment="1" applyProtection="1">
      <alignment horizontal="left"/>
    </xf>
    <xf numFmtId="0" fontId="9" fillId="0" borderId="4" xfId="0" applyFont="1" applyFill="1" applyBorder="1" applyAlignment="1" applyProtection="1">
      <alignment horizontal="center" vertical="center"/>
    </xf>
    <xf numFmtId="167" fontId="22" fillId="0" borderId="5" xfId="1" applyNumberFormat="1" applyFont="1" applyFill="1" applyBorder="1" applyAlignment="1" applyProtection="1">
      <alignment horizontal="center" vertical="center" wrapText="1"/>
    </xf>
    <xf numFmtId="1" fontId="10" fillId="0" borderId="5" xfId="1" applyNumberFormat="1" applyFont="1" applyFill="1" applyBorder="1" applyAlignment="1" applyProtection="1">
      <alignment horizontal="center" vertical="center" wrapText="1"/>
    </xf>
    <xf numFmtId="1" fontId="10" fillId="0" borderId="6" xfId="1" applyNumberFormat="1" applyFont="1" applyFill="1" applyBorder="1" applyAlignment="1" applyProtection="1">
      <alignment horizontal="center" vertical="center" wrapText="1"/>
    </xf>
    <xf numFmtId="0" fontId="9" fillId="0" borderId="3" xfId="0" applyFont="1" applyBorder="1" applyAlignment="1" applyProtection="1">
      <alignment horizontal="center" vertical="center"/>
    </xf>
    <xf numFmtId="165" fontId="9" fillId="0" borderId="18" xfId="3" applyNumberFormat="1" applyFont="1" applyFill="1" applyBorder="1" applyAlignment="1" applyProtection="1">
      <alignment horizontal="left"/>
    </xf>
    <xf numFmtId="3" fontId="9" fillId="7" borderId="18" xfId="1" applyNumberFormat="1" applyFont="1" applyFill="1" applyBorder="1" applyProtection="1">
      <protection locked="0"/>
    </xf>
    <xf numFmtId="167" fontId="22" fillId="4" borderId="1" xfId="1" applyNumberFormat="1" applyFont="1" applyFill="1" applyBorder="1" applyAlignment="1" applyProtection="1">
      <alignment horizontal="center" vertical="center" wrapText="1"/>
    </xf>
    <xf numFmtId="0" fontId="9" fillId="0" borderId="4" xfId="0" applyFont="1" applyFill="1" applyBorder="1" applyAlignment="1" applyProtection="1">
      <alignment vertical="center"/>
    </xf>
    <xf numFmtId="1" fontId="9" fillId="0" borderId="12" xfId="0" applyNumberFormat="1" applyFont="1" applyFill="1" applyBorder="1" applyAlignment="1" applyProtection="1">
      <alignment horizontal="left"/>
    </xf>
    <xf numFmtId="0" fontId="9" fillId="0" borderId="18" xfId="0" applyFont="1" applyBorder="1" applyAlignment="1" applyProtection="1">
      <alignment horizontal="left"/>
    </xf>
    <xf numFmtId="0" fontId="11" fillId="0" borderId="1" xfId="0" applyFont="1" applyFill="1" applyBorder="1" applyProtection="1"/>
    <xf numFmtId="0" fontId="6" fillId="0" borderId="0" xfId="0" applyFont="1" applyFill="1" applyBorder="1" applyAlignment="1" applyProtection="1">
      <alignment horizontal="center" vertical="top" wrapText="1"/>
    </xf>
    <xf numFmtId="0" fontId="9" fillId="0" borderId="4" xfId="0" applyFont="1" applyBorder="1" applyProtection="1"/>
    <xf numFmtId="165" fontId="11" fillId="0" borderId="5" xfId="3" applyNumberFormat="1" applyFont="1" applyFill="1" applyBorder="1" applyAlignment="1" applyProtection="1">
      <alignment horizontal="left"/>
    </xf>
    <xf numFmtId="0" fontId="6" fillId="0" borderId="2" xfId="0" applyFont="1" applyFill="1" applyBorder="1" applyAlignment="1" applyProtection="1">
      <alignment horizontal="center" vertical="top" wrapText="1"/>
    </xf>
    <xf numFmtId="165" fontId="11" fillId="0" borderId="18" xfId="3" applyNumberFormat="1" applyFont="1" applyFill="1" applyBorder="1" applyProtection="1">
      <protection locked="0"/>
    </xf>
    <xf numFmtId="165" fontId="11" fillId="0" borderId="6" xfId="3" applyNumberFormat="1" applyFont="1" applyFill="1" applyBorder="1" applyAlignment="1" applyProtection="1">
      <alignment horizontal="left"/>
    </xf>
    <xf numFmtId="0" fontId="6" fillId="0" borderId="6" xfId="0" applyFont="1" applyFill="1" applyBorder="1" applyAlignment="1" applyProtection="1">
      <alignment horizontal="center" vertical="top" wrapText="1"/>
    </xf>
    <xf numFmtId="165" fontId="20" fillId="0" borderId="5" xfId="3" applyNumberFormat="1" applyFont="1" applyFill="1" applyBorder="1" applyProtection="1">
      <protection locked="0"/>
    </xf>
    <xf numFmtId="165" fontId="20" fillId="0" borderId="6" xfId="3" applyNumberFormat="1" applyFont="1" applyFill="1" applyBorder="1" applyProtection="1">
      <protection locked="0"/>
    </xf>
    <xf numFmtId="0" fontId="9" fillId="0" borderId="4" xfId="0" applyFont="1" applyFill="1" applyBorder="1" applyProtection="1"/>
    <xf numFmtId="0" fontId="9" fillId="0" borderId="5" xfId="0" applyFont="1" applyFill="1" applyBorder="1" applyProtection="1"/>
    <xf numFmtId="0" fontId="9" fillId="0" borderId="6" xfId="0" applyFont="1" applyFill="1" applyBorder="1" applyProtection="1"/>
    <xf numFmtId="0" fontId="9" fillId="0" borderId="3" xfId="0" applyFont="1" applyBorder="1" applyProtection="1"/>
    <xf numFmtId="0" fontId="9" fillId="0" borderId="7" xfId="0" applyFont="1" applyBorder="1" applyProtection="1"/>
    <xf numFmtId="165" fontId="11" fillId="0" borderId="3" xfId="3" applyNumberFormat="1" applyFont="1" applyFill="1" applyBorder="1" applyAlignment="1" applyProtection="1"/>
    <xf numFmtId="165" fontId="11" fillId="0" borderId="0" xfId="3" applyNumberFormat="1" applyFont="1" applyFill="1" applyBorder="1" applyAlignment="1" applyProtection="1"/>
    <xf numFmtId="165" fontId="11" fillId="0" borderId="7" xfId="3" applyNumberFormat="1" applyFont="1" applyFill="1" applyBorder="1" applyAlignment="1" applyProtection="1"/>
    <xf numFmtId="1" fontId="42" fillId="0" borderId="9" xfId="1" applyNumberFormat="1" applyFont="1" applyFill="1" applyBorder="1" applyAlignment="1" applyProtection="1">
      <alignment horizontal="right"/>
    </xf>
    <xf numFmtId="164" fontId="46" fillId="20" borderId="10" xfId="1" applyNumberFormat="1" applyFont="1" applyFill="1" applyBorder="1" applyAlignment="1" applyProtection="1">
      <alignment vertical="center" wrapText="1"/>
    </xf>
    <xf numFmtId="164" fontId="46" fillId="11" borderId="10" xfId="1" applyNumberFormat="1" applyFont="1" applyFill="1" applyBorder="1" applyAlignment="1" applyProtection="1">
      <alignment vertical="center" wrapText="1"/>
    </xf>
    <xf numFmtId="164" fontId="16" fillId="0" borderId="0" xfId="1" applyNumberFormat="1" applyFont="1" applyAlignment="1" applyProtection="1">
      <alignment horizontal="left" vertical="center"/>
    </xf>
    <xf numFmtId="164" fontId="16" fillId="0" borderId="0" xfId="1" applyNumberFormat="1" applyFont="1" applyAlignment="1" applyProtection="1">
      <alignment horizontal="left" vertical="center" wrapText="1"/>
    </xf>
    <xf numFmtId="164" fontId="24" fillId="6" borderId="32" xfId="1" applyNumberFormat="1" applyFont="1" applyFill="1" applyBorder="1" applyAlignment="1" applyProtection="1">
      <alignment horizontal="left" vertical="center"/>
    </xf>
    <xf numFmtId="164" fontId="34" fillId="0" borderId="0" xfId="1" applyNumberFormat="1" applyFont="1" applyAlignment="1" applyProtection="1">
      <alignment vertical="center"/>
    </xf>
    <xf numFmtId="164" fontId="37" fillId="0" borderId="0" xfId="1" applyNumberFormat="1" applyFont="1" applyFill="1" applyAlignment="1" applyProtection="1">
      <alignment vertical="center"/>
    </xf>
    <xf numFmtId="166" fontId="47" fillId="6" borderId="19" xfId="1" applyNumberFormat="1" applyFont="1" applyFill="1" applyBorder="1" applyAlignment="1" applyProtection="1">
      <alignment horizontal="right" vertical="center"/>
    </xf>
    <xf numFmtId="164" fontId="37" fillId="0" borderId="0" xfId="1" applyNumberFormat="1" applyFont="1" applyAlignment="1" applyProtection="1">
      <alignment vertical="center"/>
    </xf>
    <xf numFmtId="164" fontId="47" fillId="0" borderId="0" xfId="1" applyNumberFormat="1" applyFont="1" applyAlignment="1" applyProtection="1">
      <alignment vertical="center"/>
    </xf>
    <xf numFmtId="164" fontId="9" fillId="20" borderId="1" xfId="1" applyNumberFormat="1" applyFont="1" applyFill="1" applyBorder="1" applyAlignment="1" applyProtection="1">
      <alignment vertical="center"/>
    </xf>
    <xf numFmtId="164" fontId="9" fillId="22" borderId="9" xfId="1" applyNumberFormat="1" applyFont="1" applyFill="1" applyBorder="1" applyAlignment="1" applyProtection="1">
      <alignment horizontal="left" vertical="center"/>
    </xf>
    <xf numFmtId="164" fontId="9" fillId="22" borderId="10" xfId="1" applyNumberFormat="1" applyFont="1" applyFill="1" applyBorder="1" applyAlignment="1" applyProtection="1">
      <alignment horizontal="left" vertical="center"/>
    </xf>
    <xf numFmtId="164" fontId="9" fillId="22" borderId="2" xfId="1" applyNumberFormat="1" applyFont="1" applyFill="1" applyBorder="1" applyAlignment="1" applyProtection="1">
      <alignment horizontal="left" vertical="center"/>
    </xf>
    <xf numFmtId="0" fontId="9" fillId="7" borderId="10" xfId="0" applyFont="1" applyFill="1" applyBorder="1" applyAlignment="1" applyProtection="1">
      <alignment horizontal="left"/>
      <protection locked="0"/>
    </xf>
    <xf numFmtId="164" fontId="16" fillId="0" borderId="0" xfId="1" applyNumberFormat="1" applyFont="1" applyAlignment="1">
      <alignment horizontal="right" vertical="center"/>
    </xf>
    <xf numFmtId="1" fontId="14" fillId="4" borderId="1" xfId="1" applyNumberFormat="1" applyFont="1" applyFill="1" applyBorder="1" applyAlignment="1">
      <alignment horizontal="center"/>
    </xf>
    <xf numFmtId="1" fontId="14" fillId="4" borderId="9" xfId="1" applyNumberFormat="1" applyFont="1" applyFill="1" applyBorder="1" applyAlignment="1">
      <alignment horizontal="center"/>
    </xf>
    <xf numFmtId="0" fontId="9" fillId="7" borderId="10" xfId="0" applyFont="1" applyFill="1" applyBorder="1" applyAlignment="1" applyProtection="1">
      <alignment horizontal="left" vertical="top" wrapText="1"/>
      <protection locked="0"/>
    </xf>
    <xf numFmtId="169" fontId="13" fillId="5" borderId="1" xfId="1" applyNumberFormat="1" applyFont="1" applyFill="1" applyBorder="1" applyAlignment="1">
      <alignment horizontal="right"/>
    </xf>
    <xf numFmtId="167" fontId="16" fillId="5" borderId="1" xfId="1" applyNumberFormat="1" applyFont="1" applyFill="1" applyBorder="1" applyAlignment="1" applyProtection="1">
      <alignment horizontal="center" vertical="center"/>
    </xf>
    <xf numFmtId="164" fontId="48" fillId="6" borderId="1" xfId="1" applyNumberFormat="1" applyFont="1" applyFill="1" applyBorder="1" applyAlignment="1" applyProtection="1"/>
    <xf numFmtId="164" fontId="10" fillId="6" borderId="1" xfId="1" applyNumberFormat="1" applyFont="1" applyFill="1" applyBorder="1" applyAlignment="1" applyProtection="1">
      <alignment horizontal="left"/>
    </xf>
    <xf numFmtId="164" fontId="10" fillId="20" borderId="10" xfId="1" applyNumberFormat="1" applyFont="1" applyFill="1" applyBorder="1" applyAlignment="1" applyProtection="1">
      <alignment vertical="center" wrapText="1"/>
    </xf>
    <xf numFmtId="164" fontId="10" fillId="11" borderId="10" xfId="1" applyNumberFormat="1" applyFont="1" applyFill="1" applyBorder="1" applyAlignment="1" applyProtection="1">
      <alignment vertical="center" wrapText="1"/>
    </xf>
    <xf numFmtId="3" fontId="16" fillId="7" borderId="9" xfId="1" applyNumberFormat="1" applyFont="1" applyFill="1" applyBorder="1" applyAlignment="1" applyProtection="1">
      <alignment horizontal="left"/>
    </xf>
    <xf numFmtId="3" fontId="16" fillId="7" borderId="10" xfId="1" applyNumberFormat="1" applyFont="1" applyFill="1" applyBorder="1" applyAlignment="1" applyProtection="1">
      <alignment horizontal="left" vertical="center"/>
    </xf>
    <xf numFmtId="164" fontId="15" fillId="4" borderId="1" xfId="1" applyNumberFormat="1" applyFont="1" applyFill="1" applyBorder="1" applyAlignment="1" applyProtection="1">
      <alignment vertical="center"/>
    </xf>
    <xf numFmtId="164" fontId="39" fillId="6" borderId="1" xfId="1" applyNumberFormat="1" applyFont="1" applyFill="1" applyBorder="1" applyAlignment="1" applyProtection="1">
      <alignment horizontal="left"/>
    </xf>
    <xf numFmtId="164" fontId="31" fillId="6" borderId="1" xfId="1" applyNumberFormat="1" applyFont="1" applyFill="1" applyBorder="1" applyAlignment="1" applyProtection="1"/>
    <xf numFmtId="3" fontId="49" fillId="0" borderId="0" xfId="0" applyNumberFormat="1" applyFont="1" applyAlignment="1" applyProtection="1">
      <alignment horizontal="left"/>
    </xf>
    <xf numFmtId="3" fontId="49" fillId="0" borderId="0" xfId="0" applyNumberFormat="1" applyFont="1" applyAlignment="1" applyProtection="1"/>
    <xf numFmtId="3" fontId="49" fillId="6" borderId="0" xfId="0" applyNumberFormat="1" applyFont="1" applyFill="1" applyBorder="1" applyAlignment="1" applyProtection="1">
      <alignment horizontal="right"/>
    </xf>
    <xf numFmtId="0" fontId="49" fillId="0" borderId="0" xfId="0" applyFont="1" applyProtection="1"/>
    <xf numFmtId="0" fontId="49" fillId="0" borderId="0" xfId="0" applyFont="1" applyAlignment="1" applyProtection="1">
      <alignment horizontal="left"/>
    </xf>
    <xf numFmtId="3" fontId="49" fillId="0" borderId="0" xfId="0" applyNumberFormat="1" applyFont="1" applyProtection="1"/>
    <xf numFmtId="0" fontId="49" fillId="19" borderId="9" xfId="0" applyNumberFormat="1" applyFont="1" applyFill="1" applyBorder="1" applyAlignment="1" applyProtection="1"/>
    <xf numFmtId="0" fontId="49" fillId="19" borderId="10" xfId="0" applyNumberFormat="1" applyFont="1" applyFill="1" applyBorder="1" applyAlignment="1" applyProtection="1"/>
    <xf numFmtId="0" fontId="49" fillId="19" borderId="2" xfId="0" applyNumberFormat="1" applyFont="1" applyFill="1" applyBorder="1" applyAlignment="1" applyProtection="1"/>
    <xf numFmtId="0" fontId="49" fillId="19" borderId="9" xfId="0" applyFont="1" applyFill="1" applyBorder="1" applyAlignment="1" applyProtection="1"/>
    <xf numFmtId="0" fontId="49" fillId="19" borderId="10" xfId="0" applyFont="1" applyFill="1" applyBorder="1" applyAlignment="1" applyProtection="1"/>
    <xf numFmtId="0" fontId="49" fillId="19" borderId="2" xfId="0" applyFont="1" applyFill="1" applyBorder="1" applyAlignment="1" applyProtection="1"/>
    <xf numFmtId="0" fontId="49" fillId="6" borderId="0" xfId="0" applyFont="1" applyFill="1" applyBorder="1" applyAlignment="1" applyProtection="1">
      <alignment horizontal="left"/>
    </xf>
    <xf numFmtId="3" fontId="49" fillId="6" borderId="0" xfId="0" applyNumberFormat="1" applyFont="1" applyFill="1" applyBorder="1" applyAlignment="1" applyProtection="1"/>
    <xf numFmtId="0" fontId="49" fillId="0" borderId="0" xfId="0" applyFont="1" applyAlignment="1" applyProtection="1"/>
    <xf numFmtId="0" fontId="50" fillId="3" borderId="28" xfId="0" applyFont="1" applyFill="1" applyBorder="1" applyAlignment="1" applyProtection="1">
      <alignment horizontal="left"/>
    </xf>
    <xf numFmtId="0" fontId="50" fillId="3" borderId="22" xfId="0" applyFont="1" applyFill="1" applyBorder="1" applyAlignment="1" applyProtection="1"/>
    <xf numFmtId="0" fontId="50" fillId="3" borderId="23" xfId="0" applyFont="1" applyFill="1" applyBorder="1" applyAlignment="1" applyProtection="1"/>
    <xf numFmtId="3" fontId="49" fillId="0" borderId="0" xfId="0" applyNumberFormat="1" applyFont="1" applyAlignment="1" applyProtection="1">
      <alignment horizontal="right"/>
    </xf>
    <xf numFmtId="0" fontId="49" fillId="6" borderId="27" xfId="0" applyFont="1" applyFill="1" applyBorder="1" applyAlignment="1" applyProtection="1">
      <alignment horizontal="left"/>
    </xf>
    <xf numFmtId="3" fontId="49" fillId="6" borderId="21" xfId="0" applyNumberFormat="1" applyFont="1" applyFill="1" applyBorder="1" applyAlignment="1" applyProtection="1"/>
    <xf numFmtId="3" fontId="49" fillId="6" borderId="7" xfId="0" applyNumberFormat="1" applyFont="1" applyFill="1" applyBorder="1" applyAlignment="1" applyProtection="1">
      <alignment horizontal="right"/>
    </xf>
    <xf numFmtId="0" fontId="50" fillId="3" borderId="0" xfId="0" applyFont="1" applyFill="1" applyBorder="1" applyAlignment="1" applyProtection="1">
      <alignment horizontal="right"/>
    </xf>
    <xf numFmtId="164" fontId="26" fillId="3" borderId="1" xfId="1" applyNumberFormat="1" applyFont="1" applyFill="1" applyBorder="1" applyAlignment="1" applyProtection="1">
      <alignment wrapText="1"/>
    </xf>
    <xf numFmtId="164" fontId="9" fillId="9" borderId="13" xfId="1" applyNumberFormat="1" applyFont="1" applyFill="1" applyBorder="1" applyAlignment="1" applyProtection="1">
      <alignment horizontal="left" vertical="center" wrapText="1"/>
    </xf>
    <xf numFmtId="164" fontId="10" fillId="3" borderId="10" xfId="1" applyNumberFormat="1" applyFont="1" applyFill="1" applyBorder="1" applyAlignment="1" applyProtection="1">
      <alignment horizontal="left" vertical="center"/>
    </xf>
    <xf numFmtId="164" fontId="10" fillId="3" borderId="2" xfId="1" applyNumberFormat="1" applyFont="1" applyFill="1" applyBorder="1" applyAlignment="1" applyProtection="1">
      <alignment horizontal="left" vertical="center"/>
    </xf>
    <xf numFmtId="164" fontId="10" fillId="3" borderId="11" xfId="1" applyNumberFormat="1" applyFont="1" applyFill="1" applyBorder="1" applyAlignment="1" applyProtection="1">
      <alignment horizontal="left" vertical="center"/>
    </xf>
    <xf numFmtId="164" fontId="10" fillId="3" borderId="13" xfId="1" applyNumberFormat="1" applyFont="1" applyFill="1" applyBorder="1" applyAlignment="1" applyProtection="1">
      <alignment horizontal="left" vertical="center"/>
    </xf>
    <xf numFmtId="164" fontId="9" fillId="3" borderId="2" xfId="1" applyNumberFormat="1" applyFont="1" applyFill="1" applyBorder="1" applyAlignment="1" applyProtection="1">
      <alignment horizontal="left" vertical="center" indent="2"/>
    </xf>
    <xf numFmtId="3" fontId="14" fillId="7" borderId="2" xfId="1" applyNumberFormat="1" applyFont="1" applyFill="1" applyBorder="1" applyAlignment="1" applyProtection="1">
      <alignment horizontal="right" vertical="center"/>
      <protection locked="0"/>
    </xf>
    <xf numFmtId="164" fontId="10" fillId="20" borderId="1" xfId="1" applyNumberFormat="1" applyFont="1" applyFill="1" applyBorder="1" applyAlignment="1" applyProtection="1">
      <alignment vertical="center" wrapText="1"/>
    </xf>
    <xf numFmtId="164" fontId="10" fillId="11" borderId="1" xfId="1" applyNumberFormat="1" applyFont="1" applyFill="1" applyBorder="1" applyAlignment="1" applyProtection="1">
      <alignment vertical="center" wrapText="1"/>
    </xf>
    <xf numFmtId="164" fontId="9" fillId="4" borderId="2" xfId="1" applyNumberFormat="1" applyFont="1" applyFill="1" applyBorder="1" applyAlignment="1" applyProtection="1">
      <alignment vertical="center"/>
    </xf>
    <xf numFmtId="164" fontId="9" fillId="9" borderId="1" xfId="1" applyNumberFormat="1" applyFont="1" applyFill="1" applyBorder="1" applyAlignment="1" applyProtection="1">
      <alignment horizontal="center" vertical="center" wrapText="1"/>
    </xf>
    <xf numFmtId="3" fontId="9" fillId="5" borderId="1" xfId="1" applyNumberFormat="1" applyFont="1" applyFill="1" applyBorder="1" applyProtection="1">
      <protection locked="0"/>
    </xf>
    <xf numFmtId="167" fontId="14" fillId="4" borderId="1" xfId="1" applyNumberFormat="1" applyFont="1" applyFill="1" applyBorder="1" applyAlignment="1" applyProtection="1">
      <alignment horizontal="center" vertical="center"/>
    </xf>
    <xf numFmtId="164" fontId="13" fillId="4" borderId="12" xfId="1" applyNumberFormat="1" applyFont="1" applyFill="1" applyBorder="1" applyAlignment="1" applyProtection="1">
      <alignment horizontal="center" vertical="center" wrapText="1"/>
    </xf>
    <xf numFmtId="0" fontId="13" fillId="5" borderId="12" xfId="1" applyNumberFormat="1" applyFont="1" applyFill="1" applyBorder="1" applyAlignment="1" applyProtection="1">
      <alignment horizontal="center" vertical="center" textRotation="90" wrapText="1"/>
    </xf>
    <xf numFmtId="164" fontId="13" fillId="5" borderId="12" xfId="1" applyNumberFormat="1" applyFont="1" applyFill="1" applyBorder="1" applyAlignment="1" applyProtection="1">
      <alignment horizontal="center" vertical="center" textRotation="90" wrapText="1"/>
    </xf>
    <xf numFmtId="164" fontId="10" fillId="3" borderId="1" xfId="1" applyNumberFormat="1" applyFont="1" applyFill="1" applyBorder="1" applyAlignment="1" applyProtection="1"/>
    <xf numFmtId="164" fontId="16" fillId="0" borderId="0" xfId="1" applyNumberFormat="1" applyFont="1" applyAlignment="1" applyProtection="1">
      <alignment horizontal="center" vertical="center" wrapText="1"/>
    </xf>
    <xf numFmtId="164" fontId="16" fillId="0" borderId="1" xfId="1" applyNumberFormat="1" applyFont="1" applyBorder="1" applyAlignment="1" applyProtection="1">
      <alignment horizontal="center" vertical="center" wrapText="1"/>
    </xf>
    <xf numFmtId="164" fontId="9" fillId="20" borderId="9" xfId="1" applyNumberFormat="1" applyFont="1" applyFill="1" applyBorder="1" applyAlignment="1" applyProtection="1">
      <alignment vertical="center" wrapText="1"/>
    </xf>
    <xf numFmtId="164" fontId="9" fillId="22" borderId="9" xfId="1" applyNumberFormat="1" applyFont="1" applyFill="1" applyBorder="1" applyAlignment="1" applyProtection="1">
      <alignment vertical="center"/>
    </xf>
    <xf numFmtId="164" fontId="16" fillId="0" borderId="7" xfId="1" applyNumberFormat="1" applyFont="1" applyBorder="1" applyAlignment="1" applyProtection="1">
      <alignment vertical="center" wrapText="1"/>
    </xf>
    <xf numFmtId="164" fontId="9" fillId="11" borderId="9" xfId="1" applyNumberFormat="1" applyFont="1" applyFill="1" applyBorder="1" applyAlignment="1" applyProtection="1">
      <alignment vertical="center" wrapText="1"/>
    </xf>
    <xf numFmtId="0" fontId="9" fillId="0" borderId="3" xfId="0" applyFont="1" applyBorder="1" applyAlignment="1">
      <alignment vertical="center"/>
    </xf>
    <xf numFmtId="0" fontId="9" fillId="0" borderId="7" xfId="0" applyFont="1" applyBorder="1" applyAlignment="1">
      <alignment vertical="center"/>
    </xf>
    <xf numFmtId="169" fontId="16" fillId="7" borderId="1" xfId="1" applyNumberFormat="1" applyFont="1" applyFill="1" applyBorder="1" applyProtection="1">
      <protection locked="0"/>
    </xf>
    <xf numFmtId="164" fontId="9" fillId="3" borderId="9" xfId="1" applyNumberFormat="1" applyFont="1" applyFill="1" applyBorder="1" applyAlignment="1" applyProtection="1">
      <alignment vertical="center"/>
    </xf>
    <xf numFmtId="164" fontId="9" fillId="3" borderId="10" xfId="1" applyNumberFormat="1" applyFont="1" applyFill="1" applyBorder="1" applyAlignment="1" applyProtection="1">
      <alignment vertical="center"/>
    </xf>
    <xf numFmtId="164" fontId="9" fillId="3" borderId="1" xfId="1" applyNumberFormat="1" applyFont="1" applyFill="1" applyBorder="1" applyAlignment="1" applyProtection="1">
      <alignment horizontal="left" vertical="center"/>
    </xf>
    <xf numFmtId="164" fontId="9" fillId="11" borderId="1" xfId="1" applyNumberFormat="1" applyFont="1" applyFill="1" applyBorder="1" applyAlignment="1" applyProtection="1">
      <alignment vertical="center" wrapText="1"/>
    </xf>
    <xf numFmtId="165" fontId="11" fillId="0" borderId="9" xfId="3" applyNumberFormat="1" applyFont="1" applyFill="1" applyBorder="1" applyAlignment="1" applyProtection="1">
      <alignment horizontal="left"/>
    </xf>
    <xf numFmtId="164" fontId="9" fillId="3" borderId="9" xfId="1" applyNumberFormat="1" applyFont="1" applyFill="1" applyBorder="1" applyAlignment="1" applyProtection="1">
      <alignment horizontal="left"/>
    </xf>
    <xf numFmtId="3" fontId="36" fillId="0" borderId="0" xfId="0" applyNumberFormat="1" applyFont="1" applyAlignment="1" applyProtection="1">
      <alignment horizontal="left"/>
    </xf>
    <xf numFmtId="3" fontId="36" fillId="0" borderId="0" xfId="0" applyNumberFormat="1" applyFont="1" applyAlignment="1" applyProtection="1"/>
    <xf numFmtId="3" fontId="36" fillId="6" borderId="0" xfId="0" applyNumberFormat="1" applyFont="1" applyFill="1" applyBorder="1" applyAlignment="1" applyProtection="1">
      <alignment horizontal="right"/>
    </xf>
    <xf numFmtId="0" fontId="36" fillId="0" borderId="0" xfId="0" applyFont="1" applyProtection="1"/>
    <xf numFmtId="3" fontId="51" fillId="0" borderId="0" xfId="0" applyNumberFormat="1" applyFont="1" applyAlignment="1" applyProtection="1">
      <alignment horizontal="left"/>
    </xf>
    <xf numFmtId="3" fontId="51" fillId="0" borderId="0" xfId="0" applyNumberFormat="1" applyFont="1" applyAlignment="1" applyProtection="1"/>
    <xf numFmtId="0" fontId="51" fillId="0" borderId="0" xfId="0" applyFont="1" applyProtection="1"/>
    <xf numFmtId="0" fontId="36" fillId="6" borderId="27" xfId="0" applyFont="1" applyFill="1" applyBorder="1" applyAlignment="1" applyProtection="1">
      <alignment horizontal="left"/>
    </xf>
    <xf numFmtId="3" fontId="36" fillId="6" borderId="21" xfId="0" applyNumberFormat="1" applyFont="1" applyFill="1" applyBorder="1" applyAlignment="1" applyProtection="1"/>
    <xf numFmtId="3" fontId="36" fillId="6" borderId="7" xfId="0" applyNumberFormat="1" applyFont="1" applyFill="1" applyBorder="1" applyAlignment="1" applyProtection="1">
      <alignment horizontal="right"/>
    </xf>
    <xf numFmtId="3" fontId="36" fillId="0" borderId="0" xfId="0" applyNumberFormat="1" applyFont="1" applyAlignment="1" applyProtection="1">
      <alignment horizontal="right"/>
    </xf>
    <xf numFmtId="3" fontId="0" fillId="7" borderId="18" xfId="1" applyNumberFormat="1" applyFont="1" applyFill="1" applyBorder="1" applyAlignment="1" applyProtection="1">
      <alignment horizontal="right"/>
      <protection locked="0"/>
    </xf>
    <xf numFmtId="49" fontId="9" fillId="3" borderId="1" xfId="1" applyNumberFormat="1" applyFont="1" applyFill="1" applyBorder="1" applyAlignment="1" applyProtection="1">
      <alignment horizontal="right"/>
    </xf>
    <xf numFmtId="49" fontId="32" fillId="0" borderId="0" xfId="1" applyNumberFormat="1" applyFont="1" applyProtection="1"/>
    <xf numFmtId="49" fontId="26" fillId="0" borderId="10" xfId="0" applyNumberFormat="1" applyFont="1" applyFill="1" applyBorder="1" applyAlignment="1" applyProtection="1">
      <alignment horizontal="left"/>
    </xf>
    <xf numFmtId="49" fontId="33" fillId="0" borderId="0" xfId="1" applyNumberFormat="1" applyFont="1" applyAlignment="1" applyProtection="1">
      <alignment horizontal="right"/>
    </xf>
    <xf numFmtId="14" fontId="16" fillId="7" borderId="18" xfId="1" applyNumberFormat="1" applyFont="1" applyFill="1" applyBorder="1" applyAlignment="1" applyProtection="1">
      <protection locked="0"/>
    </xf>
    <xf numFmtId="14" fontId="16" fillId="7" borderId="12" xfId="1" applyNumberFormat="1" applyFont="1" applyFill="1" applyBorder="1" applyAlignment="1" applyProtection="1">
      <protection locked="0"/>
    </xf>
    <xf numFmtId="165" fontId="11" fillId="0" borderId="9" xfId="3" applyNumberFormat="1" applyFont="1" applyFill="1" applyBorder="1" applyAlignment="1" applyProtection="1">
      <alignment horizontal="left"/>
    </xf>
    <xf numFmtId="0" fontId="10" fillId="3" borderId="1" xfId="0" applyFont="1" applyFill="1" applyBorder="1" applyAlignment="1" applyProtection="1">
      <alignment horizontal="left" vertical="top" wrapText="1"/>
    </xf>
    <xf numFmtId="3" fontId="16" fillId="7" borderId="17" xfId="1" applyNumberFormat="1" applyFont="1" applyFill="1" applyBorder="1" applyAlignment="1" applyProtection="1">
      <alignment horizontal="right"/>
      <protection locked="0"/>
    </xf>
    <xf numFmtId="164" fontId="9" fillId="6" borderId="9" xfId="1" applyNumberFormat="1" applyFont="1" applyFill="1" applyBorder="1" applyAlignment="1" applyProtection="1"/>
    <xf numFmtId="166" fontId="9" fillId="23" borderId="9" xfId="1" applyNumberFormat="1" applyFont="1" applyFill="1" applyBorder="1" applyAlignment="1" applyProtection="1">
      <protection locked="0"/>
    </xf>
    <xf numFmtId="166" fontId="9" fillId="23" borderId="1" xfId="1" applyNumberFormat="1" applyFont="1" applyFill="1" applyBorder="1" applyAlignment="1" applyProtection="1">
      <alignment horizontal="right"/>
      <protection locked="0"/>
    </xf>
    <xf numFmtId="166" fontId="9" fillId="23" borderId="1" xfId="1" applyNumberFormat="1" applyFont="1" applyFill="1" applyBorder="1" applyAlignment="1" applyProtection="1">
      <protection locked="0"/>
    </xf>
    <xf numFmtId="0" fontId="52" fillId="0" borderId="0" xfId="0" applyFont="1" applyAlignment="1">
      <alignment horizontal="center" vertical="center" readingOrder="1"/>
    </xf>
    <xf numFmtId="3" fontId="9" fillId="6" borderId="2" xfId="0" applyNumberFormat="1" applyFont="1" applyFill="1" applyBorder="1" applyAlignment="1" applyProtection="1">
      <alignment vertical="center"/>
    </xf>
    <xf numFmtId="3" fontId="9" fillId="6" borderId="9" xfId="0" applyNumberFormat="1" applyFont="1" applyFill="1" applyBorder="1" applyAlignment="1" applyProtection="1">
      <alignment vertical="center"/>
    </xf>
    <xf numFmtId="3" fontId="10" fillId="6" borderId="9" xfId="0" applyNumberFormat="1" applyFont="1" applyFill="1" applyBorder="1" applyAlignment="1" applyProtection="1">
      <alignment vertical="center"/>
    </xf>
    <xf numFmtId="3" fontId="10" fillId="6" borderId="2" xfId="0" applyNumberFormat="1" applyFont="1" applyFill="1" applyBorder="1" applyAlignment="1" applyProtection="1">
      <alignment vertical="center"/>
    </xf>
    <xf numFmtId="0" fontId="10" fillId="0" borderId="0" xfId="0" applyFont="1" applyAlignment="1" applyProtection="1">
      <alignment vertical="center"/>
    </xf>
    <xf numFmtId="0" fontId="10" fillId="6" borderId="13" xfId="0" applyFont="1" applyFill="1" applyBorder="1" applyAlignment="1" applyProtection="1">
      <alignment horizontal="left" vertical="center"/>
    </xf>
    <xf numFmtId="165" fontId="9" fillId="7" borderId="1" xfId="0" applyNumberFormat="1" applyFont="1" applyFill="1" applyBorder="1" applyAlignment="1" applyProtection="1">
      <alignment horizontal="right" vertical="center"/>
      <protection locked="0"/>
    </xf>
    <xf numFmtId="165" fontId="10" fillId="6" borderId="1" xfId="0" applyNumberFormat="1" applyFont="1" applyFill="1" applyBorder="1" applyAlignment="1" applyProtection="1">
      <alignment vertical="center"/>
    </xf>
    <xf numFmtId="3" fontId="9" fillId="5" borderId="1" xfId="1" applyNumberFormat="1" applyFont="1" applyFill="1" applyBorder="1" applyAlignment="1" applyProtection="1">
      <alignment vertical="center"/>
    </xf>
    <xf numFmtId="3" fontId="10" fillId="7" borderId="1" xfId="0" applyNumberFormat="1" applyFont="1" applyFill="1" applyBorder="1" applyAlignment="1" applyProtection="1">
      <alignment horizontal="right" vertical="center"/>
      <protection locked="0"/>
    </xf>
    <xf numFmtId="3" fontId="9" fillId="5" borderId="2" xfId="1" applyNumberFormat="1" applyFont="1" applyFill="1" applyBorder="1" applyAlignment="1" applyProtection="1">
      <alignment vertical="center"/>
    </xf>
    <xf numFmtId="3" fontId="10" fillId="7" borderId="2" xfId="0" applyNumberFormat="1" applyFont="1" applyFill="1" applyBorder="1" applyAlignment="1" applyProtection="1">
      <alignment horizontal="right" vertical="center"/>
      <protection locked="0"/>
    </xf>
    <xf numFmtId="0" fontId="9" fillId="3" borderId="9" xfId="0" applyFont="1" applyFill="1" applyBorder="1" applyAlignment="1" applyProtection="1">
      <alignment horizontal="left" vertical="center"/>
    </xf>
    <xf numFmtId="0" fontId="9" fillId="3" borderId="2" xfId="0" applyFont="1" applyFill="1" applyBorder="1" applyAlignment="1" applyProtection="1">
      <alignment horizontal="left" vertical="center"/>
    </xf>
    <xf numFmtId="3" fontId="9" fillId="5" borderId="9" xfId="1" applyNumberFormat="1" applyFont="1" applyFill="1" applyBorder="1" applyAlignment="1" applyProtection="1">
      <alignment vertical="center"/>
    </xf>
    <xf numFmtId="167" fontId="14" fillId="4" borderId="1" xfId="1" applyNumberFormat="1" applyFont="1" applyFill="1" applyBorder="1" applyAlignment="1" applyProtection="1">
      <alignment horizontal="center" vertical="center"/>
    </xf>
    <xf numFmtId="164" fontId="24" fillId="11" borderId="10" xfId="1" applyNumberFormat="1" applyFont="1" applyFill="1" applyBorder="1" applyAlignment="1" applyProtection="1">
      <alignment horizontal="left" vertical="top" wrapText="1"/>
    </xf>
    <xf numFmtId="164" fontId="24" fillId="11" borderId="2" xfId="1" applyNumberFormat="1" applyFont="1" applyFill="1" applyBorder="1" applyAlignment="1" applyProtection="1">
      <alignment horizontal="left" vertical="top" wrapText="1"/>
    </xf>
    <xf numFmtId="164" fontId="24" fillId="11" borderId="0" xfId="1" applyNumberFormat="1" applyFont="1" applyFill="1" applyBorder="1" applyAlignment="1" applyProtection="1">
      <alignment horizontal="left" vertical="top" wrapText="1"/>
    </xf>
    <xf numFmtId="164" fontId="24" fillId="11" borderId="9" xfId="1" applyNumberFormat="1" applyFont="1" applyFill="1" applyBorder="1" applyAlignment="1" applyProtection="1">
      <alignment horizontal="left" vertical="top" wrapText="1"/>
    </xf>
    <xf numFmtId="164" fontId="24" fillId="11" borderId="11" xfId="1" applyNumberFormat="1" applyFont="1" applyFill="1" applyBorder="1" applyAlignment="1" applyProtection="1">
      <alignment vertical="top" wrapText="1"/>
    </xf>
    <xf numFmtId="3" fontId="2" fillId="0" borderId="0" xfId="0" applyNumberFormat="1" applyFont="1" applyFill="1" applyBorder="1" applyAlignment="1" applyProtection="1"/>
    <xf numFmtId="3" fontId="2" fillId="24" borderId="1" xfId="0" applyNumberFormat="1" applyFont="1" applyFill="1" applyBorder="1" applyAlignment="1" applyProtection="1"/>
    <xf numFmtId="164" fontId="36" fillId="0" borderId="0" xfId="1" applyNumberFormat="1" applyFont="1" applyAlignment="1" applyProtection="1">
      <alignment vertical="center"/>
    </xf>
    <xf numFmtId="164" fontId="36" fillId="0" borderId="1" xfId="1" applyNumberFormat="1" applyFont="1" applyBorder="1" applyAlignment="1" applyProtection="1">
      <alignment vertical="center"/>
    </xf>
    <xf numFmtId="164" fontId="36" fillId="0" borderId="0" xfId="1" applyNumberFormat="1" applyFont="1" applyBorder="1" applyAlignment="1" applyProtection="1">
      <alignment vertical="center"/>
    </xf>
    <xf numFmtId="167" fontId="55" fillId="4" borderId="1" xfId="1" applyNumberFormat="1" applyFont="1" applyFill="1" applyBorder="1" applyAlignment="1" applyProtection="1">
      <alignment horizontal="center" vertical="center"/>
    </xf>
    <xf numFmtId="164" fontId="55" fillId="0" borderId="0" xfId="1" applyNumberFormat="1" applyFont="1" applyAlignment="1" applyProtection="1">
      <alignment vertical="center" wrapText="1"/>
    </xf>
    <xf numFmtId="164" fontId="55" fillId="0" borderId="0" xfId="1" applyNumberFormat="1" applyFont="1" applyBorder="1" applyAlignment="1" applyProtection="1">
      <alignment vertical="center" wrapText="1"/>
    </xf>
    <xf numFmtId="0" fontId="23" fillId="4" borderId="12" xfId="0" applyFont="1" applyFill="1" applyBorder="1" applyAlignment="1" applyProtection="1">
      <alignment horizontal="center" vertical="center" wrapText="1"/>
    </xf>
    <xf numFmtId="164" fontId="23" fillId="4" borderId="12" xfId="1" applyNumberFormat="1" applyFont="1" applyFill="1" applyBorder="1" applyAlignment="1" applyProtection="1">
      <alignment horizontal="center" vertical="center" wrapText="1"/>
    </xf>
    <xf numFmtId="165" fontId="23" fillId="0" borderId="1" xfId="3" applyNumberFormat="1" applyFont="1" applyFill="1" applyBorder="1" applyAlignment="1" applyProtection="1">
      <alignment horizontal="center" textRotation="90" wrapText="1"/>
    </xf>
    <xf numFmtId="164" fontId="55" fillId="0" borderId="7" xfId="1" applyNumberFormat="1" applyFont="1" applyBorder="1" applyAlignment="1" applyProtection="1">
      <alignment vertical="center" wrapText="1"/>
    </xf>
    <xf numFmtId="164" fontId="23" fillId="20" borderId="9" xfId="1" applyNumberFormat="1" applyFont="1" applyFill="1" applyBorder="1" applyAlignment="1" applyProtection="1">
      <alignment vertical="center" wrapText="1"/>
    </xf>
    <xf numFmtId="164" fontId="53" fillId="21" borderId="1" xfId="1" applyNumberFormat="1" applyFont="1" applyFill="1" applyBorder="1" applyAlignment="1" applyProtection="1">
      <alignment vertical="center"/>
    </xf>
    <xf numFmtId="164" fontId="53" fillId="20" borderId="10" xfId="1" applyNumberFormat="1" applyFont="1" applyFill="1" applyBorder="1" applyAlignment="1" applyProtection="1">
      <alignment vertical="center" wrapText="1"/>
    </xf>
    <xf numFmtId="164" fontId="53" fillId="20" borderId="1" xfId="1" applyNumberFormat="1" applyFont="1" applyFill="1" applyBorder="1" applyAlignment="1" applyProtection="1">
      <alignment vertical="center" wrapText="1"/>
    </xf>
    <xf numFmtId="164" fontId="53" fillId="20" borderId="9" xfId="1" applyNumberFormat="1" applyFont="1" applyFill="1" applyBorder="1" applyAlignment="1" applyProtection="1">
      <alignment vertical="center" wrapText="1"/>
    </xf>
    <xf numFmtId="164" fontId="23" fillId="11" borderId="9" xfId="1" applyNumberFormat="1" applyFont="1" applyFill="1" applyBorder="1" applyAlignment="1" applyProtection="1">
      <alignment vertical="center" wrapText="1"/>
    </xf>
    <xf numFmtId="164" fontId="53" fillId="22" borderId="1" xfId="1" applyNumberFormat="1" applyFont="1" applyFill="1" applyBorder="1" applyAlignment="1" applyProtection="1">
      <alignment vertical="center"/>
    </xf>
    <xf numFmtId="164" fontId="53" fillId="22" borderId="9" xfId="1" applyNumberFormat="1" applyFont="1" applyFill="1" applyBorder="1" applyAlignment="1" applyProtection="1">
      <alignment vertical="center"/>
    </xf>
    <xf numFmtId="164" fontId="55" fillId="0" borderId="0" xfId="1" applyNumberFormat="1" applyFont="1" applyAlignment="1" applyProtection="1">
      <alignment vertical="center"/>
    </xf>
    <xf numFmtId="164" fontId="23" fillId="3" borderId="9" xfId="1" applyNumberFormat="1" applyFont="1" applyFill="1" applyBorder="1" applyAlignment="1" applyProtection="1">
      <alignment horizontal="left" vertical="center"/>
    </xf>
    <xf numFmtId="164" fontId="23" fillId="3" borderId="2" xfId="1" applyNumberFormat="1" applyFont="1" applyFill="1" applyBorder="1" applyAlignment="1" applyProtection="1">
      <alignment horizontal="left" vertical="center"/>
    </xf>
    <xf numFmtId="164" fontId="53" fillId="4" borderId="2" xfId="1" applyNumberFormat="1" applyFont="1" applyFill="1" applyBorder="1" applyAlignment="1" applyProtection="1">
      <alignment vertical="center"/>
    </xf>
    <xf numFmtId="164" fontId="53" fillId="4" borderId="1" xfId="1" applyNumberFormat="1" applyFont="1" applyFill="1" applyBorder="1" applyAlignment="1" applyProtection="1">
      <alignment vertical="center"/>
    </xf>
    <xf numFmtId="165" fontId="36" fillId="7" borderId="1" xfId="3" applyNumberFormat="1" applyFont="1" applyFill="1" applyBorder="1" applyProtection="1">
      <protection locked="0"/>
    </xf>
    <xf numFmtId="164" fontId="36" fillId="10" borderId="1" xfId="1" applyNumberFormat="1" applyFont="1" applyFill="1" applyBorder="1" applyAlignment="1" applyProtection="1">
      <protection locked="0"/>
    </xf>
    <xf numFmtId="166" fontId="53" fillId="5" borderId="1" xfId="1" applyNumberFormat="1" applyFont="1" applyFill="1" applyBorder="1" applyProtection="1"/>
    <xf numFmtId="164" fontId="55" fillId="0" borderId="1" xfId="1" applyNumberFormat="1" applyFont="1" applyBorder="1" applyAlignment="1" applyProtection="1">
      <alignment vertical="center"/>
    </xf>
    <xf numFmtId="164" fontId="23" fillId="3" borderId="11" xfId="1" applyNumberFormat="1" applyFont="1" applyFill="1" applyBorder="1" applyAlignment="1" applyProtection="1">
      <alignment horizontal="left" vertical="center"/>
    </xf>
    <xf numFmtId="164" fontId="23" fillId="3" borderId="13" xfId="1" applyNumberFormat="1" applyFont="1" applyFill="1" applyBorder="1" applyAlignment="1" applyProtection="1">
      <alignment horizontal="left" vertical="center"/>
    </xf>
    <xf numFmtId="164" fontId="53" fillId="3" borderId="9" xfId="1" applyNumberFormat="1" applyFont="1" applyFill="1" applyBorder="1" applyAlignment="1" applyProtection="1">
      <alignment horizontal="left" vertical="center"/>
    </xf>
    <xf numFmtId="164" fontId="53" fillId="3" borderId="1" xfId="1" applyNumberFormat="1" applyFont="1" applyFill="1" applyBorder="1" applyAlignment="1" applyProtection="1">
      <alignment horizontal="left" vertical="center"/>
    </xf>
    <xf numFmtId="164" fontId="53" fillId="3" borderId="9" xfId="1" applyNumberFormat="1" applyFont="1" applyFill="1" applyBorder="1" applyAlignment="1" applyProtection="1">
      <alignment vertical="center"/>
    </xf>
    <xf numFmtId="164" fontId="53" fillId="3" borderId="10" xfId="1" applyNumberFormat="1" applyFont="1" applyFill="1" applyBorder="1" applyAlignment="1" applyProtection="1">
      <alignment horizontal="left" vertical="center"/>
    </xf>
    <xf numFmtId="164" fontId="53" fillId="3" borderId="2" xfId="1" applyNumberFormat="1" applyFont="1" applyFill="1" applyBorder="1" applyAlignment="1" applyProtection="1">
      <alignment horizontal="left" vertical="center"/>
    </xf>
    <xf numFmtId="164" fontId="36" fillId="0" borderId="0" xfId="1" applyNumberFormat="1" applyFont="1" applyProtection="1"/>
    <xf numFmtId="164" fontId="36" fillId="0" borderId="0" xfId="1" applyNumberFormat="1" applyFont="1" applyBorder="1" applyProtection="1"/>
    <xf numFmtId="164" fontId="36" fillId="0" borderId="0" xfId="1" applyNumberFormat="1" applyFont="1" applyFill="1" applyProtection="1"/>
    <xf numFmtId="164" fontId="36" fillId="0" borderId="0" xfId="1" applyNumberFormat="1" applyFont="1" applyFill="1" applyAlignment="1" applyProtection="1">
      <alignment vertical="center"/>
    </xf>
    <xf numFmtId="164" fontId="36" fillId="0" borderId="0" xfId="1" applyNumberFormat="1" applyFont="1" applyAlignment="1" applyProtection="1">
      <alignment vertical="center" wrapText="1"/>
    </xf>
    <xf numFmtId="164" fontId="36" fillId="0" borderId="17" xfId="1" applyNumberFormat="1" applyFont="1" applyBorder="1" applyAlignment="1" applyProtection="1">
      <alignment vertical="center"/>
    </xf>
    <xf numFmtId="3" fontId="2" fillId="24" borderId="9" xfId="0" applyNumberFormat="1" applyFont="1" applyFill="1" applyBorder="1" applyAlignment="1" applyProtection="1"/>
    <xf numFmtId="3" fontId="9" fillId="5" borderId="33" xfId="1" applyNumberFormat="1" applyFont="1" applyFill="1" applyBorder="1" applyAlignment="1" applyProtection="1">
      <alignment vertical="center"/>
    </xf>
    <xf numFmtId="3" fontId="2" fillId="24" borderId="2" xfId="0" applyNumberFormat="1" applyFont="1" applyFill="1" applyBorder="1" applyAlignment="1" applyProtection="1"/>
    <xf numFmtId="3" fontId="56" fillId="5" borderId="34" xfId="1" applyNumberFormat="1" applyFont="1" applyFill="1" applyBorder="1" applyAlignment="1" applyProtection="1">
      <alignment horizontal="right" vertical="center"/>
    </xf>
    <xf numFmtId="167" fontId="23" fillId="0" borderId="17" xfId="0" applyNumberFormat="1" applyFont="1" applyBorder="1" applyAlignment="1" applyProtection="1"/>
    <xf numFmtId="0" fontId="53" fillId="0" borderId="0" xfId="0" applyFont="1" applyAlignment="1" applyProtection="1">
      <alignment vertical="center"/>
    </xf>
    <xf numFmtId="0" fontId="53" fillId="0" borderId="0" xfId="0" applyFont="1" applyBorder="1" applyAlignment="1" applyProtection="1">
      <alignment vertical="center"/>
    </xf>
    <xf numFmtId="0" fontId="53" fillId="0" borderId="18" xfId="0" applyFont="1" applyBorder="1" applyAlignment="1" applyProtection="1">
      <alignment vertical="center"/>
    </xf>
    <xf numFmtId="167" fontId="23" fillId="0" borderId="18" xfId="0" applyNumberFormat="1" applyFont="1" applyBorder="1" applyAlignment="1" applyProtection="1"/>
    <xf numFmtId="0" fontId="23" fillId="0" borderId="0" xfId="0" applyFont="1" applyProtection="1"/>
    <xf numFmtId="0" fontId="53" fillId="0" borderId="0" xfId="0" applyFont="1" applyProtection="1"/>
    <xf numFmtId="2" fontId="53" fillId="14" borderId="0" xfId="0" applyNumberFormat="1" applyFont="1" applyFill="1" applyProtection="1"/>
    <xf numFmtId="2" fontId="53" fillId="24" borderId="0" xfId="0" applyNumberFormat="1" applyFont="1" applyFill="1" applyProtection="1"/>
    <xf numFmtId="0" fontId="23" fillId="0" borderId="0" xfId="0" applyFont="1" applyFill="1" applyProtection="1"/>
    <xf numFmtId="167" fontId="23" fillId="0" borderId="0" xfId="0" applyNumberFormat="1" applyFont="1" applyFill="1" applyProtection="1"/>
    <xf numFmtId="2" fontId="53" fillId="0" borderId="0" xfId="0" applyNumberFormat="1" applyFont="1" applyFill="1" applyProtection="1"/>
    <xf numFmtId="0" fontId="53" fillId="0" borderId="0" xfId="0" applyFont="1" applyFill="1" applyProtection="1"/>
    <xf numFmtId="3" fontId="53" fillId="0" borderId="0" xfId="0" applyNumberFormat="1" applyFont="1" applyFill="1" applyProtection="1"/>
    <xf numFmtId="2" fontId="54" fillId="25" borderId="0" xfId="0" applyNumberFormat="1" applyFont="1" applyFill="1" applyAlignment="1" applyProtection="1">
      <alignment horizontal="right"/>
    </xf>
    <xf numFmtId="2" fontId="54" fillId="0" borderId="0" xfId="0" applyNumberFormat="1" applyFont="1" applyFill="1" applyAlignment="1" applyProtection="1">
      <alignment horizontal="right"/>
    </xf>
    <xf numFmtId="0" fontId="54" fillId="0" borderId="0" xfId="0" applyFont="1" applyFill="1" applyProtection="1"/>
    <xf numFmtId="164" fontId="53" fillId="26" borderId="10" xfId="1" applyNumberFormat="1" applyFont="1" applyFill="1" applyBorder="1" applyAlignment="1" applyProtection="1">
      <alignment vertical="center" wrapText="1"/>
    </xf>
    <xf numFmtId="164" fontId="53" fillId="26" borderId="9" xfId="1" applyNumberFormat="1" applyFont="1" applyFill="1" applyBorder="1" applyAlignment="1" applyProtection="1">
      <alignment vertical="center" wrapText="1"/>
    </xf>
    <xf numFmtId="164" fontId="36" fillId="27" borderId="0" xfId="1" applyNumberFormat="1" applyFont="1" applyFill="1" applyAlignment="1" applyProtection="1">
      <alignment vertical="center"/>
    </xf>
    <xf numFmtId="0" fontId="23" fillId="27" borderId="0" xfId="0" applyFont="1" applyFill="1" applyProtection="1"/>
    <xf numFmtId="3" fontId="9" fillId="22" borderId="2" xfId="1" applyNumberFormat="1" applyFont="1" applyFill="1" applyBorder="1" applyAlignment="1" applyProtection="1">
      <alignment vertical="center"/>
    </xf>
    <xf numFmtId="3" fontId="2" fillId="27" borderId="1" xfId="0" applyNumberFormat="1" applyFont="1" applyFill="1" applyBorder="1" applyAlignment="1" applyProtection="1"/>
    <xf numFmtId="3" fontId="9" fillId="22" borderId="33" xfId="1" applyNumberFormat="1" applyFont="1" applyFill="1" applyBorder="1" applyAlignment="1" applyProtection="1">
      <alignment vertical="center"/>
    </xf>
    <xf numFmtId="3" fontId="56" fillId="22" borderId="34" xfId="1" applyNumberFormat="1" applyFont="1" applyFill="1" applyBorder="1" applyAlignment="1" applyProtection="1">
      <alignment horizontal="right" vertical="center"/>
    </xf>
    <xf numFmtId="164" fontId="36" fillId="27" borderId="1" xfId="1" applyNumberFormat="1" applyFont="1" applyFill="1" applyBorder="1" applyAlignment="1" applyProtection="1">
      <alignment vertical="center"/>
    </xf>
    <xf numFmtId="164" fontId="55" fillId="27" borderId="1" xfId="1" applyNumberFormat="1" applyFont="1" applyFill="1" applyBorder="1" applyAlignment="1" applyProtection="1">
      <alignment vertical="center"/>
    </xf>
    <xf numFmtId="167" fontId="24" fillId="11" borderId="9" xfId="1" applyNumberFormat="1" applyFont="1" applyFill="1" applyBorder="1" applyAlignment="1" applyProtection="1">
      <alignment horizontal="left" vertical="top" wrapText="1"/>
    </xf>
    <xf numFmtId="2" fontId="24" fillId="11" borderId="9" xfId="1" applyNumberFormat="1" applyFont="1" applyFill="1" applyBorder="1" applyAlignment="1" applyProtection="1">
      <alignment horizontal="left" vertical="top" wrapText="1"/>
    </xf>
    <xf numFmtId="165" fontId="57" fillId="0" borderId="1" xfId="3" applyNumberFormat="1" applyFont="1" applyFill="1" applyBorder="1" applyAlignment="1" applyProtection="1">
      <alignment horizontal="left"/>
    </xf>
    <xf numFmtId="0" fontId="9" fillId="7" borderId="1" xfId="0" applyFont="1" applyFill="1" applyBorder="1" applyAlignment="1" applyProtection="1">
      <alignment horizontal="left" vertical="center" wrapText="1"/>
      <protection locked="0"/>
    </xf>
    <xf numFmtId="0" fontId="0" fillId="7" borderId="1" xfId="0" applyFont="1" applyFill="1" applyBorder="1" applyAlignment="1" applyProtection="1">
      <alignment horizontal="left"/>
      <protection locked="0"/>
    </xf>
    <xf numFmtId="49" fontId="56" fillId="3" borderId="1" xfId="1" applyNumberFormat="1" applyFont="1" applyFill="1" applyBorder="1" applyAlignment="1" applyProtection="1">
      <alignment horizontal="right"/>
    </xf>
    <xf numFmtId="0" fontId="56" fillId="7" borderId="1" xfId="0" applyFont="1" applyFill="1" applyBorder="1" applyAlignment="1" applyProtection="1">
      <alignment horizontal="left"/>
      <protection locked="0"/>
    </xf>
    <xf numFmtId="164" fontId="56" fillId="3" borderId="1" xfId="1" applyNumberFormat="1" applyFont="1" applyFill="1" applyBorder="1" applyAlignment="1" applyProtection="1"/>
    <xf numFmtId="164" fontId="56" fillId="3" borderId="1" xfId="1" applyNumberFormat="1" applyFont="1" applyFill="1" applyBorder="1" applyAlignment="1" applyProtection="1">
      <alignment vertical="center"/>
    </xf>
    <xf numFmtId="49" fontId="16" fillId="3" borderId="1" xfId="1" applyNumberFormat="1" applyFont="1" applyFill="1" applyBorder="1" applyAlignment="1" applyProtection="1">
      <alignment horizontal="right"/>
    </xf>
    <xf numFmtId="0" fontId="16" fillId="7" borderId="1" xfId="0" applyFont="1" applyFill="1" applyBorder="1" applyAlignment="1" applyProtection="1">
      <alignment horizontal="left"/>
      <protection locked="0"/>
    </xf>
    <xf numFmtId="164" fontId="16" fillId="3" borderId="1" xfId="1" applyNumberFormat="1" applyFont="1" applyFill="1" applyBorder="1" applyAlignment="1" applyProtection="1"/>
    <xf numFmtId="3" fontId="11" fillId="6" borderId="12" xfId="1" applyNumberFormat="1" applyFont="1" applyFill="1" applyBorder="1" applyAlignment="1" applyProtection="1">
      <alignment horizontal="center" vertical="center" wrapText="1"/>
    </xf>
    <xf numFmtId="164" fontId="9" fillId="9" borderId="12" xfId="1" applyNumberFormat="1" applyFont="1" applyFill="1" applyBorder="1" applyAlignment="1" applyProtection="1">
      <alignment horizontal="center" vertical="center" wrapText="1"/>
    </xf>
    <xf numFmtId="164" fontId="24" fillId="11" borderId="1" xfId="1" applyNumberFormat="1" applyFont="1" applyFill="1" applyBorder="1" applyAlignment="1" applyProtection="1">
      <alignment horizontal="left" vertical="center" wrapText="1"/>
    </xf>
    <xf numFmtId="164" fontId="24" fillId="11" borderId="9" xfId="1" applyNumberFormat="1" applyFont="1" applyFill="1" applyBorder="1" applyAlignment="1" applyProtection="1">
      <alignment horizontal="left" vertical="center" wrapText="1"/>
    </xf>
    <xf numFmtId="0" fontId="10" fillId="3" borderId="1" xfId="0" applyFont="1" applyFill="1" applyBorder="1" applyAlignment="1" applyProtection="1">
      <alignment horizontal="left" vertical="top" wrapText="1"/>
    </xf>
    <xf numFmtId="167" fontId="14" fillId="4" borderId="1" xfId="1" applyNumberFormat="1" applyFont="1" applyFill="1" applyBorder="1" applyAlignment="1" applyProtection="1">
      <alignment horizontal="centerContinuous" vertical="center"/>
    </xf>
    <xf numFmtId="0" fontId="10" fillId="3" borderId="12" xfId="0" applyFont="1" applyFill="1" applyBorder="1" applyAlignment="1" applyProtection="1">
      <alignment horizontal="center" vertical="center" wrapText="1"/>
    </xf>
    <xf numFmtId="0" fontId="9" fillId="5" borderId="1" xfId="0" applyFont="1" applyFill="1" applyBorder="1" applyAlignment="1">
      <alignment horizontal="center"/>
    </xf>
    <xf numFmtId="49" fontId="9" fillId="5" borderId="1" xfId="0" applyNumberFormat="1" applyFont="1" applyFill="1" applyBorder="1" applyAlignment="1">
      <alignment horizontal="center"/>
    </xf>
    <xf numFmtId="49" fontId="9" fillId="7" borderId="1" xfId="0" applyNumberFormat="1" applyFont="1" applyFill="1" applyBorder="1" applyAlignment="1" applyProtection="1">
      <alignment horizontal="center" vertical="top" wrapText="1"/>
      <protection locked="0"/>
    </xf>
    <xf numFmtId="0" fontId="9" fillId="7" borderId="1" xfId="0" applyFont="1" applyFill="1" applyBorder="1" applyAlignment="1" applyProtection="1">
      <alignment horizontal="center" vertical="top" wrapText="1"/>
      <protection locked="0"/>
    </xf>
    <xf numFmtId="164" fontId="9" fillId="3" borderId="9" xfId="1" applyNumberFormat="1" applyFont="1" applyFill="1" applyBorder="1" applyAlignment="1" applyProtection="1">
      <alignment horizontal="center"/>
    </xf>
    <xf numFmtId="164" fontId="9" fillId="3" borderId="4" xfId="1" applyNumberFormat="1" applyFont="1" applyFill="1" applyBorder="1" applyAlignment="1" applyProtection="1">
      <alignment horizontal="center"/>
    </xf>
    <xf numFmtId="164" fontId="9" fillId="3" borderId="1" xfId="1" applyNumberFormat="1" applyFont="1" applyFill="1" applyBorder="1" applyAlignment="1" applyProtection="1">
      <alignment horizontal="center"/>
    </xf>
    <xf numFmtId="3" fontId="15" fillId="15" borderId="1" xfId="1" applyNumberFormat="1" applyFont="1" applyFill="1" applyBorder="1" applyAlignment="1" applyProtection="1"/>
    <xf numFmtId="3" fontId="15" fillId="0" borderId="1" xfId="1" applyNumberFormat="1" applyFont="1" applyFill="1" applyBorder="1" applyAlignment="1" applyProtection="1"/>
    <xf numFmtId="164" fontId="13" fillId="4" borderId="1" xfId="1" applyNumberFormat="1" applyFont="1" applyFill="1" applyBorder="1" applyAlignment="1" applyProtection="1">
      <alignment horizontal="center"/>
    </xf>
    <xf numFmtId="164" fontId="13" fillId="4" borderId="12" xfId="1" applyNumberFormat="1" applyFont="1" applyFill="1" applyBorder="1" applyAlignment="1" applyProtection="1">
      <alignment horizontal="center"/>
    </xf>
    <xf numFmtId="164" fontId="13" fillId="5" borderId="12" xfId="1" applyNumberFormat="1" applyFont="1" applyFill="1" applyBorder="1" applyAlignment="1" applyProtection="1"/>
    <xf numFmtId="164" fontId="13" fillId="6" borderId="12" xfId="1" applyNumberFormat="1" applyFont="1" applyFill="1" applyBorder="1" applyAlignment="1" applyProtection="1"/>
    <xf numFmtId="1" fontId="14" fillId="4" borderId="1" xfId="1" applyNumberFormat="1" applyFont="1" applyFill="1" applyBorder="1" applyAlignment="1">
      <alignment horizontal="center" vertical="center"/>
    </xf>
    <xf numFmtId="167" fontId="14" fillId="5" borderId="1" xfId="1" applyNumberFormat="1" applyFont="1" applyFill="1" applyBorder="1" applyAlignment="1" applyProtection="1">
      <alignment horizontal="center" vertical="center"/>
    </xf>
    <xf numFmtId="166" fontId="9" fillId="18" borderId="10" xfId="1" applyNumberFormat="1" applyFont="1" applyFill="1" applyBorder="1" applyProtection="1"/>
    <xf numFmtId="164" fontId="18" fillId="0" borderId="0" xfId="1" applyNumberFormat="1" applyFont="1" applyBorder="1" applyAlignment="1">
      <alignment horizontal="center"/>
    </xf>
    <xf numFmtId="164" fontId="18" fillId="0" borderId="7" xfId="1" applyNumberFormat="1" applyFont="1" applyBorder="1" applyAlignment="1">
      <alignment horizontal="center"/>
    </xf>
    <xf numFmtId="166" fontId="9" fillId="18" borderId="2" xfId="1" applyNumberFormat="1" applyFont="1" applyFill="1" applyBorder="1" applyProtection="1"/>
    <xf numFmtId="164" fontId="24" fillId="11" borderId="1" xfId="1" applyNumberFormat="1" applyFont="1" applyFill="1" applyBorder="1" applyAlignment="1" applyProtection="1">
      <alignment horizontal="left" vertical="center" wrapText="1"/>
    </xf>
    <xf numFmtId="164" fontId="24" fillId="11" borderId="9" xfId="1" applyNumberFormat="1" applyFont="1" applyFill="1" applyBorder="1" applyAlignment="1" applyProtection="1">
      <alignment horizontal="left" vertical="center" wrapText="1"/>
    </xf>
    <xf numFmtId="164" fontId="24" fillId="11" borderId="4" xfId="1" applyNumberFormat="1" applyFont="1" applyFill="1" applyBorder="1" applyAlignment="1" applyProtection="1">
      <alignment horizontal="left" vertical="center" wrapText="1"/>
    </xf>
    <xf numFmtId="164" fontId="24" fillId="11" borderId="9" xfId="1" applyNumberFormat="1" applyFont="1" applyFill="1" applyBorder="1" applyAlignment="1" applyProtection="1">
      <alignment horizontal="left" vertical="center" wrapText="1"/>
    </xf>
    <xf numFmtId="164" fontId="24" fillId="20" borderId="9" xfId="1" applyNumberFormat="1" applyFont="1" applyFill="1" applyBorder="1" applyAlignment="1" applyProtection="1">
      <alignment horizontal="left" vertical="center" wrapText="1"/>
    </xf>
    <xf numFmtId="1" fontId="14" fillId="9" borderId="1" xfId="1" applyNumberFormat="1" applyFont="1" applyFill="1" applyBorder="1" applyAlignment="1">
      <alignment horizontal="center"/>
    </xf>
    <xf numFmtId="164" fontId="14" fillId="9" borderId="1" xfId="1" applyNumberFormat="1" applyFont="1" applyFill="1" applyBorder="1" applyAlignment="1">
      <alignment horizontal="center" vertical="top" wrapText="1"/>
    </xf>
    <xf numFmtId="164" fontId="24" fillId="11" borderId="4" xfId="1" applyNumberFormat="1" applyFont="1" applyFill="1" applyBorder="1" applyAlignment="1" applyProtection="1">
      <alignment horizontal="left" vertical="center" wrapText="1"/>
    </xf>
    <xf numFmtId="3" fontId="9" fillId="5" borderId="11" xfId="1" applyNumberFormat="1" applyFont="1" applyFill="1" applyBorder="1" applyAlignment="1" applyProtection="1">
      <alignment vertical="center"/>
    </xf>
    <xf numFmtId="3" fontId="9" fillId="5" borderId="13" xfId="1" applyNumberFormat="1" applyFont="1" applyFill="1" applyBorder="1" applyAlignment="1" applyProtection="1">
      <alignment vertical="center"/>
    </xf>
    <xf numFmtId="3" fontId="9" fillId="5" borderId="12" xfId="1" applyNumberFormat="1" applyFont="1" applyFill="1" applyBorder="1" applyAlignment="1" applyProtection="1">
      <alignment vertical="center"/>
    </xf>
    <xf numFmtId="3" fontId="9" fillId="7" borderId="18" xfId="0" applyNumberFormat="1" applyFont="1" applyFill="1" applyBorder="1" applyAlignment="1" applyProtection="1">
      <alignment vertical="center"/>
      <protection locked="0"/>
    </xf>
    <xf numFmtId="164" fontId="46" fillId="11" borderId="9" xfId="1" applyNumberFormat="1" applyFont="1" applyFill="1" applyBorder="1" applyAlignment="1" applyProtection="1">
      <alignment horizontal="left" vertical="center" wrapText="1"/>
    </xf>
    <xf numFmtId="164" fontId="46" fillId="11" borderId="4" xfId="1" applyNumberFormat="1" applyFont="1" applyFill="1" applyBorder="1" applyAlignment="1" applyProtection="1">
      <alignment horizontal="left" vertical="center" wrapText="1"/>
    </xf>
    <xf numFmtId="164" fontId="46" fillId="11" borderId="1" xfId="1" applyNumberFormat="1" applyFont="1" applyFill="1" applyBorder="1" applyAlignment="1" applyProtection="1">
      <alignment horizontal="left" vertical="center" wrapText="1"/>
    </xf>
    <xf numFmtId="165" fontId="11" fillId="0" borderId="8" xfId="3" applyNumberFormat="1" applyFont="1" applyFill="1" applyBorder="1" applyAlignment="1" applyProtection="1">
      <alignment horizontal="center"/>
    </xf>
    <xf numFmtId="165" fontId="11" fillId="0" borderId="11" xfId="3" applyNumberFormat="1" applyFont="1" applyFill="1" applyBorder="1" applyAlignment="1" applyProtection="1">
      <alignment horizontal="center"/>
    </xf>
    <xf numFmtId="165" fontId="11" fillId="0" borderId="13" xfId="3" applyNumberFormat="1" applyFont="1" applyFill="1" applyBorder="1" applyAlignment="1" applyProtection="1">
      <alignment horizontal="center"/>
    </xf>
    <xf numFmtId="165" fontId="11" fillId="0" borderId="3" xfId="3" applyNumberFormat="1" applyFont="1" applyFill="1" applyBorder="1" applyAlignment="1" applyProtection="1">
      <alignment horizontal="center"/>
    </xf>
    <xf numFmtId="165" fontId="11" fillId="0" borderId="0" xfId="3" applyNumberFormat="1" applyFont="1" applyFill="1" applyBorder="1" applyAlignment="1" applyProtection="1">
      <alignment horizontal="center"/>
    </xf>
    <xf numFmtId="165" fontId="11" fillId="0" borderId="7" xfId="3" applyNumberFormat="1" applyFont="1" applyFill="1" applyBorder="1" applyAlignment="1" applyProtection="1">
      <alignment horizontal="center"/>
    </xf>
    <xf numFmtId="165" fontId="11" fillId="0" borderId="4" xfId="3" applyNumberFormat="1" applyFont="1" applyFill="1" applyBorder="1" applyAlignment="1" applyProtection="1">
      <alignment horizontal="center"/>
    </xf>
    <xf numFmtId="165" fontId="11" fillId="0" borderId="5" xfId="3" applyNumberFormat="1" applyFont="1" applyFill="1" applyBorder="1" applyAlignment="1" applyProtection="1">
      <alignment horizontal="center"/>
    </xf>
    <xf numFmtId="165" fontId="11" fillId="0" borderId="6" xfId="3" applyNumberFormat="1" applyFont="1" applyFill="1" applyBorder="1" applyAlignment="1" applyProtection="1">
      <alignment horizontal="center"/>
    </xf>
    <xf numFmtId="165" fontId="11" fillId="0" borderId="9" xfId="3" applyNumberFormat="1" applyFont="1" applyFill="1" applyBorder="1" applyAlignment="1" applyProtection="1">
      <alignment horizontal="left"/>
    </xf>
    <xf numFmtId="164" fontId="10" fillId="6" borderId="2" xfId="1" applyNumberFormat="1" applyFont="1" applyFill="1" applyBorder="1" applyAlignment="1" applyProtection="1"/>
    <xf numFmtId="164" fontId="10" fillId="28" borderId="8" xfId="1" applyNumberFormat="1" applyFont="1" applyFill="1" applyBorder="1" applyAlignment="1" applyProtection="1"/>
    <xf numFmtId="3" fontId="9" fillId="6" borderId="13" xfId="1" applyNumberFormat="1" applyFont="1" applyFill="1" applyBorder="1" applyAlignment="1" applyProtection="1"/>
    <xf numFmtId="3" fontId="9" fillId="6" borderId="2" xfId="1" applyNumberFormat="1" applyFont="1" applyFill="1" applyBorder="1" applyAlignment="1" applyProtection="1"/>
    <xf numFmtId="164" fontId="34" fillId="6" borderId="36" xfId="1" applyNumberFormat="1" applyFont="1" applyFill="1" applyBorder="1" applyAlignment="1" applyProtection="1">
      <alignment horizontal="left"/>
    </xf>
    <xf numFmtId="164" fontId="43" fillId="6" borderId="37" xfId="1" applyNumberFormat="1" applyFont="1" applyFill="1" applyBorder="1" applyAlignment="1" applyProtection="1"/>
    <xf numFmtId="164" fontId="24" fillId="11" borderId="6" xfId="1" applyNumberFormat="1" applyFont="1" applyFill="1" applyBorder="1" applyAlignment="1" applyProtection="1">
      <alignment vertical="center" wrapText="1"/>
    </xf>
    <xf numFmtId="164" fontId="24" fillId="11" borderId="7" xfId="1" applyNumberFormat="1" applyFont="1" applyFill="1" applyBorder="1" applyAlignment="1" applyProtection="1">
      <alignment vertical="center" wrapText="1"/>
    </xf>
    <xf numFmtId="164" fontId="46" fillId="20" borderId="2" xfId="1" applyNumberFormat="1" applyFont="1" applyFill="1" applyBorder="1" applyAlignment="1" applyProtection="1">
      <alignment vertical="center" wrapText="1"/>
    </xf>
    <xf numFmtId="164" fontId="46" fillId="11" borderId="2" xfId="1" applyNumberFormat="1" applyFont="1" applyFill="1" applyBorder="1" applyAlignment="1" applyProtection="1">
      <alignment vertical="center" wrapText="1"/>
    </xf>
    <xf numFmtId="164" fontId="10" fillId="6" borderId="9" xfId="1" applyNumberFormat="1" applyFont="1" applyFill="1" applyBorder="1" applyAlignment="1" applyProtection="1">
      <alignment horizontal="left" vertical="center"/>
    </xf>
    <xf numFmtId="164" fontId="10" fillId="3" borderId="1" xfId="1" applyNumberFormat="1" applyFont="1" applyFill="1" applyBorder="1" applyAlignment="1" applyProtection="1">
      <alignment horizontal="center"/>
    </xf>
    <xf numFmtId="0" fontId="10" fillId="5" borderId="1" xfId="0" applyFont="1" applyFill="1" applyBorder="1" applyAlignment="1">
      <alignment horizontal="left"/>
    </xf>
    <xf numFmtId="164" fontId="39" fillId="4" borderId="1" xfId="1" applyNumberFormat="1" applyFont="1" applyFill="1" applyBorder="1" applyAlignment="1" applyProtection="1">
      <alignment vertical="center"/>
    </xf>
    <xf numFmtId="164" fontId="31" fillId="5" borderId="1" xfId="1" applyNumberFormat="1" applyFont="1" applyFill="1" applyBorder="1" applyAlignment="1" applyProtection="1"/>
    <xf numFmtId="169" fontId="31" fillId="5" borderId="1" xfId="1" applyNumberFormat="1" applyFont="1" applyFill="1" applyBorder="1" applyAlignment="1">
      <alignment horizontal="right"/>
    </xf>
    <xf numFmtId="164" fontId="23" fillId="3" borderId="1" xfId="1" applyNumberFormat="1" applyFont="1" applyFill="1" applyBorder="1" applyAlignment="1" applyProtection="1">
      <alignment horizontal="left" vertical="center"/>
    </xf>
    <xf numFmtId="164" fontId="53" fillId="3" borderId="2" xfId="1" applyNumberFormat="1" applyFont="1" applyFill="1" applyBorder="1" applyAlignment="1" applyProtection="1">
      <alignment vertical="center"/>
    </xf>
    <xf numFmtId="164" fontId="53" fillId="3" borderId="1" xfId="1" applyNumberFormat="1" applyFont="1" applyFill="1" applyBorder="1" applyAlignment="1" applyProtection="1">
      <alignment vertical="center"/>
    </xf>
    <xf numFmtId="0" fontId="59" fillId="5" borderId="1" xfId="0" applyFont="1" applyFill="1" applyBorder="1" applyAlignment="1">
      <alignment horizontal="left"/>
    </xf>
    <xf numFmtId="164" fontId="59" fillId="3" borderId="1" xfId="1" applyNumberFormat="1" applyFont="1" applyFill="1" applyBorder="1" applyAlignment="1" applyProtection="1"/>
    <xf numFmtId="164" fontId="58" fillId="3" borderId="1" xfId="1" applyNumberFormat="1" applyFont="1" applyFill="1" applyBorder="1" applyAlignment="1" applyProtection="1">
      <alignment horizontal="center"/>
    </xf>
    <xf numFmtId="164" fontId="60" fillId="3" borderId="1" xfId="1" applyNumberFormat="1" applyFont="1" applyFill="1" applyBorder="1" applyAlignment="1" applyProtection="1">
      <alignment horizontal="center"/>
    </xf>
    <xf numFmtId="3" fontId="9" fillId="22" borderId="25" xfId="1" applyNumberFormat="1" applyFont="1" applyFill="1" applyBorder="1" applyAlignment="1" applyProtection="1">
      <alignment vertical="center"/>
    </xf>
    <xf numFmtId="3" fontId="56" fillId="22" borderId="26" xfId="1" applyNumberFormat="1" applyFont="1" applyFill="1" applyBorder="1" applyAlignment="1" applyProtection="1">
      <alignment horizontal="right" vertical="center"/>
    </xf>
    <xf numFmtId="3" fontId="9" fillId="5" borderId="25" xfId="1" applyNumberFormat="1" applyFont="1" applyFill="1" applyBorder="1" applyAlignment="1" applyProtection="1">
      <alignment vertical="center"/>
    </xf>
    <xf numFmtId="3" fontId="56" fillId="5" borderId="26" xfId="1" applyNumberFormat="1" applyFont="1" applyFill="1" applyBorder="1" applyAlignment="1" applyProtection="1">
      <alignment horizontal="right" vertical="center"/>
    </xf>
    <xf numFmtId="164" fontId="61" fillId="4" borderId="1" xfId="1" applyNumberFormat="1" applyFont="1" applyFill="1" applyBorder="1" applyAlignment="1" applyProtection="1">
      <alignment horizontal="centerContinuous"/>
    </xf>
    <xf numFmtId="164" fontId="61" fillId="5" borderId="1" xfId="1" applyNumberFormat="1" applyFont="1" applyFill="1" applyBorder="1" applyAlignment="1" applyProtection="1"/>
    <xf numFmtId="164" fontId="61" fillId="6" borderId="1" xfId="1" applyNumberFormat="1" applyFont="1" applyFill="1" applyBorder="1" applyAlignment="1" applyProtection="1"/>
    <xf numFmtId="164" fontId="62" fillId="5" borderId="1" xfId="1" applyNumberFormat="1" applyFont="1" applyFill="1" applyBorder="1" applyAlignment="1" applyProtection="1"/>
    <xf numFmtId="164" fontId="63" fillId="0" borderId="0" xfId="1" applyNumberFormat="1" applyFont="1" applyProtection="1"/>
    <xf numFmtId="165" fontId="11" fillId="0" borderId="9" xfId="3" applyNumberFormat="1" applyFont="1" applyFill="1" applyBorder="1" applyAlignment="1" applyProtection="1">
      <alignment horizontal="left"/>
    </xf>
    <xf numFmtId="164" fontId="10" fillId="6" borderId="9" xfId="1" applyNumberFormat="1" applyFont="1" applyFill="1" applyBorder="1" applyAlignment="1" applyProtection="1">
      <alignment horizontal="center"/>
    </xf>
    <xf numFmtId="1" fontId="14" fillId="4" borderId="1" xfId="1" applyNumberFormat="1" applyFont="1" applyFill="1" applyBorder="1" applyAlignment="1">
      <alignment horizontal="center" vertical="center"/>
    </xf>
    <xf numFmtId="167" fontId="14" fillId="5" borderId="1" xfId="1" applyNumberFormat="1" applyFont="1" applyFill="1" applyBorder="1" applyAlignment="1" applyProtection="1">
      <alignment horizontal="center" vertical="center"/>
    </xf>
    <xf numFmtId="164" fontId="31" fillId="6" borderId="12" xfId="1" applyNumberFormat="1" applyFont="1" applyFill="1" applyBorder="1" applyAlignment="1" applyProtection="1">
      <alignment horizontal="centerContinuous"/>
    </xf>
    <xf numFmtId="3" fontId="16" fillId="7" borderId="12" xfId="1" applyNumberFormat="1" applyFont="1" applyFill="1" applyBorder="1" applyAlignment="1" applyProtection="1">
      <protection locked="0"/>
    </xf>
    <xf numFmtId="164" fontId="10" fillId="6" borderId="2" xfId="1" applyNumberFormat="1" applyFont="1" applyFill="1" applyBorder="1" applyAlignment="1" applyProtection="1">
      <alignment horizontal="center"/>
    </xf>
    <xf numFmtId="167" fontId="14" fillId="5" borderId="1" xfId="1" applyNumberFormat="1" applyFont="1" applyFill="1" applyBorder="1" applyAlignment="1" applyProtection="1">
      <alignment horizontal="center" vertical="center"/>
    </xf>
    <xf numFmtId="3" fontId="39" fillId="6" borderId="39" xfId="1" applyNumberFormat="1" applyFont="1" applyFill="1" applyBorder="1" applyAlignment="1" applyProtection="1">
      <alignment horizontal="center"/>
    </xf>
    <xf numFmtId="3" fontId="16" fillId="7" borderId="1" xfId="1" applyNumberFormat="1" applyFont="1" applyFill="1" applyBorder="1" applyAlignment="1" applyProtection="1">
      <alignment horizontal="center"/>
      <protection locked="0"/>
    </xf>
    <xf numFmtId="3" fontId="16" fillId="7" borderId="12" xfId="1" applyNumberFormat="1" applyFont="1" applyFill="1" applyBorder="1" applyAlignment="1" applyProtection="1">
      <alignment horizontal="center"/>
      <protection locked="0"/>
    </xf>
    <xf numFmtId="164" fontId="10" fillId="6" borderId="38" xfId="1" applyNumberFormat="1" applyFont="1" applyFill="1" applyBorder="1" applyAlignment="1" applyProtection="1">
      <alignment horizontal="center"/>
    </xf>
    <xf numFmtId="3" fontId="10" fillId="6" borderId="39" xfId="1" applyNumberFormat="1" applyFont="1" applyFill="1" applyBorder="1" applyAlignment="1" applyProtection="1">
      <alignment horizontal="center"/>
    </xf>
    <xf numFmtId="164" fontId="31" fillId="6" borderId="9" xfId="1" applyNumberFormat="1" applyFont="1" applyFill="1" applyBorder="1" applyAlignment="1" applyProtection="1"/>
    <xf numFmtId="164" fontId="13" fillId="6" borderId="2" xfId="1" applyNumberFormat="1" applyFont="1" applyFill="1" applyBorder="1" applyAlignment="1" applyProtection="1"/>
    <xf numFmtId="0" fontId="59" fillId="5" borderId="9" xfId="0" applyFont="1" applyFill="1" applyBorder="1" applyAlignment="1">
      <alignment horizontal="left"/>
    </xf>
    <xf numFmtId="164" fontId="13" fillId="6" borderId="1" xfId="1" applyNumberFormat="1" applyFont="1" applyFill="1" applyBorder="1" applyAlignment="1" applyProtection="1">
      <alignment horizontal="center" vertical="center" textRotation="90" wrapText="1"/>
    </xf>
    <xf numFmtId="164" fontId="62" fillId="3" borderId="1" xfId="1" applyNumberFormat="1" applyFont="1" applyFill="1" applyBorder="1" applyAlignment="1" applyProtection="1"/>
    <xf numFmtId="164" fontId="62" fillId="6" borderId="1" xfId="1" applyNumberFormat="1" applyFont="1" applyFill="1" applyBorder="1" applyAlignment="1" applyProtection="1"/>
    <xf numFmtId="164" fontId="30" fillId="3" borderId="1" xfId="1" applyNumberFormat="1" applyFont="1" applyFill="1" applyBorder="1" applyAlignment="1" applyProtection="1"/>
    <xf numFmtId="164" fontId="30" fillId="6" borderId="1" xfId="1" applyNumberFormat="1" applyFont="1" applyFill="1" applyBorder="1" applyAlignment="1" applyProtection="1"/>
    <xf numFmtId="164" fontId="13" fillId="3" borderId="2" xfId="1" applyNumberFormat="1" applyFont="1" applyFill="1" applyBorder="1" applyAlignment="1" applyProtection="1">
      <alignment horizontal="center" vertical="center" textRotation="90" wrapText="1"/>
    </xf>
    <xf numFmtId="164" fontId="13" fillId="3" borderId="1" xfId="1" applyNumberFormat="1" applyFont="1" applyFill="1" applyBorder="1" applyAlignment="1" applyProtection="1">
      <alignment horizontal="center" vertical="center" textRotation="90" wrapText="1"/>
    </xf>
    <xf numFmtId="164" fontId="13" fillId="6" borderId="9" xfId="1" applyNumberFormat="1" applyFont="1" applyFill="1" applyBorder="1" applyAlignment="1" applyProtection="1">
      <alignment horizontal="center" vertical="center" textRotation="90" wrapText="1"/>
    </xf>
    <xf numFmtId="164" fontId="31" fillId="6" borderId="10" xfId="1" applyNumberFormat="1" applyFont="1" applyFill="1" applyBorder="1" applyAlignment="1" applyProtection="1"/>
    <xf numFmtId="164" fontId="31" fillId="6" borderId="2" xfId="1" applyNumberFormat="1" applyFont="1" applyFill="1" applyBorder="1" applyAlignment="1" applyProtection="1"/>
    <xf numFmtId="164" fontId="64" fillId="3" borderId="1" xfId="1" applyNumberFormat="1" applyFont="1" applyFill="1" applyBorder="1" applyAlignment="1" applyProtection="1"/>
    <xf numFmtId="164" fontId="24" fillId="11" borderId="9" xfId="1" applyNumberFormat="1" applyFont="1" applyFill="1" applyBorder="1" applyAlignment="1" applyProtection="1">
      <alignment horizontal="left" vertical="center" wrapText="1"/>
    </xf>
    <xf numFmtId="164" fontId="17" fillId="11" borderId="9" xfId="1" applyNumberFormat="1" applyFont="1" applyFill="1" applyBorder="1" applyAlignment="1" applyProtection="1">
      <alignment horizontal="left" vertical="center" wrapText="1"/>
    </xf>
    <xf numFmtId="0" fontId="56" fillId="5" borderId="1" xfId="0" applyFont="1" applyFill="1" applyBorder="1" applyAlignment="1">
      <alignment horizontal="left"/>
    </xf>
    <xf numFmtId="164" fontId="65" fillId="11" borderId="1" xfId="1" applyNumberFormat="1" applyFont="1" applyFill="1" applyBorder="1" applyAlignment="1" applyProtection="1">
      <alignment horizontal="left" vertical="center" wrapText="1"/>
    </xf>
    <xf numFmtId="164" fontId="65" fillId="11" borderId="1" xfId="1" applyNumberFormat="1" applyFont="1" applyFill="1" applyBorder="1" applyAlignment="1" applyProtection="1">
      <alignment horizontal="left" vertical="center"/>
    </xf>
    <xf numFmtId="164" fontId="65" fillId="11" borderId="1" xfId="1" applyNumberFormat="1" applyFont="1" applyFill="1" applyBorder="1" applyAlignment="1" applyProtection="1">
      <alignment vertical="center" wrapText="1"/>
    </xf>
    <xf numFmtId="164" fontId="56" fillId="0" borderId="0" xfId="1" applyNumberFormat="1" applyFont="1"/>
    <xf numFmtId="164" fontId="56" fillId="3" borderId="1" xfId="1" applyNumberFormat="1" applyFont="1" applyFill="1" applyBorder="1" applyAlignment="1" applyProtection="1">
      <alignment horizontal="center"/>
    </xf>
    <xf numFmtId="3" fontId="56" fillId="7" borderId="1" xfId="1" applyNumberFormat="1" applyFont="1" applyFill="1" applyBorder="1" applyAlignment="1" applyProtection="1">
      <alignment horizontal="right"/>
      <protection locked="0"/>
    </xf>
    <xf numFmtId="3" fontId="56" fillId="5" borderId="1" xfId="1" applyNumberFormat="1" applyFont="1" applyFill="1" applyBorder="1" applyProtection="1">
      <protection locked="0"/>
    </xf>
    <xf numFmtId="164" fontId="17" fillId="6" borderId="1" xfId="1" applyNumberFormat="1" applyFont="1" applyFill="1" applyBorder="1" applyAlignment="1" applyProtection="1"/>
    <xf numFmtId="164" fontId="17" fillId="6" borderId="1" xfId="1" applyNumberFormat="1" applyFont="1" applyFill="1" applyBorder="1" applyAlignment="1" applyProtection="1">
      <alignment horizontal="right"/>
    </xf>
    <xf numFmtId="3" fontId="56" fillId="6" borderId="1" xfId="1" applyNumberFormat="1" applyFont="1" applyFill="1" applyBorder="1" applyAlignment="1" applyProtection="1"/>
    <xf numFmtId="164" fontId="65" fillId="11" borderId="9" xfId="1" applyNumberFormat="1" applyFont="1" applyFill="1" applyBorder="1" applyAlignment="1" applyProtection="1">
      <alignment horizontal="left" vertical="center" wrapText="1"/>
    </xf>
    <xf numFmtId="164" fontId="65" fillId="11" borderId="9" xfId="1" applyNumberFormat="1" applyFont="1" applyFill="1" applyBorder="1" applyAlignment="1" applyProtection="1">
      <alignment horizontal="left" vertical="center"/>
    </xf>
    <xf numFmtId="164" fontId="31" fillId="6" borderId="9" xfId="1" applyNumberFormat="1" applyFont="1" applyFill="1" applyBorder="1" applyAlignment="1" applyProtection="1">
      <alignment horizontal="centerContinuous"/>
    </xf>
    <xf numFmtId="164" fontId="31" fillId="6" borderId="10" xfId="1" applyNumberFormat="1" applyFont="1" applyFill="1" applyBorder="1" applyAlignment="1" applyProtection="1">
      <alignment horizontal="centerContinuous"/>
    </xf>
    <xf numFmtId="164" fontId="31" fillId="6" borderId="2" xfId="1" applyNumberFormat="1" applyFont="1" applyFill="1" applyBorder="1" applyAlignment="1" applyProtection="1">
      <alignment horizontal="centerContinuous"/>
    </xf>
    <xf numFmtId="3" fontId="14" fillId="7" borderId="1" xfId="1" applyNumberFormat="1" applyFont="1" applyFill="1" applyBorder="1" applyAlignment="1" applyProtection="1">
      <alignment horizontal="center" vertical="center"/>
      <protection locked="0"/>
    </xf>
    <xf numFmtId="0" fontId="58" fillId="5" borderId="9" xfId="0" applyFont="1" applyFill="1" applyBorder="1" applyAlignment="1">
      <alignment horizontal="left"/>
    </xf>
    <xf numFmtId="164" fontId="16" fillId="0" borderId="0" xfId="1" applyNumberFormat="1" applyFont="1" applyAlignment="1" applyProtection="1">
      <alignment horizontal="left"/>
    </xf>
    <xf numFmtId="164" fontId="16" fillId="0" borderId="0" xfId="1" applyNumberFormat="1" applyFont="1" applyBorder="1" applyAlignment="1" applyProtection="1">
      <alignment horizontal="left" vertical="top" wrapText="1"/>
    </xf>
    <xf numFmtId="164" fontId="48" fillId="6" borderId="39" xfId="1" applyNumberFormat="1" applyFont="1" applyFill="1" applyBorder="1" applyAlignment="1" applyProtection="1"/>
    <xf numFmtId="0" fontId="58" fillId="5" borderId="1" xfId="0" applyFont="1" applyFill="1" applyBorder="1" applyAlignment="1">
      <alignment horizontal="left"/>
    </xf>
    <xf numFmtId="0" fontId="58" fillId="5" borderId="12" xfId="0" applyFont="1" applyFill="1" applyBorder="1" applyAlignment="1">
      <alignment horizontal="left"/>
    </xf>
    <xf numFmtId="166" fontId="43" fillId="6" borderId="19" xfId="1" applyNumberFormat="1" applyFont="1" applyFill="1" applyBorder="1" applyAlignment="1" applyProtection="1">
      <alignment horizontal="right" vertical="center"/>
    </xf>
    <xf numFmtId="0" fontId="9" fillId="7" borderId="9" xfId="0" applyFont="1" applyFill="1" applyBorder="1" applyAlignment="1" applyProtection="1">
      <protection locked="0"/>
    </xf>
    <xf numFmtId="164" fontId="10" fillId="6" borderId="12" xfId="1" applyNumberFormat="1" applyFont="1" applyFill="1" applyBorder="1" applyAlignment="1" applyProtection="1"/>
    <xf numFmtId="164" fontId="10" fillId="6" borderId="17" xfId="1" applyNumberFormat="1" applyFont="1" applyFill="1" applyBorder="1" applyAlignment="1" applyProtection="1"/>
    <xf numFmtId="164" fontId="68" fillId="6" borderId="1" xfId="1" applyNumberFormat="1" applyFont="1" applyFill="1" applyBorder="1" applyAlignment="1" applyProtection="1">
      <alignment horizontal="right"/>
    </xf>
    <xf numFmtId="0" fontId="69" fillId="7" borderId="1" xfId="0" applyFont="1" applyFill="1" applyBorder="1" applyAlignment="1" applyProtection="1">
      <alignment horizontal="right" vertical="top" wrapText="1"/>
      <protection locked="0"/>
    </xf>
    <xf numFmtId="164" fontId="68" fillId="6" borderId="17" xfId="1" applyNumberFormat="1" applyFont="1" applyFill="1" applyBorder="1" applyAlignment="1" applyProtection="1"/>
    <xf numFmtId="164" fontId="10" fillId="5" borderId="1" xfId="0" applyNumberFormat="1" applyFont="1" applyFill="1" applyBorder="1" applyAlignment="1">
      <alignment horizontal="right"/>
    </xf>
    <xf numFmtId="0" fontId="10" fillId="3" borderId="9" xfId="0" applyFont="1" applyFill="1" applyBorder="1" applyAlignment="1" applyProtection="1">
      <alignment horizontal="center" vertical="top" wrapText="1"/>
    </xf>
    <xf numFmtId="0" fontId="10" fillId="3" borderId="2" xfId="0" applyFont="1" applyFill="1" applyBorder="1" applyAlignment="1" applyProtection="1">
      <alignment horizontal="center" vertical="top" wrapText="1"/>
    </xf>
    <xf numFmtId="0" fontId="26" fillId="6" borderId="9" xfId="0" applyFont="1" applyFill="1" applyBorder="1" applyAlignment="1" applyProtection="1">
      <alignment horizontal="center" vertical="center"/>
    </xf>
    <xf numFmtId="0" fontId="26" fillId="6" borderId="10" xfId="0" applyFont="1" applyFill="1" applyBorder="1" applyAlignment="1" applyProtection="1">
      <alignment horizontal="center" vertical="center"/>
    </xf>
    <xf numFmtId="0" fontId="26" fillId="6" borderId="2" xfId="0" applyFont="1" applyFill="1" applyBorder="1" applyAlignment="1" applyProtection="1">
      <alignment horizontal="center" vertical="center"/>
    </xf>
    <xf numFmtId="168" fontId="10" fillId="6" borderId="9" xfId="0" applyNumberFormat="1" applyFont="1" applyFill="1" applyBorder="1" applyAlignment="1" applyProtection="1">
      <alignment horizontal="center" vertical="top" wrapText="1"/>
    </xf>
    <xf numFmtId="168" fontId="10" fillId="6" borderId="10" xfId="0" applyNumberFormat="1" applyFont="1" applyFill="1" applyBorder="1" applyAlignment="1" applyProtection="1">
      <alignment horizontal="center" vertical="top" wrapText="1"/>
    </xf>
    <xf numFmtId="168" fontId="10" fillId="6" borderId="2" xfId="0" applyNumberFormat="1" applyFont="1" applyFill="1" applyBorder="1" applyAlignment="1" applyProtection="1">
      <alignment horizontal="center" vertical="top" wrapText="1"/>
    </xf>
    <xf numFmtId="0" fontId="10" fillId="3" borderId="10" xfId="0" applyFont="1" applyFill="1" applyBorder="1" applyAlignment="1" applyProtection="1">
      <alignment horizontal="center" vertical="top" wrapText="1"/>
    </xf>
    <xf numFmtId="0" fontId="9" fillId="3" borderId="9" xfId="0" applyNumberFormat="1" applyFont="1" applyFill="1" applyBorder="1" applyAlignment="1" applyProtection="1">
      <alignment horizontal="left" vertical="top" wrapText="1"/>
    </xf>
    <xf numFmtId="0" fontId="9" fillId="3" borderId="10" xfId="0" applyNumberFormat="1" applyFont="1" applyFill="1" applyBorder="1" applyAlignment="1" applyProtection="1">
      <alignment horizontal="left" vertical="top" wrapText="1"/>
    </xf>
    <xf numFmtId="0" fontId="9" fillId="3" borderId="2" xfId="0" applyNumberFormat="1" applyFont="1" applyFill="1" applyBorder="1" applyAlignment="1" applyProtection="1">
      <alignment horizontal="left" vertical="top" wrapText="1"/>
    </xf>
    <xf numFmtId="0" fontId="26" fillId="3" borderId="9" xfId="0" applyFont="1" applyFill="1" applyBorder="1" applyAlignment="1" applyProtection="1">
      <alignment horizontal="center" vertical="center"/>
    </xf>
    <xf numFmtId="0" fontId="26" fillId="3" borderId="10" xfId="0" applyFont="1" applyFill="1" applyBorder="1" applyAlignment="1" applyProtection="1">
      <alignment horizontal="center" vertical="center"/>
    </xf>
    <xf numFmtId="0" fontId="26" fillId="3" borderId="2" xfId="0" applyFont="1" applyFill="1" applyBorder="1" applyAlignment="1" applyProtection="1">
      <alignment horizontal="center" vertical="center"/>
    </xf>
    <xf numFmtId="0" fontId="25" fillId="3" borderId="9" xfId="0" applyFont="1" applyFill="1" applyBorder="1" applyAlignment="1" applyProtection="1">
      <alignment horizontal="center" vertical="center"/>
    </xf>
    <xf numFmtId="0" fontId="25" fillId="3" borderId="10" xfId="0" applyFont="1" applyFill="1" applyBorder="1" applyAlignment="1" applyProtection="1">
      <alignment horizontal="center" vertical="center"/>
    </xf>
    <xf numFmtId="0" fontId="25" fillId="3" borderId="2" xfId="0" applyFont="1" applyFill="1" applyBorder="1" applyAlignment="1" applyProtection="1">
      <alignment horizontal="center" vertical="center"/>
    </xf>
    <xf numFmtId="0" fontId="25" fillId="3" borderId="9" xfId="0" applyFont="1" applyFill="1" applyBorder="1" applyAlignment="1">
      <alignment horizontal="center" vertical="center"/>
    </xf>
    <xf numFmtId="0" fontId="25" fillId="3" borderId="2" xfId="0" applyFont="1" applyFill="1" applyBorder="1" applyAlignment="1">
      <alignment horizontal="center" vertical="center"/>
    </xf>
    <xf numFmtId="0" fontId="9" fillId="7" borderId="9" xfId="0" applyFont="1" applyFill="1" applyBorder="1" applyAlignment="1" applyProtection="1">
      <alignment horizontal="left"/>
    </xf>
    <xf numFmtId="0" fontId="9" fillId="7" borderId="2" xfId="0" applyFont="1" applyFill="1" applyBorder="1" applyAlignment="1" applyProtection="1">
      <alignment horizontal="left"/>
    </xf>
    <xf numFmtId="0" fontId="9" fillId="7" borderId="9" xfId="0" applyFont="1" applyFill="1" applyBorder="1" applyAlignment="1" applyProtection="1">
      <alignment horizontal="left" vertical="top"/>
    </xf>
    <xf numFmtId="0" fontId="9" fillId="7" borderId="10" xfId="0" applyFont="1" applyFill="1" applyBorder="1" applyAlignment="1" applyProtection="1">
      <alignment horizontal="left" vertical="top"/>
    </xf>
    <xf numFmtId="0" fontId="9" fillId="7" borderId="2" xfId="0" applyFont="1" applyFill="1" applyBorder="1" applyAlignment="1" applyProtection="1">
      <alignment horizontal="left" vertical="top"/>
    </xf>
    <xf numFmtId="0" fontId="25" fillId="3" borderId="10" xfId="0" applyFont="1" applyFill="1" applyBorder="1" applyAlignment="1">
      <alignment horizontal="center" vertical="center"/>
    </xf>
    <xf numFmtId="0" fontId="10" fillId="3" borderId="9" xfId="0" applyFont="1" applyFill="1" applyBorder="1" applyAlignment="1" applyProtection="1">
      <alignment horizontal="center" vertical="center" wrapText="1"/>
    </xf>
    <xf numFmtId="0" fontId="10" fillId="3" borderId="10" xfId="0" applyFont="1" applyFill="1" applyBorder="1" applyAlignment="1" applyProtection="1">
      <alignment horizontal="center" vertical="center" wrapText="1"/>
    </xf>
    <xf numFmtId="0" fontId="10" fillId="3" borderId="2" xfId="0" applyFont="1" applyFill="1" applyBorder="1" applyAlignment="1" applyProtection="1">
      <alignment horizontal="center" vertical="center" wrapText="1"/>
    </xf>
    <xf numFmtId="0" fontId="10" fillId="3" borderId="12" xfId="0" applyFont="1" applyFill="1" applyBorder="1" applyAlignment="1" applyProtection="1">
      <alignment horizontal="center" vertical="center" wrapText="1"/>
    </xf>
    <xf numFmtId="0" fontId="10" fillId="3" borderId="18" xfId="0" applyFont="1" applyFill="1" applyBorder="1" applyAlignment="1" applyProtection="1">
      <alignment horizontal="center" vertical="center" wrapText="1"/>
    </xf>
    <xf numFmtId="164" fontId="25" fillId="3" borderId="9" xfId="1" applyNumberFormat="1" applyFont="1" applyFill="1" applyBorder="1" applyAlignment="1" applyProtection="1">
      <alignment horizontal="center" vertical="center"/>
    </xf>
    <xf numFmtId="164" fontId="25" fillId="3" borderId="10" xfId="1" applyNumberFormat="1" applyFont="1" applyFill="1" applyBorder="1" applyAlignment="1" applyProtection="1">
      <alignment horizontal="center" vertical="center"/>
    </xf>
    <xf numFmtId="164" fontId="25" fillId="3" borderId="2" xfId="1" applyNumberFormat="1" applyFont="1" applyFill="1" applyBorder="1" applyAlignment="1" applyProtection="1">
      <alignment horizontal="center" vertical="center"/>
    </xf>
    <xf numFmtId="164" fontId="24" fillId="11" borderId="1" xfId="1" applyNumberFormat="1" applyFont="1" applyFill="1" applyBorder="1" applyAlignment="1" applyProtection="1">
      <alignment horizontal="left" vertical="center" wrapText="1"/>
    </xf>
    <xf numFmtId="164" fontId="10" fillId="6" borderId="9" xfId="1" applyNumberFormat="1" applyFont="1" applyFill="1" applyBorder="1" applyAlignment="1" applyProtection="1">
      <alignment horizontal="center"/>
    </xf>
    <xf numFmtId="164" fontId="10" fillId="6" borderId="10" xfId="1" applyNumberFormat="1" applyFont="1" applyFill="1" applyBorder="1" applyAlignment="1" applyProtection="1">
      <alignment horizontal="center"/>
    </xf>
    <xf numFmtId="164" fontId="10" fillId="6" borderId="2" xfId="1" applyNumberFormat="1" applyFont="1" applyFill="1" applyBorder="1" applyAlignment="1" applyProtection="1">
      <alignment horizontal="center"/>
    </xf>
    <xf numFmtId="3" fontId="16" fillId="7" borderId="9" xfId="1" applyNumberFormat="1" applyFont="1" applyFill="1" applyBorder="1" applyAlignment="1" applyProtection="1">
      <alignment horizontal="left"/>
    </xf>
    <xf numFmtId="3" fontId="16" fillId="7" borderId="10" xfId="1" applyNumberFormat="1" applyFont="1" applyFill="1" applyBorder="1" applyAlignment="1" applyProtection="1">
      <alignment horizontal="left"/>
    </xf>
    <xf numFmtId="3" fontId="16" fillId="7" borderId="2" xfId="1" applyNumberFormat="1" applyFont="1" applyFill="1" applyBorder="1" applyAlignment="1" applyProtection="1">
      <alignment horizontal="left"/>
    </xf>
    <xf numFmtId="0" fontId="25" fillId="3" borderId="9" xfId="0" applyFont="1" applyFill="1" applyBorder="1" applyAlignment="1" applyProtection="1">
      <alignment horizontal="center"/>
    </xf>
    <xf numFmtId="0" fontId="25" fillId="3" borderId="10" xfId="0" applyFont="1" applyFill="1" applyBorder="1" applyAlignment="1" applyProtection="1">
      <alignment horizontal="center"/>
    </xf>
    <xf numFmtId="0" fontId="25" fillId="3" borderId="2" xfId="0" applyFont="1" applyFill="1" applyBorder="1" applyAlignment="1" applyProtection="1">
      <alignment horizontal="center"/>
    </xf>
    <xf numFmtId="1" fontId="14" fillId="4" borderId="1" xfId="1" applyNumberFormat="1" applyFont="1" applyFill="1" applyBorder="1" applyAlignment="1">
      <alignment horizontal="center" vertical="center"/>
    </xf>
    <xf numFmtId="164" fontId="14" fillId="4" borderId="1" xfId="1" applyNumberFormat="1" applyFont="1" applyFill="1" applyBorder="1" applyAlignment="1">
      <alignment horizontal="center" vertical="center" wrapText="1"/>
    </xf>
    <xf numFmtId="166" fontId="9" fillId="5" borderId="9" xfId="1" applyNumberFormat="1" applyFont="1" applyFill="1" applyBorder="1" applyAlignment="1" applyProtection="1">
      <alignment horizontal="left" indent="3"/>
    </xf>
    <xf numFmtId="166" fontId="9" fillId="5" borderId="2" xfId="1" applyNumberFormat="1" applyFont="1" applyFill="1" applyBorder="1" applyAlignment="1" applyProtection="1">
      <alignment horizontal="left" indent="3"/>
    </xf>
    <xf numFmtId="164" fontId="24" fillId="20" borderId="9" xfId="1" applyNumberFormat="1" applyFont="1" applyFill="1" applyBorder="1" applyAlignment="1" applyProtection="1">
      <alignment horizontal="center" vertical="center" wrapText="1"/>
    </xf>
    <xf numFmtId="164" fontId="24" fillId="20" borderId="2" xfId="1" applyNumberFormat="1" applyFont="1" applyFill="1" applyBorder="1" applyAlignment="1" applyProtection="1">
      <alignment horizontal="center" vertical="center" wrapText="1"/>
    </xf>
    <xf numFmtId="164" fontId="24" fillId="11" borderId="9" xfId="1" applyNumberFormat="1" applyFont="1" applyFill="1" applyBorder="1" applyAlignment="1" applyProtection="1">
      <alignment horizontal="left" vertical="center" wrapText="1"/>
    </xf>
    <xf numFmtId="164" fontId="24" fillId="11" borderId="2" xfId="1" applyNumberFormat="1" applyFont="1" applyFill="1" applyBorder="1" applyAlignment="1" applyProtection="1">
      <alignment horizontal="left" vertical="center" wrapText="1"/>
    </xf>
    <xf numFmtId="164" fontId="9" fillId="9" borderId="9" xfId="1" applyNumberFormat="1" applyFont="1" applyFill="1" applyBorder="1" applyAlignment="1" applyProtection="1">
      <alignment horizontal="center" vertical="center" wrapText="1"/>
    </xf>
    <xf numFmtId="164" fontId="9" fillId="9" borderId="2" xfId="1" applyNumberFormat="1" applyFont="1" applyFill="1" applyBorder="1" applyAlignment="1" applyProtection="1">
      <alignment horizontal="center" vertical="center" wrapText="1"/>
    </xf>
    <xf numFmtId="164" fontId="24" fillId="6" borderId="9" xfId="1" applyNumberFormat="1" applyFont="1" applyFill="1" applyBorder="1" applyAlignment="1" applyProtection="1">
      <alignment horizontal="center" vertical="center"/>
    </xf>
    <xf numFmtId="164" fontId="24" fillId="6" borderId="2" xfId="1" applyNumberFormat="1" applyFont="1" applyFill="1" applyBorder="1" applyAlignment="1" applyProtection="1">
      <alignment horizontal="center" vertical="center"/>
    </xf>
    <xf numFmtId="164" fontId="24" fillId="20" borderId="10" xfId="1" applyNumberFormat="1" applyFont="1" applyFill="1" applyBorder="1" applyAlignment="1" applyProtection="1">
      <alignment horizontal="center" vertical="center" wrapText="1"/>
    </xf>
    <xf numFmtId="164" fontId="24" fillId="11" borderId="9" xfId="1" applyNumberFormat="1" applyFont="1" applyFill="1" applyBorder="1" applyAlignment="1" applyProtection="1">
      <alignment horizontal="center" vertical="center" wrapText="1"/>
    </xf>
    <xf numFmtId="164" fontId="24" fillId="11" borderId="10" xfId="1" applyNumberFormat="1" applyFont="1" applyFill="1" applyBorder="1" applyAlignment="1" applyProtection="1">
      <alignment horizontal="center" vertical="center" wrapText="1"/>
    </xf>
    <xf numFmtId="164" fontId="24" fillId="11" borderId="2" xfId="1" applyNumberFormat="1" applyFont="1" applyFill="1" applyBorder="1" applyAlignment="1" applyProtection="1">
      <alignment horizontal="center" vertical="center" wrapText="1"/>
    </xf>
    <xf numFmtId="1" fontId="14" fillId="9" borderId="1" xfId="1" applyNumberFormat="1" applyFont="1" applyFill="1" applyBorder="1" applyAlignment="1">
      <alignment horizontal="center"/>
    </xf>
    <xf numFmtId="164" fontId="14" fillId="9" borderId="9" xfId="1" applyNumberFormat="1" applyFont="1" applyFill="1" applyBorder="1" applyAlignment="1">
      <alignment horizontal="center" vertical="top" wrapText="1"/>
    </xf>
    <xf numFmtId="164" fontId="14" fillId="9" borderId="2" xfId="1" applyNumberFormat="1" applyFont="1" applyFill="1" applyBorder="1" applyAlignment="1">
      <alignment horizontal="center" vertical="top" wrapText="1"/>
    </xf>
    <xf numFmtId="164" fontId="14" fillId="9" borderId="1" xfId="1" applyNumberFormat="1" applyFont="1" applyFill="1" applyBorder="1" applyAlignment="1">
      <alignment horizontal="center" vertical="top" wrapText="1"/>
    </xf>
    <xf numFmtId="0" fontId="25" fillId="3" borderId="1" xfId="0" applyFont="1" applyFill="1" applyBorder="1" applyAlignment="1" applyProtection="1">
      <alignment horizontal="center"/>
    </xf>
    <xf numFmtId="164" fontId="46" fillId="11" borderId="4" xfId="1" applyNumberFormat="1" applyFont="1" applyFill="1" applyBorder="1" applyAlignment="1" applyProtection="1">
      <alignment horizontal="left" vertical="center" wrapText="1"/>
    </xf>
    <xf numFmtId="164" fontId="46" fillId="11" borderId="5" xfId="1" applyNumberFormat="1" applyFont="1" applyFill="1" applyBorder="1" applyAlignment="1" applyProtection="1">
      <alignment horizontal="left" vertical="center" wrapText="1"/>
    </xf>
    <xf numFmtId="164" fontId="46" fillId="11" borderId="6" xfId="1" applyNumberFormat="1" applyFont="1" applyFill="1" applyBorder="1" applyAlignment="1" applyProtection="1">
      <alignment horizontal="left" vertical="center" wrapText="1"/>
    </xf>
    <xf numFmtId="164" fontId="24" fillId="11" borderId="4" xfId="1" applyNumberFormat="1" applyFont="1" applyFill="1" applyBorder="1" applyAlignment="1" applyProtection="1">
      <alignment horizontal="left" vertical="center" wrapText="1"/>
    </xf>
    <xf numFmtId="164" fontId="24" fillId="11" borderId="5" xfId="1" applyNumberFormat="1" applyFont="1" applyFill="1" applyBorder="1" applyAlignment="1" applyProtection="1">
      <alignment horizontal="left" vertical="center" wrapText="1"/>
    </xf>
    <xf numFmtId="164" fontId="24" fillId="11" borderId="6" xfId="1" applyNumberFormat="1" applyFont="1" applyFill="1" applyBorder="1" applyAlignment="1" applyProtection="1">
      <alignment horizontal="left" vertical="center" wrapText="1"/>
    </xf>
    <xf numFmtId="164" fontId="46" fillId="11" borderId="1" xfId="1" applyNumberFormat="1" applyFont="1" applyFill="1" applyBorder="1" applyAlignment="1" applyProtection="1">
      <alignment horizontal="left" vertical="center" wrapText="1"/>
    </xf>
    <xf numFmtId="164" fontId="46" fillId="11" borderId="9" xfId="1" applyNumberFormat="1" applyFont="1" applyFill="1" applyBorder="1" applyAlignment="1" applyProtection="1">
      <alignment horizontal="left" vertical="center" wrapText="1"/>
    </xf>
    <xf numFmtId="164" fontId="46" fillId="11" borderId="10" xfId="1" applyNumberFormat="1" applyFont="1" applyFill="1" applyBorder="1" applyAlignment="1" applyProtection="1">
      <alignment horizontal="left" vertical="center" wrapText="1"/>
    </xf>
    <xf numFmtId="164" fontId="46" fillId="11" borderId="2" xfId="1" applyNumberFormat="1" applyFont="1" applyFill="1" applyBorder="1" applyAlignment="1" applyProtection="1">
      <alignment horizontal="left" vertical="center" wrapText="1"/>
    </xf>
    <xf numFmtId="164" fontId="24" fillId="11" borderId="10" xfId="1" applyNumberFormat="1" applyFont="1" applyFill="1" applyBorder="1" applyAlignment="1" applyProtection="1">
      <alignment horizontal="left" vertical="center" wrapText="1"/>
    </xf>
    <xf numFmtId="164" fontId="46" fillId="11" borderId="4" xfId="1" applyNumberFormat="1" applyFont="1" applyFill="1" applyBorder="1" applyAlignment="1" applyProtection="1">
      <alignment vertical="justify" wrapText="1"/>
    </xf>
    <xf numFmtId="164" fontId="46" fillId="11" borderId="5" xfId="1" applyNumberFormat="1" applyFont="1" applyFill="1" applyBorder="1" applyAlignment="1" applyProtection="1">
      <alignment vertical="justify" wrapText="1"/>
    </xf>
    <xf numFmtId="164" fontId="46" fillId="11" borderId="6" xfId="1" applyNumberFormat="1" applyFont="1" applyFill="1" applyBorder="1" applyAlignment="1" applyProtection="1">
      <alignment vertical="justify" wrapText="1"/>
    </xf>
    <xf numFmtId="166" fontId="9" fillId="5" borderId="9" xfId="1" applyNumberFormat="1" applyFont="1" applyFill="1" applyBorder="1" applyAlignment="1" applyProtection="1">
      <alignment horizontal="center"/>
    </xf>
    <xf numFmtId="166" fontId="9" fillId="5" borderId="2" xfId="1" applyNumberFormat="1" applyFont="1" applyFill="1" applyBorder="1" applyAlignment="1" applyProtection="1">
      <alignment horizontal="center"/>
    </xf>
    <xf numFmtId="166" fontId="9" fillId="5" borderId="10" xfId="1" applyNumberFormat="1" applyFont="1" applyFill="1" applyBorder="1" applyAlignment="1" applyProtection="1">
      <alignment horizontal="center"/>
    </xf>
    <xf numFmtId="165" fontId="11" fillId="0" borderId="9" xfId="3" applyNumberFormat="1" applyFont="1" applyFill="1" applyBorder="1" applyAlignment="1" applyProtection="1">
      <alignment horizontal="center" textRotation="90" wrapText="1"/>
    </xf>
    <xf numFmtId="165" fontId="11" fillId="0" borderId="2" xfId="3" applyNumberFormat="1" applyFont="1" applyFill="1" applyBorder="1" applyAlignment="1" applyProtection="1">
      <alignment horizontal="center" textRotation="90" wrapText="1"/>
    </xf>
    <xf numFmtId="165" fontId="11" fillId="0" borderId="10" xfId="3" applyNumberFormat="1" applyFont="1" applyFill="1" applyBorder="1" applyAlignment="1" applyProtection="1">
      <alignment horizontal="center" textRotation="90" wrapText="1"/>
    </xf>
    <xf numFmtId="164" fontId="24" fillId="20" borderId="9" xfId="1" applyNumberFormat="1" applyFont="1" applyFill="1" applyBorder="1" applyAlignment="1" applyProtection="1">
      <alignment horizontal="left" vertical="center" wrapText="1"/>
    </xf>
    <xf numFmtId="164" fontId="24" fillId="20" borderId="2" xfId="1" applyNumberFormat="1" applyFont="1" applyFill="1" applyBorder="1" applyAlignment="1" applyProtection="1">
      <alignment horizontal="left" vertical="center" wrapText="1"/>
    </xf>
    <xf numFmtId="3" fontId="16" fillId="7" borderId="9" xfId="1" applyNumberFormat="1" applyFont="1" applyFill="1" applyBorder="1" applyAlignment="1" applyProtection="1">
      <alignment horizontal="left" vertical="center"/>
    </xf>
    <xf numFmtId="3" fontId="16" fillId="7" borderId="10" xfId="1" applyNumberFormat="1" applyFont="1" applyFill="1" applyBorder="1" applyAlignment="1" applyProtection="1">
      <alignment horizontal="left" vertical="center"/>
    </xf>
    <xf numFmtId="3" fontId="16" fillId="7" borderId="2" xfId="1" applyNumberFormat="1" applyFont="1" applyFill="1" applyBorder="1" applyAlignment="1" applyProtection="1">
      <alignment horizontal="left" vertical="center"/>
    </xf>
    <xf numFmtId="167" fontId="10" fillId="5" borderId="9" xfId="1" applyNumberFormat="1" applyFont="1" applyFill="1" applyBorder="1" applyAlignment="1" applyProtection="1">
      <alignment horizontal="center" vertical="center" wrapText="1"/>
    </xf>
    <xf numFmtId="167" fontId="10" fillId="5" borderId="10" xfId="1" applyNumberFormat="1" applyFont="1" applyFill="1" applyBorder="1" applyAlignment="1" applyProtection="1">
      <alignment horizontal="center" vertical="center" wrapText="1"/>
    </xf>
    <xf numFmtId="167" fontId="10" fillId="5" borderId="2" xfId="1" applyNumberFormat="1" applyFont="1" applyFill="1" applyBorder="1" applyAlignment="1" applyProtection="1">
      <alignment horizontal="center" vertical="center" wrapText="1"/>
    </xf>
    <xf numFmtId="1" fontId="10" fillId="5" borderId="9" xfId="1" applyNumberFormat="1" applyFont="1" applyFill="1" applyBorder="1" applyAlignment="1" applyProtection="1">
      <alignment horizontal="center" vertical="center"/>
    </xf>
    <xf numFmtId="1" fontId="10" fillId="5" borderId="2" xfId="1" applyNumberFormat="1" applyFont="1" applyFill="1" applyBorder="1" applyAlignment="1" applyProtection="1">
      <alignment horizontal="center" vertical="center"/>
    </xf>
    <xf numFmtId="164" fontId="25" fillId="3" borderId="1" xfId="1" applyNumberFormat="1" applyFont="1" applyFill="1" applyBorder="1" applyAlignment="1" applyProtection="1">
      <alignment horizontal="center" vertical="center"/>
    </xf>
    <xf numFmtId="3" fontId="36" fillId="7" borderId="1" xfId="1" applyNumberFormat="1" applyFont="1" applyFill="1" applyBorder="1" applyAlignment="1" applyProtection="1">
      <alignment horizontal="left" vertical="center"/>
    </xf>
    <xf numFmtId="0" fontId="23" fillId="19" borderId="1" xfId="0" applyFont="1" applyFill="1" applyBorder="1" applyAlignment="1" applyProtection="1">
      <alignment horizontal="center" vertical="center"/>
    </xf>
    <xf numFmtId="0" fontId="23" fillId="19" borderId="12" xfId="0" applyFont="1" applyFill="1" applyBorder="1" applyAlignment="1" applyProtection="1">
      <alignment horizontal="center" vertical="center"/>
    </xf>
    <xf numFmtId="166" fontId="53" fillId="5" borderId="9" xfId="1" applyNumberFormat="1" applyFont="1" applyFill="1" applyBorder="1" applyAlignment="1" applyProtection="1">
      <alignment horizontal="center"/>
    </xf>
    <xf numFmtId="166" fontId="53" fillId="5" borderId="2" xfId="1" applyNumberFormat="1" applyFont="1" applyFill="1" applyBorder="1" applyAlignment="1" applyProtection="1">
      <alignment horizontal="center"/>
    </xf>
    <xf numFmtId="166" fontId="53" fillId="5" borderId="9" xfId="1" applyNumberFormat="1" applyFont="1" applyFill="1" applyBorder="1" applyAlignment="1" applyProtection="1">
      <alignment horizontal="left" indent="3"/>
    </xf>
    <xf numFmtId="166" fontId="53" fillId="5" borderId="2" xfId="1" applyNumberFormat="1" applyFont="1" applyFill="1" applyBorder="1" applyAlignment="1" applyProtection="1">
      <alignment horizontal="left" indent="3"/>
    </xf>
    <xf numFmtId="164" fontId="23" fillId="26" borderId="9" xfId="1" applyNumberFormat="1" applyFont="1" applyFill="1" applyBorder="1" applyAlignment="1" applyProtection="1">
      <alignment horizontal="left" vertical="center" wrapText="1"/>
    </xf>
    <xf numFmtId="164" fontId="23" fillId="26" borderId="2" xfId="1" applyNumberFormat="1" applyFont="1" applyFill="1" applyBorder="1" applyAlignment="1" applyProtection="1">
      <alignment horizontal="left" vertical="center" wrapText="1"/>
    </xf>
    <xf numFmtId="167" fontId="23" fillId="5" borderId="9" xfId="1" applyNumberFormat="1" applyFont="1" applyFill="1" applyBorder="1" applyAlignment="1" applyProtection="1">
      <alignment horizontal="center" vertical="center" wrapText="1"/>
    </xf>
    <xf numFmtId="167" fontId="23" fillId="5" borderId="10" xfId="1" applyNumberFormat="1" applyFont="1" applyFill="1" applyBorder="1" applyAlignment="1" applyProtection="1">
      <alignment horizontal="center" vertical="center" wrapText="1"/>
    </xf>
    <xf numFmtId="167" fontId="23" fillId="5" borderId="2" xfId="1" applyNumberFormat="1" applyFont="1" applyFill="1" applyBorder="1" applyAlignment="1" applyProtection="1">
      <alignment horizontal="center" vertical="center" wrapText="1"/>
    </xf>
    <xf numFmtId="164" fontId="23" fillId="20" borderId="9" xfId="1" applyNumberFormat="1" applyFont="1" applyFill="1" applyBorder="1" applyAlignment="1" applyProtection="1">
      <alignment horizontal="left" vertical="center" wrapText="1"/>
    </xf>
    <xf numFmtId="164" fontId="23" fillId="20" borderId="2" xfId="1" applyNumberFormat="1" applyFont="1" applyFill="1" applyBorder="1" applyAlignment="1" applyProtection="1">
      <alignment horizontal="left" vertical="center" wrapText="1"/>
    </xf>
    <xf numFmtId="0" fontId="10" fillId="3" borderId="4" xfId="0" applyFont="1" applyFill="1" applyBorder="1" applyAlignment="1" applyProtection="1">
      <alignment horizontal="left" vertical="top" wrapText="1"/>
    </xf>
    <xf numFmtId="0" fontId="10" fillId="3" borderId="5" xfId="0" applyFont="1" applyFill="1" applyBorder="1" applyAlignment="1" applyProtection="1">
      <alignment horizontal="left" vertical="top" wrapText="1"/>
    </xf>
    <xf numFmtId="0" fontId="10" fillId="3" borderId="6" xfId="0" applyFont="1" applyFill="1" applyBorder="1" applyAlignment="1" applyProtection="1">
      <alignment horizontal="left" vertical="top" wrapText="1"/>
    </xf>
    <xf numFmtId="164" fontId="10" fillId="3" borderId="9" xfId="1" applyNumberFormat="1" applyFont="1" applyFill="1" applyBorder="1" applyAlignment="1" applyProtection="1">
      <alignment horizontal="left"/>
    </xf>
    <xf numFmtId="164" fontId="10" fillId="3" borderId="2" xfId="1" applyNumberFormat="1" applyFont="1" applyFill="1" applyBorder="1" applyAlignment="1" applyProtection="1">
      <alignment horizontal="left"/>
    </xf>
    <xf numFmtId="0" fontId="9" fillId="12" borderId="9" xfId="0" applyFont="1" applyFill="1" applyBorder="1" applyAlignment="1" applyProtection="1">
      <alignment horizontal="left"/>
    </xf>
    <xf numFmtId="0" fontId="9" fillId="12" borderId="10" xfId="0" applyFont="1" applyFill="1" applyBorder="1" applyAlignment="1" applyProtection="1">
      <alignment horizontal="left"/>
    </xf>
    <xf numFmtId="0" fontId="9" fillId="12" borderId="2" xfId="0" applyFont="1" applyFill="1" applyBorder="1" applyAlignment="1" applyProtection="1">
      <alignment horizontal="left"/>
    </xf>
    <xf numFmtId="164" fontId="10" fillId="3" borderId="9" xfId="0" applyNumberFormat="1" applyFont="1" applyFill="1" applyBorder="1" applyAlignment="1" applyProtection="1">
      <alignment horizontal="left" vertical="top" wrapText="1"/>
    </xf>
    <xf numFmtId="164" fontId="10" fillId="3" borderId="2" xfId="0" applyNumberFormat="1" applyFont="1" applyFill="1" applyBorder="1" applyAlignment="1" applyProtection="1">
      <alignment horizontal="left" vertical="top" wrapText="1"/>
    </xf>
    <xf numFmtId="0" fontId="10" fillId="3" borderId="9" xfId="0" applyFont="1" applyFill="1" applyBorder="1" applyAlignment="1" applyProtection="1">
      <alignment horizontal="left" vertical="center" wrapText="1"/>
    </xf>
    <xf numFmtId="0" fontId="10" fillId="3" borderId="10" xfId="0" applyFont="1" applyFill="1" applyBorder="1" applyAlignment="1" applyProtection="1">
      <alignment horizontal="left" vertical="center" wrapText="1"/>
    </xf>
    <xf numFmtId="0" fontId="10" fillId="3" borderId="2" xfId="0" applyFont="1" applyFill="1" applyBorder="1" applyAlignment="1" applyProtection="1">
      <alignment horizontal="left" vertical="center" wrapText="1"/>
    </xf>
    <xf numFmtId="0" fontId="10" fillId="3" borderId="18" xfId="0" applyFont="1" applyFill="1" applyBorder="1" applyAlignment="1" applyProtection="1">
      <alignment horizontal="left" vertical="center" wrapText="1"/>
    </xf>
    <xf numFmtId="0" fontId="10" fillId="3" borderId="9" xfId="0" applyFont="1" applyFill="1" applyBorder="1" applyAlignment="1" applyProtection="1">
      <alignment horizontal="left" vertical="top" wrapText="1"/>
    </xf>
    <xf numFmtId="0" fontId="10" fillId="3" borderId="2" xfId="0" applyFont="1" applyFill="1" applyBorder="1" applyAlignment="1" applyProtection="1">
      <alignment horizontal="left" vertical="top" wrapText="1"/>
    </xf>
    <xf numFmtId="0" fontId="10" fillId="3" borderId="10" xfId="0" applyFont="1" applyFill="1" applyBorder="1" applyAlignment="1" applyProtection="1">
      <alignment horizontal="left" vertical="top" wrapText="1"/>
    </xf>
    <xf numFmtId="0" fontId="10" fillId="12" borderId="9" xfId="0" applyFont="1" applyFill="1" applyBorder="1" applyAlignment="1" applyProtection="1">
      <alignment horizontal="left" vertical="top" wrapText="1"/>
    </xf>
    <xf numFmtId="0" fontId="10" fillId="12" borderId="2" xfId="0" applyFont="1" applyFill="1" applyBorder="1" applyAlignment="1" applyProtection="1">
      <alignment horizontal="left" vertical="top" wrapText="1"/>
    </xf>
    <xf numFmtId="164" fontId="9" fillId="12" borderId="9" xfId="1" applyNumberFormat="1" applyFont="1" applyFill="1" applyBorder="1" applyAlignment="1" applyProtection="1">
      <alignment horizontal="left" vertical="center" wrapText="1"/>
    </xf>
    <xf numFmtId="164" fontId="9" fillId="12" borderId="10" xfId="1" applyNumberFormat="1" applyFont="1" applyFill="1" applyBorder="1" applyAlignment="1" applyProtection="1">
      <alignment horizontal="left" vertical="center" wrapText="1"/>
    </xf>
    <xf numFmtId="164" fontId="9" fillId="12" borderId="2" xfId="1" applyNumberFormat="1" applyFont="1" applyFill="1" applyBorder="1" applyAlignment="1" applyProtection="1">
      <alignment horizontal="left" vertical="center" wrapText="1"/>
    </xf>
    <xf numFmtId="0" fontId="25" fillId="3" borderId="9" xfId="0" applyFont="1" applyFill="1" applyBorder="1" applyAlignment="1" applyProtection="1">
      <alignment horizontal="center" vertical="top" wrapText="1"/>
    </xf>
    <xf numFmtId="0" fontId="25" fillId="3" borderId="10" xfId="0" applyFont="1" applyFill="1" applyBorder="1" applyAlignment="1" applyProtection="1">
      <alignment horizontal="center" vertical="top" wrapText="1"/>
    </xf>
    <xf numFmtId="0" fontId="0" fillId="3" borderId="10" xfId="0" applyFill="1" applyBorder="1" applyProtection="1"/>
    <xf numFmtId="0" fontId="0" fillId="3" borderId="2" xfId="0" applyFill="1" applyBorder="1" applyProtection="1"/>
    <xf numFmtId="164" fontId="24" fillId="11" borderId="1" xfId="1" applyNumberFormat="1" applyFont="1" applyFill="1" applyBorder="1" applyAlignment="1" applyProtection="1">
      <alignment horizontal="left" vertical="top" wrapText="1"/>
    </xf>
    <xf numFmtId="0" fontId="21" fillId="17" borderId="9" xfId="0" applyFont="1" applyFill="1" applyBorder="1" applyAlignment="1" applyProtection="1">
      <alignment horizontal="center" vertical="top" wrapText="1"/>
    </xf>
    <xf numFmtId="0" fontId="21" fillId="17" borderId="10" xfId="0" applyFont="1" applyFill="1" applyBorder="1" applyAlignment="1" applyProtection="1">
      <alignment horizontal="center" vertical="top" wrapText="1"/>
    </xf>
    <xf numFmtId="0" fontId="21" fillId="17" borderId="2" xfId="0" applyFont="1" applyFill="1" applyBorder="1" applyAlignment="1" applyProtection="1">
      <alignment horizontal="center" vertical="top" wrapText="1"/>
    </xf>
    <xf numFmtId="1" fontId="11" fillId="0" borderId="9" xfId="1" applyNumberFormat="1" applyFont="1" applyFill="1" applyBorder="1" applyAlignment="1" applyProtection="1">
      <alignment horizontal="left"/>
    </xf>
    <xf numFmtId="1" fontId="11" fillId="0" borderId="10" xfId="1" applyNumberFormat="1" applyFont="1" applyFill="1" applyBorder="1" applyAlignment="1" applyProtection="1">
      <alignment horizontal="left"/>
    </xf>
    <xf numFmtId="1" fontId="11" fillId="0" borderId="2" xfId="1" applyNumberFormat="1" applyFont="1" applyFill="1" applyBorder="1" applyAlignment="1" applyProtection="1">
      <alignment horizontal="left"/>
    </xf>
    <xf numFmtId="0" fontId="21" fillId="3" borderId="11" xfId="0" applyFont="1" applyFill="1" applyBorder="1" applyAlignment="1" applyProtection="1">
      <alignment horizontal="center" vertical="top" wrapText="1"/>
    </xf>
    <xf numFmtId="0" fontId="21" fillId="3" borderId="8" xfId="0" applyFont="1" applyFill="1" applyBorder="1" applyAlignment="1" applyProtection="1">
      <alignment horizontal="center" vertical="top" wrapText="1"/>
    </xf>
    <xf numFmtId="0" fontId="21" fillId="3" borderId="13" xfId="0" applyFont="1" applyFill="1" applyBorder="1" applyAlignment="1" applyProtection="1">
      <alignment horizontal="center" vertical="top" wrapText="1"/>
    </xf>
    <xf numFmtId="0" fontId="25" fillId="6" borderId="11" xfId="0" applyFont="1" applyFill="1" applyBorder="1" applyAlignment="1" applyProtection="1">
      <alignment horizontal="center" vertical="center" wrapText="1"/>
    </xf>
    <xf numFmtId="0" fontId="25" fillId="6" borderId="8" xfId="0" applyFont="1" applyFill="1" applyBorder="1" applyAlignment="1" applyProtection="1">
      <alignment horizontal="center" vertical="center" wrapText="1"/>
    </xf>
    <xf numFmtId="0" fontId="25" fillId="6" borderId="13" xfId="0" applyFont="1" applyFill="1" applyBorder="1" applyAlignment="1" applyProtection="1">
      <alignment horizontal="center" vertical="center" wrapText="1"/>
    </xf>
    <xf numFmtId="0" fontId="25" fillId="6" borderId="4" xfId="0" applyFont="1" applyFill="1" applyBorder="1" applyAlignment="1" applyProtection="1">
      <alignment horizontal="center" vertical="center" wrapText="1"/>
    </xf>
    <xf numFmtId="0" fontId="25" fillId="6" borderId="5" xfId="0" applyFont="1" applyFill="1" applyBorder="1" applyAlignment="1" applyProtection="1">
      <alignment horizontal="center" vertical="center" wrapText="1"/>
    </xf>
    <xf numFmtId="0" fontId="25" fillId="6" borderId="6" xfId="0" applyFont="1" applyFill="1" applyBorder="1" applyAlignment="1" applyProtection="1">
      <alignment horizontal="center" vertical="center" wrapText="1"/>
    </xf>
    <xf numFmtId="165" fontId="11" fillId="0" borderId="8" xfId="3" applyNumberFormat="1" applyFont="1" applyFill="1" applyBorder="1" applyAlignment="1" applyProtection="1">
      <alignment horizontal="center"/>
    </xf>
    <xf numFmtId="0" fontId="25" fillId="3" borderId="2" xfId="0" applyFont="1" applyFill="1" applyBorder="1" applyAlignment="1" applyProtection="1">
      <alignment horizontal="center" vertical="top" wrapText="1"/>
    </xf>
    <xf numFmtId="165" fontId="25" fillId="3" borderId="9" xfId="0" applyNumberFormat="1" applyFont="1" applyFill="1" applyBorder="1" applyAlignment="1" applyProtection="1">
      <alignment horizontal="center" vertical="top" wrapText="1"/>
    </xf>
    <xf numFmtId="165" fontId="11" fillId="0" borderId="11" xfId="3" applyNumberFormat="1" applyFont="1" applyFill="1" applyBorder="1" applyAlignment="1" applyProtection="1">
      <alignment horizontal="center"/>
    </xf>
    <xf numFmtId="165" fontId="11" fillId="0" borderId="13" xfId="3" applyNumberFormat="1" applyFont="1" applyFill="1" applyBorder="1" applyAlignment="1" applyProtection="1">
      <alignment horizontal="center"/>
    </xf>
    <xf numFmtId="165" fontId="11" fillId="0" borderId="3" xfId="3" applyNumberFormat="1" applyFont="1" applyFill="1" applyBorder="1" applyAlignment="1" applyProtection="1">
      <alignment horizontal="center"/>
    </xf>
    <xf numFmtId="165" fontId="11" fillId="0" borderId="0" xfId="3" applyNumberFormat="1" applyFont="1" applyFill="1" applyBorder="1" applyAlignment="1" applyProtection="1">
      <alignment horizontal="center"/>
    </xf>
    <xf numFmtId="165" fontId="11" fillId="0" borderId="7" xfId="3" applyNumberFormat="1" applyFont="1" applyFill="1" applyBorder="1" applyAlignment="1" applyProtection="1">
      <alignment horizontal="center"/>
    </xf>
    <xf numFmtId="165" fontId="11" fillId="0" borderId="4" xfId="3" applyNumberFormat="1" applyFont="1" applyFill="1" applyBorder="1" applyAlignment="1" applyProtection="1">
      <alignment horizontal="center"/>
    </xf>
    <xf numFmtId="165" fontId="11" fillId="0" borderId="5" xfId="3" applyNumberFormat="1" applyFont="1" applyFill="1" applyBorder="1" applyAlignment="1" applyProtection="1">
      <alignment horizontal="center"/>
    </xf>
    <xf numFmtId="165" fontId="11" fillId="0" borderId="6" xfId="3" applyNumberFormat="1" applyFont="1" applyFill="1" applyBorder="1" applyAlignment="1" applyProtection="1">
      <alignment horizontal="center"/>
    </xf>
    <xf numFmtId="0" fontId="25" fillId="3" borderId="4" xfId="0" applyFont="1" applyFill="1" applyBorder="1" applyAlignment="1" applyProtection="1">
      <alignment horizontal="center" vertical="top" wrapText="1"/>
    </xf>
    <xf numFmtId="0" fontId="25" fillId="3" borderId="5" xfId="0" applyFont="1" applyFill="1" applyBorder="1" applyAlignment="1" applyProtection="1">
      <alignment horizontal="center" vertical="top" wrapText="1"/>
    </xf>
    <xf numFmtId="0" fontId="25" fillId="3" borderId="6" xfId="0" applyFont="1" applyFill="1" applyBorder="1" applyAlignment="1" applyProtection="1">
      <alignment horizontal="center" vertical="top" wrapText="1"/>
    </xf>
    <xf numFmtId="165" fontId="25" fillId="3" borderId="4" xfId="0" applyNumberFormat="1" applyFont="1" applyFill="1" applyBorder="1" applyAlignment="1" applyProtection="1">
      <alignment horizontal="center" vertical="top" wrapText="1"/>
    </xf>
    <xf numFmtId="1" fontId="57" fillId="0" borderId="9" xfId="1" applyNumberFormat="1" applyFont="1" applyFill="1" applyBorder="1" applyAlignment="1" applyProtection="1">
      <alignment horizontal="left"/>
    </xf>
    <xf numFmtId="1" fontId="57" fillId="0" borderId="10" xfId="1" applyNumberFormat="1" applyFont="1" applyFill="1" applyBorder="1" applyAlignment="1" applyProtection="1">
      <alignment horizontal="left"/>
    </xf>
    <xf numFmtId="1" fontId="57" fillId="0" borderId="2" xfId="1" applyNumberFormat="1" applyFont="1" applyFill="1" applyBorder="1" applyAlignment="1" applyProtection="1">
      <alignment horizontal="left"/>
    </xf>
    <xf numFmtId="1" fontId="11" fillId="0" borderId="11" xfId="1" applyNumberFormat="1" applyFont="1" applyFill="1" applyBorder="1" applyAlignment="1" applyProtection="1">
      <alignment horizontal="left"/>
    </xf>
    <xf numFmtId="1" fontId="11" fillId="0" borderId="8" xfId="1" applyNumberFormat="1" applyFont="1" applyFill="1" applyBorder="1" applyAlignment="1" applyProtection="1">
      <alignment horizontal="left"/>
    </xf>
    <xf numFmtId="1" fontId="11" fillId="0" borderId="13" xfId="1" applyNumberFormat="1" applyFont="1" applyFill="1" applyBorder="1" applyAlignment="1" applyProtection="1">
      <alignment horizontal="left"/>
    </xf>
    <xf numFmtId="1" fontId="11" fillId="0" borderId="4" xfId="1" applyNumberFormat="1" applyFont="1" applyFill="1" applyBorder="1" applyAlignment="1" applyProtection="1">
      <alignment horizontal="center"/>
    </xf>
    <xf numFmtId="1" fontId="11" fillId="0" borderId="5" xfId="1" applyNumberFormat="1" applyFont="1" applyFill="1" applyBorder="1" applyAlignment="1" applyProtection="1">
      <alignment horizontal="center"/>
    </xf>
    <xf numFmtId="1" fontId="11" fillId="0" borderId="6" xfId="1" applyNumberFormat="1" applyFont="1" applyFill="1" applyBorder="1" applyAlignment="1" applyProtection="1">
      <alignment horizontal="center"/>
    </xf>
    <xf numFmtId="164" fontId="9" fillId="15" borderId="9" xfId="1" applyNumberFormat="1" applyFont="1" applyFill="1" applyBorder="1" applyAlignment="1" applyProtection="1">
      <alignment horizontal="left"/>
    </xf>
    <xf numFmtId="164" fontId="9" fillId="15" borderId="10" xfId="1" applyNumberFormat="1" applyFont="1" applyFill="1" applyBorder="1" applyAlignment="1" applyProtection="1">
      <alignment horizontal="left"/>
    </xf>
    <xf numFmtId="164" fontId="9" fillId="15" borderId="2" xfId="1" applyNumberFormat="1" applyFont="1" applyFill="1" applyBorder="1" applyAlignment="1" applyProtection="1">
      <alignment horizontal="left"/>
    </xf>
    <xf numFmtId="164" fontId="9" fillId="0" borderId="9" xfId="1" applyNumberFormat="1" applyFont="1" applyFill="1" applyBorder="1" applyAlignment="1" applyProtection="1">
      <alignment horizontal="left"/>
    </xf>
    <xf numFmtId="164" fontId="9" fillId="0" borderId="10" xfId="1" applyNumberFormat="1" applyFont="1" applyFill="1" applyBorder="1" applyAlignment="1" applyProtection="1">
      <alignment horizontal="left"/>
    </xf>
    <xf numFmtId="164" fontId="9" fillId="0" borderId="2" xfId="1" applyNumberFormat="1" applyFont="1" applyFill="1" applyBorder="1" applyAlignment="1" applyProtection="1">
      <alignment horizontal="left"/>
    </xf>
    <xf numFmtId="166" fontId="9" fillId="7" borderId="11" xfId="1" applyNumberFormat="1" applyFont="1" applyFill="1" applyBorder="1" applyAlignment="1" applyProtection="1">
      <alignment horizontal="center"/>
      <protection locked="0"/>
    </xf>
    <xf numFmtId="166" fontId="9" fillId="7" borderId="8" xfId="1" applyNumberFormat="1" applyFont="1" applyFill="1" applyBorder="1" applyAlignment="1" applyProtection="1">
      <alignment horizontal="center"/>
      <protection locked="0"/>
    </xf>
    <xf numFmtId="166" fontId="9" fillId="7" borderId="13" xfId="1" applyNumberFormat="1" applyFont="1" applyFill="1" applyBorder="1" applyAlignment="1" applyProtection="1">
      <alignment horizontal="center"/>
      <protection locked="0"/>
    </xf>
    <xf numFmtId="166" fontId="9" fillId="7" borderId="3" xfId="1" applyNumberFormat="1" applyFont="1" applyFill="1" applyBorder="1" applyAlignment="1" applyProtection="1">
      <alignment horizontal="center"/>
      <protection locked="0"/>
    </xf>
    <xf numFmtId="166" fontId="9" fillId="7" borderId="0" xfId="1" applyNumberFormat="1" applyFont="1" applyFill="1" applyBorder="1" applyAlignment="1" applyProtection="1">
      <alignment horizontal="center"/>
      <protection locked="0"/>
    </xf>
    <xf numFmtId="166" fontId="9" fillId="7" borderId="7" xfId="1" applyNumberFormat="1" applyFont="1" applyFill="1" applyBorder="1" applyAlignment="1" applyProtection="1">
      <alignment horizontal="center"/>
      <protection locked="0"/>
    </xf>
    <xf numFmtId="166" fontId="9" fillId="7" borderId="4" xfId="1" applyNumberFormat="1" applyFont="1" applyFill="1" applyBorder="1" applyAlignment="1" applyProtection="1">
      <alignment horizontal="center"/>
      <protection locked="0"/>
    </xf>
    <xf numFmtId="166" fontId="9" fillId="7" borderId="5" xfId="1" applyNumberFormat="1" applyFont="1" applyFill="1" applyBorder="1" applyAlignment="1" applyProtection="1">
      <alignment horizontal="center"/>
      <protection locked="0"/>
    </xf>
    <xf numFmtId="166" fontId="9" fillId="7" borderId="6" xfId="1" applyNumberFormat="1" applyFont="1" applyFill="1" applyBorder="1" applyAlignment="1" applyProtection="1">
      <alignment horizontal="center"/>
      <protection locked="0"/>
    </xf>
    <xf numFmtId="0" fontId="11" fillId="0" borderId="9" xfId="0" applyFont="1" applyBorder="1" applyAlignment="1" applyProtection="1">
      <alignment horizontal="left"/>
    </xf>
    <xf numFmtId="0" fontId="11" fillId="0" borderId="10" xfId="0" applyFont="1" applyBorder="1" applyAlignment="1" applyProtection="1">
      <alignment horizontal="left"/>
    </xf>
    <xf numFmtId="0" fontId="11" fillId="0" borderId="2" xfId="0" applyFont="1" applyBorder="1" applyAlignment="1" applyProtection="1">
      <alignment horizontal="left"/>
    </xf>
    <xf numFmtId="164" fontId="24" fillId="11" borderId="12" xfId="1" applyNumberFormat="1" applyFont="1" applyFill="1" applyBorder="1" applyAlignment="1" applyProtection="1">
      <alignment horizontal="left" vertical="top" wrapText="1"/>
    </xf>
    <xf numFmtId="165" fontId="11" fillId="0" borderId="9" xfId="3" applyNumberFormat="1" applyFont="1" applyFill="1" applyBorder="1" applyAlignment="1" applyProtection="1">
      <alignment horizontal="left"/>
    </xf>
    <xf numFmtId="165" fontId="11" fillId="0" borderId="10" xfId="3" applyNumberFormat="1" applyFont="1" applyFill="1" applyBorder="1" applyAlignment="1" applyProtection="1">
      <alignment horizontal="left"/>
    </xf>
    <xf numFmtId="166" fontId="11" fillId="0" borderId="0" xfId="1" applyNumberFormat="1" applyFont="1" applyFill="1" applyBorder="1" applyAlignment="1" applyProtection="1">
      <alignment horizontal="left"/>
      <protection locked="0"/>
    </xf>
    <xf numFmtId="165" fontId="11" fillId="0" borderId="2" xfId="3" applyNumberFormat="1" applyFont="1" applyFill="1" applyBorder="1" applyAlignment="1" applyProtection="1">
      <alignment horizontal="left"/>
    </xf>
    <xf numFmtId="164" fontId="24" fillId="11" borderId="10" xfId="1" applyNumberFormat="1" applyFont="1" applyFill="1" applyBorder="1" applyAlignment="1" applyProtection="1">
      <alignment horizontal="center" vertical="top" wrapText="1"/>
    </xf>
    <xf numFmtId="164" fontId="24" fillId="11" borderId="2" xfId="1" applyNumberFormat="1" applyFont="1" applyFill="1" applyBorder="1" applyAlignment="1" applyProtection="1">
      <alignment horizontal="center" vertical="top" wrapText="1"/>
    </xf>
    <xf numFmtId="166" fontId="11" fillId="0" borderId="9" xfId="1" applyNumberFormat="1" applyFont="1" applyFill="1" applyBorder="1" applyAlignment="1" applyProtection="1">
      <alignment horizontal="left"/>
    </xf>
    <xf numFmtId="166" fontId="11" fillId="0" borderId="10" xfId="1" applyNumberFormat="1" applyFont="1" applyFill="1" applyBorder="1" applyAlignment="1" applyProtection="1">
      <alignment horizontal="left"/>
    </xf>
    <xf numFmtId="166" fontId="11" fillId="0" borderId="2" xfId="1" applyNumberFormat="1" applyFont="1" applyFill="1" applyBorder="1" applyAlignment="1" applyProtection="1">
      <alignment horizontal="left"/>
    </xf>
    <xf numFmtId="0" fontId="21" fillId="3" borderId="9" xfId="0" applyFont="1" applyFill="1" applyBorder="1" applyAlignment="1" applyProtection="1">
      <alignment horizontal="center" vertical="top" wrapText="1"/>
    </xf>
    <xf numFmtId="0" fontId="21" fillId="3" borderId="10" xfId="0" applyFont="1" applyFill="1" applyBorder="1" applyAlignment="1" applyProtection="1">
      <alignment horizontal="center" vertical="top" wrapText="1"/>
    </xf>
    <xf numFmtId="0" fontId="21" fillId="3" borderId="2" xfId="0" applyFont="1" applyFill="1" applyBorder="1" applyAlignment="1" applyProtection="1">
      <alignment horizontal="center" vertical="top" wrapText="1"/>
    </xf>
    <xf numFmtId="0" fontId="10" fillId="3" borderId="1" xfId="0" applyFont="1" applyFill="1" applyBorder="1" applyAlignment="1" applyProtection="1">
      <alignment horizontal="left" vertical="top" wrapText="1"/>
    </xf>
    <xf numFmtId="166" fontId="11" fillId="0" borderId="9" xfId="1" applyNumberFormat="1" applyFont="1" applyFill="1" applyBorder="1" applyAlignment="1" applyProtection="1">
      <alignment horizontal="left"/>
      <protection locked="0"/>
    </xf>
    <xf numFmtId="166" fontId="11" fillId="0" borderId="10" xfId="1" applyNumberFormat="1" applyFont="1" applyFill="1" applyBorder="1" applyAlignment="1" applyProtection="1">
      <alignment horizontal="left"/>
      <protection locked="0"/>
    </xf>
    <xf numFmtId="166" fontId="11" fillId="0" borderId="2" xfId="1" applyNumberFormat="1" applyFont="1" applyFill="1" applyBorder="1" applyAlignment="1" applyProtection="1">
      <alignment horizontal="left"/>
      <protection locked="0"/>
    </xf>
    <xf numFmtId="0" fontId="10" fillId="3" borderId="18" xfId="0" applyFont="1" applyFill="1" applyBorder="1" applyAlignment="1" applyProtection="1">
      <alignment horizontal="left" vertical="top" wrapText="1"/>
    </xf>
    <xf numFmtId="167" fontId="24" fillId="11" borderId="9" xfId="1" applyNumberFormat="1" applyFont="1" applyFill="1" applyBorder="1" applyAlignment="1" applyProtection="1">
      <alignment horizontal="left" vertical="top" wrapText="1"/>
    </xf>
    <xf numFmtId="167" fontId="24" fillId="11" borderId="10" xfId="1" applyNumberFormat="1" applyFont="1" applyFill="1" applyBorder="1" applyAlignment="1" applyProtection="1">
      <alignment horizontal="left" vertical="top" wrapText="1"/>
    </xf>
    <xf numFmtId="164" fontId="10" fillId="6" borderId="1" xfId="1" applyNumberFormat="1" applyFont="1" applyFill="1" applyBorder="1" applyAlignment="1" applyProtection="1">
      <alignment horizontal="center"/>
    </xf>
    <xf numFmtId="164" fontId="25" fillId="3" borderId="9" xfId="1" applyNumberFormat="1" applyFont="1" applyFill="1" applyBorder="1" applyAlignment="1" applyProtection="1">
      <alignment horizontal="center"/>
    </xf>
    <xf numFmtId="164" fontId="25" fillId="3" borderId="10" xfId="1" applyNumberFormat="1" applyFont="1" applyFill="1" applyBorder="1" applyAlignment="1" applyProtection="1">
      <alignment horizontal="center"/>
    </xf>
    <xf numFmtId="164" fontId="25" fillId="3" borderId="2" xfId="1" applyNumberFormat="1" applyFont="1" applyFill="1" applyBorder="1" applyAlignment="1" applyProtection="1">
      <alignment horizontal="center"/>
    </xf>
    <xf numFmtId="167" fontId="14" fillId="5" borderId="1" xfId="1" applyNumberFormat="1" applyFont="1" applyFill="1" applyBorder="1" applyAlignment="1" applyProtection="1">
      <alignment horizontal="center" vertical="center"/>
    </xf>
    <xf numFmtId="164" fontId="10" fillId="6" borderId="9" xfId="1" applyNumberFormat="1" applyFont="1" applyFill="1" applyBorder="1" applyAlignment="1" applyProtection="1">
      <alignment horizontal="left"/>
    </xf>
    <xf numFmtId="164" fontId="10" fillId="6" borderId="10" xfId="1" applyNumberFormat="1" applyFont="1" applyFill="1" applyBorder="1" applyAlignment="1" applyProtection="1">
      <alignment horizontal="left"/>
    </xf>
    <xf numFmtId="164" fontId="13" fillId="4" borderId="12" xfId="1" applyNumberFormat="1" applyFont="1" applyFill="1" applyBorder="1" applyAlignment="1" applyProtection="1">
      <alignment horizontal="center" vertical="center" wrapText="1"/>
    </xf>
    <xf numFmtId="164" fontId="13" fillId="4" borderId="11" xfId="1" applyNumberFormat="1" applyFont="1" applyFill="1" applyBorder="1" applyAlignment="1" applyProtection="1">
      <alignment horizontal="center" vertical="center" wrapText="1"/>
    </xf>
    <xf numFmtId="164" fontId="10" fillId="6" borderId="40" xfId="1" applyNumberFormat="1" applyFont="1" applyFill="1" applyBorder="1" applyAlignment="1" applyProtection="1">
      <alignment horizontal="center"/>
    </xf>
    <xf numFmtId="164" fontId="10" fillId="6" borderId="41" xfId="1" applyNumberFormat="1" applyFont="1" applyFill="1" applyBorder="1" applyAlignment="1" applyProtection="1">
      <alignment horizontal="center"/>
    </xf>
    <xf numFmtId="164" fontId="35" fillId="3" borderId="9" xfId="1" applyNumberFormat="1" applyFont="1" applyFill="1" applyBorder="1" applyAlignment="1" applyProtection="1">
      <alignment horizontal="center" vertical="center"/>
    </xf>
    <xf numFmtId="164" fontId="35" fillId="3" borderId="10" xfId="1" applyNumberFormat="1" applyFont="1" applyFill="1" applyBorder="1" applyAlignment="1" applyProtection="1">
      <alignment horizontal="center" vertical="center"/>
    </xf>
    <xf numFmtId="164" fontId="35" fillId="3" borderId="2" xfId="1" applyNumberFormat="1" applyFont="1" applyFill="1" applyBorder="1" applyAlignment="1" applyProtection="1">
      <alignment horizontal="center" vertical="center"/>
    </xf>
    <xf numFmtId="167" fontId="14" fillId="5" borderId="2" xfId="1" applyNumberFormat="1" applyFont="1" applyFill="1" applyBorder="1" applyAlignment="1" applyProtection="1">
      <alignment horizontal="center" vertical="center"/>
    </xf>
    <xf numFmtId="167" fontId="14" fillId="4" borderId="1" xfId="1" applyNumberFormat="1" applyFont="1" applyFill="1" applyBorder="1" applyAlignment="1" applyProtection="1">
      <alignment horizontal="center" vertical="center"/>
    </xf>
    <xf numFmtId="167" fontId="14" fillId="4" borderId="9" xfId="1" applyNumberFormat="1" applyFont="1" applyFill="1" applyBorder="1" applyAlignment="1" applyProtection="1">
      <alignment horizontal="center" vertical="center"/>
    </xf>
    <xf numFmtId="167" fontId="14" fillId="4" borderId="10" xfId="1" applyNumberFormat="1" applyFont="1" applyFill="1" applyBorder="1" applyAlignment="1" applyProtection="1">
      <alignment horizontal="center" vertical="center"/>
    </xf>
    <xf numFmtId="164" fontId="13" fillId="4" borderId="8" xfId="1" applyNumberFormat="1" applyFont="1" applyFill="1" applyBorder="1" applyAlignment="1" applyProtection="1">
      <alignment horizontal="center" vertical="center" wrapText="1"/>
    </xf>
    <xf numFmtId="164" fontId="10" fillId="6" borderId="25" xfId="1" applyNumberFormat="1" applyFont="1" applyFill="1" applyBorder="1" applyAlignment="1" applyProtection="1">
      <alignment horizontal="left"/>
    </xf>
    <xf numFmtId="164" fontId="10" fillId="6" borderId="26" xfId="1" applyNumberFormat="1" applyFont="1" applyFill="1" applyBorder="1" applyAlignment="1" applyProtection="1">
      <alignment horizontal="left"/>
    </xf>
    <xf numFmtId="164" fontId="31" fillId="6" borderId="9" xfId="1" applyNumberFormat="1" applyFont="1" applyFill="1" applyBorder="1" applyAlignment="1" applyProtection="1">
      <alignment horizontal="center"/>
    </xf>
    <xf numFmtId="164" fontId="31" fillId="6" borderId="2" xfId="1" applyNumberFormat="1" applyFont="1" applyFill="1" applyBorder="1" applyAlignment="1" applyProtection="1">
      <alignment horizontal="center"/>
    </xf>
    <xf numFmtId="164" fontId="31" fillId="6" borderId="9" xfId="1" applyNumberFormat="1" applyFont="1" applyFill="1" applyBorder="1" applyAlignment="1" applyProtection="1">
      <alignment horizontal="left"/>
    </xf>
    <xf numFmtId="164" fontId="31" fillId="6" borderId="2" xfId="1" applyNumberFormat="1" applyFont="1" applyFill="1" applyBorder="1" applyAlignment="1" applyProtection="1">
      <alignment horizontal="left"/>
    </xf>
    <xf numFmtId="0" fontId="39" fillId="3" borderId="9" xfId="0" applyFont="1" applyFill="1" applyBorder="1" applyAlignment="1" applyProtection="1">
      <alignment horizontal="center"/>
    </xf>
    <xf numFmtId="0" fontId="39" fillId="3" borderId="10" xfId="0" applyFont="1" applyFill="1" applyBorder="1" applyAlignment="1" applyProtection="1">
      <alignment horizontal="center"/>
    </xf>
    <xf numFmtId="0" fontId="39" fillId="3" borderId="2" xfId="0" applyFont="1" applyFill="1" applyBorder="1" applyAlignment="1" applyProtection="1">
      <alignment horizontal="center"/>
    </xf>
    <xf numFmtId="0" fontId="25" fillId="3" borderId="9" xfId="1" applyNumberFormat="1" applyFont="1" applyFill="1" applyBorder="1" applyAlignment="1" applyProtection="1">
      <alignment horizontal="center" vertical="center"/>
    </xf>
    <xf numFmtId="0" fontId="25" fillId="3" borderId="10" xfId="1" applyNumberFormat="1" applyFont="1" applyFill="1" applyBorder="1" applyAlignment="1" applyProtection="1">
      <alignment horizontal="center" vertical="center"/>
    </xf>
    <xf numFmtId="0" fontId="25" fillId="3" borderId="2" xfId="1" applyNumberFormat="1" applyFont="1" applyFill="1" applyBorder="1" applyAlignment="1" applyProtection="1">
      <alignment horizontal="center" vertical="center"/>
    </xf>
    <xf numFmtId="164" fontId="10" fillId="3" borderId="9" xfId="1" applyNumberFormat="1" applyFont="1" applyFill="1" applyBorder="1" applyAlignment="1" applyProtection="1">
      <alignment horizontal="center"/>
    </xf>
    <xf numFmtId="164" fontId="10" fillId="3" borderId="10" xfId="1" applyNumberFormat="1" applyFont="1" applyFill="1" applyBorder="1" applyAlignment="1" applyProtection="1">
      <alignment horizontal="center"/>
    </xf>
    <xf numFmtId="0" fontId="25" fillId="3" borderId="3" xfId="0" applyFont="1" applyFill="1" applyBorder="1" applyAlignment="1" applyProtection="1">
      <alignment horizontal="center" vertical="top"/>
    </xf>
    <xf numFmtId="0" fontId="25" fillId="3" borderId="0" xfId="0" applyFont="1" applyFill="1" applyBorder="1" applyAlignment="1" applyProtection="1">
      <alignment horizontal="center" vertical="top"/>
    </xf>
    <xf numFmtId="0" fontId="25" fillId="3" borderId="7" xfId="0" applyFont="1" applyFill="1" applyBorder="1" applyAlignment="1" applyProtection="1">
      <alignment horizontal="center" vertical="top"/>
    </xf>
    <xf numFmtId="0" fontId="21" fillId="17" borderId="9" xfId="0" applyFont="1" applyFill="1" applyBorder="1" applyAlignment="1" applyProtection="1">
      <alignment horizontal="center" vertical="center" wrapText="1"/>
    </xf>
    <xf numFmtId="0" fontId="21" fillId="17" borderId="10" xfId="0" applyFont="1" applyFill="1" applyBorder="1" applyAlignment="1" applyProtection="1">
      <alignment horizontal="center" vertical="center" wrapText="1"/>
    </xf>
    <xf numFmtId="0" fontId="21" fillId="17" borderId="2" xfId="0" applyFont="1" applyFill="1" applyBorder="1" applyAlignment="1" applyProtection="1">
      <alignment horizontal="center" vertical="center" wrapText="1"/>
    </xf>
    <xf numFmtId="164" fontId="9" fillId="3" borderId="9" xfId="1" applyNumberFormat="1" applyFont="1" applyFill="1" applyBorder="1" applyAlignment="1" applyProtection="1">
      <alignment horizontal="left" wrapText="1"/>
    </xf>
    <xf numFmtId="164" fontId="9" fillId="3" borderId="10" xfId="1" applyNumberFormat="1" applyFont="1" applyFill="1" applyBorder="1" applyAlignment="1" applyProtection="1">
      <alignment horizontal="left" wrapText="1"/>
    </xf>
    <xf numFmtId="164" fontId="9" fillId="3" borderId="2" xfId="1" applyNumberFormat="1" applyFont="1" applyFill="1" applyBorder="1" applyAlignment="1" applyProtection="1">
      <alignment horizontal="left" wrapText="1"/>
    </xf>
    <xf numFmtId="0" fontId="9" fillId="0" borderId="8" xfId="0" applyFont="1" applyBorder="1" applyAlignment="1" applyProtection="1">
      <alignment horizontal="center"/>
    </xf>
    <xf numFmtId="0" fontId="9" fillId="0" borderId="5" xfId="0" applyFont="1" applyBorder="1" applyAlignment="1" applyProtection="1">
      <alignment horizontal="center"/>
    </xf>
    <xf numFmtId="0" fontId="9" fillId="0" borderId="10" xfId="0" applyFont="1" applyBorder="1" applyAlignment="1" applyProtection="1">
      <alignment horizontal="center"/>
    </xf>
    <xf numFmtId="164" fontId="10" fillId="6" borderId="1" xfId="1" applyNumberFormat="1" applyFont="1" applyFill="1" applyBorder="1" applyAlignment="1" applyProtection="1">
      <alignment horizontal="left"/>
    </xf>
  </cellXfs>
  <cellStyles count="8">
    <cellStyle name="Comma" xfId="1" builtinId="3"/>
    <cellStyle name="Komma 2" xfId="2"/>
    <cellStyle name="Normal" xfId="0" builtinId="0"/>
    <cellStyle name="Normal 2" xfId="7"/>
    <cellStyle name="Percent" xfId="3" builtinId="5"/>
    <cellStyle name="Prozent 2" xfId="4"/>
    <cellStyle name="Prozent 2 2" xfId="6"/>
    <cellStyle name="Standard 2" xfId="5"/>
  </cellStyles>
  <dxfs count="0"/>
  <tableStyles count="0" defaultTableStyle="TableStyleMedium2" defaultPivotStyle="PivotStyleLight16"/>
  <colors>
    <mruColors>
      <color rgb="FF92D050"/>
      <color rgb="FF00FFFF"/>
      <color rgb="FFFF99FF"/>
      <color rgb="FFFFCC00"/>
      <color rgb="FFFFBC15"/>
      <color rgb="FF6AFD2F"/>
      <color rgb="FFEAFA1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3737592011524875"/>
          <c:y val="3.6255214173407851E-2"/>
          <c:w val="0.7485725139620707"/>
          <c:h val="0.9232138138496505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'(F3) Grafiku shpenz.nenfunks.Br'!$D$3</c:f>
              <c:strCache>
                <c:ptCount val="1"/>
                <c:pt idx="0">
                  <c:v>2019 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</c:spPr>
          <c:invertIfNegative val="0"/>
          <c:cat>
            <c:strRef>
              <c:f>'(F3) Grafiku shpenz.nenfunks.Br'!$C$6:$C$32</c:f>
              <c:strCache>
                <c:ptCount val="27"/>
                <c:pt idx="0">
                  <c:v> 011 Organet ekzekutive dhe legjislative, për çështjet financiare dhe fiskale, çështjet e brendshme </c:v>
                </c:pt>
                <c:pt idx="1">
                  <c:v> 017 Shërbime të  huamarrjes vendore </c:v>
                </c:pt>
                <c:pt idx="2">
                  <c:v> 031 Shërbimet Policore </c:v>
                </c:pt>
                <c:pt idx="3">
                  <c:v> 032 Shërbimet e mbrojtjes ndaj zjarrit </c:v>
                </c:pt>
                <c:pt idx="4">
                  <c:v> 036 Marrdheniet me komunitetin </c:v>
                </c:pt>
                <c:pt idx="5">
                  <c:v> 041 Çështjet e përgjithshme ekonomike, tregtare dhe të punës </c:v>
                </c:pt>
                <c:pt idx="6">
                  <c:v> 042 Bujqësia, pyjet, peshkimi dhe gjuetia </c:v>
                </c:pt>
                <c:pt idx="7">
                  <c:v> 045 Trasporti </c:v>
                </c:pt>
                <c:pt idx="8">
                  <c:v> 047 Industri të tjera </c:v>
                </c:pt>
                <c:pt idx="9">
                  <c:v> 051 Menaxhimi i i mbetjeve </c:v>
                </c:pt>
                <c:pt idx="10">
                  <c:v> 052 Menaxhimi i ujrave të zeza </c:v>
                </c:pt>
                <c:pt idx="11">
                  <c:v> 053 Reduktimi i ndotjes </c:v>
                </c:pt>
                <c:pt idx="12">
                  <c:v> 056 Mbrojtja e mjedisit </c:v>
                </c:pt>
                <c:pt idx="13">
                  <c:v> 061 Urbanistika </c:v>
                </c:pt>
                <c:pt idx="14">
                  <c:v> 062 Zhvillimi i komunitetit </c:v>
                </c:pt>
                <c:pt idx="15">
                  <c:v> 063 Furnizimi me ujë </c:v>
                </c:pt>
                <c:pt idx="16">
                  <c:v> 064 Ndriçimi i rrugëve </c:v>
                </c:pt>
                <c:pt idx="17">
                  <c:v> 072 Shërbimet e kujdesit parësor  </c:v>
                </c:pt>
                <c:pt idx="18">
                  <c:v> 081 Shërbimet rekreative dhe sportive </c:v>
                </c:pt>
                <c:pt idx="19">
                  <c:v> 082 Shërbimet kulturore </c:v>
                </c:pt>
                <c:pt idx="20">
                  <c:v> 091 Arsimi bazë dhe parashkollor </c:v>
                </c:pt>
                <c:pt idx="21">
                  <c:v> 092 Arsimi  parauniversitar </c:v>
                </c:pt>
                <c:pt idx="22">
                  <c:v> 101 Sëmundje dhe paaftësi </c:v>
                </c:pt>
                <c:pt idx="23">
                  <c:v> 102 Të moshuarit </c:v>
                </c:pt>
                <c:pt idx="24">
                  <c:v> 104 Familje dhe fëmijë </c:v>
                </c:pt>
                <c:pt idx="25">
                  <c:v> 105 Papunësia </c:v>
                </c:pt>
                <c:pt idx="26">
                  <c:v> 106 Strehimi social </c:v>
                </c:pt>
              </c:strCache>
            </c:strRef>
          </c:cat>
          <c:val>
            <c:numRef>
              <c:f>'(F3) Grafiku shpenz.nenfunks.Br'!$D$6:$D$32</c:f>
              <c:numCache>
                <c:formatCode>_ * #,##0_ ;_ * \-#,##0_ ;_ * "-"??_ ;_ @_ </c:formatCode>
                <c:ptCount val="27"/>
                <c:pt idx="0">
                  <c:v>232941</c:v>
                </c:pt>
                <c:pt idx="1">
                  <c:v>11202</c:v>
                </c:pt>
                <c:pt idx="2">
                  <c:v>16656</c:v>
                </c:pt>
                <c:pt idx="3">
                  <c:v>55052</c:v>
                </c:pt>
                <c:pt idx="4">
                  <c:v>0</c:v>
                </c:pt>
                <c:pt idx="5">
                  <c:v>1686</c:v>
                </c:pt>
                <c:pt idx="6">
                  <c:v>68126</c:v>
                </c:pt>
                <c:pt idx="7">
                  <c:v>343030</c:v>
                </c:pt>
                <c:pt idx="8">
                  <c:v>10655</c:v>
                </c:pt>
                <c:pt idx="9">
                  <c:v>109022</c:v>
                </c:pt>
                <c:pt idx="10">
                  <c:v>8342</c:v>
                </c:pt>
                <c:pt idx="11">
                  <c:v>0</c:v>
                </c:pt>
                <c:pt idx="12">
                  <c:v>0</c:v>
                </c:pt>
                <c:pt idx="13">
                  <c:v>32353</c:v>
                </c:pt>
                <c:pt idx="14">
                  <c:v>43351</c:v>
                </c:pt>
                <c:pt idx="15">
                  <c:v>24563</c:v>
                </c:pt>
                <c:pt idx="16">
                  <c:v>16193</c:v>
                </c:pt>
                <c:pt idx="17">
                  <c:v>0</c:v>
                </c:pt>
                <c:pt idx="18">
                  <c:v>30743</c:v>
                </c:pt>
                <c:pt idx="19">
                  <c:v>18950</c:v>
                </c:pt>
                <c:pt idx="20">
                  <c:v>248101</c:v>
                </c:pt>
                <c:pt idx="21">
                  <c:v>105932</c:v>
                </c:pt>
                <c:pt idx="22">
                  <c:v>478678</c:v>
                </c:pt>
                <c:pt idx="23">
                  <c:v>744</c:v>
                </c:pt>
                <c:pt idx="24">
                  <c:v>91010</c:v>
                </c:pt>
                <c:pt idx="25">
                  <c:v>0</c:v>
                </c:pt>
                <c:pt idx="26">
                  <c:v>5968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417-42C9-BC9D-D5AC217090F8}"/>
            </c:ext>
          </c:extLst>
        </c:ser>
        <c:ser>
          <c:idx val="1"/>
          <c:order val="1"/>
          <c:tx>
            <c:strRef>
              <c:f>'(F3) Grafiku shpenz.nenfunks.Br'!$E$3</c:f>
              <c:strCache>
                <c:ptCount val="1"/>
                <c:pt idx="0">
                  <c:v>2020 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'(F3) Grafiku shpenz.nenfunks.Br'!$C$6:$C$32</c:f>
              <c:strCache>
                <c:ptCount val="27"/>
                <c:pt idx="0">
                  <c:v> 011 Organet ekzekutive dhe legjislative, për çështjet financiare dhe fiskale, çështjet e brendshme </c:v>
                </c:pt>
                <c:pt idx="1">
                  <c:v> 017 Shërbime të  huamarrjes vendore </c:v>
                </c:pt>
                <c:pt idx="2">
                  <c:v> 031 Shërbimet Policore </c:v>
                </c:pt>
                <c:pt idx="3">
                  <c:v> 032 Shërbimet e mbrojtjes ndaj zjarrit </c:v>
                </c:pt>
                <c:pt idx="4">
                  <c:v> 036 Marrdheniet me komunitetin </c:v>
                </c:pt>
                <c:pt idx="5">
                  <c:v> 041 Çështjet e përgjithshme ekonomike, tregtare dhe të punës </c:v>
                </c:pt>
                <c:pt idx="6">
                  <c:v> 042 Bujqësia, pyjet, peshkimi dhe gjuetia </c:v>
                </c:pt>
                <c:pt idx="7">
                  <c:v> 045 Trasporti </c:v>
                </c:pt>
                <c:pt idx="8">
                  <c:v> 047 Industri të tjera </c:v>
                </c:pt>
                <c:pt idx="9">
                  <c:v> 051 Menaxhimi i i mbetjeve </c:v>
                </c:pt>
                <c:pt idx="10">
                  <c:v> 052 Menaxhimi i ujrave të zeza </c:v>
                </c:pt>
                <c:pt idx="11">
                  <c:v> 053 Reduktimi i ndotjes </c:v>
                </c:pt>
                <c:pt idx="12">
                  <c:v> 056 Mbrojtja e mjedisit </c:v>
                </c:pt>
                <c:pt idx="13">
                  <c:v> 061 Urbanistika </c:v>
                </c:pt>
                <c:pt idx="14">
                  <c:v> 062 Zhvillimi i komunitetit </c:v>
                </c:pt>
                <c:pt idx="15">
                  <c:v> 063 Furnizimi me ujë </c:v>
                </c:pt>
                <c:pt idx="16">
                  <c:v> 064 Ndriçimi i rrugëve </c:v>
                </c:pt>
                <c:pt idx="17">
                  <c:v> 072 Shërbimet e kujdesit parësor  </c:v>
                </c:pt>
                <c:pt idx="18">
                  <c:v> 081 Shërbimet rekreative dhe sportive </c:v>
                </c:pt>
                <c:pt idx="19">
                  <c:v> 082 Shërbimet kulturore </c:v>
                </c:pt>
                <c:pt idx="20">
                  <c:v> 091 Arsimi bazë dhe parashkollor </c:v>
                </c:pt>
                <c:pt idx="21">
                  <c:v> 092 Arsimi  parauniversitar </c:v>
                </c:pt>
                <c:pt idx="22">
                  <c:v> 101 Sëmundje dhe paaftësi </c:v>
                </c:pt>
                <c:pt idx="23">
                  <c:v> 102 Të moshuarit </c:v>
                </c:pt>
                <c:pt idx="24">
                  <c:v> 104 Familje dhe fëmijë </c:v>
                </c:pt>
                <c:pt idx="25">
                  <c:v> 105 Papunësia </c:v>
                </c:pt>
                <c:pt idx="26">
                  <c:v> 106 Strehimi social </c:v>
                </c:pt>
              </c:strCache>
            </c:strRef>
          </c:cat>
          <c:val>
            <c:numRef>
              <c:f>'(F3) Grafiku shpenz.nenfunks.Br'!$E$6:$E$32</c:f>
              <c:numCache>
                <c:formatCode>_ * #,##0_ ;_ * \-#,##0_ ;_ * "-"??_ ;_ @_ </c:formatCode>
                <c:ptCount val="27"/>
                <c:pt idx="0">
                  <c:v>155431</c:v>
                </c:pt>
                <c:pt idx="1">
                  <c:v>10996</c:v>
                </c:pt>
                <c:pt idx="2">
                  <c:v>9971</c:v>
                </c:pt>
                <c:pt idx="3">
                  <c:v>57481</c:v>
                </c:pt>
                <c:pt idx="4">
                  <c:v>0</c:v>
                </c:pt>
                <c:pt idx="5">
                  <c:v>1759</c:v>
                </c:pt>
                <c:pt idx="6">
                  <c:v>79714</c:v>
                </c:pt>
                <c:pt idx="7">
                  <c:v>128542</c:v>
                </c:pt>
                <c:pt idx="8">
                  <c:v>7418</c:v>
                </c:pt>
                <c:pt idx="9">
                  <c:v>74491</c:v>
                </c:pt>
                <c:pt idx="10">
                  <c:v>5664</c:v>
                </c:pt>
                <c:pt idx="11">
                  <c:v>0</c:v>
                </c:pt>
                <c:pt idx="12">
                  <c:v>0</c:v>
                </c:pt>
                <c:pt idx="13">
                  <c:v>530518</c:v>
                </c:pt>
                <c:pt idx="14">
                  <c:v>31024</c:v>
                </c:pt>
                <c:pt idx="15">
                  <c:v>74584</c:v>
                </c:pt>
                <c:pt idx="16">
                  <c:v>54456</c:v>
                </c:pt>
                <c:pt idx="17">
                  <c:v>0</c:v>
                </c:pt>
                <c:pt idx="18">
                  <c:v>9776</c:v>
                </c:pt>
                <c:pt idx="19">
                  <c:v>17890</c:v>
                </c:pt>
                <c:pt idx="20">
                  <c:v>167050</c:v>
                </c:pt>
                <c:pt idx="21">
                  <c:v>89049</c:v>
                </c:pt>
                <c:pt idx="22">
                  <c:v>516814</c:v>
                </c:pt>
                <c:pt idx="23">
                  <c:v>1425</c:v>
                </c:pt>
                <c:pt idx="24">
                  <c:v>106661</c:v>
                </c:pt>
                <c:pt idx="25">
                  <c:v>0</c:v>
                </c:pt>
                <c:pt idx="26">
                  <c:v>3689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0417-42C9-BC9D-D5AC217090F8}"/>
            </c:ext>
          </c:extLst>
        </c:ser>
        <c:ser>
          <c:idx val="5"/>
          <c:order val="2"/>
          <c:tx>
            <c:strRef>
              <c:f>'(F3) Grafiku shpenz.nenfunks.Br'!$F$3</c:f>
              <c:strCache>
                <c:ptCount val="1"/>
                <c:pt idx="0">
                  <c:v>2021 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cat>
            <c:strRef>
              <c:f>'(F3) Grafiku shpenz.nenfunks.Br'!$C$6:$C$32</c:f>
              <c:strCache>
                <c:ptCount val="27"/>
                <c:pt idx="0">
                  <c:v> 011 Organet ekzekutive dhe legjislative, për çështjet financiare dhe fiskale, çështjet e brendshme </c:v>
                </c:pt>
                <c:pt idx="1">
                  <c:v> 017 Shërbime të  huamarrjes vendore </c:v>
                </c:pt>
                <c:pt idx="2">
                  <c:v> 031 Shërbimet Policore </c:v>
                </c:pt>
                <c:pt idx="3">
                  <c:v> 032 Shërbimet e mbrojtjes ndaj zjarrit </c:v>
                </c:pt>
                <c:pt idx="4">
                  <c:v> 036 Marrdheniet me komunitetin </c:v>
                </c:pt>
                <c:pt idx="5">
                  <c:v> 041 Çështjet e përgjithshme ekonomike, tregtare dhe të punës </c:v>
                </c:pt>
                <c:pt idx="6">
                  <c:v> 042 Bujqësia, pyjet, peshkimi dhe gjuetia </c:v>
                </c:pt>
                <c:pt idx="7">
                  <c:v> 045 Trasporti </c:v>
                </c:pt>
                <c:pt idx="8">
                  <c:v> 047 Industri të tjera </c:v>
                </c:pt>
                <c:pt idx="9">
                  <c:v> 051 Menaxhimi i i mbetjeve </c:v>
                </c:pt>
                <c:pt idx="10">
                  <c:v> 052 Menaxhimi i ujrave të zeza </c:v>
                </c:pt>
                <c:pt idx="11">
                  <c:v> 053 Reduktimi i ndotjes </c:v>
                </c:pt>
                <c:pt idx="12">
                  <c:v> 056 Mbrojtja e mjedisit </c:v>
                </c:pt>
                <c:pt idx="13">
                  <c:v> 061 Urbanistika </c:v>
                </c:pt>
                <c:pt idx="14">
                  <c:v> 062 Zhvillimi i komunitetit </c:v>
                </c:pt>
                <c:pt idx="15">
                  <c:v> 063 Furnizimi me ujë </c:v>
                </c:pt>
                <c:pt idx="16">
                  <c:v> 064 Ndriçimi i rrugëve </c:v>
                </c:pt>
                <c:pt idx="17">
                  <c:v> 072 Shërbimet e kujdesit parësor  </c:v>
                </c:pt>
                <c:pt idx="18">
                  <c:v> 081 Shërbimet rekreative dhe sportive </c:v>
                </c:pt>
                <c:pt idx="19">
                  <c:v> 082 Shërbimet kulturore </c:v>
                </c:pt>
                <c:pt idx="20">
                  <c:v> 091 Arsimi bazë dhe parashkollor </c:v>
                </c:pt>
                <c:pt idx="21">
                  <c:v> 092 Arsimi  parauniversitar </c:v>
                </c:pt>
                <c:pt idx="22">
                  <c:v> 101 Sëmundje dhe paaftësi </c:v>
                </c:pt>
                <c:pt idx="23">
                  <c:v> 102 Të moshuarit </c:v>
                </c:pt>
                <c:pt idx="24">
                  <c:v> 104 Familje dhe fëmijë </c:v>
                </c:pt>
                <c:pt idx="25">
                  <c:v> 105 Papunësia </c:v>
                </c:pt>
                <c:pt idx="26">
                  <c:v> 106 Strehimi social </c:v>
                </c:pt>
              </c:strCache>
            </c:strRef>
          </c:cat>
          <c:val>
            <c:numRef>
              <c:f>'(F3) Grafiku shpenz.nenfunks.Br'!$F$6:$F$32</c:f>
              <c:numCache>
                <c:formatCode>_ * #,##0_ ;_ * \-#,##0_ ;_ * "-"??_ ;_ @_ </c:formatCode>
                <c:ptCount val="27"/>
                <c:pt idx="0">
                  <c:v>183234</c:v>
                </c:pt>
                <c:pt idx="1">
                  <c:v>11426</c:v>
                </c:pt>
                <c:pt idx="2">
                  <c:v>11959</c:v>
                </c:pt>
                <c:pt idx="3">
                  <c:v>82301</c:v>
                </c:pt>
                <c:pt idx="4">
                  <c:v>5056</c:v>
                </c:pt>
                <c:pt idx="5">
                  <c:v>1883</c:v>
                </c:pt>
                <c:pt idx="6">
                  <c:v>106330</c:v>
                </c:pt>
                <c:pt idx="7">
                  <c:v>416918</c:v>
                </c:pt>
                <c:pt idx="8">
                  <c:v>9003</c:v>
                </c:pt>
                <c:pt idx="9">
                  <c:v>95801</c:v>
                </c:pt>
                <c:pt idx="10">
                  <c:v>12923</c:v>
                </c:pt>
                <c:pt idx="11">
                  <c:v>0</c:v>
                </c:pt>
                <c:pt idx="12">
                  <c:v>0</c:v>
                </c:pt>
                <c:pt idx="13">
                  <c:v>724740</c:v>
                </c:pt>
                <c:pt idx="14">
                  <c:v>87108</c:v>
                </c:pt>
                <c:pt idx="15">
                  <c:v>220155</c:v>
                </c:pt>
                <c:pt idx="16">
                  <c:v>40670</c:v>
                </c:pt>
                <c:pt idx="17">
                  <c:v>0</c:v>
                </c:pt>
                <c:pt idx="18">
                  <c:v>9921</c:v>
                </c:pt>
                <c:pt idx="19">
                  <c:v>175105</c:v>
                </c:pt>
                <c:pt idx="20">
                  <c:v>432980</c:v>
                </c:pt>
                <c:pt idx="21">
                  <c:v>209317</c:v>
                </c:pt>
                <c:pt idx="22">
                  <c:v>503974</c:v>
                </c:pt>
                <c:pt idx="23">
                  <c:v>50</c:v>
                </c:pt>
                <c:pt idx="24">
                  <c:v>130502</c:v>
                </c:pt>
                <c:pt idx="25">
                  <c:v>0</c:v>
                </c:pt>
                <c:pt idx="26">
                  <c:v>6374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417-42C9-BC9D-D5AC217090F8}"/>
            </c:ext>
          </c:extLst>
        </c:ser>
        <c:ser>
          <c:idx val="9"/>
          <c:order val="3"/>
          <c:tx>
            <c:strRef>
              <c:f>'(F3) Grafiku shpenz.nenfunks.Br'!$G$3</c:f>
              <c:strCache>
                <c:ptCount val="1"/>
                <c:pt idx="0">
                  <c:v>2022 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</c:spPr>
          <c:invertIfNegative val="0"/>
          <c:cat>
            <c:strRef>
              <c:f>'(F3) Grafiku shpenz.nenfunks.Br'!$C$6:$C$32</c:f>
              <c:strCache>
                <c:ptCount val="27"/>
                <c:pt idx="0">
                  <c:v> 011 Organet ekzekutive dhe legjislative, për çështjet financiare dhe fiskale, çështjet e brendshme </c:v>
                </c:pt>
                <c:pt idx="1">
                  <c:v> 017 Shërbime të  huamarrjes vendore </c:v>
                </c:pt>
                <c:pt idx="2">
                  <c:v> 031 Shërbimet Policore </c:v>
                </c:pt>
                <c:pt idx="3">
                  <c:v> 032 Shërbimet e mbrojtjes ndaj zjarrit </c:v>
                </c:pt>
                <c:pt idx="4">
                  <c:v> 036 Marrdheniet me komunitetin </c:v>
                </c:pt>
                <c:pt idx="5">
                  <c:v> 041 Çështjet e përgjithshme ekonomike, tregtare dhe të punës </c:v>
                </c:pt>
                <c:pt idx="6">
                  <c:v> 042 Bujqësia, pyjet, peshkimi dhe gjuetia </c:v>
                </c:pt>
                <c:pt idx="7">
                  <c:v> 045 Trasporti </c:v>
                </c:pt>
                <c:pt idx="8">
                  <c:v> 047 Industri të tjera </c:v>
                </c:pt>
                <c:pt idx="9">
                  <c:v> 051 Menaxhimi i i mbetjeve </c:v>
                </c:pt>
                <c:pt idx="10">
                  <c:v> 052 Menaxhimi i ujrave të zeza </c:v>
                </c:pt>
                <c:pt idx="11">
                  <c:v> 053 Reduktimi i ndotjes </c:v>
                </c:pt>
                <c:pt idx="12">
                  <c:v> 056 Mbrojtja e mjedisit </c:v>
                </c:pt>
                <c:pt idx="13">
                  <c:v> 061 Urbanistika </c:v>
                </c:pt>
                <c:pt idx="14">
                  <c:v> 062 Zhvillimi i komunitetit </c:v>
                </c:pt>
                <c:pt idx="15">
                  <c:v> 063 Furnizimi me ujë </c:v>
                </c:pt>
                <c:pt idx="16">
                  <c:v> 064 Ndriçimi i rrugëve </c:v>
                </c:pt>
                <c:pt idx="17">
                  <c:v> 072 Shërbimet e kujdesit parësor  </c:v>
                </c:pt>
                <c:pt idx="18">
                  <c:v> 081 Shërbimet rekreative dhe sportive </c:v>
                </c:pt>
                <c:pt idx="19">
                  <c:v> 082 Shërbimet kulturore </c:v>
                </c:pt>
                <c:pt idx="20">
                  <c:v> 091 Arsimi bazë dhe parashkollor </c:v>
                </c:pt>
                <c:pt idx="21">
                  <c:v> 092 Arsimi  parauniversitar </c:v>
                </c:pt>
                <c:pt idx="22">
                  <c:v> 101 Sëmundje dhe paaftësi </c:v>
                </c:pt>
                <c:pt idx="23">
                  <c:v> 102 Të moshuarit </c:v>
                </c:pt>
                <c:pt idx="24">
                  <c:v> 104 Familje dhe fëmijë </c:v>
                </c:pt>
                <c:pt idx="25">
                  <c:v> 105 Papunësia </c:v>
                </c:pt>
                <c:pt idx="26">
                  <c:v> 106 Strehimi social </c:v>
                </c:pt>
              </c:strCache>
            </c:strRef>
          </c:cat>
          <c:val>
            <c:numRef>
              <c:f>'(F3) Grafiku shpenz.nenfunks.Br'!$G$6:$G$32</c:f>
              <c:numCache>
                <c:formatCode>_ * #,##0_ ;_ * \-#,##0_ ;_ * "-"??_ ;_ @_ </c:formatCode>
                <c:ptCount val="27"/>
                <c:pt idx="0">
                  <c:v>193496</c:v>
                </c:pt>
                <c:pt idx="1">
                  <c:v>11129</c:v>
                </c:pt>
                <c:pt idx="2">
                  <c:v>12871</c:v>
                </c:pt>
                <c:pt idx="3">
                  <c:v>74949</c:v>
                </c:pt>
                <c:pt idx="4">
                  <c:v>4158</c:v>
                </c:pt>
                <c:pt idx="5">
                  <c:v>1843</c:v>
                </c:pt>
                <c:pt idx="6">
                  <c:v>89742</c:v>
                </c:pt>
                <c:pt idx="7">
                  <c:v>355348</c:v>
                </c:pt>
                <c:pt idx="8">
                  <c:v>8474</c:v>
                </c:pt>
                <c:pt idx="9">
                  <c:v>112877</c:v>
                </c:pt>
                <c:pt idx="10">
                  <c:v>11896</c:v>
                </c:pt>
                <c:pt idx="11">
                  <c:v>0</c:v>
                </c:pt>
                <c:pt idx="12">
                  <c:v>0</c:v>
                </c:pt>
                <c:pt idx="13">
                  <c:v>32825</c:v>
                </c:pt>
                <c:pt idx="14">
                  <c:v>54399</c:v>
                </c:pt>
                <c:pt idx="15">
                  <c:v>158455</c:v>
                </c:pt>
                <c:pt idx="16">
                  <c:v>18934</c:v>
                </c:pt>
                <c:pt idx="17">
                  <c:v>0</c:v>
                </c:pt>
                <c:pt idx="18">
                  <c:v>16808</c:v>
                </c:pt>
                <c:pt idx="19">
                  <c:v>26505</c:v>
                </c:pt>
                <c:pt idx="20">
                  <c:v>201495</c:v>
                </c:pt>
                <c:pt idx="21">
                  <c:v>48306</c:v>
                </c:pt>
                <c:pt idx="22">
                  <c:v>507070</c:v>
                </c:pt>
                <c:pt idx="23">
                  <c:v>250</c:v>
                </c:pt>
                <c:pt idx="24">
                  <c:v>101324</c:v>
                </c:pt>
                <c:pt idx="25">
                  <c:v>0</c:v>
                </c:pt>
                <c:pt idx="26">
                  <c:v>5847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0417-42C9-BC9D-D5AC217090F8}"/>
            </c:ext>
          </c:extLst>
        </c:ser>
        <c:ser>
          <c:idx val="13"/>
          <c:order val="4"/>
          <c:tx>
            <c:strRef>
              <c:f>'(F3) Grafiku shpenz.nenfunks.Br'!$H$3</c:f>
              <c:strCache>
                <c:ptCount val="1"/>
                <c:pt idx="0">
                  <c:v>2023 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</c:spPr>
          <c:invertIfNegative val="0"/>
          <c:cat>
            <c:strRef>
              <c:f>'(F3) Grafiku shpenz.nenfunks.Br'!$C$6:$C$32</c:f>
              <c:strCache>
                <c:ptCount val="27"/>
                <c:pt idx="0">
                  <c:v> 011 Organet ekzekutive dhe legjislative, për çështjet financiare dhe fiskale, çështjet e brendshme </c:v>
                </c:pt>
                <c:pt idx="1">
                  <c:v> 017 Shërbime të  huamarrjes vendore </c:v>
                </c:pt>
                <c:pt idx="2">
                  <c:v> 031 Shërbimet Policore </c:v>
                </c:pt>
                <c:pt idx="3">
                  <c:v> 032 Shërbimet e mbrojtjes ndaj zjarrit </c:v>
                </c:pt>
                <c:pt idx="4">
                  <c:v> 036 Marrdheniet me komunitetin </c:v>
                </c:pt>
                <c:pt idx="5">
                  <c:v> 041 Çështjet e përgjithshme ekonomike, tregtare dhe të punës </c:v>
                </c:pt>
                <c:pt idx="6">
                  <c:v> 042 Bujqësia, pyjet, peshkimi dhe gjuetia </c:v>
                </c:pt>
                <c:pt idx="7">
                  <c:v> 045 Trasporti </c:v>
                </c:pt>
                <c:pt idx="8">
                  <c:v> 047 Industri të tjera </c:v>
                </c:pt>
                <c:pt idx="9">
                  <c:v> 051 Menaxhimi i i mbetjeve </c:v>
                </c:pt>
                <c:pt idx="10">
                  <c:v> 052 Menaxhimi i ujrave të zeza </c:v>
                </c:pt>
                <c:pt idx="11">
                  <c:v> 053 Reduktimi i ndotjes </c:v>
                </c:pt>
                <c:pt idx="12">
                  <c:v> 056 Mbrojtja e mjedisit </c:v>
                </c:pt>
                <c:pt idx="13">
                  <c:v> 061 Urbanistika </c:v>
                </c:pt>
                <c:pt idx="14">
                  <c:v> 062 Zhvillimi i komunitetit </c:v>
                </c:pt>
                <c:pt idx="15">
                  <c:v> 063 Furnizimi me ujë </c:v>
                </c:pt>
                <c:pt idx="16">
                  <c:v> 064 Ndriçimi i rrugëve </c:v>
                </c:pt>
                <c:pt idx="17">
                  <c:v> 072 Shërbimet e kujdesit parësor  </c:v>
                </c:pt>
                <c:pt idx="18">
                  <c:v> 081 Shërbimet rekreative dhe sportive </c:v>
                </c:pt>
                <c:pt idx="19">
                  <c:v> 082 Shërbimet kulturore </c:v>
                </c:pt>
                <c:pt idx="20">
                  <c:v> 091 Arsimi bazë dhe parashkollor </c:v>
                </c:pt>
                <c:pt idx="21">
                  <c:v> 092 Arsimi  parauniversitar </c:v>
                </c:pt>
                <c:pt idx="22">
                  <c:v> 101 Sëmundje dhe paaftësi </c:v>
                </c:pt>
                <c:pt idx="23">
                  <c:v> 102 Të moshuarit </c:v>
                </c:pt>
                <c:pt idx="24">
                  <c:v> 104 Familje dhe fëmijë </c:v>
                </c:pt>
                <c:pt idx="25">
                  <c:v> 105 Papunësia </c:v>
                </c:pt>
                <c:pt idx="26">
                  <c:v> 106 Strehimi social </c:v>
                </c:pt>
              </c:strCache>
            </c:strRef>
          </c:cat>
          <c:val>
            <c:numRef>
              <c:f>'(F3) Grafiku shpenz.nenfunks.Br'!$H$6:$H$32</c:f>
              <c:numCache>
                <c:formatCode>_ * #,##0_ ;_ * \-#,##0_ ;_ * "-"??_ ;_ @_ </c:formatCode>
                <c:ptCount val="27"/>
                <c:pt idx="0">
                  <c:v>175459</c:v>
                </c:pt>
                <c:pt idx="1">
                  <c:v>8346</c:v>
                </c:pt>
                <c:pt idx="2">
                  <c:v>12871</c:v>
                </c:pt>
                <c:pt idx="3">
                  <c:v>84475</c:v>
                </c:pt>
                <c:pt idx="4">
                  <c:v>4241</c:v>
                </c:pt>
                <c:pt idx="5">
                  <c:v>26193</c:v>
                </c:pt>
                <c:pt idx="6">
                  <c:v>72237</c:v>
                </c:pt>
                <c:pt idx="7">
                  <c:v>359772</c:v>
                </c:pt>
                <c:pt idx="8">
                  <c:v>8474</c:v>
                </c:pt>
                <c:pt idx="9">
                  <c:v>108819</c:v>
                </c:pt>
                <c:pt idx="10">
                  <c:v>11896</c:v>
                </c:pt>
                <c:pt idx="11">
                  <c:v>0</c:v>
                </c:pt>
                <c:pt idx="12">
                  <c:v>0</c:v>
                </c:pt>
                <c:pt idx="13">
                  <c:v>17425</c:v>
                </c:pt>
                <c:pt idx="14">
                  <c:v>49635</c:v>
                </c:pt>
                <c:pt idx="15">
                  <c:v>200086</c:v>
                </c:pt>
                <c:pt idx="16">
                  <c:v>18934</c:v>
                </c:pt>
                <c:pt idx="17">
                  <c:v>0</c:v>
                </c:pt>
                <c:pt idx="18">
                  <c:v>17255</c:v>
                </c:pt>
                <c:pt idx="19">
                  <c:v>38776</c:v>
                </c:pt>
                <c:pt idx="20">
                  <c:v>240606</c:v>
                </c:pt>
                <c:pt idx="21">
                  <c:v>47049</c:v>
                </c:pt>
                <c:pt idx="22">
                  <c:v>510270</c:v>
                </c:pt>
                <c:pt idx="23">
                  <c:v>20250</c:v>
                </c:pt>
                <c:pt idx="24">
                  <c:v>101693</c:v>
                </c:pt>
                <c:pt idx="25">
                  <c:v>0</c:v>
                </c:pt>
                <c:pt idx="26">
                  <c:v>5850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0417-42C9-BC9D-D5AC217090F8}"/>
            </c:ext>
          </c:extLst>
        </c:ser>
        <c:ser>
          <c:idx val="2"/>
          <c:order val="5"/>
          <c:tx>
            <c:strRef>
              <c:f>'(F3) Grafiku shpenz.nenfunks.Br'!$I$3</c:f>
              <c:strCache>
                <c:ptCount val="1"/>
                <c:pt idx="0">
                  <c:v>2024 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</c:spPr>
          <c:invertIfNegative val="0"/>
          <c:cat>
            <c:strRef>
              <c:f>'(F3) Grafiku shpenz.nenfunks.Br'!$C$6:$C$32</c:f>
              <c:strCache>
                <c:ptCount val="27"/>
                <c:pt idx="0">
                  <c:v> 011 Organet ekzekutive dhe legjislative, për çështjet financiare dhe fiskale, çështjet e brendshme </c:v>
                </c:pt>
                <c:pt idx="1">
                  <c:v> 017 Shërbime të  huamarrjes vendore </c:v>
                </c:pt>
                <c:pt idx="2">
                  <c:v> 031 Shërbimet Policore </c:v>
                </c:pt>
                <c:pt idx="3">
                  <c:v> 032 Shërbimet e mbrojtjes ndaj zjarrit </c:v>
                </c:pt>
                <c:pt idx="4">
                  <c:v> 036 Marrdheniet me komunitetin </c:v>
                </c:pt>
                <c:pt idx="5">
                  <c:v> 041 Çështjet e përgjithshme ekonomike, tregtare dhe të punës </c:v>
                </c:pt>
                <c:pt idx="6">
                  <c:v> 042 Bujqësia, pyjet, peshkimi dhe gjuetia </c:v>
                </c:pt>
                <c:pt idx="7">
                  <c:v> 045 Trasporti </c:v>
                </c:pt>
                <c:pt idx="8">
                  <c:v> 047 Industri të tjera </c:v>
                </c:pt>
                <c:pt idx="9">
                  <c:v> 051 Menaxhimi i i mbetjeve </c:v>
                </c:pt>
                <c:pt idx="10">
                  <c:v> 052 Menaxhimi i ujrave të zeza </c:v>
                </c:pt>
                <c:pt idx="11">
                  <c:v> 053 Reduktimi i ndotjes </c:v>
                </c:pt>
                <c:pt idx="12">
                  <c:v> 056 Mbrojtja e mjedisit </c:v>
                </c:pt>
                <c:pt idx="13">
                  <c:v> 061 Urbanistika </c:v>
                </c:pt>
                <c:pt idx="14">
                  <c:v> 062 Zhvillimi i komunitetit </c:v>
                </c:pt>
                <c:pt idx="15">
                  <c:v> 063 Furnizimi me ujë </c:v>
                </c:pt>
                <c:pt idx="16">
                  <c:v> 064 Ndriçimi i rrugëve </c:v>
                </c:pt>
                <c:pt idx="17">
                  <c:v> 072 Shërbimet e kujdesit parësor  </c:v>
                </c:pt>
                <c:pt idx="18">
                  <c:v> 081 Shërbimet rekreative dhe sportive </c:v>
                </c:pt>
                <c:pt idx="19">
                  <c:v> 082 Shërbimet kulturore </c:v>
                </c:pt>
                <c:pt idx="20">
                  <c:v> 091 Arsimi bazë dhe parashkollor </c:v>
                </c:pt>
                <c:pt idx="21">
                  <c:v> 092 Arsimi  parauniversitar </c:v>
                </c:pt>
                <c:pt idx="22">
                  <c:v> 101 Sëmundje dhe paaftësi </c:v>
                </c:pt>
                <c:pt idx="23">
                  <c:v> 102 Të moshuarit </c:v>
                </c:pt>
                <c:pt idx="24">
                  <c:v> 104 Familje dhe fëmijë </c:v>
                </c:pt>
                <c:pt idx="25">
                  <c:v> 105 Papunësia </c:v>
                </c:pt>
                <c:pt idx="26">
                  <c:v> 106 Strehimi social </c:v>
                </c:pt>
              </c:strCache>
            </c:strRef>
          </c:cat>
          <c:val>
            <c:numRef>
              <c:f>'(F3) Grafiku shpenz.nenfunks.Br'!$I$6:$I$32</c:f>
              <c:numCache>
                <c:formatCode>_ * #,##0_ ;_ * \-#,##0_ ;_ * "-"??_ ;_ @_ </c:formatCode>
                <c:ptCount val="27"/>
                <c:pt idx="0">
                  <c:v>177689</c:v>
                </c:pt>
                <c:pt idx="1">
                  <c:v>0</c:v>
                </c:pt>
                <c:pt idx="2">
                  <c:v>12983</c:v>
                </c:pt>
                <c:pt idx="3">
                  <c:v>75253</c:v>
                </c:pt>
                <c:pt idx="4">
                  <c:v>4325</c:v>
                </c:pt>
                <c:pt idx="5">
                  <c:v>151843</c:v>
                </c:pt>
                <c:pt idx="6">
                  <c:v>72385</c:v>
                </c:pt>
                <c:pt idx="7">
                  <c:v>286465</c:v>
                </c:pt>
                <c:pt idx="8">
                  <c:v>8474</c:v>
                </c:pt>
                <c:pt idx="9">
                  <c:v>108819</c:v>
                </c:pt>
                <c:pt idx="10">
                  <c:v>11994</c:v>
                </c:pt>
                <c:pt idx="11">
                  <c:v>0</c:v>
                </c:pt>
                <c:pt idx="12">
                  <c:v>0</c:v>
                </c:pt>
                <c:pt idx="13">
                  <c:v>17425</c:v>
                </c:pt>
                <c:pt idx="14">
                  <c:v>49749</c:v>
                </c:pt>
                <c:pt idx="15">
                  <c:v>262584</c:v>
                </c:pt>
                <c:pt idx="16">
                  <c:v>18934</c:v>
                </c:pt>
                <c:pt idx="17">
                  <c:v>0</c:v>
                </c:pt>
                <c:pt idx="18">
                  <c:v>84236</c:v>
                </c:pt>
                <c:pt idx="19">
                  <c:v>59156</c:v>
                </c:pt>
                <c:pt idx="20">
                  <c:v>198187</c:v>
                </c:pt>
                <c:pt idx="21">
                  <c:v>48620</c:v>
                </c:pt>
                <c:pt idx="22">
                  <c:v>535450</c:v>
                </c:pt>
                <c:pt idx="23">
                  <c:v>250</c:v>
                </c:pt>
                <c:pt idx="24">
                  <c:v>101738</c:v>
                </c:pt>
                <c:pt idx="25">
                  <c:v>0</c:v>
                </c:pt>
                <c:pt idx="26">
                  <c:v>5854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4C6-4F25-8EDA-BFC535A0CF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5177504"/>
        <c:axId val="115178064"/>
      </c:barChart>
      <c:catAx>
        <c:axId val="11517750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lang="de-CH" b="1"/>
            </a:pPr>
            <a:endParaRPr lang="en-US"/>
          </a:p>
        </c:txPr>
        <c:crossAx val="115178064"/>
        <c:crosses val="autoZero"/>
        <c:auto val="1"/>
        <c:lblAlgn val="ctr"/>
        <c:lblOffset val="100"/>
        <c:noMultiLvlLbl val="0"/>
      </c:catAx>
      <c:valAx>
        <c:axId val="115178064"/>
        <c:scaling>
          <c:orientation val="minMax"/>
        </c:scaling>
        <c:delete val="0"/>
        <c:axPos val="t"/>
        <c:majorGridlines/>
        <c:numFmt formatCode="_ * #,##0_ ;_ * \-#,##0_ ;_ * &quot;-&quot;??_ ;_ @_ " sourceLinked="1"/>
        <c:majorTickMark val="out"/>
        <c:minorTickMark val="none"/>
        <c:tickLblPos val="nextTo"/>
        <c:txPr>
          <a:bodyPr/>
          <a:lstStyle/>
          <a:p>
            <a:pPr>
              <a:defRPr lang="de-CH" b="1"/>
            </a:pPr>
            <a:endParaRPr lang="en-US"/>
          </a:p>
        </c:txPr>
        <c:crossAx val="1151775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1855603575869168"/>
          <c:y val="0.97108666744674244"/>
          <c:w val="0.44684782823199726"/>
          <c:h val="2.1532317995030012E-2"/>
        </c:manualLayout>
      </c:layout>
      <c:overlay val="0"/>
      <c:txPr>
        <a:bodyPr/>
        <a:lstStyle/>
        <a:p>
          <a:pPr>
            <a:defRPr lang="de-CH" sz="1200" b="1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 orientation="landscape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46002609748367002"/>
          <c:y val="2.9939012382690852E-2"/>
          <c:w val="0.52800941408426361"/>
          <c:h val="0.90684795419609565"/>
        </c:manualLayout>
      </c:layout>
      <c:barChart>
        <c:barDir val="bar"/>
        <c:grouping val="clustered"/>
        <c:varyColors val="0"/>
        <c:ser>
          <c:idx val="9"/>
          <c:order val="0"/>
          <c:tx>
            <c:strRef>
              <c:f>'(F16) Grafiku shpenz. kapitale'!$D$3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'(F16) Grafiku shpenz. kapitale'!$C$4:$C$30</c:f>
              <c:strCache>
                <c:ptCount val="27"/>
                <c:pt idx="0">
                  <c:v> 011 Organet ekzekutive dhe legjislative, për çështjet financiare dhe fiskale, çështjet e brendshme </c:v>
                </c:pt>
                <c:pt idx="1">
                  <c:v> 017 Shërbime të  huamarrjes vendore </c:v>
                </c:pt>
                <c:pt idx="2">
                  <c:v> 031 Shërbimet Policore </c:v>
                </c:pt>
                <c:pt idx="3">
                  <c:v> 032 Shërbimet e mbrojtjes ndaj zjarrit </c:v>
                </c:pt>
                <c:pt idx="4">
                  <c:v> 036 Marrdheniet me komunitetin </c:v>
                </c:pt>
                <c:pt idx="5">
                  <c:v> 041 Çështjet e përgjithshme ekonomike, tregtare dhe të punës </c:v>
                </c:pt>
                <c:pt idx="6">
                  <c:v> 042 Bujqësia, pyjet, peshkimi dhe gjuetia </c:v>
                </c:pt>
                <c:pt idx="7">
                  <c:v> 045 Trasporti </c:v>
                </c:pt>
                <c:pt idx="8">
                  <c:v> 047 Industri të tjera </c:v>
                </c:pt>
                <c:pt idx="9">
                  <c:v> 051 Menaxhimi i i mbetjeve </c:v>
                </c:pt>
                <c:pt idx="10">
                  <c:v> 052 Menaxhimi i ujrave të zeza </c:v>
                </c:pt>
                <c:pt idx="11">
                  <c:v> 053 Reduktimi i ndotjes </c:v>
                </c:pt>
                <c:pt idx="12">
                  <c:v> 056 Mbrojtja e mjedisit </c:v>
                </c:pt>
                <c:pt idx="13">
                  <c:v> 061 Urbanistika </c:v>
                </c:pt>
                <c:pt idx="14">
                  <c:v> 062 Zhvillimi i komunitetit </c:v>
                </c:pt>
                <c:pt idx="15">
                  <c:v> 063 Furnizimi me ujë </c:v>
                </c:pt>
                <c:pt idx="16">
                  <c:v> 064 Ndriçimi i rrugëve </c:v>
                </c:pt>
                <c:pt idx="17">
                  <c:v> 072 Shërbimet e kujdesit parësor  </c:v>
                </c:pt>
                <c:pt idx="18">
                  <c:v> 081 Shërbimet rekreative dhe sportive </c:v>
                </c:pt>
                <c:pt idx="19">
                  <c:v> 082 Shërbimet kulturore </c:v>
                </c:pt>
                <c:pt idx="20">
                  <c:v> 091 Arsimi bazë dhe parashkollor </c:v>
                </c:pt>
                <c:pt idx="21">
                  <c:v> 092 Arsimi  parauniversitar </c:v>
                </c:pt>
                <c:pt idx="22">
                  <c:v> 101 Sëmundje dhe paaftësi </c:v>
                </c:pt>
                <c:pt idx="23">
                  <c:v> 102 Të moshuarit </c:v>
                </c:pt>
                <c:pt idx="24">
                  <c:v> 104 Familje dhe fëmijë </c:v>
                </c:pt>
                <c:pt idx="25">
                  <c:v> 105 Papunësia </c:v>
                </c:pt>
                <c:pt idx="26">
                  <c:v> 106 Strehimi social </c:v>
                </c:pt>
              </c:strCache>
            </c:strRef>
          </c:cat>
          <c:val>
            <c:numRef>
              <c:f>'(F16) Grafiku shpenz. kapitale'!$D$4:$D$30</c:f>
              <c:numCache>
                <c:formatCode>_ * #,##0_ ;_ * \-#,##0_ ;_ * "-"??_ ;_ @_ </c:formatCode>
                <c:ptCount val="27"/>
                <c:pt idx="0">
                  <c:v>4854</c:v>
                </c:pt>
                <c:pt idx="1">
                  <c:v>0</c:v>
                </c:pt>
                <c:pt idx="2">
                  <c:v>1400</c:v>
                </c:pt>
                <c:pt idx="3">
                  <c:v>167</c:v>
                </c:pt>
                <c:pt idx="4">
                  <c:v>0</c:v>
                </c:pt>
                <c:pt idx="5">
                  <c:v>0</c:v>
                </c:pt>
                <c:pt idx="6">
                  <c:v>101</c:v>
                </c:pt>
                <c:pt idx="7">
                  <c:v>277367</c:v>
                </c:pt>
                <c:pt idx="8">
                  <c:v>1338</c:v>
                </c:pt>
                <c:pt idx="9">
                  <c:v>532</c:v>
                </c:pt>
                <c:pt idx="10">
                  <c:v>905</c:v>
                </c:pt>
                <c:pt idx="11">
                  <c:v>0</c:v>
                </c:pt>
                <c:pt idx="12">
                  <c:v>0</c:v>
                </c:pt>
                <c:pt idx="13">
                  <c:v>1400</c:v>
                </c:pt>
                <c:pt idx="14">
                  <c:v>11748</c:v>
                </c:pt>
                <c:pt idx="15">
                  <c:v>24563</c:v>
                </c:pt>
                <c:pt idx="16">
                  <c:v>3750</c:v>
                </c:pt>
                <c:pt idx="17">
                  <c:v>0</c:v>
                </c:pt>
                <c:pt idx="18">
                  <c:v>0</c:v>
                </c:pt>
                <c:pt idx="19">
                  <c:v>500</c:v>
                </c:pt>
                <c:pt idx="20">
                  <c:v>78884</c:v>
                </c:pt>
                <c:pt idx="21">
                  <c:v>73915</c:v>
                </c:pt>
                <c:pt idx="22">
                  <c:v>0</c:v>
                </c:pt>
                <c:pt idx="23">
                  <c:v>0</c:v>
                </c:pt>
                <c:pt idx="24">
                  <c:v>202</c:v>
                </c:pt>
                <c:pt idx="25">
                  <c:v>0</c:v>
                </c:pt>
                <c:pt idx="2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0417-42C9-BC9D-D5AC217090F8}"/>
            </c:ext>
          </c:extLst>
        </c:ser>
        <c:ser>
          <c:idx val="13"/>
          <c:order val="1"/>
          <c:tx>
            <c:strRef>
              <c:f>'(F16) Grafiku shpenz. kapitale'!$E$3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</c:spPr>
          <c:invertIfNegative val="0"/>
          <c:cat>
            <c:strRef>
              <c:f>'(F16) Grafiku shpenz. kapitale'!$C$4:$C$30</c:f>
              <c:strCache>
                <c:ptCount val="27"/>
                <c:pt idx="0">
                  <c:v> 011 Organet ekzekutive dhe legjislative, për çështjet financiare dhe fiskale, çështjet e brendshme </c:v>
                </c:pt>
                <c:pt idx="1">
                  <c:v> 017 Shërbime të  huamarrjes vendore </c:v>
                </c:pt>
                <c:pt idx="2">
                  <c:v> 031 Shërbimet Policore </c:v>
                </c:pt>
                <c:pt idx="3">
                  <c:v> 032 Shërbimet e mbrojtjes ndaj zjarrit </c:v>
                </c:pt>
                <c:pt idx="4">
                  <c:v> 036 Marrdheniet me komunitetin </c:v>
                </c:pt>
                <c:pt idx="5">
                  <c:v> 041 Çështjet e përgjithshme ekonomike, tregtare dhe të punës </c:v>
                </c:pt>
                <c:pt idx="6">
                  <c:v> 042 Bujqësia, pyjet, peshkimi dhe gjuetia </c:v>
                </c:pt>
                <c:pt idx="7">
                  <c:v> 045 Trasporti </c:v>
                </c:pt>
                <c:pt idx="8">
                  <c:v> 047 Industri të tjera </c:v>
                </c:pt>
                <c:pt idx="9">
                  <c:v> 051 Menaxhimi i i mbetjeve </c:v>
                </c:pt>
                <c:pt idx="10">
                  <c:v> 052 Menaxhimi i ujrave të zeza </c:v>
                </c:pt>
                <c:pt idx="11">
                  <c:v> 053 Reduktimi i ndotjes </c:v>
                </c:pt>
                <c:pt idx="12">
                  <c:v> 056 Mbrojtja e mjedisit </c:v>
                </c:pt>
                <c:pt idx="13">
                  <c:v> 061 Urbanistika </c:v>
                </c:pt>
                <c:pt idx="14">
                  <c:v> 062 Zhvillimi i komunitetit </c:v>
                </c:pt>
                <c:pt idx="15">
                  <c:v> 063 Furnizimi me ujë </c:v>
                </c:pt>
                <c:pt idx="16">
                  <c:v> 064 Ndriçimi i rrugëve </c:v>
                </c:pt>
                <c:pt idx="17">
                  <c:v> 072 Shërbimet e kujdesit parësor  </c:v>
                </c:pt>
                <c:pt idx="18">
                  <c:v> 081 Shërbimet rekreative dhe sportive </c:v>
                </c:pt>
                <c:pt idx="19">
                  <c:v> 082 Shërbimet kulturore </c:v>
                </c:pt>
                <c:pt idx="20">
                  <c:v> 091 Arsimi bazë dhe parashkollor </c:v>
                </c:pt>
                <c:pt idx="21">
                  <c:v> 092 Arsimi  parauniversitar </c:v>
                </c:pt>
                <c:pt idx="22">
                  <c:v> 101 Sëmundje dhe paaftësi </c:v>
                </c:pt>
                <c:pt idx="23">
                  <c:v> 102 Të moshuarit </c:v>
                </c:pt>
                <c:pt idx="24">
                  <c:v> 104 Familje dhe fëmijë </c:v>
                </c:pt>
                <c:pt idx="25">
                  <c:v> 105 Papunësia </c:v>
                </c:pt>
                <c:pt idx="26">
                  <c:v> 106 Strehimi social </c:v>
                </c:pt>
              </c:strCache>
            </c:strRef>
          </c:cat>
          <c:val>
            <c:numRef>
              <c:f>'(F16) Grafiku shpenz. kapitale'!$E$4:$E$30</c:f>
              <c:numCache>
                <c:formatCode>_ * #,##0_ ;_ * \-#,##0_ ;_ * "-"??_ ;_ @_ </c:formatCode>
                <c:ptCount val="27"/>
                <c:pt idx="0">
                  <c:v>120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17760</c:v>
                </c:pt>
                <c:pt idx="7">
                  <c:v>91555</c:v>
                </c:pt>
                <c:pt idx="8">
                  <c:v>0</c:v>
                </c:pt>
                <c:pt idx="9">
                  <c:v>1771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53876</c:v>
                </c:pt>
                <c:pt idx="14">
                  <c:v>0</c:v>
                </c:pt>
                <c:pt idx="15">
                  <c:v>74584</c:v>
                </c:pt>
                <c:pt idx="16">
                  <c:v>38354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4883</c:v>
                </c:pt>
                <c:pt idx="21">
                  <c:v>54282</c:v>
                </c:pt>
                <c:pt idx="22">
                  <c:v>0</c:v>
                </c:pt>
                <c:pt idx="23">
                  <c:v>50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0417-42C9-BC9D-D5AC217090F8}"/>
            </c:ext>
          </c:extLst>
        </c:ser>
        <c:ser>
          <c:idx val="2"/>
          <c:order val="2"/>
          <c:tx>
            <c:strRef>
              <c:f>'(F16) Grafiku shpenz. kapitale'!$F$3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cat>
            <c:strRef>
              <c:f>'(F16) Grafiku shpenz. kapitale'!$C$4:$C$30</c:f>
              <c:strCache>
                <c:ptCount val="27"/>
                <c:pt idx="0">
                  <c:v> 011 Organet ekzekutive dhe legjislative, për çështjet financiare dhe fiskale, çështjet e brendshme </c:v>
                </c:pt>
                <c:pt idx="1">
                  <c:v> 017 Shërbime të  huamarrjes vendore </c:v>
                </c:pt>
                <c:pt idx="2">
                  <c:v> 031 Shërbimet Policore </c:v>
                </c:pt>
                <c:pt idx="3">
                  <c:v> 032 Shërbimet e mbrojtjes ndaj zjarrit </c:v>
                </c:pt>
                <c:pt idx="4">
                  <c:v> 036 Marrdheniet me komunitetin </c:v>
                </c:pt>
                <c:pt idx="5">
                  <c:v> 041 Çështjet e përgjithshme ekonomike, tregtare dhe të punës </c:v>
                </c:pt>
                <c:pt idx="6">
                  <c:v> 042 Bujqësia, pyjet, peshkimi dhe gjuetia </c:v>
                </c:pt>
                <c:pt idx="7">
                  <c:v> 045 Trasporti </c:v>
                </c:pt>
                <c:pt idx="8">
                  <c:v> 047 Industri të tjera </c:v>
                </c:pt>
                <c:pt idx="9">
                  <c:v> 051 Menaxhimi i i mbetjeve </c:v>
                </c:pt>
                <c:pt idx="10">
                  <c:v> 052 Menaxhimi i ujrave të zeza </c:v>
                </c:pt>
                <c:pt idx="11">
                  <c:v> 053 Reduktimi i ndotjes </c:v>
                </c:pt>
                <c:pt idx="12">
                  <c:v> 056 Mbrojtja e mjedisit </c:v>
                </c:pt>
                <c:pt idx="13">
                  <c:v> 061 Urbanistika </c:v>
                </c:pt>
                <c:pt idx="14">
                  <c:v> 062 Zhvillimi i komunitetit </c:v>
                </c:pt>
                <c:pt idx="15">
                  <c:v> 063 Furnizimi me ujë </c:v>
                </c:pt>
                <c:pt idx="16">
                  <c:v> 064 Ndriçimi i rrugëve </c:v>
                </c:pt>
                <c:pt idx="17">
                  <c:v> 072 Shërbimet e kujdesit parësor  </c:v>
                </c:pt>
                <c:pt idx="18">
                  <c:v> 081 Shërbimet rekreative dhe sportive </c:v>
                </c:pt>
                <c:pt idx="19">
                  <c:v> 082 Shërbimet kulturore </c:v>
                </c:pt>
                <c:pt idx="20">
                  <c:v> 091 Arsimi bazë dhe parashkollor </c:v>
                </c:pt>
                <c:pt idx="21">
                  <c:v> 092 Arsimi  parauniversitar </c:v>
                </c:pt>
                <c:pt idx="22">
                  <c:v> 101 Sëmundje dhe paaftësi </c:v>
                </c:pt>
                <c:pt idx="23">
                  <c:v> 102 Të moshuarit </c:v>
                </c:pt>
                <c:pt idx="24">
                  <c:v> 104 Familje dhe fëmijë </c:v>
                </c:pt>
                <c:pt idx="25">
                  <c:v> 105 Papunësia </c:v>
                </c:pt>
                <c:pt idx="26">
                  <c:v> 106 Strehimi social </c:v>
                </c:pt>
              </c:strCache>
            </c:strRef>
          </c:cat>
          <c:val>
            <c:numRef>
              <c:f>'(F16) Grafiku shpenz. kapitale'!$F$4:$F$30</c:f>
              <c:numCache>
                <c:formatCode>_ * #,##0_ ;_ * \-#,##0_ ;_ * "-"??_ ;_ @_ </c:formatCode>
                <c:ptCount val="27"/>
                <c:pt idx="0">
                  <c:v>39251</c:v>
                </c:pt>
                <c:pt idx="1">
                  <c:v>0</c:v>
                </c:pt>
                <c:pt idx="2">
                  <c:v>0</c:v>
                </c:pt>
                <c:pt idx="3">
                  <c:v>613</c:v>
                </c:pt>
                <c:pt idx="4">
                  <c:v>1398</c:v>
                </c:pt>
                <c:pt idx="5">
                  <c:v>0</c:v>
                </c:pt>
                <c:pt idx="6">
                  <c:v>44590</c:v>
                </c:pt>
                <c:pt idx="7">
                  <c:v>348190</c:v>
                </c:pt>
                <c:pt idx="8">
                  <c:v>0</c:v>
                </c:pt>
                <c:pt idx="9">
                  <c:v>0</c:v>
                </c:pt>
                <c:pt idx="10">
                  <c:v>11660</c:v>
                </c:pt>
                <c:pt idx="11">
                  <c:v>0</c:v>
                </c:pt>
                <c:pt idx="12">
                  <c:v>0</c:v>
                </c:pt>
                <c:pt idx="13">
                  <c:v>447987</c:v>
                </c:pt>
                <c:pt idx="14">
                  <c:v>32905</c:v>
                </c:pt>
                <c:pt idx="15">
                  <c:v>65155</c:v>
                </c:pt>
                <c:pt idx="16">
                  <c:v>12214</c:v>
                </c:pt>
                <c:pt idx="17">
                  <c:v>2000</c:v>
                </c:pt>
                <c:pt idx="18">
                  <c:v>0</c:v>
                </c:pt>
                <c:pt idx="19">
                  <c:v>49800</c:v>
                </c:pt>
                <c:pt idx="20">
                  <c:v>234874</c:v>
                </c:pt>
                <c:pt idx="21">
                  <c:v>169209</c:v>
                </c:pt>
                <c:pt idx="22">
                  <c:v>0</c:v>
                </c:pt>
                <c:pt idx="23">
                  <c:v>0</c:v>
                </c:pt>
                <c:pt idx="24">
                  <c:v>510</c:v>
                </c:pt>
                <c:pt idx="25">
                  <c:v>0</c:v>
                </c:pt>
                <c:pt idx="2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585-4F1A-95EE-29D940A1F682}"/>
            </c:ext>
          </c:extLst>
        </c:ser>
        <c:ser>
          <c:idx val="0"/>
          <c:order val="3"/>
          <c:tx>
            <c:strRef>
              <c:f>'(F16) Grafiku shpenz. kapitale'!$G$3</c:f>
              <c:strCache>
                <c:ptCount val="1"/>
                <c:pt idx="0">
                  <c:v>2022 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</c:spPr>
          <c:invertIfNegative val="0"/>
          <c:cat>
            <c:strRef>
              <c:f>'(F16) Grafiku shpenz. kapitale'!$C$4:$C$30</c:f>
              <c:strCache>
                <c:ptCount val="27"/>
                <c:pt idx="0">
                  <c:v> 011 Organet ekzekutive dhe legjislative, për çështjet financiare dhe fiskale, çështjet e brendshme </c:v>
                </c:pt>
                <c:pt idx="1">
                  <c:v> 017 Shërbime të  huamarrjes vendore </c:v>
                </c:pt>
                <c:pt idx="2">
                  <c:v> 031 Shërbimet Policore </c:v>
                </c:pt>
                <c:pt idx="3">
                  <c:v> 032 Shërbimet e mbrojtjes ndaj zjarrit </c:v>
                </c:pt>
                <c:pt idx="4">
                  <c:v> 036 Marrdheniet me komunitetin </c:v>
                </c:pt>
                <c:pt idx="5">
                  <c:v> 041 Çështjet e përgjithshme ekonomike, tregtare dhe të punës </c:v>
                </c:pt>
                <c:pt idx="6">
                  <c:v> 042 Bujqësia, pyjet, peshkimi dhe gjuetia </c:v>
                </c:pt>
                <c:pt idx="7">
                  <c:v> 045 Trasporti </c:v>
                </c:pt>
                <c:pt idx="8">
                  <c:v> 047 Industri të tjera </c:v>
                </c:pt>
                <c:pt idx="9">
                  <c:v> 051 Menaxhimi i i mbetjeve </c:v>
                </c:pt>
                <c:pt idx="10">
                  <c:v> 052 Menaxhimi i ujrave të zeza </c:v>
                </c:pt>
                <c:pt idx="11">
                  <c:v> 053 Reduktimi i ndotjes </c:v>
                </c:pt>
                <c:pt idx="12">
                  <c:v> 056 Mbrojtja e mjedisit </c:v>
                </c:pt>
                <c:pt idx="13">
                  <c:v> 061 Urbanistika </c:v>
                </c:pt>
                <c:pt idx="14">
                  <c:v> 062 Zhvillimi i komunitetit </c:v>
                </c:pt>
                <c:pt idx="15">
                  <c:v> 063 Furnizimi me ujë </c:v>
                </c:pt>
                <c:pt idx="16">
                  <c:v> 064 Ndriçimi i rrugëve </c:v>
                </c:pt>
                <c:pt idx="17">
                  <c:v> 072 Shërbimet e kujdesit parësor  </c:v>
                </c:pt>
                <c:pt idx="18">
                  <c:v> 081 Shërbimet rekreative dhe sportive </c:v>
                </c:pt>
                <c:pt idx="19">
                  <c:v> 082 Shërbimet kulturore </c:v>
                </c:pt>
                <c:pt idx="20">
                  <c:v> 091 Arsimi bazë dhe parashkollor </c:v>
                </c:pt>
                <c:pt idx="21">
                  <c:v> 092 Arsimi  parauniversitar </c:v>
                </c:pt>
                <c:pt idx="22">
                  <c:v> 101 Sëmundje dhe paaftësi </c:v>
                </c:pt>
                <c:pt idx="23">
                  <c:v> 102 Të moshuarit </c:v>
                </c:pt>
                <c:pt idx="24">
                  <c:v> 104 Familje dhe fëmijë </c:v>
                </c:pt>
                <c:pt idx="25">
                  <c:v> 105 Papunësia </c:v>
                </c:pt>
                <c:pt idx="26">
                  <c:v> 106 Strehimi social </c:v>
                </c:pt>
              </c:strCache>
            </c:strRef>
          </c:cat>
          <c:val>
            <c:numRef>
              <c:f>'(F16) Grafiku shpenz. kapitale'!$G$4:$G$30</c:f>
              <c:numCache>
                <c:formatCode>_(* #,##0_);_(* \(#,##0\);_(* "-"??_);_(@_)</c:formatCode>
                <c:ptCount val="27"/>
                <c:pt idx="0">
                  <c:v>23297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12673</c:v>
                </c:pt>
                <c:pt idx="7">
                  <c:v>279219</c:v>
                </c:pt>
                <c:pt idx="8">
                  <c:v>200</c:v>
                </c:pt>
                <c:pt idx="9">
                  <c:v>1100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15000</c:v>
                </c:pt>
                <c:pt idx="14">
                  <c:v>4500</c:v>
                </c:pt>
                <c:pt idx="15">
                  <c:v>158455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3000</c:v>
                </c:pt>
                <c:pt idx="20">
                  <c:v>5669</c:v>
                </c:pt>
                <c:pt idx="21">
                  <c:v>2300</c:v>
                </c:pt>
                <c:pt idx="22">
                  <c:v>0</c:v>
                </c:pt>
                <c:pt idx="23">
                  <c:v>0</c:v>
                </c:pt>
                <c:pt idx="24">
                  <c:v>200</c:v>
                </c:pt>
                <c:pt idx="25">
                  <c:v>0</c:v>
                </c:pt>
                <c:pt idx="2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FED-45A3-A2C7-7335445130A8}"/>
            </c:ext>
          </c:extLst>
        </c:ser>
        <c:ser>
          <c:idx val="1"/>
          <c:order val="4"/>
          <c:tx>
            <c:strRef>
              <c:f>'(F16) Grafiku shpenz. kapitale'!$H$3</c:f>
              <c:strCache>
                <c:ptCount val="1"/>
                <c:pt idx="0">
                  <c:v>2023 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</c:spPr>
          <c:invertIfNegative val="0"/>
          <c:cat>
            <c:strRef>
              <c:f>'(F16) Grafiku shpenz. kapitale'!$C$4:$C$30</c:f>
              <c:strCache>
                <c:ptCount val="27"/>
                <c:pt idx="0">
                  <c:v> 011 Organet ekzekutive dhe legjislative, për çështjet financiare dhe fiskale, çështjet e brendshme </c:v>
                </c:pt>
                <c:pt idx="1">
                  <c:v> 017 Shërbime të  huamarrjes vendore </c:v>
                </c:pt>
                <c:pt idx="2">
                  <c:v> 031 Shërbimet Policore </c:v>
                </c:pt>
                <c:pt idx="3">
                  <c:v> 032 Shërbimet e mbrojtjes ndaj zjarrit </c:v>
                </c:pt>
                <c:pt idx="4">
                  <c:v> 036 Marrdheniet me komunitetin </c:v>
                </c:pt>
                <c:pt idx="5">
                  <c:v> 041 Çështjet e përgjithshme ekonomike, tregtare dhe të punës </c:v>
                </c:pt>
                <c:pt idx="6">
                  <c:v> 042 Bujqësia, pyjet, peshkimi dhe gjuetia </c:v>
                </c:pt>
                <c:pt idx="7">
                  <c:v> 045 Trasporti </c:v>
                </c:pt>
                <c:pt idx="8">
                  <c:v> 047 Industri të tjera </c:v>
                </c:pt>
                <c:pt idx="9">
                  <c:v> 051 Menaxhimi i i mbetjeve </c:v>
                </c:pt>
                <c:pt idx="10">
                  <c:v> 052 Menaxhimi i ujrave të zeza </c:v>
                </c:pt>
                <c:pt idx="11">
                  <c:v> 053 Reduktimi i ndotjes </c:v>
                </c:pt>
                <c:pt idx="12">
                  <c:v> 056 Mbrojtja e mjedisit </c:v>
                </c:pt>
                <c:pt idx="13">
                  <c:v> 061 Urbanistika </c:v>
                </c:pt>
                <c:pt idx="14">
                  <c:v> 062 Zhvillimi i komunitetit </c:v>
                </c:pt>
                <c:pt idx="15">
                  <c:v> 063 Furnizimi me ujë </c:v>
                </c:pt>
                <c:pt idx="16">
                  <c:v> 064 Ndriçimi i rrugëve </c:v>
                </c:pt>
                <c:pt idx="17">
                  <c:v> 072 Shërbimet e kujdesit parësor  </c:v>
                </c:pt>
                <c:pt idx="18">
                  <c:v> 081 Shërbimet rekreative dhe sportive </c:v>
                </c:pt>
                <c:pt idx="19">
                  <c:v> 082 Shërbimet kulturore </c:v>
                </c:pt>
                <c:pt idx="20">
                  <c:v> 091 Arsimi bazë dhe parashkollor </c:v>
                </c:pt>
                <c:pt idx="21">
                  <c:v> 092 Arsimi  parauniversitar </c:v>
                </c:pt>
                <c:pt idx="22">
                  <c:v> 101 Sëmundje dhe paaftësi </c:v>
                </c:pt>
                <c:pt idx="23">
                  <c:v> 102 Të moshuarit </c:v>
                </c:pt>
                <c:pt idx="24">
                  <c:v> 104 Familje dhe fëmijë </c:v>
                </c:pt>
                <c:pt idx="25">
                  <c:v> 105 Papunësia </c:v>
                </c:pt>
                <c:pt idx="26">
                  <c:v> 106 Strehimi social </c:v>
                </c:pt>
              </c:strCache>
            </c:strRef>
          </c:cat>
          <c:val>
            <c:numRef>
              <c:f>'(F16) Grafiku shpenz. kapitale'!$H$4:$H$30</c:f>
              <c:numCache>
                <c:formatCode>_(* #,##0_);_(* \(#,##0\);_(* "-"??_);_(@_)</c:formatCode>
                <c:ptCount val="27"/>
                <c:pt idx="0">
                  <c:v>3300</c:v>
                </c:pt>
                <c:pt idx="1">
                  <c:v>0</c:v>
                </c:pt>
                <c:pt idx="2">
                  <c:v>0</c:v>
                </c:pt>
                <c:pt idx="3">
                  <c:v>10050</c:v>
                </c:pt>
                <c:pt idx="4">
                  <c:v>0</c:v>
                </c:pt>
                <c:pt idx="5">
                  <c:v>24350</c:v>
                </c:pt>
                <c:pt idx="6">
                  <c:v>1368</c:v>
                </c:pt>
                <c:pt idx="7">
                  <c:v>279453</c:v>
                </c:pt>
                <c:pt idx="8">
                  <c:v>200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1500</c:v>
                </c:pt>
                <c:pt idx="15">
                  <c:v>200086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16258</c:v>
                </c:pt>
                <c:pt idx="20">
                  <c:v>43155</c:v>
                </c:pt>
                <c:pt idx="21">
                  <c:v>510</c:v>
                </c:pt>
                <c:pt idx="22">
                  <c:v>0</c:v>
                </c:pt>
                <c:pt idx="23">
                  <c:v>20000</c:v>
                </c:pt>
                <c:pt idx="24">
                  <c:v>200</c:v>
                </c:pt>
                <c:pt idx="25">
                  <c:v>0</c:v>
                </c:pt>
                <c:pt idx="2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0FED-45A3-A2C7-7335445130A8}"/>
            </c:ext>
          </c:extLst>
        </c:ser>
        <c:ser>
          <c:idx val="3"/>
          <c:order val="5"/>
          <c:tx>
            <c:strRef>
              <c:f>'(F16) Grafiku shpenz. kapitale'!$I$3</c:f>
              <c:strCache>
                <c:ptCount val="1"/>
                <c:pt idx="0">
                  <c:v>2024 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  <a:ln>
              <a:solidFill>
                <a:schemeClr val="bg1">
                  <a:lumMod val="50000"/>
                </a:schemeClr>
              </a:solidFill>
            </a:ln>
          </c:spPr>
          <c:invertIfNegative val="0"/>
          <c:cat>
            <c:strRef>
              <c:f>'(F16) Grafiku shpenz. kapitale'!$C$4:$C$30</c:f>
              <c:strCache>
                <c:ptCount val="27"/>
                <c:pt idx="0">
                  <c:v> 011 Organet ekzekutive dhe legjislative, për çështjet financiare dhe fiskale, çështjet e brendshme </c:v>
                </c:pt>
                <c:pt idx="1">
                  <c:v> 017 Shërbime të  huamarrjes vendore </c:v>
                </c:pt>
                <c:pt idx="2">
                  <c:v> 031 Shërbimet Policore </c:v>
                </c:pt>
                <c:pt idx="3">
                  <c:v> 032 Shërbimet e mbrojtjes ndaj zjarrit </c:v>
                </c:pt>
                <c:pt idx="4">
                  <c:v> 036 Marrdheniet me komunitetin </c:v>
                </c:pt>
                <c:pt idx="5">
                  <c:v> 041 Çështjet e përgjithshme ekonomike, tregtare dhe të punës </c:v>
                </c:pt>
                <c:pt idx="6">
                  <c:v> 042 Bujqësia, pyjet, peshkimi dhe gjuetia </c:v>
                </c:pt>
                <c:pt idx="7">
                  <c:v> 045 Trasporti </c:v>
                </c:pt>
                <c:pt idx="8">
                  <c:v> 047 Industri të tjera </c:v>
                </c:pt>
                <c:pt idx="9">
                  <c:v> 051 Menaxhimi i i mbetjeve </c:v>
                </c:pt>
                <c:pt idx="10">
                  <c:v> 052 Menaxhimi i ujrave të zeza </c:v>
                </c:pt>
                <c:pt idx="11">
                  <c:v> 053 Reduktimi i ndotjes </c:v>
                </c:pt>
                <c:pt idx="12">
                  <c:v> 056 Mbrojtja e mjedisit </c:v>
                </c:pt>
                <c:pt idx="13">
                  <c:v> 061 Urbanistika </c:v>
                </c:pt>
                <c:pt idx="14">
                  <c:v> 062 Zhvillimi i komunitetit </c:v>
                </c:pt>
                <c:pt idx="15">
                  <c:v> 063 Furnizimi me ujë </c:v>
                </c:pt>
                <c:pt idx="16">
                  <c:v> 064 Ndriçimi i rrugëve </c:v>
                </c:pt>
                <c:pt idx="17">
                  <c:v> 072 Shërbimet e kujdesit parësor  </c:v>
                </c:pt>
                <c:pt idx="18">
                  <c:v> 081 Shërbimet rekreative dhe sportive </c:v>
                </c:pt>
                <c:pt idx="19">
                  <c:v> 082 Shërbimet kulturore </c:v>
                </c:pt>
                <c:pt idx="20">
                  <c:v> 091 Arsimi bazë dhe parashkollor </c:v>
                </c:pt>
                <c:pt idx="21">
                  <c:v> 092 Arsimi  parauniversitar </c:v>
                </c:pt>
                <c:pt idx="22">
                  <c:v> 101 Sëmundje dhe paaftësi </c:v>
                </c:pt>
                <c:pt idx="23">
                  <c:v> 102 Të moshuarit </c:v>
                </c:pt>
                <c:pt idx="24">
                  <c:v> 104 Familje dhe fëmijë </c:v>
                </c:pt>
                <c:pt idx="25">
                  <c:v> 105 Papunësia </c:v>
                </c:pt>
                <c:pt idx="26">
                  <c:v> 106 Strehimi social </c:v>
                </c:pt>
              </c:strCache>
            </c:strRef>
          </c:cat>
          <c:val>
            <c:numRef>
              <c:f>'(F16) Grafiku shpenz. kapitale'!$I$4:$I$30</c:f>
              <c:numCache>
                <c:formatCode>_(* #,##0_);_(* \(#,##0\);_(* "-"??_);_(@_)</c:formatCode>
                <c:ptCount val="27"/>
                <c:pt idx="0">
                  <c:v>3300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150000</c:v>
                </c:pt>
                <c:pt idx="6">
                  <c:v>1516</c:v>
                </c:pt>
                <c:pt idx="7">
                  <c:v>206062</c:v>
                </c:pt>
                <c:pt idx="8">
                  <c:v>200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1500</c:v>
                </c:pt>
                <c:pt idx="15">
                  <c:v>262584</c:v>
                </c:pt>
                <c:pt idx="16">
                  <c:v>0</c:v>
                </c:pt>
                <c:pt idx="17">
                  <c:v>0</c:v>
                </c:pt>
                <c:pt idx="18">
                  <c:v>66463</c:v>
                </c:pt>
                <c:pt idx="19">
                  <c:v>36500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200</c:v>
                </c:pt>
                <c:pt idx="25">
                  <c:v>0</c:v>
                </c:pt>
                <c:pt idx="2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FED-45A3-A2C7-7335445130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0362480"/>
        <c:axId val="221409168"/>
      </c:barChart>
      <c:catAx>
        <c:axId val="22036248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txPr>
          <a:bodyPr rot="0" vert="horz"/>
          <a:lstStyle/>
          <a:p>
            <a:pPr>
              <a:defRPr lang="de-CH" b="0"/>
            </a:pPr>
            <a:endParaRPr lang="en-US"/>
          </a:p>
        </c:txPr>
        <c:crossAx val="221409168"/>
        <c:crosses val="autoZero"/>
        <c:auto val="1"/>
        <c:lblAlgn val="ctr"/>
        <c:lblOffset val="100"/>
        <c:noMultiLvlLbl val="0"/>
      </c:catAx>
      <c:valAx>
        <c:axId val="221409168"/>
        <c:scaling>
          <c:orientation val="minMax"/>
        </c:scaling>
        <c:delete val="0"/>
        <c:axPos val="t"/>
        <c:majorGridlines/>
        <c:numFmt formatCode="_ * #,##0_ ;_ * \-#,##0_ ;_ * &quot;-&quot;??_ ;_ @_ " sourceLinked="1"/>
        <c:majorTickMark val="out"/>
        <c:minorTickMark val="none"/>
        <c:tickLblPos val="nextTo"/>
        <c:txPr>
          <a:bodyPr anchor="ctr" anchorCtr="1"/>
          <a:lstStyle/>
          <a:p>
            <a:pPr>
              <a:defRPr lang="de-CH"/>
            </a:pPr>
            <a:endParaRPr lang="en-US"/>
          </a:p>
        </c:txPr>
        <c:crossAx val="22036248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0788845009204491"/>
          <c:y val="0.95857203078219999"/>
          <c:w val="0.48858275825717784"/>
          <c:h val="3.2049305677353812E-2"/>
        </c:manualLayout>
      </c:layout>
      <c:overlay val="0"/>
      <c:txPr>
        <a:bodyPr/>
        <a:lstStyle/>
        <a:p>
          <a:pPr>
            <a:defRPr lang="de-CH" sz="1200" b="1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8975534684670426"/>
          <c:y val="5.1923388455980546E-2"/>
          <c:w val="0.59579356797267757"/>
          <c:h val="0.882556684964577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'(F5)Grafiku i shpenz.nenf.neto'!$D$3:$D$3</c:f>
              <c:strCache>
                <c:ptCount val="1"/>
                <c:pt idx="0">
                  <c:v>2019 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</c:spPr>
          <c:invertIfNegative val="0"/>
          <c:cat>
            <c:strRef>
              <c:f>'(F5)Grafiku i shpenz.nenf.neto'!$C$4:$C$30</c:f>
              <c:strCache>
                <c:ptCount val="27"/>
                <c:pt idx="0">
                  <c:v> 011 Organet ekzekutive dhe legjislative, për çështjet financiare dhe fiskale, çështjet e brendshme </c:v>
                </c:pt>
                <c:pt idx="1">
                  <c:v> 017 Shërbime të  huamarrjes vendore </c:v>
                </c:pt>
                <c:pt idx="2">
                  <c:v> 031 Shërbimet Policore </c:v>
                </c:pt>
                <c:pt idx="3">
                  <c:v> 032 Shërbimet e mbrojtjes ndaj zjarrit </c:v>
                </c:pt>
                <c:pt idx="4">
                  <c:v> 036 Marrdheniet me komunitetin </c:v>
                </c:pt>
                <c:pt idx="5">
                  <c:v> 041 Çështjet e përgjithshme ekonomike, tregtare dhe të punës </c:v>
                </c:pt>
                <c:pt idx="6">
                  <c:v> 042 Bujqësia, pyjet, peshkimi dhe gjuetia </c:v>
                </c:pt>
                <c:pt idx="7">
                  <c:v> 045 Trasporti </c:v>
                </c:pt>
                <c:pt idx="8">
                  <c:v> 047 Industri të tjera </c:v>
                </c:pt>
                <c:pt idx="9">
                  <c:v> 051 Menaxhimi i i mbetjeve </c:v>
                </c:pt>
                <c:pt idx="10">
                  <c:v> 052 Menaxhimi i ujrave të zeza </c:v>
                </c:pt>
                <c:pt idx="11">
                  <c:v> 053 Reduktimi i ndotjes </c:v>
                </c:pt>
                <c:pt idx="12">
                  <c:v> 056 Mbrojtja e mjedisit </c:v>
                </c:pt>
                <c:pt idx="13">
                  <c:v> 061 Urbanistika </c:v>
                </c:pt>
                <c:pt idx="14">
                  <c:v> 062 Zhvillimi i komunitetit </c:v>
                </c:pt>
                <c:pt idx="15">
                  <c:v> 063 Furnizimi me ujë </c:v>
                </c:pt>
                <c:pt idx="16">
                  <c:v> 064 Ndriçimi i rrugëve </c:v>
                </c:pt>
                <c:pt idx="17">
                  <c:v> 072 Shërbimet e kujdesit parësor  </c:v>
                </c:pt>
                <c:pt idx="18">
                  <c:v> 081 Shërbimet rekreative dhe sportive </c:v>
                </c:pt>
                <c:pt idx="19">
                  <c:v> 082 Shërbimet kulturore </c:v>
                </c:pt>
                <c:pt idx="20">
                  <c:v> 091 Arsimi bazë dhe parashkollor </c:v>
                </c:pt>
                <c:pt idx="21">
                  <c:v> 092 Arsimi  parauniversitar </c:v>
                </c:pt>
                <c:pt idx="22">
                  <c:v> 101 Sëmundje dhe paaftësi </c:v>
                </c:pt>
                <c:pt idx="23">
                  <c:v> 102 Të moshuarit </c:v>
                </c:pt>
                <c:pt idx="24">
                  <c:v> 104 Familje dhe fëmijë </c:v>
                </c:pt>
                <c:pt idx="25">
                  <c:v> 105 Papunësia </c:v>
                </c:pt>
                <c:pt idx="26">
                  <c:v> 106 Strehimi social </c:v>
                </c:pt>
              </c:strCache>
            </c:strRef>
          </c:cat>
          <c:val>
            <c:numRef>
              <c:f>'(F5)Grafiku i shpenz.nenf.neto'!$D$4:$D$30</c:f>
              <c:numCache>
                <c:formatCode>_ * #,##0_ ;_ * \-#,##0_ ;_ * "-"??_ ;_ @_ </c:formatCode>
                <c:ptCount val="27"/>
                <c:pt idx="0">
                  <c:v>224832</c:v>
                </c:pt>
                <c:pt idx="1">
                  <c:v>11202</c:v>
                </c:pt>
                <c:pt idx="2">
                  <c:v>16656</c:v>
                </c:pt>
                <c:pt idx="3">
                  <c:v>25636</c:v>
                </c:pt>
                <c:pt idx="4">
                  <c:v>0</c:v>
                </c:pt>
                <c:pt idx="5">
                  <c:v>0</c:v>
                </c:pt>
                <c:pt idx="6">
                  <c:v>38361</c:v>
                </c:pt>
                <c:pt idx="7">
                  <c:v>232601</c:v>
                </c:pt>
                <c:pt idx="8">
                  <c:v>10655</c:v>
                </c:pt>
                <c:pt idx="9">
                  <c:v>32516</c:v>
                </c:pt>
                <c:pt idx="10">
                  <c:v>8342</c:v>
                </c:pt>
                <c:pt idx="11">
                  <c:v>0</c:v>
                </c:pt>
                <c:pt idx="12">
                  <c:v>0</c:v>
                </c:pt>
                <c:pt idx="13">
                  <c:v>19632</c:v>
                </c:pt>
                <c:pt idx="14">
                  <c:v>43351</c:v>
                </c:pt>
                <c:pt idx="15">
                  <c:v>2</c:v>
                </c:pt>
                <c:pt idx="16">
                  <c:v>16176</c:v>
                </c:pt>
                <c:pt idx="17">
                  <c:v>0</c:v>
                </c:pt>
                <c:pt idx="18">
                  <c:v>30743</c:v>
                </c:pt>
                <c:pt idx="19">
                  <c:v>17342</c:v>
                </c:pt>
                <c:pt idx="20">
                  <c:v>98759</c:v>
                </c:pt>
                <c:pt idx="21">
                  <c:v>40135</c:v>
                </c:pt>
                <c:pt idx="22">
                  <c:v>6728</c:v>
                </c:pt>
                <c:pt idx="23">
                  <c:v>744</c:v>
                </c:pt>
                <c:pt idx="24">
                  <c:v>21666</c:v>
                </c:pt>
                <c:pt idx="25">
                  <c:v>0</c:v>
                </c:pt>
                <c:pt idx="26">
                  <c:v>4624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417-42C9-BC9D-D5AC217090F8}"/>
            </c:ext>
          </c:extLst>
        </c:ser>
        <c:ser>
          <c:idx val="1"/>
          <c:order val="1"/>
          <c:tx>
            <c:strRef>
              <c:f>'(F5)Grafiku i shpenz.nenf.neto'!$E$3:$E$3</c:f>
              <c:strCache>
                <c:ptCount val="1"/>
                <c:pt idx="0">
                  <c:v>2020 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'(F5)Grafiku i shpenz.nenf.neto'!$C$4:$C$30</c:f>
              <c:strCache>
                <c:ptCount val="27"/>
                <c:pt idx="0">
                  <c:v> 011 Organet ekzekutive dhe legjislative, për çështjet financiare dhe fiskale, çështjet e brendshme </c:v>
                </c:pt>
                <c:pt idx="1">
                  <c:v> 017 Shërbime të  huamarrjes vendore </c:v>
                </c:pt>
                <c:pt idx="2">
                  <c:v> 031 Shërbimet Policore </c:v>
                </c:pt>
                <c:pt idx="3">
                  <c:v> 032 Shërbimet e mbrojtjes ndaj zjarrit </c:v>
                </c:pt>
                <c:pt idx="4">
                  <c:v> 036 Marrdheniet me komunitetin </c:v>
                </c:pt>
                <c:pt idx="5">
                  <c:v> 041 Çështjet e përgjithshme ekonomike, tregtare dhe të punës </c:v>
                </c:pt>
                <c:pt idx="6">
                  <c:v> 042 Bujqësia, pyjet, peshkimi dhe gjuetia </c:v>
                </c:pt>
                <c:pt idx="7">
                  <c:v> 045 Trasporti </c:v>
                </c:pt>
                <c:pt idx="8">
                  <c:v> 047 Industri të tjera </c:v>
                </c:pt>
                <c:pt idx="9">
                  <c:v> 051 Menaxhimi i i mbetjeve </c:v>
                </c:pt>
                <c:pt idx="10">
                  <c:v> 052 Menaxhimi i ujrave të zeza </c:v>
                </c:pt>
                <c:pt idx="11">
                  <c:v> 053 Reduktimi i ndotjes </c:v>
                </c:pt>
                <c:pt idx="12">
                  <c:v> 056 Mbrojtja e mjedisit </c:v>
                </c:pt>
                <c:pt idx="13">
                  <c:v> 061 Urbanistika </c:v>
                </c:pt>
                <c:pt idx="14">
                  <c:v> 062 Zhvillimi i komunitetit </c:v>
                </c:pt>
                <c:pt idx="15">
                  <c:v> 063 Furnizimi me ujë </c:v>
                </c:pt>
                <c:pt idx="16">
                  <c:v> 064 Ndriçimi i rrugëve </c:v>
                </c:pt>
                <c:pt idx="17">
                  <c:v> 072 Shërbimet e kujdesit parësor  </c:v>
                </c:pt>
                <c:pt idx="18">
                  <c:v> 081 Shërbimet rekreative dhe sportive </c:v>
                </c:pt>
                <c:pt idx="19">
                  <c:v> 082 Shërbimet kulturore </c:v>
                </c:pt>
                <c:pt idx="20">
                  <c:v> 091 Arsimi bazë dhe parashkollor </c:v>
                </c:pt>
                <c:pt idx="21">
                  <c:v> 092 Arsimi  parauniversitar </c:v>
                </c:pt>
                <c:pt idx="22">
                  <c:v> 101 Sëmundje dhe paaftësi </c:v>
                </c:pt>
                <c:pt idx="23">
                  <c:v> 102 Të moshuarit </c:v>
                </c:pt>
                <c:pt idx="24">
                  <c:v> 104 Familje dhe fëmijë </c:v>
                </c:pt>
                <c:pt idx="25">
                  <c:v> 105 Papunësia </c:v>
                </c:pt>
                <c:pt idx="26">
                  <c:v> 106 Strehimi social </c:v>
                </c:pt>
              </c:strCache>
            </c:strRef>
          </c:cat>
          <c:val>
            <c:numRef>
              <c:f>'(F5)Grafiku i shpenz.nenf.neto'!$E$4:$E$30</c:f>
              <c:numCache>
                <c:formatCode>_ * #,##0_ ;_ * \-#,##0_ ;_ * "-"??_ ;_ @_ </c:formatCode>
                <c:ptCount val="27"/>
                <c:pt idx="0">
                  <c:v>142905</c:v>
                </c:pt>
                <c:pt idx="1">
                  <c:v>10996</c:v>
                </c:pt>
                <c:pt idx="2">
                  <c:v>9971</c:v>
                </c:pt>
                <c:pt idx="3">
                  <c:v>25479</c:v>
                </c:pt>
                <c:pt idx="4">
                  <c:v>0</c:v>
                </c:pt>
                <c:pt idx="5">
                  <c:v>0</c:v>
                </c:pt>
                <c:pt idx="6">
                  <c:v>35347</c:v>
                </c:pt>
                <c:pt idx="7">
                  <c:v>81161</c:v>
                </c:pt>
                <c:pt idx="8">
                  <c:v>7418</c:v>
                </c:pt>
                <c:pt idx="9">
                  <c:v>30223</c:v>
                </c:pt>
                <c:pt idx="10">
                  <c:v>5664</c:v>
                </c:pt>
                <c:pt idx="11">
                  <c:v>0</c:v>
                </c:pt>
                <c:pt idx="12">
                  <c:v>0</c:v>
                </c:pt>
                <c:pt idx="13">
                  <c:v>12087</c:v>
                </c:pt>
                <c:pt idx="14">
                  <c:v>17585</c:v>
                </c:pt>
                <c:pt idx="15">
                  <c:v>14194</c:v>
                </c:pt>
                <c:pt idx="16">
                  <c:v>41729</c:v>
                </c:pt>
                <c:pt idx="17">
                  <c:v>0</c:v>
                </c:pt>
                <c:pt idx="18">
                  <c:v>9776</c:v>
                </c:pt>
                <c:pt idx="19">
                  <c:v>17616</c:v>
                </c:pt>
                <c:pt idx="20">
                  <c:v>48170</c:v>
                </c:pt>
                <c:pt idx="21">
                  <c:v>33651</c:v>
                </c:pt>
                <c:pt idx="22">
                  <c:v>12909</c:v>
                </c:pt>
                <c:pt idx="23">
                  <c:v>1425</c:v>
                </c:pt>
                <c:pt idx="24">
                  <c:v>19330</c:v>
                </c:pt>
                <c:pt idx="25">
                  <c:v>0</c:v>
                </c:pt>
                <c:pt idx="26">
                  <c:v>3689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0417-42C9-BC9D-D5AC217090F8}"/>
            </c:ext>
          </c:extLst>
        </c:ser>
        <c:ser>
          <c:idx val="5"/>
          <c:order val="2"/>
          <c:tx>
            <c:strRef>
              <c:f>'(F5)Grafiku i shpenz.nenf.neto'!$F$3:$F$3</c:f>
              <c:strCache>
                <c:ptCount val="1"/>
                <c:pt idx="0">
                  <c:v>2021 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cat>
            <c:strRef>
              <c:f>'(F5)Grafiku i shpenz.nenf.neto'!$C$4:$C$30</c:f>
              <c:strCache>
                <c:ptCount val="27"/>
                <c:pt idx="0">
                  <c:v> 011 Organet ekzekutive dhe legjislative, për çështjet financiare dhe fiskale, çështjet e brendshme </c:v>
                </c:pt>
                <c:pt idx="1">
                  <c:v> 017 Shërbime të  huamarrjes vendore </c:v>
                </c:pt>
                <c:pt idx="2">
                  <c:v> 031 Shërbimet Policore </c:v>
                </c:pt>
                <c:pt idx="3">
                  <c:v> 032 Shërbimet e mbrojtjes ndaj zjarrit </c:v>
                </c:pt>
                <c:pt idx="4">
                  <c:v> 036 Marrdheniet me komunitetin </c:v>
                </c:pt>
                <c:pt idx="5">
                  <c:v> 041 Çështjet e përgjithshme ekonomike, tregtare dhe të punës </c:v>
                </c:pt>
                <c:pt idx="6">
                  <c:v> 042 Bujqësia, pyjet, peshkimi dhe gjuetia </c:v>
                </c:pt>
                <c:pt idx="7">
                  <c:v> 045 Trasporti </c:v>
                </c:pt>
                <c:pt idx="8">
                  <c:v> 047 Industri të tjera </c:v>
                </c:pt>
                <c:pt idx="9">
                  <c:v> 051 Menaxhimi i i mbetjeve </c:v>
                </c:pt>
                <c:pt idx="10">
                  <c:v> 052 Menaxhimi i ujrave të zeza </c:v>
                </c:pt>
                <c:pt idx="11">
                  <c:v> 053 Reduktimi i ndotjes </c:v>
                </c:pt>
                <c:pt idx="12">
                  <c:v> 056 Mbrojtja e mjedisit </c:v>
                </c:pt>
                <c:pt idx="13">
                  <c:v> 061 Urbanistika </c:v>
                </c:pt>
                <c:pt idx="14">
                  <c:v> 062 Zhvillimi i komunitetit </c:v>
                </c:pt>
                <c:pt idx="15">
                  <c:v> 063 Furnizimi me ujë </c:v>
                </c:pt>
                <c:pt idx="16">
                  <c:v> 064 Ndriçimi i rrugëve </c:v>
                </c:pt>
                <c:pt idx="17">
                  <c:v> 072 Shërbimet e kujdesit parësor  </c:v>
                </c:pt>
                <c:pt idx="18">
                  <c:v> 081 Shërbimet rekreative dhe sportive </c:v>
                </c:pt>
                <c:pt idx="19">
                  <c:v> 082 Shërbimet kulturore </c:v>
                </c:pt>
                <c:pt idx="20">
                  <c:v> 091 Arsimi bazë dhe parashkollor </c:v>
                </c:pt>
                <c:pt idx="21">
                  <c:v> 092 Arsimi  parauniversitar </c:v>
                </c:pt>
                <c:pt idx="22">
                  <c:v> 101 Sëmundje dhe paaftësi </c:v>
                </c:pt>
                <c:pt idx="23">
                  <c:v> 102 Të moshuarit </c:v>
                </c:pt>
                <c:pt idx="24">
                  <c:v> 104 Familje dhe fëmijë </c:v>
                </c:pt>
                <c:pt idx="25">
                  <c:v> 105 Papunësia </c:v>
                </c:pt>
                <c:pt idx="26">
                  <c:v> 106 Strehimi social </c:v>
                </c:pt>
              </c:strCache>
            </c:strRef>
          </c:cat>
          <c:val>
            <c:numRef>
              <c:f>'(F5)Grafiku i shpenz.nenf.neto'!$F$4:$F$30</c:f>
              <c:numCache>
                <c:formatCode>_ * #,##0_ ;_ * \-#,##0_ ;_ * "-"??_ ;_ @_ </c:formatCode>
                <c:ptCount val="27"/>
                <c:pt idx="0">
                  <c:v>174766</c:v>
                </c:pt>
                <c:pt idx="1">
                  <c:v>11426</c:v>
                </c:pt>
                <c:pt idx="2">
                  <c:v>11959</c:v>
                </c:pt>
                <c:pt idx="3">
                  <c:v>39613</c:v>
                </c:pt>
                <c:pt idx="4">
                  <c:v>5056</c:v>
                </c:pt>
                <c:pt idx="5">
                  <c:v>120</c:v>
                </c:pt>
                <c:pt idx="6">
                  <c:v>42924</c:v>
                </c:pt>
                <c:pt idx="7">
                  <c:v>285004</c:v>
                </c:pt>
                <c:pt idx="8">
                  <c:v>9003</c:v>
                </c:pt>
                <c:pt idx="9">
                  <c:v>33379</c:v>
                </c:pt>
                <c:pt idx="10">
                  <c:v>12923</c:v>
                </c:pt>
                <c:pt idx="11">
                  <c:v>0</c:v>
                </c:pt>
                <c:pt idx="12">
                  <c:v>0</c:v>
                </c:pt>
                <c:pt idx="13">
                  <c:v>41811</c:v>
                </c:pt>
                <c:pt idx="14">
                  <c:v>68140</c:v>
                </c:pt>
                <c:pt idx="15">
                  <c:v>0</c:v>
                </c:pt>
                <c:pt idx="16">
                  <c:v>22708</c:v>
                </c:pt>
                <c:pt idx="17">
                  <c:v>0</c:v>
                </c:pt>
                <c:pt idx="18">
                  <c:v>9921</c:v>
                </c:pt>
                <c:pt idx="19">
                  <c:v>20117</c:v>
                </c:pt>
                <c:pt idx="20">
                  <c:v>70010</c:v>
                </c:pt>
                <c:pt idx="21">
                  <c:v>24520</c:v>
                </c:pt>
                <c:pt idx="22">
                  <c:v>7718</c:v>
                </c:pt>
                <c:pt idx="23">
                  <c:v>50</c:v>
                </c:pt>
                <c:pt idx="24">
                  <c:v>26059</c:v>
                </c:pt>
                <c:pt idx="25">
                  <c:v>0</c:v>
                </c:pt>
                <c:pt idx="26">
                  <c:v>6374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417-42C9-BC9D-D5AC217090F8}"/>
            </c:ext>
          </c:extLst>
        </c:ser>
        <c:ser>
          <c:idx val="9"/>
          <c:order val="3"/>
          <c:tx>
            <c:strRef>
              <c:f>'(F5)Grafiku i shpenz.nenf.neto'!$G$3:$G$3</c:f>
              <c:strCache>
                <c:ptCount val="1"/>
                <c:pt idx="0">
                  <c:v>2022 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</c:spPr>
          <c:invertIfNegative val="0"/>
          <c:cat>
            <c:strRef>
              <c:f>'(F5)Grafiku i shpenz.nenf.neto'!$C$4:$C$30</c:f>
              <c:strCache>
                <c:ptCount val="27"/>
                <c:pt idx="0">
                  <c:v> 011 Organet ekzekutive dhe legjislative, për çështjet financiare dhe fiskale, çështjet e brendshme </c:v>
                </c:pt>
                <c:pt idx="1">
                  <c:v> 017 Shërbime të  huamarrjes vendore </c:v>
                </c:pt>
                <c:pt idx="2">
                  <c:v> 031 Shërbimet Policore </c:v>
                </c:pt>
                <c:pt idx="3">
                  <c:v> 032 Shërbimet e mbrojtjes ndaj zjarrit </c:v>
                </c:pt>
                <c:pt idx="4">
                  <c:v> 036 Marrdheniet me komunitetin </c:v>
                </c:pt>
                <c:pt idx="5">
                  <c:v> 041 Çështjet e përgjithshme ekonomike, tregtare dhe të punës </c:v>
                </c:pt>
                <c:pt idx="6">
                  <c:v> 042 Bujqësia, pyjet, peshkimi dhe gjuetia </c:v>
                </c:pt>
                <c:pt idx="7">
                  <c:v> 045 Trasporti </c:v>
                </c:pt>
                <c:pt idx="8">
                  <c:v> 047 Industri të tjera </c:v>
                </c:pt>
                <c:pt idx="9">
                  <c:v> 051 Menaxhimi i i mbetjeve </c:v>
                </c:pt>
                <c:pt idx="10">
                  <c:v> 052 Menaxhimi i ujrave të zeza </c:v>
                </c:pt>
                <c:pt idx="11">
                  <c:v> 053 Reduktimi i ndotjes </c:v>
                </c:pt>
                <c:pt idx="12">
                  <c:v> 056 Mbrojtja e mjedisit </c:v>
                </c:pt>
                <c:pt idx="13">
                  <c:v> 061 Urbanistika </c:v>
                </c:pt>
                <c:pt idx="14">
                  <c:v> 062 Zhvillimi i komunitetit </c:v>
                </c:pt>
                <c:pt idx="15">
                  <c:v> 063 Furnizimi me ujë </c:v>
                </c:pt>
                <c:pt idx="16">
                  <c:v> 064 Ndriçimi i rrugëve </c:v>
                </c:pt>
                <c:pt idx="17">
                  <c:v> 072 Shërbimet e kujdesit parësor  </c:v>
                </c:pt>
                <c:pt idx="18">
                  <c:v> 081 Shërbimet rekreative dhe sportive </c:v>
                </c:pt>
                <c:pt idx="19">
                  <c:v> 082 Shërbimet kulturore </c:v>
                </c:pt>
                <c:pt idx="20">
                  <c:v> 091 Arsimi bazë dhe parashkollor </c:v>
                </c:pt>
                <c:pt idx="21">
                  <c:v> 092 Arsimi  parauniversitar </c:v>
                </c:pt>
                <c:pt idx="22">
                  <c:v> 101 Sëmundje dhe paaftësi </c:v>
                </c:pt>
                <c:pt idx="23">
                  <c:v> 102 Të moshuarit </c:v>
                </c:pt>
                <c:pt idx="24">
                  <c:v> 104 Familje dhe fëmijë </c:v>
                </c:pt>
                <c:pt idx="25">
                  <c:v> 105 Papunësia </c:v>
                </c:pt>
                <c:pt idx="26">
                  <c:v> 106 Strehimi social </c:v>
                </c:pt>
              </c:strCache>
            </c:strRef>
          </c:cat>
          <c:val>
            <c:numRef>
              <c:f>'(F5)Grafiku i shpenz.nenf.neto'!$G$4:$G$30</c:f>
              <c:numCache>
                <c:formatCode>_ * #,##0_ ;_ * \-#,##0_ ;_ * "-"??_ ;_ @_ </c:formatCode>
                <c:ptCount val="27"/>
                <c:pt idx="0">
                  <c:v>185099</c:v>
                </c:pt>
                <c:pt idx="1">
                  <c:v>11129</c:v>
                </c:pt>
                <c:pt idx="2">
                  <c:v>12871</c:v>
                </c:pt>
                <c:pt idx="3">
                  <c:v>34569</c:v>
                </c:pt>
                <c:pt idx="4">
                  <c:v>4158</c:v>
                </c:pt>
                <c:pt idx="5">
                  <c:v>120</c:v>
                </c:pt>
                <c:pt idx="6">
                  <c:v>57071</c:v>
                </c:pt>
                <c:pt idx="7">
                  <c:v>267035</c:v>
                </c:pt>
                <c:pt idx="8">
                  <c:v>8474</c:v>
                </c:pt>
                <c:pt idx="9">
                  <c:v>52136</c:v>
                </c:pt>
                <c:pt idx="10">
                  <c:v>11896</c:v>
                </c:pt>
                <c:pt idx="11">
                  <c:v>0</c:v>
                </c:pt>
                <c:pt idx="12">
                  <c:v>0</c:v>
                </c:pt>
                <c:pt idx="13">
                  <c:v>21825</c:v>
                </c:pt>
                <c:pt idx="14">
                  <c:v>33239</c:v>
                </c:pt>
                <c:pt idx="15">
                  <c:v>0</c:v>
                </c:pt>
                <c:pt idx="16">
                  <c:v>-237</c:v>
                </c:pt>
                <c:pt idx="17">
                  <c:v>0</c:v>
                </c:pt>
                <c:pt idx="18">
                  <c:v>16808</c:v>
                </c:pt>
                <c:pt idx="19">
                  <c:v>24530</c:v>
                </c:pt>
                <c:pt idx="20">
                  <c:v>61854</c:v>
                </c:pt>
                <c:pt idx="21">
                  <c:v>14427</c:v>
                </c:pt>
                <c:pt idx="22">
                  <c:v>7301</c:v>
                </c:pt>
                <c:pt idx="23">
                  <c:v>250</c:v>
                </c:pt>
                <c:pt idx="24">
                  <c:v>28015</c:v>
                </c:pt>
                <c:pt idx="25">
                  <c:v>0</c:v>
                </c:pt>
                <c:pt idx="26">
                  <c:v>5847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0417-42C9-BC9D-D5AC217090F8}"/>
            </c:ext>
          </c:extLst>
        </c:ser>
        <c:ser>
          <c:idx val="13"/>
          <c:order val="4"/>
          <c:tx>
            <c:strRef>
              <c:f>'(F5)Grafiku i shpenz.nenf.neto'!$H$3:$H$3</c:f>
              <c:strCache>
                <c:ptCount val="1"/>
                <c:pt idx="0">
                  <c:v>2023 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</c:spPr>
          <c:invertIfNegative val="0"/>
          <c:cat>
            <c:strRef>
              <c:f>'(F5)Grafiku i shpenz.nenf.neto'!$C$4:$C$30</c:f>
              <c:strCache>
                <c:ptCount val="27"/>
                <c:pt idx="0">
                  <c:v> 011 Organet ekzekutive dhe legjislative, për çështjet financiare dhe fiskale, çështjet e brendshme </c:v>
                </c:pt>
                <c:pt idx="1">
                  <c:v> 017 Shërbime të  huamarrjes vendore </c:v>
                </c:pt>
                <c:pt idx="2">
                  <c:v> 031 Shërbimet Policore </c:v>
                </c:pt>
                <c:pt idx="3">
                  <c:v> 032 Shërbimet e mbrojtjes ndaj zjarrit </c:v>
                </c:pt>
                <c:pt idx="4">
                  <c:v> 036 Marrdheniet me komunitetin </c:v>
                </c:pt>
                <c:pt idx="5">
                  <c:v> 041 Çështjet e përgjithshme ekonomike, tregtare dhe të punës </c:v>
                </c:pt>
                <c:pt idx="6">
                  <c:v> 042 Bujqësia, pyjet, peshkimi dhe gjuetia </c:v>
                </c:pt>
                <c:pt idx="7">
                  <c:v> 045 Trasporti </c:v>
                </c:pt>
                <c:pt idx="8">
                  <c:v> 047 Industri të tjera </c:v>
                </c:pt>
                <c:pt idx="9">
                  <c:v> 051 Menaxhimi i i mbetjeve </c:v>
                </c:pt>
                <c:pt idx="10">
                  <c:v> 052 Menaxhimi i ujrave të zeza </c:v>
                </c:pt>
                <c:pt idx="11">
                  <c:v> 053 Reduktimi i ndotjes </c:v>
                </c:pt>
                <c:pt idx="12">
                  <c:v> 056 Mbrojtja e mjedisit </c:v>
                </c:pt>
                <c:pt idx="13">
                  <c:v> 061 Urbanistika </c:v>
                </c:pt>
                <c:pt idx="14">
                  <c:v> 062 Zhvillimi i komunitetit </c:v>
                </c:pt>
                <c:pt idx="15">
                  <c:v> 063 Furnizimi me ujë </c:v>
                </c:pt>
                <c:pt idx="16">
                  <c:v> 064 Ndriçimi i rrugëve </c:v>
                </c:pt>
                <c:pt idx="17">
                  <c:v> 072 Shërbimet e kujdesit parësor  </c:v>
                </c:pt>
                <c:pt idx="18">
                  <c:v> 081 Shërbimet rekreative dhe sportive </c:v>
                </c:pt>
                <c:pt idx="19">
                  <c:v> 082 Shërbimet kulturore </c:v>
                </c:pt>
                <c:pt idx="20">
                  <c:v> 091 Arsimi bazë dhe parashkollor </c:v>
                </c:pt>
                <c:pt idx="21">
                  <c:v> 092 Arsimi  parauniversitar </c:v>
                </c:pt>
                <c:pt idx="22">
                  <c:v> 101 Sëmundje dhe paaftësi </c:v>
                </c:pt>
                <c:pt idx="23">
                  <c:v> 102 Të moshuarit </c:v>
                </c:pt>
                <c:pt idx="24">
                  <c:v> 104 Familje dhe fëmijë </c:v>
                </c:pt>
                <c:pt idx="25">
                  <c:v> 105 Papunësia </c:v>
                </c:pt>
                <c:pt idx="26">
                  <c:v> 106 Strehimi social </c:v>
                </c:pt>
              </c:strCache>
            </c:strRef>
          </c:cat>
          <c:val>
            <c:numRef>
              <c:f>'(F5)Grafiku i shpenz.nenf.neto'!$H$4:$H$30</c:f>
              <c:numCache>
                <c:formatCode>_ * #,##0_ ;_ * \-#,##0_ ;_ * "-"??_ ;_ @_ </c:formatCode>
                <c:ptCount val="27"/>
                <c:pt idx="0">
                  <c:v>167062</c:v>
                </c:pt>
                <c:pt idx="1">
                  <c:v>8346</c:v>
                </c:pt>
                <c:pt idx="2">
                  <c:v>12871</c:v>
                </c:pt>
                <c:pt idx="3">
                  <c:v>43697</c:v>
                </c:pt>
                <c:pt idx="4">
                  <c:v>4241</c:v>
                </c:pt>
                <c:pt idx="5">
                  <c:v>24470</c:v>
                </c:pt>
                <c:pt idx="6">
                  <c:v>39174</c:v>
                </c:pt>
                <c:pt idx="7">
                  <c:v>261218</c:v>
                </c:pt>
                <c:pt idx="8">
                  <c:v>8474</c:v>
                </c:pt>
                <c:pt idx="9">
                  <c:v>44754</c:v>
                </c:pt>
                <c:pt idx="10">
                  <c:v>11896</c:v>
                </c:pt>
                <c:pt idx="11">
                  <c:v>0</c:v>
                </c:pt>
                <c:pt idx="12">
                  <c:v>0</c:v>
                </c:pt>
                <c:pt idx="13">
                  <c:v>5425</c:v>
                </c:pt>
                <c:pt idx="14">
                  <c:v>27537</c:v>
                </c:pt>
                <c:pt idx="15">
                  <c:v>0</c:v>
                </c:pt>
                <c:pt idx="16">
                  <c:v>-1499</c:v>
                </c:pt>
                <c:pt idx="17">
                  <c:v>0</c:v>
                </c:pt>
                <c:pt idx="18">
                  <c:v>17255</c:v>
                </c:pt>
                <c:pt idx="19">
                  <c:v>37543</c:v>
                </c:pt>
                <c:pt idx="20">
                  <c:v>99464</c:v>
                </c:pt>
                <c:pt idx="21">
                  <c:v>12848</c:v>
                </c:pt>
                <c:pt idx="22">
                  <c:v>7332</c:v>
                </c:pt>
                <c:pt idx="23">
                  <c:v>20250</c:v>
                </c:pt>
                <c:pt idx="24">
                  <c:v>27592</c:v>
                </c:pt>
                <c:pt idx="25">
                  <c:v>0</c:v>
                </c:pt>
                <c:pt idx="26">
                  <c:v>5850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0417-42C9-BC9D-D5AC217090F8}"/>
            </c:ext>
          </c:extLst>
        </c:ser>
        <c:ser>
          <c:idx val="2"/>
          <c:order val="5"/>
          <c:tx>
            <c:strRef>
              <c:f>'(F5)Grafiku i shpenz.nenf.neto'!$I$3:$I$3</c:f>
              <c:strCache>
                <c:ptCount val="1"/>
                <c:pt idx="0">
                  <c:v>2024 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</c:spPr>
          <c:invertIfNegative val="0"/>
          <c:cat>
            <c:strRef>
              <c:f>'(F5)Grafiku i shpenz.nenf.neto'!$C$4:$C$30</c:f>
              <c:strCache>
                <c:ptCount val="27"/>
                <c:pt idx="0">
                  <c:v> 011 Organet ekzekutive dhe legjislative, për çështjet financiare dhe fiskale, çështjet e brendshme </c:v>
                </c:pt>
                <c:pt idx="1">
                  <c:v> 017 Shërbime të  huamarrjes vendore </c:v>
                </c:pt>
                <c:pt idx="2">
                  <c:v> 031 Shërbimet Policore </c:v>
                </c:pt>
                <c:pt idx="3">
                  <c:v> 032 Shërbimet e mbrojtjes ndaj zjarrit </c:v>
                </c:pt>
                <c:pt idx="4">
                  <c:v> 036 Marrdheniet me komunitetin </c:v>
                </c:pt>
                <c:pt idx="5">
                  <c:v> 041 Çështjet e përgjithshme ekonomike, tregtare dhe të punës </c:v>
                </c:pt>
                <c:pt idx="6">
                  <c:v> 042 Bujqësia, pyjet, peshkimi dhe gjuetia </c:v>
                </c:pt>
                <c:pt idx="7">
                  <c:v> 045 Trasporti </c:v>
                </c:pt>
                <c:pt idx="8">
                  <c:v> 047 Industri të tjera </c:v>
                </c:pt>
                <c:pt idx="9">
                  <c:v> 051 Menaxhimi i i mbetjeve </c:v>
                </c:pt>
                <c:pt idx="10">
                  <c:v> 052 Menaxhimi i ujrave të zeza </c:v>
                </c:pt>
                <c:pt idx="11">
                  <c:v> 053 Reduktimi i ndotjes </c:v>
                </c:pt>
                <c:pt idx="12">
                  <c:v> 056 Mbrojtja e mjedisit </c:v>
                </c:pt>
                <c:pt idx="13">
                  <c:v> 061 Urbanistika </c:v>
                </c:pt>
                <c:pt idx="14">
                  <c:v> 062 Zhvillimi i komunitetit </c:v>
                </c:pt>
                <c:pt idx="15">
                  <c:v> 063 Furnizimi me ujë </c:v>
                </c:pt>
                <c:pt idx="16">
                  <c:v> 064 Ndriçimi i rrugëve </c:v>
                </c:pt>
                <c:pt idx="17">
                  <c:v> 072 Shërbimet e kujdesit parësor  </c:v>
                </c:pt>
                <c:pt idx="18">
                  <c:v> 081 Shërbimet rekreative dhe sportive </c:v>
                </c:pt>
                <c:pt idx="19">
                  <c:v> 082 Shërbimet kulturore </c:v>
                </c:pt>
                <c:pt idx="20">
                  <c:v> 091 Arsimi bazë dhe parashkollor </c:v>
                </c:pt>
                <c:pt idx="21">
                  <c:v> 092 Arsimi  parauniversitar </c:v>
                </c:pt>
                <c:pt idx="22">
                  <c:v> 101 Sëmundje dhe paaftësi </c:v>
                </c:pt>
                <c:pt idx="23">
                  <c:v> 102 Të moshuarit </c:v>
                </c:pt>
                <c:pt idx="24">
                  <c:v> 104 Familje dhe fëmijë </c:v>
                </c:pt>
                <c:pt idx="25">
                  <c:v> 105 Papunësia </c:v>
                </c:pt>
                <c:pt idx="26">
                  <c:v> 106 Strehimi social </c:v>
                </c:pt>
              </c:strCache>
            </c:strRef>
          </c:cat>
          <c:val>
            <c:numRef>
              <c:f>'(F5)Grafiku i shpenz.nenf.neto'!$I$4:$I$30</c:f>
              <c:numCache>
                <c:formatCode>_ * #,##0_ ;_ * \-#,##0_ ;_ * "-"??_ ;_ @_ </c:formatCode>
                <c:ptCount val="27"/>
                <c:pt idx="0">
                  <c:v>169292</c:v>
                </c:pt>
                <c:pt idx="1">
                  <c:v>0</c:v>
                </c:pt>
                <c:pt idx="2">
                  <c:v>12983</c:v>
                </c:pt>
                <c:pt idx="3">
                  <c:v>33763</c:v>
                </c:pt>
                <c:pt idx="4">
                  <c:v>4325</c:v>
                </c:pt>
                <c:pt idx="5">
                  <c:v>150120</c:v>
                </c:pt>
                <c:pt idx="6">
                  <c:v>38726</c:v>
                </c:pt>
                <c:pt idx="7">
                  <c:v>179961</c:v>
                </c:pt>
                <c:pt idx="8">
                  <c:v>8474</c:v>
                </c:pt>
                <c:pt idx="9">
                  <c:v>41906</c:v>
                </c:pt>
                <c:pt idx="10">
                  <c:v>11994</c:v>
                </c:pt>
                <c:pt idx="11">
                  <c:v>0</c:v>
                </c:pt>
                <c:pt idx="12">
                  <c:v>0</c:v>
                </c:pt>
                <c:pt idx="13">
                  <c:v>4925</c:v>
                </c:pt>
                <c:pt idx="14">
                  <c:v>26798</c:v>
                </c:pt>
                <c:pt idx="15">
                  <c:v>0</c:v>
                </c:pt>
                <c:pt idx="16">
                  <c:v>-2417</c:v>
                </c:pt>
                <c:pt idx="17">
                  <c:v>0</c:v>
                </c:pt>
                <c:pt idx="18">
                  <c:v>84236</c:v>
                </c:pt>
                <c:pt idx="19">
                  <c:v>57613</c:v>
                </c:pt>
                <c:pt idx="20">
                  <c:v>54727</c:v>
                </c:pt>
                <c:pt idx="21">
                  <c:v>13922</c:v>
                </c:pt>
                <c:pt idx="22">
                  <c:v>7365</c:v>
                </c:pt>
                <c:pt idx="23">
                  <c:v>250</c:v>
                </c:pt>
                <c:pt idx="24">
                  <c:v>27637</c:v>
                </c:pt>
                <c:pt idx="25">
                  <c:v>0</c:v>
                </c:pt>
                <c:pt idx="26">
                  <c:v>5854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585-4F1A-95EE-29D940A1F6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9174464"/>
        <c:axId val="219175024"/>
      </c:barChart>
      <c:catAx>
        <c:axId val="21917446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txPr>
          <a:bodyPr rot="0" vert="horz"/>
          <a:lstStyle/>
          <a:p>
            <a:pPr>
              <a:defRPr lang="de-CH" b="1"/>
            </a:pPr>
            <a:endParaRPr lang="en-US"/>
          </a:p>
        </c:txPr>
        <c:crossAx val="219175024"/>
        <c:crosses val="autoZero"/>
        <c:auto val="1"/>
        <c:lblAlgn val="ctr"/>
        <c:lblOffset val="100"/>
        <c:noMultiLvlLbl val="0"/>
      </c:catAx>
      <c:valAx>
        <c:axId val="219175024"/>
        <c:scaling>
          <c:orientation val="minMax"/>
        </c:scaling>
        <c:delete val="0"/>
        <c:axPos val="t"/>
        <c:majorGridlines/>
        <c:numFmt formatCode="_ * #,##0_ ;_ * \-#,##0_ ;_ * &quot;-&quot;??_ ;_ @_ " sourceLinked="1"/>
        <c:majorTickMark val="out"/>
        <c:minorTickMark val="none"/>
        <c:tickLblPos val="nextTo"/>
        <c:txPr>
          <a:bodyPr/>
          <a:lstStyle/>
          <a:p>
            <a:pPr>
              <a:defRPr lang="de-CH"/>
            </a:pPr>
            <a:endParaRPr lang="en-US"/>
          </a:p>
        </c:txPr>
        <c:crossAx val="21917446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0616829522816091"/>
          <c:y val="0.94278340272464523"/>
          <c:w val="0.49341976831209894"/>
          <c:h val="4.426362794312589E-2"/>
        </c:manualLayout>
      </c:layout>
      <c:overlay val="0"/>
      <c:txPr>
        <a:bodyPr/>
        <a:lstStyle/>
        <a:p>
          <a:pPr>
            <a:defRPr lang="de-CH" sz="1200" b="1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2346557734720833E-2"/>
          <c:y val="2.3320177279037443E-2"/>
          <c:w val="0.94740348078599457"/>
          <c:h val="0.6329534050972405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 (F7) Grafiku shpenz.funksion b'!$D$3</c:f>
              <c:strCache>
                <c:ptCount val="1"/>
                <c:pt idx="0">
                  <c:v>2019 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</c:spPr>
          <c:invertIfNegative val="0"/>
          <c:cat>
            <c:strRef>
              <c:f>' (F7) Grafiku shpenz.funksion b'!$C$4:$C$12</c:f>
              <c:strCache>
                <c:ptCount val="9"/>
                <c:pt idx="0">
                  <c:v> 01 Shërbimet e Përgjithshme Publike </c:v>
                </c:pt>
                <c:pt idx="1">
                  <c:v> 03 Rendi dhe Siguria Publike </c:v>
                </c:pt>
                <c:pt idx="2">
                  <c:v> 04 Çeshtjet Ekonomike </c:v>
                </c:pt>
                <c:pt idx="3">
                  <c:v> 05 Mbrojtja Mjedisore </c:v>
                </c:pt>
                <c:pt idx="4">
                  <c:v> 06 Strehimi dhe Komoditetet e Komunitetit </c:v>
                </c:pt>
                <c:pt idx="5">
                  <c:v> 07 Shëndetësia </c:v>
                </c:pt>
                <c:pt idx="6">
                  <c:v> 08 Argëtimi, Kultura dhe Feja </c:v>
                </c:pt>
                <c:pt idx="7">
                  <c:v> 09 Arsimi </c:v>
                </c:pt>
                <c:pt idx="8">
                  <c:v> 10 Mbrojtja Sociale </c:v>
                </c:pt>
              </c:strCache>
            </c:strRef>
          </c:cat>
          <c:val>
            <c:numRef>
              <c:f>' (F7) Grafiku shpenz.funksion b'!$D$4:$D$12</c:f>
              <c:numCache>
                <c:formatCode>_ * #,##0_ ;_ * \-#,##0_ ;_ * "-"??_ ;_ @_ </c:formatCode>
                <c:ptCount val="9"/>
                <c:pt idx="0">
                  <c:v>244143</c:v>
                </c:pt>
                <c:pt idx="1">
                  <c:v>71708</c:v>
                </c:pt>
                <c:pt idx="2">
                  <c:v>423497</c:v>
                </c:pt>
                <c:pt idx="3">
                  <c:v>117364</c:v>
                </c:pt>
                <c:pt idx="4">
                  <c:v>116460</c:v>
                </c:pt>
                <c:pt idx="5">
                  <c:v>0</c:v>
                </c:pt>
                <c:pt idx="6">
                  <c:v>49693</c:v>
                </c:pt>
                <c:pt idx="7">
                  <c:v>354033</c:v>
                </c:pt>
                <c:pt idx="8">
                  <c:v>576400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417-42C9-BC9D-D5AC217090F8}"/>
            </c:ext>
          </c:extLst>
        </c:ser>
        <c:ser>
          <c:idx val="1"/>
          <c:order val="1"/>
          <c:tx>
            <c:strRef>
              <c:f>' (F7) Grafiku shpenz.funksion b'!$E$3</c:f>
              <c:strCache>
                <c:ptCount val="1"/>
                <c:pt idx="0">
                  <c:v>2020 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 (F7) Grafiku shpenz.funksion b'!$C$4:$C$12</c:f>
              <c:strCache>
                <c:ptCount val="9"/>
                <c:pt idx="0">
                  <c:v> 01 Shërbimet e Përgjithshme Publike </c:v>
                </c:pt>
                <c:pt idx="1">
                  <c:v> 03 Rendi dhe Siguria Publike </c:v>
                </c:pt>
                <c:pt idx="2">
                  <c:v> 04 Çeshtjet Ekonomike </c:v>
                </c:pt>
                <c:pt idx="3">
                  <c:v> 05 Mbrojtja Mjedisore </c:v>
                </c:pt>
                <c:pt idx="4">
                  <c:v> 06 Strehimi dhe Komoditetet e Komunitetit </c:v>
                </c:pt>
                <c:pt idx="5">
                  <c:v> 07 Shëndetësia </c:v>
                </c:pt>
                <c:pt idx="6">
                  <c:v> 08 Argëtimi, Kultura dhe Feja </c:v>
                </c:pt>
                <c:pt idx="7">
                  <c:v> 09 Arsimi </c:v>
                </c:pt>
                <c:pt idx="8">
                  <c:v> 10 Mbrojtja Sociale </c:v>
                </c:pt>
              </c:strCache>
            </c:strRef>
          </c:cat>
          <c:val>
            <c:numRef>
              <c:f>' (F7) Grafiku shpenz.funksion b'!$E$4:$E$12</c:f>
              <c:numCache>
                <c:formatCode>_ * #,##0_ ;_ * \-#,##0_ ;_ * "-"??_ ;_ @_ </c:formatCode>
                <c:ptCount val="9"/>
                <c:pt idx="0">
                  <c:v>166427</c:v>
                </c:pt>
                <c:pt idx="1">
                  <c:v>67452</c:v>
                </c:pt>
                <c:pt idx="2">
                  <c:v>217433</c:v>
                </c:pt>
                <c:pt idx="3">
                  <c:v>80155</c:v>
                </c:pt>
                <c:pt idx="4">
                  <c:v>690582</c:v>
                </c:pt>
                <c:pt idx="5">
                  <c:v>0</c:v>
                </c:pt>
                <c:pt idx="6">
                  <c:v>27666</c:v>
                </c:pt>
                <c:pt idx="7">
                  <c:v>256099</c:v>
                </c:pt>
                <c:pt idx="8">
                  <c:v>628589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0417-42C9-BC9D-D5AC217090F8}"/>
            </c:ext>
          </c:extLst>
        </c:ser>
        <c:ser>
          <c:idx val="5"/>
          <c:order val="2"/>
          <c:tx>
            <c:strRef>
              <c:f>' (F7) Grafiku shpenz.funksion b'!$F$3</c:f>
              <c:strCache>
                <c:ptCount val="1"/>
                <c:pt idx="0">
                  <c:v>2021 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cat>
            <c:strRef>
              <c:f>' (F7) Grafiku shpenz.funksion b'!$C$4:$C$12</c:f>
              <c:strCache>
                <c:ptCount val="9"/>
                <c:pt idx="0">
                  <c:v> 01 Shërbimet e Përgjithshme Publike </c:v>
                </c:pt>
                <c:pt idx="1">
                  <c:v> 03 Rendi dhe Siguria Publike </c:v>
                </c:pt>
                <c:pt idx="2">
                  <c:v> 04 Çeshtjet Ekonomike </c:v>
                </c:pt>
                <c:pt idx="3">
                  <c:v> 05 Mbrojtja Mjedisore </c:v>
                </c:pt>
                <c:pt idx="4">
                  <c:v> 06 Strehimi dhe Komoditetet e Komunitetit </c:v>
                </c:pt>
                <c:pt idx="5">
                  <c:v> 07 Shëndetësia </c:v>
                </c:pt>
                <c:pt idx="6">
                  <c:v> 08 Argëtimi, Kultura dhe Feja </c:v>
                </c:pt>
                <c:pt idx="7">
                  <c:v> 09 Arsimi </c:v>
                </c:pt>
                <c:pt idx="8">
                  <c:v> 10 Mbrojtja Sociale </c:v>
                </c:pt>
              </c:strCache>
            </c:strRef>
          </c:cat>
          <c:val>
            <c:numRef>
              <c:f>' (F7) Grafiku shpenz.funksion b'!$F$4:$F$12</c:f>
              <c:numCache>
                <c:formatCode>_ * #,##0_ ;_ * \-#,##0_ ;_ * "-"??_ ;_ @_ </c:formatCode>
                <c:ptCount val="9"/>
                <c:pt idx="0">
                  <c:v>194660</c:v>
                </c:pt>
                <c:pt idx="1">
                  <c:v>99316</c:v>
                </c:pt>
                <c:pt idx="2">
                  <c:v>534134</c:v>
                </c:pt>
                <c:pt idx="3">
                  <c:v>108724</c:v>
                </c:pt>
                <c:pt idx="4">
                  <c:v>1072673</c:v>
                </c:pt>
                <c:pt idx="5">
                  <c:v>0</c:v>
                </c:pt>
                <c:pt idx="6">
                  <c:v>185026</c:v>
                </c:pt>
                <c:pt idx="7">
                  <c:v>642297</c:v>
                </c:pt>
                <c:pt idx="8">
                  <c:v>640900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417-42C9-BC9D-D5AC217090F8}"/>
            </c:ext>
          </c:extLst>
        </c:ser>
        <c:ser>
          <c:idx val="9"/>
          <c:order val="3"/>
          <c:tx>
            <c:strRef>
              <c:f>' (F7) Grafiku shpenz.funksion b'!$G$3</c:f>
              <c:strCache>
                <c:ptCount val="1"/>
                <c:pt idx="0">
                  <c:v>2022 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</c:spPr>
          <c:invertIfNegative val="0"/>
          <c:cat>
            <c:strRef>
              <c:f>' (F7) Grafiku shpenz.funksion b'!$C$4:$C$12</c:f>
              <c:strCache>
                <c:ptCount val="9"/>
                <c:pt idx="0">
                  <c:v> 01 Shërbimet e Përgjithshme Publike </c:v>
                </c:pt>
                <c:pt idx="1">
                  <c:v> 03 Rendi dhe Siguria Publike </c:v>
                </c:pt>
                <c:pt idx="2">
                  <c:v> 04 Çeshtjet Ekonomike </c:v>
                </c:pt>
                <c:pt idx="3">
                  <c:v> 05 Mbrojtja Mjedisore </c:v>
                </c:pt>
                <c:pt idx="4">
                  <c:v> 06 Strehimi dhe Komoditetet e Komunitetit </c:v>
                </c:pt>
                <c:pt idx="5">
                  <c:v> 07 Shëndetësia </c:v>
                </c:pt>
                <c:pt idx="6">
                  <c:v> 08 Argëtimi, Kultura dhe Feja </c:v>
                </c:pt>
                <c:pt idx="7">
                  <c:v> 09 Arsimi </c:v>
                </c:pt>
                <c:pt idx="8">
                  <c:v> 10 Mbrojtja Sociale </c:v>
                </c:pt>
              </c:strCache>
            </c:strRef>
          </c:cat>
          <c:val>
            <c:numRef>
              <c:f>' (F7) Grafiku shpenz.funksion b'!$G$4:$G$12</c:f>
              <c:numCache>
                <c:formatCode>_ * #,##0_ ;_ * \-#,##0_ ;_ * "-"??_ ;_ @_ </c:formatCode>
                <c:ptCount val="9"/>
                <c:pt idx="0">
                  <c:v>204625</c:v>
                </c:pt>
                <c:pt idx="1">
                  <c:v>91978</c:v>
                </c:pt>
                <c:pt idx="2">
                  <c:v>455407</c:v>
                </c:pt>
                <c:pt idx="3">
                  <c:v>124773</c:v>
                </c:pt>
                <c:pt idx="4">
                  <c:v>264613</c:v>
                </c:pt>
                <c:pt idx="5">
                  <c:v>0</c:v>
                </c:pt>
                <c:pt idx="6">
                  <c:v>43313</c:v>
                </c:pt>
                <c:pt idx="7">
                  <c:v>249801</c:v>
                </c:pt>
                <c:pt idx="8">
                  <c:v>614491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0417-42C9-BC9D-D5AC217090F8}"/>
            </c:ext>
          </c:extLst>
        </c:ser>
        <c:ser>
          <c:idx val="13"/>
          <c:order val="4"/>
          <c:tx>
            <c:strRef>
              <c:f>' (F7) Grafiku shpenz.funksion b'!$H$3</c:f>
              <c:strCache>
                <c:ptCount val="1"/>
                <c:pt idx="0">
                  <c:v>2023 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</c:spPr>
          <c:invertIfNegative val="0"/>
          <c:cat>
            <c:strRef>
              <c:f>' (F7) Grafiku shpenz.funksion b'!$C$4:$C$12</c:f>
              <c:strCache>
                <c:ptCount val="9"/>
                <c:pt idx="0">
                  <c:v> 01 Shërbimet e Përgjithshme Publike </c:v>
                </c:pt>
                <c:pt idx="1">
                  <c:v> 03 Rendi dhe Siguria Publike </c:v>
                </c:pt>
                <c:pt idx="2">
                  <c:v> 04 Çeshtjet Ekonomike </c:v>
                </c:pt>
                <c:pt idx="3">
                  <c:v> 05 Mbrojtja Mjedisore </c:v>
                </c:pt>
                <c:pt idx="4">
                  <c:v> 06 Strehimi dhe Komoditetet e Komunitetit </c:v>
                </c:pt>
                <c:pt idx="5">
                  <c:v> 07 Shëndetësia </c:v>
                </c:pt>
                <c:pt idx="6">
                  <c:v> 08 Argëtimi, Kultura dhe Feja </c:v>
                </c:pt>
                <c:pt idx="7">
                  <c:v> 09 Arsimi </c:v>
                </c:pt>
                <c:pt idx="8">
                  <c:v> 10 Mbrojtja Sociale </c:v>
                </c:pt>
              </c:strCache>
            </c:strRef>
          </c:cat>
          <c:val>
            <c:numRef>
              <c:f>' (F7) Grafiku shpenz.funksion b'!$H$4:$H$12</c:f>
              <c:numCache>
                <c:formatCode>_ * #,##0_ ;_ * \-#,##0_ ;_ * "-"??_ ;_ @_ </c:formatCode>
                <c:ptCount val="9"/>
                <c:pt idx="0">
                  <c:v>183805</c:v>
                </c:pt>
                <c:pt idx="1">
                  <c:v>101587</c:v>
                </c:pt>
                <c:pt idx="2">
                  <c:v>466676</c:v>
                </c:pt>
                <c:pt idx="3">
                  <c:v>120715</c:v>
                </c:pt>
                <c:pt idx="4">
                  <c:v>286080</c:v>
                </c:pt>
                <c:pt idx="5">
                  <c:v>0</c:v>
                </c:pt>
                <c:pt idx="6">
                  <c:v>56031</c:v>
                </c:pt>
                <c:pt idx="7">
                  <c:v>287655</c:v>
                </c:pt>
                <c:pt idx="8">
                  <c:v>638063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0417-42C9-BC9D-D5AC217090F8}"/>
            </c:ext>
          </c:extLst>
        </c:ser>
        <c:ser>
          <c:idx val="2"/>
          <c:order val="5"/>
          <c:tx>
            <c:strRef>
              <c:f>' (F7) Grafiku shpenz.funksion b'!$I$3</c:f>
              <c:strCache>
                <c:ptCount val="1"/>
                <c:pt idx="0">
                  <c:v>2024 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</c:spPr>
          <c:invertIfNegative val="0"/>
          <c:cat>
            <c:strRef>
              <c:f>' (F7) Grafiku shpenz.funksion b'!$C$4:$C$12</c:f>
              <c:strCache>
                <c:ptCount val="9"/>
                <c:pt idx="0">
                  <c:v> 01 Shërbimet e Përgjithshme Publike </c:v>
                </c:pt>
                <c:pt idx="1">
                  <c:v> 03 Rendi dhe Siguria Publike </c:v>
                </c:pt>
                <c:pt idx="2">
                  <c:v> 04 Çeshtjet Ekonomike </c:v>
                </c:pt>
                <c:pt idx="3">
                  <c:v> 05 Mbrojtja Mjedisore </c:v>
                </c:pt>
                <c:pt idx="4">
                  <c:v> 06 Strehimi dhe Komoditetet e Komunitetit </c:v>
                </c:pt>
                <c:pt idx="5">
                  <c:v> 07 Shëndetësia </c:v>
                </c:pt>
                <c:pt idx="6">
                  <c:v> 08 Argëtimi, Kultura dhe Feja </c:v>
                </c:pt>
                <c:pt idx="7">
                  <c:v> 09 Arsimi </c:v>
                </c:pt>
                <c:pt idx="8">
                  <c:v> 10 Mbrojtja Sociale </c:v>
                </c:pt>
              </c:strCache>
            </c:strRef>
          </c:cat>
          <c:val>
            <c:numRef>
              <c:f>' (F7) Grafiku shpenz.funksion b'!$I$4:$I$12</c:f>
              <c:numCache>
                <c:formatCode>_ * #,##0_ ;_ * \-#,##0_ ;_ * "-"??_ ;_ @_ </c:formatCode>
                <c:ptCount val="9"/>
                <c:pt idx="0">
                  <c:v>177689</c:v>
                </c:pt>
                <c:pt idx="1">
                  <c:v>92561</c:v>
                </c:pt>
                <c:pt idx="2">
                  <c:v>519167</c:v>
                </c:pt>
                <c:pt idx="3">
                  <c:v>120813</c:v>
                </c:pt>
                <c:pt idx="4">
                  <c:v>348692</c:v>
                </c:pt>
                <c:pt idx="5">
                  <c:v>0</c:v>
                </c:pt>
                <c:pt idx="6">
                  <c:v>143392</c:v>
                </c:pt>
                <c:pt idx="7">
                  <c:v>246807</c:v>
                </c:pt>
                <c:pt idx="8">
                  <c:v>643292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585-4F1A-95EE-29D940A1F6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9379472"/>
        <c:axId val="219380032"/>
      </c:barChart>
      <c:catAx>
        <c:axId val="2193794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txPr>
          <a:bodyPr rot="-5400000" vert="horz"/>
          <a:lstStyle/>
          <a:p>
            <a:pPr>
              <a:defRPr lang="de-CH" sz="1100" b="1"/>
            </a:pPr>
            <a:endParaRPr lang="en-US"/>
          </a:p>
        </c:txPr>
        <c:crossAx val="219380032"/>
        <c:crosses val="autoZero"/>
        <c:auto val="1"/>
        <c:lblAlgn val="ctr"/>
        <c:lblOffset val="100"/>
        <c:noMultiLvlLbl val="0"/>
      </c:catAx>
      <c:valAx>
        <c:axId val="219380032"/>
        <c:scaling>
          <c:orientation val="minMax"/>
        </c:scaling>
        <c:delete val="0"/>
        <c:axPos val="l"/>
        <c:majorGridlines/>
        <c:numFmt formatCode="_ * #,##0_ ;_ * \-#,##0_ ;_ * &quot;-&quot;??_ ;_ @_ " sourceLinked="1"/>
        <c:majorTickMark val="out"/>
        <c:minorTickMark val="none"/>
        <c:tickLblPos val="nextTo"/>
        <c:txPr>
          <a:bodyPr/>
          <a:lstStyle/>
          <a:p>
            <a:pPr>
              <a:defRPr lang="de-CH"/>
            </a:pPr>
            <a:endParaRPr lang="en-US"/>
          </a:p>
        </c:txPr>
        <c:crossAx val="21937947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5914092061695585"/>
          <c:y val="2.4974146097741793E-2"/>
          <c:w val="0.37760282960272951"/>
          <c:h val="6.0983035584332303E-2"/>
        </c:manualLayout>
      </c:layout>
      <c:overlay val="0"/>
      <c:txPr>
        <a:bodyPr/>
        <a:lstStyle/>
        <a:p>
          <a:pPr>
            <a:defRPr lang="de-CH" sz="1100" b="1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6"/>
    </mc:Choice>
    <mc:Fallback>
      <c:style val="16"/>
    </mc:Fallback>
  </mc:AlternateContent>
  <c:chart>
    <c:autoTitleDeleted val="1"/>
    <c:plotArea>
      <c:layout>
        <c:manualLayout>
          <c:layoutTarget val="inner"/>
          <c:xMode val="edge"/>
          <c:yMode val="edge"/>
          <c:x val="4.7233366352277623E-2"/>
          <c:y val="0.13804080045550021"/>
          <c:w val="0.93447901695616864"/>
          <c:h val="0.8227968726131583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'(F9) Grafiku shpenz.programit'!$B$8</c:f>
              <c:strCache>
                <c:ptCount val="1"/>
                <c:pt idx="0">
                  <c:v>E detyrueshme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'(F9) Grafiku shpenz.programit'!$C$7:$H$7</c:f>
              <c:numCache>
                <c:formatCode>General</c:formatCode>
                <c:ptCount val="6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</c:numCache>
            </c:numRef>
          </c:cat>
          <c:val>
            <c:numRef>
              <c:f>'(F9) Grafiku shpenz.programit'!$C$8:$H$8</c:f>
              <c:numCache>
                <c:formatCode>General</c:formatCode>
                <c:ptCount val="6"/>
                <c:pt idx="0">
                  <c:v>1953298</c:v>
                </c:pt>
                <c:pt idx="1">
                  <c:v>1620251</c:v>
                </c:pt>
                <c:pt idx="2">
                  <c:v>2804801</c:v>
                </c:pt>
                <c:pt idx="3">
                  <c:v>2016043</c:v>
                </c:pt>
                <c:pt idx="4">
                  <c:v>2108174</c:v>
                </c:pt>
                <c:pt idx="5">
                  <c:v>2259861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B39-44F6-9B99-AC2569F8F16A}"/>
            </c:ext>
          </c:extLst>
        </c:ser>
        <c:ser>
          <c:idx val="2"/>
          <c:order val="1"/>
          <c:tx>
            <c:strRef>
              <c:f>'(F9) Grafiku shpenz.programit'!$B$9</c:f>
              <c:strCache>
                <c:ptCount val="1"/>
                <c:pt idx="0">
                  <c:v>Plotësuese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cat>
            <c:numRef>
              <c:f>'(F9) Grafiku shpenz.programit'!$C$7:$H$7</c:f>
              <c:numCache>
                <c:formatCode>General</c:formatCode>
                <c:ptCount val="6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</c:numCache>
            </c:numRef>
          </c:cat>
          <c:val>
            <c:numRef>
              <c:f>'(F9) Grafiku shpenz.programit'!$C$9:$H$9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BB39-44F6-9B99-AC2569F8F1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9383392"/>
        <c:axId val="219383952"/>
      </c:barChart>
      <c:catAx>
        <c:axId val="2193833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high"/>
        <c:txPr>
          <a:bodyPr/>
          <a:lstStyle/>
          <a:p>
            <a:pPr>
              <a:defRPr lang="de-CH" b="1"/>
            </a:pPr>
            <a:endParaRPr lang="en-US"/>
          </a:p>
        </c:txPr>
        <c:crossAx val="219383952"/>
        <c:crosses val="autoZero"/>
        <c:auto val="1"/>
        <c:lblAlgn val="ctr"/>
        <c:lblOffset val="100"/>
        <c:noMultiLvlLbl val="0"/>
      </c:catAx>
      <c:valAx>
        <c:axId val="21938395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de-CH" b="1"/>
            </a:pPr>
            <a:endParaRPr lang="en-US"/>
          </a:p>
        </c:txPr>
        <c:crossAx val="21938339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5487977626534994"/>
          <c:y val="1.058201058201058E-2"/>
          <c:w val="0.25366508317986086"/>
          <c:h val="6.3784526934134195E-2"/>
        </c:manualLayout>
      </c:layout>
      <c:overlay val="0"/>
      <c:txPr>
        <a:bodyPr/>
        <a:lstStyle/>
        <a:p>
          <a:pPr rtl="0">
            <a:defRPr lang="de-CH" sz="1100" b="1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 orientation="portrait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6"/>
    </mc:Choice>
    <mc:Fallback>
      <c:style val="16"/>
    </mc:Fallback>
  </mc:AlternateContent>
  <c:chart>
    <c:autoTitleDeleted val="1"/>
    <c:plotArea>
      <c:layout>
        <c:manualLayout>
          <c:layoutTarget val="inner"/>
          <c:xMode val="edge"/>
          <c:yMode val="edge"/>
          <c:x val="4.9601090986342133E-2"/>
          <c:y val="0.13860055262876267"/>
          <c:w val="0.93125182459242262"/>
          <c:h val="0.8258997841097206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'(F9) Grafiku shpenz.programit'!$B$41</c:f>
              <c:strCache>
                <c:ptCount val="1"/>
                <c:pt idx="0">
                  <c:v>I veti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'(F9) Grafiku shpenz.programit'!$C$40:$H$40</c:f>
              <c:numCache>
                <c:formatCode>General</c:formatCode>
                <c:ptCount val="6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</c:numCache>
            </c:numRef>
          </c:cat>
          <c:val>
            <c:numRef>
              <c:f>'(F9) Grafiku shpenz.programit'!$C$41:$H$41</c:f>
              <c:numCache>
                <c:formatCode>General</c:formatCode>
                <c:ptCount val="6"/>
                <c:pt idx="0">
                  <c:v>1055181</c:v>
                </c:pt>
                <c:pt idx="1">
                  <c:v>1000468</c:v>
                </c:pt>
                <c:pt idx="2">
                  <c:v>1439568</c:v>
                </c:pt>
                <c:pt idx="3">
                  <c:v>1189822</c:v>
                </c:pt>
                <c:pt idx="4">
                  <c:v>1246765</c:v>
                </c:pt>
                <c:pt idx="5">
                  <c:v>1521750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B39-44F6-9B99-AC2569F8F16A}"/>
            </c:ext>
          </c:extLst>
        </c:ser>
        <c:ser>
          <c:idx val="2"/>
          <c:order val="1"/>
          <c:tx>
            <c:strRef>
              <c:f>'(F9) Grafiku shpenz.programit'!$B$42</c:f>
              <c:strCache>
                <c:ptCount val="1"/>
                <c:pt idx="0">
                  <c:v>I deleguar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cat>
            <c:numRef>
              <c:f>'(F9) Grafiku shpenz.programit'!$C$40:$H$40</c:f>
              <c:numCache>
                <c:formatCode>General</c:formatCode>
                <c:ptCount val="6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</c:numCache>
            </c:numRef>
          </c:cat>
          <c:val>
            <c:numRef>
              <c:f>'(F9) Grafiku shpenz.programit'!$C$42:$H$42</c:f>
              <c:numCache>
                <c:formatCode>General</c:formatCode>
                <c:ptCount val="6"/>
                <c:pt idx="0">
                  <c:v>114349</c:v>
                </c:pt>
                <c:pt idx="1">
                  <c:v>134835</c:v>
                </c:pt>
                <c:pt idx="2">
                  <c:v>310105</c:v>
                </c:pt>
                <c:pt idx="3">
                  <c:v>128977</c:v>
                </c:pt>
                <c:pt idx="4">
                  <c:v>131032</c:v>
                </c:pt>
                <c:pt idx="5">
                  <c:v>132310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BB39-44F6-9B99-AC2569F8F16A}"/>
            </c:ext>
          </c:extLst>
        </c:ser>
        <c:ser>
          <c:idx val="0"/>
          <c:order val="2"/>
          <c:tx>
            <c:strRef>
              <c:f>'(F9) Grafiku shpenz.programit'!$B$43</c:f>
              <c:strCache>
                <c:ptCount val="1"/>
                <c:pt idx="0">
                  <c:v>Transferuar</c:v>
                </c:pt>
              </c:strCache>
            </c:strRef>
          </c:tx>
          <c:invertIfNegative val="0"/>
          <c:cat>
            <c:numRef>
              <c:f>'(F9) Grafiku shpenz.programit'!$C$40:$H$40</c:f>
              <c:numCache>
                <c:formatCode>General</c:formatCode>
                <c:ptCount val="6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</c:numCache>
            </c:numRef>
          </c:cat>
          <c:val>
            <c:numRef>
              <c:f>'(F9) Grafiku shpenz.programit'!$C$43:$H$43</c:f>
              <c:numCache>
                <c:formatCode>General</c:formatCode>
                <c:ptCount val="6"/>
                <c:pt idx="0">
                  <c:v>783768</c:v>
                </c:pt>
                <c:pt idx="1">
                  <c:v>484948</c:v>
                </c:pt>
                <c:pt idx="2">
                  <c:v>1055128</c:v>
                </c:pt>
                <c:pt idx="3">
                  <c:v>697244</c:v>
                </c:pt>
                <c:pt idx="4">
                  <c:v>730377</c:v>
                </c:pt>
                <c:pt idx="5">
                  <c:v>605801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5F0-4BEB-B3AA-827E23B664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1191760"/>
        <c:axId val="221192320"/>
      </c:barChart>
      <c:catAx>
        <c:axId val="2211917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high"/>
        <c:txPr>
          <a:bodyPr/>
          <a:lstStyle/>
          <a:p>
            <a:pPr>
              <a:defRPr lang="de-CH" b="1"/>
            </a:pPr>
            <a:endParaRPr lang="en-US"/>
          </a:p>
        </c:txPr>
        <c:crossAx val="221192320"/>
        <c:crosses val="autoZero"/>
        <c:auto val="1"/>
        <c:lblAlgn val="ctr"/>
        <c:lblOffset val="100"/>
        <c:noMultiLvlLbl val="0"/>
      </c:catAx>
      <c:valAx>
        <c:axId val="22119232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de-CH" b="1"/>
            </a:pPr>
            <a:endParaRPr lang="en-US"/>
          </a:p>
        </c:txPr>
        <c:crossAx val="221191760"/>
        <c:crosses val="autoZero"/>
        <c:crossBetween val="between"/>
      </c:valAx>
    </c:plotArea>
    <c:legend>
      <c:legendPos val="t"/>
      <c:layout/>
      <c:overlay val="0"/>
      <c:txPr>
        <a:bodyPr/>
        <a:lstStyle/>
        <a:p>
          <a:pPr rtl="0">
            <a:defRPr lang="de-CH" sz="1100" b="1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/>
            </a:pPr>
            <a:r>
              <a:rPr lang="de-CH" sz="1800" b="1" i="0" u="none" strike="noStrike" baseline="0">
                <a:effectLst/>
              </a:rPr>
              <a:t>SHPENZIMET SIPAS KLASIFIKIMIT EKONOMIK </a:t>
            </a:r>
            <a:r>
              <a:rPr lang="de-CH"/>
              <a:t>(BRUTO, TRE VITET</a:t>
            </a:r>
            <a:r>
              <a:rPr lang="de-CH" baseline="0"/>
              <a:t> E ARDHSHME</a:t>
            </a:r>
            <a:r>
              <a:rPr lang="de-CH"/>
              <a:t>)</a:t>
            </a:r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5.8450371338974828E-2"/>
          <c:y val="0.1260314779933952"/>
          <c:w val="0.92920568158513162"/>
          <c:h val="0.56357147877592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'(F11) Grafiku shpenz.klas.ekon'!$B$4</c:f>
              <c:strCache>
                <c:ptCount val="1"/>
                <c:pt idx="0">
                  <c:v>Pagat</c:v>
                </c:pt>
              </c:strCache>
            </c:strRef>
          </c:tx>
          <c:invertIfNegative val="0"/>
          <c:cat>
            <c:numRef>
              <c:f>'(F11) Grafiku shpenz.klas.ekon'!$C$3:$E$3</c:f>
              <c:numCache>
                <c:formatCode>0</c:formatCode>
                <c:ptCount val="3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</c:numCache>
            </c:numRef>
          </c:cat>
          <c:val>
            <c:numRef>
              <c:f>'(F11) Grafiku shpenz.klas.ekon'!$C$4:$E$4</c:f>
              <c:numCache>
                <c:formatCode>General</c:formatCode>
                <c:ptCount val="3"/>
                <c:pt idx="0">
                  <c:v>473791</c:v>
                </c:pt>
                <c:pt idx="1">
                  <c:v>478289</c:v>
                </c:pt>
                <c:pt idx="2">
                  <c:v>483580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819-4605-83EE-D7F17BA87044}"/>
            </c:ext>
          </c:extLst>
        </c:ser>
        <c:ser>
          <c:idx val="1"/>
          <c:order val="1"/>
          <c:tx>
            <c:strRef>
              <c:f>'(F11) Grafiku shpenz.klas.ekon'!$B$5</c:f>
              <c:strCache>
                <c:ptCount val="1"/>
                <c:pt idx="0">
                  <c:v>Sigurimet Shoqërore</c:v>
                </c:pt>
              </c:strCache>
            </c:strRef>
          </c:tx>
          <c:invertIfNegative val="0"/>
          <c:cat>
            <c:numRef>
              <c:f>'(F11) Grafiku shpenz.klas.ekon'!$C$3:$E$3</c:f>
              <c:numCache>
                <c:formatCode>0</c:formatCode>
                <c:ptCount val="3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</c:numCache>
            </c:numRef>
          </c:cat>
          <c:val>
            <c:numRef>
              <c:f>'(F11) Grafiku shpenz.klas.ekon'!$C$5:$E$5</c:f>
              <c:numCache>
                <c:formatCode>General</c:formatCode>
                <c:ptCount val="3"/>
                <c:pt idx="0">
                  <c:v>79267</c:v>
                </c:pt>
                <c:pt idx="1">
                  <c:v>79965</c:v>
                </c:pt>
                <c:pt idx="2">
                  <c:v>80855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819-4605-83EE-D7F17BA87044}"/>
            </c:ext>
          </c:extLst>
        </c:ser>
        <c:ser>
          <c:idx val="2"/>
          <c:order val="2"/>
          <c:tx>
            <c:strRef>
              <c:f>'(F11) Grafiku shpenz.klas.ekon'!$B$6</c:f>
              <c:strCache>
                <c:ptCount val="1"/>
                <c:pt idx="0">
                  <c:v>Mallra dhe shërbime</c:v>
                </c:pt>
              </c:strCache>
            </c:strRef>
          </c:tx>
          <c:invertIfNegative val="0"/>
          <c:cat>
            <c:numRef>
              <c:f>'(F11) Grafiku shpenz.klas.ekon'!$C$3:$E$3</c:f>
              <c:numCache>
                <c:formatCode>0</c:formatCode>
                <c:ptCount val="3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</c:numCache>
            </c:numRef>
          </c:cat>
          <c:val>
            <c:numRef>
              <c:f>'(F11) Grafiku shpenz.klas.ekon'!$C$6:$E$6</c:f>
              <c:numCache>
                <c:formatCode>General</c:formatCode>
                <c:ptCount val="3"/>
                <c:pt idx="0">
                  <c:v>378876</c:v>
                </c:pt>
                <c:pt idx="1">
                  <c:v>371830</c:v>
                </c:pt>
                <c:pt idx="2">
                  <c:v>372656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F819-4605-83EE-D7F17BA87044}"/>
            </c:ext>
          </c:extLst>
        </c:ser>
        <c:ser>
          <c:idx val="3"/>
          <c:order val="3"/>
          <c:tx>
            <c:strRef>
              <c:f>'(F11) Grafiku shpenz.klas.ekon'!$B$7</c:f>
              <c:strCache>
                <c:ptCount val="1"/>
                <c:pt idx="0">
                  <c:v>Subvencione</c:v>
                </c:pt>
              </c:strCache>
            </c:strRef>
          </c:tx>
          <c:invertIfNegative val="0"/>
          <c:cat>
            <c:numRef>
              <c:f>'(F11) Grafiku shpenz.klas.ekon'!$C$3:$E$3</c:f>
              <c:numCache>
                <c:formatCode>0</c:formatCode>
                <c:ptCount val="3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</c:numCache>
            </c:numRef>
          </c:cat>
          <c:val>
            <c:numRef>
              <c:f>'(F11) Grafiku shpenz.klas.ekon'!$C$7:$E$7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F819-4605-83EE-D7F17BA87044}"/>
            </c:ext>
          </c:extLst>
        </c:ser>
        <c:ser>
          <c:idx val="4"/>
          <c:order val="4"/>
          <c:tx>
            <c:strRef>
              <c:f>'(F11) Grafiku shpenz.klas.ekon'!$B$8</c:f>
              <c:strCache>
                <c:ptCount val="1"/>
                <c:pt idx="0">
                  <c:v>Të tjera transferta korrente të brendshme</c:v>
                </c:pt>
              </c:strCache>
            </c:strRef>
          </c:tx>
          <c:invertIfNegative val="0"/>
          <c:cat>
            <c:numRef>
              <c:f>'(F11) Grafiku shpenz.klas.ekon'!$C$3:$E$3</c:f>
              <c:numCache>
                <c:formatCode>0</c:formatCode>
                <c:ptCount val="3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</c:numCache>
            </c:numRef>
          </c:cat>
          <c:val>
            <c:numRef>
              <c:f>'(F11) Grafiku shpenz.klas.ekon'!$C$8:$E$8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F819-4605-83EE-D7F17BA87044}"/>
            </c:ext>
          </c:extLst>
        </c:ser>
        <c:ser>
          <c:idx val="5"/>
          <c:order val="5"/>
          <c:tx>
            <c:strRef>
              <c:f>'(F11) Grafiku shpenz.klas.ekon'!$B$9</c:f>
              <c:strCache>
                <c:ptCount val="1"/>
                <c:pt idx="0">
                  <c:v>Transferta korrente të huaja</c:v>
                </c:pt>
              </c:strCache>
            </c:strRef>
          </c:tx>
          <c:invertIfNegative val="0"/>
          <c:cat>
            <c:numRef>
              <c:f>'(F11) Grafiku shpenz.klas.ekon'!$C$3:$E$3</c:f>
              <c:numCache>
                <c:formatCode>0</c:formatCode>
                <c:ptCount val="3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</c:numCache>
            </c:numRef>
          </c:cat>
          <c:val>
            <c:numRef>
              <c:f>'(F11) Grafiku shpenz.klas.ekon'!$C$9:$E$9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F819-4605-83EE-D7F17BA87044}"/>
            </c:ext>
          </c:extLst>
        </c:ser>
        <c:ser>
          <c:idx val="6"/>
          <c:order val="6"/>
          <c:tx>
            <c:strRef>
              <c:f>'(F11) Grafiku shpenz.klas.ekon'!$B$10</c:f>
              <c:strCache>
                <c:ptCount val="1"/>
                <c:pt idx="0">
                  <c:v>Transferta për Buxhetet Familiare dhe Individët</c:v>
                </c:pt>
              </c:strCache>
            </c:strRef>
          </c:tx>
          <c:invertIfNegative val="0"/>
          <c:cat>
            <c:numRef>
              <c:f>'(F11) Grafiku shpenz.klas.ekon'!$C$3:$E$3</c:f>
              <c:numCache>
                <c:formatCode>0</c:formatCode>
                <c:ptCount val="3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</c:numCache>
            </c:numRef>
          </c:cat>
          <c:val>
            <c:numRef>
              <c:f>'(F11) Grafiku shpenz.klas.ekon'!$C$10:$E$10</c:f>
              <c:numCache>
                <c:formatCode>General</c:formatCode>
                <c:ptCount val="3"/>
                <c:pt idx="0">
                  <c:v>600325</c:v>
                </c:pt>
                <c:pt idx="1">
                  <c:v>601752</c:v>
                </c:pt>
                <c:pt idx="2">
                  <c:v>626997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F819-4605-83EE-D7F17BA87044}"/>
            </c:ext>
          </c:extLst>
        </c:ser>
        <c:ser>
          <c:idx val="7"/>
          <c:order val="7"/>
          <c:tx>
            <c:strRef>
              <c:f>'(F11) Grafiku shpenz.klas.ekon'!$B$11</c:f>
              <c:strCache>
                <c:ptCount val="1"/>
                <c:pt idx="0">
                  <c:v>Shpenzimet kapitale</c:v>
                </c:pt>
              </c:strCache>
            </c:strRef>
          </c:tx>
          <c:invertIfNegative val="0"/>
          <c:cat>
            <c:numRef>
              <c:f>'(F11) Grafiku shpenz.klas.ekon'!$C$3:$E$3</c:f>
              <c:numCache>
                <c:formatCode>0</c:formatCode>
                <c:ptCount val="3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</c:numCache>
            </c:numRef>
          </c:cat>
          <c:val>
            <c:numRef>
              <c:f>'(F11) Grafiku shpenz.klas.ekon'!$C$11:$E$11</c:f>
              <c:numCache>
                <c:formatCode>General</c:formatCode>
                <c:ptCount val="3"/>
                <c:pt idx="0">
                  <c:v>505613</c:v>
                </c:pt>
                <c:pt idx="1">
                  <c:v>600430</c:v>
                </c:pt>
                <c:pt idx="2">
                  <c:v>728325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F819-4605-83EE-D7F17BA87044}"/>
            </c:ext>
          </c:extLst>
        </c:ser>
        <c:ser>
          <c:idx val="8"/>
          <c:order val="8"/>
          <c:tx>
            <c:strRef>
              <c:f>'(F11) Grafiku shpenz.klas.ekon'!$B$12</c:f>
              <c:strCache>
                <c:ptCount val="1"/>
                <c:pt idx="0">
                  <c:v>Rezerva</c:v>
                </c:pt>
              </c:strCache>
            </c:strRef>
          </c:tx>
          <c:invertIfNegative val="0"/>
          <c:cat>
            <c:numRef>
              <c:f>'(F11) Grafiku shpenz.klas.ekon'!$C$3:$E$3</c:f>
              <c:numCache>
                <c:formatCode>0</c:formatCode>
                <c:ptCount val="3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</c:numCache>
            </c:numRef>
          </c:cat>
          <c:val>
            <c:numRef>
              <c:f>'(F11) Grafiku shpenz.klas.ekon'!$C$12:$E$12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F819-4605-83EE-D7F17BA87044}"/>
            </c:ext>
          </c:extLst>
        </c:ser>
        <c:ser>
          <c:idx val="9"/>
          <c:order val="9"/>
          <c:tx>
            <c:strRef>
              <c:f>'(F11) Grafiku shpenz.klas.ekon'!$B$13</c:f>
              <c:strCache>
                <c:ptCount val="1"/>
                <c:pt idx="0">
                  <c:v>Interesa per kredi direkte ose bono</c:v>
                </c:pt>
              </c:strCache>
            </c:strRef>
          </c:tx>
          <c:invertIfNegative val="0"/>
          <c:cat>
            <c:numRef>
              <c:f>'(F11) Grafiku shpenz.klas.ekon'!$C$3:$E$3</c:f>
              <c:numCache>
                <c:formatCode>0</c:formatCode>
                <c:ptCount val="3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</c:numCache>
            </c:numRef>
          </c:cat>
          <c:val>
            <c:numRef>
              <c:f>'(F11) Grafiku shpenz.klas.ekon'!$C$13:$E$13</c:f>
              <c:numCache>
                <c:formatCode>General</c:formatCode>
                <c:ptCount val="3"/>
                <c:pt idx="0">
                  <c:v>11129</c:v>
                </c:pt>
                <c:pt idx="1">
                  <c:v>8346</c:v>
                </c:pt>
                <c:pt idx="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F819-4605-83EE-D7F17BA87044}"/>
            </c:ext>
          </c:extLst>
        </c:ser>
        <c:ser>
          <c:idx val="10"/>
          <c:order val="10"/>
          <c:tx>
            <c:strRef>
              <c:f>'(F11) Grafiku shpenz.klas.ekon'!$B$14</c:f>
              <c:strCache>
                <c:ptCount val="1"/>
                <c:pt idx="0">
                  <c:v>Të tjera</c:v>
                </c:pt>
              </c:strCache>
            </c:strRef>
          </c:tx>
          <c:invertIfNegative val="0"/>
          <c:cat>
            <c:numRef>
              <c:f>'(F11) Grafiku shpenz.klas.ekon'!$C$3:$E$3</c:f>
              <c:numCache>
                <c:formatCode>0</c:formatCode>
                <c:ptCount val="3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</c:numCache>
            </c:numRef>
          </c:cat>
          <c:val>
            <c:numRef>
              <c:f>'(F11) Grafiku shpenz.klas.ekon'!$C$14:$E$14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F819-4605-83EE-D7F17BA870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19650720"/>
        <c:axId val="219651280"/>
      </c:barChart>
      <c:catAx>
        <c:axId val="219650720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txPr>
          <a:bodyPr/>
          <a:lstStyle/>
          <a:p>
            <a:pPr>
              <a:defRPr b="1"/>
            </a:pPr>
            <a:endParaRPr lang="en-US"/>
          </a:p>
        </c:txPr>
        <c:crossAx val="219651280"/>
        <c:crosses val="autoZero"/>
        <c:auto val="1"/>
        <c:lblAlgn val="ctr"/>
        <c:lblOffset val="100"/>
        <c:noMultiLvlLbl val="0"/>
      </c:catAx>
      <c:valAx>
        <c:axId val="21965128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b="1"/>
            </a:pPr>
            <a:endParaRPr lang="en-US"/>
          </a:p>
        </c:txPr>
        <c:crossAx val="21965072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1.0269625387735766E-2"/>
          <c:y val="0.72794280501111264"/>
          <c:w val="0.96901142843038679"/>
          <c:h val="0.2698087415972939"/>
        </c:manualLayout>
      </c:layout>
      <c:overlay val="0"/>
      <c:txPr>
        <a:bodyPr/>
        <a:lstStyle/>
        <a:p>
          <a:pPr>
            <a:defRPr b="1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 paperSize="9" orientation="landscape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de-CH" sz="1800"/>
              <a:t>SHPENZIMET</a:t>
            </a:r>
            <a:r>
              <a:rPr lang="de-CH" sz="1800" baseline="0"/>
              <a:t> SIPAS KLASIFIKIMIT EKONOMIK </a:t>
            </a:r>
            <a:r>
              <a:rPr lang="de-CH" sz="1800"/>
              <a:t>(BRUTO, VITI</a:t>
            </a:r>
            <a:r>
              <a:rPr lang="de-CH" sz="1800" baseline="0"/>
              <a:t> ARDHSHEM</a:t>
            </a:r>
            <a:r>
              <a:rPr lang="de-CH" sz="1800"/>
              <a:t>)</a:t>
            </a:r>
            <a:endParaRPr lang="de-CH" sz="1400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28625201546128864"/>
          <c:y val="0.16892616772522656"/>
          <c:w val="0.45584344460806375"/>
          <c:h val="0.49988246810224113"/>
        </c:manualLayout>
      </c:layout>
      <c:pieChart>
        <c:varyColors val="1"/>
        <c:ser>
          <c:idx val="0"/>
          <c:order val="0"/>
          <c:tx>
            <c:strRef>
              <c:f>'(F11) Grafiku shpenz.klas.ekon'!$C$3</c:f>
              <c:strCache>
                <c:ptCount val="1"/>
                <c:pt idx="0">
                  <c:v>2022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'(F11) Grafiku shpenz.klas.ekon'!$B$4:$B$14</c:f>
              <c:strCache>
                <c:ptCount val="11"/>
                <c:pt idx="0">
                  <c:v>Pagat</c:v>
                </c:pt>
                <c:pt idx="1">
                  <c:v>Sigurimet Shoqërore</c:v>
                </c:pt>
                <c:pt idx="2">
                  <c:v>Mallra dhe shërbime</c:v>
                </c:pt>
                <c:pt idx="3">
                  <c:v>Subvencione</c:v>
                </c:pt>
                <c:pt idx="4">
                  <c:v>Të tjera transferta korrente të brendshme</c:v>
                </c:pt>
                <c:pt idx="5">
                  <c:v>Transferta korrente të huaja</c:v>
                </c:pt>
                <c:pt idx="6">
                  <c:v>Transferta për Buxhetet Familiare dhe Individët</c:v>
                </c:pt>
                <c:pt idx="7">
                  <c:v>Shpenzimet kapitale</c:v>
                </c:pt>
                <c:pt idx="8">
                  <c:v>Rezerva</c:v>
                </c:pt>
                <c:pt idx="9">
                  <c:v>Interesa per kredi direkte ose bono</c:v>
                </c:pt>
                <c:pt idx="10">
                  <c:v>Të tjera</c:v>
                </c:pt>
              </c:strCache>
            </c:strRef>
          </c:cat>
          <c:val>
            <c:numRef>
              <c:f>'(F11) Grafiku shpenz.klas.ekon'!$C$4:$C$14</c:f>
              <c:numCache>
                <c:formatCode>General</c:formatCode>
                <c:ptCount val="11"/>
                <c:pt idx="0">
                  <c:v>473791</c:v>
                </c:pt>
                <c:pt idx="1">
                  <c:v>79267</c:v>
                </c:pt>
                <c:pt idx="2">
                  <c:v>378876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600325</c:v>
                </c:pt>
                <c:pt idx="7">
                  <c:v>505613</c:v>
                </c:pt>
                <c:pt idx="8">
                  <c:v>0</c:v>
                </c:pt>
                <c:pt idx="9">
                  <c:v>11129</c:v>
                </c:pt>
                <c:pt idx="1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D50-4E7F-88EF-1C639F788EB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layout>
        <c:manualLayout>
          <c:xMode val="edge"/>
          <c:yMode val="edge"/>
          <c:x val="1.1799870702078621E-2"/>
          <c:y val="0.71751986876286356"/>
          <c:w val="0.97848342822890888"/>
          <c:h val="0.26892081161603082"/>
        </c:manualLayout>
      </c:layout>
      <c:overlay val="0"/>
      <c:txPr>
        <a:bodyPr/>
        <a:lstStyle/>
        <a:p>
          <a:pPr>
            <a:defRPr sz="1100" b="1"/>
          </a:pPr>
          <a:endParaRPr lang="en-US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 paperSize="9" orientation="landscape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de-CH" baseline="0"/>
              <a:t>Plani i </a:t>
            </a:r>
            <a:r>
              <a:rPr lang="de-CH" sz="1800" b="1" i="0" u="none" strike="noStrike" baseline="0">
                <a:effectLst/>
              </a:rPr>
              <a:t>Amortizimit t</a:t>
            </a:r>
            <a:r>
              <a:rPr lang="sq-AL" sz="1800" b="1" i="0" u="none" strike="noStrike" baseline="0">
                <a:effectLst/>
              </a:rPr>
              <a:t>ë Detyrimeve të Prapambeturave </a:t>
            </a:r>
            <a:endParaRPr lang="de-CH"/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2.7560386351033708E-2"/>
          <c:y val="8.2172711158963449E-2"/>
          <c:w val="0.93963247979246856"/>
          <c:h val="0.8088399037211413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2D050"/>
            </a:solidFill>
            <a:ln>
              <a:solidFill>
                <a:schemeClr val="tx1"/>
              </a:solidFill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C00000"/>
              </a:solidFill>
              <a:ln>
                <a:solidFill>
                  <a:schemeClr val="tx1"/>
                </a:solidFill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3BEF-41FB-B755-A9958744A665}"/>
              </c:ext>
            </c:extLst>
          </c:dPt>
          <c:dPt>
            <c:idx val="2"/>
            <c:invertIfNegative val="0"/>
            <c:bubble3D val="0"/>
            <c:spPr>
              <a:solidFill>
                <a:srgbClr val="C00000"/>
              </a:solidFill>
              <a:ln>
                <a:solidFill>
                  <a:schemeClr val="tx1"/>
                </a:solidFill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3BEF-41FB-B755-A9958744A665}"/>
              </c:ext>
            </c:extLst>
          </c:dPt>
          <c:dPt>
            <c:idx val="4"/>
            <c:invertIfNegative val="0"/>
            <c:bubble3D val="0"/>
            <c:spPr>
              <a:solidFill>
                <a:srgbClr val="C00000"/>
              </a:solidFill>
              <a:ln>
                <a:solidFill>
                  <a:schemeClr val="tx1"/>
                </a:solidFill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3BEF-41FB-B755-A9958744A665}"/>
              </c:ext>
            </c:extLst>
          </c:dPt>
          <c:dPt>
            <c:idx val="6"/>
            <c:invertIfNegative val="0"/>
            <c:bubble3D val="0"/>
            <c:spPr>
              <a:solidFill>
                <a:srgbClr val="C00000"/>
              </a:solidFill>
              <a:ln>
                <a:solidFill>
                  <a:schemeClr val="tx1"/>
                </a:solidFill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3BEF-41FB-B755-A9958744A665}"/>
              </c:ext>
            </c:extLst>
          </c:dPt>
          <c:cat>
            <c:multiLvlStrRef>
              <c:f>'(F12) Plani i Amort. Detyrimeve'!$B$5:$H$6</c:f>
              <c:multiLvlStrCache>
                <c:ptCount val="7"/>
                <c:lvl>
                  <c:pt idx="0">
                    <c:v>Stoku i borxhit, 31 Dhjetor</c:v>
                  </c:pt>
                  <c:pt idx="1">
                    <c:v>Amortizimi i detyrimeve të prapambetura gjatë vitit</c:v>
                  </c:pt>
                  <c:pt idx="2">
                    <c:v>Stoku i borxhit, 31 Dhjetor</c:v>
                  </c:pt>
                  <c:pt idx="3">
                    <c:v>Amortizimi i detyrimeve të prapambetura gjatë vitit</c:v>
                  </c:pt>
                  <c:pt idx="4">
                    <c:v>Stoku i borxhit, 31 Dhjetor</c:v>
                  </c:pt>
                  <c:pt idx="5">
                    <c:v>Amortizimi i detyrimeve të prapambetura gjatë vitit</c:v>
                  </c:pt>
                  <c:pt idx="6">
                    <c:v>Stoku i borxhit, 31 Dhjetor</c:v>
                  </c:pt>
                </c:lvl>
                <c:lvl>
                  <c:pt idx="0">
                    <c:v>2021</c:v>
                  </c:pt>
                  <c:pt idx="1">
                    <c:v>2022</c:v>
                  </c:pt>
                  <c:pt idx="2">
                    <c:v>2022</c:v>
                  </c:pt>
                  <c:pt idx="3">
                    <c:v>2023</c:v>
                  </c:pt>
                  <c:pt idx="4">
                    <c:v>2023</c:v>
                  </c:pt>
                  <c:pt idx="5">
                    <c:v>2024</c:v>
                  </c:pt>
                  <c:pt idx="6">
                    <c:v>2024</c:v>
                  </c:pt>
                </c:lvl>
              </c:multiLvlStrCache>
            </c:multiLvlStrRef>
          </c:cat>
          <c:val>
            <c:numRef>
              <c:f>'(F12) Plani i Amort. Detyrimeve'!$B$7:$H$7</c:f>
              <c:numCache>
                <c:formatCode>0</c:formatCode>
                <c:ptCount val="7"/>
                <c:pt idx="0">
                  <c:v>286647</c:v>
                </c:pt>
                <c:pt idx="1">
                  <c:v>118000</c:v>
                </c:pt>
                <c:pt idx="2">
                  <c:v>168647</c:v>
                </c:pt>
                <c:pt idx="3">
                  <c:v>61077</c:v>
                </c:pt>
                <c:pt idx="4">
                  <c:v>107570</c:v>
                </c:pt>
                <c:pt idx="5">
                  <c:v>56570</c:v>
                </c:pt>
                <c:pt idx="6">
                  <c:v>51000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3BEF-41FB-B755-A9958744A6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9655760"/>
        <c:axId val="219656320"/>
      </c:barChart>
      <c:catAx>
        <c:axId val="21965576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b="1"/>
            </a:pPr>
            <a:endParaRPr lang="en-US"/>
          </a:p>
        </c:txPr>
        <c:crossAx val="219656320"/>
        <c:crosses val="autoZero"/>
        <c:auto val="1"/>
        <c:lblAlgn val="ctr"/>
        <c:lblOffset val="100"/>
        <c:noMultiLvlLbl val="0"/>
      </c:catAx>
      <c:valAx>
        <c:axId val="219656320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219655760"/>
        <c:crosses val="autoZero"/>
        <c:crossBetween val="between"/>
      </c:valAx>
    </c:plotArea>
    <c:plotVisOnly val="1"/>
    <c:dispBlanksAs val="gap"/>
    <c:showDLblsOverMax val="0"/>
  </c:chart>
  <c:printSettings>
    <c:headerFooter>
      <c:oddHeader>&amp;LMEDIUM TERM BUDGET PLAN&amp;ZVersion 04.17&amp;R&amp;B</c:oddHeader>
    </c:headerFooter>
    <c:pageMargins b="0.78740157499999996" l="0.70000000000000062" r="0.70000000000000062" t="0.78740157499999996" header="0.30000000000000032" footer="0.30000000000000032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/>
            </a:pPr>
            <a:r>
              <a:rPr lang="de-CH" sz="1600"/>
              <a:t> </a:t>
            </a:r>
            <a:r>
              <a:rPr lang="sq-AL" sz="1600"/>
              <a:t>Përmbledhje </a:t>
            </a:r>
            <a:endParaRPr lang="de-CH" sz="1600"/>
          </a:p>
        </c:rich>
      </c:tx>
      <c:layout>
        <c:manualLayout>
          <c:xMode val="edge"/>
          <c:yMode val="edge"/>
          <c:x val="0.41492283215488396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3.6181616088025198E-2"/>
          <c:y val="8.4104986876640545E-2"/>
          <c:w val="0.96065507825757601"/>
          <c:h val="0.820460142482189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'(F13) Përmbledhja e të dhënave'!$A$12</c:f>
              <c:strCache>
                <c:ptCount val="1"/>
                <c:pt idx="0">
                  <c:v> Përfitimi (+)/ Humbja (-) e përgjithshme 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chemeClr val="accent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EDF2-4B5A-BDE5-C034C5D75A02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EDF2-4B5A-BDE5-C034C5D75A02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EDF2-4B5A-BDE5-C034C5D75A02}"/>
              </c:ext>
            </c:extLst>
          </c:dPt>
          <c:dPt>
            <c:idx val="3"/>
            <c:invertIfNegative val="0"/>
            <c:bubble3D val="0"/>
            <c:spPr>
              <a:solidFill>
                <a:schemeClr val="bg1">
                  <a:lumMod val="65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EDF2-4B5A-BDE5-C034C5D75A02}"/>
              </c:ext>
            </c:extLst>
          </c:dPt>
          <c:dPt>
            <c:idx val="4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EDF2-4B5A-BDE5-C034C5D75A02}"/>
              </c:ext>
            </c:extLst>
          </c:dPt>
          <c:dPt>
            <c:idx val="5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5B56-47D0-938E-C285F4619793}"/>
              </c:ext>
            </c:extLst>
          </c:dPt>
          <c:cat>
            <c:numRef>
              <c:f>'(F13) Përmbledhja e të dhënave'!$B$3:$G$3</c:f>
              <c:numCache>
                <c:formatCode>0</c:formatCode>
                <c:ptCount val="6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</c:numCache>
            </c:numRef>
          </c:cat>
          <c:val>
            <c:numRef>
              <c:f>'(F13) Përmbledhja e të dhënave'!$B$12:$G$12</c:f>
              <c:numCache>
                <c:formatCode>_ * #,##0_ ;_ * \-#,##0_ ;_ * "-"??_ ;_ @_ </c:formatCode>
                <c:ptCount val="6"/>
                <c:pt idx="0">
                  <c:v>110883</c:v>
                </c:pt>
                <c:pt idx="1">
                  <c:v>83222</c:v>
                </c:pt>
                <c:pt idx="2">
                  <c:v>0</c:v>
                </c:pt>
                <c:pt idx="3">
                  <c:v>0.12900932664160791</c:v>
                </c:pt>
                <c:pt idx="4">
                  <c:v>0.40841288330921088</c:v>
                </c:pt>
                <c:pt idx="5">
                  <c:v>0.33111388496035943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EDF2-4B5A-BDE5-C034C5D75A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0356880"/>
        <c:axId val="220357440"/>
      </c:barChart>
      <c:catAx>
        <c:axId val="220356880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txPr>
          <a:bodyPr/>
          <a:lstStyle/>
          <a:p>
            <a:pPr>
              <a:defRPr lang="de-CH" sz="1200" b="1"/>
            </a:pPr>
            <a:endParaRPr lang="en-US"/>
          </a:p>
        </c:txPr>
        <c:crossAx val="220357440"/>
        <c:crosses val="autoZero"/>
        <c:auto val="1"/>
        <c:lblAlgn val="ctr"/>
        <c:lblOffset val="100"/>
        <c:noMultiLvlLbl val="0"/>
      </c:catAx>
      <c:valAx>
        <c:axId val="220357440"/>
        <c:scaling>
          <c:orientation val="minMax"/>
        </c:scaling>
        <c:delete val="0"/>
        <c:axPos val="l"/>
        <c:majorGridlines/>
        <c:numFmt formatCode="_ * #,##0_ ;_ * \-#,##0_ ;_ * &quot;-&quot;??_ ;_ @_ " sourceLinked="1"/>
        <c:majorTickMark val="out"/>
        <c:minorTickMark val="none"/>
        <c:tickLblPos val="nextTo"/>
        <c:txPr>
          <a:bodyPr/>
          <a:lstStyle/>
          <a:p>
            <a:pPr>
              <a:defRPr lang="de-CH" b="1"/>
            </a:pPr>
            <a:endParaRPr lang="en-US"/>
          </a:p>
        </c:txPr>
        <c:crossAx val="22035688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.xml"/><Relationship Id="rId1" Type="http://schemas.openxmlformats.org/officeDocument/2006/relationships/chart" Target="../charts/chart6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1</xdr:row>
      <xdr:rowOff>182291</xdr:rowOff>
    </xdr:from>
    <xdr:to>
      <xdr:col>9</xdr:col>
      <xdr:colOff>857250</xdr:colOff>
      <xdr:row>58</xdr:row>
      <xdr:rowOff>76200</xdr:rowOff>
    </xdr:to>
    <xdr:graphicFrame macro="">
      <xdr:nvGraphicFramePr>
        <xdr:cNvPr id="10241" name="Diagramm 1">
          <a:extLst>
            <a:ext uri="{FF2B5EF4-FFF2-40B4-BE49-F238E27FC236}">
              <a16:creationId xmlns="" xmlns:a16="http://schemas.microsoft.com/office/drawing/2014/main" id="{00000000-0008-0000-2C00-0000012800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1</xdr:row>
      <xdr:rowOff>41728</xdr:rowOff>
    </xdr:from>
    <xdr:to>
      <xdr:col>10</xdr:col>
      <xdr:colOff>0</xdr:colOff>
      <xdr:row>35</xdr:row>
      <xdr:rowOff>161924</xdr:rowOff>
    </xdr:to>
    <xdr:graphicFrame macro="">
      <xdr:nvGraphicFramePr>
        <xdr:cNvPr id="3" name="Diagramm 1">
          <a:extLst>
            <a:ext uri="{FF2B5EF4-FFF2-40B4-BE49-F238E27FC236}">
              <a16:creationId xmlns="" xmlns:a16="http://schemas.microsoft.com/office/drawing/2014/main" id="{00000000-0008-0000-2E00-0000030000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69888</xdr:colOff>
      <xdr:row>1</xdr:row>
      <xdr:rowOff>107344</xdr:rowOff>
    </xdr:from>
    <xdr:to>
      <xdr:col>9</xdr:col>
      <xdr:colOff>552449</xdr:colOff>
      <xdr:row>38</xdr:row>
      <xdr:rowOff>57149</xdr:rowOff>
    </xdr:to>
    <xdr:graphicFrame macro="">
      <xdr:nvGraphicFramePr>
        <xdr:cNvPr id="2" name="Diagramm 1">
          <a:extLst>
            <a:ext uri="{FF2B5EF4-FFF2-40B4-BE49-F238E27FC236}">
              <a16:creationId xmlns="" xmlns:a16="http://schemas.microsoft.com/office/drawing/2014/main" id="{00000000-0008-0000-3000-0000020000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123825</xdr:colOff>
      <xdr:row>2</xdr:row>
      <xdr:rowOff>57150</xdr:rowOff>
    </xdr:from>
    <xdr:to>
      <xdr:col>8</xdr:col>
      <xdr:colOff>581024</xdr:colOff>
      <xdr:row>22</xdr:row>
      <xdr:rowOff>114300</xdr:rowOff>
    </xdr:to>
    <xdr:graphicFrame macro="">
      <xdr:nvGraphicFramePr>
        <xdr:cNvPr id="2" name="Diagramm 1">
          <a:extLst>
            <a:ext uri="{FF2B5EF4-FFF2-40B4-BE49-F238E27FC236}">
              <a16:creationId xmlns="" xmlns:a16="http://schemas.microsoft.com/office/drawing/2014/main" id="{00000000-0008-0000-3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152401</xdr:colOff>
      <xdr:row>23</xdr:row>
      <xdr:rowOff>76200</xdr:rowOff>
    </xdr:from>
    <xdr:to>
      <xdr:col>8</xdr:col>
      <xdr:colOff>561975</xdr:colOff>
      <xdr:row>44</xdr:row>
      <xdr:rowOff>152400</xdr:rowOff>
    </xdr:to>
    <xdr:graphicFrame macro="">
      <xdr:nvGraphicFramePr>
        <xdr:cNvPr id="3" name="Diagramm 2">
          <a:extLst>
            <a:ext uri="{FF2B5EF4-FFF2-40B4-BE49-F238E27FC236}">
              <a16:creationId xmlns="" xmlns:a16="http://schemas.microsoft.com/office/drawing/2014/main" id="{00000000-0008-0000-3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122959</xdr:colOff>
      <xdr:row>33</xdr:row>
      <xdr:rowOff>38964</xdr:rowOff>
    </xdr:from>
    <xdr:to>
      <xdr:col>9</xdr:col>
      <xdr:colOff>733425</xdr:colOff>
      <xdr:row>62</xdr:row>
      <xdr:rowOff>162791</xdr:rowOff>
    </xdr:to>
    <xdr:graphicFrame macro="">
      <xdr:nvGraphicFramePr>
        <xdr:cNvPr id="4" name="Diagramm 3">
          <a:extLst>
            <a:ext uri="{FF2B5EF4-FFF2-40B4-BE49-F238E27FC236}">
              <a16:creationId xmlns="" xmlns:a16="http://schemas.microsoft.com/office/drawing/2014/main" id="{00000000-0008-0000-34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152400</xdr:colOff>
      <xdr:row>1</xdr:row>
      <xdr:rowOff>142876</xdr:rowOff>
    </xdr:from>
    <xdr:to>
      <xdr:col>9</xdr:col>
      <xdr:colOff>752475</xdr:colOff>
      <xdr:row>30</xdr:row>
      <xdr:rowOff>57152</xdr:rowOff>
    </xdr:to>
    <xdr:graphicFrame macro="">
      <xdr:nvGraphicFramePr>
        <xdr:cNvPr id="3" name="Diagramm 2">
          <a:extLst>
            <a:ext uri="{FF2B5EF4-FFF2-40B4-BE49-F238E27FC236}">
              <a16:creationId xmlns="" xmlns:a16="http://schemas.microsoft.com/office/drawing/2014/main" id="{00000000-0008-0000-3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1</xdr:row>
      <xdr:rowOff>57488</xdr:rowOff>
    </xdr:from>
    <xdr:to>
      <xdr:col>8</xdr:col>
      <xdr:colOff>685800</xdr:colOff>
      <xdr:row>35</xdr:row>
      <xdr:rowOff>83681</xdr:rowOff>
    </xdr:to>
    <xdr:graphicFrame macro="">
      <xdr:nvGraphicFramePr>
        <xdr:cNvPr id="2" name="Diagramm 1">
          <a:extLst>
            <a:ext uri="{FF2B5EF4-FFF2-40B4-BE49-F238E27FC236}">
              <a16:creationId xmlns="" xmlns:a16="http://schemas.microsoft.com/office/drawing/2014/main" id="{00000000-0008-0000-3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66676</xdr:colOff>
      <xdr:row>14</xdr:row>
      <xdr:rowOff>19050</xdr:rowOff>
    </xdr:from>
    <xdr:to>
      <xdr:col>6</xdr:col>
      <xdr:colOff>628650</xdr:colOff>
      <xdr:row>35</xdr:row>
      <xdr:rowOff>57150</xdr:rowOff>
    </xdr:to>
    <xdr:graphicFrame macro="">
      <xdr:nvGraphicFramePr>
        <xdr:cNvPr id="13313" name="Diagramm 1">
          <a:extLst>
            <a:ext uri="{FF2B5EF4-FFF2-40B4-BE49-F238E27FC236}">
              <a16:creationId xmlns="" xmlns:a16="http://schemas.microsoft.com/office/drawing/2014/main" id="{00000000-0008-0000-3600-0000013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1</xdr:row>
      <xdr:rowOff>97325</xdr:rowOff>
    </xdr:from>
    <xdr:to>
      <xdr:col>12</xdr:col>
      <xdr:colOff>409575</xdr:colOff>
      <xdr:row>49</xdr:row>
      <xdr:rowOff>104776</xdr:rowOff>
    </xdr:to>
    <xdr:graphicFrame macro="">
      <xdr:nvGraphicFramePr>
        <xdr:cNvPr id="2" name="Diagramm 1">
          <a:extLst>
            <a:ext uri="{FF2B5EF4-FFF2-40B4-BE49-F238E27FC236}">
              <a16:creationId xmlns="" xmlns:a16="http://schemas.microsoft.com/office/drawing/2014/main" id="{00000000-0008-0000-3900-0000020000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DenadaTB/Desktop/PBA%202019-2021/FPT%20Bashkia%20Korc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(A1) Titulli"/>
      <sheetName val="(B1) Informacion ipërgjithshëm "/>
      <sheetName val="(B2) Struktura Organizative"/>
      <sheetName val="(B3) Struktura Funksionale"/>
      <sheetName val="(C1) Shpenzimet vitet e kaluara"/>
      <sheetName val="(C1b)Shpenzimet vitet e kaluar "/>
      <sheetName val="(C2) Burimet viti kaluar"/>
      <sheetName val="(C3) Detyrimet e prapambetura"/>
      <sheetName val="(C4) Trashëgimi me destinacion"/>
      <sheetName val="(C5) Angazhimet"/>
      <sheetName val="(D1) Tavanet"/>
      <sheetName val="(D2) Llogaritjet makroekonomike"/>
      <sheetName val="(E1) Vlerësimi i burimeve"/>
      <sheetName val="(E2) Kontrolli Besueshmërisë"/>
      <sheetName val="KB 01"/>
      <sheetName val="KB 02"/>
      <sheetName val="KB 03"/>
      <sheetName val="KB 04"/>
      <sheetName val="KB 05"/>
      <sheetName val="KB 06"/>
      <sheetName val="KB 07"/>
      <sheetName val="KB 08"/>
      <sheetName val="KB 09"/>
      <sheetName val="KB 10"/>
      <sheetName val="KB 11"/>
      <sheetName val="KB 12"/>
      <sheetName val="KB 13"/>
      <sheetName val="KB 14"/>
      <sheetName val="KB 15"/>
      <sheetName val="KB 16"/>
      <sheetName val="KB 17"/>
      <sheetName val="KB 18"/>
      <sheetName val="KB 19"/>
      <sheetName val="KB 20"/>
      <sheetName val="KB 21"/>
      <sheetName val="KB 22"/>
      <sheetName val="KB 23"/>
      <sheetName val="KB 24"/>
      <sheetName val="KB 25"/>
      <sheetName val="KB 26"/>
      <sheetName val="KB 27"/>
      <sheetName val="KB 28"/>
      <sheetName val="KB 29"/>
      <sheetName val="(F1) Burimet buxhetore"/>
      <sheetName val="(F2) Shpenzimet sipas prog. b"/>
      <sheetName val="(F3) Grafiku shpenz.prog.b"/>
      <sheetName val="(F4) Shpenzimet sipas prog. net"/>
      <sheetName val="(F5) Grafiku shpenz.prog.n"/>
      <sheetName val="(F6) Shpenzimet sipas sektorit"/>
      <sheetName val=" (F7) Grafiku shpenz.sektorit b"/>
      <sheetName val="(F8) Shpenzimet sipas aktivitet"/>
      <sheetName val="(F9) Grafiku shpenz.aktivitet"/>
      <sheetName val="(F10) Shpenzimet klasifik. ekon"/>
      <sheetName val="(F11) Grafiku shpenz.klas.ekon"/>
      <sheetName val="(F12) Detyrimet e prapambetura"/>
      <sheetName val="(F13) Përmbledhja"/>
      <sheetName val="(F14) Treguesit"/>
      <sheetName val="(F15) Shpenzimet kapitale"/>
      <sheetName val="(F16) Grafiku shpenz. kapitale"/>
      <sheetName val="(G1) Fjalori"/>
      <sheetName val="(G3) Fjalori"/>
      <sheetName val="(G2) Fjalori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170">
          <cell r="D170">
            <v>0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>
        <row r="344">
          <cell r="A344" t="str">
            <v>Rritja e pritshme e vëllimit të aktiviteteve në %</v>
          </cell>
        </row>
        <row r="350">
          <cell r="A350" t="str">
            <v>Rritja e tarifës për njësi %</v>
          </cell>
        </row>
        <row r="351">
          <cell r="A351" t="str">
            <v>Vlerësimi i të Ardhurave</v>
          </cell>
        </row>
        <row r="354">
          <cell r="A354" t="str">
            <v>Përmirësimi i përdorimit të potencialit të tarifës në %</v>
          </cell>
        </row>
        <row r="355">
          <cell r="A355" t="str">
            <v>Vlerësimi i impaktit të ndyshimeve ligjore në %</v>
          </cell>
        </row>
      </sheetData>
      <sheetData sheetId="60"/>
      <sheetData sheetId="61"/>
      <sheetData sheetId="6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8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13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18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3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21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7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12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17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2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16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20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1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6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11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24" Type="http://schemas.openxmlformats.org/officeDocument/2006/relationships/printerSettings" Target="../printerSettings/printerSettings49.bin"/><Relationship Id="rId5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15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23" Type="http://schemas.openxmlformats.org/officeDocument/2006/relationships/externalLinkPath" Target="file:///F:\Users\wbloetsc\AppData\Local\Microsoft\Windows\Temporary%20Internet%20Files\Content.Outlook\SL140WB1\Prototype%20FPT-31.08.2017%20-%20Lu%20-%20def.xlsm" TargetMode="External"/><Relationship Id="rId10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19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4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9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14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22" Type="http://schemas.openxmlformats.org/officeDocument/2006/relationships/externalLinkPath" Target="file:///F:\Users\wbloetsc\AppData\Local\Microsoft\Windows\Temporary%20Internet%20Files\Content.Outlook\2Q7L9NRF\(D)%20BRF%20F1:(D)%20BRF%20F22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8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13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18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3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21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7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12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17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25" Type="http://schemas.openxmlformats.org/officeDocument/2006/relationships/drawing" Target="../drawings/drawing4.xml"/><Relationship Id="rId2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16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20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1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6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11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24" Type="http://schemas.openxmlformats.org/officeDocument/2006/relationships/printerSettings" Target="../printerSettings/printerSettings50.bin"/><Relationship Id="rId5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15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23" Type="http://schemas.openxmlformats.org/officeDocument/2006/relationships/externalLinkPath" Target="file:///F:\Users\wbloetsc\AppData\Local\Microsoft\Windows\Temporary%20Internet%20Files\Content.Outlook\SL140WB1\Prototype%20FPT-31.08.2017%20-%20Lu%20-%20def.xlsm" TargetMode="External"/><Relationship Id="rId10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19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4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9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14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22" Type="http://schemas.openxmlformats.org/officeDocument/2006/relationships/externalLinkPath" Target="file:///F:\Users\wbloetsc\AppData\Local\Microsoft\Windows\Temporary%20Internet%20Files\Content.Outlook\2Q7L9NRF\(D)%20BRF%20F1:(D)%20BRF%20F22" TargetMode="External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">
    <tabColor rgb="FF5DD749"/>
    <pageSetUpPr fitToPage="1"/>
  </sheetPr>
  <dimension ref="A1:I44"/>
  <sheetViews>
    <sheetView showGridLines="0" topLeftCell="A19" zoomScaleNormal="100" workbookViewId="0">
      <selection activeCell="E35" sqref="E35"/>
    </sheetView>
  </sheetViews>
  <sheetFormatPr defaultColWidth="9.140625" defaultRowHeight="12.75" x14ac:dyDescent="0.2"/>
  <cols>
    <col min="1" max="1" width="23.7109375" style="4" customWidth="1"/>
    <col min="2" max="2" width="10.42578125" style="4" customWidth="1"/>
    <col min="3" max="3" width="23.85546875" style="38" customWidth="1"/>
    <col min="4" max="4" width="8.85546875" style="4" customWidth="1"/>
    <col min="5" max="6" width="8.85546875" style="38" customWidth="1"/>
    <col min="7" max="16384" width="9.140625" style="4"/>
  </cols>
  <sheetData>
    <row r="1" spans="4:9" x14ac:dyDescent="0.2">
      <c r="D1" s="810" t="str">
        <f>'(B1)Informacion i përgjithshëm '!B12</f>
        <v>Lezhë</v>
      </c>
      <c r="E1" s="811"/>
      <c r="F1" s="812"/>
    </row>
    <row r="2" spans="4:9" s="6" customFormat="1" x14ac:dyDescent="0.2">
      <c r="D2" s="810" t="str">
        <f>'(B1)Informacion i përgjithshëm '!B13</f>
        <v>Brikena Vuksani</v>
      </c>
      <c r="E2" s="811"/>
      <c r="F2" s="812"/>
      <c r="G2" s="11"/>
      <c r="H2" s="11"/>
      <c r="I2" s="11"/>
    </row>
    <row r="3" spans="4:9" s="39" customFormat="1" ht="12.75" customHeight="1" x14ac:dyDescent="0.25">
      <c r="D3" s="810" t="str">
        <f>'(B1)Informacion i përgjithshëm '!B14</f>
        <v>Sheshi "Skenderbej", Lezhë</v>
      </c>
      <c r="E3" s="811"/>
      <c r="F3" s="812"/>
    </row>
    <row r="4" spans="4:9" s="39" customFormat="1" ht="12.75" customHeight="1" x14ac:dyDescent="0.25">
      <c r="D4" s="164">
        <f>'(B1)Informacion i përgjithshëm '!B15</f>
        <v>4501</v>
      </c>
      <c r="E4" s="165" t="str">
        <f>'(B1)Informacion i përgjithshëm '!B16</f>
        <v>Lezhë</v>
      </c>
      <c r="F4" s="166"/>
    </row>
    <row r="5" spans="4:9" s="40" customFormat="1" x14ac:dyDescent="0.25"/>
    <row r="20" spans="1:6" s="75" customFormat="1" ht="21" x14ac:dyDescent="0.25">
      <c r="A20" s="816" t="str">
        <f>'(G1) Fjalori'!A3</f>
        <v>(A1) PROGRAMI BUXHETOR AFATMESEM</v>
      </c>
      <c r="B20" s="817"/>
      <c r="C20" s="817"/>
      <c r="D20" s="817"/>
      <c r="E20" s="817"/>
      <c r="F20" s="818"/>
    </row>
    <row r="21" spans="1:6" s="75" customFormat="1" ht="21" x14ac:dyDescent="0.25">
      <c r="A21" s="813" t="str">
        <f>'(B1)Informacion i përgjithshëm '!B8&amp;"-"&amp;'(B1)Informacion i përgjithshëm '!B10</f>
        <v>2022-2024</v>
      </c>
      <c r="B21" s="814"/>
      <c r="C21" s="814"/>
      <c r="D21" s="814"/>
      <c r="E21" s="814"/>
      <c r="F21" s="815"/>
    </row>
    <row r="22" spans="1:6" s="75" customFormat="1" ht="21" x14ac:dyDescent="0.25">
      <c r="A22" s="803" t="str">
        <f>'(B1)Informacion i përgjithshëm '!B12</f>
        <v>Lezhë</v>
      </c>
      <c r="B22" s="804"/>
      <c r="C22" s="804"/>
      <c r="D22" s="804"/>
      <c r="E22" s="804"/>
      <c r="F22" s="805"/>
    </row>
    <row r="23" spans="1:6" x14ac:dyDescent="0.2">
      <c r="C23" s="4"/>
      <c r="E23" s="4"/>
      <c r="F23" s="4"/>
    </row>
    <row r="24" spans="1:6" x14ac:dyDescent="0.2">
      <c r="C24" s="4"/>
      <c r="E24" s="4"/>
      <c r="F24" s="4"/>
    </row>
    <row r="38" spans="1:6" x14ac:dyDescent="0.2">
      <c r="A38" s="801" t="str">
        <f>'(G1) Fjalori'!A4</f>
        <v>Periudha kohore</v>
      </c>
      <c r="B38" s="802"/>
      <c r="C38" s="13"/>
      <c r="D38" s="13"/>
      <c r="E38" s="13"/>
      <c r="F38" s="13"/>
    </row>
    <row r="39" spans="1:6" s="98" customFormat="1" x14ac:dyDescent="0.2">
      <c r="A39" s="159" t="str">
        <f>'(G1) Fjalori'!A5</f>
        <v>Viti t-2</v>
      </c>
      <c r="B39" s="313">
        <f>'(B1)Informacion i përgjithshëm '!B5</f>
        <v>2019</v>
      </c>
      <c r="C39" s="13"/>
      <c r="D39" s="13"/>
      <c r="E39" s="13"/>
      <c r="F39" s="13"/>
    </row>
    <row r="40" spans="1:6" x14ac:dyDescent="0.2">
      <c r="A40" s="120" t="str">
        <f>'(G1) Fjalori'!A6</f>
        <v>Viti i shkuar</v>
      </c>
      <c r="B40" s="313">
        <f>'(B1)Informacion i përgjithshëm '!B6</f>
        <v>2020</v>
      </c>
      <c r="C40" s="13"/>
      <c r="D40" s="13"/>
      <c r="E40" s="13"/>
      <c r="F40" s="13"/>
    </row>
    <row r="41" spans="1:6" x14ac:dyDescent="0.2">
      <c r="A41" s="159" t="str">
        <f>'(G1) Fjalori'!A7</f>
        <v>Viti aktual</v>
      </c>
      <c r="B41" s="313">
        <f>'(B1)Informacion i përgjithshëm '!B7</f>
        <v>2021</v>
      </c>
      <c r="C41" s="41"/>
      <c r="D41" s="13"/>
      <c r="E41" s="13"/>
      <c r="F41" s="13"/>
    </row>
    <row r="42" spans="1:6" x14ac:dyDescent="0.2">
      <c r="A42" s="159" t="str">
        <f>'(G1) Fjalori'!A8</f>
        <v>Viti t+1 (I pritur)</v>
      </c>
      <c r="B42" s="314">
        <f>'(B1)Informacion i përgjithshëm '!$B8</f>
        <v>2022</v>
      </c>
      <c r="C42" s="25"/>
      <c r="D42" s="10"/>
      <c r="E42" s="41"/>
      <c r="F42" s="41"/>
    </row>
    <row r="43" spans="1:6" x14ac:dyDescent="0.2">
      <c r="A43" s="159" t="str">
        <f>'(G1) Fjalori'!A9</f>
        <v>Viti t+2 (I pritur)</v>
      </c>
      <c r="B43" s="314">
        <f>'(B1)Informacion i përgjithshëm '!$B9</f>
        <v>2023</v>
      </c>
      <c r="C43" s="41"/>
      <c r="D43" s="801" t="str">
        <f>'(G1) Fjalori'!A11</f>
        <v>Version</v>
      </c>
      <c r="E43" s="809"/>
      <c r="F43" s="802"/>
    </row>
    <row r="44" spans="1:6" x14ac:dyDescent="0.2">
      <c r="A44" s="159" t="str">
        <f>'(G1) Fjalori'!A10</f>
        <v>Viti t+3 (I pritur)</v>
      </c>
      <c r="B44" s="314">
        <f>'(B1)Informacion i përgjithshëm '!$B10</f>
        <v>2024</v>
      </c>
      <c r="D44" s="806" t="s">
        <v>1931</v>
      </c>
      <c r="E44" s="807"/>
      <c r="F44" s="808"/>
    </row>
  </sheetData>
  <sheetProtection algorithmName="SHA-512" hashValue="JASKakQz7fa3URxynTAQgTrhvZlqvhOSBUDRYPn+Da+TeylEbky8QPRCLF0xfsYKDN/k3aN81+YYuM0pUDzjGQ==" saltValue="YPIyeg32ozCwcKN0bGCi5A==" spinCount="100000" sheet="1" objects="1" scenarios="1" selectLockedCells="1"/>
  <dataConsolidate/>
  <mergeCells count="9">
    <mergeCell ref="A38:B38"/>
    <mergeCell ref="A22:F22"/>
    <mergeCell ref="D44:F44"/>
    <mergeCell ref="D43:F43"/>
    <mergeCell ref="D1:F1"/>
    <mergeCell ref="D2:F2"/>
    <mergeCell ref="A21:F21"/>
    <mergeCell ref="A20:F20"/>
    <mergeCell ref="D3:F3"/>
  </mergeCells>
  <pageMargins left="0.78740157480314965" right="0.70866141732283472" top="0.98425196850393704" bottom="0.78740157480314965" header="0.43307086614173229" footer="0.31496062992125984"/>
  <pageSetup paperSize="256" fitToHeight="0" orientation="portrait" r:id="rId1"/>
  <headerFooter>
    <oddHeader>&amp;LPROGRAMI BUXHETOR AFATMESËM
&amp;C&amp;8 28 Shkurt 2019&amp;R&amp;A</oddHeader>
    <oddFooter>&amp;L&amp;8Copyright for Albania: Ministry of Finance and Economy / Local Finance Directory&amp;R1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9">
    <tabColor theme="9"/>
    <pageSetUpPr fitToPage="1"/>
  </sheetPr>
  <dimension ref="A1:F174"/>
  <sheetViews>
    <sheetView showGridLines="0" view="pageLayout" topLeftCell="A85" zoomScaleNormal="100" workbookViewId="0">
      <selection activeCell="D94" sqref="D94"/>
    </sheetView>
  </sheetViews>
  <sheetFormatPr defaultColWidth="4.140625" defaultRowHeight="12.75" x14ac:dyDescent="0.2"/>
  <cols>
    <col min="1" max="1" width="20.28515625" style="66" customWidth="1"/>
    <col min="2" max="2" width="9.140625" style="270" customWidth="1"/>
    <col min="3" max="3" width="70.42578125" style="65" customWidth="1"/>
    <col min="4" max="5" width="12.85546875" style="65" customWidth="1"/>
    <col min="6" max="6" width="12.85546875" style="66" customWidth="1"/>
    <col min="7" max="185" width="11.42578125" style="66" customWidth="1"/>
    <col min="186" max="186" width="3.85546875" style="66" customWidth="1"/>
    <col min="187" max="187" width="22" style="66" customWidth="1"/>
    <col min="188" max="190" width="4.140625" style="66" customWidth="1"/>
    <col min="191" max="191" width="5.85546875" style="66" customWidth="1"/>
    <col min="192" max="192" width="4.140625" style="66" customWidth="1"/>
    <col min="193" max="193" width="0.85546875" style="66" customWidth="1"/>
    <col min="194" max="194" width="5.85546875" style="66" customWidth="1"/>
    <col min="195" max="195" width="4.140625" style="66" customWidth="1"/>
    <col min="196" max="196" width="0.85546875" style="66" customWidth="1"/>
    <col min="197" max="197" width="5.85546875" style="66" customWidth="1"/>
    <col min="198" max="198" width="4.140625" style="66" customWidth="1"/>
    <col min="199" max="199" width="0.85546875" style="66" customWidth="1"/>
    <col min="200" max="200" width="5.85546875" style="66" customWidth="1"/>
    <col min="201" max="16384" width="4.140625" style="66"/>
  </cols>
  <sheetData>
    <row r="1" spans="1:6" s="177" customFormat="1" x14ac:dyDescent="0.2">
      <c r="A1" s="184" t="str">
        <f>'(G1) Fjalori'!A13</f>
        <v>Verdhë = Per tu plotësuar nga Departamenti i Financës</v>
      </c>
      <c r="B1" s="173"/>
      <c r="C1" s="173"/>
      <c r="D1" s="173"/>
      <c r="E1" s="173"/>
      <c r="F1" s="174"/>
    </row>
    <row r="3" spans="1:6" ht="21" x14ac:dyDescent="0.35">
      <c r="A3" s="865" t="str">
        <f>'(G1) Fjalori'!A324</f>
        <v>(C5) ANGAZHIMET</v>
      </c>
      <c r="B3" s="865"/>
      <c r="C3" s="865"/>
      <c r="D3" s="865"/>
      <c r="E3" s="865"/>
      <c r="F3" s="865"/>
    </row>
    <row r="4" spans="1:6" s="97" customFormat="1" x14ac:dyDescent="0.2">
      <c r="A4" s="67"/>
      <c r="B4" s="260"/>
    </row>
    <row r="5" spans="1:6" x14ac:dyDescent="0.2">
      <c r="B5" s="261"/>
      <c r="C5" s="66"/>
      <c r="D5" s="168">
        <f>'(B1)Informacion i përgjithshëm '!B8</f>
        <v>2022</v>
      </c>
      <c r="E5" s="168">
        <f>'(B1)Informacion i përgjithshëm '!B9</f>
        <v>2023</v>
      </c>
      <c r="F5" s="168">
        <f>'(B1)Informacion i përgjithshëm '!B10</f>
        <v>2024</v>
      </c>
    </row>
    <row r="6" spans="1:6" s="70" customFormat="1" ht="27.75" hidden="1" customHeight="1" x14ac:dyDescent="0.25">
      <c r="A6" s="69"/>
      <c r="B6" s="264"/>
      <c r="C6" s="69"/>
      <c r="D6" s="168" t="str">
        <f>'(B1)Informacion i përgjithshëm '!A7</f>
        <v>Viti aktual</v>
      </c>
      <c r="E6" s="168" t="str">
        <f>'(B1)Informacion i përgjithshëm '!A8</f>
        <v>Viti t+1 (I pritur)</v>
      </c>
      <c r="F6" s="168" t="str">
        <f>'(B1)Informacion i përgjithshëm '!A9</f>
        <v>Viti t+2 (I pritur)</v>
      </c>
    </row>
    <row r="7" spans="1:6" s="240" customFormat="1" ht="35.25" customHeight="1" x14ac:dyDescent="0.25">
      <c r="B7" s="265"/>
      <c r="D7" s="168" t="str">
        <f>'(G1) Fjalori'!A325</f>
        <v>Angazhimet</v>
      </c>
      <c r="E7" s="168" t="str">
        <f>D7</f>
        <v>Angazhimet</v>
      </c>
      <c r="F7" s="168" t="str">
        <f>E7</f>
        <v>Angazhimet</v>
      </c>
    </row>
    <row r="8" spans="1:6" ht="18.75" x14ac:dyDescent="0.2">
      <c r="A8" s="687" t="str">
        <f>'(B3) Struktura Funksionale'!A7</f>
        <v>Nënfunksioni 1</v>
      </c>
      <c r="B8" s="687" t="str">
        <f>'(B3) Struktura Funksionale'!B7</f>
        <v>011</v>
      </c>
      <c r="C8" s="263" t="str">
        <f>'(B3) Struktura Funksionale'!C7</f>
        <v>Organet ekzekutive dhe legjislative, per  Çështjet financiare dhe fiskale, Çështjet e brendshme</v>
      </c>
      <c r="D8" s="255"/>
      <c r="E8" s="255"/>
      <c r="F8" s="256"/>
    </row>
    <row r="9" spans="1:6" x14ac:dyDescent="0.2">
      <c r="A9" s="196" t="str">
        <f>'(B3) Struktura Funksionale'!A8</f>
        <v>Programi 1a</v>
      </c>
      <c r="B9" s="669" t="str">
        <f>'(B3) Struktura Funksionale'!B8</f>
        <v>01110</v>
      </c>
      <c r="C9" s="196" t="str">
        <f>'(B3) Struktura Funksionale'!C8</f>
        <v>Planifikimi Menaxhimi dhe Administrimi</v>
      </c>
      <c r="D9" s="203"/>
      <c r="E9" s="203"/>
      <c r="F9" s="203"/>
    </row>
    <row r="10" spans="1:6" x14ac:dyDescent="0.2">
      <c r="A10" s="196" t="str">
        <f>'(B3) Struktura Funksionale'!A9</f>
        <v>Programi 1b</v>
      </c>
      <c r="B10" s="669" t="str">
        <f>'(B3) Struktura Funksionale'!B9</f>
        <v>01120</v>
      </c>
      <c r="C10" s="196" t="str">
        <f>'(B3) Struktura Funksionale'!C9</f>
        <v>Çështje financiare dhe fiskale</v>
      </c>
      <c r="D10" s="51"/>
      <c r="E10" s="51"/>
      <c r="F10" s="51"/>
    </row>
    <row r="11" spans="1:6" hidden="1" x14ac:dyDescent="0.2">
      <c r="A11" s="196" t="str">
        <f>'(B3) Struktura Funksionale'!A10</f>
        <v>Programi 1c</v>
      </c>
      <c r="B11" s="669" t="str">
        <f>'(B3) Struktura Funksionale'!B10</f>
        <v>01130</v>
      </c>
      <c r="C11" s="196" t="str">
        <f>'(B3) Struktura Funksionale'!C10</f>
        <v>Sherbime të pergjithshme publike</v>
      </c>
      <c r="D11" s="51"/>
      <c r="E11" s="51"/>
      <c r="F11" s="51"/>
    </row>
    <row r="12" spans="1:6" x14ac:dyDescent="0.2">
      <c r="A12" s="196" t="str">
        <f>'(B3) Struktura Funksionale'!A11</f>
        <v>Programi 1d</v>
      </c>
      <c r="B12" s="669" t="str">
        <f>'(B3) Struktura Funksionale'!B11</f>
        <v>01170</v>
      </c>
      <c r="C12" s="196" t="str">
        <f>'(B3) Struktura Funksionale'!C11</f>
        <v>Gjendja civile</v>
      </c>
      <c r="D12" s="51"/>
      <c r="E12" s="51"/>
      <c r="F12" s="51"/>
    </row>
    <row r="13" spans="1:6" x14ac:dyDescent="0.2">
      <c r="A13" s="196" t="str">
        <f>'(B3) Struktura Funksionale'!A12</f>
        <v>Programi 1e</v>
      </c>
      <c r="B13" s="669">
        <f>'(B3) Struktura Funksionale'!B12</f>
        <v>0</v>
      </c>
      <c r="C13" s="196">
        <f>'(B3) Struktura Funksionale'!C12</f>
        <v>0</v>
      </c>
      <c r="D13" s="206"/>
      <c r="E13" s="206"/>
      <c r="F13" s="206"/>
    </row>
    <row r="14" spans="1:6" x14ac:dyDescent="0.2">
      <c r="A14" s="196" t="str">
        <f>'(B3) Struktura Funksionale'!A13</f>
        <v>Programi 1f</v>
      </c>
      <c r="B14" s="669">
        <f>'(B3) Struktura Funksionale'!B13</f>
        <v>0</v>
      </c>
      <c r="C14" s="196">
        <f>'(B3) Struktura Funksionale'!C13</f>
        <v>0</v>
      </c>
      <c r="D14" s="206"/>
      <c r="E14" s="206"/>
      <c r="F14" s="206"/>
    </row>
    <row r="15" spans="1:6" x14ac:dyDescent="0.2">
      <c r="A15" s="56"/>
      <c r="B15" s="266"/>
      <c r="C15" s="204"/>
      <c r="D15" s="201">
        <f>SUM(D9:D14)</f>
        <v>0</v>
      </c>
      <c r="E15" s="201">
        <f>SUM(E9:E14)</f>
        <v>0</v>
      </c>
      <c r="F15" s="201">
        <f>SUM(F9:F14)</f>
        <v>0</v>
      </c>
    </row>
    <row r="16" spans="1:6" ht="18.75" x14ac:dyDescent="0.2">
      <c r="A16" s="687" t="str">
        <f>'(B3) Struktura Funksionale'!A14</f>
        <v>Nënfunksioni 2</v>
      </c>
      <c r="B16" s="687" t="str">
        <f>'(B3) Struktura Funksionale'!B14</f>
        <v>017</v>
      </c>
      <c r="C16" s="263" t="str">
        <f>'(B3) Struktura Funksionale'!C14</f>
        <v>Shërbime të  huamarrjes vendore</v>
      </c>
      <c r="D16" s="255"/>
      <c r="E16" s="255"/>
      <c r="F16" s="256"/>
    </row>
    <row r="17" spans="1:6" hidden="1" x14ac:dyDescent="0.2">
      <c r="A17" s="196" t="str">
        <f>'(B3) Struktura Funksionale'!A15</f>
        <v>Programi 2a</v>
      </c>
      <c r="B17" s="669" t="str">
        <f>'(B3) Struktura Funksionale'!B15</f>
        <v>01310</v>
      </c>
      <c r="C17" s="196" t="str">
        <f>'(B3) Struktura Funksionale'!C15</f>
        <v>Planifikimi i përgjithshëm dhe Shërbimet Statistikore</v>
      </c>
      <c r="D17" s="203"/>
      <c r="E17" s="203"/>
      <c r="F17" s="203"/>
    </row>
    <row r="18" spans="1:6" hidden="1" x14ac:dyDescent="0.2">
      <c r="A18" s="196" t="str">
        <f>'(B3) Struktura Funksionale'!A16</f>
        <v>Programi 2b</v>
      </c>
      <c r="B18" s="669" t="str">
        <f>'(B3) Struktura Funksionale'!B16</f>
        <v>01312</v>
      </c>
      <c r="C18" s="196" t="str">
        <f>'(B3) Struktura Funksionale'!C16</f>
        <v>Gjendja civile</v>
      </c>
      <c r="D18" s="51"/>
      <c r="E18" s="51"/>
      <c r="F18" s="51"/>
    </row>
    <row r="19" spans="1:6" hidden="1" x14ac:dyDescent="0.2">
      <c r="A19" s="196" t="str">
        <f>'(B3) Struktura Funksionale'!A17</f>
        <v>Programi 2c</v>
      </c>
      <c r="B19" s="669" t="str">
        <f>'(B3) Struktura Funksionale'!B17</f>
        <v>01320</v>
      </c>
      <c r="C19" s="196" t="str">
        <f>'(B3) Struktura Funksionale'!C17</f>
        <v>Shërbime të tjera të përgjithshme</v>
      </c>
      <c r="D19" s="51"/>
      <c r="E19" s="51"/>
      <c r="F19" s="51"/>
    </row>
    <row r="20" spans="1:6" x14ac:dyDescent="0.2">
      <c r="A20" s="196" t="str">
        <f>'(B3) Struktura Funksionale'!A18</f>
        <v>Programi 2d</v>
      </c>
      <c r="B20" s="669" t="str">
        <f>'(B3) Struktura Funksionale'!B18</f>
        <v>01710</v>
      </c>
      <c r="C20" s="196" t="str">
        <f>'(B3) Struktura Funksionale'!C18</f>
        <v>Pagesa për shërbimin e borxhit të brendshëm</v>
      </c>
      <c r="D20" s="51">
        <v>11129</v>
      </c>
      <c r="E20" s="51">
        <v>8346</v>
      </c>
      <c r="F20" s="51">
        <v>0</v>
      </c>
    </row>
    <row r="21" spans="1:6" x14ac:dyDescent="0.2">
      <c r="A21" s="196" t="str">
        <f>'(B3) Struktura Funksionale'!A19</f>
        <v>Programi 2e</v>
      </c>
      <c r="B21" s="669">
        <f>'(B3) Struktura Funksionale'!B19</f>
        <v>0</v>
      </c>
      <c r="C21" s="196">
        <f>'(B3) Struktura Funksionale'!C19</f>
        <v>0</v>
      </c>
      <c r="D21" s="206"/>
      <c r="E21" s="206"/>
      <c r="F21" s="206"/>
    </row>
    <row r="22" spans="1:6" x14ac:dyDescent="0.2">
      <c r="A22" s="20"/>
      <c r="B22" s="267"/>
      <c r="C22" s="200"/>
      <c r="D22" s="201">
        <f>SUM(D17:D21)</f>
        <v>11129</v>
      </c>
      <c r="E22" s="201">
        <f t="shared" ref="E22:F22" si="0">SUM(E17:E21)</f>
        <v>8346</v>
      </c>
      <c r="F22" s="201">
        <f t="shared" si="0"/>
        <v>0</v>
      </c>
    </row>
    <row r="23" spans="1:6" ht="18.75" x14ac:dyDescent="0.2">
      <c r="A23" s="687" t="str">
        <f>'(B3) Struktura Funksionale'!A21</f>
        <v>Nënfunksioni 3</v>
      </c>
      <c r="B23" s="687" t="str">
        <f>'(B3) Struktura Funksionale'!B21</f>
        <v>031</v>
      </c>
      <c r="C23" s="263" t="str">
        <f>'(B3) Struktura Funksionale'!C21</f>
        <v>Shërbimet Policore</v>
      </c>
      <c r="D23" s="255"/>
      <c r="E23" s="255"/>
      <c r="F23" s="256"/>
    </row>
    <row r="24" spans="1:6" x14ac:dyDescent="0.2">
      <c r="A24" s="196" t="str">
        <f>'(B3) Struktura Funksionale'!A22</f>
        <v>Programi 3a</v>
      </c>
      <c r="B24" s="669" t="str">
        <f>'(B3) Struktura Funksionale'!B22</f>
        <v>03140</v>
      </c>
      <c r="C24" s="196" t="str">
        <f>'(B3) Struktura Funksionale'!C22</f>
        <v>Shërbimet e Policisë Vendore</v>
      </c>
      <c r="D24" s="203"/>
      <c r="E24" s="203"/>
      <c r="F24" s="203"/>
    </row>
    <row r="25" spans="1:6" x14ac:dyDescent="0.2">
      <c r="A25" s="196" t="str">
        <f>'(B3) Struktura Funksionale'!A23</f>
        <v>Programi 3b</v>
      </c>
      <c r="B25" s="669">
        <f>'(B3) Struktura Funksionale'!B23</f>
        <v>0</v>
      </c>
      <c r="C25" s="196">
        <f>'(B3) Struktura Funksionale'!C23</f>
        <v>0</v>
      </c>
      <c r="D25" s="51"/>
      <c r="E25" s="51"/>
      <c r="F25" s="51"/>
    </row>
    <row r="26" spans="1:6" x14ac:dyDescent="0.2">
      <c r="A26" s="196" t="str">
        <f>'(B3) Struktura Funksionale'!A24</f>
        <v>Programi 3c</v>
      </c>
      <c r="B26" s="669">
        <f>'(B3) Struktura Funksionale'!B24</f>
        <v>0</v>
      </c>
      <c r="C26" s="196">
        <f>'(B3) Struktura Funksionale'!C24</f>
        <v>0</v>
      </c>
      <c r="D26" s="51"/>
      <c r="E26" s="51"/>
      <c r="F26" s="51"/>
    </row>
    <row r="27" spans="1:6" x14ac:dyDescent="0.2">
      <c r="A27" s="20" t="str">
        <f>B23</f>
        <v>031</v>
      </c>
      <c r="B27" s="267"/>
      <c r="C27" s="200"/>
      <c r="D27" s="201">
        <f>SUM(D24:D26)</f>
        <v>0</v>
      </c>
      <c r="E27" s="201">
        <f t="shared" ref="E27" si="1">SUM(E24:E26)</f>
        <v>0</v>
      </c>
      <c r="F27" s="201">
        <f>SUM(F24:F26)</f>
        <v>0</v>
      </c>
    </row>
    <row r="28" spans="1:6" ht="18.75" x14ac:dyDescent="0.2">
      <c r="A28" s="687" t="str">
        <f>'(B3) Struktura Funksionale'!A25</f>
        <v>Nënfunksioni 4</v>
      </c>
      <c r="B28" s="687" t="str">
        <f>'(B3) Struktura Funksionale'!B25</f>
        <v>032</v>
      </c>
      <c r="C28" s="263" t="str">
        <f>'(B3) Struktura Funksionale'!C25</f>
        <v>Shërbimet e mbrojtjes ndaj zjarrit</v>
      </c>
      <c r="D28" s="255"/>
      <c r="E28" s="255"/>
      <c r="F28" s="256"/>
    </row>
    <row r="29" spans="1:6" x14ac:dyDescent="0.2">
      <c r="A29" s="196" t="str">
        <f>'(B3) Struktura Funksionale'!A26</f>
        <v>Programi 4a</v>
      </c>
      <c r="B29" s="669" t="str">
        <f>'(B3) Struktura Funksionale'!B26</f>
        <v>03280</v>
      </c>
      <c r="C29" s="196" t="str">
        <f>'(B3) Struktura Funksionale'!C26</f>
        <v>Mbrotja nga zjarri dhe mbrojtja civile</v>
      </c>
      <c r="D29" s="203"/>
      <c r="E29" s="203"/>
      <c r="F29" s="203"/>
    </row>
    <row r="30" spans="1:6" x14ac:dyDescent="0.2">
      <c r="A30" s="196" t="str">
        <f>'(B3) Struktura Funksionale'!A27</f>
        <v>Programi 4b</v>
      </c>
      <c r="B30" s="669">
        <f>'(B3) Struktura Funksionale'!B27</f>
        <v>0</v>
      </c>
      <c r="C30" s="196">
        <f>'(B3) Struktura Funksionale'!C27</f>
        <v>0</v>
      </c>
      <c r="D30" s="51"/>
      <c r="E30" s="51"/>
      <c r="F30" s="51"/>
    </row>
    <row r="31" spans="1:6" x14ac:dyDescent="0.2">
      <c r="A31" s="196" t="str">
        <f>'(B3) Struktura Funksionale'!A28</f>
        <v>Programi 4c</v>
      </c>
      <c r="B31" s="669">
        <f>'(B3) Struktura Funksionale'!B28</f>
        <v>0</v>
      </c>
      <c r="C31" s="196">
        <f>'(B3) Struktura Funksionale'!C28</f>
        <v>0</v>
      </c>
      <c r="D31" s="51"/>
      <c r="E31" s="51"/>
      <c r="F31" s="51"/>
    </row>
    <row r="32" spans="1:6" x14ac:dyDescent="0.2">
      <c r="A32" s="20" t="str">
        <f>A27</f>
        <v>031</v>
      </c>
      <c r="B32" s="269"/>
      <c r="C32" s="21"/>
      <c r="D32" s="68">
        <f>SUM(D29:D31)</f>
        <v>0</v>
      </c>
      <c r="E32" s="68">
        <f t="shared" ref="E32" si="2">SUM(E29:E31)</f>
        <v>0</v>
      </c>
      <c r="F32" s="68">
        <f>SUM(F29:F31)</f>
        <v>0</v>
      </c>
    </row>
    <row r="33" spans="1:6" ht="18.75" x14ac:dyDescent="0.2">
      <c r="A33" s="687" t="str">
        <f>'(B3) Struktura Funksionale'!A29</f>
        <v>Nënfunksioni 5</v>
      </c>
      <c r="B33" s="687" t="str">
        <f>'(B3) Struktura Funksionale'!B29</f>
        <v>036</v>
      </c>
      <c r="C33" s="263" t="str">
        <f>'(B3) Struktura Funksionale'!C29</f>
        <v>Marrdheniet me komunitetin</v>
      </c>
      <c r="D33" s="255"/>
      <c r="E33" s="255"/>
      <c r="F33" s="256"/>
    </row>
    <row r="34" spans="1:6" x14ac:dyDescent="0.2">
      <c r="A34" s="196" t="str">
        <f>'(B3) Struktura Funksionale'!A30</f>
        <v>Programi 5a</v>
      </c>
      <c r="B34" s="670" t="str">
        <f>'(B3) Struktura Funksionale'!B30</f>
        <v>03600</v>
      </c>
      <c r="C34" s="196" t="str">
        <f>'(B3) Struktura Funksionale'!C30</f>
        <v>Marrdheniet me komunitetin</v>
      </c>
      <c r="D34" s="203"/>
      <c r="E34" s="203"/>
      <c r="F34" s="203"/>
    </row>
    <row r="35" spans="1:6" hidden="1" x14ac:dyDescent="0.2">
      <c r="A35" s="196" t="str">
        <f>'(B3) Struktura Funksionale'!A31</f>
        <v>Programi 5b</v>
      </c>
      <c r="B35" s="669" t="str">
        <f>'(B3) Struktura Funksionale'!B31</f>
        <v>03602</v>
      </c>
      <c r="C35" s="196" t="str">
        <f>'(B3) Struktura Funksionale'!C31</f>
        <v>Supervizionimi administrativ lokal</v>
      </c>
      <c r="D35" s="51"/>
      <c r="E35" s="51"/>
      <c r="F35" s="51"/>
    </row>
    <row r="36" spans="1:6" x14ac:dyDescent="0.2">
      <c r="A36" s="196" t="str">
        <f>'(B3) Struktura Funksionale'!A32</f>
        <v>Programi 5c</v>
      </c>
      <c r="B36" s="669">
        <f>'(B3) Struktura Funksionale'!B32</f>
        <v>0</v>
      </c>
      <c r="C36" s="196">
        <f>'(B3) Struktura Funksionale'!C32</f>
        <v>0</v>
      </c>
      <c r="D36" s="51"/>
      <c r="E36" s="51"/>
      <c r="F36" s="51"/>
    </row>
    <row r="37" spans="1:6" x14ac:dyDescent="0.2">
      <c r="A37" s="20"/>
      <c r="B37" s="267"/>
      <c r="C37" s="200"/>
      <c r="D37" s="201">
        <f>SUM(D34:D36)</f>
        <v>0</v>
      </c>
      <c r="E37" s="201">
        <f>SUM(E34:E36)</f>
        <v>0</v>
      </c>
      <c r="F37" s="201">
        <f>SUM(F34:F36)</f>
        <v>0</v>
      </c>
    </row>
    <row r="38" spans="1:6" ht="18.75" x14ac:dyDescent="0.2">
      <c r="A38" s="687" t="str">
        <f>'(B3) Struktura Funksionale'!A34</f>
        <v>Nënfunksioni 6</v>
      </c>
      <c r="B38" s="687" t="str">
        <f>'(B3) Struktura Funksionale'!B34</f>
        <v>041</v>
      </c>
      <c r="C38" s="263" t="str">
        <f>'(B3) Struktura Funksionale'!C34</f>
        <v>Çështjet e përgjithshme ekonomike, tregtare dhe të punës</v>
      </c>
      <c r="D38" s="255"/>
      <c r="E38" s="255"/>
      <c r="F38" s="256"/>
    </row>
    <row r="39" spans="1:6" hidden="1" x14ac:dyDescent="0.2">
      <c r="A39" s="196" t="str">
        <f>'(B3) Struktura Funksionale'!A35</f>
        <v>Programi 6a</v>
      </c>
      <c r="B39" s="669" t="str">
        <f>'(B3) Struktura Funksionale'!B35</f>
        <v>04110</v>
      </c>
      <c r="C39" s="196" t="str">
        <f>'(B3) Struktura Funksionale'!C35</f>
        <v xml:space="preserve">Çështjet e përgjithshme ekonomike dhe tregtare </v>
      </c>
      <c r="D39" s="203"/>
      <c r="E39" s="203"/>
      <c r="F39" s="203"/>
    </row>
    <row r="40" spans="1:6" x14ac:dyDescent="0.2">
      <c r="A40" s="196" t="str">
        <f>'(B3) Struktura Funksionale'!A36</f>
        <v>Programi 6b</v>
      </c>
      <c r="B40" s="669" t="str">
        <f>'(B3) Struktura Funksionale'!B36</f>
        <v>04130</v>
      </c>
      <c r="C40" s="196" t="str">
        <f>'(B3) Struktura Funksionale'!C36</f>
        <v>Mbështetje për zhvillimin ekonomik</v>
      </c>
      <c r="D40" s="51"/>
      <c r="E40" s="51"/>
      <c r="F40" s="51"/>
    </row>
    <row r="41" spans="1:6" hidden="1" x14ac:dyDescent="0.2">
      <c r="A41" s="196" t="str">
        <f>'(B3) Struktura Funksionale'!A37</f>
        <v>Programi 6c</v>
      </c>
      <c r="B41" s="669" t="str">
        <f>'(B3) Struktura Funksionale'!B37</f>
        <v>04131</v>
      </c>
      <c r="C41" s="196" t="str">
        <f>'(B3) Struktura Funksionale'!C37</f>
        <v>Promovimi i biznesit lokal</v>
      </c>
      <c r="D41" s="51"/>
      <c r="E41" s="51"/>
      <c r="F41" s="51"/>
    </row>
    <row r="42" spans="1:6" hidden="1" x14ac:dyDescent="0.2">
      <c r="A42" s="196" t="str">
        <f>'(B3) Struktura Funksionale'!A38</f>
        <v>Programi 6d</v>
      </c>
      <c r="B42" s="669" t="str">
        <f>'(B3) Struktura Funksionale'!B38</f>
        <v>04132</v>
      </c>
      <c r="C42" s="196" t="str">
        <f>'(B3) Struktura Funksionale'!C38</f>
        <v>Mbështetja e Zhvillimit rajonal</v>
      </c>
      <c r="D42" s="51"/>
      <c r="E42" s="51"/>
      <c r="F42" s="51"/>
    </row>
    <row r="43" spans="1:6" x14ac:dyDescent="0.2">
      <c r="A43" s="196" t="str">
        <f>'(B3) Struktura Funksionale'!A39</f>
        <v>Programi 6e</v>
      </c>
      <c r="B43" s="669" t="str">
        <f>'(B3) Struktura Funksionale'!B39</f>
        <v>04160</v>
      </c>
      <c r="C43" s="196" t="str">
        <f>'(B3) Struktura Funksionale'!C39</f>
        <v>Shërbimet e tregjeve, akreditimi dhe inspektimi</v>
      </c>
      <c r="D43" s="51"/>
      <c r="E43" s="51"/>
      <c r="F43" s="51"/>
    </row>
    <row r="44" spans="1:6" x14ac:dyDescent="0.2">
      <c r="A44" s="196" t="str">
        <f>'(B3) Struktura Funksionale'!A40</f>
        <v>Programi 6f</v>
      </c>
      <c r="B44" s="669">
        <f>'(B3) Struktura Funksionale'!B40</f>
        <v>0</v>
      </c>
      <c r="C44" s="196">
        <f>'(B3) Struktura Funksionale'!C40</f>
        <v>0</v>
      </c>
      <c r="D44" s="206"/>
      <c r="E44" s="206"/>
      <c r="F44" s="206"/>
    </row>
    <row r="45" spans="1:6" x14ac:dyDescent="0.2">
      <c r="A45" s="20"/>
      <c r="B45" s="267"/>
      <c r="C45" s="200"/>
      <c r="D45" s="201">
        <f>SUM(D39:D44)</f>
        <v>0</v>
      </c>
      <c r="E45" s="201">
        <f>SUM(E39:E44)</f>
        <v>0</v>
      </c>
      <c r="F45" s="201">
        <f>SUM(F39:F44)</f>
        <v>0</v>
      </c>
    </row>
    <row r="46" spans="1:6" ht="18.75" x14ac:dyDescent="0.2">
      <c r="A46" s="687" t="str">
        <f>'(B3) Struktura Funksionale'!A41</f>
        <v>Nënfunksioni 7</v>
      </c>
      <c r="B46" s="687" t="str">
        <f>'(B3) Struktura Funksionale'!B41</f>
        <v>042</v>
      </c>
      <c r="C46" s="263" t="str">
        <f>'(B3) Struktura Funksionale'!C41</f>
        <v>Bujqësia, pyjet, peshkimi dhe gjuetia</v>
      </c>
      <c r="D46" s="255"/>
      <c r="E46" s="255"/>
      <c r="F46" s="256"/>
    </row>
    <row r="47" spans="1:6" x14ac:dyDescent="0.2">
      <c r="A47" s="196" t="str">
        <f>'(B3) Struktura Funksionale'!A42</f>
        <v>Programi 7a</v>
      </c>
      <c r="B47" s="669" t="str">
        <f>'(B3) Struktura Funksionale'!B42</f>
        <v>04220</v>
      </c>
      <c r="C47" s="196" t="str">
        <f>'(B3) Struktura Funksionale'!C42</f>
        <v>Shërbimet bujqësore, inspektimi, ushqimi dhe mbrojtja e konsumatoreve</v>
      </c>
      <c r="D47" s="203"/>
      <c r="E47" s="203"/>
      <c r="F47" s="203"/>
    </row>
    <row r="48" spans="1:6" hidden="1" x14ac:dyDescent="0.2">
      <c r="A48" s="196" t="str">
        <f>'(B3) Struktura Funksionale'!A43</f>
        <v>Programi 7b</v>
      </c>
      <c r="B48" s="669" t="str">
        <f>'(B3) Struktura Funksionale'!B43</f>
        <v>04222</v>
      </c>
      <c r="C48" s="196" t="str">
        <f>'(B3) Struktura Funksionale'!C43</f>
        <v>Këshillimi Bujqësor</v>
      </c>
      <c r="D48" s="51"/>
      <c r="E48" s="51"/>
      <c r="F48" s="51"/>
    </row>
    <row r="49" spans="1:6" hidden="1" x14ac:dyDescent="0.2">
      <c r="A49" s="196" t="str">
        <f>'(B3) Struktura Funksionale'!A44</f>
        <v>Programi 7c</v>
      </c>
      <c r="B49" s="669" t="str">
        <f>'(B3) Struktura Funksionale'!B44</f>
        <v>04223</v>
      </c>
      <c r="C49" s="196" t="str">
        <f>'(B3) Struktura Funksionale'!C44</f>
        <v>Veterineria</v>
      </c>
      <c r="D49" s="51"/>
      <c r="E49" s="51"/>
      <c r="F49" s="51"/>
    </row>
    <row r="50" spans="1:6" x14ac:dyDescent="0.2">
      <c r="A50" s="196" t="str">
        <f>'(B3) Struktura Funksionale'!A45</f>
        <v>Programi 7d</v>
      </c>
      <c r="B50" s="669" t="str">
        <f>'(B3) Struktura Funksionale'!B45</f>
        <v>04240</v>
      </c>
      <c r="C50" s="196" t="str">
        <f>'(B3) Struktura Funksionale'!C45</f>
        <v>Menaxhimi i Infrastruktuës së ujitjes dhe kullimit</v>
      </c>
      <c r="D50" s="51"/>
      <c r="E50" s="51"/>
      <c r="F50" s="51"/>
    </row>
    <row r="51" spans="1:6" x14ac:dyDescent="0.2">
      <c r="A51" s="196" t="str">
        <f>'(B3) Struktura Funksionale'!A46</f>
        <v>Programi 7e</v>
      </c>
      <c r="B51" s="669" t="str">
        <f>'(B3) Struktura Funksionale'!B46</f>
        <v>04260</v>
      </c>
      <c r="C51" s="196" t="str">
        <f>'(B3) Struktura Funksionale'!C46</f>
        <v>Administrimi i pyjeve dhe kullotave</v>
      </c>
      <c r="D51" s="51"/>
      <c r="E51" s="51"/>
      <c r="F51" s="51"/>
    </row>
    <row r="52" spans="1:6" x14ac:dyDescent="0.2">
      <c r="A52" s="196" t="str">
        <f>'(B3) Struktura Funksionale'!A47</f>
        <v>Programi 7f</v>
      </c>
      <c r="B52" s="669">
        <f>'(B3) Struktura Funksionale'!B47</f>
        <v>0</v>
      </c>
      <c r="C52" s="196">
        <f>'(B3) Struktura Funksionale'!C47</f>
        <v>0</v>
      </c>
      <c r="D52" s="51"/>
      <c r="E52" s="51"/>
      <c r="F52" s="51"/>
    </row>
    <row r="53" spans="1:6" x14ac:dyDescent="0.2">
      <c r="A53" s="20"/>
      <c r="B53" s="267"/>
      <c r="C53" s="200"/>
      <c r="D53" s="201">
        <f>SUM(D47:D52)</f>
        <v>0</v>
      </c>
      <c r="E53" s="201">
        <f t="shared" ref="E53:F53" si="3">SUM(E47:E52)</f>
        <v>0</v>
      </c>
      <c r="F53" s="201">
        <f t="shared" si="3"/>
        <v>0</v>
      </c>
    </row>
    <row r="54" spans="1:6" ht="18.75" x14ac:dyDescent="0.2">
      <c r="A54" s="687" t="str">
        <f>'(B3) Struktura Funksionale'!A48</f>
        <v>Nënfunksioni 8</v>
      </c>
      <c r="B54" s="687" t="str">
        <f>'(B3) Struktura Funksionale'!B48</f>
        <v>045</v>
      </c>
      <c r="C54" s="263" t="str">
        <f>'(B3) Struktura Funksionale'!C48</f>
        <v>Transporti</v>
      </c>
      <c r="D54" s="255"/>
      <c r="E54" s="255"/>
      <c r="F54" s="256"/>
    </row>
    <row r="55" spans="1:6" x14ac:dyDescent="0.2">
      <c r="A55" s="196" t="str">
        <f>'(B3) Struktura Funksionale'!A49</f>
        <v>Programi 8a</v>
      </c>
      <c r="B55" s="669" t="str">
        <f>'(B3) Struktura Funksionale'!B49</f>
        <v>04520</v>
      </c>
      <c r="C55" s="196" t="str">
        <f>'(B3) Struktura Funksionale'!C49</f>
        <v>Rrjeti rrugor rural</v>
      </c>
      <c r="D55" s="203">
        <v>106519</v>
      </c>
      <c r="E55" s="203">
        <v>0</v>
      </c>
      <c r="F55" s="203">
        <v>0</v>
      </c>
    </row>
    <row r="56" spans="1:6" hidden="1" x14ac:dyDescent="0.2">
      <c r="A56" s="196" t="str">
        <f>'(B3) Struktura Funksionale'!A50</f>
        <v>Programi 8b</v>
      </c>
      <c r="B56" s="669" t="str">
        <f>'(B3) Struktura Funksionale'!B50</f>
        <v>04530</v>
      </c>
      <c r="C56" s="196" t="str">
        <f>'(B3) Struktura Funksionale'!C50</f>
        <v>Studimi i rrugëve</v>
      </c>
      <c r="D56" s="51"/>
      <c r="E56" s="51"/>
      <c r="F56" s="51"/>
    </row>
    <row r="57" spans="1:6" x14ac:dyDescent="0.2">
      <c r="A57" s="196" t="str">
        <f>'(B3) Struktura Funksionale'!A51</f>
        <v>Programi 8c</v>
      </c>
      <c r="B57" s="669" t="str">
        <f>'(B3) Struktura Funksionale'!B51</f>
        <v>04570</v>
      </c>
      <c r="C57" s="196" t="str">
        <f>'(B3) Struktura Funksionale'!C51</f>
        <v>Transporti publik</v>
      </c>
      <c r="D57" s="51"/>
      <c r="E57" s="51"/>
      <c r="F57" s="51"/>
    </row>
    <row r="58" spans="1:6" x14ac:dyDescent="0.2">
      <c r="A58" s="196" t="str">
        <f>'(B3) Struktura Funksionale'!A52</f>
        <v>Programi 8d</v>
      </c>
      <c r="B58" s="669">
        <f>'(B3) Struktura Funksionale'!B52</f>
        <v>0</v>
      </c>
      <c r="C58" s="196">
        <f>'(B3) Struktura Funksionale'!C52</f>
        <v>0</v>
      </c>
      <c r="D58" s="51"/>
      <c r="E58" s="51"/>
      <c r="F58" s="51"/>
    </row>
    <row r="59" spans="1:6" x14ac:dyDescent="0.2">
      <c r="A59" s="20"/>
      <c r="B59" s="267"/>
      <c r="C59" s="200"/>
      <c r="D59" s="201">
        <f>SUM(D55:D58)</f>
        <v>106519</v>
      </c>
      <c r="E59" s="201">
        <f t="shared" ref="E59:F59" si="4">SUM(E55:E58)</f>
        <v>0</v>
      </c>
      <c r="F59" s="201">
        <f t="shared" si="4"/>
        <v>0</v>
      </c>
    </row>
    <row r="60" spans="1:6" ht="18.75" x14ac:dyDescent="0.2">
      <c r="A60" s="687" t="str">
        <f>'(B3) Struktura Funksionale'!A53</f>
        <v>Nënfunksioni 9</v>
      </c>
      <c r="B60" s="687" t="str">
        <f>'(B3) Struktura Funksionale'!B53</f>
        <v>047</v>
      </c>
      <c r="C60" s="263" t="str">
        <f>'(B3) Struktura Funksionale'!C53</f>
        <v>Industri të tjera</v>
      </c>
      <c r="D60" s="255"/>
      <c r="E60" s="255"/>
      <c r="F60" s="256"/>
    </row>
    <row r="61" spans="1:6" x14ac:dyDescent="0.2">
      <c r="A61" s="196" t="str">
        <f>'(B3) Struktura Funksionale'!A54</f>
        <v>Programi 9a</v>
      </c>
      <c r="B61" s="669" t="str">
        <f>'(B3) Struktura Funksionale'!B54</f>
        <v>04740</v>
      </c>
      <c r="C61" s="196" t="str">
        <f>'(B3) Struktura Funksionale'!C54</f>
        <v>Projekte Zhvillimi</v>
      </c>
      <c r="D61" s="203"/>
      <c r="E61" s="203"/>
      <c r="F61" s="203"/>
    </row>
    <row r="62" spans="1:6" x14ac:dyDescent="0.2">
      <c r="A62" s="196" t="str">
        <f>'(B3) Struktura Funksionale'!A55</f>
        <v>Programi 9b</v>
      </c>
      <c r="B62" s="669" t="str">
        <f>'(B3) Struktura Funksionale'!B55</f>
        <v>04760</v>
      </c>
      <c r="C62" s="196" t="str">
        <f>'(B3) Struktura Funksionale'!C55</f>
        <v>Zhvillimi i turizmit</v>
      </c>
      <c r="D62" s="51"/>
      <c r="E62" s="51"/>
      <c r="F62" s="51"/>
    </row>
    <row r="63" spans="1:6" hidden="1" x14ac:dyDescent="0.2">
      <c r="A63" s="196" t="str">
        <f>'(B3) Struktura Funksionale'!A56</f>
        <v>Programi 9c</v>
      </c>
      <c r="B63" s="669" t="str">
        <f>'(B3) Struktura Funksionale'!B56</f>
        <v>04742</v>
      </c>
      <c r="C63" s="196" t="str">
        <f>'(B3) Struktura Funksionale'!C56</f>
        <v>Rekreacioni</v>
      </c>
      <c r="D63" s="51"/>
      <c r="E63" s="51"/>
      <c r="F63" s="51"/>
    </row>
    <row r="64" spans="1:6" x14ac:dyDescent="0.2">
      <c r="A64" s="196" t="str">
        <f>'(B3) Struktura Funksionale'!A57</f>
        <v>Programi 9d</v>
      </c>
      <c r="B64" s="669">
        <f>'(B3) Struktura Funksionale'!B57</f>
        <v>0</v>
      </c>
      <c r="C64" s="196">
        <f>'(B3) Struktura Funksionale'!C57</f>
        <v>0</v>
      </c>
      <c r="D64" s="51"/>
      <c r="E64" s="51"/>
      <c r="F64" s="51"/>
    </row>
    <row r="65" spans="1:6" x14ac:dyDescent="0.2">
      <c r="A65" s="217"/>
      <c r="B65" s="268"/>
      <c r="C65" s="217"/>
      <c r="D65" s="68">
        <f>SUM(D61:D64)</f>
        <v>0</v>
      </c>
      <c r="E65" s="68">
        <f t="shared" ref="E65:F65" si="5">SUM(E61:E64)</f>
        <v>0</v>
      </c>
      <c r="F65" s="68">
        <f t="shared" si="5"/>
        <v>0</v>
      </c>
    </row>
    <row r="66" spans="1:6" ht="21" customHeight="1" x14ac:dyDescent="0.2">
      <c r="A66" s="687" t="str">
        <f>'(B3) Struktura Funksionale'!A59</f>
        <v>Nënfunksioni 10</v>
      </c>
      <c r="B66" s="687" t="str">
        <f>'(B3) Struktura Funksionale'!B59</f>
        <v>051</v>
      </c>
      <c r="C66" s="263" t="str">
        <f>'(B3) Struktura Funksionale'!C59</f>
        <v>Menaxhimi i mbetjeve</v>
      </c>
      <c r="D66" s="255"/>
      <c r="E66" s="255"/>
      <c r="F66" s="256"/>
    </row>
    <row r="67" spans="1:6" x14ac:dyDescent="0.2">
      <c r="A67" s="196" t="str">
        <f>'(B3) Struktura Funksionale'!A60</f>
        <v>Programi 10a</v>
      </c>
      <c r="B67" s="669" t="str">
        <f>'(B3) Struktura Funksionale'!B60</f>
        <v>05100</v>
      </c>
      <c r="C67" s="196" t="str">
        <f>'(B3) Struktura Funksionale'!C60</f>
        <v>Menaxhimi i mbetjeve</v>
      </c>
      <c r="D67" s="203">
        <v>79780</v>
      </c>
      <c r="E67" s="203">
        <v>79780</v>
      </c>
      <c r="F67" s="203">
        <v>79780</v>
      </c>
    </row>
    <row r="68" spans="1:6" x14ac:dyDescent="0.2">
      <c r="A68" s="196" t="str">
        <f>'(B3) Struktura Funksionale'!A61</f>
        <v>Programi 10b</v>
      </c>
      <c r="B68" s="669">
        <f>'(B3) Struktura Funksionale'!B61</f>
        <v>0</v>
      </c>
      <c r="C68" s="196">
        <f>'(B3) Struktura Funksionale'!C61</f>
        <v>0</v>
      </c>
      <c r="D68" s="51"/>
      <c r="E68" s="51"/>
      <c r="F68" s="51"/>
    </row>
    <row r="69" spans="1:6" x14ac:dyDescent="0.2">
      <c r="A69" s="196" t="str">
        <f>'(B3) Struktura Funksionale'!A62</f>
        <v>Programi 10c</v>
      </c>
      <c r="B69" s="669">
        <f>'(B3) Struktura Funksionale'!B62</f>
        <v>0</v>
      </c>
      <c r="C69" s="196">
        <f>'(B3) Struktura Funksionale'!C62</f>
        <v>0</v>
      </c>
      <c r="D69" s="51"/>
      <c r="E69" s="51"/>
      <c r="F69" s="51"/>
    </row>
    <row r="70" spans="1:6" x14ac:dyDescent="0.2">
      <c r="A70" s="20"/>
      <c r="B70" s="267"/>
      <c r="C70" s="200"/>
      <c r="D70" s="201">
        <f>SUM(D67:D69)</f>
        <v>79780</v>
      </c>
      <c r="E70" s="201">
        <f>SUM(E67:E69)</f>
        <v>79780</v>
      </c>
      <c r="F70" s="201">
        <f>SUM(F67:F69)</f>
        <v>79780</v>
      </c>
    </row>
    <row r="71" spans="1:6" ht="21" customHeight="1" x14ac:dyDescent="0.2">
      <c r="A71" s="687" t="str">
        <f>'(B3) Struktura Funksionale'!A63</f>
        <v>Nënfunksioni 11</v>
      </c>
      <c r="B71" s="687" t="str">
        <f>'(B3) Struktura Funksionale'!B63</f>
        <v>052</v>
      </c>
      <c r="C71" s="263" t="str">
        <f>'(B3) Struktura Funksionale'!C63</f>
        <v>Menaxhimi i Ujërave të zeza</v>
      </c>
      <c r="D71" s="255"/>
      <c r="E71" s="255"/>
      <c r="F71" s="256"/>
    </row>
    <row r="72" spans="1:6" x14ac:dyDescent="0.2">
      <c r="A72" s="196" t="str">
        <f>'(B3) Struktura Funksionale'!A64</f>
        <v>Programi 11a</v>
      </c>
      <c r="B72" s="669" t="str">
        <f>'(B3) Struktura Funksionale'!B64</f>
        <v>05200</v>
      </c>
      <c r="C72" s="196" t="str">
        <f>'(B3) Struktura Funksionale'!C64</f>
        <v>Menaxhimi i ujrave të zeza dhe kanalizimeve</v>
      </c>
      <c r="D72" s="203"/>
      <c r="E72" s="203"/>
      <c r="F72" s="203"/>
    </row>
    <row r="73" spans="1:6" x14ac:dyDescent="0.2">
      <c r="A73" s="196" t="str">
        <f>'(B3) Struktura Funksionale'!A65</f>
        <v>Programi 11b</v>
      </c>
      <c r="B73" s="669">
        <f>'(B3) Struktura Funksionale'!B65</f>
        <v>0</v>
      </c>
      <c r="C73" s="196">
        <f>'(B3) Struktura Funksionale'!C65</f>
        <v>0</v>
      </c>
      <c r="D73" s="51"/>
      <c r="E73" s="51"/>
      <c r="F73" s="51"/>
    </row>
    <row r="74" spans="1:6" x14ac:dyDescent="0.2">
      <c r="A74" s="196" t="str">
        <f>'(B3) Struktura Funksionale'!A66</f>
        <v>Programi 11c</v>
      </c>
      <c r="B74" s="669">
        <f>'(B3) Struktura Funksionale'!B66</f>
        <v>0</v>
      </c>
      <c r="C74" s="196">
        <f>'(B3) Struktura Funksionale'!C66</f>
        <v>0</v>
      </c>
      <c r="D74" s="51"/>
      <c r="E74" s="51"/>
      <c r="F74" s="51"/>
    </row>
    <row r="75" spans="1:6" x14ac:dyDescent="0.2">
      <c r="A75" s="20"/>
      <c r="B75" s="267"/>
      <c r="C75" s="200"/>
      <c r="D75" s="201">
        <f>SUM(D72:D74)</f>
        <v>0</v>
      </c>
      <c r="E75" s="201">
        <f>SUM(E72:E74)</f>
        <v>0</v>
      </c>
      <c r="F75" s="201">
        <f>SUM(F72:F74)</f>
        <v>0</v>
      </c>
    </row>
    <row r="76" spans="1:6" ht="21.75" customHeight="1" x14ac:dyDescent="0.2">
      <c r="A76" s="687" t="str">
        <f>'(B3) Struktura Funksionale'!A67</f>
        <v>Nënfunksioni 12</v>
      </c>
      <c r="B76" s="687" t="str">
        <f>'(B3) Struktura Funksionale'!B67</f>
        <v>053</v>
      </c>
      <c r="C76" s="263" t="str">
        <f>'(B3) Struktura Funksionale'!C67</f>
        <v>Reduktimi i ndotjes</v>
      </c>
      <c r="D76" s="255"/>
      <c r="E76" s="255"/>
      <c r="F76" s="256"/>
    </row>
    <row r="77" spans="1:6" x14ac:dyDescent="0.2">
      <c r="A77" s="196" t="str">
        <f>'(B3) Struktura Funksionale'!A68</f>
        <v>Programi 12a</v>
      </c>
      <c r="B77" s="669" t="str">
        <f>'(B3) Struktura Funksionale'!B68</f>
        <v>05320</v>
      </c>
      <c r="C77" s="196" t="str">
        <f>'(B3) Struktura Funksionale'!C68</f>
        <v>Programet e mbrojtjes së mjedisit</v>
      </c>
      <c r="D77" s="203"/>
      <c r="E77" s="203"/>
      <c r="F77" s="203"/>
    </row>
    <row r="78" spans="1:6" x14ac:dyDescent="0.2">
      <c r="A78" s="196" t="str">
        <f>'(B3) Struktura Funksionale'!A69</f>
        <v>Programi 12b</v>
      </c>
      <c r="B78" s="669">
        <f>'(B3) Struktura Funksionale'!B69</f>
        <v>0</v>
      </c>
      <c r="C78" s="196">
        <f>'(B3) Struktura Funksionale'!C69</f>
        <v>0</v>
      </c>
      <c r="D78" s="51"/>
      <c r="E78" s="51"/>
      <c r="F78" s="51"/>
    </row>
    <row r="79" spans="1:6" x14ac:dyDescent="0.2">
      <c r="A79" s="196" t="str">
        <f>'(B3) Struktura Funksionale'!A70</f>
        <v>Programi 12c</v>
      </c>
      <c r="B79" s="669">
        <f>'(B3) Struktura Funksionale'!B70</f>
        <v>0</v>
      </c>
      <c r="C79" s="196">
        <f>'(B3) Struktura Funksionale'!C70</f>
        <v>0</v>
      </c>
      <c r="D79" s="51"/>
      <c r="E79" s="51"/>
      <c r="F79" s="51"/>
    </row>
    <row r="80" spans="1:6" x14ac:dyDescent="0.2">
      <c r="A80" s="20"/>
      <c r="B80" s="267"/>
      <c r="C80" s="200"/>
      <c r="D80" s="201">
        <f>SUM(D77:D79)</f>
        <v>0</v>
      </c>
      <c r="E80" s="201">
        <f>SUM(E77:E79)</f>
        <v>0</v>
      </c>
      <c r="F80" s="201">
        <f>SUM(F77:F79)</f>
        <v>0</v>
      </c>
    </row>
    <row r="81" spans="1:6" ht="22.5" customHeight="1" x14ac:dyDescent="0.2">
      <c r="A81" s="687" t="str">
        <f>'(B3) Struktura Funksionale'!A71</f>
        <v>Nënfunksioni 13</v>
      </c>
      <c r="B81" s="687" t="str">
        <f>'(B3) Struktura Funksionale'!B71</f>
        <v>056</v>
      </c>
      <c r="C81" s="263" t="str">
        <f>'(B3) Struktura Funksionale'!C71</f>
        <v>Mbrojtja e mjedisit</v>
      </c>
      <c r="D81" s="255"/>
      <c r="E81" s="255"/>
      <c r="F81" s="256"/>
    </row>
    <row r="82" spans="1:6" x14ac:dyDescent="0.2">
      <c r="A82" s="196" t="str">
        <f>'(B3) Struktura Funksionale'!A72</f>
        <v>Programi 13a</v>
      </c>
      <c r="B82" s="669" t="str">
        <f>'(B3) Struktura Funksionale'!B72</f>
        <v>05630</v>
      </c>
      <c r="C82" s="196" t="str">
        <f>'(B3) Struktura Funksionale'!C72</f>
        <v>Ndërgjegjësimi mjedisor</v>
      </c>
      <c r="D82" s="203"/>
      <c r="E82" s="203"/>
      <c r="F82" s="203"/>
    </row>
    <row r="83" spans="1:6" hidden="1" x14ac:dyDescent="0.2">
      <c r="A83" s="196" t="str">
        <f>'(B3) Struktura Funksionale'!A73</f>
        <v>Programi 13b</v>
      </c>
      <c r="B83" s="669" t="str">
        <f>'(B3) Struktura Funksionale'!B73</f>
        <v>05640</v>
      </c>
      <c r="C83" s="196" t="str">
        <f>'(B3) Struktura Funksionale'!C73</f>
        <v>Administrimi i resurseve ujore</v>
      </c>
      <c r="D83" s="51"/>
      <c r="E83" s="51"/>
      <c r="F83" s="51"/>
    </row>
    <row r="84" spans="1:6" x14ac:dyDescent="0.2">
      <c r="A84" s="196" t="str">
        <f>'(B3) Struktura Funksionale'!A74</f>
        <v>Programi 13c</v>
      </c>
      <c r="B84" s="669">
        <f>'(B3) Struktura Funksionale'!B74</f>
        <v>0</v>
      </c>
      <c r="C84" s="196">
        <f>'(B3) Struktura Funksionale'!C74</f>
        <v>0</v>
      </c>
      <c r="D84" s="51"/>
      <c r="E84" s="51"/>
      <c r="F84" s="51"/>
    </row>
    <row r="85" spans="1:6" x14ac:dyDescent="0.2">
      <c r="A85" s="20"/>
      <c r="B85" s="267"/>
      <c r="C85" s="200"/>
      <c r="D85" s="201">
        <f>SUM(D82:D84)</f>
        <v>0</v>
      </c>
      <c r="E85" s="201">
        <f>SUM(E82:E84)</f>
        <v>0</v>
      </c>
      <c r="F85" s="201">
        <f>SUM(F82:F84)</f>
        <v>0</v>
      </c>
    </row>
    <row r="86" spans="1:6" ht="22.5" customHeight="1" x14ac:dyDescent="0.2">
      <c r="A86" s="687" t="str">
        <f>'(B3) Struktura Funksionale'!A76</f>
        <v>Nënfunksioni 14</v>
      </c>
      <c r="B86" s="687" t="str">
        <f>'(B3) Struktura Funksionale'!B76</f>
        <v>061</v>
      </c>
      <c r="C86" s="263" t="str">
        <f>'(B3) Struktura Funksionale'!C76</f>
        <v>Urbanistika</v>
      </c>
      <c r="D86" s="255"/>
      <c r="E86" s="255"/>
      <c r="F86" s="256"/>
    </row>
    <row r="87" spans="1:6" x14ac:dyDescent="0.2">
      <c r="A87" s="196" t="str">
        <f>'(B3) Struktura Funksionale'!A77</f>
        <v>Programi 14a</v>
      </c>
      <c r="B87" s="669" t="str">
        <f>'(B3) Struktura Funksionale'!B77</f>
        <v>06140</v>
      </c>
      <c r="C87" s="196" t="str">
        <f>'(B3) Struktura Funksionale'!C77</f>
        <v>Planifikimi Urban Vendor</v>
      </c>
      <c r="D87" s="203"/>
      <c r="E87" s="203"/>
      <c r="F87" s="203"/>
    </row>
    <row r="88" spans="1:6" hidden="1" x14ac:dyDescent="0.2">
      <c r="A88" s="196" t="str">
        <f>'(B3) Struktura Funksionale'!A78</f>
        <v>Programi 14b</v>
      </c>
      <c r="B88" s="669" t="str">
        <f>'(B3) Struktura Funksionale'!B78</f>
        <v>06180</v>
      </c>
      <c r="C88" s="196" t="str">
        <f>'(B3) Struktura Funksionale'!C78</f>
        <v>Planifikimi urban dhe strehimi</v>
      </c>
      <c r="D88" s="51"/>
      <c r="E88" s="51"/>
      <c r="F88" s="51"/>
    </row>
    <row r="89" spans="1:6" x14ac:dyDescent="0.2">
      <c r="A89" s="196" t="str">
        <f>'(B3) Struktura Funksionale'!A79</f>
        <v>Programi 14c</v>
      </c>
      <c r="B89" s="669">
        <f>'(B3) Struktura Funksionale'!B79</f>
        <v>0</v>
      </c>
      <c r="C89" s="196">
        <f>'(B3) Struktura Funksionale'!C79</f>
        <v>0</v>
      </c>
      <c r="D89" s="51"/>
      <c r="E89" s="51"/>
      <c r="F89" s="51"/>
    </row>
    <row r="90" spans="1:6" x14ac:dyDescent="0.2">
      <c r="A90" s="20"/>
      <c r="B90" s="267"/>
      <c r="C90" s="200"/>
      <c r="D90" s="201">
        <f>SUM(D87:D89)</f>
        <v>0</v>
      </c>
      <c r="E90" s="201">
        <f>SUM(E87:E89)</f>
        <v>0</v>
      </c>
      <c r="F90" s="201">
        <f>SUM(F87:F89)</f>
        <v>0</v>
      </c>
    </row>
    <row r="91" spans="1:6" ht="21.75" customHeight="1" x14ac:dyDescent="0.2">
      <c r="A91" s="687" t="str">
        <f>'(B3) Struktura Funksionale'!A80</f>
        <v>Nënfunksioni 15</v>
      </c>
      <c r="B91" s="687" t="str">
        <f>'(B3) Struktura Funksionale'!B80</f>
        <v>062</v>
      </c>
      <c r="C91" s="263" t="str">
        <f>'(B3) Struktura Funksionale'!C80</f>
        <v>Zhvillimi i komunitetit</v>
      </c>
      <c r="D91" s="255"/>
      <c r="E91" s="255"/>
      <c r="F91" s="256"/>
    </row>
    <row r="92" spans="1:6" x14ac:dyDescent="0.2">
      <c r="A92" s="196" t="str">
        <f>'(B3) Struktura Funksionale'!A81</f>
        <v>Programi 15a</v>
      </c>
      <c r="B92" s="669" t="str">
        <f>'(B3) Struktura Funksionale'!B81</f>
        <v>06210</v>
      </c>
      <c r="C92" s="196" t="str">
        <f>'(B3) Struktura Funksionale'!C81</f>
        <v>Programet e zhvillimit</v>
      </c>
      <c r="D92" s="203"/>
      <c r="E92" s="203"/>
      <c r="F92" s="203"/>
    </row>
    <row r="93" spans="1:6" x14ac:dyDescent="0.2">
      <c r="A93" s="196" t="str">
        <f>'(B3) Struktura Funksionale'!A82</f>
        <v>Programi 15b</v>
      </c>
      <c r="B93" s="669" t="str">
        <f>'(B3) Struktura Funksionale'!B82</f>
        <v>06260</v>
      </c>
      <c r="C93" s="196" t="str">
        <f>'(B3) Struktura Funksionale'!C82</f>
        <v>Sherbime publike vendore</v>
      </c>
      <c r="D93" s="203">
        <v>6560</v>
      </c>
      <c r="E93" s="203">
        <v>7605</v>
      </c>
      <c r="F93" s="203">
        <v>7605</v>
      </c>
    </row>
    <row r="94" spans="1:6" x14ac:dyDescent="0.2">
      <c r="A94" s="196" t="str">
        <f>'(B3) Struktura Funksionale'!A83</f>
        <v>Programi 15c</v>
      </c>
      <c r="B94" s="669">
        <f>'(B3) Struktura Funksionale'!B83</f>
        <v>0</v>
      </c>
      <c r="C94" s="196">
        <f>'(B3) Struktura Funksionale'!C83</f>
        <v>0</v>
      </c>
      <c r="D94" s="51"/>
      <c r="E94" s="51"/>
      <c r="F94" s="51"/>
    </row>
    <row r="95" spans="1:6" x14ac:dyDescent="0.2">
      <c r="A95" s="20"/>
      <c r="B95" s="267"/>
      <c r="C95" s="200"/>
      <c r="D95" s="201">
        <f>SUM(D92:D94)</f>
        <v>6560</v>
      </c>
      <c r="E95" s="201">
        <f t="shared" ref="E95:F95" si="6">SUM(E92:E94)</f>
        <v>7605</v>
      </c>
      <c r="F95" s="201">
        <f t="shared" si="6"/>
        <v>7605</v>
      </c>
    </row>
    <row r="96" spans="1:6" ht="22.5" customHeight="1" x14ac:dyDescent="0.2">
      <c r="A96" s="687" t="str">
        <f>'(B3) Struktura Funksionale'!A84</f>
        <v>Nënfunksioni 16</v>
      </c>
      <c r="B96" s="687" t="str">
        <f>'(B3) Struktura Funksionale'!B84</f>
        <v>063</v>
      </c>
      <c r="C96" s="263" t="str">
        <f>'(B3) Struktura Funksionale'!C84</f>
        <v>Furnizimi me ujë</v>
      </c>
      <c r="D96" s="255"/>
      <c r="E96" s="255"/>
      <c r="F96" s="256"/>
    </row>
    <row r="97" spans="1:6" x14ac:dyDescent="0.2">
      <c r="A97" s="196" t="str">
        <f>'(B3) Struktura Funksionale'!A85</f>
        <v>Programi 16a</v>
      </c>
      <c r="B97" s="669" t="str">
        <f>'(B3) Struktura Funksionale'!B85</f>
        <v>06330</v>
      </c>
      <c r="C97" s="196" t="str">
        <f>'(B3) Struktura Funksionale'!C85</f>
        <v xml:space="preserve">Furnizimi me ujë </v>
      </c>
      <c r="D97" s="203"/>
      <c r="E97" s="203"/>
      <c r="F97" s="203"/>
    </row>
    <row r="98" spans="1:6" x14ac:dyDescent="0.2">
      <c r="A98" s="196" t="str">
        <f>'(B3) Struktura Funksionale'!A86</f>
        <v>Programi 16b</v>
      </c>
      <c r="B98" s="669">
        <f>'(B3) Struktura Funksionale'!B86</f>
        <v>0</v>
      </c>
      <c r="C98" s="196">
        <f>'(B3) Struktura Funksionale'!C86</f>
        <v>0</v>
      </c>
      <c r="D98" s="51"/>
      <c r="E98" s="51"/>
      <c r="F98" s="51"/>
    </row>
    <row r="99" spans="1:6" x14ac:dyDescent="0.2">
      <c r="A99" s="196" t="str">
        <f>'(B3) Struktura Funksionale'!A87</f>
        <v>Programi 16c</v>
      </c>
      <c r="B99" s="669">
        <f>'(B3) Struktura Funksionale'!B87</f>
        <v>0</v>
      </c>
      <c r="C99" s="196">
        <f>'(B3) Struktura Funksionale'!C87</f>
        <v>0</v>
      </c>
      <c r="D99" s="51"/>
      <c r="E99" s="51"/>
      <c r="F99" s="51"/>
    </row>
    <row r="100" spans="1:6" x14ac:dyDescent="0.2">
      <c r="A100" s="20"/>
      <c r="B100" s="269"/>
      <c r="C100" s="21"/>
      <c r="D100" s="68">
        <f>SUM(D97:D99)</f>
        <v>0</v>
      </c>
      <c r="E100" s="68">
        <f>SUM(E97:E99)</f>
        <v>0</v>
      </c>
      <c r="F100" s="68">
        <f>SUM(F97:F99)</f>
        <v>0</v>
      </c>
    </row>
    <row r="101" spans="1:6" ht="23.25" customHeight="1" x14ac:dyDescent="0.2">
      <c r="A101" s="687" t="str">
        <f>'(B3) Struktura Funksionale'!A88</f>
        <v>Nënfunksioni 17</v>
      </c>
      <c r="B101" s="687" t="str">
        <f>'(B3) Struktura Funksionale'!B88</f>
        <v>064</v>
      </c>
      <c r="C101" s="263" t="str">
        <f>'(B3) Struktura Funksionale'!C88</f>
        <v>Ndriçimi i rrugëve</v>
      </c>
      <c r="D101" s="255"/>
      <c r="E101" s="255"/>
      <c r="F101" s="256"/>
    </row>
    <row r="102" spans="1:6" x14ac:dyDescent="0.2">
      <c r="A102" s="196" t="str">
        <f>'(B3) Struktura Funksionale'!A89</f>
        <v>Programi 17a</v>
      </c>
      <c r="B102" s="669" t="str">
        <f>'(B3) Struktura Funksionale'!B89</f>
        <v>06440</v>
      </c>
      <c r="C102" s="196" t="str">
        <f>'(B3) Struktura Funksionale'!C89</f>
        <v>Ndriçim rrugësh</v>
      </c>
      <c r="D102" s="51"/>
      <c r="E102" s="51"/>
      <c r="F102" s="51"/>
    </row>
    <row r="103" spans="1:6" x14ac:dyDescent="0.2">
      <c r="A103" s="196" t="str">
        <f>'(B3) Struktura Funksionale'!A90</f>
        <v>Programi 17b</v>
      </c>
      <c r="B103" s="669">
        <f>'(B3) Struktura Funksionale'!B90</f>
        <v>0</v>
      </c>
      <c r="C103" s="196">
        <f>'(B3) Struktura Funksionale'!C90</f>
        <v>0</v>
      </c>
      <c r="D103" s="51"/>
      <c r="E103" s="51"/>
      <c r="F103" s="51"/>
    </row>
    <row r="104" spans="1:6" x14ac:dyDescent="0.2">
      <c r="A104" s="196" t="str">
        <f>'(B3) Struktura Funksionale'!A91</f>
        <v>Programi 17c</v>
      </c>
      <c r="B104" s="669">
        <f>'(B3) Struktura Funksionale'!B91</f>
        <v>0</v>
      </c>
      <c r="C104" s="196">
        <f>'(B3) Struktura Funksionale'!C91</f>
        <v>0</v>
      </c>
      <c r="D104" s="51"/>
      <c r="E104" s="51"/>
      <c r="F104" s="51"/>
    </row>
    <row r="105" spans="1:6" x14ac:dyDescent="0.2">
      <c r="A105" s="20"/>
      <c r="B105" s="267"/>
      <c r="C105" s="200"/>
      <c r="D105" s="201">
        <f>SUM(D102:D104)</f>
        <v>0</v>
      </c>
      <c r="E105" s="201">
        <f>SUM(E102:E104)</f>
        <v>0</v>
      </c>
      <c r="F105" s="201">
        <f>SUM(F102:F104)</f>
        <v>0</v>
      </c>
    </row>
    <row r="106" spans="1:6" ht="22.5" customHeight="1" x14ac:dyDescent="0.2">
      <c r="A106" s="687" t="str">
        <f>'(B3) Struktura Funksionale'!A93</f>
        <v>Nënfunksioni 18</v>
      </c>
      <c r="B106" s="687" t="str">
        <f>'(B3) Struktura Funksionale'!B93</f>
        <v>072</v>
      </c>
      <c r="C106" s="263" t="str">
        <f>'(B3) Struktura Funksionale'!C93</f>
        <v>Shërbimet e kujdesit parësor</v>
      </c>
      <c r="D106" s="255"/>
      <c r="E106" s="255"/>
      <c r="F106" s="256"/>
    </row>
    <row r="107" spans="1:6" x14ac:dyDescent="0.2">
      <c r="A107" s="196" t="str">
        <f>'(B3) Struktura Funksionale'!A94</f>
        <v>Programi 18a</v>
      </c>
      <c r="B107" s="669" t="str">
        <f>'(B3) Struktura Funksionale'!B94</f>
        <v>07220</v>
      </c>
      <c r="C107" s="196" t="str">
        <f>'(B3) Struktura Funksionale'!C94</f>
        <v>Shërbimet e kujdesit parësor</v>
      </c>
      <c r="D107" s="203"/>
      <c r="E107" s="203"/>
      <c r="F107" s="203"/>
    </row>
    <row r="108" spans="1:6" x14ac:dyDescent="0.2">
      <c r="A108" s="196" t="str">
        <f>'(B3) Struktura Funksionale'!A95</f>
        <v>Programi 18b</v>
      </c>
      <c r="B108" s="669">
        <f>'(B3) Struktura Funksionale'!B95</f>
        <v>0</v>
      </c>
      <c r="C108" s="196">
        <f>'(B3) Struktura Funksionale'!C95</f>
        <v>0</v>
      </c>
      <c r="D108" s="51"/>
      <c r="E108" s="51"/>
      <c r="F108" s="51"/>
    </row>
    <row r="109" spans="1:6" x14ac:dyDescent="0.2">
      <c r="A109" s="196" t="str">
        <f>'(B3) Struktura Funksionale'!A96</f>
        <v>Programi 18c</v>
      </c>
      <c r="B109" s="669">
        <f>'(B3) Struktura Funksionale'!B96</f>
        <v>0</v>
      </c>
      <c r="C109" s="196">
        <f>'(B3) Struktura Funksionale'!C96</f>
        <v>0</v>
      </c>
      <c r="D109" s="51"/>
      <c r="E109" s="51"/>
      <c r="F109" s="51"/>
    </row>
    <row r="110" spans="1:6" x14ac:dyDescent="0.2">
      <c r="A110" s="20"/>
      <c r="B110" s="267"/>
      <c r="C110" s="200"/>
      <c r="D110" s="201">
        <f>SUM(D107:D109)</f>
        <v>0</v>
      </c>
      <c r="E110" s="201">
        <f>SUM(E107:E109)</f>
        <v>0</v>
      </c>
      <c r="F110" s="201">
        <f>SUM(F107:F109)</f>
        <v>0</v>
      </c>
    </row>
    <row r="111" spans="1:6" ht="24" customHeight="1" x14ac:dyDescent="0.2">
      <c r="A111" s="687" t="str">
        <f>'(B3) Struktura Funksionale'!A98</f>
        <v>Nënfunksioni 19</v>
      </c>
      <c r="B111" s="687" t="str">
        <f>'(B3) Struktura Funksionale'!B98</f>
        <v>081</v>
      </c>
      <c r="C111" s="263" t="str">
        <f>'(B3) Struktura Funksionale'!C98</f>
        <v>Shërbimet rekreative dhe sportive</v>
      </c>
      <c r="D111" s="255"/>
      <c r="E111" s="255"/>
      <c r="F111" s="256"/>
    </row>
    <row r="112" spans="1:6" hidden="1" x14ac:dyDescent="0.2">
      <c r="A112" s="196" t="str">
        <f>'(B3) Struktura Funksionale'!A99</f>
        <v>Programi 19a</v>
      </c>
      <c r="B112" s="669" t="str">
        <f>'(B3) Struktura Funksionale'!B99</f>
        <v>08120</v>
      </c>
      <c r="C112" s="196" t="str">
        <f>'(B3) Struktura Funksionale'!C99</f>
        <v>Parqet</v>
      </c>
      <c r="D112" s="203"/>
      <c r="E112" s="203"/>
      <c r="F112" s="203"/>
    </row>
    <row r="113" spans="1:6" x14ac:dyDescent="0.2">
      <c r="A113" s="196" t="str">
        <f>'(B3) Struktura Funksionale'!A100</f>
        <v>Programi 19b</v>
      </c>
      <c r="B113" s="669" t="str">
        <f>'(B3) Struktura Funksionale'!B100</f>
        <v>08130</v>
      </c>
      <c r="C113" s="196" t="str">
        <f>'(B3) Struktura Funksionale'!C100</f>
        <v>Sport dhe argëtim</v>
      </c>
      <c r="D113" s="51"/>
      <c r="E113" s="51"/>
      <c r="F113" s="51"/>
    </row>
    <row r="114" spans="1:6" x14ac:dyDescent="0.2">
      <c r="A114" s="196" t="str">
        <f>'(B3) Struktura Funksionale'!A101</f>
        <v>Programi 19c</v>
      </c>
      <c r="B114" s="669">
        <f>'(B3) Struktura Funksionale'!B101</f>
        <v>0</v>
      </c>
      <c r="C114" s="196">
        <f>'(B3) Struktura Funksionale'!C101</f>
        <v>0</v>
      </c>
      <c r="D114" s="51"/>
      <c r="E114" s="51"/>
      <c r="F114" s="51"/>
    </row>
    <row r="115" spans="1:6" x14ac:dyDescent="0.2">
      <c r="A115" s="20"/>
      <c r="B115" s="267"/>
      <c r="C115" s="200"/>
      <c r="D115" s="201">
        <f>SUM(D112:D114)</f>
        <v>0</v>
      </c>
      <c r="E115" s="201">
        <f>SUM(E112:E114)</f>
        <v>0</v>
      </c>
      <c r="F115" s="201">
        <f>SUM(F112:F114)</f>
        <v>0</v>
      </c>
    </row>
    <row r="116" spans="1:6" ht="23.25" customHeight="1" x14ac:dyDescent="0.2">
      <c r="A116" s="687" t="str">
        <f>'(B3) Struktura Funksionale'!A102</f>
        <v>Nënfunksioni 20</v>
      </c>
      <c r="B116" s="687" t="str">
        <f>'(B3) Struktura Funksionale'!B102</f>
        <v>082</v>
      </c>
      <c r="C116" s="263" t="str">
        <f>'(B3) Struktura Funksionale'!C102</f>
        <v>Shërbimet kulturore</v>
      </c>
      <c r="D116" s="255"/>
      <c r="E116" s="255"/>
      <c r="F116" s="256"/>
    </row>
    <row r="117" spans="1:6" x14ac:dyDescent="0.2">
      <c r="A117" s="196" t="str">
        <f>'(B3) Struktura Funksionale'!A103</f>
        <v>Programi 20a</v>
      </c>
      <c r="B117" s="669" t="str">
        <f>'(B3) Struktura Funksionale'!B103</f>
        <v>08220</v>
      </c>
      <c r="C117" s="196" t="str">
        <f>'(B3) Struktura Funksionale'!C103</f>
        <v>Trashëgimia kulturore, eventet artistike dhe kulturore</v>
      </c>
      <c r="D117" s="203"/>
      <c r="E117" s="203"/>
      <c r="F117" s="203"/>
    </row>
    <row r="118" spans="1:6" hidden="1" x14ac:dyDescent="0.2">
      <c r="A118" s="196" t="str">
        <f>'(B3) Struktura Funksionale'!A104</f>
        <v>Programi 20b</v>
      </c>
      <c r="B118" s="669" t="str">
        <f>'(B3) Struktura Funksionale'!B104</f>
        <v>08230</v>
      </c>
      <c r="C118" s="196" t="str">
        <f>'(B3) Struktura Funksionale'!C104</f>
        <v>Arti dhe kultura</v>
      </c>
      <c r="D118" s="51"/>
      <c r="E118" s="51"/>
      <c r="F118" s="51"/>
    </row>
    <row r="119" spans="1:6" hidden="1" x14ac:dyDescent="0.2">
      <c r="A119" s="196" t="str">
        <f>'(B3) Struktura Funksionale'!A105</f>
        <v>Programi 20c</v>
      </c>
      <c r="B119" s="669" t="str">
        <f>'(B3) Struktura Funksionale'!B105</f>
        <v>08280</v>
      </c>
      <c r="C119" s="196" t="str">
        <f>'(B3) Struktura Funksionale'!C105</f>
        <v xml:space="preserve">Muzetë, teatrot dhe eventet kulturore </v>
      </c>
      <c r="D119" s="51"/>
      <c r="E119" s="51"/>
      <c r="F119" s="51"/>
    </row>
    <row r="120" spans="1:6" x14ac:dyDescent="0.2">
      <c r="A120" s="196" t="str">
        <f>'(B3) Struktura Funksionale'!A106</f>
        <v>Programi 20d</v>
      </c>
      <c r="B120" s="669">
        <f>'(B3) Struktura Funksionale'!B106</f>
        <v>0</v>
      </c>
      <c r="C120" s="196">
        <f>'(B3) Struktura Funksionale'!C106</f>
        <v>0</v>
      </c>
      <c r="D120" s="51"/>
      <c r="E120" s="51"/>
      <c r="F120" s="51"/>
    </row>
    <row r="121" spans="1:6" x14ac:dyDescent="0.2">
      <c r="A121" s="20"/>
      <c r="B121" s="267"/>
      <c r="C121" s="200"/>
      <c r="D121" s="201">
        <f>SUM(D117:D120)</f>
        <v>0</v>
      </c>
      <c r="E121" s="201">
        <f t="shared" ref="E121:F121" si="7">SUM(E117:E120)</f>
        <v>0</v>
      </c>
      <c r="F121" s="201">
        <f t="shared" si="7"/>
        <v>0</v>
      </c>
    </row>
    <row r="122" spans="1:6" ht="22.5" customHeight="1" x14ac:dyDescent="0.2">
      <c r="A122" s="687" t="str">
        <f>'(B3) Struktura Funksionale'!A108</f>
        <v>Nënfunksioni 21</v>
      </c>
      <c r="B122" s="687" t="str">
        <f>'(B3) Struktura Funksionale'!B108</f>
        <v>091</v>
      </c>
      <c r="C122" s="263" t="str">
        <f>'(B3) Struktura Funksionale'!C108</f>
        <v>Arsimi bazë dhe parashkollor</v>
      </c>
      <c r="D122" s="255"/>
      <c r="E122" s="255"/>
      <c r="F122" s="256"/>
    </row>
    <row r="123" spans="1:6" x14ac:dyDescent="0.2">
      <c r="A123" s="196" t="str">
        <f>'(B3) Struktura Funksionale'!A109</f>
        <v>Programi 21a</v>
      </c>
      <c r="B123" s="669" t="str">
        <f>'(B3) Struktura Funksionale'!B109</f>
        <v>09120</v>
      </c>
      <c r="C123" s="196" t="str">
        <f>'(B3) Struktura Funksionale'!C109</f>
        <v>Arsimi bazë përfshirë arsimin parashkollor.</v>
      </c>
      <c r="D123" s="203">
        <v>10000</v>
      </c>
      <c r="E123" s="203">
        <v>10000</v>
      </c>
      <c r="F123" s="203">
        <v>10000</v>
      </c>
    </row>
    <row r="124" spans="1:6" hidden="1" x14ac:dyDescent="0.2">
      <c r="A124" s="196" t="str">
        <f>'(B3) Struktura Funksionale'!A110</f>
        <v>Programi 21b</v>
      </c>
      <c r="B124" s="669" t="str">
        <f>'(B3) Struktura Funksionale'!B110</f>
        <v>09122</v>
      </c>
      <c r="C124" s="196" t="str">
        <f>'(B3) Struktura Funksionale'!C110</f>
        <v>Mësuesit e kopshteve dhe pagat e stafit mbështetës</v>
      </c>
      <c r="D124" s="51"/>
      <c r="E124" s="51"/>
      <c r="F124" s="51"/>
    </row>
    <row r="125" spans="1:6" hidden="1" x14ac:dyDescent="0.2">
      <c r="A125" s="196" t="str">
        <f>'(B3) Struktura Funksionale'!A111</f>
        <v>Programi 21c</v>
      </c>
      <c r="B125" s="669" t="str">
        <f>'(B3) Struktura Funksionale'!B111</f>
        <v>09123</v>
      </c>
      <c r="C125" s="196" t="str">
        <f>'(B3) Struktura Funksionale'!C111</f>
        <v>Ushqimi i kopshteve</v>
      </c>
      <c r="D125" s="51"/>
      <c r="E125" s="51"/>
      <c r="F125" s="51"/>
    </row>
    <row r="126" spans="1:6" x14ac:dyDescent="0.2">
      <c r="A126" s="196" t="str">
        <f>'(B3) Struktura Funksionale'!A112</f>
        <v>Programi 21d</v>
      </c>
      <c r="B126" s="669">
        <f>'(B3) Struktura Funksionale'!B112</f>
        <v>0</v>
      </c>
      <c r="C126" s="196">
        <f>'(B3) Struktura Funksionale'!C112</f>
        <v>0</v>
      </c>
      <c r="D126" s="51"/>
      <c r="E126" s="51"/>
      <c r="F126" s="51"/>
    </row>
    <row r="127" spans="1:6" x14ac:dyDescent="0.2">
      <c r="A127" s="20"/>
      <c r="B127" s="267"/>
      <c r="C127" s="200"/>
      <c r="D127" s="201">
        <f>SUM(D123:D126)</f>
        <v>10000</v>
      </c>
      <c r="E127" s="201">
        <f t="shared" ref="E127:F127" si="8">SUM(E123:E126)</f>
        <v>10000</v>
      </c>
      <c r="F127" s="201">
        <f t="shared" si="8"/>
        <v>10000</v>
      </c>
    </row>
    <row r="128" spans="1:6" ht="23.25" customHeight="1" x14ac:dyDescent="0.2">
      <c r="A128" s="687" t="str">
        <f>'(B3) Struktura Funksionale'!A113</f>
        <v>Nënfunksioni 22</v>
      </c>
      <c r="B128" s="687" t="str">
        <f>'(B3) Struktura Funksionale'!B113</f>
        <v>092</v>
      </c>
      <c r="C128" s="263" t="str">
        <f>'(B3) Struktura Funksionale'!C113</f>
        <v>Arsimi parauniversitar</v>
      </c>
      <c r="D128" s="255"/>
      <c r="E128" s="255"/>
      <c r="F128" s="256"/>
    </row>
    <row r="129" spans="1:6" x14ac:dyDescent="0.2">
      <c r="A129" s="196" t="str">
        <f>'(B3) Struktura Funksionale'!A114</f>
        <v>Programi 22a</v>
      </c>
      <c r="B129" s="669" t="str">
        <f>'(B3) Struktura Funksionale'!B114</f>
        <v>09230</v>
      </c>
      <c r="C129" s="196" t="str">
        <f>'(B3) Struktura Funksionale'!C114</f>
        <v>Arsimi i mesëm i përgjithshëm</v>
      </c>
      <c r="D129" s="203"/>
      <c r="E129" s="203"/>
      <c r="F129" s="203"/>
    </row>
    <row r="130" spans="1:6" hidden="1" x14ac:dyDescent="0.2">
      <c r="A130" s="196" t="str">
        <f>'(B3) Struktura Funksionale'!A115</f>
        <v>Programi 22b</v>
      </c>
      <c r="B130" s="669" t="str">
        <f>'(B3) Struktura Funksionale'!B115</f>
        <v>09232</v>
      </c>
      <c r="C130" s="196" t="str">
        <f>'(B3) Struktura Funksionale'!C115</f>
        <v>Pagat e stafit mbështetës</v>
      </c>
      <c r="D130" s="51"/>
      <c r="E130" s="51"/>
      <c r="F130" s="51"/>
    </row>
    <row r="131" spans="1:6" x14ac:dyDescent="0.2">
      <c r="A131" s="196" t="str">
        <f>'(B3) Struktura Funksionale'!A116</f>
        <v>Programi 22c</v>
      </c>
      <c r="B131" s="669" t="str">
        <f>'(B3) Struktura Funksionale'!B116</f>
        <v>09240</v>
      </c>
      <c r="C131" s="196" t="str">
        <f>'(B3) Struktura Funksionale'!C116</f>
        <v>Arsimi profesional</v>
      </c>
      <c r="D131" s="51"/>
      <c r="E131" s="51"/>
      <c r="F131" s="51"/>
    </row>
    <row r="132" spans="1:6" x14ac:dyDescent="0.2">
      <c r="A132" s="196" t="str">
        <f>'(B3) Struktura Funksionale'!A117</f>
        <v>Programi 22d</v>
      </c>
      <c r="B132" s="669">
        <f>'(B3) Struktura Funksionale'!B117</f>
        <v>0</v>
      </c>
      <c r="C132" s="196">
        <f>'(B3) Struktura Funksionale'!C117</f>
        <v>0</v>
      </c>
      <c r="D132" s="51"/>
      <c r="E132" s="51"/>
      <c r="F132" s="51"/>
    </row>
    <row r="133" spans="1:6" x14ac:dyDescent="0.2">
      <c r="A133" s="20"/>
      <c r="B133" s="269"/>
      <c r="C133" s="21"/>
      <c r="D133" s="68">
        <f>SUM(D129:D132)</f>
        <v>0</v>
      </c>
      <c r="E133" s="68">
        <f t="shared" ref="E133:F133" si="9">SUM(E129:E132)</f>
        <v>0</v>
      </c>
      <c r="F133" s="68">
        <f t="shared" si="9"/>
        <v>0</v>
      </c>
    </row>
    <row r="134" spans="1:6" ht="21.75" hidden="1" customHeight="1" x14ac:dyDescent="0.2">
      <c r="A134" s="781" t="e">
        <f>'(B3) Struktura Funksionale'!A118</f>
        <v>#REF!</v>
      </c>
      <c r="B134" s="781" t="str">
        <f>'(B3) Struktura Funksionale'!B118</f>
        <v>096</v>
      </c>
      <c r="C134" s="782" t="str">
        <f>'(B3) Struktura Funksionale'!C118</f>
        <v>Shërbimet plotësuese në arsim</v>
      </c>
      <c r="D134" s="262"/>
      <c r="E134" s="262"/>
      <c r="F134" s="716"/>
    </row>
    <row r="135" spans="1:6" hidden="1" x14ac:dyDescent="0.2">
      <c r="A135" s="196" t="str">
        <f>'(B3) Struktura Funksionale'!A119</f>
        <v>Programi 23a</v>
      </c>
      <c r="B135" s="669" t="str">
        <f>'(B3) Struktura Funksionale'!B119</f>
        <v>09660</v>
      </c>
      <c r="C135" s="196" t="str">
        <f>'(B3) Struktura Funksionale'!C119</f>
        <v xml:space="preserve">Programe arsimore për trajnimin e mësuesve dhe edukatorëve </v>
      </c>
      <c r="D135" s="51"/>
      <c r="E135" s="51"/>
      <c r="F135" s="51"/>
    </row>
    <row r="136" spans="1:6" hidden="1" x14ac:dyDescent="0.2">
      <c r="A136" s="196" t="str">
        <f>'(B3) Struktura Funksionale'!A120</f>
        <v>Programi 23b</v>
      </c>
      <c r="B136" s="669">
        <f>'(B3) Struktura Funksionale'!B120</f>
        <v>0</v>
      </c>
      <c r="C136" s="196">
        <f>'(B3) Struktura Funksionale'!C120</f>
        <v>0</v>
      </c>
      <c r="D136" s="51"/>
      <c r="E136" s="51"/>
      <c r="F136" s="51"/>
    </row>
    <row r="137" spans="1:6" hidden="1" x14ac:dyDescent="0.2">
      <c r="A137" s="196" t="str">
        <f>'(B3) Struktura Funksionale'!A121</f>
        <v>Programi 23c</v>
      </c>
      <c r="B137" s="669">
        <f>'(B3) Struktura Funksionale'!B121</f>
        <v>0</v>
      </c>
      <c r="C137" s="196">
        <f>'(B3) Struktura Funksionale'!C121</f>
        <v>0</v>
      </c>
      <c r="D137" s="51"/>
      <c r="E137" s="51"/>
      <c r="F137" s="51"/>
    </row>
    <row r="138" spans="1:6" hidden="1" x14ac:dyDescent="0.2">
      <c r="A138" s="20"/>
      <c r="B138" s="267"/>
      <c r="C138" s="200"/>
      <c r="D138" s="201">
        <f>SUM(D135:D137)</f>
        <v>0</v>
      </c>
      <c r="E138" s="201">
        <f>SUM(E135:E137)</f>
        <v>0</v>
      </c>
      <c r="F138" s="201">
        <f>SUM(F135:F137)</f>
        <v>0</v>
      </c>
    </row>
    <row r="139" spans="1:6" ht="22.5" customHeight="1" x14ac:dyDescent="0.2">
      <c r="A139" s="687" t="str">
        <f>'(B3) Struktura Funksionale'!A123</f>
        <v>Nënfunksioni 23</v>
      </c>
      <c r="B139" s="687" t="str">
        <f>'(B3) Struktura Funksionale'!B123</f>
        <v>101</v>
      </c>
      <c r="C139" s="263" t="str">
        <f>'(B3) Struktura Funksionale'!C123</f>
        <v>Sëmundje dhe paaftësi</v>
      </c>
      <c r="D139" s="255"/>
      <c r="E139" s="255"/>
      <c r="F139" s="256"/>
    </row>
    <row r="140" spans="1:6" x14ac:dyDescent="0.2">
      <c r="A140" s="196" t="str">
        <f>'(B3) Struktura Funksionale'!A124</f>
        <v>Programi 24a</v>
      </c>
      <c r="B140" s="669" t="str">
        <f>'(B3) Struktura Funksionale'!B124</f>
        <v>10140</v>
      </c>
      <c r="C140" s="196" t="str">
        <f>'(B3) Struktura Funksionale'!C124</f>
        <v>Kujdesi social për personat e sëmurë dhe me aftësi të kufizuara</v>
      </c>
      <c r="D140" s="203"/>
      <c r="E140" s="203"/>
      <c r="F140" s="203"/>
    </row>
    <row r="141" spans="1:6" x14ac:dyDescent="0.2">
      <c r="A141" s="196" t="str">
        <f>'(B3) Struktura Funksionale'!A125</f>
        <v>Programi 24b</v>
      </c>
      <c r="B141" s="669">
        <f>'(B3) Struktura Funksionale'!B125</f>
        <v>0</v>
      </c>
      <c r="C141" s="196">
        <f>'(B3) Struktura Funksionale'!C125</f>
        <v>0</v>
      </c>
      <c r="D141" s="51"/>
      <c r="E141" s="51"/>
      <c r="F141" s="51"/>
    </row>
    <row r="142" spans="1:6" x14ac:dyDescent="0.2">
      <c r="A142" s="196" t="str">
        <f>'(B3) Struktura Funksionale'!A126</f>
        <v>Programi 24c</v>
      </c>
      <c r="B142" s="669">
        <f>'(B3) Struktura Funksionale'!B126</f>
        <v>0</v>
      </c>
      <c r="C142" s="196">
        <f>'(B3) Struktura Funksionale'!C126</f>
        <v>0</v>
      </c>
      <c r="D142" s="51"/>
      <c r="E142" s="51"/>
      <c r="F142" s="51"/>
    </row>
    <row r="143" spans="1:6" x14ac:dyDescent="0.2">
      <c r="A143" s="20"/>
      <c r="B143" s="267"/>
      <c r="C143" s="200"/>
      <c r="D143" s="201">
        <f>SUM(D140:D142)</f>
        <v>0</v>
      </c>
      <c r="E143" s="201">
        <f>SUM(E140:E142)</f>
        <v>0</v>
      </c>
      <c r="F143" s="201">
        <f>SUM(F140:F142)</f>
        <v>0</v>
      </c>
    </row>
    <row r="144" spans="1:6" ht="21.75" customHeight="1" x14ac:dyDescent="0.2">
      <c r="A144" s="687" t="str">
        <f>'(B3) Struktura Funksionale'!A127</f>
        <v>Nënfunksioni 24</v>
      </c>
      <c r="B144" s="687" t="str">
        <f>'(B3) Struktura Funksionale'!B127</f>
        <v>102</v>
      </c>
      <c r="C144" s="263" t="str">
        <f>'(B3) Struktura Funksionale'!C127</f>
        <v>Të moshuarit</v>
      </c>
      <c r="D144" s="255"/>
      <c r="E144" s="255"/>
      <c r="F144" s="256"/>
    </row>
    <row r="145" spans="1:6" x14ac:dyDescent="0.2">
      <c r="A145" s="196" t="str">
        <f>'(B3) Struktura Funksionale'!A128</f>
        <v>Programi 25a</v>
      </c>
      <c r="B145" s="669" t="str">
        <f>'(B3) Struktura Funksionale'!B128</f>
        <v>10220</v>
      </c>
      <c r="C145" s="196" t="str">
        <f>'(B3) Struktura Funksionale'!C128</f>
        <v>Sigurimi shoqëror</v>
      </c>
      <c r="D145" s="203"/>
      <c r="E145" s="203"/>
      <c r="F145" s="203"/>
    </row>
    <row r="146" spans="1:6" x14ac:dyDescent="0.2">
      <c r="A146" s="196" t="str">
        <f>'(B3) Struktura Funksionale'!A129</f>
        <v>Programi 25b</v>
      </c>
      <c r="B146" s="669">
        <f>'(B3) Struktura Funksionale'!B129</f>
        <v>0</v>
      </c>
      <c r="C146" s="196">
        <f>'(B3) Struktura Funksionale'!C129</f>
        <v>0</v>
      </c>
      <c r="D146" s="51"/>
      <c r="E146" s="51"/>
      <c r="F146" s="51"/>
    </row>
    <row r="147" spans="1:6" x14ac:dyDescent="0.2">
      <c r="A147" s="196" t="str">
        <f>'(B3) Struktura Funksionale'!A130</f>
        <v>Programi 25c</v>
      </c>
      <c r="B147" s="669">
        <f>'(B3) Struktura Funksionale'!B130</f>
        <v>0</v>
      </c>
      <c r="C147" s="196">
        <f>'(B3) Struktura Funksionale'!C130</f>
        <v>0</v>
      </c>
      <c r="D147" s="51"/>
      <c r="E147" s="51"/>
      <c r="F147" s="51"/>
    </row>
    <row r="148" spans="1:6" x14ac:dyDescent="0.2">
      <c r="A148" s="20"/>
      <c r="B148" s="267"/>
      <c r="C148" s="200"/>
      <c r="D148" s="201">
        <f>SUM(D145:D147)</f>
        <v>0</v>
      </c>
      <c r="E148" s="201">
        <f>SUM(E145:E147)</f>
        <v>0</v>
      </c>
      <c r="F148" s="201">
        <f>SUM(F145:F147)</f>
        <v>0</v>
      </c>
    </row>
    <row r="149" spans="1:6" ht="22.5" customHeight="1" x14ac:dyDescent="0.2">
      <c r="A149" s="687" t="str">
        <f>'(B3) Struktura Funksionale'!A131</f>
        <v>Nënfunksioni 25</v>
      </c>
      <c r="B149" s="687" t="str">
        <f>'(B3) Struktura Funksionale'!B131</f>
        <v>104</v>
      </c>
      <c r="C149" s="263" t="str">
        <f>'(B3) Struktura Funksionale'!C131</f>
        <v>Familja dhe fëmijët</v>
      </c>
      <c r="D149" s="255"/>
      <c r="E149" s="255"/>
      <c r="F149" s="256"/>
    </row>
    <row r="150" spans="1:6" x14ac:dyDescent="0.2">
      <c r="A150" s="196" t="str">
        <f>'(B3) Struktura Funksionale'!A132</f>
        <v>Programi 26a</v>
      </c>
      <c r="B150" s="669" t="str">
        <f>'(B3) Struktura Funksionale'!B132</f>
        <v>10430</v>
      </c>
      <c r="C150" s="196" t="str">
        <f>'(B3) Struktura Funksionale'!C132</f>
        <v>Kujdesi social për familjet dhe fëmijët</v>
      </c>
      <c r="D150" s="203">
        <v>5800</v>
      </c>
      <c r="E150" s="203">
        <v>5800</v>
      </c>
      <c r="F150" s="203">
        <v>5800</v>
      </c>
    </row>
    <row r="151" spans="1:6" hidden="1" x14ac:dyDescent="0.2">
      <c r="A151" s="196" t="str">
        <f>'(B3) Struktura Funksionale'!A133</f>
        <v>Programi 26b</v>
      </c>
      <c r="B151" s="669" t="str">
        <f>'(B3) Struktura Funksionale'!B133</f>
        <v>10460</v>
      </c>
      <c r="C151" s="196" t="str">
        <f>'(B3) Struktura Funksionale'!C133</f>
        <v>Përfshirja sociale</v>
      </c>
      <c r="D151" s="51"/>
      <c r="E151" s="51"/>
      <c r="F151" s="51"/>
    </row>
    <row r="152" spans="1:6" x14ac:dyDescent="0.2">
      <c r="A152" s="196" t="str">
        <f>'(B3) Struktura Funksionale'!A134</f>
        <v>Programi 26c</v>
      </c>
      <c r="B152" s="669">
        <f>'(B3) Struktura Funksionale'!B134</f>
        <v>0</v>
      </c>
      <c r="C152" s="196">
        <f>'(B3) Struktura Funksionale'!C134</f>
        <v>0</v>
      </c>
      <c r="D152" s="51"/>
      <c r="E152" s="51"/>
      <c r="F152" s="51"/>
    </row>
    <row r="153" spans="1:6" x14ac:dyDescent="0.2">
      <c r="A153" s="20"/>
      <c r="B153" s="267"/>
      <c r="C153" s="200"/>
      <c r="D153" s="201">
        <f>SUM(D150:D152)</f>
        <v>5800</v>
      </c>
      <c r="E153" s="201">
        <f>SUM(E150:E152)</f>
        <v>5800</v>
      </c>
      <c r="F153" s="201">
        <f>SUM(F150:F152)</f>
        <v>5800</v>
      </c>
    </row>
    <row r="154" spans="1:6" ht="22.5" customHeight="1" x14ac:dyDescent="0.2">
      <c r="A154" s="687" t="str">
        <f>'(B3) Struktura Funksionale'!A135</f>
        <v>Nënfunksioni 26</v>
      </c>
      <c r="B154" s="687" t="str">
        <f>'(B3) Struktura Funksionale'!B135</f>
        <v>105</v>
      </c>
      <c r="C154" s="263" t="str">
        <f>'(B3) Struktura Funksionale'!C135</f>
        <v>Papunësia</v>
      </c>
      <c r="D154" s="255"/>
      <c r="E154" s="255"/>
      <c r="F154" s="256"/>
    </row>
    <row r="155" spans="1:6" x14ac:dyDescent="0.2">
      <c r="A155" s="196" t="str">
        <f>'(B3) Struktura Funksionale'!A136</f>
        <v>Programi 27a</v>
      </c>
      <c r="B155" s="669" t="str">
        <f>'(B3) Struktura Funksionale'!B136</f>
        <v>10550</v>
      </c>
      <c r="C155" s="196" t="str">
        <f>'(B3) Struktura Funksionale'!C136</f>
        <v>Papunësia, arsim dhe aftësim</v>
      </c>
      <c r="D155" s="203"/>
      <c r="E155" s="203"/>
      <c r="F155" s="203"/>
    </row>
    <row r="156" spans="1:6" x14ac:dyDescent="0.2">
      <c r="A156" s="196" t="str">
        <f>'(B3) Struktura Funksionale'!A137</f>
        <v>Programi 27b</v>
      </c>
      <c r="B156" s="669">
        <f>'(B3) Struktura Funksionale'!B137</f>
        <v>0</v>
      </c>
      <c r="C156" s="196">
        <f>'(B3) Struktura Funksionale'!C137</f>
        <v>0</v>
      </c>
      <c r="D156" s="51"/>
      <c r="E156" s="51"/>
      <c r="F156" s="51"/>
    </row>
    <row r="157" spans="1:6" x14ac:dyDescent="0.2">
      <c r="A157" s="196" t="str">
        <f>'(B3) Struktura Funksionale'!A138</f>
        <v>Programi 27c</v>
      </c>
      <c r="B157" s="669">
        <f>'(B3) Struktura Funksionale'!B138</f>
        <v>0</v>
      </c>
      <c r="C157" s="196">
        <f>'(B3) Struktura Funksionale'!C138</f>
        <v>0</v>
      </c>
      <c r="D157" s="51"/>
      <c r="E157" s="51"/>
      <c r="F157" s="51"/>
    </row>
    <row r="158" spans="1:6" x14ac:dyDescent="0.2">
      <c r="A158" s="20"/>
      <c r="B158" s="267"/>
      <c r="C158" s="200"/>
      <c r="D158" s="201">
        <f>SUM(D155:D157)</f>
        <v>0</v>
      </c>
      <c r="E158" s="201">
        <f>SUM(E155:E157)</f>
        <v>0</v>
      </c>
      <c r="F158" s="201">
        <f>SUM(F155:F157)</f>
        <v>0</v>
      </c>
    </row>
    <row r="159" spans="1:6" ht="22.5" customHeight="1" x14ac:dyDescent="0.2">
      <c r="A159" s="687" t="str">
        <f>'(B3) Struktura Funksionale'!A139</f>
        <v>Nënfunksioni 27</v>
      </c>
      <c r="B159" s="687" t="str">
        <f>'(B3) Struktura Funksionale'!B139</f>
        <v>106</v>
      </c>
      <c r="C159" s="263" t="str">
        <f>'(B3) Struktura Funksionale'!C139</f>
        <v>Strehimi social</v>
      </c>
      <c r="D159" s="255"/>
      <c r="E159" s="255"/>
      <c r="F159" s="256"/>
    </row>
    <row r="160" spans="1:6" x14ac:dyDescent="0.2">
      <c r="A160" s="196" t="str">
        <f>'(B3) Struktura Funksionale'!A140</f>
        <v>Programi 28a</v>
      </c>
      <c r="B160" s="669" t="str">
        <f>'(B3) Struktura Funksionale'!B140</f>
        <v>10661</v>
      </c>
      <c r="C160" s="196" t="str">
        <f>'(B3) Struktura Funksionale'!C140</f>
        <v>Strehimi social</v>
      </c>
      <c r="D160" s="203"/>
      <c r="E160" s="203"/>
      <c r="F160" s="203"/>
    </row>
    <row r="161" spans="1:6" x14ac:dyDescent="0.2">
      <c r="A161" s="196" t="str">
        <f>'(B3) Struktura Funksionale'!A141</f>
        <v>Programi 28b</v>
      </c>
      <c r="B161" s="669">
        <f>'(B3) Struktura Funksionale'!B141</f>
        <v>0</v>
      </c>
      <c r="C161" s="196">
        <f>'(B3) Struktura Funksionale'!C141</f>
        <v>0</v>
      </c>
      <c r="D161" s="51"/>
      <c r="E161" s="51"/>
      <c r="F161" s="51"/>
    </row>
    <row r="162" spans="1:6" x14ac:dyDescent="0.2">
      <c r="A162" s="196" t="str">
        <f>'(B3) Struktura Funksionale'!A142</f>
        <v>Programi 28c</v>
      </c>
      <c r="B162" s="669">
        <f>'(B3) Struktura Funksionale'!B142</f>
        <v>0</v>
      </c>
      <c r="C162" s="196">
        <f>'(B3) Struktura Funksionale'!C142</f>
        <v>0</v>
      </c>
      <c r="D162" s="51"/>
      <c r="E162" s="51"/>
      <c r="F162" s="51"/>
    </row>
    <row r="163" spans="1:6" x14ac:dyDescent="0.2">
      <c r="A163" s="217"/>
      <c r="B163" s="268"/>
      <c r="C163" s="217"/>
      <c r="D163" s="68">
        <f>SUM(D160:D162)</f>
        <v>0</v>
      </c>
      <c r="E163" s="68">
        <f>SUM(E160:E162)</f>
        <v>0</v>
      </c>
      <c r="F163" s="68">
        <f>SUM(F160:F162)</f>
        <v>0</v>
      </c>
    </row>
    <row r="164" spans="1:6" ht="23.25" hidden="1" customHeight="1" x14ac:dyDescent="0.2">
      <c r="A164" s="781" t="str">
        <f>'(B3) Struktura Funksionale'!A143</f>
        <v>Nënfunksioni 29</v>
      </c>
      <c r="B164" s="781" t="str">
        <f>'(B3) Struktura Funksionale'!B143</f>
        <v>107</v>
      </c>
      <c r="C164" s="782" t="str">
        <f>'(B3) Struktura Funksionale'!C143</f>
        <v>Ndihma Ekonomike</v>
      </c>
      <c r="D164" s="255"/>
      <c r="E164" s="255"/>
      <c r="F164" s="256"/>
    </row>
    <row r="165" spans="1:6" hidden="1" x14ac:dyDescent="0.2">
      <c r="A165" s="196" t="str">
        <f>'(B3) Struktura Funksionale'!A144</f>
        <v>Programi 29a</v>
      </c>
      <c r="B165" s="669" t="str">
        <f>'(B3) Struktura Funksionale'!B144</f>
        <v>10770</v>
      </c>
      <c r="C165" s="196" t="str">
        <f>'(B3) Struktura Funksionale'!C144</f>
        <v>Ndihma Ekonomike</v>
      </c>
      <c r="D165" s="203"/>
      <c r="E165" s="203"/>
      <c r="F165" s="203"/>
    </row>
    <row r="166" spans="1:6" hidden="1" x14ac:dyDescent="0.2">
      <c r="A166" s="196" t="str">
        <f>'(B3) Struktura Funksionale'!A145</f>
        <v>Programi 29b</v>
      </c>
      <c r="B166" s="669">
        <f>'(B3) Struktura Funksionale'!B145</f>
        <v>0</v>
      </c>
      <c r="C166" s="196">
        <f>'(B3) Struktura Funksionale'!C145</f>
        <v>0</v>
      </c>
      <c r="D166" s="51"/>
      <c r="E166" s="51"/>
      <c r="F166" s="51"/>
    </row>
    <row r="167" spans="1:6" hidden="1" x14ac:dyDescent="0.2">
      <c r="A167" s="196" t="str">
        <f>'(B3) Struktura Funksionale'!A146</f>
        <v>Programi 29c</v>
      </c>
      <c r="B167" s="669">
        <f>'(B3) Struktura Funksionale'!B146</f>
        <v>0</v>
      </c>
      <c r="C167" s="196">
        <f>'(B3) Struktura Funksionale'!C146</f>
        <v>0</v>
      </c>
      <c r="D167" s="206"/>
      <c r="E167" s="206"/>
      <c r="F167" s="206"/>
    </row>
    <row r="168" spans="1:6" hidden="1" x14ac:dyDescent="0.2">
      <c r="A168" s="20"/>
      <c r="B168" s="269"/>
      <c r="C168" s="21"/>
      <c r="D168" s="68">
        <f>SUM(D165:D167)</f>
        <v>0</v>
      </c>
      <c r="E168" s="68">
        <f>SUM(E165:E167)</f>
        <v>0</v>
      </c>
      <c r="F168" s="68">
        <f>SUM(F165:F167)</f>
        <v>0</v>
      </c>
    </row>
    <row r="169" spans="1:6" x14ac:dyDescent="0.2">
      <c r="D169" s="66"/>
    </row>
    <row r="170" spans="1:6" x14ac:dyDescent="0.2">
      <c r="A170" s="20"/>
      <c r="B170" s="269"/>
      <c r="C170" s="21"/>
      <c r="D170" s="76">
        <f t="shared" ref="D170" si="10">D15+D22+D27+D32+D37+D45+D53+D59+D65+D70+D75+D80+D85+D90+D95+D100+D105+D110+D115+D121+D127+D133+D138+D143+D148+D153+D158+D163+D168</f>
        <v>219788</v>
      </c>
      <c r="E170" s="76">
        <f t="shared" ref="E170" si="11">E15+E22+E27+E32+E37+E45+E53+E59+E65+E70+E75+E80+E85+E90+E95+E100+E105+E110+E115+E121+E127+E133+E138+E143+E148+E153+E158+E163+E168</f>
        <v>111531</v>
      </c>
      <c r="F170" s="76">
        <f t="shared" ref="F170" si="12">F15+F22+F27+F32+F37+F45+F53+F59+F65+F70+F75+F80+F85+F90+F95+F100+F105+F110+F115+F121+F127+F133+F138+F143+F148+F153+F158+F163+F168</f>
        <v>103185</v>
      </c>
    </row>
    <row r="172" spans="1:6" x14ac:dyDescent="0.2">
      <c r="A172" s="114"/>
    </row>
    <row r="173" spans="1:6" x14ac:dyDescent="0.2">
      <c r="B173" s="261"/>
      <c r="C173" s="66"/>
      <c r="D173" s="66"/>
      <c r="E173" s="66"/>
    </row>
    <row r="174" spans="1:6" x14ac:dyDescent="0.2">
      <c r="B174" s="261"/>
      <c r="C174" s="66"/>
      <c r="D174" s="66"/>
      <c r="E174" s="66"/>
    </row>
  </sheetData>
  <sheetProtection algorithmName="SHA-512" hashValue="Jm64Xoje+vxdujZBUxLGSNJvKu2DtsUn5WEOqS5sLrhTIeGaEkxOAhOL4upXjfaYtOuuW9W84RbI2O7eQQmFhg==" saltValue="nqjEb0yGcU2JmeIRew2KUA==" spinCount="100000" sheet="1" objects="1" scenarios="1" selectLockedCells="1"/>
  <mergeCells count="1">
    <mergeCell ref="A3:F3"/>
  </mergeCells>
  <printOptions gridLines="1"/>
  <pageMargins left="0.78740157480314965" right="0.70866141732283472" top="0.98425196850393704" bottom="0.78740157480314965" header="0.43307086614173229" footer="0.31496062992125984"/>
  <pageSetup paperSize="256" scale="94" fitToHeight="0" orientation="landscape" r:id="rId1"/>
  <headerFooter>
    <oddHeader>&amp;LPROGRAMI BUXHETOR AFATMESËM&amp;C&amp;8 28 Shkurt 2019&amp;R&amp;A</oddHeader>
    <oddFooter>&amp;L&amp;8Copyright for Albania: Ministry of Finance and Economy / Local Finance Directory&amp;R1</oddFooter>
  </headerFooter>
  <rowBreaks count="5" manualBreakCount="5">
    <brk id="32" max="16383" man="1"/>
    <brk id="65" max="8" man="1"/>
    <brk id="95" max="16383" man="1"/>
    <brk id="127" max="16383" man="1"/>
    <brk id="158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H203"/>
  <sheetViews>
    <sheetView topLeftCell="A136" zoomScaleNormal="100" workbookViewId="0">
      <selection activeCell="E197" sqref="E197"/>
    </sheetView>
  </sheetViews>
  <sheetFormatPr defaultColWidth="8.85546875" defaultRowHeight="15" x14ac:dyDescent="0.25"/>
  <cols>
    <col min="1" max="1" width="71.85546875" customWidth="1"/>
    <col min="2" max="2" width="16.42578125" customWidth="1"/>
    <col min="8" max="8" width="10.28515625" customWidth="1"/>
  </cols>
  <sheetData>
    <row r="1" spans="1:8" ht="21" x14ac:dyDescent="0.25">
      <c r="A1" s="832" t="str">
        <f>'(G1) Fjalori'!A497</f>
        <v>(E3)LISTA EMERORE E PROJEKTEVE TE INVESTIMEVE</v>
      </c>
      <c r="B1" s="833"/>
      <c r="C1" s="833"/>
      <c r="D1" s="833"/>
      <c r="E1" s="833"/>
      <c r="F1" s="833"/>
      <c r="G1" s="833"/>
      <c r="H1" s="834"/>
    </row>
    <row r="2" spans="1:8" ht="20.25" customHeight="1" x14ac:dyDescent="0.25">
      <c r="A2" s="748" t="str">
        <f>'(G1) Fjalori'!A499</f>
        <v>Emërtimi i projektit</v>
      </c>
      <c r="B2" s="744" t="str">
        <f>'(G1) Fjalori'!A498</f>
        <v>Vlera e kontratës</v>
      </c>
      <c r="C2" s="743">
        <f>'(A1) Titulli'!B39</f>
        <v>2019</v>
      </c>
      <c r="D2" s="743">
        <f>'(A1) Titulli'!B40</f>
        <v>2020</v>
      </c>
      <c r="E2" s="743">
        <f>'(A1) Titulli'!B41</f>
        <v>2021</v>
      </c>
      <c r="F2" s="744">
        <f>'(A1) Titulli'!B42</f>
        <v>2022</v>
      </c>
      <c r="G2" s="744">
        <f>'(A1) Titulli'!B43</f>
        <v>2023</v>
      </c>
      <c r="H2" s="744">
        <f>'(A1) Titulli'!B44</f>
        <v>2024</v>
      </c>
    </row>
    <row r="3" spans="1:8" x14ac:dyDescent="0.25">
      <c r="A3" s="271" t="s">
        <v>2090</v>
      </c>
      <c r="B3" s="750">
        <v>306</v>
      </c>
      <c r="C3" s="750">
        <v>0</v>
      </c>
      <c r="D3" s="750">
        <v>306</v>
      </c>
      <c r="E3" s="750">
        <v>0</v>
      </c>
      <c r="F3" s="750">
        <v>0</v>
      </c>
      <c r="G3" s="750">
        <v>0</v>
      </c>
      <c r="H3" s="750">
        <v>0</v>
      </c>
    </row>
    <row r="4" spans="1:8" x14ac:dyDescent="0.25">
      <c r="A4" s="271" t="s">
        <v>1986</v>
      </c>
      <c r="B4" s="750">
        <f t="shared" ref="B4:B67" si="0">C4+D4+E4+F4+G4+H4</f>
        <v>65082</v>
      </c>
      <c r="C4" s="750">
        <v>65082</v>
      </c>
      <c r="D4" s="750">
        <v>0</v>
      </c>
      <c r="E4" s="750">
        <v>0</v>
      </c>
      <c r="F4" s="750">
        <v>0</v>
      </c>
      <c r="G4" s="750">
        <v>0</v>
      </c>
      <c r="H4" s="750">
        <v>0</v>
      </c>
    </row>
    <row r="5" spans="1:8" x14ac:dyDescent="0.25">
      <c r="A5" s="271" t="s">
        <v>1987</v>
      </c>
      <c r="B5" s="750">
        <f t="shared" si="0"/>
        <v>14099</v>
      </c>
      <c r="C5" s="750">
        <v>8690</v>
      </c>
      <c r="D5" s="750">
        <v>0</v>
      </c>
      <c r="E5" s="750">
        <v>0</v>
      </c>
      <c r="F5" s="750">
        <v>5409</v>
      </c>
      <c r="G5" s="750">
        <v>0</v>
      </c>
      <c r="H5" s="750">
        <v>0</v>
      </c>
    </row>
    <row r="6" spans="1:8" x14ac:dyDescent="0.25">
      <c r="A6" s="271" t="s">
        <v>1988</v>
      </c>
      <c r="B6" s="750">
        <f t="shared" si="0"/>
        <v>24561</v>
      </c>
      <c r="C6" s="750">
        <v>24561</v>
      </c>
      <c r="D6" s="750">
        <v>0</v>
      </c>
      <c r="E6" s="750">
        <v>0</v>
      </c>
      <c r="F6" s="750">
        <v>0</v>
      </c>
      <c r="G6" s="750">
        <v>0</v>
      </c>
      <c r="H6" s="750">
        <v>0</v>
      </c>
    </row>
    <row r="7" spans="1:8" x14ac:dyDescent="0.25">
      <c r="A7" s="271" t="s">
        <v>1989</v>
      </c>
      <c r="B7" s="750">
        <f t="shared" si="0"/>
        <v>3123</v>
      </c>
      <c r="C7" s="750">
        <v>3123</v>
      </c>
      <c r="D7" s="750">
        <v>0</v>
      </c>
      <c r="E7" s="750">
        <v>0</v>
      </c>
      <c r="F7" s="750">
        <v>0</v>
      </c>
      <c r="G7" s="750">
        <v>0</v>
      </c>
      <c r="H7" s="750">
        <v>0</v>
      </c>
    </row>
    <row r="8" spans="1:8" x14ac:dyDescent="0.25">
      <c r="A8" s="271" t="s">
        <v>1990</v>
      </c>
      <c r="B8" s="750">
        <f t="shared" si="0"/>
        <v>8735</v>
      </c>
      <c r="C8" s="750">
        <v>0</v>
      </c>
      <c r="D8" s="750">
        <v>1465</v>
      </c>
      <c r="E8" s="750">
        <v>398</v>
      </c>
      <c r="F8" s="750">
        <v>6872</v>
      </c>
      <c r="G8" s="750">
        <v>0</v>
      </c>
      <c r="H8" s="750">
        <v>0</v>
      </c>
    </row>
    <row r="9" spans="1:8" x14ac:dyDescent="0.25">
      <c r="A9" s="271" t="s">
        <v>1991</v>
      </c>
      <c r="B9" s="750">
        <f t="shared" si="0"/>
        <v>32223</v>
      </c>
      <c r="C9" s="750">
        <v>0</v>
      </c>
      <c r="D9" s="750">
        <v>13907</v>
      </c>
      <c r="E9" s="750">
        <v>18316</v>
      </c>
      <c r="F9" s="750">
        <v>0</v>
      </c>
      <c r="G9" s="750">
        <v>0</v>
      </c>
      <c r="H9" s="750">
        <v>0</v>
      </c>
    </row>
    <row r="10" spans="1:8" x14ac:dyDescent="0.25">
      <c r="A10" s="271" t="s">
        <v>1992</v>
      </c>
      <c r="B10" s="750">
        <f t="shared" si="0"/>
        <v>11166</v>
      </c>
      <c r="C10" s="750">
        <v>7000</v>
      </c>
      <c r="D10" s="750">
        <v>0</v>
      </c>
      <c r="E10" s="750">
        <v>0</v>
      </c>
      <c r="F10" s="750">
        <v>4166</v>
      </c>
      <c r="G10" s="750">
        <v>0</v>
      </c>
      <c r="H10" s="750">
        <v>0</v>
      </c>
    </row>
    <row r="11" spans="1:8" x14ac:dyDescent="0.25">
      <c r="A11" s="271" t="s">
        <v>1993</v>
      </c>
      <c r="B11" s="750">
        <f t="shared" si="0"/>
        <v>19770</v>
      </c>
      <c r="C11" s="750">
        <v>5500</v>
      </c>
      <c r="D11" s="750">
        <v>0</v>
      </c>
      <c r="E11" s="750">
        <v>4573</v>
      </c>
      <c r="F11" s="750">
        <v>9697</v>
      </c>
      <c r="G11" s="750">
        <v>0</v>
      </c>
      <c r="H11" s="750">
        <v>0</v>
      </c>
    </row>
    <row r="12" spans="1:8" x14ac:dyDescent="0.25">
      <c r="A12" s="271" t="s">
        <v>2089</v>
      </c>
      <c r="B12" s="750">
        <f t="shared" si="0"/>
        <v>2760</v>
      </c>
      <c r="C12" s="750">
        <v>0</v>
      </c>
      <c r="D12" s="750">
        <v>2760</v>
      </c>
      <c r="E12" s="750">
        <v>0</v>
      </c>
      <c r="F12" s="750">
        <v>0</v>
      </c>
      <c r="G12" s="750">
        <v>0</v>
      </c>
      <c r="H12" s="750">
        <v>0</v>
      </c>
    </row>
    <row r="13" spans="1:8" x14ac:dyDescent="0.25">
      <c r="A13" s="271" t="s">
        <v>2088</v>
      </c>
      <c r="B13" s="750">
        <f t="shared" si="0"/>
        <v>2880</v>
      </c>
      <c r="C13" s="750">
        <v>0</v>
      </c>
      <c r="D13" s="750">
        <v>2880</v>
      </c>
      <c r="E13" s="750">
        <v>0</v>
      </c>
      <c r="F13" s="750">
        <v>0</v>
      </c>
      <c r="G13" s="750">
        <v>0</v>
      </c>
      <c r="H13" s="750">
        <v>0</v>
      </c>
    </row>
    <row r="14" spans="1:8" x14ac:dyDescent="0.25">
      <c r="A14" s="271" t="s">
        <v>1994</v>
      </c>
      <c r="B14" s="750">
        <f t="shared" si="0"/>
        <v>344</v>
      </c>
      <c r="C14" s="750">
        <v>0</v>
      </c>
      <c r="D14" s="750">
        <v>0</v>
      </c>
      <c r="E14" s="750">
        <v>344</v>
      </c>
      <c r="F14" s="750">
        <v>0</v>
      </c>
      <c r="G14" s="750">
        <v>0</v>
      </c>
      <c r="H14" s="750">
        <v>0</v>
      </c>
    </row>
    <row r="15" spans="1:8" x14ac:dyDescent="0.25">
      <c r="A15" s="271" t="s">
        <v>1995</v>
      </c>
      <c r="B15" s="750">
        <f t="shared" si="0"/>
        <v>6315</v>
      </c>
      <c r="C15" s="750">
        <v>2317</v>
      </c>
      <c r="D15" s="750">
        <v>0</v>
      </c>
      <c r="E15" s="750">
        <v>0</v>
      </c>
      <c r="F15" s="750">
        <v>3998</v>
      </c>
      <c r="G15" s="750">
        <v>0</v>
      </c>
      <c r="H15" s="750">
        <v>0</v>
      </c>
    </row>
    <row r="16" spans="1:8" x14ac:dyDescent="0.25">
      <c r="A16" s="271" t="s">
        <v>1996</v>
      </c>
      <c r="B16" s="750">
        <f t="shared" si="0"/>
        <v>13999</v>
      </c>
      <c r="C16" s="750">
        <v>3716</v>
      </c>
      <c r="D16" s="750">
        <v>0</v>
      </c>
      <c r="E16" s="750">
        <v>0</v>
      </c>
      <c r="F16" s="750">
        <v>10283</v>
      </c>
      <c r="G16" s="750">
        <v>0</v>
      </c>
      <c r="H16" s="750">
        <v>0</v>
      </c>
    </row>
    <row r="17" spans="1:8" x14ac:dyDescent="0.25">
      <c r="A17" s="271" t="s">
        <v>1997</v>
      </c>
      <c r="B17" s="750">
        <f t="shared" si="0"/>
        <v>3928</v>
      </c>
      <c r="C17" s="750">
        <v>0</v>
      </c>
      <c r="D17" s="750">
        <v>3819</v>
      </c>
      <c r="E17" s="750"/>
      <c r="F17" s="750">
        <v>109</v>
      </c>
      <c r="G17" s="750">
        <v>0</v>
      </c>
      <c r="H17" s="750">
        <v>0</v>
      </c>
    </row>
    <row r="18" spans="1:8" x14ac:dyDescent="0.25">
      <c r="A18" s="271" t="s">
        <v>2087</v>
      </c>
      <c r="B18" s="750">
        <f t="shared" si="0"/>
        <v>5964</v>
      </c>
      <c r="C18" s="750">
        <v>0</v>
      </c>
      <c r="D18" s="750">
        <v>5964</v>
      </c>
      <c r="E18" s="750">
        <v>0</v>
      </c>
      <c r="F18" s="750">
        <v>0</v>
      </c>
      <c r="G18" s="750">
        <v>0</v>
      </c>
      <c r="H18" s="750">
        <v>0</v>
      </c>
    </row>
    <row r="19" spans="1:8" x14ac:dyDescent="0.25">
      <c r="A19" s="271" t="s">
        <v>2132</v>
      </c>
      <c r="B19" s="750">
        <f t="shared" si="0"/>
        <v>11564</v>
      </c>
      <c r="C19" s="750">
        <v>495</v>
      </c>
      <c r="D19" s="750">
        <v>169</v>
      </c>
      <c r="E19" s="750">
        <v>2150</v>
      </c>
      <c r="F19" s="750">
        <v>2100</v>
      </c>
      <c r="G19" s="750">
        <v>3350</v>
      </c>
      <c r="H19" s="750">
        <v>3300</v>
      </c>
    </row>
    <row r="20" spans="1:8" x14ac:dyDescent="0.25">
      <c r="A20" s="271" t="s">
        <v>1998</v>
      </c>
      <c r="B20" s="750">
        <f t="shared" si="0"/>
        <v>1300</v>
      </c>
      <c r="C20" s="750">
        <v>500</v>
      </c>
      <c r="D20" s="750">
        <v>0</v>
      </c>
      <c r="E20" s="750">
        <v>400</v>
      </c>
      <c r="F20" s="750">
        <v>0</v>
      </c>
      <c r="G20" s="750">
        <v>400</v>
      </c>
      <c r="H20" s="750">
        <v>0</v>
      </c>
    </row>
    <row r="21" spans="1:8" x14ac:dyDescent="0.25">
      <c r="A21" s="271" t="s">
        <v>1999</v>
      </c>
      <c r="B21" s="750">
        <f t="shared" si="0"/>
        <v>3427</v>
      </c>
      <c r="C21" s="750">
        <v>0</v>
      </c>
      <c r="D21" s="750">
        <v>0</v>
      </c>
      <c r="E21" s="750">
        <v>1200</v>
      </c>
      <c r="F21" s="750">
        <v>2227</v>
      </c>
      <c r="G21" s="750">
        <v>0</v>
      </c>
      <c r="H21" s="750">
        <v>0</v>
      </c>
    </row>
    <row r="22" spans="1:8" x14ac:dyDescent="0.25">
      <c r="A22" s="271" t="s">
        <v>2092</v>
      </c>
      <c r="B22" s="750">
        <f t="shared" si="0"/>
        <v>2445</v>
      </c>
      <c r="C22" s="750">
        <v>0</v>
      </c>
      <c r="D22" s="750">
        <v>2445</v>
      </c>
      <c r="E22" s="750">
        <v>0</v>
      </c>
      <c r="F22" s="750">
        <v>0</v>
      </c>
      <c r="G22" s="750">
        <v>0</v>
      </c>
      <c r="H22" s="750">
        <v>0</v>
      </c>
    </row>
    <row r="23" spans="1:8" x14ac:dyDescent="0.25">
      <c r="A23" s="271" t="s">
        <v>2000</v>
      </c>
      <c r="B23" s="750">
        <f t="shared" si="0"/>
        <v>7924</v>
      </c>
      <c r="C23" s="750">
        <v>0</v>
      </c>
      <c r="D23" s="750">
        <v>7924</v>
      </c>
      <c r="E23" s="750">
        <v>0</v>
      </c>
      <c r="F23" s="750">
        <v>0</v>
      </c>
      <c r="G23" s="750">
        <v>0</v>
      </c>
      <c r="H23" s="750">
        <v>0</v>
      </c>
    </row>
    <row r="24" spans="1:8" x14ac:dyDescent="0.25">
      <c r="A24" s="271" t="s">
        <v>2154</v>
      </c>
      <c r="B24" s="750">
        <f t="shared" si="0"/>
        <v>616</v>
      </c>
      <c r="C24" s="750">
        <v>0</v>
      </c>
      <c r="D24" s="750">
        <v>0</v>
      </c>
      <c r="E24" s="750">
        <v>308</v>
      </c>
      <c r="F24" s="750">
        <v>0</v>
      </c>
      <c r="G24" s="750">
        <v>308</v>
      </c>
      <c r="H24" s="750">
        <v>0</v>
      </c>
    </row>
    <row r="25" spans="1:8" x14ac:dyDescent="0.25">
      <c r="A25" s="271" t="s">
        <v>2093</v>
      </c>
      <c r="B25" s="750">
        <f t="shared" si="0"/>
        <v>147</v>
      </c>
      <c r="C25" s="750">
        <v>0</v>
      </c>
      <c r="D25" s="750">
        <v>147</v>
      </c>
      <c r="E25" s="750">
        <v>0</v>
      </c>
      <c r="F25" s="750">
        <v>0</v>
      </c>
      <c r="G25" s="750">
        <v>0</v>
      </c>
      <c r="H25" s="750">
        <v>0</v>
      </c>
    </row>
    <row r="26" spans="1:8" x14ac:dyDescent="0.25">
      <c r="A26" s="271" t="s">
        <v>2134</v>
      </c>
      <c r="B26" s="750">
        <f t="shared" si="0"/>
        <v>4767</v>
      </c>
      <c r="C26" s="750">
        <v>0</v>
      </c>
      <c r="D26" s="750">
        <v>1064</v>
      </c>
      <c r="E26" s="750">
        <v>0</v>
      </c>
      <c r="F26" s="750">
        <v>3703</v>
      </c>
      <c r="G26" s="750">
        <v>0</v>
      </c>
      <c r="H26" s="750">
        <v>0</v>
      </c>
    </row>
    <row r="27" spans="1:8" x14ac:dyDescent="0.25">
      <c r="A27" s="271" t="s">
        <v>2001</v>
      </c>
      <c r="B27" s="750">
        <f t="shared" si="0"/>
        <v>50843</v>
      </c>
      <c r="C27" s="750">
        <v>50843</v>
      </c>
      <c r="D27" s="750">
        <v>0</v>
      </c>
      <c r="E27" s="750">
        <v>0</v>
      </c>
      <c r="F27" s="750">
        <v>0</v>
      </c>
      <c r="G27" s="750">
        <v>0</v>
      </c>
      <c r="H27" s="750">
        <v>0</v>
      </c>
    </row>
    <row r="28" spans="1:8" x14ac:dyDescent="0.25">
      <c r="A28" s="271" t="s">
        <v>2029</v>
      </c>
      <c r="B28" s="750">
        <f t="shared" si="0"/>
        <v>4267</v>
      </c>
      <c r="C28" s="750">
        <v>0</v>
      </c>
      <c r="D28" s="750">
        <v>947</v>
      </c>
      <c r="E28" s="750">
        <v>909</v>
      </c>
      <c r="F28" s="750">
        <v>1300</v>
      </c>
      <c r="G28" s="750">
        <v>1111</v>
      </c>
      <c r="H28" s="750">
        <v>0</v>
      </c>
    </row>
    <row r="29" spans="1:8" x14ac:dyDescent="0.25">
      <c r="A29" s="271" t="s">
        <v>2166</v>
      </c>
      <c r="B29" s="750">
        <f t="shared" si="0"/>
        <v>2000</v>
      </c>
      <c r="C29" s="750">
        <v>0</v>
      </c>
      <c r="D29" s="750">
        <v>0</v>
      </c>
      <c r="E29" s="750">
        <v>0</v>
      </c>
      <c r="F29" s="750">
        <v>2000</v>
      </c>
      <c r="G29" s="750">
        <v>0</v>
      </c>
      <c r="H29" s="750">
        <v>0</v>
      </c>
    </row>
    <row r="30" spans="1:8" x14ac:dyDescent="0.25">
      <c r="A30" s="271" t="s">
        <v>2002</v>
      </c>
      <c r="B30" s="750">
        <f t="shared" si="0"/>
        <v>10525</v>
      </c>
      <c r="C30" s="750">
        <v>3811</v>
      </c>
      <c r="D30" s="750">
        <v>0</v>
      </c>
      <c r="E30" s="750">
        <v>802</v>
      </c>
      <c r="F30" s="750">
        <v>5912</v>
      </c>
      <c r="G30" s="750">
        <v>0</v>
      </c>
      <c r="H30" s="750">
        <v>0</v>
      </c>
    </row>
    <row r="31" spans="1:8" x14ac:dyDescent="0.25">
      <c r="A31" s="271" t="s">
        <v>2003</v>
      </c>
      <c r="B31" s="750">
        <f t="shared" si="0"/>
        <v>7907</v>
      </c>
      <c r="C31" s="750">
        <v>0</v>
      </c>
      <c r="D31" s="750">
        <v>0</v>
      </c>
      <c r="E31" s="750">
        <v>2858</v>
      </c>
      <c r="F31" s="750">
        <v>5049</v>
      </c>
      <c r="G31" s="750">
        <v>0</v>
      </c>
      <c r="H31" s="750">
        <v>0</v>
      </c>
    </row>
    <row r="32" spans="1:8" x14ac:dyDescent="0.25">
      <c r="A32" s="271" t="s">
        <v>2095</v>
      </c>
      <c r="B32" s="750">
        <v>3690</v>
      </c>
      <c r="C32" s="750">
        <v>0</v>
      </c>
      <c r="D32" s="750">
        <v>3690</v>
      </c>
      <c r="E32" s="750">
        <v>0</v>
      </c>
      <c r="F32" s="750">
        <v>0</v>
      </c>
      <c r="G32" s="750">
        <v>0</v>
      </c>
      <c r="H32" s="750">
        <v>0</v>
      </c>
    </row>
    <row r="33" spans="1:8" x14ac:dyDescent="0.25">
      <c r="A33" s="271" t="s">
        <v>2004</v>
      </c>
      <c r="B33" s="750">
        <f t="shared" si="0"/>
        <v>3216</v>
      </c>
      <c r="C33" s="750">
        <v>3216</v>
      </c>
      <c r="D33" s="750">
        <v>0</v>
      </c>
      <c r="E33" s="750">
        <v>0</v>
      </c>
      <c r="F33" s="750">
        <v>0</v>
      </c>
      <c r="G33" s="750">
        <v>0</v>
      </c>
      <c r="H33" s="750">
        <v>0</v>
      </c>
    </row>
    <row r="34" spans="1:8" x14ac:dyDescent="0.25">
      <c r="A34" s="271" t="s">
        <v>2096</v>
      </c>
      <c r="B34" s="750">
        <f t="shared" si="0"/>
        <v>909</v>
      </c>
      <c r="C34" s="750">
        <v>0</v>
      </c>
      <c r="D34" s="750">
        <v>909</v>
      </c>
      <c r="E34" s="750">
        <v>0</v>
      </c>
      <c r="F34" s="750">
        <v>0</v>
      </c>
      <c r="G34" s="750">
        <v>0</v>
      </c>
      <c r="H34" s="750">
        <v>0</v>
      </c>
    </row>
    <row r="35" spans="1:8" x14ac:dyDescent="0.25">
      <c r="A35" s="271" t="s">
        <v>2005</v>
      </c>
      <c r="B35" s="750">
        <f t="shared" si="0"/>
        <v>40577</v>
      </c>
      <c r="C35" s="750">
        <v>40577</v>
      </c>
      <c r="D35" s="750">
        <v>0</v>
      </c>
      <c r="E35" s="750">
        <v>0</v>
      </c>
      <c r="F35" s="750">
        <v>0</v>
      </c>
      <c r="G35" s="750">
        <v>0</v>
      </c>
      <c r="H35" s="750">
        <v>0</v>
      </c>
    </row>
    <row r="36" spans="1:8" x14ac:dyDescent="0.25">
      <c r="A36" s="271" t="s">
        <v>2006</v>
      </c>
      <c r="B36" s="750">
        <f t="shared" si="0"/>
        <v>23998</v>
      </c>
      <c r="C36" s="750">
        <v>23998</v>
      </c>
      <c r="D36" s="750">
        <v>0</v>
      </c>
      <c r="E36" s="750">
        <v>0</v>
      </c>
      <c r="F36" s="750">
        <v>0</v>
      </c>
      <c r="G36" s="750">
        <v>0</v>
      </c>
      <c r="H36" s="750">
        <v>0</v>
      </c>
    </row>
    <row r="37" spans="1:8" x14ac:dyDescent="0.25">
      <c r="A37" s="271" t="s">
        <v>2161</v>
      </c>
      <c r="B37" s="750">
        <v>600</v>
      </c>
      <c r="C37" s="750">
        <v>0</v>
      </c>
      <c r="D37" s="750">
        <v>0</v>
      </c>
      <c r="E37" s="750">
        <v>0</v>
      </c>
      <c r="F37" s="750">
        <v>600</v>
      </c>
      <c r="G37" s="750">
        <v>0</v>
      </c>
      <c r="H37" s="750">
        <v>0</v>
      </c>
    </row>
    <row r="38" spans="1:8" x14ac:dyDescent="0.25">
      <c r="A38" s="271" t="s">
        <v>2007</v>
      </c>
      <c r="B38" s="750">
        <f t="shared" si="0"/>
        <v>79927</v>
      </c>
      <c r="C38" s="750">
        <v>33137</v>
      </c>
      <c r="D38" s="750">
        <v>39012</v>
      </c>
      <c r="E38" s="750">
        <v>7778</v>
      </c>
      <c r="F38" s="750">
        <v>0</v>
      </c>
      <c r="G38" s="750">
        <v>0</v>
      </c>
      <c r="H38" s="750">
        <v>0</v>
      </c>
    </row>
    <row r="39" spans="1:8" x14ac:dyDescent="0.25">
      <c r="A39" s="271" t="s">
        <v>2008</v>
      </c>
      <c r="B39" s="750">
        <f t="shared" si="0"/>
        <v>4200</v>
      </c>
      <c r="C39" s="750">
        <v>4200</v>
      </c>
      <c r="D39" s="750">
        <v>0</v>
      </c>
      <c r="E39" s="750">
        <v>0</v>
      </c>
      <c r="F39" s="750">
        <v>0</v>
      </c>
      <c r="G39" s="750">
        <v>0</v>
      </c>
      <c r="H39" s="750">
        <v>0</v>
      </c>
    </row>
    <row r="40" spans="1:8" x14ac:dyDescent="0.25">
      <c r="A40" s="271" t="s">
        <v>2009</v>
      </c>
      <c r="B40" s="750">
        <f t="shared" si="0"/>
        <v>8538</v>
      </c>
      <c r="C40" s="750">
        <v>3500</v>
      </c>
      <c r="D40" s="750">
        <v>1500</v>
      </c>
      <c r="E40" s="750">
        <v>3538</v>
      </c>
      <c r="F40" s="750">
        <v>0</v>
      </c>
      <c r="G40" s="750">
        <v>0</v>
      </c>
      <c r="H40" s="750">
        <v>0</v>
      </c>
    </row>
    <row r="41" spans="1:8" x14ac:dyDescent="0.25">
      <c r="A41" s="271" t="s">
        <v>2010</v>
      </c>
      <c r="B41" s="750">
        <f t="shared" si="0"/>
        <v>18179</v>
      </c>
      <c r="C41" s="750">
        <v>18179</v>
      </c>
      <c r="D41" s="750">
        <v>0</v>
      </c>
      <c r="E41" s="750">
        <v>0</v>
      </c>
      <c r="F41" s="750">
        <v>0</v>
      </c>
      <c r="G41" s="750">
        <v>0</v>
      </c>
      <c r="H41" s="750">
        <v>0</v>
      </c>
    </row>
    <row r="42" spans="1:8" x14ac:dyDescent="0.25">
      <c r="A42" s="271" t="s">
        <v>2011</v>
      </c>
      <c r="B42" s="750">
        <f t="shared" si="0"/>
        <v>2556</v>
      </c>
      <c r="C42" s="750">
        <v>2148</v>
      </c>
      <c r="D42" s="750">
        <v>0</v>
      </c>
      <c r="E42" s="750">
        <v>0</v>
      </c>
      <c r="F42" s="750">
        <v>408</v>
      </c>
      <c r="G42" s="750">
        <v>0</v>
      </c>
      <c r="H42" s="750">
        <v>0</v>
      </c>
    </row>
    <row r="43" spans="1:8" x14ac:dyDescent="0.25">
      <c r="A43" s="271" t="s">
        <v>2012</v>
      </c>
      <c r="B43" s="750">
        <f t="shared" si="0"/>
        <v>39537</v>
      </c>
      <c r="C43" s="750">
        <v>39537</v>
      </c>
      <c r="D43" s="750">
        <v>0</v>
      </c>
      <c r="E43" s="750">
        <v>0</v>
      </c>
      <c r="F43" s="750">
        <v>0</v>
      </c>
      <c r="G43" s="750">
        <v>0</v>
      </c>
      <c r="H43" s="750">
        <v>0</v>
      </c>
    </row>
    <row r="44" spans="1:8" x14ac:dyDescent="0.25">
      <c r="A44" s="271" t="s">
        <v>2013</v>
      </c>
      <c r="B44" s="750">
        <f t="shared" si="0"/>
        <v>12891</v>
      </c>
      <c r="C44" s="750">
        <v>11500</v>
      </c>
      <c r="D44" s="750">
        <v>0</v>
      </c>
      <c r="E44" s="750">
        <v>0</v>
      </c>
      <c r="F44" s="750">
        <v>1391</v>
      </c>
      <c r="G44" s="750">
        <v>0</v>
      </c>
      <c r="H44" s="750">
        <v>0</v>
      </c>
    </row>
    <row r="45" spans="1:8" x14ac:dyDescent="0.25">
      <c r="A45" s="271" t="s">
        <v>2014</v>
      </c>
      <c r="B45" s="750">
        <f t="shared" si="0"/>
        <v>45018</v>
      </c>
      <c r="C45" s="750">
        <v>12888</v>
      </c>
      <c r="D45" s="750">
        <v>688</v>
      </c>
      <c r="E45" s="750">
        <v>12147</v>
      </c>
      <c r="F45" s="750">
        <v>19295</v>
      </c>
      <c r="G45" s="750">
        <v>0</v>
      </c>
      <c r="H45" s="750">
        <v>0</v>
      </c>
    </row>
    <row r="46" spans="1:8" x14ac:dyDescent="0.25">
      <c r="A46" s="271" t="s">
        <v>2015</v>
      </c>
      <c r="B46" s="750">
        <f t="shared" si="0"/>
        <v>4166</v>
      </c>
      <c r="C46" s="750">
        <v>3750</v>
      </c>
      <c r="D46" s="750">
        <v>416</v>
      </c>
      <c r="E46" s="750">
        <v>0</v>
      </c>
      <c r="F46" s="750">
        <v>0</v>
      </c>
      <c r="G46" s="750">
        <v>0</v>
      </c>
      <c r="H46" s="750">
        <v>0</v>
      </c>
    </row>
    <row r="47" spans="1:8" x14ac:dyDescent="0.25">
      <c r="A47" s="271" t="s">
        <v>2016</v>
      </c>
      <c r="B47" s="750">
        <f t="shared" si="0"/>
        <v>5500</v>
      </c>
      <c r="C47" s="750">
        <v>5500</v>
      </c>
      <c r="D47" s="750">
        <v>0</v>
      </c>
      <c r="E47" s="750">
        <v>0</v>
      </c>
      <c r="F47" s="750">
        <v>0</v>
      </c>
      <c r="G47" s="750">
        <v>0</v>
      </c>
      <c r="H47" s="750">
        <v>0</v>
      </c>
    </row>
    <row r="48" spans="1:8" x14ac:dyDescent="0.25">
      <c r="A48" s="271" t="s">
        <v>2017</v>
      </c>
      <c r="B48" s="750">
        <f t="shared" si="0"/>
        <v>8543</v>
      </c>
      <c r="C48" s="750">
        <v>0</v>
      </c>
      <c r="D48" s="750">
        <v>0</v>
      </c>
      <c r="E48" s="750">
        <v>3297</v>
      </c>
      <c r="F48" s="750">
        <v>5246</v>
      </c>
      <c r="G48" s="750">
        <v>0</v>
      </c>
      <c r="H48" s="750">
        <v>0</v>
      </c>
    </row>
    <row r="49" spans="1:8" x14ac:dyDescent="0.25">
      <c r="A49" s="271" t="s">
        <v>2018</v>
      </c>
      <c r="B49" s="750">
        <f t="shared" si="0"/>
        <v>17315</v>
      </c>
      <c r="C49" s="750">
        <v>8000</v>
      </c>
      <c r="D49" s="750">
        <v>0</v>
      </c>
      <c r="E49" s="750">
        <v>2640</v>
      </c>
      <c r="F49" s="750">
        <v>6675</v>
      </c>
      <c r="G49" s="750">
        <v>0</v>
      </c>
      <c r="H49" s="750">
        <v>0</v>
      </c>
    </row>
    <row r="50" spans="1:8" x14ac:dyDescent="0.25">
      <c r="A50" s="271" t="s">
        <v>2019</v>
      </c>
      <c r="B50" s="750">
        <f t="shared" si="0"/>
        <v>8846</v>
      </c>
      <c r="C50" s="750">
        <v>5000</v>
      </c>
      <c r="D50" s="750">
        <v>2000</v>
      </c>
      <c r="E50" s="750">
        <v>1846</v>
      </c>
      <c r="F50" s="750">
        <v>0</v>
      </c>
      <c r="G50" s="750">
        <v>0</v>
      </c>
      <c r="H50" s="750">
        <v>0</v>
      </c>
    </row>
    <row r="51" spans="1:8" x14ac:dyDescent="0.25">
      <c r="A51" s="271" t="s">
        <v>2020</v>
      </c>
      <c r="B51" s="750">
        <f t="shared" si="0"/>
        <v>5039</v>
      </c>
      <c r="C51" s="750">
        <v>5039</v>
      </c>
      <c r="D51" s="750">
        <v>0</v>
      </c>
      <c r="E51" s="750">
        <v>0</v>
      </c>
      <c r="F51" s="750">
        <v>0</v>
      </c>
      <c r="G51" s="750">
        <v>0</v>
      </c>
      <c r="H51" s="750">
        <v>0</v>
      </c>
    </row>
    <row r="52" spans="1:8" x14ac:dyDescent="0.25">
      <c r="A52" s="271" t="s">
        <v>2021</v>
      </c>
      <c r="B52" s="750">
        <f t="shared" si="0"/>
        <v>15520</v>
      </c>
      <c r="C52" s="750">
        <v>7988</v>
      </c>
      <c r="D52" s="750">
        <v>0</v>
      </c>
      <c r="E52" s="750">
        <v>1558</v>
      </c>
      <c r="F52" s="750">
        <v>5974</v>
      </c>
      <c r="G52" s="750">
        <v>0</v>
      </c>
      <c r="H52" s="750">
        <v>0</v>
      </c>
    </row>
    <row r="53" spans="1:8" x14ac:dyDescent="0.25">
      <c r="A53" s="271" t="s">
        <v>2022</v>
      </c>
      <c r="B53" s="750">
        <f t="shared" si="0"/>
        <v>5150</v>
      </c>
      <c r="C53" s="750">
        <v>5150</v>
      </c>
      <c r="D53" s="750">
        <v>0</v>
      </c>
      <c r="E53" s="750">
        <v>0</v>
      </c>
      <c r="F53" s="750">
        <v>0</v>
      </c>
      <c r="G53" s="750">
        <v>0</v>
      </c>
      <c r="H53" s="750">
        <v>0</v>
      </c>
    </row>
    <row r="54" spans="1:8" x14ac:dyDescent="0.25">
      <c r="A54" s="271" t="s">
        <v>2059</v>
      </c>
      <c r="B54" s="750">
        <f t="shared" si="0"/>
        <v>750</v>
      </c>
      <c r="C54" s="750">
        <v>0</v>
      </c>
      <c r="D54" s="750">
        <v>0</v>
      </c>
      <c r="E54" s="750">
        <v>750</v>
      </c>
      <c r="F54" s="750">
        <v>0</v>
      </c>
      <c r="G54" s="750">
        <v>0</v>
      </c>
      <c r="H54" s="750">
        <v>0</v>
      </c>
    </row>
    <row r="55" spans="1:8" x14ac:dyDescent="0.25">
      <c r="A55" s="271" t="s">
        <v>2023</v>
      </c>
      <c r="B55" s="750">
        <f t="shared" si="0"/>
        <v>8860</v>
      </c>
      <c r="C55" s="750">
        <v>2448</v>
      </c>
      <c r="D55" s="750">
        <v>4932</v>
      </c>
      <c r="E55" s="750">
        <v>1480</v>
      </c>
      <c r="F55" s="750">
        <v>0</v>
      </c>
      <c r="G55" s="750">
        <v>0</v>
      </c>
      <c r="H55" s="750">
        <v>0</v>
      </c>
    </row>
    <row r="56" spans="1:8" x14ac:dyDescent="0.25">
      <c r="A56" s="271" t="s">
        <v>2024</v>
      </c>
      <c r="B56" s="750">
        <f t="shared" si="0"/>
        <v>4503</v>
      </c>
      <c r="C56" s="750">
        <v>2600</v>
      </c>
      <c r="D56" s="750">
        <v>0</v>
      </c>
      <c r="E56" s="750">
        <v>1903</v>
      </c>
      <c r="F56" s="750">
        <v>0</v>
      </c>
      <c r="G56" s="750">
        <v>0</v>
      </c>
      <c r="H56" s="750">
        <v>0</v>
      </c>
    </row>
    <row r="57" spans="1:8" x14ac:dyDescent="0.25">
      <c r="A57" s="271" t="s">
        <v>2025</v>
      </c>
      <c r="B57" s="750">
        <f t="shared" si="0"/>
        <v>11554</v>
      </c>
      <c r="C57" s="750">
        <v>4775</v>
      </c>
      <c r="D57" s="750">
        <v>1497</v>
      </c>
      <c r="E57" s="750">
        <v>1288</v>
      </c>
      <c r="F57" s="750">
        <v>3994</v>
      </c>
      <c r="G57" s="750">
        <v>0</v>
      </c>
      <c r="H57" s="750">
        <v>0</v>
      </c>
    </row>
    <row r="58" spans="1:8" x14ac:dyDescent="0.25">
      <c r="A58" s="271" t="s">
        <v>2165</v>
      </c>
      <c r="B58" s="750">
        <v>7500</v>
      </c>
      <c r="C58" s="750">
        <v>0</v>
      </c>
      <c r="D58" s="750">
        <v>0</v>
      </c>
      <c r="E58" s="750">
        <v>0</v>
      </c>
      <c r="F58" s="750">
        <v>7500</v>
      </c>
      <c r="G58" s="750">
        <v>0</v>
      </c>
      <c r="H58" s="750">
        <v>0</v>
      </c>
    </row>
    <row r="59" spans="1:8" x14ac:dyDescent="0.25">
      <c r="A59" s="271" t="s">
        <v>2026</v>
      </c>
      <c r="B59" s="750">
        <f t="shared" si="0"/>
        <v>838</v>
      </c>
      <c r="C59" s="750">
        <v>838</v>
      </c>
      <c r="D59" s="750">
        <v>0</v>
      </c>
      <c r="E59" s="750">
        <v>0</v>
      </c>
      <c r="F59" s="750">
        <v>0</v>
      </c>
      <c r="G59" s="750">
        <v>0</v>
      </c>
      <c r="H59" s="750">
        <v>0</v>
      </c>
    </row>
    <row r="60" spans="1:8" x14ac:dyDescent="0.25">
      <c r="A60" s="271" t="s">
        <v>2027</v>
      </c>
      <c r="B60" s="750">
        <f t="shared" si="0"/>
        <v>1517</v>
      </c>
      <c r="C60" s="750">
        <v>1517</v>
      </c>
      <c r="D60" s="750">
        <v>0</v>
      </c>
      <c r="E60" s="750">
        <v>0</v>
      </c>
      <c r="F60" s="750">
        <v>0</v>
      </c>
      <c r="G60" s="750">
        <v>0</v>
      </c>
      <c r="H60" s="750">
        <v>0</v>
      </c>
    </row>
    <row r="61" spans="1:8" x14ac:dyDescent="0.25">
      <c r="A61" s="271" t="s">
        <v>2035</v>
      </c>
      <c r="B61" s="750">
        <f t="shared" si="0"/>
        <v>3868</v>
      </c>
      <c r="C61" s="750">
        <v>888</v>
      </c>
      <c r="D61" s="750">
        <v>0</v>
      </c>
      <c r="E61" s="750">
        <v>274</v>
      </c>
      <c r="F61" s="750">
        <v>1748</v>
      </c>
      <c r="G61" s="750">
        <v>958</v>
      </c>
      <c r="H61" s="750">
        <v>0</v>
      </c>
    </row>
    <row r="62" spans="1:8" x14ac:dyDescent="0.25">
      <c r="A62" s="271" t="s">
        <v>2028</v>
      </c>
      <c r="B62" s="750">
        <f t="shared" si="0"/>
        <v>1338</v>
      </c>
      <c r="C62" s="750">
        <v>1338</v>
      </c>
      <c r="D62" s="750">
        <v>0</v>
      </c>
      <c r="E62" s="750">
        <v>0</v>
      </c>
      <c r="F62" s="750">
        <v>0</v>
      </c>
      <c r="G62" s="750">
        <v>0</v>
      </c>
      <c r="H62" s="750">
        <v>0</v>
      </c>
    </row>
    <row r="63" spans="1:8" x14ac:dyDescent="0.25">
      <c r="A63" s="271" t="s">
        <v>2135</v>
      </c>
      <c r="B63" s="750">
        <f t="shared" si="0"/>
        <v>500</v>
      </c>
      <c r="C63" s="750">
        <v>0</v>
      </c>
      <c r="D63" s="750">
        <v>0</v>
      </c>
      <c r="E63" s="750">
        <v>0</v>
      </c>
      <c r="F63" s="750">
        <v>500</v>
      </c>
      <c r="G63" s="750">
        <v>0</v>
      </c>
      <c r="H63" s="750">
        <v>0</v>
      </c>
    </row>
    <row r="64" spans="1:8" x14ac:dyDescent="0.25">
      <c r="A64" s="271" t="s">
        <v>2030</v>
      </c>
      <c r="B64" s="750">
        <f t="shared" si="0"/>
        <v>16247</v>
      </c>
      <c r="C64" s="750">
        <v>11747</v>
      </c>
      <c r="D64" s="750">
        <v>0</v>
      </c>
      <c r="E64" s="750">
        <v>0</v>
      </c>
      <c r="F64" s="750">
        <v>1500</v>
      </c>
      <c r="G64" s="750">
        <v>1500</v>
      </c>
      <c r="H64" s="750">
        <v>1500</v>
      </c>
    </row>
    <row r="65" spans="1:8" x14ac:dyDescent="0.25">
      <c r="A65" s="271" t="s">
        <v>2136</v>
      </c>
      <c r="B65" s="750">
        <f t="shared" si="0"/>
        <v>3324</v>
      </c>
      <c r="C65" s="750">
        <v>1824</v>
      </c>
      <c r="D65" s="750">
        <v>0</v>
      </c>
      <c r="E65" s="750">
        <v>0</v>
      </c>
      <c r="F65" s="750">
        <v>1500</v>
      </c>
      <c r="G65" s="750">
        <v>0</v>
      </c>
      <c r="H65" s="750">
        <v>0</v>
      </c>
    </row>
    <row r="66" spans="1:8" x14ac:dyDescent="0.25">
      <c r="A66" s="271" t="s">
        <v>2031</v>
      </c>
      <c r="B66" s="750">
        <f t="shared" si="0"/>
        <v>16446</v>
      </c>
      <c r="C66" s="750">
        <v>16446</v>
      </c>
      <c r="D66" s="750">
        <v>0</v>
      </c>
      <c r="E66" s="750">
        <v>0</v>
      </c>
      <c r="F66" s="750">
        <v>0</v>
      </c>
      <c r="G66" s="750">
        <v>0</v>
      </c>
      <c r="H66" s="750">
        <v>0</v>
      </c>
    </row>
    <row r="67" spans="1:8" x14ac:dyDescent="0.25">
      <c r="A67" s="271" t="s">
        <v>2032</v>
      </c>
      <c r="B67" s="750">
        <f t="shared" si="0"/>
        <v>20039</v>
      </c>
      <c r="C67" s="750">
        <v>20039</v>
      </c>
      <c r="D67" s="750">
        <v>0</v>
      </c>
      <c r="E67" s="750">
        <v>0</v>
      </c>
      <c r="F67" s="750">
        <v>0</v>
      </c>
      <c r="G67" s="750">
        <v>0</v>
      </c>
      <c r="H67" s="750">
        <v>0</v>
      </c>
    </row>
    <row r="68" spans="1:8" x14ac:dyDescent="0.25">
      <c r="A68" s="271" t="s">
        <v>2085</v>
      </c>
      <c r="B68" s="750">
        <f t="shared" ref="B68:B131" si="1">C68+D68+E68+F68+G68+H68</f>
        <v>510</v>
      </c>
      <c r="C68" s="750">
        <v>0</v>
      </c>
      <c r="D68" s="750">
        <v>0</v>
      </c>
      <c r="E68" s="750">
        <v>510</v>
      </c>
      <c r="F68" s="750">
        <v>0</v>
      </c>
      <c r="G68" s="750">
        <v>0</v>
      </c>
      <c r="H68" s="750">
        <v>0</v>
      </c>
    </row>
    <row r="69" spans="1:8" x14ac:dyDescent="0.25">
      <c r="A69" s="271" t="s">
        <v>2033</v>
      </c>
      <c r="B69" s="750">
        <f t="shared" si="1"/>
        <v>319432</v>
      </c>
      <c r="C69" s="750">
        <v>0</v>
      </c>
      <c r="D69" s="750">
        <v>60390</v>
      </c>
      <c r="E69" s="750">
        <v>60155</v>
      </c>
      <c r="F69" s="750">
        <v>78628</v>
      </c>
      <c r="G69" s="750">
        <v>120259</v>
      </c>
      <c r="H69" s="750">
        <v>0</v>
      </c>
    </row>
    <row r="70" spans="1:8" x14ac:dyDescent="0.25">
      <c r="A70" s="271" t="s">
        <v>2071</v>
      </c>
      <c r="B70" s="750">
        <v>12374</v>
      </c>
      <c r="C70" s="750">
        <v>0</v>
      </c>
      <c r="D70" s="750">
        <v>0</v>
      </c>
      <c r="E70" s="750">
        <v>12374</v>
      </c>
      <c r="F70" s="750">
        <v>0</v>
      </c>
      <c r="G70" s="750">
        <v>0</v>
      </c>
      <c r="H70" s="750">
        <v>0</v>
      </c>
    </row>
    <row r="71" spans="1:8" x14ac:dyDescent="0.25">
      <c r="A71" s="271" t="s">
        <v>2034</v>
      </c>
      <c r="B71" s="750">
        <f t="shared" si="1"/>
        <v>37938</v>
      </c>
      <c r="C71" s="750">
        <v>0</v>
      </c>
      <c r="D71" s="750">
        <v>37938</v>
      </c>
      <c r="E71" s="750">
        <v>0</v>
      </c>
      <c r="F71" s="750">
        <v>0</v>
      </c>
      <c r="G71" s="750">
        <v>0</v>
      </c>
      <c r="H71" s="750">
        <v>0</v>
      </c>
    </row>
    <row r="72" spans="1:8" x14ac:dyDescent="0.25">
      <c r="A72" s="271" t="s">
        <v>2091</v>
      </c>
      <c r="B72" s="750">
        <f t="shared" ref="B72:B84" si="2">C72+D72+E72+F72+G72+H72</f>
        <v>50</v>
      </c>
      <c r="C72" s="750">
        <v>0</v>
      </c>
      <c r="D72" s="750">
        <v>50</v>
      </c>
      <c r="E72" s="750">
        <v>0</v>
      </c>
      <c r="F72" s="750">
        <v>0</v>
      </c>
      <c r="G72" s="750">
        <v>0</v>
      </c>
      <c r="H72" s="750">
        <v>0</v>
      </c>
    </row>
    <row r="73" spans="1:8" x14ac:dyDescent="0.25">
      <c r="A73" s="271" t="s">
        <v>2094</v>
      </c>
      <c r="B73" s="750">
        <f t="shared" si="2"/>
        <v>292</v>
      </c>
      <c r="C73" s="750">
        <v>0</v>
      </c>
      <c r="D73" s="750">
        <v>292</v>
      </c>
      <c r="E73" s="750">
        <v>0</v>
      </c>
      <c r="F73" s="750">
        <v>0</v>
      </c>
      <c r="G73" s="750">
        <v>0</v>
      </c>
      <c r="H73" s="750">
        <v>0</v>
      </c>
    </row>
    <row r="74" spans="1:8" x14ac:dyDescent="0.25">
      <c r="A74" s="271" t="s">
        <v>2036</v>
      </c>
      <c r="B74" s="750">
        <f t="shared" si="2"/>
        <v>2214</v>
      </c>
      <c r="C74" s="750">
        <v>0</v>
      </c>
      <c r="D74" s="750">
        <v>0</v>
      </c>
      <c r="E74" s="750">
        <v>2214</v>
      </c>
      <c r="F74" s="750">
        <v>0</v>
      </c>
      <c r="G74" s="750">
        <v>0</v>
      </c>
      <c r="H74" s="750">
        <v>0</v>
      </c>
    </row>
    <row r="75" spans="1:8" x14ac:dyDescent="0.25">
      <c r="A75" s="271" t="s">
        <v>2086</v>
      </c>
      <c r="B75" s="750">
        <f t="shared" si="2"/>
        <v>1771</v>
      </c>
      <c r="C75" s="750">
        <v>0</v>
      </c>
      <c r="D75" s="750">
        <v>1771</v>
      </c>
      <c r="E75" s="750">
        <v>0</v>
      </c>
      <c r="F75" s="750">
        <v>0</v>
      </c>
      <c r="G75" s="750">
        <v>0</v>
      </c>
      <c r="H75" s="750">
        <v>0</v>
      </c>
    </row>
    <row r="76" spans="1:8" x14ac:dyDescent="0.25">
      <c r="A76" s="271" t="s">
        <v>2037</v>
      </c>
      <c r="B76" s="750">
        <f t="shared" si="2"/>
        <v>274726</v>
      </c>
      <c r="C76" s="750">
        <v>0</v>
      </c>
      <c r="D76" s="750">
        <v>54207</v>
      </c>
      <c r="E76" s="750">
        <v>114000</v>
      </c>
      <c r="F76" s="750">
        <v>106519</v>
      </c>
      <c r="G76" s="750">
        <v>0</v>
      </c>
      <c r="H76" s="750">
        <v>0</v>
      </c>
    </row>
    <row r="77" spans="1:8" x14ac:dyDescent="0.25">
      <c r="A77" s="271" t="s">
        <v>2053</v>
      </c>
      <c r="B77" s="750">
        <f t="shared" si="2"/>
        <v>1512</v>
      </c>
      <c r="C77" s="750">
        <v>0</v>
      </c>
      <c r="D77" s="750">
        <v>0</v>
      </c>
      <c r="E77" s="750">
        <v>1512</v>
      </c>
      <c r="F77" s="750">
        <v>0</v>
      </c>
      <c r="G77" s="750">
        <v>0</v>
      </c>
      <c r="H77" s="750">
        <v>0</v>
      </c>
    </row>
    <row r="78" spans="1:8" x14ac:dyDescent="0.25">
      <c r="A78" s="271" t="s">
        <v>2157</v>
      </c>
      <c r="B78" s="750">
        <f t="shared" si="2"/>
        <v>16620</v>
      </c>
      <c r="C78" s="750">
        <v>0</v>
      </c>
      <c r="D78" s="750">
        <v>0</v>
      </c>
      <c r="E78" s="750">
        <v>10620</v>
      </c>
      <c r="F78" s="750">
        <v>6000</v>
      </c>
      <c r="G78" s="750">
        <v>0</v>
      </c>
      <c r="H78" s="750">
        <v>0</v>
      </c>
    </row>
    <row r="79" spans="1:8" x14ac:dyDescent="0.25">
      <c r="A79" s="271" t="s">
        <v>2079</v>
      </c>
      <c r="B79" s="750">
        <f t="shared" si="2"/>
        <v>970</v>
      </c>
      <c r="C79" s="750">
        <v>0</v>
      </c>
      <c r="D79" s="750">
        <v>0</v>
      </c>
      <c r="E79" s="750">
        <v>970</v>
      </c>
      <c r="F79" s="750">
        <v>0</v>
      </c>
      <c r="G79" s="750">
        <v>0</v>
      </c>
      <c r="H79" s="750">
        <v>0</v>
      </c>
    </row>
    <row r="80" spans="1:8" x14ac:dyDescent="0.25">
      <c r="A80" s="271" t="s">
        <v>2080</v>
      </c>
      <c r="B80" s="750">
        <f t="shared" si="2"/>
        <v>2544</v>
      </c>
      <c r="C80" s="750">
        <v>0</v>
      </c>
      <c r="D80" s="750">
        <v>0</v>
      </c>
      <c r="E80" s="750">
        <v>2544</v>
      </c>
      <c r="F80" s="750">
        <v>0</v>
      </c>
      <c r="G80" s="750">
        <v>0</v>
      </c>
      <c r="H80" s="750">
        <v>0</v>
      </c>
    </row>
    <row r="81" spans="1:8" x14ac:dyDescent="0.25">
      <c r="A81" s="271" t="s">
        <v>2081</v>
      </c>
      <c r="B81" s="750">
        <f t="shared" si="2"/>
        <v>116</v>
      </c>
      <c r="C81" s="750">
        <v>0</v>
      </c>
      <c r="D81" s="750">
        <v>0</v>
      </c>
      <c r="E81" s="750">
        <v>116</v>
      </c>
      <c r="F81" s="750">
        <v>0</v>
      </c>
      <c r="G81" s="750">
        <v>0</v>
      </c>
      <c r="H81" s="750">
        <v>0</v>
      </c>
    </row>
    <row r="82" spans="1:8" x14ac:dyDescent="0.25">
      <c r="A82" s="271" t="s">
        <v>2082</v>
      </c>
      <c r="B82" s="750">
        <f t="shared" si="2"/>
        <v>582</v>
      </c>
      <c r="C82" s="750">
        <v>0</v>
      </c>
      <c r="D82" s="750">
        <v>0</v>
      </c>
      <c r="E82" s="750">
        <v>582</v>
      </c>
      <c r="F82" s="750">
        <v>0</v>
      </c>
      <c r="G82" s="750">
        <v>0</v>
      </c>
      <c r="H82" s="750">
        <v>0</v>
      </c>
    </row>
    <row r="83" spans="1:8" x14ac:dyDescent="0.25">
      <c r="A83" s="271" t="s">
        <v>2083</v>
      </c>
      <c r="B83" s="750">
        <f t="shared" si="2"/>
        <v>5596</v>
      </c>
      <c r="C83" s="750">
        <v>0</v>
      </c>
      <c r="D83" s="750">
        <v>0</v>
      </c>
      <c r="E83" s="750">
        <v>5596</v>
      </c>
      <c r="F83" s="750">
        <v>0</v>
      </c>
      <c r="G83" s="750">
        <v>0</v>
      </c>
      <c r="H83" s="750">
        <v>0</v>
      </c>
    </row>
    <row r="84" spans="1:8" x14ac:dyDescent="0.25">
      <c r="A84" s="271" t="s">
        <v>2084</v>
      </c>
      <c r="B84" s="750">
        <f t="shared" si="2"/>
        <v>27</v>
      </c>
      <c r="C84" s="750">
        <v>0</v>
      </c>
      <c r="D84" s="750">
        <v>0</v>
      </c>
      <c r="E84" s="750">
        <v>27</v>
      </c>
      <c r="F84" s="750">
        <v>0</v>
      </c>
      <c r="G84" s="750">
        <v>0</v>
      </c>
      <c r="H84" s="750">
        <v>0</v>
      </c>
    </row>
    <row r="85" spans="1:8" x14ac:dyDescent="0.25">
      <c r="A85" s="271" t="s">
        <v>2038</v>
      </c>
      <c r="B85" s="750">
        <f t="shared" si="1"/>
        <v>15000</v>
      </c>
      <c r="C85" s="750">
        <v>0</v>
      </c>
      <c r="D85" s="750">
        <v>0</v>
      </c>
      <c r="E85" s="750">
        <v>0</v>
      </c>
      <c r="F85" s="750">
        <v>15000</v>
      </c>
      <c r="G85" s="750">
        <v>0</v>
      </c>
      <c r="H85" s="750">
        <v>0</v>
      </c>
    </row>
    <row r="86" spans="1:8" x14ac:dyDescent="0.25">
      <c r="A86" s="271" t="s">
        <v>2162</v>
      </c>
      <c r="B86" s="750">
        <v>3000</v>
      </c>
      <c r="C86" s="750">
        <v>0</v>
      </c>
      <c r="D86" s="750">
        <v>0</v>
      </c>
      <c r="E86" s="750">
        <v>0</v>
      </c>
      <c r="F86" s="750">
        <v>3000</v>
      </c>
      <c r="G86" s="750">
        <v>0</v>
      </c>
      <c r="H86" s="750">
        <v>0</v>
      </c>
    </row>
    <row r="87" spans="1:8" x14ac:dyDescent="0.25">
      <c r="A87" s="271" t="s">
        <v>2051</v>
      </c>
      <c r="B87" s="750">
        <f t="shared" si="1"/>
        <v>2000</v>
      </c>
      <c r="C87" s="750">
        <v>0</v>
      </c>
      <c r="D87" s="750">
        <v>0</v>
      </c>
      <c r="E87" s="750">
        <v>2000</v>
      </c>
      <c r="F87" s="750">
        <v>0</v>
      </c>
      <c r="G87" s="750">
        <v>0</v>
      </c>
      <c r="H87" s="750">
        <v>0</v>
      </c>
    </row>
    <row r="88" spans="1:8" x14ac:dyDescent="0.25">
      <c r="A88" s="271" t="s">
        <v>2098</v>
      </c>
      <c r="B88" s="750">
        <f t="shared" si="1"/>
        <v>114615</v>
      </c>
      <c r="C88" s="750">
        <v>0</v>
      </c>
      <c r="D88" s="750">
        <v>0</v>
      </c>
      <c r="E88" s="750">
        <v>0</v>
      </c>
      <c r="F88" s="750"/>
      <c r="G88" s="750">
        <v>44003</v>
      </c>
      <c r="H88" s="750">
        <v>70612</v>
      </c>
    </row>
    <row r="89" spans="1:8" x14ac:dyDescent="0.25">
      <c r="A89" s="271" t="s">
        <v>2039</v>
      </c>
      <c r="B89" s="750">
        <f t="shared" si="1"/>
        <v>100000</v>
      </c>
      <c r="C89" s="750">
        <v>0</v>
      </c>
      <c r="D89" s="750">
        <v>0</v>
      </c>
      <c r="E89" s="750">
        <v>0</v>
      </c>
      <c r="F89" s="750">
        <v>0</v>
      </c>
      <c r="G89" s="750">
        <v>100000</v>
      </c>
      <c r="H89" s="750">
        <v>0</v>
      </c>
    </row>
    <row r="90" spans="1:8" x14ac:dyDescent="0.25">
      <c r="A90" s="271" t="s">
        <v>2137</v>
      </c>
      <c r="B90" s="750">
        <f t="shared" si="1"/>
        <v>400</v>
      </c>
      <c r="C90" s="750">
        <v>0</v>
      </c>
      <c r="D90" s="750">
        <v>0</v>
      </c>
      <c r="E90" s="750">
        <v>0</v>
      </c>
      <c r="F90" s="750">
        <v>0</v>
      </c>
      <c r="G90" s="750">
        <v>200</v>
      </c>
      <c r="H90" s="750">
        <v>200</v>
      </c>
    </row>
    <row r="91" spans="1:8" x14ac:dyDescent="0.25">
      <c r="A91" s="271" t="s">
        <v>2138</v>
      </c>
      <c r="B91" s="750">
        <f t="shared" si="1"/>
        <v>13000</v>
      </c>
      <c r="C91" s="750">
        <v>0</v>
      </c>
      <c r="D91" s="750">
        <v>0</v>
      </c>
      <c r="E91" s="750">
        <v>0</v>
      </c>
      <c r="F91" s="750">
        <v>13000</v>
      </c>
      <c r="G91" s="750">
        <v>0</v>
      </c>
      <c r="H91" s="750">
        <v>0</v>
      </c>
    </row>
    <row r="92" spans="1:8" x14ac:dyDescent="0.25">
      <c r="A92" s="271" t="s">
        <v>2040</v>
      </c>
      <c r="B92" s="750">
        <f t="shared" si="1"/>
        <v>46200</v>
      </c>
      <c r="C92" s="750">
        <v>0</v>
      </c>
      <c r="D92" s="750">
        <v>15000</v>
      </c>
      <c r="E92" s="750">
        <v>31200</v>
      </c>
      <c r="F92" s="750">
        <v>0</v>
      </c>
      <c r="G92" s="750">
        <v>0</v>
      </c>
      <c r="H92" s="750">
        <v>0</v>
      </c>
    </row>
    <row r="93" spans="1:8" x14ac:dyDescent="0.25">
      <c r="A93" s="271" t="s">
        <v>2041</v>
      </c>
      <c r="B93" s="750">
        <f t="shared" si="1"/>
        <v>10000</v>
      </c>
      <c r="C93" s="750">
        <v>0</v>
      </c>
      <c r="D93" s="750">
        <v>0</v>
      </c>
      <c r="E93" s="750">
        <v>0</v>
      </c>
      <c r="F93" s="750">
        <v>0</v>
      </c>
      <c r="G93" s="750">
        <v>10000</v>
      </c>
      <c r="H93" s="750">
        <v>0</v>
      </c>
    </row>
    <row r="94" spans="1:8" x14ac:dyDescent="0.25">
      <c r="A94" s="271" t="s">
        <v>2042</v>
      </c>
      <c r="B94" s="750">
        <f t="shared" si="1"/>
        <v>219</v>
      </c>
      <c r="C94" s="750">
        <v>219</v>
      </c>
      <c r="D94" s="750">
        <v>0</v>
      </c>
      <c r="E94" s="750">
        <v>0</v>
      </c>
      <c r="F94" s="750">
        <v>0</v>
      </c>
      <c r="G94" s="750">
        <v>0</v>
      </c>
      <c r="H94" s="750">
        <v>0</v>
      </c>
    </row>
    <row r="95" spans="1:8" x14ac:dyDescent="0.25">
      <c r="A95" s="271" t="s">
        <v>2139</v>
      </c>
      <c r="B95" s="750">
        <f t="shared" si="1"/>
        <v>2600</v>
      </c>
      <c r="C95" s="750">
        <v>0</v>
      </c>
      <c r="D95" s="750">
        <v>0</v>
      </c>
      <c r="E95" s="750">
        <v>0</v>
      </c>
      <c r="F95" s="750">
        <v>2600</v>
      </c>
      <c r="G95" s="750">
        <v>0</v>
      </c>
      <c r="H95" s="750">
        <v>0</v>
      </c>
    </row>
    <row r="96" spans="1:8" x14ac:dyDescent="0.25">
      <c r="A96" s="271" t="s">
        <v>2043</v>
      </c>
      <c r="B96" s="750">
        <f t="shared" si="1"/>
        <v>7854</v>
      </c>
      <c r="C96" s="750">
        <v>7854</v>
      </c>
      <c r="D96" s="750">
        <v>0</v>
      </c>
      <c r="E96" s="750">
        <v>0</v>
      </c>
      <c r="F96" s="750">
        <v>0</v>
      </c>
      <c r="G96" s="750">
        <v>0</v>
      </c>
      <c r="H96" s="750">
        <v>0</v>
      </c>
    </row>
    <row r="97" spans="1:8" x14ac:dyDescent="0.25">
      <c r="A97" s="271" t="s">
        <v>2044</v>
      </c>
      <c r="B97" s="750">
        <f t="shared" si="1"/>
        <v>34</v>
      </c>
      <c r="C97" s="750">
        <v>34</v>
      </c>
      <c r="D97" s="750">
        <v>0</v>
      </c>
      <c r="E97" s="750">
        <v>0</v>
      </c>
      <c r="F97" s="750">
        <v>0</v>
      </c>
      <c r="G97" s="750">
        <v>0</v>
      </c>
      <c r="H97" s="750">
        <v>0</v>
      </c>
    </row>
    <row r="98" spans="1:8" x14ac:dyDescent="0.25">
      <c r="A98" s="271" t="s">
        <v>2140</v>
      </c>
      <c r="B98" s="750">
        <f t="shared" si="1"/>
        <v>714</v>
      </c>
      <c r="C98" s="750">
        <v>114</v>
      </c>
      <c r="D98" s="750">
        <v>0</v>
      </c>
      <c r="E98" s="750">
        <v>0</v>
      </c>
      <c r="F98" s="750">
        <v>200</v>
      </c>
      <c r="G98" s="750">
        <v>200</v>
      </c>
      <c r="H98" s="750">
        <v>200</v>
      </c>
    </row>
    <row r="99" spans="1:8" x14ac:dyDescent="0.25">
      <c r="A99" s="271" t="s">
        <v>2045</v>
      </c>
      <c r="B99" s="750">
        <f t="shared" si="1"/>
        <v>24350</v>
      </c>
      <c r="C99" s="750">
        <v>0</v>
      </c>
      <c r="D99" s="750">
        <v>0</v>
      </c>
      <c r="E99" s="750">
        <v>0</v>
      </c>
      <c r="F99" s="750">
        <v>0</v>
      </c>
      <c r="G99" s="750">
        <v>24350</v>
      </c>
      <c r="H99" s="750">
        <v>0</v>
      </c>
    </row>
    <row r="100" spans="1:8" x14ac:dyDescent="0.25">
      <c r="A100" s="271" t="s">
        <v>2167</v>
      </c>
      <c r="B100" s="750">
        <v>15270</v>
      </c>
      <c r="C100" s="750">
        <v>0</v>
      </c>
      <c r="D100" s="750">
        <v>15270</v>
      </c>
      <c r="E100" s="750">
        <v>0</v>
      </c>
      <c r="F100" s="750">
        <v>0</v>
      </c>
      <c r="G100" s="750">
        <v>0</v>
      </c>
      <c r="H100" s="750">
        <v>0</v>
      </c>
    </row>
    <row r="101" spans="1:8" x14ac:dyDescent="0.25">
      <c r="A101" s="271" t="s">
        <v>2046</v>
      </c>
      <c r="B101" s="750">
        <f t="shared" si="1"/>
        <v>41288</v>
      </c>
      <c r="C101" s="750">
        <v>0</v>
      </c>
      <c r="D101" s="750">
        <v>0</v>
      </c>
      <c r="E101" s="750">
        <v>0</v>
      </c>
      <c r="F101" s="750">
        <v>0</v>
      </c>
      <c r="G101" s="750">
        <v>41288</v>
      </c>
      <c r="H101" s="750">
        <v>0</v>
      </c>
    </row>
    <row r="102" spans="1:8" x14ac:dyDescent="0.25">
      <c r="A102" s="271" t="s">
        <v>2057</v>
      </c>
      <c r="B102" s="750">
        <f t="shared" si="1"/>
        <v>103</v>
      </c>
      <c r="C102" s="750">
        <v>0</v>
      </c>
      <c r="D102" s="750">
        <v>0</v>
      </c>
      <c r="E102" s="750">
        <v>103</v>
      </c>
      <c r="F102" s="750">
        <v>0</v>
      </c>
      <c r="G102" s="750">
        <v>0</v>
      </c>
      <c r="H102" s="750">
        <v>0</v>
      </c>
    </row>
    <row r="103" spans="1:8" x14ac:dyDescent="0.25">
      <c r="A103" s="271" t="s">
        <v>2141</v>
      </c>
      <c r="B103" s="750">
        <f t="shared" si="1"/>
        <v>1000</v>
      </c>
      <c r="C103" s="750">
        <v>0</v>
      </c>
      <c r="D103" s="750">
        <v>0</v>
      </c>
      <c r="E103" s="750">
        <v>0</v>
      </c>
      <c r="F103" s="750">
        <v>1000</v>
      </c>
      <c r="G103" s="750">
        <v>0</v>
      </c>
      <c r="H103" s="750">
        <v>0</v>
      </c>
    </row>
    <row r="104" spans="1:8" x14ac:dyDescent="0.25">
      <c r="A104" s="271" t="s">
        <v>2047</v>
      </c>
      <c r="B104" s="750">
        <f t="shared" si="1"/>
        <v>14030</v>
      </c>
      <c r="C104" s="750">
        <v>0</v>
      </c>
      <c r="D104" s="750">
        <v>0</v>
      </c>
      <c r="E104" s="750">
        <v>0</v>
      </c>
      <c r="F104" s="750">
        <v>0</v>
      </c>
      <c r="G104" s="750">
        <v>14030</v>
      </c>
      <c r="H104" s="750">
        <v>0</v>
      </c>
    </row>
    <row r="105" spans="1:8" x14ac:dyDescent="0.25">
      <c r="A105" s="271" t="s">
        <v>2048</v>
      </c>
      <c r="B105" s="750">
        <f t="shared" si="1"/>
        <v>1828</v>
      </c>
      <c r="C105" s="750">
        <v>0</v>
      </c>
      <c r="D105" s="750">
        <v>0</v>
      </c>
      <c r="E105" s="750">
        <v>0</v>
      </c>
      <c r="F105" s="750">
        <v>0</v>
      </c>
      <c r="G105" s="750">
        <v>1828</v>
      </c>
      <c r="H105" s="750">
        <v>0</v>
      </c>
    </row>
    <row r="106" spans="1:8" x14ac:dyDescent="0.25">
      <c r="A106" s="271" t="s">
        <v>2049</v>
      </c>
      <c r="B106" s="750">
        <f t="shared" si="1"/>
        <v>20000</v>
      </c>
      <c r="C106" s="750">
        <v>0</v>
      </c>
      <c r="D106" s="750">
        <v>0</v>
      </c>
      <c r="E106" s="750">
        <v>0</v>
      </c>
      <c r="F106" s="750">
        <v>0</v>
      </c>
      <c r="G106" s="750">
        <v>20000</v>
      </c>
      <c r="H106" s="750">
        <v>0</v>
      </c>
    </row>
    <row r="107" spans="1:8" x14ac:dyDescent="0.25">
      <c r="A107" s="271" t="s">
        <v>2142</v>
      </c>
      <c r="B107" s="750">
        <f t="shared" si="1"/>
        <v>100</v>
      </c>
      <c r="C107" s="750">
        <v>0</v>
      </c>
      <c r="D107" s="750">
        <v>0</v>
      </c>
      <c r="E107" s="750">
        <v>0</v>
      </c>
      <c r="F107" s="750">
        <v>100</v>
      </c>
      <c r="G107" s="750">
        <v>0</v>
      </c>
      <c r="H107" s="750">
        <v>0</v>
      </c>
    </row>
    <row r="108" spans="1:8" x14ac:dyDescent="0.25">
      <c r="A108" s="271" t="s">
        <v>2164</v>
      </c>
      <c r="B108" s="750">
        <v>600</v>
      </c>
      <c r="C108" s="750">
        <v>0</v>
      </c>
      <c r="D108" s="750">
        <v>0</v>
      </c>
      <c r="E108" s="750">
        <v>0</v>
      </c>
      <c r="F108" s="750">
        <v>600</v>
      </c>
      <c r="G108" s="750">
        <v>0</v>
      </c>
      <c r="H108" s="750">
        <v>0</v>
      </c>
    </row>
    <row r="109" spans="1:8" x14ac:dyDescent="0.25">
      <c r="A109" s="271" t="s">
        <v>2143</v>
      </c>
      <c r="B109" s="750">
        <f t="shared" si="1"/>
        <v>2400</v>
      </c>
      <c r="C109" s="750">
        <v>0</v>
      </c>
      <c r="D109" s="750">
        <v>0</v>
      </c>
      <c r="E109" s="750">
        <v>0</v>
      </c>
      <c r="F109" s="750">
        <v>2400</v>
      </c>
      <c r="G109" s="750">
        <v>0</v>
      </c>
      <c r="H109" s="750">
        <v>0</v>
      </c>
    </row>
    <row r="110" spans="1:8" x14ac:dyDescent="0.25">
      <c r="A110" s="271" t="s">
        <v>2144</v>
      </c>
      <c r="B110" s="750">
        <f t="shared" si="1"/>
        <v>4000</v>
      </c>
      <c r="C110" s="750">
        <v>0</v>
      </c>
      <c r="D110" s="750">
        <v>0</v>
      </c>
      <c r="E110" s="750">
        <v>0</v>
      </c>
      <c r="F110" s="750">
        <v>4000</v>
      </c>
      <c r="G110" s="750">
        <v>0</v>
      </c>
      <c r="H110" s="750">
        <v>0</v>
      </c>
    </row>
    <row r="111" spans="1:8" x14ac:dyDescent="0.25">
      <c r="A111" s="271" t="s">
        <v>2052</v>
      </c>
      <c r="B111" s="750">
        <f t="shared" si="1"/>
        <v>2400</v>
      </c>
      <c r="C111" s="750">
        <v>0</v>
      </c>
      <c r="D111" s="750">
        <v>0</v>
      </c>
      <c r="E111" s="750">
        <v>0</v>
      </c>
      <c r="F111" s="750">
        <v>2400</v>
      </c>
      <c r="G111" s="750">
        <v>0</v>
      </c>
      <c r="H111" s="750">
        <v>0</v>
      </c>
    </row>
    <row r="112" spans="1:8" x14ac:dyDescent="0.25">
      <c r="A112" s="271" t="s">
        <v>2145</v>
      </c>
      <c r="B112" s="750">
        <f t="shared" si="1"/>
        <v>10000</v>
      </c>
      <c r="C112" s="750">
        <v>0</v>
      </c>
      <c r="D112" s="750">
        <v>0</v>
      </c>
      <c r="E112" s="750">
        <v>0</v>
      </c>
      <c r="F112" s="750">
        <v>10000</v>
      </c>
      <c r="G112" s="750">
        <v>0</v>
      </c>
      <c r="H112" s="750">
        <v>0</v>
      </c>
    </row>
    <row r="113" spans="1:8" x14ac:dyDescent="0.25">
      <c r="A113" s="271" t="s">
        <v>2146</v>
      </c>
      <c r="B113" s="750">
        <f t="shared" si="1"/>
        <v>300</v>
      </c>
      <c r="C113" s="750">
        <v>0</v>
      </c>
      <c r="D113" s="750">
        <v>0</v>
      </c>
      <c r="E113" s="750">
        <v>0</v>
      </c>
      <c r="F113" s="750">
        <v>300</v>
      </c>
      <c r="G113" s="750">
        <v>0</v>
      </c>
      <c r="H113" s="750">
        <v>0</v>
      </c>
    </row>
    <row r="114" spans="1:8" x14ac:dyDescent="0.25">
      <c r="A114" s="271" t="s">
        <v>2147</v>
      </c>
      <c r="B114" s="750">
        <f t="shared" si="1"/>
        <v>297</v>
      </c>
      <c r="C114" s="750">
        <v>0</v>
      </c>
      <c r="D114" s="750">
        <v>0</v>
      </c>
      <c r="E114" s="750">
        <v>0</v>
      </c>
      <c r="F114" s="750">
        <v>297</v>
      </c>
      <c r="G114" s="750">
        <v>0</v>
      </c>
      <c r="H114" s="750">
        <v>0</v>
      </c>
    </row>
    <row r="115" spans="1:8" x14ac:dyDescent="0.25">
      <c r="A115" s="271" t="s">
        <v>2148</v>
      </c>
      <c r="B115" s="750">
        <f t="shared" si="1"/>
        <v>700</v>
      </c>
      <c r="C115" s="750">
        <v>0</v>
      </c>
      <c r="D115" s="750">
        <v>0</v>
      </c>
      <c r="E115" s="750">
        <v>0</v>
      </c>
      <c r="F115" s="750">
        <v>700</v>
      </c>
      <c r="G115" s="750">
        <v>0</v>
      </c>
      <c r="H115" s="750">
        <v>0</v>
      </c>
    </row>
    <row r="116" spans="1:8" x14ac:dyDescent="0.25">
      <c r="A116" s="271" t="s">
        <v>2163</v>
      </c>
      <c r="B116" s="750">
        <v>5000</v>
      </c>
      <c r="C116" s="750">
        <v>0</v>
      </c>
      <c r="D116" s="750">
        <v>0</v>
      </c>
      <c r="E116" s="750">
        <v>0</v>
      </c>
      <c r="F116" s="750">
        <v>5000</v>
      </c>
      <c r="G116" s="750">
        <v>0</v>
      </c>
      <c r="H116" s="750">
        <v>0</v>
      </c>
    </row>
    <row r="117" spans="1:8" x14ac:dyDescent="0.25">
      <c r="A117" s="271" t="s">
        <v>2150</v>
      </c>
      <c r="B117" s="750">
        <f t="shared" si="1"/>
        <v>1500</v>
      </c>
      <c r="C117" s="750">
        <v>0</v>
      </c>
      <c r="D117" s="750">
        <v>0</v>
      </c>
      <c r="E117" s="750">
        <v>0</v>
      </c>
      <c r="F117" s="750">
        <v>1500</v>
      </c>
      <c r="G117" s="750">
        <v>0</v>
      </c>
      <c r="H117" s="750">
        <v>0</v>
      </c>
    </row>
    <row r="118" spans="1:8" x14ac:dyDescent="0.25">
      <c r="A118" s="271" t="s">
        <v>2149</v>
      </c>
      <c r="B118" s="750">
        <f t="shared" si="1"/>
        <v>3657</v>
      </c>
      <c r="C118" s="750">
        <v>0</v>
      </c>
      <c r="D118" s="750">
        <v>0</v>
      </c>
      <c r="E118" s="750">
        <v>0</v>
      </c>
      <c r="F118" s="750">
        <v>773</v>
      </c>
      <c r="G118" s="750">
        <v>1368</v>
      </c>
      <c r="H118" s="750">
        <v>1516</v>
      </c>
    </row>
    <row r="119" spans="1:8" x14ac:dyDescent="0.25">
      <c r="A119" s="271" t="s">
        <v>2054</v>
      </c>
      <c r="B119" s="750">
        <f t="shared" si="1"/>
        <v>3400</v>
      </c>
      <c r="C119" s="750">
        <v>0</v>
      </c>
      <c r="D119" s="750">
        <v>0</v>
      </c>
      <c r="E119" s="750">
        <v>3400</v>
      </c>
      <c r="F119" s="750">
        <v>0</v>
      </c>
      <c r="G119" s="750">
        <v>0</v>
      </c>
      <c r="H119" s="750">
        <v>0</v>
      </c>
    </row>
    <row r="120" spans="1:8" x14ac:dyDescent="0.25">
      <c r="A120" s="271" t="s">
        <v>2055</v>
      </c>
      <c r="B120" s="750">
        <f t="shared" si="1"/>
        <v>28605</v>
      </c>
      <c r="C120" s="750">
        <v>0</v>
      </c>
      <c r="D120" s="750">
        <v>0</v>
      </c>
      <c r="E120" s="750">
        <v>28605</v>
      </c>
      <c r="F120" s="750">
        <v>0</v>
      </c>
      <c r="G120" s="750">
        <v>0</v>
      </c>
      <c r="H120" s="750">
        <v>0</v>
      </c>
    </row>
    <row r="121" spans="1:8" x14ac:dyDescent="0.25">
      <c r="A121" s="271" t="s">
        <v>2056</v>
      </c>
      <c r="B121" s="750">
        <f t="shared" si="1"/>
        <v>16781</v>
      </c>
      <c r="C121" s="750">
        <v>0</v>
      </c>
      <c r="D121" s="750">
        <v>0</v>
      </c>
      <c r="E121" s="750">
        <v>16781</v>
      </c>
      <c r="F121" s="750">
        <v>0</v>
      </c>
      <c r="G121" s="750">
        <v>0</v>
      </c>
      <c r="H121" s="750">
        <v>0</v>
      </c>
    </row>
    <row r="122" spans="1:8" x14ac:dyDescent="0.25">
      <c r="A122" s="271" t="s">
        <v>2151</v>
      </c>
      <c r="B122" s="750">
        <f t="shared" si="1"/>
        <v>1000</v>
      </c>
      <c r="C122" s="750">
        <v>0</v>
      </c>
      <c r="D122" s="750">
        <v>0</v>
      </c>
      <c r="E122" s="750">
        <v>0</v>
      </c>
      <c r="F122" s="750">
        <v>1000</v>
      </c>
      <c r="G122" s="750">
        <v>0</v>
      </c>
      <c r="H122" s="750">
        <v>0</v>
      </c>
    </row>
    <row r="123" spans="1:8" x14ac:dyDescent="0.25">
      <c r="A123" s="271" t="s">
        <v>2058</v>
      </c>
      <c r="B123" s="750">
        <f t="shared" si="1"/>
        <v>5000</v>
      </c>
      <c r="C123" s="750">
        <v>0</v>
      </c>
      <c r="D123" s="750">
        <v>0</v>
      </c>
      <c r="E123" s="750">
        <v>5000</v>
      </c>
      <c r="F123" s="750">
        <v>0</v>
      </c>
      <c r="G123" s="750">
        <v>0</v>
      </c>
      <c r="H123" s="750">
        <v>0</v>
      </c>
    </row>
    <row r="124" spans="1:8" x14ac:dyDescent="0.25">
      <c r="A124" s="271" t="s">
        <v>2064</v>
      </c>
      <c r="B124" s="750">
        <f t="shared" si="1"/>
        <v>94189</v>
      </c>
      <c r="C124" s="750">
        <v>0</v>
      </c>
      <c r="D124" s="750">
        <v>0</v>
      </c>
      <c r="E124" s="750">
        <v>94189</v>
      </c>
      <c r="F124" s="750">
        <v>0</v>
      </c>
      <c r="G124" s="750">
        <v>0</v>
      </c>
      <c r="H124" s="750">
        <v>0</v>
      </c>
    </row>
    <row r="125" spans="1:8" x14ac:dyDescent="0.25">
      <c r="A125" s="271" t="s">
        <v>2065</v>
      </c>
      <c r="B125" s="750">
        <f t="shared" si="1"/>
        <v>89931</v>
      </c>
      <c r="C125" s="750">
        <v>0</v>
      </c>
      <c r="D125" s="750">
        <v>0</v>
      </c>
      <c r="E125" s="750">
        <v>89931</v>
      </c>
      <c r="F125" s="750">
        <v>0</v>
      </c>
      <c r="G125" s="750">
        <v>0</v>
      </c>
      <c r="H125" s="750">
        <v>0</v>
      </c>
    </row>
    <row r="126" spans="1:8" x14ac:dyDescent="0.25">
      <c r="A126" s="271" t="s">
        <v>2066</v>
      </c>
      <c r="B126" s="750">
        <f t="shared" si="1"/>
        <v>75307</v>
      </c>
      <c r="C126" s="750">
        <v>0</v>
      </c>
      <c r="D126" s="750">
        <v>53876</v>
      </c>
      <c r="E126" s="750">
        <v>21431</v>
      </c>
      <c r="F126" s="750">
        <v>0</v>
      </c>
      <c r="G126" s="750">
        <v>0</v>
      </c>
      <c r="H126" s="750">
        <v>0</v>
      </c>
    </row>
    <row r="127" spans="1:8" x14ac:dyDescent="0.25">
      <c r="A127" s="271" t="s">
        <v>2067</v>
      </c>
      <c r="B127" s="750">
        <f t="shared" si="1"/>
        <v>89027</v>
      </c>
      <c r="C127" s="750">
        <v>0</v>
      </c>
      <c r="D127" s="750">
        <v>0</v>
      </c>
      <c r="E127" s="750">
        <v>89027</v>
      </c>
      <c r="F127" s="750">
        <v>0</v>
      </c>
      <c r="G127" s="750">
        <v>0</v>
      </c>
      <c r="H127" s="750">
        <v>0</v>
      </c>
    </row>
    <row r="128" spans="1:8" x14ac:dyDescent="0.25">
      <c r="A128" s="271" t="s">
        <v>2068</v>
      </c>
      <c r="B128" s="750">
        <f t="shared" si="1"/>
        <v>130000</v>
      </c>
      <c r="C128" s="750">
        <v>0</v>
      </c>
      <c r="D128" s="750">
        <v>0</v>
      </c>
      <c r="E128" s="750">
        <v>130000</v>
      </c>
      <c r="F128" s="750">
        <v>0</v>
      </c>
      <c r="G128" s="750">
        <v>0</v>
      </c>
      <c r="H128" s="750">
        <v>0</v>
      </c>
    </row>
    <row r="129" spans="1:8" x14ac:dyDescent="0.25">
      <c r="A129" s="271" t="s">
        <v>2069</v>
      </c>
      <c r="B129" s="750">
        <f t="shared" si="1"/>
        <v>155000</v>
      </c>
      <c r="C129" s="750">
        <v>0</v>
      </c>
      <c r="D129" s="750">
        <v>0</v>
      </c>
      <c r="E129" s="750">
        <v>155000</v>
      </c>
      <c r="F129" s="750">
        <v>0</v>
      </c>
      <c r="G129" s="750">
        <v>0</v>
      </c>
      <c r="H129" s="750">
        <v>0</v>
      </c>
    </row>
    <row r="130" spans="1:8" x14ac:dyDescent="0.25">
      <c r="A130" s="271" t="s">
        <v>2070</v>
      </c>
      <c r="B130" s="750">
        <f t="shared" si="1"/>
        <v>226500</v>
      </c>
      <c r="C130" s="750">
        <v>0</v>
      </c>
      <c r="D130" s="750">
        <v>0</v>
      </c>
      <c r="E130" s="750">
        <v>226500</v>
      </c>
      <c r="F130" s="750">
        <v>0</v>
      </c>
      <c r="G130" s="750">
        <v>0</v>
      </c>
      <c r="H130" s="750">
        <v>0</v>
      </c>
    </row>
    <row r="131" spans="1:8" x14ac:dyDescent="0.25">
      <c r="A131" s="271" t="s">
        <v>2072</v>
      </c>
      <c r="B131" s="750">
        <f t="shared" si="1"/>
        <v>1200</v>
      </c>
      <c r="C131" s="750">
        <v>0</v>
      </c>
      <c r="D131" s="750">
        <v>0</v>
      </c>
      <c r="E131" s="750">
        <v>1200</v>
      </c>
      <c r="F131" s="750">
        <v>0</v>
      </c>
      <c r="G131" s="750">
        <v>0</v>
      </c>
      <c r="H131" s="750">
        <v>0</v>
      </c>
    </row>
    <row r="132" spans="1:8" x14ac:dyDescent="0.25">
      <c r="A132" s="271" t="s">
        <v>2073</v>
      </c>
      <c r="B132" s="750">
        <f t="shared" ref="B132:B137" si="3">C132+D132+E132+F132+G132+H132</f>
        <v>350</v>
      </c>
      <c r="C132" s="750">
        <v>0</v>
      </c>
      <c r="D132" s="750">
        <v>0</v>
      </c>
      <c r="E132" s="750">
        <v>350</v>
      </c>
      <c r="F132" s="750">
        <v>0</v>
      </c>
      <c r="G132" s="750">
        <v>0</v>
      </c>
      <c r="H132" s="750">
        <v>0</v>
      </c>
    </row>
    <row r="133" spans="1:8" x14ac:dyDescent="0.25">
      <c r="A133" s="271" t="s">
        <v>2074</v>
      </c>
      <c r="B133" s="750">
        <f t="shared" si="3"/>
        <v>98</v>
      </c>
      <c r="C133" s="750">
        <v>0</v>
      </c>
      <c r="D133" s="750">
        <v>0</v>
      </c>
      <c r="E133" s="750">
        <v>98</v>
      </c>
      <c r="F133" s="750">
        <v>0</v>
      </c>
      <c r="G133" s="750">
        <v>0</v>
      </c>
      <c r="H133" s="750">
        <v>0</v>
      </c>
    </row>
    <row r="134" spans="1:8" x14ac:dyDescent="0.25">
      <c r="A134" s="271" t="s">
        <v>2075</v>
      </c>
      <c r="B134" s="750">
        <f t="shared" si="3"/>
        <v>53</v>
      </c>
      <c r="C134" s="750">
        <v>0</v>
      </c>
      <c r="D134" s="750">
        <v>0</v>
      </c>
      <c r="E134" s="750">
        <v>53</v>
      </c>
      <c r="F134" s="750">
        <v>0</v>
      </c>
      <c r="G134" s="750">
        <v>0</v>
      </c>
      <c r="H134" s="750">
        <v>0</v>
      </c>
    </row>
    <row r="135" spans="1:8" x14ac:dyDescent="0.25">
      <c r="A135" s="271" t="s">
        <v>2076</v>
      </c>
      <c r="B135" s="750">
        <f t="shared" si="3"/>
        <v>513</v>
      </c>
      <c r="C135" s="750">
        <v>0</v>
      </c>
      <c r="D135" s="750">
        <v>0</v>
      </c>
      <c r="E135" s="750">
        <v>513</v>
      </c>
      <c r="F135" s="750">
        <v>0</v>
      </c>
      <c r="G135" s="750">
        <v>0</v>
      </c>
      <c r="H135" s="750">
        <v>0</v>
      </c>
    </row>
    <row r="136" spans="1:8" x14ac:dyDescent="0.25">
      <c r="A136" s="271" t="s">
        <v>2077</v>
      </c>
      <c r="B136" s="750">
        <f t="shared" si="3"/>
        <v>648</v>
      </c>
      <c r="C136" s="750">
        <v>0</v>
      </c>
      <c r="D136" s="750">
        <v>0</v>
      </c>
      <c r="E136" s="750">
        <v>648</v>
      </c>
      <c r="F136" s="750">
        <v>0</v>
      </c>
      <c r="G136" s="750">
        <v>0</v>
      </c>
      <c r="H136" s="750">
        <v>0</v>
      </c>
    </row>
    <row r="137" spans="1:8" x14ac:dyDescent="0.25">
      <c r="A137" s="271" t="s">
        <v>2078</v>
      </c>
      <c r="B137" s="750">
        <f t="shared" si="3"/>
        <v>6413</v>
      </c>
      <c r="C137" s="750">
        <v>0</v>
      </c>
      <c r="D137" s="750">
        <v>0</v>
      </c>
      <c r="E137" s="750">
        <v>6413</v>
      </c>
      <c r="F137" s="750">
        <v>0</v>
      </c>
      <c r="G137" s="750">
        <v>0</v>
      </c>
      <c r="H137" s="750">
        <v>0</v>
      </c>
    </row>
    <row r="138" spans="1:8" x14ac:dyDescent="0.25">
      <c r="A138" s="271" t="s">
        <v>2097</v>
      </c>
      <c r="B138" s="750">
        <v>117000</v>
      </c>
      <c r="C138" s="750">
        <v>0</v>
      </c>
      <c r="D138" s="750">
        <v>0</v>
      </c>
      <c r="E138" s="750">
        <v>117000</v>
      </c>
      <c r="F138" s="750">
        <v>0</v>
      </c>
      <c r="G138" s="750">
        <v>0</v>
      </c>
      <c r="H138" s="750">
        <v>0</v>
      </c>
    </row>
    <row r="139" spans="1:8" x14ac:dyDescent="0.25">
      <c r="A139" s="271" t="s">
        <v>2099</v>
      </c>
      <c r="B139" s="750">
        <v>522238</v>
      </c>
      <c r="C139" s="750">
        <v>0</v>
      </c>
      <c r="D139" s="750">
        <v>0</v>
      </c>
      <c r="E139" s="750">
        <v>100000</v>
      </c>
      <c r="F139" s="750">
        <v>79827</v>
      </c>
      <c r="G139" s="750">
        <v>79827</v>
      </c>
      <c r="H139" s="750">
        <v>262584</v>
      </c>
    </row>
    <row r="140" spans="1:8" x14ac:dyDescent="0.25">
      <c r="A140" s="271" t="s">
        <v>2100</v>
      </c>
      <c r="B140" s="750">
        <v>36500</v>
      </c>
      <c r="C140" s="750">
        <v>0</v>
      </c>
      <c r="D140" s="750">
        <v>0</v>
      </c>
      <c r="E140" s="750">
        <v>0</v>
      </c>
      <c r="F140" s="750">
        <v>0</v>
      </c>
      <c r="G140" s="750">
        <v>0</v>
      </c>
      <c r="H140" s="750">
        <v>36500</v>
      </c>
    </row>
    <row r="141" spans="1:8" x14ac:dyDescent="0.25">
      <c r="A141" s="271" t="s">
        <v>2152</v>
      </c>
      <c r="B141" s="750">
        <v>163</v>
      </c>
      <c r="C141" s="750">
        <v>0</v>
      </c>
      <c r="D141" s="750">
        <v>0</v>
      </c>
      <c r="E141" s="750">
        <v>0</v>
      </c>
      <c r="F141" s="750">
        <v>163</v>
      </c>
      <c r="G141" s="750">
        <v>0</v>
      </c>
      <c r="H141" s="750">
        <v>0</v>
      </c>
    </row>
    <row r="142" spans="1:8" x14ac:dyDescent="0.25">
      <c r="A142" s="271" t="s">
        <v>2101</v>
      </c>
      <c r="B142" s="750">
        <v>40963</v>
      </c>
      <c r="C142" s="750">
        <v>0</v>
      </c>
      <c r="D142" s="750">
        <v>0</v>
      </c>
      <c r="E142" s="750">
        <v>0</v>
      </c>
      <c r="F142" s="750">
        <v>0</v>
      </c>
      <c r="G142" s="750">
        <v>0</v>
      </c>
      <c r="H142" s="750">
        <v>40963</v>
      </c>
    </row>
    <row r="143" spans="1:8" x14ac:dyDescent="0.25">
      <c r="A143" s="271" t="s">
        <v>2153</v>
      </c>
      <c r="B143" s="750">
        <v>500</v>
      </c>
      <c r="C143" s="750">
        <v>0</v>
      </c>
      <c r="D143" s="750">
        <v>0</v>
      </c>
      <c r="E143" s="750">
        <v>0</v>
      </c>
      <c r="F143" s="750">
        <v>500</v>
      </c>
      <c r="G143" s="750">
        <v>0</v>
      </c>
      <c r="H143" s="750">
        <v>0</v>
      </c>
    </row>
    <row r="144" spans="1:8" x14ac:dyDescent="0.25">
      <c r="A144" s="271" t="s">
        <v>2102</v>
      </c>
      <c r="B144" s="750">
        <v>25500</v>
      </c>
      <c r="C144" s="750">
        <v>0</v>
      </c>
      <c r="D144" s="750">
        <v>0</v>
      </c>
      <c r="E144" s="750">
        <v>0</v>
      </c>
      <c r="F144" s="750">
        <v>0</v>
      </c>
      <c r="G144" s="750">
        <v>0</v>
      </c>
      <c r="H144" s="750">
        <v>25500</v>
      </c>
    </row>
    <row r="145" spans="1:8" x14ac:dyDescent="0.25">
      <c r="A145" s="271" t="s">
        <v>2103</v>
      </c>
      <c r="B145" s="750">
        <v>150000</v>
      </c>
      <c r="C145" s="750">
        <v>0</v>
      </c>
      <c r="D145" s="750">
        <v>0</v>
      </c>
      <c r="E145" s="750">
        <v>0</v>
      </c>
      <c r="F145" s="750">
        <v>0</v>
      </c>
      <c r="G145" s="750">
        <v>0</v>
      </c>
      <c r="H145" s="750">
        <v>150000</v>
      </c>
    </row>
    <row r="146" spans="1:8" x14ac:dyDescent="0.25">
      <c r="A146" s="271" t="s">
        <v>2106</v>
      </c>
      <c r="B146" s="750">
        <v>58937</v>
      </c>
      <c r="C146" s="750">
        <v>0</v>
      </c>
      <c r="D146" s="750">
        <v>0</v>
      </c>
      <c r="E146" s="750">
        <v>58937</v>
      </c>
      <c r="F146" s="750">
        <v>0</v>
      </c>
      <c r="G146" s="750">
        <v>0</v>
      </c>
      <c r="H146" s="750">
        <v>0</v>
      </c>
    </row>
    <row r="147" spans="1:8" x14ac:dyDescent="0.25">
      <c r="A147" s="271" t="s">
        <v>2133</v>
      </c>
      <c r="B147" s="750">
        <v>15000</v>
      </c>
      <c r="C147" s="750">
        <v>0</v>
      </c>
      <c r="D147" s="750">
        <v>0</v>
      </c>
      <c r="E147" s="750">
        <v>0</v>
      </c>
      <c r="F147" s="750">
        <v>15000</v>
      </c>
      <c r="G147" s="750">
        <v>0</v>
      </c>
      <c r="H147" s="750">
        <v>0</v>
      </c>
    </row>
    <row r="148" spans="1:8" x14ac:dyDescent="0.25">
      <c r="A148" s="271" t="s">
        <v>2155</v>
      </c>
      <c r="B148" s="750">
        <v>350</v>
      </c>
      <c r="C148" s="750">
        <v>0</v>
      </c>
      <c r="D148" s="750">
        <v>0</v>
      </c>
      <c r="E148" s="750">
        <v>0</v>
      </c>
      <c r="F148" s="750">
        <v>350</v>
      </c>
      <c r="G148" s="750">
        <v>0</v>
      </c>
      <c r="H148" s="750">
        <v>0</v>
      </c>
    </row>
    <row r="149" spans="1:8" x14ac:dyDescent="0.25">
      <c r="A149" s="271" t="s">
        <v>2156</v>
      </c>
      <c r="B149" s="750">
        <v>1500</v>
      </c>
      <c r="C149" s="750">
        <v>0</v>
      </c>
      <c r="D149" s="750">
        <v>0</v>
      </c>
      <c r="E149" s="750">
        <v>0</v>
      </c>
      <c r="F149" s="750">
        <v>1500</v>
      </c>
      <c r="G149" s="750">
        <v>0</v>
      </c>
      <c r="H149" s="750">
        <v>0</v>
      </c>
    </row>
    <row r="150" spans="1:8" x14ac:dyDescent="0.25">
      <c r="A150" s="271" t="s">
        <v>2158</v>
      </c>
      <c r="B150" s="750">
        <v>500</v>
      </c>
      <c r="C150" s="750">
        <v>0</v>
      </c>
      <c r="D150" s="750">
        <v>0</v>
      </c>
      <c r="E150" s="750">
        <v>0</v>
      </c>
      <c r="F150" s="750">
        <v>500</v>
      </c>
      <c r="G150" s="750">
        <v>0</v>
      </c>
      <c r="H150" s="750">
        <v>0</v>
      </c>
    </row>
    <row r="151" spans="1:8" x14ac:dyDescent="0.25">
      <c r="A151" s="271" t="s">
        <v>2159</v>
      </c>
      <c r="B151" s="750">
        <v>500</v>
      </c>
      <c r="C151" s="750">
        <v>0</v>
      </c>
      <c r="D151" s="750">
        <v>0</v>
      </c>
      <c r="E151" s="750">
        <v>0</v>
      </c>
      <c r="F151" s="750">
        <v>500</v>
      </c>
      <c r="G151" s="750">
        <v>0</v>
      </c>
      <c r="H151" s="750">
        <v>0</v>
      </c>
    </row>
    <row r="152" spans="1:8" x14ac:dyDescent="0.25">
      <c r="A152" s="271" t="s">
        <v>2160</v>
      </c>
      <c r="B152" s="750">
        <v>600</v>
      </c>
      <c r="C152" s="750">
        <v>0</v>
      </c>
      <c r="D152" s="750">
        <v>0</v>
      </c>
      <c r="E152" s="750">
        <v>0</v>
      </c>
      <c r="F152" s="750">
        <v>600</v>
      </c>
      <c r="G152" s="750">
        <v>0</v>
      </c>
      <c r="H152" s="750">
        <v>0</v>
      </c>
    </row>
    <row r="153" spans="1:8" x14ac:dyDescent="0.25">
      <c r="A153" s="271" t="s">
        <v>2168</v>
      </c>
      <c r="B153" s="750">
        <v>19000</v>
      </c>
      <c r="C153" s="750">
        <v>0</v>
      </c>
      <c r="D153" s="750">
        <v>0</v>
      </c>
      <c r="E153" s="750">
        <v>0</v>
      </c>
      <c r="F153" s="750">
        <v>1900</v>
      </c>
      <c r="G153" s="750">
        <v>8550</v>
      </c>
      <c r="H153" s="750">
        <v>8550</v>
      </c>
    </row>
    <row r="154" spans="1:8" x14ac:dyDescent="0.25">
      <c r="A154" s="271" t="s">
        <v>2173</v>
      </c>
      <c r="B154" s="750">
        <v>14500</v>
      </c>
      <c r="C154" s="750">
        <v>0</v>
      </c>
      <c r="D154" s="750">
        <v>0</v>
      </c>
      <c r="E154" s="750">
        <v>0</v>
      </c>
      <c r="F154" s="750">
        <v>1450</v>
      </c>
      <c r="G154" s="750">
        <v>6525</v>
      </c>
      <c r="H154" s="750">
        <v>6525</v>
      </c>
    </row>
    <row r="155" spans="1:8" x14ac:dyDescent="0.25">
      <c r="A155" s="271" t="s">
        <v>2169</v>
      </c>
      <c r="B155" s="750">
        <v>38000</v>
      </c>
      <c r="C155" s="750">
        <v>0</v>
      </c>
      <c r="D155" s="750">
        <v>0</v>
      </c>
      <c r="E155" s="750">
        <v>0</v>
      </c>
      <c r="F155" s="750">
        <v>3800</v>
      </c>
      <c r="G155" s="750">
        <v>17100</v>
      </c>
      <c r="H155" s="750">
        <v>17100</v>
      </c>
    </row>
    <row r="156" spans="1:8" x14ac:dyDescent="0.25">
      <c r="A156" s="271" t="s">
        <v>2170</v>
      </c>
      <c r="B156" s="750">
        <v>14000</v>
      </c>
      <c r="C156" s="750">
        <v>0</v>
      </c>
      <c r="D156" s="750">
        <v>0</v>
      </c>
      <c r="E156" s="750">
        <v>0</v>
      </c>
      <c r="F156" s="750">
        <v>1400</v>
      </c>
      <c r="G156" s="750">
        <v>6300</v>
      </c>
      <c r="H156" s="750">
        <v>6300</v>
      </c>
    </row>
    <row r="157" spans="1:8" x14ac:dyDescent="0.25">
      <c r="A157" s="271" t="s">
        <v>2171</v>
      </c>
      <c r="B157" s="750">
        <v>11000</v>
      </c>
      <c r="C157" s="750">
        <v>0</v>
      </c>
      <c r="D157" s="750">
        <v>0</v>
      </c>
      <c r="E157" s="750">
        <v>0</v>
      </c>
      <c r="F157" s="750">
        <v>1100</v>
      </c>
      <c r="G157" s="750">
        <v>4950</v>
      </c>
      <c r="H157" s="750">
        <v>4950</v>
      </c>
    </row>
    <row r="158" spans="1:8" x14ac:dyDescent="0.25">
      <c r="A158" s="271" t="s">
        <v>2172</v>
      </c>
      <c r="B158" s="750">
        <v>31000</v>
      </c>
      <c r="C158" s="750">
        <v>0</v>
      </c>
      <c r="D158" s="750">
        <v>0</v>
      </c>
      <c r="E158" s="750">
        <v>0</v>
      </c>
      <c r="F158" s="750">
        <v>3100</v>
      </c>
      <c r="G158" s="750">
        <v>13950</v>
      </c>
      <c r="H158" s="750">
        <v>13950</v>
      </c>
    </row>
    <row r="159" spans="1:8" x14ac:dyDescent="0.25">
      <c r="A159" s="271" t="s">
        <v>2174</v>
      </c>
      <c r="B159" s="750">
        <v>10500</v>
      </c>
      <c r="C159" s="750">
        <v>0</v>
      </c>
      <c r="D159" s="750">
        <v>0</v>
      </c>
      <c r="E159" s="750">
        <v>0</v>
      </c>
      <c r="F159" s="750">
        <v>1050</v>
      </c>
      <c r="G159" s="750">
        <v>4725</v>
      </c>
      <c r="H159" s="750">
        <v>4725</v>
      </c>
    </row>
    <row r="160" spans="1:8" x14ac:dyDescent="0.25">
      <c r="A160" s="271" t="s">
        <v>2175</v>
      </c>
      <c r="B160" s="750">
        <v>21500</v>
      </c>
      <c r="C160" s="750">
        <v>0</v>
      </c>
      <c r="D160" s="750">
        <v>0</v>
      </c>
      <c r="E160" s="750">
        <v>0</v>
      </c>
      <c r="F160" s="750">
        <v>2150</v>
      </c>
      <c r="G160" s="750">
        <v>9675</v>
      </c>
      <c r="H160" s="750">
        <v>9675</v>
      </c>
    </row>
    <row r="161" spans="1:8" x14ac:dyDescent="0.25">
      <c r="A161" s="271" t="s">
        <v>2176</v>
      </c>
      <c r="B161" s="750">
        <v>26000</v>
      </c>
      <c r="C161" s="750">
        <v>0</v>
      </c>
      <c r="D161" s="750">
        <v>0</v>
      </c>
      <c r="E161" s="750">
        <v>0</v>
      </c>
      <c r="F161" s="750">
        <v>2600</v>
      </c>
      <c r="G161" s="750">
        <v>11700</v>
      </c>
      <c r="H161" s="750">
        <v>11700</v>
      </c>
    </row>
    <row r="162" spans="1:8" x14ac:dyDescent="0.25">
      <c r="A162" s="271" t="s">
        <v>2177</v>
      </c>
      <c r="B162" s="750">
        <v>12800</v>
      </c>
      <c r="C162" s="750">
        <v>0</v>
      </c>
      <c r="D162" s="750">
        <v>0</v>
      </c>
      <c r="E162" s="750">
        <v>0</v>
      </c>
      <c r="F162" s="750">
        <v>1280</v>
      </c>
      <c r="G162" s="750">
        <v>5760</v>
      </c>
      <c r="H162" s="750">
        <v>5760</v>
      </c>
    </row>
    <row r="163" spans="1:8" x14ac:dyDescent="0.25">
      <c r="A163" s="271" t="s">
        <v>2178</v>
      </c>
      <c r="B163" s="750">
        <v>9100</v>
      </c>
      <c r="C163" s="750">
        <v>0</v>
      </c>
      <c r="D163" s="750">
        <v>0</v>
      </c>
      <c r="E163" s="750">
        <v>0</v>
      </c>
      <c r="F163" s="750">
        <v>910</v>
      </c>
      <c r="G163" s="750">
        <v>4095</v>
      </c>
      <c r="H163" s="750">
        <v>4095</v>
      </c>
    </row>
    <row r="164" spans="1:8" x14ac:dyDescent="0.25">
      <c r="A164" s="271" t="s">
        <v>2179</v>
      </c>
      <c r="B164" s="750">
        <v>7000</v>
      </c>
      <c r="C164" s="750">
        <v>0</v>
      </c>
      <c r="D164" s="750">
        <v>0</v>
      </c>
      <c r="E164" s="750">
        <v>0</v>
      </c>
      <c r="F164" s="750">
        <v>700</v>
      </c>
      <c r="G164" s="750">
        <v>3150</v>
      </c>
      <c r="H164" s="750">
        <v>3150</v>
      </c>
    </row>
    <row r="165" spans="1:8" x14ac:dyDescent="0.25">
      <c r="A165" s="271" t="s">
        <v>2180</v>
      </c>
      <c r="B165" s="750">
        <v>7500</v>
      </c>
      <c r="C165" s="750">
        <v>0</v>
      </c>
      <c r="D165" s="750">
        <v>0</v>
      </c>
      <c r="E165" s="750">
        <v>0</v>
      </c>
      <c r="F165" s="750">
        <v>750</v>
      </c>
      <c r="G165" s="750">
        <v>3375</v>
      </c>
      <c r="H165" s="750">
        <v>3375</v>
      </c>
    </row>
    <row r="166" spans="1:8" x14ac:dyDescent="0.25">
      <c r="A166" s="271" t="s">
        <v>2181</v>
      </c>
      <c r="B166" s="750">
        <v>19000</v>
      </c>
      <c r="C166" s="750">
        <v>0</v>
      </c>
      <c r="D166" s="750">
        <v>0</v>
      </c>
      <c r="E166" s="750">
        <v>0</v>
      </c>
      <c r="F166" s="750">
        <v>1900</v>
      </c>
      <c r="G166" s="750">
        <v>8550</v>
      </c>
      <c r="H166" s="750">
        <v>8550</v>
      </c>
    </row>
    <row r="167" spans="1:8" x14ac:dyDescent="0.25">
      <c r="A167" s="271" t="s">
        <v>2182</v>
      </c>
      <c r="B167" s="750">
        <v>9000</v>
      </c>
      <c r="C167" s="750">
        <v>0</v>
      </c>
      <c r="D167" s="750">
        <v>0</v>
      </c>
      <c r="E167" s="750">
        <v>0</v>
      </c>
      <c r="F167" s="750">
        <v>900</v>
      </c>
      <c r="G167" s="750">
        <v>4050</v>
      </c>
      <c r="H167" s="750">
        <v>4050</v>
      </c>
    </row>
    <row r="168" spans="1:8" x14ac:dyDescent="0.25">
      <c r="A168" s="271" t="s">
        <v>2183</v>
      </c>
      <c r="B168" s="750">
        <v>8500</v>
      </c>
      <c r="C168" s="750">
        <v>0</v>
      </c>
      <c r="D168" s="750">
        <v>0</v>
      </c>
      <c r="E168" s="750">
        <v>0</v>
      </c>
      <c r="F168" s="750">
        <v>850</v>
      </c>
      <c r="G168" s="750">
        <v>3825</v>
      </c>
      <c r="H168" s="750">
        <v>3825</v>
      </c>
    </row>
    <row r="169" spans="1:8" x14ac:dyDescent="0.25">
      <c r="A169" s="271" t="s">
        <v>2184</v>
      </c>
      <c r="B169" s="750">
        <v>9500</v>
      </c>
      <c r="C169" s="750">
        <v>0</v>
      </c>
      <c r="D169" s="750">
        <v>0</v>
      </c>
      <c r="E169" s="750">
        <v>0</v>
      </c>
      <c r="F169" s="750">
        <v>950</v>
      </c>
      <c r="G169" s="750">
        <v>4275</v>
      </c>
      <c r="H169" s="750">
        <v>4275</v>
      </c>
    </row>
    <row r="170" spans="1:8" x14ac:dyDescent="0.25">
      <c r="A170" s="271" t="s">
        <v>2185</v>
      </c>
      <c r="B170" s="750">
        <v>7500</v>
      </c>
      <c r="C170" s="750">
        <v>0</v>
      </c>
      <c r="D170" s="750">
        <v>0</v>
      </c>
      <c r="E170" s="750">
        <v>0</v>
      </c>
      <c r="F170" s="750">
        <v>750</v>
      </c>
      <c r="G170" s="750">
        <v>3375</v>
      </c>
      <c r="H170" s="750">
        <v>3375</v>
      </c>
    </row>
    <row r="171" spans="1:8" x14ac:dyDescent="0.25">
      <c r="A171" s="271" t="s">
        <v>2186</v>
      </c>
      <c r="B171" s="750">
        <v>12800</v>
      </c>
      <c r="C171" s="750">
        <v>0</v>
      </c>
      <c r="D171" s="750">
        <v>0</v>
      </c>
      <c r="E171" s="750">
        <v>0</v>
      </c>
      <c r="F171" s="750">
        <v>1280</v>
      </c>
      <c r="G171" s="750">
        <v>5760</v>
      </c>
      <c r="H171" s="750">
        <v>5760</v>
      </c>
    </row>
    <row r="172" spans="1:8" x14ac:dyDescent="0.25">
      <c r="A172" s="271" t="s">
        <v>2187</v>
      </c>
      <c r="B172" s="750">
        <v>12800</v>
      </c>
      <c r="C172" s="750">
        <v>0</v>
      </c>
      <c r="D172" s="750">
        <v>0</v>
      </c>
      <c r="E172" s="750">
        <v>0</v>
      </c>
      <c r="F172" s="750">
        <v>1280</v>
      </c>
      <c r="G172" s="750">
        <v>5760</v>
      </c>
      <c r="H172" s="750">
        <v>5760</v>
      </c>
    </row>
    <row r="173" spans="1:8" x14ac:dyDescent="0.25">
      <c r="A173" s="271" t="s">
        <v>2188</v>
      </c>
      <c r="B173" s="750">
        <v>2200</v>
      </c>
      <c r="C173" s="750">
        <v>0</v>
      </c>
      <c r="D173" s="750">
        <v>0</v>
      </c>
      <c r="E173" s="750">
        <v>0</v>
      </c>
      <c r="F173" s="750">
        <v>2200</v>
      </c>
      <c r="G173" s="750">
        <v>0</v>
      </c>
      <c r="H173" s="750">
        <v>0</v>
      </c>
    </row>
    <row r="174" spans="1:8" x14ac:dyDescent="0.25">
      <c r="A174" s="271" t="s">
        <v>2189</v>
      </c>
      <c r="B174" s="750">
        <v>200</v>
      </c>
      <c r="C174" s="750">
        <v>0</v>
      </c>
      <c r="D174" s="750">
        <v>0</v>
      </c>
      <c r="E174" s="750">
        <v>0</v>
      </c>
      <c r="F174" s="750">
        <v>200</v>
      </c>
      <c r="G174" s="750">
        <v>0</v>
      </c>
      <c r="H174" s="750">
        <v>0</v>
      </c>
    </row>
    <row r="175" spans="1:8" x14ac:dyDescent="0.25">
      <c r="A175" s="271"/>
      <c r="B175" s="750"/>
      <c r="C175" s="750"/>
      <c r="D175" s="750"/>
      <c r="E175" s="750"/>
      <c r="F175" s="750"/>
      <c r="G175" s="750"/>
      <c r="H175" s="750"/>
    </row>
    <row r="176" spans="1:8" x14ac:dyDescent="0.25">
      <c r="A176" s="271"/>
      <c r="B176" s="750"/>
      <c r="C176" s="750"/>
      <c r="D176" s="750"/>
      <c r="E176" s="750"/>
      <c r="F176" s="750"/>
      <c r="G176" s="750"/>
      <c r="H176" s="750"/>
    </row>
    <row r="177" spans="1:8" x14ac:dyDescent="0.25">
      <c r="A177" s="271"/>
      <c r="B177" s="750"/>
      <c r="C177" s="750"/>
      <c r="D177" s="750"/>
      <c r="E177" s="750"/>
      <c r="F177" s="750"/>
      <c r="G177" s="750"/>
      <c r="H177" s="750"/>
    </row>
    <row r="178" spans="1:8" x14ac:dyDescent="0.25">
      <c r="A178" s="271"/>
      <c r="B178" s="750"/>
      <c r="C178" s="750"/>
      <c r="D178" s="750"/>
      <c r="E178" s="750"/>
      <c r="F178" s="750"/>
      <c r="G178" s="750"/>
      <c r="H178" s="750"/>
    </row>
    <row r="179" spans="1:8" x14ac:dyDescent="0.25">
      <c r="A179" s="271"/>
      <c r="B179" s="750"/>
      <c r="C179" s="750"/>
      <c r="D179" s="750"/>
      <c r="E179" s="750"/>
      <c r="F179" s="750"/>
      <c r="G179" s="750"/>
      <c r="H179" s="750"/>
    </row>
    <row r="180" spans="1:8" x14ac:dyDescent="0.25">
      <c r="A180" s="271"/>
      <c r="B180" s="750"/>
      <c r="C180" s="750"/>
      <c r="D180" s="750"/>
      <c r="E180" s="750"/>
      <c r="F180" s="750"/>
      <c r="G180" s="750"/>
      <c r="H180" s="750"/>
    </row>
    <row r="181" spans="1:8" x14ac:dyDescent="0.25">
      <c r="A181" s="271"/>
      <c r="B181" s="750"/>
      <c r="C181" s="750"/>
      <c r="D181" s="750"/>
      <c r="E181" s="750"/>
      <c r="F181" s="750"/>
      <c r="G181" s="750"/>
      <c r="H181" s="750"/>
    </row>
    <row r="182" spans="1:8" x14ac:dyDescent="0.25">
      <c r="A182" s="271"/>
      <c r="B182" s="750"/>
      <c r="C182" s="750"/>
      <c r="D182" s="750"/>
      <c r="E182" s="750"/>
      <c r="F182" s="750"/>
      <c r="G182" s="750"/>
      <c r="H182" s="750"/>
    </row>
    <row r="183" spans="1:8" x14ac:dyDescent="0.25">
      <c r="A183" s="271"/>
      <c r="B183" s="750"/>
      <c r="C183" s="750"/>
      <c r="D183" s="750"/>
      <c r="E183" s="750"/>
      <c r="F183" s="750"/>
      <c r="G183" s="750"/>
      <c r="H183" s="750"/>
    </row>
    <row r="184" spans="1:8" x14ac:dyDescent="0.25">
      <c r="A184" s="271"/>
      <c r="B184" s="750"/>
      <c r="C184" s="750"/>
      <c r="D184" s="750"/>
      <c r="E184" s="750"/>
      <c r="F184" s="750"/>
      <c r="G184" s="750"/>
      <c r="H184" s="750"/>
    </row>
    <row r="185" spans="1:8" x14ac:dyDescent="0.25">
      <c r="A185" s="271"/>
      <c r="B185" s="750"/>
      <c r="C185" s="750"/>
      <c r="D185" s="750"/>
      <c r="E185" s="750"/>
      <c r="F185" s="750"/>
      <c r="G185" s="750"/>
      <c r="H185" s="750"/>
    </row>
    <row r="186" spans="1:8" x14ac:dyDescent="0.25">
      <c r="A186" s="271"/>
      <c r="B186" s="750"/>
      <c r="C186" s="750"/>
      <c r="D186" s="750"/>
      <c r="E186" s="750"/>
      <c r="F186" s="750"/>
      <c r="G186" s="750"/>
      <c r="H186" s="750"/>
    </row>
    <row r="187" spans="1:8" x14ac:dyDescent="0.25">
      <c r="A187" s="271"/>
      <c r="B187" s="750"/>
      <c r="C187" s="750"/>
      <c r="D187" s="750"/>
      <c r="E187" s="750"/>
      <c r="F187" s="750"/>
      <c r="G187" s="750"/>
      <c r="H187" s="750"/>
    </row>
    <row r="188" spans="1:8" x14ac:dyDescent="0.25">
      <c r="A188" s="271"/>
      <c r="B188" s="750"/>
      <c r="C188" s="750"/>
      <c r="D188" s="750"/>
      <c r="E188" s="750"/>
      <c r="F188" s="750"/>
      <c r="G188" s="750"/>
      <c r="H188" s="750"/>
    </row>
    <row r="189" spans="1:8" x14ac:dyDescent="0.25">
      <c r="A189" s="271"/>
      <c r="B189" s="750"/>
      <c r="C189" s="750"/>
      <c r="D189" s="750"/>
      <c r="E189" s="750"/>
      <c r="F189" s="750"/>
      <c r="G189" s="750"/>
      <c r="H189" s="750"/>
    </row>
    <row r="190" spans="1:8" x14ac:dyDescent="0.25">
      <c r="A190" s="271"/>
      <c r="B190" s="750"/>
      <c r="C190" s="750"/>
      <c r="D190" s="750"/>
      <c r="E190" s="750"/>
      <c r="F190" s="750"/>
      <c r="G190" s="750"/>
      <c r="H190" s="750"/>
    </row>
    <row r="191" spans="1:8" x14ac:dyDescent="0.25">
      <c r="A191" s="271"/>
      <c r="B191" s="750"/>
      <c r="C191" s="750"/>
      <c r="D191" s="750"/>
      <c r="E191" s="750"/>
      <c r="F191" s="750"/>
      <c r="G191" s="750"/>
      <c r="H191" s="750"/>
    </row>
    <row r="192" spans="1:8" x14ac:dyDescent="0.25">
      <c r="A192" s="271"/>
      <c r="B192" s="750"/>
      <c r="C192" s="750"/>
      <c r="D192" s="750"/>
      <c r="E192" s="750"/>
      <c r="F192" s="750"/>
      <c r="G192" s="750"/>
      <c r="H192" s="750"/>
    </row>
    <row r="193" spans="1:8" x14ac:dyDescent="0.25">
      <c r="A193" s="271"/>
      <c r="B193" s="750"/>
      <c r="C193" s="750"/>
      <c r="D193" s="750"/>
      <c r="E193" s="750"/>
      <c r="F193" s="750"/>
      <c r="G193" s="750"/>
      <c r="H193" s="750"/>
    </row>
    <row r="194" spans="1:8" x14ac:dyDescent="0.25">
      <c r="A194" s="271"/>
      <c r="B194" s="750"/>
      <c r="C194" s="750"/>
      <c r="D194" s="750"/>
      <c r="E194" s="750"/>
      <c r="F194" s="750"/>
      <c r="G194" s="750"/>
      <c r="H194" s="750"/>
    </row>
    <row r="195" spans="1:8" x14ac:dyDescent="0.25">
      <c r="A195" s="271"/>
      <c r="B195" s="750"/>
      <c r="C195" s="750"/>
      <c r="D195" s="750"/>
      <c r="E195" s="750"/>
      <c r="F195" s="750"/>
      <c r="G195" s="750"/>
      <c r="H195" s="750"/>
    </row>
    <row r="196" spans="1:8" x14ac:dyDescent="0.25">
      <c r="A196" s="271"/>
      <c r="B196" s="750"/>
      <c r="C196" s="750"/>
      <c r="D196" s="750"/>
      <c r="E196" s="750"/>
      <c r="F196" s="750"/>
      <c r="G196" s="750"/>
      <c r="H196" s="750"/>
    </row>
    <row r="197" spans="1:8" x14ac:dyDescent="0.25">
      <c r="A197" s="271"/>
      <c r="B197" s="750"/>
      <c r="C197" s="750"/>
      <c r="D197" s="750"/>
      <c r="E197" s="750"/>
      <c r="F197" s="750"/>
      <c r="G197" s="750"/>
      <c r="H197" s="750"/>
    </row>
    <row r="198" spans="1:8" x14ac:dyDescent="0.25">
      <c r="A198" s="271"/>
      <c r="B198" s="750"/>
      <c r="C198" s="750"/>
      <c r="D198" s="750"/>
      <c r="E198" s="750"/>
      <c r="F198" s="750"/>
      <c r="G198" s="750"/>
      <c r="H198" s="750"/>
    </row>
    <row r="199" spans="1:8" ht="15.95" customHeight="1" x14ac:dyDescent="0.25">
      <c r="A199" s="271"/>
      <c r="B199" s="750"/>
      <c r="C199" s="750"/>
      <c r="D199" s="750"/>
      <c r="E199" s="750"/>
      <c r="F199" s="750"/>
      <c r="G199" s="750"/>
      <c r="H199" s="750"/>
    </row>
    <row r="200" spans="1:8" ht="15.75" thickBot="1" x14ac:dyDescent="0.3">
      <c r="A200" s="746"/>
      <c r="B200" s="750"/>
      <c r="C200" s="751"/>
      <c r="D200" s="751"/>
      <c r="E200" s="751"/>
      <c r="F200" s="751"/>
      <c r="G200" s="751"/>
      <c r="H200" s="751"/>
    </row>
    <row r="201" spans="1:8" ht="16.5" thickTop="1" thickBot="1" x14ac:dyDescent="0.3">
      <c r="A201" s="752" t="str">
        <f>'(G1) Fjalori'!A500</f>
        <v>TOTAL</v>
      </c>
      <c r="B201" s="753">
        <f>SUM(B3:B200)</f>
        <v>4113585</v>
      </c>
      <c r="C201" s="749">
        <f>SUM(C3:C200)</f>
        <v>481626</v>
      </c>
      <c r="D201" s="749">
        <f t="shared" ref="D201:H201" si="4">SUM(D3:D200)</f>
        <v>337235</v>
      </c>
      <c r="E201" s="749">
        <f t="shared" si="4"/>
        <v>1460356</v>
      </c>
      <c r="F201" s="749">
        <f t="shared" si="4"/>
        <v>505613</v>
      </c>
      <c r="G201" s="749">
        <f t="shared" si="4"/>
        <v>600430</v>
      </c>
      <c r="H201" s="749">
        <f t="shared" si="4"/>
        <v>728325</v>
      </c>
    </row>
    <row r="202" spans="1:8" ht="15.75" thickTop="1" x14ac:dyDescent="0.25"/>
    <row r="203" spans="1:8" x14ac:dyDescent="0.25">
      <c r="C203" s="407"/>
      <c r="D203" s="407"/>
      <c r="E203" s="407"/>
      <c r="F203" s="407"/>
      <c r="G203" s="407"/>
      <c r="H203" s="407"/>
    </row>
  </sheetData>
  <sheetProtection algorithmName="SHA-512" hashValue="mjRR9x8oY3epl3zMfhPsTV/RuZLIZHwhdlCZUbwovxhPjKAGk8MrDX3bx63uBdcZ6DyuHrDAgz2YlyNVo9+j9w==" saltValue="Q95qCTa3BX+JmFgsx+kpmg==" spinCount="100000" sheet="1" objects="1" scenarios="1" selectLockedCells="1"/>
  <mergeCells count="1">
    <mergeCell ref="A1:H1"/>
  </mergeCells>
  <pageMargins left="0.7" right="0.7" top="0.75" bottom="0.75" header="0.3" footer="0.3"/>
  <pageSetup orientation="landscape" r:id="rId1"/>
  <headerFooter>
    <oddHeader xml:space="preserve">&amp;LPROGRAMI BUXHETOR AFATMESËM&amp;C28 Shkurt 2019&amp;R(C6) Lista emërore e projekteve të investimeve </oddHead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5">
    <tabColor theme="5"/>
    <pageSetUpPr fitToPage="1"/>
  </sheetPr>
  <dimension ref="A1:T518"/>
  <sheetViews>
    <sheetView showGridLines="0" topLeftCell="A463" zoomScale="101" zoomScaleNormal="101" workbookViewId="0">
      <selection activeCell="E389" sqref="E389"/>
    </sheetView>
  </sheetViews>
  <sheetFormatPr defaultColWidth="9.140625" defaultRowHeight="12.75" outlineLevelRow="1" x14ac:dyDescent="0.25"/>
  <cols>
    <col min="1" max="1" width="20.140625" style="75" customWidth="1"/>
    <col min="2" max="2" width="24.42578125" style="75" customWidth="1"/>
    <col min="3" max="3" width="13.7109375" style="75" customWidth="1"/>
    <col min="4" max="5" width="13.7109375" style="285" customWidth="1"/>
    <col min="6" max="6" width="8" style="75" bestFit="1" customWidth="1"/>
    <col min="7" max="18" width="0" style="75" hidden="1" customWidth="1"/>
    <col min="19" max="20" width="8" style="75" bestFit="1" customWidth="1"/>
    <col min="21" max="16384" width="9.140625" style="75"/>
  </cols>
  <sheetData>
    <row r="1" spans="1:20" x14ac:dyDescent="0.25">
      <c r="A1" s="282" t="str">
        <f>'(G1) Fjalori'!A13</f>
        <v>Verdhë = Per tu plotësuar nga Departamenti i Financës</v>
      </c>
      <c r="B1" s="283"/>
      <c r="C1" s="283"/>
      <c r="D1" s="283"/>
      <c r="E1" s="284"/>
    </row>
    <row r="3" spans="1:20" ht="21" x14ac:dyDescent="0.25">
      <c r="A3" s="816" t="str">
        <f>'(G1) Fjalori'!A327</f>
        <v>(D1) TAVANET</v>
      </c>
      <c r="B3" s="817"/>
      <c r="C3" s="817"/>
      <c r="D3" s="817"/>
      <c r="E3" s="818"/>
    </row>
    <row r="4" spans="1:20" s="218" customFormat="1" x14ac:dyDescent="0.25">
      <c r="A4" s="223"/>
      <c r="F4" s="223"/>
    </row>
    <row r="5" spans="1:20" s="169" customFormat="1" x14ac:dyDescent="0.25">
      <c r="A5" s="167"/>
      <c r="B5" s="167"/>
      <c r="C5" s="168">
        <f>'(B1)Informacion i përgjithshëm '!$B8</f>
        <v>2022</v>
      </c>
      <c r="D5" s="168">
        <f>'(B1)Informacion i përgjithshëm '!$B9</f>
        <v>2023</v>
      </c>
      <c r="E5" s="168">
        <f>'(B1)Informacion i përgjithshëm '!$B10</f>
        <v>2024</v>
      </c>
      <c r="G5" s="169" t="s">
        <v>30</v>
      </c>
    </row>
    <row r="6" spans="1:20" s="169" customFormat="1" ht="25.5" x14ac:dyDescent="0.25">
      <c r="A6" s="167"/>
      <c r="B6" s="167"/>
      <c r="C6" s="168" t="str">
        <f>'(B1)Informacion i përgjithshëm '!A8</f>
        <v>Viti t+1 (I pritur)</v>
      </c>
      <c r="D6" s="168" t="str">
        <f>'(A1) Titulli'!A43</f>
        <v>Viti t+2 (I pritur)</v>
      </c>
      <c r="E6" s="168" t="str">
        <f>'(A1) Titulli'!A44</f>
        <v>Viti t+3 (I pritur)</v>
      </c>
    </row>
    <row r="7" spans="1:20" ht="18.75" x14ac:dyDescent="0.25">
      <c r="A7" s="685" t="str">
        <f>'(B2) Struktura Organizative'!A7</f>
        <v>Nënfunksioni 1</v>
      </c>
      <c r="B7" s="851" t="str">
        <f>'(B2) Struktura Organizative'!B7</f>
        <v>011 Organet ekzekutive dhe legjislative, për çështjet financiare dhe fiskale, çështjet e brendshme</v>
      </c>
      <c r="C7" s="876"/>
      <c r="D7" s="876"/>
      <c r="E7" s="852"/>
      <c r="G7" s="312">
        <f>C11</f>
        <v>193496</v>
      </c>
      <c r="H7" s="312">
        <f t="shared" ref="H7:I7" si="0">D11</f>
        <v>175459</v>
      </c>
      <c r="I7" s="312">
        <f t="shared" si="0"/>
        <v>177689</v>
      </c>
      <c r="J7" s="312">
        <f>C8</f>
        <v>112575</v>
      </c>
      <c r="K7" s="312">
        <f t="shared" ref="K7:L7" si="1">D8</f>
        <v>114745</v>
      </c>
      <c r="L7" s="312">
        <f t="shared" si="1"/>
        <v>116876</v>
      </c>
      <c r="M7" s="312">
        <f>C9</f>
        <v>57624</v>
      </c>
      <c r="N7" s="312">
        <f t="shared" ref="N7:O7" si="2">D9</f>
        <v>57414</v>
      </c>
      <c r="O7" s="312">
        <f t="shared" si="2"/>
        <v>57513</v>
      </c>
      <c r="P7" s="312">
        <f>C10</f>
        <v>23297</v>
      </c>
      <c r="Q7" s="312">
        <f t="shared" ref="Q7:R7" si="3">D10</f>
        <v>3300</v>
      </c>
      <c r="R7" s="312">
        <f t="shared" si="3"/>
        <v>3300</v>
      </c>
    </row>
    <row r="8" spans="1:20" x14ac:dyDescent="0.15">
      <c r="A8" s="286" t="str">
        <f>'(G1) Fjalori'!A328</f>
        <v>Pagat dhe sigurimet shoqërore</v>
      </c>
      <c r="B8" s="286"/>
      <c r="C8" s="562">
        <f>C14+C20+C26</f>
        <v>112575</v>
      </c>
      <c r="D8" s="562">
        <f t="shared" ref="D8:E8" si="4">D14+D20+D26</f>
        <v>114745</v>
      </c>
      <c r="E8" s="562">
        <f t="shared" si="4"/>
        <v>116876</v>
      </c>
      <c r="F8" s="407" t="str">
        <f>IF(C8&lt;0,"STOPP!","OK!")</f>
        <v>OK!</v>
      </c>
      <c r="G8" s="407" t="str">
        <f t="shared" ref="G8:G9" si="5">IF(D8&lt;0,"STOPP!","OK!")</f>
        <v>OK!</v>
      </c>
      <c r="H8" s="407" t="str">
        <f t="shared" ref="H8:H9" si="6">IF(E8&lt;0,"STOPP!","OK!")</f>
        <v>OK!</v>
      </c>
      <c r="I8" s="407" t="str">
        <f t="shared" ref="I8:I9" si="7">IF(F8&lt;0,"STOPP!","OK!")</f>
        <v>OK!</v>
      </c>
      <c r="J8" s="407" t="str">
        <f t="shared" ref="J8:J9" si="8">IF(G8&lt;0,"STOPP!","OK!")</f>
        <v>OK!</v>
      </c>
      <c r="K8" s="407" t="str">
        <f t="shared" ref="K8:K9" si="9">IF(H8&lt;0,"STOPP!","OK!")</f>
        <v>OK!</v>
      </c>
      <c r="L8" s="407" t="str">
        <f t="shared" ref="L8:L9" si="10">IF(I8&lt;0,"STOPP!","OK!")</f>
        <v>OK!</v>
      </c>
      <c r="M8" s="407" t="str">
        <f t="shared" ref="M8:M9" si="11">IF(J8&lt;0,"STOPP!","OK!")</f>
        <v>OK!</v>
      </c>
      <c r="N8" s="407" t="str">
        <f t="shared" ref="N8:N9" si="12">IF(K8&lt;0,"STOPP!","OK!")</f>
        <v>OK!</v>
      </c>
      <c r="O8" s="407" t="str">
        <f t="shared" ref="O8:O9" si="13">IF(L8&lt;0,"STOPP!","OK!")</f>
        <v>OK!</v>
      </c>
      <c r="P8" s="407" t="str">
        <f t="shared" ref="P8:P9" si="14">IF(M8&lt;0,"STOPP!","OK!")</f>
        <v>OK!</v>
      </c>
      <c r="Q8" s="407" t="str">
        <f t="shared" ref="Q8:Q9" si="15">IF(N8&lt;0,"STOPP!","OK!")</f>
        <v>OK!</v>
      </c>
      <c r="R8" s="407" t="str">
        <f t="shared" ref="R8:R9" si="16">IF(O8&lt;0,"STOPP!","OK!")</f>
        <v>OK!</v>
      </c>
      <c r="S8" s="407" t="str">
        <f t="shared" ref="S8:T11" si="17">IF(D8&lt;0,"STOPP!","OK!")</f>
        <v>OK!</v>
      </c>
      <c r="T8" s="407" t="str">
        <f t="shared" si="17"/>
        <v>OK!</v>
      </c>
    </row>
    <row r="9" spans="1:20" x14ac:dyDescent="0.15">
      <c r="A9" s="286" t="str">
        <f>'(G1) Fjalori'!A329</f>
        <v>Të tjera shpenzime korrente</v>
      </c>
      <c r="B9" s="286"/>
      <c r="C9" s="562">
        <f>C15+C21+C27</f>
        <v>57624</v>
      </c>
      <c r="D9" s="562">
        <f t="shared" ref="D9:E9" si="18">D15+D21+D27</f>
        <v>57414</v>
      </c>
      <c r="E9" s="562">
        <f t="shared" si="18"/>
        <v>57513</v>
      </c>
      <c r="F9" s="407" t="str">
        <f>IF(C9&lt;0,"STOPP!","OK!")</f>
        <v>OK!</v>
      </c>
      <c r="G9" s="407" t="str">
        <f t="shared" si="5"/>
        <v>OK!</v>
      </c>
      <c r="H9" s="407" t="str">
        <f t="shared" si="6"/>
        <v>OK!</v>
      </c>
      <c r="I9" s="407" t="str">
        <f t="shared" si="7"/>
        <v>OK!</v>
      </c>
      <c r="J9" s="407" t="str">
        <f t="shared" si="8"/>
        <v>OK!</v>
      </c>
      <c r="K9" s="407" t="str">
        <f t="shared" si="9"/>
        <v>OK!</v>
      </c>
      <c r="L9" s="407" t="str">
        <f t="shared" si="10"/>
        <v>OK!</v>
      </c>
      <c r="M9" s="407" t="str">
        <f t="shared" si="11"/>
        <v>OK!</v>
      </c>
      <c r="N9" s="407" t="str">
        <f t="shared" si="12"/>
        <v>OK!</v>
      </c>
      <c r="O9" s="407" t="str">
        <f t="shared" si="13"/>
        <v>OK!</v>
      </c>
      <c r="P9" s="407" t="str">
        <f t="shared" si="14"/>
        <v>OK!</v>
      </c>
      <c r="Q9" s="407" t="str">
        <f t="shared" si="15"/>
        <v>OK!</v>
      </c>
      <c r="R9" s="407" t="str">
        <f t="shared" si="16"/>
        <v>OK!</v>
      </c>
      <c r="S9" s="407" t="str">
        <f t="shared" si="17"/>
        <v>OK!</v>
      </c>
      <c r="T9" s="407" t="str">
        <f t="shared" si="17"/>
        <v>OK!</v>
      </c>
    </row>
    <row r="10" spans="1:20" x14ac:dyDescent="0.15">
      <c r="A10" s="564" t="str">
        <f>'(G1) Fjalori'!A330</f>
        <v>Shpenzimet kapitale</v>
      </c>
      <c r="B10" s="565"/>
      <c r="C10" s="562">
        <f>C11-C8-C9</f>
        <v>23297</v>
      </c>
      <c r="D10" s="560">
        <f>D11-D8-D9</f>
        <v>3300</v>
      </c>
      <c r="E10" s="560">
        <f>E11-E8-E9</f>
        <v>3300</v>
      </c>
      <c r="F10" s="407" t="str">
        <f>IF(C10&lt;0,"STOPP!","OK!")</f>
        <v>OK!</v>
      </c>
      <c r="G10" s="407" t="str">
        <f t="shared" ref="G10" si="19">IF(D10&lt;0,"STOPP!","OK!")</f>
        <v>OK!</v>
      </c>
      <c r="H10" s="407" t="str">
        <f t="shared" ref="H10" si="20">IF(E10&lt;0,"STOPP!","OK!")</f>
        <v>OK!</v>
      </c>
      <c r="I10" s="407" t="str">
        <f t="shared" ref="I10" si="21">IF(F10&lt;0,"STOPP!","OK!")</f>
        <v>OK!</v>
      </c>
      <c r="J10" s="407" t="str">
        <f t="shared" ref="J10" si="22">IF(G10&lt;0,"STOPP!","OK!")</f>
        <v>OK!</v>
      </c>
      <c r="K10" s="407" t="str">
        <f t="shared" ref="K10" si="23">IF(H10&lt;0,"STOPP!","OK!")</f>
        <v>OK!</v>
      </c>
      <c r="L10" s="407" t="str">
        <f t="shared" ref="L10" si="24">IF(I10&lt;0,"STOPP!","OK!")</f>
        <v>OK!</v>
      </c>
      <c r="M10" s="407" t="str">
        <f t="shared" ref="M10" si="25">IF(J10&lt;0,"STOPP!","OK!")</f>
        <v>OK!</v>
      </c>
      <c r="N10" s="407" t="str">
        <f t="shared" ref="N10" si="26">IF(K10&lt;0,"STOPP!","OK!")</f>
        <v>OK!</v>
      </c>
      <c r="O10" s="407" t="str">
        <f t="shared" ref="O10" si="27">IF(L10&lt;0,"STOPP!","OK!")</f>
        <v>OK!</v>
      </c>
      <c r="P10" s="407" t="str">
        <f t="shared" ref="P10" si="28">IF(M10&lt;0,"STOPP!","OK!")</f>
        <v>OK!</v>
      </c>
      <c r="Q10" s="407" t="str">
        <f t="shared" ref="Q10" si="29">IF(N10&lt;0,"STOPP!","OK!")</f>
        <v>OK!</v>
      </c>
      <c r="R10" s="407" t="str">
        <f t="shared" ref="R10" si="30">IF(O10&lt;0,"STOPP!","OK!")</f>
        <v>OK!</v>
      </c>
      <c r="S10" s="407" t="str">
        <f t="shared" si="17"/>
        <v>OK!</v>
      </c>
      <c r="T10" s="407" t="str">
        <f t="shared" si="17"/>
        <v>OK!</v>
      </c>
    </row>
    <row r="11" spans="1:20" x14ac:dyDescent="0.15">
      <c r="A11" s="554" t="str">
        <f>'(G1) Fjalori'!A740</f>
        <v>Tavanet e përgjithshme</v>
      </c>
      <c r="B11" s="555"/>
      <c r="C11" s="562">
        <f>C17+C23+C29</f>
        <v>193496</v>
      </c>
      <c r="D11" s="562">
        <f t="shared" ref="D11:E11" si="31">D17+D23+D29</f>
        <v>175459</v>
      </c>
      <c r="E11" s="562">
        <f t="shared" si="31"/>
        <v>177689</v>
      </c>
      <c r="F11" s="407" t="str">
        <f>IF(C11&lt;0,"STOPP!","OK!")</f>
        <v>OK!</v>
      </c>
      <c r="G11" s="407" t="str">
        <f t="shared" ref="G11:R11" si="32">IF(D11&lt;0,"STOPP!","OK!")</f>
        <v>OK!</v>
      </c>
      <c r="H11" s="407" t="str">
        <f t="shared" si="32"/>
        <v>OK!</v>
      </c>
      <c r="I11" s="407" t="str">
        <f t="shared" si="32"/>
        <v>OK!</v>
      </c>
      <c r="J11" s="407" t="str">
        <f t="shared" si="32"/>
        <v>OK!</v>
      </c>
      <c r="K11" s="407" t="str">
        <f t="shared" si="32"/>
        <v>OK!</v>
      </c>
      <c r="L11" s="407" t="str">
        <f t="shared" si="32"/>
        <v>OK!</v>
      </c>
      <c r="M11" s="407" t="str">
        <f t="shared" si="32"/>
        <v>OK!</v>
      </c>
      <c r="N11" s="407" t="str">
        <f t="shared" si="32"/>
        <v>OK!</v>
      </c>
      <c r="O11" s="407" t="str">
        <f t="shared" si="32"/>
        <v>OK!</v>
      </c>
      <c r="P11" s="407" t="str">
        <f t="shared" si="32"/>
        <v>OK!</v>
      </c>
      <c r="Q11" s="407" t="str">
        <f t="shared" si="32"/>
        <v>OK!</v>
      </c>
      <c r="R11" s="407" t="str">
        <f t="shared" si="32"/>
        <v>OK!</v>
      </c>
      <c r="S11" s="407" t="str">
        <f t="shared" si="17"/>
        <v>OK!</v>
      </c>
      <c r="T11" s="407" t="str">
        <f t="shared" si="17"/>
        <v>OK!</v>
      </c>
    </row>
    <row r="12" spans="1:20" x14ac:dyDescent="0.15">
      <c r="A12" s="692" t="str">
        <f>'(G1) Fjalori'!A753</f>
        <v>Angazhimet kujtesë</v>
      </c>
      <c r="B12" s="693"/>
      <c r="C12" s="693">
        <f>'(C5) Angazhimet'!D15</f>
        <v>0</v>
      </c>
      <c r="D12" s="694">
        <f>'(C5) Angazhimet'!E15</f>
        <v>0</v>
      </c>
      <c r="E12" s="694">
        <f>'(C5) Angazhimet'!F15</f>
        <v>0</v>
      </c>
      <c r="F12" s="407" t="str">
        <f>IF(C12&gt;C11,"STOPP!","OK!")</f>
        <v>OK!</v>
      </c>
      <c r="G12" s="407" t="str">
        <f t="shared" ref="G12" si="33">IF(D12&lt;0,"STOPP!","OK!")</f>
        <v>OK!</v>
      </c>
      <c r="H12" s="407" t="str">
        <f t="shared" ref="H12" si="34">IF(E12&lt;0,"STOPP!","OK!")</f>
        <v>OK!</v>
      </c>
      <c r="I12" s="407" t="str">
        <f t="shared" ref="I12" si="35">IF(F12&lt;0,"STOPP!","OK!")</f>
        <v>OK!</v>
      </c>
      <c r="J12" s="407" t="str">
        <f t="shared" ref="J12" si="36">IF(G12&lt;0,"STOPP!","OK!")</f>
        <v>OK!</v>
      </c>
      <c r="K12" s="407" t="str">
        <f t="shared" ref="K12" si="37">IF(H12&lt;0,"STOPP!","OK!")</f>
        <v>OK!</v>
      </c>
      <c r="L12" s="407" t="str">
        <f t="shared" ref="L12" si="38">IF(I12&lt;0,"STOPP!","OK!")</f>
        <v>OK!</v>
      </c>
      <c r="M12" s="407" t="str">
        <f t="shared" ref="M12" si="39">IF(J12&lt;0,"STOPP!","OK!")</f>
        <v>OK!</v>
      </c>
      <c r="N12" s="407" t="str">
        <f t="shared" ref="N12" si="40">IF(K12&lt;0,"STOPP!","OK!")</f>
        <v>OK!</v>
      </c>
      <c r="O12" s="407" t="str">
        <f t="shared" ref="O12" si="41">IF(L12&lt;0,"STOPP!","OK!")</f>
        <v>OK!</v>
      </c>
      <c r="P12" s="407" t="str">
        <f t="shared" ref="P12" si="42">IF(M12&lt;0,"STOPP!","OK!")</f>
        <v>OK!</v>
      </c>
      <c r="Q12" s="407" t="str">
        <f t="shared" ref="Q12" si="43">IF(N12&lt;0,"STOPP!","OK!")</f>
        <v>OK!</v>
      </c>
      <c r="R12" s="407" t="str">
        <f t="shared" ref="R12" si="44">IF(O12&lt;0,"STOPP!","OK!")</f>
        <v>OK!</v>
      </c>
      <c r="S12" s="407" t="str">
        <f>IF(D12&gt;D11,"STOPP!","OK!")</f>
        <v>OK!</v>
      </c>
      <c r="T12" s="407" t="str">
        <f>IF(E12&gt;E11,"STOPP!","OK!")</f>
        <v>OK!</v>
      </c>
    </row>
    <row r="13" spans="1:20" ht="18" customHeight="1" x14ac:dyDescent="0.15">
      <c r="A13" s="696" t="str">
        <f>'(B3) Struktura Funksionale'!B8</f>
        <v>01110</v>
      </c>
      <c r="B13" s="873" t="str">
        <f>'(B3) Struktura Funksionale'!C8</f>
        <v>Planifikimi Menaxhimi dhe Administrimi</v>
      </c>
      <c r="C13" s="874"/>
      <c r="D13" s="874"/>
      <c r="E13" s="875"/>
      <c r="F13" s="407"/>
      <c r="G13" s="407"/>
      <c r="H13" s="407"/>
      <c r="I13" s="407"/>
      <c r="J13" s="407"/>
      <c r="K13" s="407"/>
      <c r="L13" s="407"/>
      <c r="M13" s="407"/>
      <c r="N13" s="407"/>
      <c r="O13" s="407"/>
      <c r="P13" s="407"/>
      <c r="Q13" s="407"/>
      <c r="R13" s="407"/>
      <c r="S13" s="407"/>
      <c r="T13" s="407"/>
    </row>
    <row r="14" spans="1:20" x14ac:dyDescent="0.15">
      <c r="A14" s="286" t="str">
        <f>A$8</f>
        <v>Pagat dhe sigurimet shoqërore</v>
      </c>
      <c r="B14" s="286"/>
      <c r="C14" s="695">
        <v>71694</v>
      </c>
      <c r="D14" s="695">
        <v>73864</v>
      </c>
      <c r="E14" s="695">
        <v>75347</v>
      </c>
      <c r="F14" s="407" t="str">
        <f>IF(C14&lt;0,"STOPP!","OK!")</f>
        <v>OK!</v>
      </c>
      <c r="G14" s="407" t="str">
        <f t="shared" ref="G14:G18" si="45">IF(D14&lt;0,"STOPP!","OK!")</f>
        <v>OK!</v>
      </c>
      <c r="H14" s="407" t="str">
        <f t="shared" ref="H14:H18" si="46">IF(E14&lt;0,"STOPP!","OK!")</f>
        <v>OK!</v>
      </c>
      <c r="I14" s="407" t="str">
        <f t="shared" ref="I14:I18" si="47">IF(F14&lt;0,"STOPP!","OK!")</f>
        <v>OK!</v>
      </c>
      <c r="J14" s="407" t="str">
        <f t="shared" ref="J14:J18" si="48">IF(G14&lt;0,"STOPP!","OK!")</f>
        <v>OK!</v>
      </c>
      <c r="K14" s="407" t="str">
        <f t="shared" ref="K14:K18" si="49">IF(H14&lt;0,"STOPP!","OK!")</f>
        <v>OK!</v>
      </c>
      <c r="L14" s="407" t="str">
        <f t="shared" ref="L14:L18" si="50">IF(I14&lt;0,"STOPP!","OK!")</f>
        <v>OK!</v>
      </c>
      <c r="M14" s="407" t="str">
        <f t="shared" ref="M14:M18" si="51">IF(J14&lt;0,"STOPP!","OK!")</f>
        <v>OK!</v>
      </c>
      <c r="N14" s="407" t="str">
        <f t="shared" ref="N14:N18" si="52">IF(K14&lt;0,"STOPP!","OK!")</f>
        <v>OK!</v>
      </c>
      <c r="O14" s="407" t="str">
        <f t="shared" ref="O14:O18" si="53">IF(L14&lt;0,"STOPP!","OK!")</f>
        <v>OK!</v>
      </c>
      <c r="P14" s="407" t="str">
        <f t="shared" ref="P14:P18" si="54">IF(M14&lt;0,"STOPP!","OK!")</f>
        <v>OK!</v>
      </c>
      <c r="Q14" s="407" t="str">
        <f t="shared" ref="Q14:Q18" si="55">IF(N14&lt;0,"STOPP!","OK!")</f>
        <v>OK!</v>
      </c>
      <c r="R14" s="407" t="str">
        <f t="shared" ref="R14:R18" si="56">IF(O14&lt;0,"STOPP!","OK!")</f>
        <v>OK!</v>
      </c>
      <c r="S14" s="407" t="str">
        <f t="shared" ref="S14:S17" si="57">IF(D14&lt;0,"STOPP!","OK!")</f>
        <v>OK!</v>
      </c>
      <c r="T14" s="407" t="str">
        <f t="shared" ref="T14:T17" si="58">IF(E14&lt;0,"STOPP!","OK!")</f>
        <v>OK!</v>
      </c>
    </row>
    <row r="15" spans="1:20" x14ac:dyDescent="0.15">
      <c r="A15" s="286" t="str">
        <f>A$9</f>
        <v>Të tjera shpenzime korrente</v>
      </c>
      <c r="B15" s="286"/>
      <c r="C15" s="288">
        <v>54265</v>
      </c>
      <c r="D15" s="288">
        <v>54049</v>
      </c>
      <c r="E15" s="288">
        <v>54121</v>
      </c>
      <c r="F15" s="407" t="str">
        <f>IF(C15&lt;0,"STOPP!","OK!")</f>
        <v>OK!</v>
      </c>
      <c r="G15" s="407" t="str">
        <f t="shared" si="45"/>
        <v>OK!</v>
      </c>
      <c r="H15" s="407" t="str">
        <f t="shared" si="46"/>
        <v>OK!</v>
      </c>
      <c r="I15" s="407" t="str">
        <f t="shared" si="47"/>
        <v>OK!</v>
      </c>
      <c r="J15" s="407" t="str">
        <f t="shared" si="48"/>
        <v>OK!</v>
      </c>
      <c r="K15" s="407" t="str">
        <f t="shared" si="49"/>
        <v>OK!</v>
      </c>
      <c r="L15" s="407" t="str">
        <f t="shared" si="50"/>
        <v>OK!</v>
      </c>
      <c r="M15" s="407" t="str">
        <f t="shared" si="51"/>
        <v>OK!</v>
      </c>
      <c r="N15" s="407" t="str">
        <f t="shared" si="52"/>
        <v>OK!</v>
      </c>
      <c r="O15" s="407" t="str">
        <f t="shared" si="53"/>
        <v>OK!</v>
      </c>
      <c r="P15" s="407" t="str">
        <f t="shared" si="54"/>
        <v>OK!</v>
      </c>
      <c r="Q15" s="407" t="str">
        <f t="shared" si="55"/>
        <v>OK!</v>
      </c>
      <c r="R15" s="407" t="str">
        <f t="shared" si="56"/>
        <v>OK!</v>
      </c>
      <c r="S15" s="407" t="str">
        <f t="shared" si="57"/>
        <v>OK!</v>
      </c>
      <c r="T15" s="407" t="str">
        <f t="shared" si="58"/>
        <v>OK!</v>
      </c>
    </row>
    <row r="16" spans="1:20" x14ac:dyDescent="0.15">
      <c r="A16" s="564" t="str">
        <f>A$10</f>
        <v>Shpenzimet kapitale</v>
      </c>
      <c r="B16" s="565"/>
      <c r="C16" s="562">
        <f>C17-C14-C15</f>
        <v>22997</v>
      </c>
      <c r="D16" s="562">
        <f t="shared" ref="D16:E16" si="59">D17-D14-D15</f>
        <v>3000</v>
      </c>
      <c r="E16" s="562">
        <f t="shared" si="59"/>
        <v>3000</v>
      </c>
      <c r="F16" s="407" t="str">
        <f>IF(C16&lt;0,"STOPP!","OK!")</f>
        <v>OK!</v>
      </c>
      <c r="G16" s="407" t="str">
        <f t="shared" si="45"/>
        <v>OK!</v>
      </c>
      <c r="H16" s="407" t="str">
        <f t="shared" si="46"/>
        <v>OK!</v>
      </c>
      <c r="I16" s="407" t="str">
        <f t="shared" si="47"/>
        <v>OK!</v>
      </c>
      <c r="J16" s="407" t="str">
        <f t="shared" si="48"/>
        <v>OK!</v>
      </c>
      <c r="K16" s="407" t="str">
        <f t="shared" si="49"/>
        <v>OK!</v>
      </c>
      <c r="L16" s="407" t="str">
        <f t="shared" si="50"/>
        <v>OK!</v>
      </c>
      <c r="M16" s="407" t="str">
        <f t="shared" si="51"/>
        <v>OK!</v>
      </c>
      <c r="N16" s="407" t="str">
        <f t="shared" si="52"/>
        <v>OK!</v>
      </c>
      <c r="O16" s="407" t="str">
        <f t="shared" si="53"/>
        <v>OK!</v>
      </c>
      <c r="P16" s="407" t="str">
        <f t="shared" si="54"/>
        <v>OK!</v>
      </c>
      <c r="Q16" s="407" t="str">
        <f t="shared" si="55"/>
        <v>OK!</v>
      </c>
      <c r="R16" s="407" t="str">
        <f t="shared" si="56"/>
        <v>OK!</v>
      </c>
      <c r="S16" s="407" t="str">
        <f t="shared" si="57"/>
        <v>OK!</v>
      </c>
      <c r="T16" s="407" t="str">
        <f t="shared" si="58"/>
        <v>OK!</v>
      </c>
    </row>
    <row r="17" spans="1:20" x14ac:dyDescent="0.15">
      <c r="A17" s="554" t="str">
        <f>A$11</f>
        <v>Tavanet e përgjithshme</v>
      </c>
      <c r="B17" s="555"/>
      <c r="C17" s="561">
        <v>148956</v>
      </c>
      <c r="D17" s="561">
        <v>130913</v>
      </c>
      <c r="E17" s="561">
        <v>132468</v>
      </c>
      <c r="F17" s="407" t="str">
        <f>IF(C17&lt;0,"STOPP!","OK!")</f>
        <v>OK!</v>
      </c>
      <c r="G17" s="407" t="str">
        <f t="shared" si="45"/>
        <v>OK!</v>
      </c>
      <c r="H17" s="407" t="str">
        <f t="shared" si="46"/>
        <v>OK!</v>
      </c>
      <c r="I17" s="407" t="str">
        <f t="shared" si="47"/>
        <v>OK!</v>
      </c>
      <c r="J17" s="407" t="str">
        <f t="shared" si="48"/>
        <v>OK!</v>
      </c>
      <c r="K17" s="407" t="str">
        <f t="shared" si="49"/>
        <v>OK!</v>
      </c>
      <c r="L17" s="407" t="str">
        <f t="shared" si="50"/>
        <v>OK!</v>
      </c>
      <c r="M17" s="407" t="str">
        <f t="shared" si="51"/>
        <v>OK!</v>
      </c>
      <c r="N17" s="407" t="str">
        <f t="shared" si="52"/>
        <v>OK!</v>
      </c>
      <c r="O17" s="407" t="str">
        <f t="shared" si="53"/>
        <v>OK!</v>
      </c>
      <c r="P17" s="407" t="str">
        <f t="shared" si="54"/>
        <v>OK!</v>
      </c>
      <c r="Q17" s="407" t="str">
        <f t="shared" si="55"/>
        <v>OK!</v>
      </c>
      <c r="R17" s="407" t="str">
        <f t="shared" si="56"/>
        <v>OK!</v>
      </c>
      <c r="S17" s="407" t="str">
        <f t="shared" si="57"/>
        <v>OK!</v>
      </c>
      <c r="T17" s="407" t="str">
        <f t="shared" si="58"/>
        <v>OK!</v>
      </c>
    </row>
    <row r="18" spans="1:20" x14ac:dyDescent="0.15">
      <c r="A18" s="566" t="str">
        <f>A$12</f>
        <v>Angazhimet kujtesë</v>
      </c>
      <c r="B18" s="562"/>
      <c r="C18" s="562">
        <f>'(C5) Angazhimet'!D9</f>
        <v>0</v>
      </c>
      <c r="D18" s="560">
        <f>'(C5) Angazhimet'!E9</f>
        <v>0</v>
      </c>
      <c r="E18" s="562">
        <f>'(C5) Angazhimet'!F9</f>
        <v>0</v>
      </c>
      <c r="F18" s="407" t="str">
        <f>IF(C18&gt;C17,"STOPP!","OK!")</f>
        <v>OK!</v>
      </c>
      <c r="G18" s="407" t="str">
        <f t="shared" si="45"/>
        <v>OK!</v>
      </c>
      <c r="H18" s="407" t="str">
        <f t="shared" si="46"/>
        <v>OK!</v>
      </c>
      <c r="I18" s="407" t="str">
        <f t="shared" si="47"/>
        <v>OK!</v>
      </c>
      <c r="J18" s="407" t="str">
        <f t="shared" si="48"/>
        <v>OK!</v>
      </c>
      <c r="K18" s="407" t="str">
        <f t="shared" si="49"/>
        <v>OK!</v>
      </c>
      <c r="L18" s="407" t="str">
        <f t="shared" si="50"/>
        <v>OK!</v>
      </c>
      <c r="M18" s="407" t="str">
        <f t="shared" si="51"/>
        <v>OK!</v>
      </c>
      <c r="N18" s="407" t="str">
        <f t="shared" si="52"/>
        <v>OK!</v>
      </c>
      <c r="O18" s="407" t="str">
        <f t="shared" si="53"/>
        <v>OK!</v>
      </c>
      <c r="P18" s="407" t="str">
        <f t="shared" si="54"/>
        <v>OK!</v>
      </c>
      <c r="Q18" s="407" t="str">
        <f t="shared" si="55"/>
        <v>OK!</v>
      </c>
      <c r="R18" s="407" t="str">
        <f t="shared" si="56"/>
        <v>OK!</v>
      </c>
      <c r="S18" s="407" t="str">
        <f>IF(D18&gt;D17,"STOPP!","OK!")</f>
        <v>OK!</v>
      </c>
      <c r="T18" s="407" t="str">
        <f>IF(E18&gt;E17,"STOPP!","OK!")</f>
        <v>OK!</v>
      </c>
    </row>
    <row r="19" spans="1:20" ht="15.75" x14ac:dyDescent="0.15">
      <c r="A19" s="696" t="str">
        <f>'(B3) Struktura Funksionale'!B9</f>
        <v>01120</v>
      </c>
      <c r="B19" s="873" t="str">
        <f>'(B3) Struktura Funksionale'!C9</f>
        <v>Çështje financiare dhe fiskale</v>
      </c>
      <c r="C19" s="874"/>
      <c r="D19" s="874"/>
      <c r="E19" s="875"/>
      <c r="F19" s="407"/>
      <c r="G19" s="407"/>
      <c r="H19" s="407"/>
      <c r="I19" s="407"/>
      <c r="J19" s="407"/>
      <c r="K19" s="407"/>
      <c r="L19" s="407"/>
      <c r="M19" s="407"/>
      <c r="N19" s="407"/>
      <c r="O19" s="407"/>
      <c r="P19" s="407"/>
      <c r="Q19" s="407"/>
      <c r="R19" s="407"/>
      <c r="S19" s="407"/>
      <c r="T19" s="407"/>
    </row>
    <row r="20" spans="1:20" x14ac:dyDescent="0.15">
      <c r="A20" s="286" t="str">
        <f>A$8</f>
        <v>Pagat dhe sigurimet shoqërore</v>
      </c>
      <c r="B20" s="286"/>
      <c r="C20" s="287">
        <v>32484</v>
      </c>
      <c r="D20" s="287">
        <v>32484</v>
      </c>
      <c r="E20" s="287">
        <v>33132</v>
      </c>
      <c r="F20" s="407" t="str">
        <f>IF(C20&lt;0,"STOPP!","OK!")</f>
        <v>OK!</v>
      </c>
      <c r="G20" s="407" t="str">
        <f t="shared" ref="G20:G24" si="60">IF(D20&lt;0,"STOPP!","OK!")</f>
        <v>OK!</v>
      </c>
      <c r="H20" s="407" t="str">
        <f t="shared" ref="H20:H24" si="61">IF(E20&lt;0,"STOPP!","OK!")</f>
        <v>OK!</v>
      </c>
      <c r="I20" s="407" t="str">
        <f t="shared" ref="I20:I24" si="62">IF(F20&lt;0,"STOPP!","OK!")</f>
        <v>OK!</v>
      </c>
      <c r="J20" s="407" t="str">
        <f t="shared" ref="J20:J24" si="63">IF(G20&lt;0,"STOPP!","OK!")</f>
        <v>OK!</v>
      </c>
      <c r="K20" s="407" t="str">
        <f t="shared" ref="K20:K24" si="64">IF(H20&lt;0,"STOPP!","OK!")</f>
        <v>OK!</v>
      </c>
      <c r="L20" s="407" t="str">
        <f t="shared" ref="L20:L24" si="65">IF(I20&lt;0,"STOPP!","OK!")</f>
        <v>OK!</v>
      </c>
      <c r="M20" s="407" t="str">
        <f t="shared" ref="M20:M24" si="66">IF(J20&lt;0,"STOPP!","OK!")</f>
        <v>OK!</v>
      </c>
      <c r="N20" s="407" t="str">
        <f t="shared" ref="N20:N24" si="67">IF(K20&lt;0,"STOPP!","OK!")</f>
        <v>OK!</v>
      </c>
      <c r="O20" s="407" t="str">
        <f t="shared" ref="O20:O24" si="68">IF(L20&lt;0,"STOPP!","OK!")</f>
        <v>OK!</v>
      </c>
      <c r="P20" s="407" t="str">
        <f t="shared" ref="P20:P24" si="69">IF(M20&lt;0,"STOPP!","OK!")</f>
        <v>OK!</v>
      </c>
      <c r="Q20" s="407" t="str">
        <f t="shared" ref="Q20:Q24" si="70">IF(N20&lt;0,"STOPP!","OK!")</f>
        <v>OK!</v>
      </c>
      <c r="R20" s="407" t="str">
        <f t="shared" ref="R20:R24" si="71">IF(O20&lt;0,"STOPP!","OK!")</f>
        <v>OK!</v>
      </c>
      <c r="S20" s="407" t="str">
        <f t="shared" ref="S20:S23" si="72">IF(D20&lt;0,"STOPP!","OK!")</f>
        <v>OK!</v>
      </c>
      <c r="T20" s="407" t="str">
        <f t="shared" ref="T20:T23" si="73">IF(E20&lt;0,"STOPP!","OK!")</f>
        <v>OK!</v>
      </c>
    </row>
    <row r="21" spans="1:20" x14ac:dyDescent="0.15">
      <c r="A21" s="286" t="str">
        <f>A$9</f>
        <v>Të tjera shpenzime korrente</v>
      </c>
      <c r="B21" s="286"/>
      <c r="C21" s="288">
        <v>3359</v>
      </c>
      <c r="D21" s="288">
        <v>3365</v>
      </c>
      <c r="E21" s="288">
        <v>3392</v>
      </c>
      <c r="F21" s="407" t="str">
        <f>IF(C21&lt;0,"STOPP!","OK!")</f>
        <v>OK!</v>
      </c>
      <c r="G21" s="407" t="str">
        <f t="shared" si="60"/>
        <v>OK!</v>
      </c>
      <c r="H21" s="407" t="str">
        <f t="shared" si="61"/>
        <v>OK!</v>
      </c>
      <c r="I21" s="407" t="str">
        <f t="shared" si="62"/>
        <v>OK!</v>
      </c>
      <c r="J21" s="407" t="str">
        <f t="shared" si="63"/>
        <v>OK!</v>
      </c>
      <c r="K21" s="407" t="str">
        <f t="shared" si="64"/>
        <v>OK!</v>
      </c>
      <c r="L21" s="407" t="str">
        <f t="shared" si="65"/>
        <v>OK!</v>
      </c>
      <c r="M21" s="407" t="str">
        <f t="shared" si="66"/>
        <v>OK!</v>
      </c>
      <c r="N21" s="407" t="str">
        <f t="shared" si="67"/>
        <v>OK!</v>
      </c>
      <c r="O21" s="407" t="str">
        <f t="shared" si="68"/>
        <v>OK!</v>
      </c>
      <c r="P21" s="407" t="str">
        <f t="shared" si="69"/>
        <v>OK!</v>
      </c>
      <c r="Q21" s="407" t="str">
        <f t="shared" si="70"/>
        <v>OK!</v>
      </c>
      <c r="R21" s="407" t="str">
        <f t="shared" si="71"/>
        <v>OK!</v>
      </c>
      <c r="S21" s="407" t="str">
        <f t="shared" si="72"/>
        <v>OK!</v>
      </c>
      <c r="T21" s="407" t="str">
        <f t="shared" si="73"/>
        <v>OK!</v>
      </c>
    </row>
    <row r="22" spans="1:20" x14ac:dyDescent="0.15">
      <c r="A22" s="564" t="str">
        <f>A$10</f>
        <v>Shpenzimet kapitale</v>
      </c>
      <c r="B22" s="565"/>
      <c r="C22" s="562">
        <f>C23-C20-C21</f>
        <v>300</v>
      </c>
      <c r="D22" s="562">
        <f t="shared" ref="D22:E22" si="74">D23-D20-D21</f>
        <v>300</v>
      </c>
      <c r="E22" s="562">
        <f t="shared" si="74"/>
        <v>300</v>
      </c>
      <c r="F22" s="407" t="str">
        <f>IF(C22&lt;0,"STOPP!","OK!")</f>
        <v>OK!</v>
      </c>
      <c r="G22" s="407" t="str">
        <f t="shared" si="60"/>
        <v>OK!</v>
      </c>
      <c r="H22" s="407" t="str">
        <f t="shared" si="61"/>
        <v>OK!</v>
      </c>
      <c r="I22" s="407" t="str">
        <f t="shared" si="62"/>
        <v>OK!</v>
      </c>
      <c r="J22" s="407" t="str">
        <f t="shared" si="63"/>
        <v>OK!</v>
      </c>
      <c r="K22" s="407" t="str">
        <f t="shared" si="64"/>
        <v>OK!</v>
      </c>
      <c r="L22" s="407" t="str">
        <f t="shared" si="65"/>
        <v>OK!</v>
      </c>
      <c r="M22" s="407" t="str">
        <f t="shared" si="66"/>
        <v>OK!</v>
      </c>
      <c r="N22" s="407" t="str">
        <f t="shared" si="67"/>
        <v>OK!</v>
      </c>
      <c r="O22" s="407" t="str">
        <f t="shared" si="68"/>
        <v>OK!</v>
      </c>
      <c r="P22" s="407" t="str">
        <f t="shared" si="69"/>
        <v>OK!</v>
      </c>
      <c r="Q22" s="407" t="str">
        <f t="shared" si="70"/>
        <v>OK!</v>
      </c>
      <c r="R22" s="407" t="str">
        <f t="shared" si="71"/>
        <v>OK!</v>
      </c>
      <c r="S22" s="407" t="str">
        <f t="shared" si="72"/>
        <v>OK!</v>
      </c>
      <c r="T22" s="407" t="str">
        <f t="shared" si="73"/>
        <v>OK!</v>
      </c>
    </row>
    <row r="23" spans="1:20" x14ac:dyDescent="0.15">
      <c r="A23" s="554" t="str">
        <f>A$11</f>
        <v>Tavanet e përgjithshme</v>
      </c>
      <c r="B23" s="555"/>
      <c r="C23" s="561">
        <v>36143</v>
      </c>
      <c r="D23" s="561">
        <v>36149</v>
      </c>
      <c r="E23" s="561">
        <v>36824</v>
      </c>
      <c r="F23" s="407" t="str">
        <f>IF(C23&lt;0,"STOPP!","OK!")</f>
        <v>OK!</v>
      </c>
      <c r="G23" s="407" t="str">
        <f t="shared" si="60"/>
        <v>OK!</v>
      </c>
      <c r="H23" s="407" t="str">
        <f t="shared" si="61"/>
        <v>OK!</v>
      </c>
      <c r="I23" s="407" t="str">
        <f t="shared" si="62"/>
        <v>OK!</v>
      </c>
      <c r="J23" s="407" t="str">
        <f t="shared" si="63"/>
        <v>OK!</v>
      </c>
      <c r="K23" s="407" t="str">
        <f t="shared" si="64"/>
        <v>OK!</v>
      </c>
      <c r="L23" s="407" t="str">
        <f t="shared" si="65"/>
        <v>OK!</v>
      </c>
      <c r="M23" s="407" t="str">
        <f t="shared" si="66"/>
        <v>OK!</v>
      </c>
      <c r="N23" s="407" t="str">
        <f t="shared" si="67"/>
        <v>OK!</v>
      </c>
      <c r="O23" s="407" t="str">
        <f t="shared" si="68"/>
        <v>OK!</v>
      </c>
      <c r="P23" s="407" t="str">
        <f t="shared" si="69"/>
        <v>OK!</v>
      </c>
      <c r="Q23" s="407" t="str">
        <f t="shared" si="70"/>
        <v>OK!</v>
      </c>
      <c r="R23" s="407" t="str">
        <f t="shared" si="71"/>
        <v>OK!</v>
      </c>
      <c r="S23" s="407" t="str">
        <f t="shared" si="72"/>
        <v>OK!</v>
      </c>
      <c r="T23" s="407" t="str">
        <f t="shared" si="73"/>
        <v>OK!</v>
      </c>
    </row>
    <row r="24" spans="1:20" x14ac:dyDescent="0.15">
      <c r="A24" s="566" t="str">
        <f>A$12</f>
        <v>Angazhimet kujtesë</v>
      </c>
      <c r="B24" s="562"/>
      <c r="C24" s="562">
        <f>'(C5) Angazhimet'!D10</f>
        <v>0</v>
      </c>
      <c r="D24" s="562">
        <f>'(C5) Angazhimet'!E10</f>
        <v>0</v>
      </c>
      <c r="E24" s="562">
        <f>'(C5) Angazhimet'!F10</f>
        <v>0</v>
      </c>
      <c r="F24" s="407" t="str">
        <f>IF(C24&gt;C23,"STOPP!","OK!")</f>
        <v>OK!</v>
      </c>
      <c r="G24" s="407" t="str">
        <f t="shared" si="60"/>
        <v>OK!</v>
      </c>
      <c r="H24" s="407" t="str">
        <f t="shared" si="61"/>
        <v>OK!</v>
      </c>
      <c r="I24" s="407" t="str">
        <f t="shared" si="62"/>
        <v>OK!</v>
      </c>
      <c r="J24" s="407" t="str">
        <f t="shared" si="63"/>
        <v>OK!</v>
      </c>
      <c r="K24" s="407" t="str">
        <f t="shared" si="64"/>
        <v>OK!</v>
      </c>
      <c r="L24" s="407" t="str">
        <f t="shared" si="65"/>
        <v>OK!</v>
      </c>
      <c r="M24" s="407" t="str">
        <f t="shared" si="66"/>
        <v>OK!</v>
      </c>
      <c r="N24" s="407" t="str">
        <f t="shared" si="67"/>
        <v>OK!</v>
      </c>
      <c r="O24" s="407" t="str">
        <f t="shared" si="68"/>
        <v>OK!</v>
      </c>
      <c r="P24" s="407" t="str">
        <f t="shared" si="69"/>
        <v>OK!</v>
      </c>
      <c r="Q24" s="407" t="str">
        <f t="shared" si="70"/>
        <v>OK!</v>
      </c>
      <c r="R24" s="407" t="str">
        <f t="shared" si="71"/>
        <v>OK!</v>
      </c>
      <c r="S24" s="407" t="str">
        <f>IF(D24&gt;D23,"STOPP!","OK!")</f>
        <v>OK!</v>
      </c>
      <c r="T24" s="407" t="str">
        <f>IF(E24&gt;E23,"STOPP!","OK!")</f>
        <v>OK!</v>
      </c>
    </row>
    <row r="25" spans="1:20" ht="15.75" x14ac:dyDescent="0.15">
      <c r="A25" s="696" t="str">
        <f>'(B3) Struktura Funksionale'!B11</f>
        <v>01170</v>
      </c>
      <c r="B25" s="873" t="str">
        <f>'(B3) Struktura Funksionale'!C11</f>
        <v>Gjendja civile</v>
      </c>
      <c r="C25" s="874"/>
      <c r="D25" s="874"/>
      <c r="E25" s="875"/>
      <c r="F25" s="407"/>
      <c r="G25" s="407"/>
      <c r="H25" s="407"/>
      <c r="I25" s="407"/>
      <c r="J25" s="407"/>
      <c r="K25" s="407"/>
      <c r="L25" s="407"/>
      <c r="M25" s="407"/>
      <c r="N25" s="407"/>
      <c r="O25" s="407"/>
      <c r="P25" s="407"/>
      <c r="Q25" s="407"/>
      <c r="R25" s="407"/>
      <c r="S25" s="407"/>
      <c r="T25" s="407"/>
    </row>
    <row r="26" spans="1:20" x14ac:dyDescent="0.15">
      <c r="A26" s="286" t="str">
        <f>A$8</f>
        <v>Pagat dhe sigurimet shoqërore</v>
      </c>
      <c r="B26" s="286"/>
      <c r="C26" s="287">
        <v>8397</v>
      </c>
      <c r="D26" s="287">
        <v>8397</v>
      </c>
      <c r="E26" s="287">
        <v>8397</v>
      </c>
      <c r="F26" s="407" t="str">
        <f>IF(C26&lt;0,"STOPP!","OK!")</f>
        <v>OK!</v>
      </c>
      <c r="G26" s="407" t="str">
        <f t="shared" ref="G26:G30" si="75">IF(D26&lt;0,"STOPP!","OK!")</f>
        <v>OK!</v>
      </c>
      <c r="H26" s="407" t="str">
        <f t="shared" ref="H26:H30" si="76">IF(E26&lt;0,"STOPP!","OK!")</f>
        <v>OK!</v>
      </c>
      <c r="I26" s="407" t="str">
        <f t="shared" ref="I26:I30" si="77">IF(F26&lt;0,"STOPP!","OK!")</f>
        <v>OK!</v>
      </c>
      <c r="J26" s="407" t="str">
        <f t="shared" ref="J26:J30" si="78">IF(G26&lt;0,"STOPP!","OK!")</f>
        <v>OK!</v>
      </c>
      <c r="K26" s="407" t="str">
        <f t="shared" ref="K26:K30" si="79">IF(H26&lt;0,"STOPP!","OK!")</f>
        <v>OK!</v>
      </c>
      <c r="L26" s="407" t="str">
        <f t="shared" ref="L26:L30" si="80">IF(I26&lt;0,"STOPP!","OK!")</f>
        <v>OK!</v>
      </c>
      <c r="M26" s="407" t="str">
        <f t="shared" ref="M26:M30" si="81">IF(J26&lt;0,"STOPP!","OK!")</f>
        <v>OK!</v>
      </c>
      <c r="N26" s="407" t="str">
        <f t="shared" ref="N26:N30" si="82">IF(K26&lt;0,"STOPP!","OK!")</f>
        <v>OK!</v>
      </c>
      <c r="O26" s="407" t="str">
        <f t="shared" ref="O26:O30" si="83">IF(L26&lt;0,"STOPP!","OK!")</f>
        <v>OK!</v>
      </c>
      <c r="P26" s="407" t="str">
        <f t="shared" ref="P26:P30" si="84">IF(M26&lt;0,"STOPP!","OK!")</f>
        <v>OK!</v>
      </c>
      <c r="Q26" s="407" t="str">
        <f t="shared" ref="Q26:Q30" si="85">IF(N26&lt;0,"STOPP!","OK!")</f>
        <v>OK!</v>
      </c>
      <c r="R26" s="407" t="str">
        <f t="shared" ref="R26:R30" si="86">IF(O26&lt;0,"STOPP!","OK!")</f>
        <v>OK!</v>
      </c>
      <c r="S26" s="407" t="str">
        <f t="shared" ref="S26:S29" si="87">IF(D26&lt;0,"STOPP!","OK!")</f>
        <v>OK!</v>
      </c>
      <c r="T26" s="407" t="str">
        <f t="shared" ref="T26:T29" si="88">IF(E26&lt;0,"STOPP!","OK!")</f>
        <v>OK!</v>
      </c>
    </row>
    <row r="27" spans="1:20" x14ac:dyDescent="0.15">
      <c r="A27" s="286" t="str">
        <f>A$9</f>
        <v>Të tjera shpenzime korrente</v>
      </c>
      <c r="B27" s="286"/>
      <c r="C27" s="288">
        <v>0</v>
      </c>
      <c r="D27" s="288">
        <v>0</v>
      </c>
      <c r="E27" s="288">
        <v>0</v>
      </c>
      <c r="F27" s="407" t="str">
        <f>IF(C27&lt;0,"STOPP!","OK!")</f>
        <v>OK!</v>
      </c>
      <c r="G27" s="407" t="str">
        <f t="shared" si="75"/>
        <v>OK!</v>
      </c>
      <c r="H27" s="407" t="str">
        <f t="shared" si="76"/>
        <v>OK!</v>
      </c>
      <c r="I27" s="407" t="str">
        <f t="shared" si="77"/>
        <v>OK!</v>
      </c>
      <c r="J27" s="407" t="str">
        <f t="shared" si="78"/>
        <v>OK!</v>
      </c>
      <c r="K27" s="407" t="str">
        <f t="shared" si="79"/>
        <v>OK!</v>
      </c>
      <c r="L27" s="407" t="str">
        <f t="shared" si="80"/>
        <v>OK!</v>
      </c>
      <c r="M27" s="407" t="str">
        <f t="shared" si="81"/>
        <v>OK!</v>
      </c>
      <c r="N27" s="407" t="str">
        <f t="shared" si="82"/>
        <v>OK!</v>
      </c>
      <c r="O27" s="407" t="str">
        <f t="shared" si="83"/>
        <v>OK!</v>
      </c>
      <c r="P27" s="407" t="str">
        <f t="shared" si="84"/>
        <v>OK!</v>
      </c>
      <c r="Q27" s="407" t="str">
        <f t="shared" si="85"/>
        <v>OK!</v>
      </c>
      <c r="R27" s="407" t="str">
        <f t="shared" si="86"/>
        <v>OK!</v>
      </c>
      <c r="S27" s="407" t="str">
        <f t="shared" si="87"/>
        <v>OK!</v>
      </c>
      <c r="T27" s="407" t="str">
        <f t="shared" si="88"/>
        <v>OK!</v>
      </c>
    </row>
    <row r="28" spans="1:20" x14ac:dyDescent="0.15">
      <c r="A28" s="564" t="str">
        <f>A$10</f>
        <v>Shpenzimet kapitale</v>
      </c>
      <c r="B28" s="565"/>
      <c r="C28" s="562">
        <f>C29-C26-C27</f>
        <v>0</v>
      </c>
      <c r="D28" s="562">
        <f t="shared" ref="D28:E28" si="89">D29-D26-D27</f>
        <v>0</v>
      </c>
      <c r="E28" s="562">
        <f t="shared" si="89"/>
        <v>0</v>
      </c>
      <c r="F28" s="407" t="str">
        <f>IF(C28&lt;0,"STOPP!","OK!")</f>
        <v>OK!</v>
      </c>
      <c r="G28" s="407" t="str">
        <f t="shared" si="75"/>
        <v>OK!</v>
      </c>
      <c r="H28" s="407" t="str">
        <f t="shared" si="76"/>
        <v>OK!</v>
      </c>
      <c r="I28" s="407" t="str">
        <f t="shared" si="77"/>
        <v>OK!</v>
      </c>
      <c r="J28" s="407" t="str">
        <f t="shared" si="78"/>
        <v>OK!</v>
      </c>
      <c r="K28" s="407" t="str">
        <f t="shared" si="79"/>
        <v>OK!</v>
      </c>
      <c r="L28" s="407" t="str">
        <f t="shared" si="80"/>
        <v>OK!</v>
      </c>
      <c r="M28" s="407" t="str">
        <f t="shared" si="81"/>
        <v>OK!</v>
      </c>
      <c r="N28" s="407" t="str">
        <f t="shared" si="82"/>
        <v>OK!</v>
      </c>
      <c r="O28" s="407" t="str">
        <f t="shared" si="83"/>
        <v>OK!</v>
      </c>
      <c r="P28" s="407" t="str">
        <f t="shared" si="84"/>
        <v>OK!</v>
      </c>
      <c r="Q28" s="407" t="str">
        <f t="shared" si="85"/>
        <v>OK!</v>
      </c>
      <c r="R28" s="407" t="str">
        <f t="shared" si="86"/>
        <v>OK!</v>
      </c>
      <c r="S28" s="407" t="str">
        <f t="shared" si="87"/>
        <v>OK!</v>
      </c>
      <c r="T28" s="407" t="str">
        <f t="shared" si="88"/>
        <v>OK!</v>
      </c>
    </row>
    <row r="29" spans="1:20" x14ac:dyDescent="0.15">
      <c r="A29" s="554" t="str">
        <f>A$11</f>
        <v>Tavanet e përgjithshme</v>
      </c>
      <c r="B29" s="555"/>
      <c r="C29" s="563">
        <v>8397</v>
      </c>
      <c r="D29" s="563">
        <v>8397</v>
      </c>
      <c r="E29" s="563">
        <v>8397</v>
      </c>
      <c r="F29" s="407" t="str">
        <f>IF(C29&lt;0,"STOPP!","OK!")</f>
        <v>OK!</v>
      </c>
      <c r="G29" s="407" t="str">
        <f t="shared" si="75"/>
        <v>OK!</v>
      </c>
      <c r="H29" s="407" t="str">
        <f t="shared" si="76"/>
        <v>OK!</v>
      </c>
      <c r="I29" s="407" t="str">
        <f t="shared" si="77"/>
        <v>OK!</v>
      </c>
      <c r="J29" s="407" t="str">
        <f t="shared" si="78"/>
        <v>OK!</v>
      </c>
      <c r="K29" s="407" t="str">
        <f t="shared" si="79"/>
        <v>OK!</v>
      </c>
      <c r="L29" s="407" t="str">
        <f t="shared" si="80"/>
        <v>OK!</v>
      </c>
      <c r="M29" s="407" t="str">
        <f t="shared" si="81"/>
        <v>OK!</v>
      </c>
      <c r="N29" s="407" t="str">
        <f t="shared" si="82"/>
        <v>OK!</v>
      </c>
      <c r="O29" s="407" t="str">
        <f t="shared" si="83"/>
        <v>OK!</v>
      </c>
      <c r="P29" s="407" t="str">
        <f t="shared" si="84"/>
        <v>OK!</v>
      </c>
      <c r="Q29" s="407" t="str">
        <f t="shared" si="85"/>
        <v>OK!</v>
      </c>
      <c r="R29" s="407" t="str">
        <f t="shared" si="86"/>
        <v>OK!</v>
      </c>
      <c r="S29" s="407" t="str">
        <f t="shared" si="87"/>
        <v>OK!</v>
      </c>
      <c r="T29" s="407" t="str">
        <f t="shared" si="88"/>
        <v>OK!</v>
      </c>
    </row>
    <row r="30" spans="1:20" x14ac:dyDescent="0.15">
      <c r="A30" s="566" t="str">
        <f>A$12</f>
        <v>Angazhimet kujtesë</v>
      </c>
      <c r="B30" s="562"/>
      <c r="C30" s="562">
        <f>'(C5) Angazhimet'!D12</f>
        <v>0</v>
      </c>
      <c r="D30" s="562">
        <f>'(C5) Angazhimet'!E12</f>
        <v>0</v>
      </c>
      <c r="E30" s="562">
        <f>'(C5) Angazhimet'!F12</f>
        <v>0</v>
      </c>
      <c r="F30" s="407" t="str">
        <f>IF(C30&gt;C29,"STOPP!","OK!")</f>
        <v>OK!</v>
      </c>
      <c r="G30" s="407" t="str">
        <f t="shared" si="75"/>
        <v>OK!</v>
      </c>
      <c r="H30" s="407" t="str">
        <f t="shared" si="76"/>
        <v>OK!</v>
      </c>
      <c r="I30" s="407" t="str">
        <f t="shared" si="77"/>
        <v>OK!</v>
      </c>
      <c r="J30" s="407" t="str">
        <f t="shared" si="78"/>
        <v>OK!</v>
      </c>
      <c r="K30" s="407" t="str">
        <f t="shared" si="79"/>
        <v>OK!</v>
      </c>
      <c r="L30" s="407" t="str">
        <f t="shared" si="80"/>
        <v>OK!</v>
      </c>
      <c r="M30" s="407" t="str">
        <f t="shared" si="81"/>
        <v>OK!</v>
      </c>
      <c r="N30" s="407" t="str">
        <f t="shared" si="82"/>
        <v>OK!</v>
      </c>
      <c r="O30" s="407" t="str">
        <f t="shared" si="83"/>
        <v>OK!</v>
      </c>
      <c r="P30" s="407" t="str">
        <f t="shared" si="84"/>
        <v>OK!</v>
      </c>
      <c r="Q30" s="407" t="str">
        <f t="shared" si="85"/>
        <v>OK!</v>
      </c>
      <c r="R30" s="407" t="str">
        <f t="shared" si="86"/>
        <v>OK!</v>
      </c>
      <c r="S30" s="407" t="str">
        <f>IF(D30&gt;D29,"STOPP!","OK!")</f>
        <v>OK!</v>
      </c>
      <c r="T30" s="407" t="str">
        <f>IF(E30&gt;E29,"STOPP!","OK!")</f>
        <v>OK!</v>
      </c>
    </row>
    <row r="31" spans="1:20" ht="18.75" x14ac:dyDescent="0.25">
      <c r="A31" s="686" t="str">
        <f>'(B2) Struktura Organizative'!A11</f>
        <v>Nënfunksioni 2</v>
      </c>
      <c r="B31" s="869" t="str">
        <f>'(B2) Struktura Organizative'!B11</f>
        <v>017 Shërbime të  huamarrjes vendore</v>
      </c>
      <c r="C31" s="870"/>
      <c r="D31" s="870"/>
      <c r="E31" s="871"/>
      <c r="G31" s="312">
        <f>C35</f>
        <v>11129</v>
      </c>
      <c r="H31" s="312">
        <f t="shared" ref="H31" si="90">D35</f>
        <v>8346</v>
      </c>
      <c r="I31" s="312">
        <f t="shared" ref="I31" si="91">E35</f>
        <v>0</v>
      </c>
      <c r="J31" s="312">
        <f>C32</f>
        <v>0</v>
      </c>
      <c r="K31" s="312">
        <f t="shared" ref="K31" si="92">D32</f>
        <v>0</v>
      </c>
      <c r="L31" s="312">
        <f t="shared" ref="L31" si="93">E32</f>
        <v>0</v>
      </c>
      <c r="M31" s="312">
        <f>C33</f>
        <v>11129</v>
      </c>
      <c r="N31" s="312">
        <f t="shared" ref="N31" si="94">D33</f>
        <v>8346</v>
      </c>
      <c r="O31" s="312">
        <f t="shared" ref="O31" si="95">E33</f>
        <v>0</v>
      </c>
      <c r="P31" s="312">
        <f>C34</f>
        <v>0</v>
      </c>
      <c r="Q31" s="312">
        <f t="shared" ref="Q31" si="96">D34</f>
        <v>0</v>
      </c>
      <c r="R31" s="312">
        <f t="shared" ref="R31" si="97">E34</f>
        <v>0</v>
      </c>
    </row>
    <row r="32" spans="1:20" x14ac:dyDescent="0.15">
      <c r="A32" s="286" t="str">
        <f>A$8</f>
        <v>Pagat dhe sigurimet shoqërore</v>
      </c>
      <c r="B32" s="286"/>
      <c r="C32" s="562">
        <f>C38+C44+C50</f>
        <v>0</v>
      </c>
      <c r="D32" s="562">
        <f t="shared" ref="D32:E32" si="98">D38+D44+D50</f>
        <v>0</v>
      </c>
      <c r="E32" s="562">
        <f t="shared" si="98"/>
        <v>0</v>
      </c>
      <c r="F32" s="407" t="str">
        <f t="shared" ref="F32:F34" si="99">IF(C32&lt;0,"STOPP!","OK!")</f>
        <v>OK!</v>
      </c>
      <c r="G32" s="407" t="str">
        <f t="shared" ref="G32:G34" si="100">IF(D32&lt;0,"STOPP!","OK!")</f>
        <v>OK!</v>
      </c>
      <c r="H32" s="407" t="str">
        <f t="shared" ref="H32:H34" si="101">IF(E32&lt;0,"STOPP!","OK!")</f>
        <v>OK!</v>
      </c>
      <c r="I32" s="407" t="str">
        <f t="shared" ref="I32:I34" si="102">IF(F32&lt;0,"STOPP!","OK!")</f>
        <v>OK!</v>
      </c>
      <c r="J32" s="407" t="str">
        <f t="shared" ref="J32:J34" si="103">IF(G32&lt;0,"STOPP!","OK!")</f>
        <v>OK!</v>
      </c>
      <c r="K32" s="407" t="str">
        <f t="shared" ref="K32:K34" si="104">IF(H32&lt;0,"STOPP!","OK!")</f>
        <v>OK!</v>
      </c>
      <c r="L32" s="407" t="str">
        <f t="shared" ref="L32:L34" si="105">IF(I32&lt;0,"STOPP!","OK!")</f>
        <v>OK!</v>
      </c>
      <c r="M32" s="407" t="str">
        <f t="shared" ref="M32:M34" si="106">IF(J32&lt;0,"STOPP!","OK!")</f>
        <v>OK!</v>
      </c>
      <c r="N32" s="407" t="str">
        <f t="shared" ref="N32:N34" si="107">IF(K32&lt;0,"STOPP!","OK!")</f>
        <v>OK!</v>
      </c>
      <c r="O32" s="407" t="str">
        <f t="shared" ref="O32:O34" si="108">IF(L32&lt;0,"STOPP!","OK!")</f>
        <v>OK!</v>
      </c>
      <c r="P32" s="407" t="str">
        <f t="shared" ref="P32:P34" si="109">IF(M32&lt;0,"STOPP!","OK!")</f>
        <v>OK!</v>
      </c>
      <c r="Q32" s="407" t="str">
        <f t="shared" ref="Q32:Q34" si="110">IF(N32&lt;0,"STOPP!","OK!")</f>
        <v>OK!</v>
      </c>
      <c r="R32" s="407" t="str">
        <f t="shared" ref="R32:R34" si="111">IF(O32&lt;0,"STOPP!","OK!")</f>
        <v>OK!</v>
      </c>
      <c r="S32" s="407" t="str">
        <f t="shared" ref="S32:S34" si="112">IF(D32&lt;0,"STOPP!","OK!")</f>
        <v>OK!</v>
      </c>
      <c r="T32" s="407" t="str">
        <f t="shared" ref="T32:T34" si="113">IF(E32&lt;0,"STOPP!","OK!")</f>
        <v>OK!</v>
      </c>
    </row>
    <row r="33" spans="1:20" x14ac:dyDescent="0.15">
      <c r="A33" s="286" t="str">
        <f>A$9</f>
        <v>Të tjera shpenzime korrente</v>
      </c>
      <c r="B33" s="286"/>
      <c r="C33" s="562">
        <f>C39+C45+C51</f>
        <v>11129</v>
      </c>
      <c r="D33" s="562">
        <f t="shared" ref="D33:E33" si="114">D39+D45+D51</f>
        <v>8346</v>
      </c>
      <c r="E33" s="562">
        <f t="shared" si="114"/>
        <v>0</v>
      </c>
      <c r="F33" s="407" t="str">
        <f t="shared" si="99"/>
        <v>OK!</v>
      </c>
      <c r="G33" s="407" t="str">
        <f t="shared" si="100"/>
        <v>OK!</v>
      </c>
      <c r="H33" s="407" t="str">
        <f t="shared" si="101"/>
        <v>OK!</v>
      </c>
      <c r="I33" s="407" t="str">
        <f t="shared" si="102"/>
        <v>OK!</v>
      </c>
      <c r="J33" s="407" t="str">
        <f t="shared" si="103"/>
        <v>OK!</v>
      </c>
      <c r="K33" s="407" t="str">
        <f t="shared" si="104"/>
        <v>OK!</v>
      </c>
      <c r="L33" s="407" t="str">
        <f t="shared" si="105"/>
        <v>OK!</v>
      </c>
      <c r="M33" s="407" t="str">
        <f t="shared" si="106"/>
        <v>OK!</v>
      </c>
      <c r="N33" s="407" t="str">
        <f t="shared" si="107"/>
        <v>OK!</v>
      </c>
      <c r="O33" s="407" t="str">
        <f t="shared" si="108"/>
        <v>OK!</v>
      </c>
      <c r="P33" s="407" t="str">
        <f t="shared" si="109"/>
        <v>OK!</v>
      </c>
      <c r="Q33" s="407" t="str">
        <f t="shared" si="110"/>
        <v>OK!</v>
      </c>
      <c r="R33" s="407" t="str">
        <f t="shared" si="111"/>
        <v>OK!</v>
      </c>
      <c r="S33" s="407" t="str">
        <f t="shared" si="112"/>
        <v>OK!</v>
      </c>
      <c r="T33" s="407" t="str">
        <f t="shared" si="113"/>
        <v>OK!</v>
      </c>
    </row>
    <row r="34" spans="1:20" x14ac:dyDescent="0.15">
      <c r="A34" s="564" t="str">
        <f>A$10</f>
        <v>Shpenzimet kapitale</v>
      </c>
      <c r="B34" s="565"/>
      <c r="C34" s="562">
        <f>C35-C32-C33</f>
        <v>0</v>
      </c>
      <c r="D34" s="560">
        <f>D35-D32-D33</f>
        <v>0</v>
      </c>
      <c r="E34" s="560">
        <f>E35-E32-E33</f>
        <v>0</v>
      </c>
      <c r="F34" s="407" t="str">
        <f t="shared" si="99"/>
        <v>OK!</v>
      </c>
      <c r="G34" s="407" t="str">
        <f t="shared" si="100"/>
        <v>OK!</v>
      </c>
      <c r="H34" s="407" t="str">
        <f t="shared" si="101"/>
        <v>OK!</v>
      </c>
      <c r="I34" s="407" t="str">
        <f t="shared" si="102"/>
        <v>OK!</v>
      </c>
      <c r="J34" s="407" t="str">
        <f t="shared" si="103"/>
        <v>OK!</v>
      </c>
      <c r="K34" s="407" t="str">
        <f t="shared" si="104"/>
        <v>OK!</v>
      </c>
      <c r="L34" s="407" t="str">
        <f t="shared" si="105"/>
        <v>OK!</v>
      </c>
      <c r="M34" s="407" t="str">
        <f t="shared" si="106"/>
        <v>OK!</v>
      </c>
      <c r="N34" s="407" t="str">
        <f t="shared" si="107"/>
        <v>OK!</v>
      </c>
      <c r="O34" s="407" t="str">
        <f t="shared" si="108"/>
        <v>OK!</v>
      </c>
      <c r="P34" s="407" t="str">
        <f t="shared" si="109"/>
        <v>OK!</v>
      </c>
      <c r="Q34" s="407" t="str">
        <f t="shared" si="110"/>
        <v>OK!</v>
      </c>
      <c r="R34" s="407" t="str">
        <f t="shared" si="111"/>
        <v>OK!</v>
      </c>
      <c r="S34" s="407" t="str">
        <f t="shared" si="112"/>
        <v>OK!</v>
      </c>
      <c r="T34" s="407" t="str">
        <f t="shared" si="113"/>
        <v>OK!</v>
      </c>
    </row>
    <row r="35" spans="1:20" x14ac:dyDescent="0.15">
      <c r="A35" s="554" t="str">
        <f>A$11</f>
        <v>Tavanet e përgjithshme</v>
      </c>
      <c r="B35" s="555"/>
      <c r="C35" s="562">
        <f>C41+C47+C53</f>
        <v>11129</v>
      </c>
      <c r="D35" s="562">
        <f t="shared" ref="D35:E35" si="115">D41+D47+D53</f>
        <v>8346</v>
      </c>
      <c r="E35" s="562">
        <f t="shared" si="115"/>
        <v>0</v>
      </c>
      <c r="F35" s="407" t="str">
        <f>IF(C35&lt;0,"STOPP!","OK!")</f>
        <v>OK!</v>
      </c>
      <c r="G35" s="407" t="str">
        <f t="shared" ref="G35:G36" si="116">IF(D35&lt;0,"STOPP!","OK!")</f>
        <v>OK!</v>
      </c>
      <c r="H35" s="407" t="str">
        <f t="shared" ref="H35:H36" si="117">IF(E35&lt;0,"STOPP!","OK!")</f>
        <v>OK!</v>
      </c>
      <c r="I35" s="407" t="str">
        <f t="shared" ref="I35:I36" si="118">IF(F35&lt;0,"STOPP!","OK!")</f>
        <v>OK!</v>
      </c>
      <c r="J35" s="407" t="str">
        <f t="shared" ref="J35:J36" si="119">IF(G35&lt;0,"STOPP!","OK!")</f>
        <v>OK!</v>
      </c>
      <c r="K35" s="407" t="str">
        <f t="shared" ref="K35:K36" si="120">IF(H35&lt;0,"STOPP!","OK!")</f>
        <v>OK!</v>
      </c>
      <c r="L35" s="407" t="str">
        <f t="shared" ref="L35:L36" si="121">IF(I35&lt;0,"STOPP!","OK!")</f>
        <v>OK!</v>
      </c>
      <c r="M35" s="407" t="str">
        <f t="shared" ref="M35:M36" si="122">IF(J35&lt;0,"STOPP!","OK!")</f>
        <v>OK!</v>
      </c>
      <c r="N35" s="407" t="str">
        <f t="shared" ref="N35:N36" si="123">IF(K35&lt;0,"STOPP!","OK!")</f>
        <v>OK!</v>
      </c>
      <c r="O35" s="407" t="str">
        <f t="shared" ref="O35:O36" si="124">IF(L35&lt;0,"STOPP!","OK!")</f>
        <v>OK!</v>
      </c>
      <c r="P35" s="407" t="str">
        <f t="shared" ref="P35:P36" si="125">IF(M35&lt;0,"STOPP!","OK!")</f>
        <v>OK!</v>
      </c>
      <c r="Q35" s="407" t="str">
        <f t="shared" ref="Q35:Q36" si="126">IF(N35&lt;0,"STOPP!","OK!")</f>
        <v>OK!</v>
      </c>
      <c r="R35" s="407" t="str">
        <f t="shared" ref="R35:R36" si="127">IF(O35&lt;0,"STOPP!","OK!")</f>
        <v>OK!</v>
      </c>
      <c r="S35" s="407" t="str">
        <f>IF(D35&lt;0,"STOPP!","OK!")</f>
        <v>OK!</v>
      </c>
      <c r="T35" s="407" t="str">
        <f>IF(E35&lt;0,"STOPP!","OK!")</f>
        <v>OK!</v>
      </c>
    </row>
    <row r="36" spans="1:20" x14ac:dyDescent="0.15">
      <c r="A36" s="566" t="str">
        <f>A$12</f>
        <v>Angazhimet kujtesë</v>
      </c>
      <c r="B36" s="562"/>
      <c r="C36" s="562">
        <f>'(C5) Angazhimet'!D22</f>
        <v>11129</v>
      </c>
      <c r="D36" s="560">
        <f>'(C5) Angazhimet'!E22</f>
        <v>8346</v>
      </c>
      <c r="E36" s="560">
        <f>'(C5) Angazhimet'!F22</f>
        <v>0</v>
      </c>
      <c r="F36" s="407" t="str">
        <f>IF(C36&gt;C35,"STOPP!","OK!")</f>
        <v>OK!</v>
      </c>
      <c r="G36" s="407" t="str">
        <f t="shared" si="116"/>
        <v>OK!</v>
      </c>
      <c r="H36" s="407" t="str">
        <f t="shared" si="117"/>
        <v>OK!</v>
      </c>
      <c r="I36" s="407" t="str">
        <f t="shared" si="118"/>
        <v>OK!</v>
      </c>
      <c r="J36" s="407" t="str">
        <f t="shared" si="119"/>
        <v>OK!</v>
      </c>
      <c r="K36" s="407" t="str">
        <f t="shared" si="120"/>
        <v>OK!</v>
      </c>
      <c r="L36" s="407" t="str">
        <f t="shared" si="121"/>
        <v>OK!</v>
      </c>
      <c r="M36" s="407" t="str">
        <f t="shared" si="122"/>
        <v>OK!</v>
      </c>
      <c r="N36" s="407" t="str">
        <f t="shared" si="123"/>
        <v>OK!</v>
      </c>
      <c r="O36" s="407" t="str">
        <f t="shared" si="124"/>
        <v>OK!</v>
      </c>
      <c r="P36" s="407" t="str">
        <f t="shared" si="125"/>
        <v>OK!</v>
      </c>
      <c r="Q36" s="407" t="str">
        <f t="shared" si="126"/>
        <v>OK!</v>
      </c>
      <c r="R36" s="407" t="str">
        <f t="shared" si="127"/>
        <v>OK!</v>
      </c>
      <c r="S36" s="407" t="str">
        <f>IF(D36&gt;D35,"STOPP!","OK!")</f>
        <v>OK!</v>
      </c>
      <c r="T36" s="407" t="str">
        <f>IF(E36&gt;E35,"STOPP!","OK!")</f>
        <v>OK!</v>
      </c>
    </row>
    <row r="37" spans="1:20" ht="15.75" hidden="1" x14ac:dyDescent="0.15">
      <c r="A37" s="697" t="str">
        <f>'(B3) Struktura Funksionale'!B15</f>
        <v>01310</v>
      </c>
      <c r="B37" s="866" t="str">
        <f>'(B3) Struktura Funksionale'!C15</f>
        <v>Planifikimi i përgjithshëm dhe Shërbimet Statistikore</v>
      </c>
      <c r="C37" s="867"/>
      <c r="D37" s="867"/>
      <c r="E37" s="868"/>
      <c r="F37" s="407"/>
      <c r="G37" s="407"/>
      <c r="H37" s="407"/>
      <c r="I37" s="407"/>
      <c r="J37" s="407"/>
      <c r="K37" s="407"/>
      <c r="L37" s="407"/>
      <c r="M37" s="407"/>
      <c r="N37" s="407"/>
      <c r="O37" s="407"/>
      <c r="P37" s="407"/>
      <c r="Q37" s="407"/>
      <c r="R37" s="407"/>
      <c r="S37" s="407"/>
      <c r="T37" s="407"/>
    </row>
    <row r="38" spans="1:20" hidden="1" x14ac:dyDescent="0.15">
      <c r="A38" s="286" t="str">
        <f>A$8</f>
        <v>Pagat dhe sigurimet shoqërore</v>
      </c>
      <c r="B38" s="286"/>
      <c r="C38" s="287"/>
      <c r="D38" s="287"/>
      <c r="E38" s="287"/>
      <c r="F38" s="407" t="str">
        <f t="shared" ref="F38:F40" si="128">IF(C38&lt;0,"STOPP!","OK!")</f>
        <v>OK!</v>
      </c>
      <c r="G38" s="407" t="str">
        <f t="shared" ref="G38:G42" si="129">IF(D38&lt;0,"STOPP!","OK!")</f>
        <v>OK!</v>
      </c>
      <c r="H38" s="407" t="str">
        <f t="shared" ref="H38:H42" si="130">IF(E38&lt;0,"STOPP!","OK!")</f>
        <v>OK!</v>
      </c>
      <c r="I38" s="407" t="str">
        <f t="shared" ref="I38:I42" si="131">IF(F38&lt;0,"STOPP!","OK!")</f>
        <v>OK!</v>
      </c>
      <c r="J38" s="407" t="str">
        <f t="shared" ref="J38:J42" si="132">IF(G38&lt;0,"STOPP!","OK!")</f>
        <v>OK!</v>
      </c>
      <c r="K38" s="407" t="str">
        <f t="shared" ref="K38:K42" si="133">IF(H38&lt;0,"STOPP!","OK!")</f>
        <v>OK!</v>
      </c>
      <c r="L38" s="407" t="str">
        <f t="shared" ref="L38:L42" si="134">IF(I38&lt;0,"STOPP!","OK!")</f>
        <v>OK!</v>
      </c>
      <c r="M38" s="407" t="str">
        <f t="shared" ref="M38:M42" si="135">IF(J38&lt;0,"STOPP!","OK!")</f>
        <v>OK!</v>
      </c>
      <c r="N38" s="407" t="str">
        <f t="shared" ref="N38:N42" si="136">IF(K38&lt;0,"STOPP!","OK!")</f>
        <v>OK!</v>
      </c>
      <c r="O38" s="407" t="str">
        <f t="shared" ref="O38:O42" si="137">IF(L38&lt;0,"STOPP!","OK!")</f>
        <v>OK!</v>
      </c>
      <c r="P38" s="407" t="str">
        <f t="shared" ref="P38:P42" si="138">IF(M38&lt;0,"STOPP!","OK!")</f>
        <v>OK!</v>
      </c>
      <c r="Q38" s="407" t="str">
        <f t="shared" ref="Q38:Q42" si="139">IF(N38&lt;0,"STOPP!","OK!")</f>
        <v>OK!</v>
      </c>
      <c r="R38" s="407" t="str">
        <f t="shared" ref="R38:R42" si="140">IF(O38&lt;0,"STOPP!","OK!")</f>
        <v>OK!</v>
      </c>
      <c r="S38" s="407" t="str">
        <f t="shared" ref="S38:S40" si="141">IF(D38&lt;0,"STOPP!","OK!")</f>
        <v>OK!</v>
      </c>
      <c r="T38" s="407" t="str">
        <f t="shared" ref="T38:T40" si="142">IF(E38&lt;0,"STOPP!","OK!")</f>
        <v>OK!</v>
      </c>
    </row>
    <row r="39" spans="1:20" hidden="1" x14ac:dyDescent="0.15">
      <c r="A39" s="286" t="str">
        <f>A$9</f>
        <v>Të tjera shpenzime korrente</v>
      </c>
      <c r="B39" s="286"/>
      <c r="C39" s="288"/>
      <c r="D39" s="288"/>
      <c r="E39" s="288"/>
      <c r="F39" s="407" t="str">
        <f t="shared" si="128"/>
        <v>OK!</v>
      </c>
      <c r="G39" s="407" t="str">
        <f t="shared" si="129"/>
        <v>OK!</v>
      </c>
      <c r="H39" s="407" t="str">
        <f t="shared" si="130"/>
        <v>OK!</v>
      </c>
      <c r="I39" s="407" t="str">
        <f t="shared" si="131"/>
        <v>OK!</v>
      </c>
      <c r="J39" s="407" t="str">
        <f t="shared" si="132"/>
        <v>OK!</v>
      </c>
      <c r="K39" s="407" t="str">
        <f t="shared" si="133"/>
        <v>OK!</v>
      </c>
      <c r="L39" s="407" t="str">
        <f t="shared" si="134"/>
        <v>OK!</v>
      </c>
      <c r="M39" s="407" t="str">
        <f t="shared" si="135"/>
        <v>OK!</v>
      </c>
      <c r="N39" s="407" t="str">
        <f t="shared" si="136"/>
        <v>OK!</v>
      </c>
      <c r="O39" s="407" t="str">
        <f t="shared" si="137"/>
        <v>OK!</v>
      </c>
      <c r="P39" s="407" t="str">
        <f t="shared" si="138"/>
        <v>OK!</v>
      </c>
      <c r="Q39" s="407" t="str">
        <f t="shared" si="139"/>
        <v>OK!</v>
      </c>
      <c r="R39" s="407" t="str">
        <f t="shared" si="140"/>
        <v>OK!</v>
      </c>
      <c r="S39" s="407" t="str">
        <f t="shared" si="141"/>
        <v>OK!</v>
      </c>
      <c r="T39" s="407" t="str">
        <f t="shared" si="142"/>
        <v>OK!</v>
      </c>
    </row>
    <row r="40" spans="1:20" hidden="1" x14ac:dyDescent="0.15">
      <c r="A40" s="564" t="str">
        <f>A$10</f>
        <v>Shpenzimet kapitale</v>
      </c>
      <c r="B40" s="565"/>
      <c r="C40" s="562">
        <f>C41-C38-C39</f>
        <v>0</v>
      </c>
      <c r="D40" s="560">
        <f>D41-D38-D39</f>
        <v>0</v>
      </c>
      <c r="E40" s="560">
        <f>E41-E38-E39</f>
        <v>0</v>
      </c>
      <c r="F40" s="407" t="str">
        <f t="shared" si="128"/>
        <v>OK!</v>
      </c>
      <c r="G40" s="407" t="str">
        <f t="shared" si="129"/>
        <v>OK!</v>
      </c>
      <c r="H40" s="407" t="str">
        <f t="shared" si="130"/>
        <v>OK!</v>
      </c>
      <c r="I40" s="407" t="str">
        <f t="shared" si="131"/>
        <v>OK!</v>
      </c>
      <c r="J40" s="407" t="str">
        <f t="shared" si="132"/>
        <v>OK!</v>
      </c>
      <c r="K40" s="407" t="str">
        <f t="shared" si="133"/>
        <v>OK!</v>
      </c>
      <c r="L40" s="407" t="str">
        <f t="shared" si="134"/>
        <v>OK!</v>
      </c>
      <c r="M40" s="407" t="str">
        <f t="shared" si="135"/>
        <v>OK!</v>
      </c>
      <c r="N40" s="407" t="str">
        <f t="shared" si="136"/>
        <v>OK!</v>
      </c>
      <c r="O40" s="407" t="str">
        <f t="shared" si="137"/>
        <v>OK!</v>
      </c>
      <c r="P40" s="407" t="str">
        <f t="shared" si="138"/>
        <v>OK!</v>
      </c>
      <c r="Q40" s="407" t="str">
        <f t="shared" si="139"/>
        <v>OK!</v>
      </c>
      <c r="R40" s="407" t="str">
        <f t="shared" si="140"/>
        <v>OK!</v>
      </c>
      <c r="S40" s="407" t="str">
        <f t="shared" si="141"/>
        <v>OK!</v>
      </c>
      <c r="T40" s="407" t="str">
        <f t="shared" si="142"/>
        <v>OK!</v>
      </c>
    </row>
    <row r="41" spans="1:20" hidden="1" x14ac:dyDescent="0.15">
      <c r="A41" s="554" t="str">
        <f>A$11</f>
        <v>Tavanet e përgjithshme</v>
      </c>
      <c r="B41" s="555"/>
      <c r="C41" s="563"/>
      <c r="D41" s="561"/>
      <c r="E41" s="561"/>
      <c r="F41" s="407" t="str">
        <f>IF(C41&lt;0,"STOPP!","OK!")</f>
        <v>OK!</v>
      </c>
      <c r="G41" s="407" t="str">
        <f t="shared" si="129"/>
        <v>OK!</v>
      </c>
      <c r="H41" s="407" t="str">
        <f t="shared" si="130"/>
        <v>OK!</v>
      </c>
      <c r="I41" s="407" t="str">
        <f t="shared" si="131"/>
        <v>OK!</v>
      </c>
      <c r="J41" s="407" t="str">
        <f t="shared" si="132"/>
        <v>OK!</v>
      </c>
      <c r="K41" s="407" t="str">
        <f t="shared" si="133"/>
        <v>OK!</v>
      </c>
      <c r="L41" s="407" t="str">
        <f t="shared" si="134"/>
        <v>OK!</v>
      </c>
      <c r="M41" s="407" t="str">
        <f t="shared" si="135"/>
        <v>OK!</v>
      </c>
      <c r="N41" s="407" t="str">
        <f t="shared" si="136"/>
        <v>OK!</v>
      </c>
      <c r="O41" s="407" t="str">
        <f t="shared" si="137"/>
        <v>OK!</v>
      </c>
      <c r="P41" s="407" t="str">
        <f t="shared" si="138"/>
        <v>OK!</v>
      </c>
      <c r="Q41" s="407" t="str">
        <f t="shared" si="139"/>
        <v>OK!</v>
      </c>
      <c r="R41" s="407" t="str">
        <f t="shared" si="140"/>
        <v>OK!</v>
      </c>
      <c r="S41" s="407" t="str">
        <f>IF(D41&lt;0,"STOPP!","OK!")</f>
        <v>OK!</v>
      </c>
      <c r="T41" s="407" t="str">
        <f>IF(E41&lt;0,"STOPP!","OK!")</f>
        <v>OK!</v>
      </c>
    </row>
    <row r="42" spans="1:20" hidden="1" x14ac:dyDescent="0.15">
      <c r="A42" s="566" t="str">
        <f>A$12</f>
        <v>Angazhimet kujtesë</v>
      </c>
      <c r="B42" s="562"/>
      <c r="C42" s="562">
        <f>'(C5) Angazhimet'!D17</f>
        <v>0</v>
      </c>
      <c r="D42" s="562">
        <f>'(C5) Angazhimet'!E17</f>
        <v>0</v>
      </c>
      <c r="E42" s="562">
        <f>'(C5) Angazhimet'!F17</f>
        <v>0</v>
      </c>
      <c r="F42" s="407" t="str">
        <f>IF(C42&gt;C41,"STOPP!","OK!")</f>
        <v>OK!</v>
      </c>
      <c r="G42" s="407" t="str">
        <f t="shared" si="129"/>
        <v>OK!</v>
      </c>
      <c r="H42" s="407" t="str">
        <f t="shared" si="130"/>
        <v>OK!</v>
      </c>
      <c r="I42" s="407" t="str">
        <f t="shared" si="131"/>
        <v>OK!</v>
      </c>
      <c r="J42" s="407" t="str">
        <f t="shared" si="132"/>
        <v>OK!</v>
      </c>
      <c r="K42" s="407" t="str">
        <f t="shared" si="133"/>
        <v>OK!</v>
      </c>
      <c r="L42" s="407" t="str">
        <f t="shared" si="134"/>
        <v>OK!</v>
      </c>
      <c r="M42" s="407" t="str">
        <f t="shared" si="135"/>
        <v>OK!</v>
      </c>
      <c r="N42" s="407" t="str">
        <f t="shared" si="136"/>
        <v>OK!</v>
      </c>
      <c r="O42" s="407" t="str">
        <f t="shared" si="137"/>
        <v>OK!</v>
      </c>
      <c r="P42" s="407" t="str">
        <f t="shared" si="138"/>
        <v>OK!</v>
      </c>
      <c r="Q42" s="407" t="str">
        <f t="shared" si="139"/>
        <v>OK!</v>
      </c>
      <c r="R42" s="407" t="str">
        <f t="shared" si="140"/>
        <v>OK!</v>
      </c>
      <c r="S42" s="407" t="str">
        <f>IF(D42&gt;D41,"STOPP!","OK!")</f>
        <v>OK!</v>
      </c>
      <c r="T42" s="407" t="str">
        <f>IF(E42&gt;E41,"STOPP!","OK!")</f>
        <v>OK!</v>
      </c>
    </row>
    <row r="43" spans="1:20" ht="15.75" hidden="1" x14ac:dyDescent="0.15">
      <c r="A43" s="697" t="str">
        <f>'(B3) Struktura Funksionale'!B17</f>
        <v>01320</v>
      </c>
      <c r="B43" s="866" t="str">
        <f>'(B3) Struktura Funksionale'!C17</f>
        <v>Shërbime të tjera të përgjithshme</v>
      </c>
      <c r="C43" s="867"/>
      <c r="D43" s="867"/>
      <c r="E43" s="868"/>
      <c r="F43" s="407"/>
      <c r="G43" s="407"/>
      <c r="H43" s="407"/>
      <c r="I43" s="407"/>
      <c r="J43" s="407"/>
      <c r="K43" s="407"/>
      <c r="L43" s="407"/>
      <c r="M43" s="407"/>
      <c r="N43" s="407"/>
      <c r="O43" s="407"/>
      <c r="P43" s="407"/>
      <c r="Q43" s="407"/>
      <c r="R43" s="407"/>
      <c r="S43" s="407"/>
      <c r="T43" s="407"/>
    </row>
    <row r="44" spans="1:20" hidden="1" x14ac:dyDescent="0.15">
      <c r="A44" s="286" t="str">
        <f>A$8</f>
        <v>Pagat dhe sigurimet shoqërore</v>
      </c>
      <c r="B44" s="286"/>
      <c r="C44" s="287"/>
      <c r="D44" s="287"/>
      <c r="E44" s="287"/>
      <c r="F44" s="407" t="str">
        <f t="shared" ref="F44:F46" si="143">IF(C44&lt;0,"STOPP!","OK!")</f>
        <v>OK!</v>
      </c>
      <c r="G44" s="407" t="str">
        <f t="shared" ref="G44:G48" si="144">IF(D44&lt;0,"STOPP!","OK!")</f>
        <v>OK!</v>
      </c>
      <c r="H44" s="407" t="str">
        <f t="shared" ref="H44:H48" si="145">IF(E44&lt;0,"STOPP!","OK!")</f>
        <v>OK!</v>
      </c>
      <c r="I44" s="407" t="str">
        <f t="shared" ref="I44:I48" si="146">IF(F44&lt;0,"STOPP!","OK!")</f>
        <v>OK!</v>
      </c>
      <c r="J44" s="407" t="str">
        <f t="shared" ref="J44:J48" si="147">IF(G44&lt;0,"STOPP!","OK!")</f>
        <v>OK!</v>
      </c>
      <c r="K44" s="407" t="str">
        <f t="shared" ref="K44:K48" si="148">IF(H44&lt;0,"STOPP!","OK!")</f>
        <v>OK!</v>
      </c>
      <c r="L44" s="407" t="str">
        <f t="shared" ref="L44:L48" si="149">IF(I44&lt;0,"STOPP!","OK!")</f>
        <v>OK!</v>
      </c>
      <c r="M44" s="407" t="str">
        <f t="shared" ref="M44:M48" si="150">IF(J44&lt;0,"STOPP!","OK!")</f>
        <v>OK!</v>
      </c>
      <c r="N44" s="407" t="str">
        <f t="shared" ref="N44:N48" si="151">IF(K44&lt;0,"STOPP!","OK!")</f>
        <v>OK!</v>
      </c>
      <c r="O44" s="407" t="str">
        <f t="shared" ref="O44:O48" si="152">IF(L44&lt;0,"STOPP!","OK!")</f>
        <v>OK!</v>
      </c>
      <c r="P44" s="407" t="str">
        <f t="shared" ref="P44:P48" si="153">IF(M44&lt;0,"STOPP!","OK!")</f>
        <v>OK!</v>
      </c>
      <c r="Q44" s="407" t="str">
        <f t="shared" ref="Q44:Q48" si="154">IF(N44&lt;0,"STOPP!","OK!")</f>
        <v>OK!</v>
      </c>
      <c r="R44" s="407" t="str">
        <f t="shared" ref="R44:R48" si="155">IF(O44&lt;0,"STOPP!","OK!")</f>
        <v>OK!</v>
      </c>
      <c r="S44" s="407" t="str">
        <f t="shared" ref="S44:S46" si="156">IF(D44&lt;0,"STOPP!","OK!")</f>
        <v>OK!</v>
      </c>
      <c r="T44" s="407" t="str">
        <f t="shared" ref="T44:T46" si="157">IF(E44&lt;0,"STOPP!","OK!")</f>
        <v>OK!</v>
      </c>
    </row>
    <row r="45" spans="1:20" hidden="1" x14ac:dyDescent="0.15">
      <c r="A45" s="286" t="str">
        <f>A$9</f>
        <v>Të tjera shpenzime korrente</v>
      </c>
      <c r="B45" s="286"/>
      <c r="C45" s="288"/>
      <c r="D45" s="288"/>
      <c r="E45" s="288"/>
      <c r="F45" s="407" t="str">
        <f t="shared" si="143"/>
        <v>OK!</v>
      </c>
      <c r="G45" s="407" t="str">
        <f t="shared" si="144"/>
        <v>OK!</v>
      </c>
      <c r="H45" s="407" t="str">
        <f t="shared" si="145"/>
        <v>OK!</v>
      </c>
      <c r="I45" s="407" t="str">
        <f t="shared" si="146"/>
        <v>OK!</v>
      </c>
      <c r="J45" s="407" t="str">
        <f t="shared" si="147"/>
        <v>OK!</v>
      </c>
      <c r="K45" s="407" t="str">
        <f t="shared" si="148"/>
        <v>OK!</v>
      </c>
      <c r="L45" s="407" t="str">
        <f t="shared" si="149"/>
        <v>OK!</v>
      </c>
      <c r="M45" s="407" t="str">
        <f t="shared" si="150"/>
        <v>OK!</v>
      </c>
      <c r="N45" s="407" t="str">
        <f t="shared" si="151"/>
        <v>OK!</v>
      </c>
      <c r="O45" s="407" t="str">
        <f t="shared" si="152"/>
        <v>OK!</v>
      </c>
      <c r="P45" s="407" t="str">
        <f t="shared" si="153"/>
        <v>OK!</v>
      </c>
      <c r="Q45" s="407" t="str">
        <f t="shared" si="154"/>
        <v>OK!</v>
      </c>
      <c r="R45" s="407" t="str">
        <f t="shared" si="155"/>
        <v>OK!</v>
      </c>
      <c r="S45" s="407" t="str">
        <f t="shared" si="156"/>
        <v>OK!</v>
      </c>
      <c r="T45" s="407" t="str">
        <f t="shared" si="157"/>
        <v>OK!</v>
      </c>
    </row>
    <row r="46" spans="1:20" hidden="1" x14ac:dyDescent="0.15">
      <c r="A46" s="564" t="str">
        <f>A$10</f>
        <v>Shpenzimet kapitale</v>
      </c>
      <c r="B46" s="565"/>
      <c r="C46" s="562">
        <f>C47-C44-C45</f>
        <v>0</v>
      </c>
      <c r="D46" s="560">
        <f>D47-D44-D45</f>
        <v>0</v>
      </c>
      <c r="E46" s="560">
        <f>E47-E44-E45</f>
        <v>0</v>
      </c>
      <c r="F46" s="407" t="str">
        <f t="shared" si="143"/>
        <v>OK!</v>
      </c>
      <c r="G46" s="407" t="str">
        <f t="shared" si="144"/>
        <v>OK!</v>
      </c>
      <c r="H46" s="407" t="str">
        <f t="shared" si="145"/>
        <v>OK!</v>
      </c>
      <c r="I46" s="407" t="str">
        <f t="shared" si="146"/>
        <v>OK!</v>
      </c>
      <c r="J46" s="407" t="str">
        <f t="shared" si="147"/>
        <v>OK!</v>
      </c>
      <c r="K46" s="407" t="str">
        <f t="shared" si="148"/>
        <v>OK!</v>
      </c>
      <c r="L46" s="407" t="str">
        <f t="shared" si="149"/>
        <v>OK!</v>
      </c>
      <c r="M46" s="407" t="str">
        <f t="shared" si="150"/>
        <v>OK!</v>
      </c>
      <c r="N46" s="407" t="str">
        <f t="shared" si="151"/>
        <v>OK!</v>
      </c>
      <c r="O46" s="407" t="str">
        <f t="shared" si="152"/>
        <v>OK!</v>
      </c>
      <c r="P46" s="407" t="str">
        <f t="shared" si="153"/>
        <v>OK!</v>
      </c>
      <c r="Q46" s="407" t="str">
        <f t="shared" si="154"/>
        <v>OK!</v>
      </c>
      <c r="R46" s="407" t="str">
        <f t="shared" si="155"/>
        <v>OK!</v>
      </c>
      <c r="S46" s="407" t="str">
        <f t="shared" si="156"/>
        <v>OK!</v>
      </c>
      <c r="T46" s="407" t="str">
        <f t="shared" si="157"/>
        <v>OK!</v>
      </c>
    </row>
    <row r="47" spans="1:20" hidden="1" x14ac:dyDescent="0.15">
      <c r="A47" s="554" t="str">
        <f>A$11</f>
        <v>Tavanet e përgjithshme</v>
      </c>
      <c r="B47" s="555"/>
      <c r="C47" s="563"/>
      <c r="D47" s="561"/>
      <c r="E47" s="561"/>
      <c r="F47" s="407" t="str">
        <f>IF(C47&lt;0,"STOPP!","OK!")</f>
        <v>OK!</v>
      </c>
      <c r="G47" s="407" t="str">
        <f t="shared" si="144"/>
        <v>OK!</v>
      </c>
      <c r="H47" s="407" t="str">
        <f t="shared" si="145"/>
        <v>OK!</v>
      </c>
      <c r="I47" s="407" t="str">
        <f t="shared" si="146"/>
        <v>OK!</v>
      </c>
      <c r="J47" s="407" t="str">
        <f t="shared" si="147"/>
        <v>OK!</v>
      </c>
      <c r="K47" s="407" t="str">
        <f t="shared" si="148"/>
        <v>OK!</v>
      </c>
      <c r="L47" s="407" t="str">
        <f t="shared" si="149"/>
        <v>OK!</v>
      </c>
      <c r="M47" s="407" t="str">
        <f t="shared" si="150"/>
        <v>OK!</v>
      </c>
      <c r="N47" s="407" t="str">
        <f t="shared" si="151"/>
        <v>OK!</v>
      </c>
      <c r="O47" s="407" t="str">
        <f t="shared" si="152"/>
        <v>OK!</v>
      </c>
      <c r="P47" s="407" t="str">
        <f t="shared" si="153"/>
        <v>OK!</v>
      </c>
      <c r="Q47" s="407" t="str">
        <f t="shared" si="154"/>
        <v>OK!</v>
      </c>
      <c r="R47" s="407" t="str">
        <f t="shared" si="155"/>
        <v>OK!</v>
      </c>
      <c r="S47" s="407" t="str">
        <f>IF(D47&lt;0,"STOPP!","OK!")</f>
        <v>OK!</v>
      </c>
      <c r="T47" s="407" t="str">
        <f>IF(E47&lt;0,"STOPP!","OK!")</f>
        <v>OK!</v>
      </c>
    </row>
    <row r="48" spans="1:20" hidden="1" x14ac:dyDescent="0.15">
      <c r="A48" s="566" t="str">
        <f>A$12</f>
        <v>Angazhimet kujtesë</v>
      </c>
      <c r="B48" s="562"/>
      <c r="C48" s="562">
        <f>'(C5) Angazhimet'!D19</f>
        <v>0</v>
      </c>
      <c r="D48" s="562">
        <f>'(C5) Angazhimet'!E19</f>
        <v>0</v>
      </c>
      <c r="E48" s="562">
        <f>'(C5) Angazhimet'!F19</f>
        <v>0</v>
      </c>
      <c r="F48" s="407" t="str">
        <f>IF(C48&gt;C47,"STOPP!","OK!")</f>
        <v>OK!</v>
      </c>
      <c r="G48" s="407" t="str">
        <f t="shared" si="144"/>
        <v>OK!</v>
      </c>
      <c r="H48" s="407" t="str">
        <f t="shared" si="145"/>
        <v>OK!</v>
      </c>
      <c r="I48" s="407" t="str">
        <f t="shared" si="146"/>
        <v>OK!</v>
      </c>
      <c r="J48" s="407" t="str">
        <f t="shared" si="147"/>
        <v>OK!</v>
      </c>
      <c r="K48" s="407" t="str">
        <f t="shared" si="148"/>
        <v>OK!</v>
      </c>
      <c r="L48" s="407" t="str">
        <f t="shared" si="149"/>
        <v>OK!</v>
      </c>
      <c r="M48" s="407" t="str">
        <f t="shared" si="150"/>
        <v>OK!</v>
      </c>
      <c r="N48" s="407" t="str">
        <f t="shared" si="151"/>
        <v>OK!</v>
      </c>
      <c r="O48" s="407" t="str">
        <f t="shared" si="152"/>
        <v>OK!</v>
      </c>
      <c r="P48" s="407" t="str">
        <f t="shared" si="153"/>
        <v>OK!</v>
      </c>
      <c r="Q48" s="407" t="str">
        <f t="shared" si="154"/>
        <v>OK!</v>
      </c>
      <c r="R48" s="407" t="str">
        <f t="shared" si="155"/>
        <v>OK!</v>
      </c>
      <c r="S48" s="407" t="str">
        <f>IF(D48&gt;D47,"STOPP!","OK!")</f>
        <v>OK!</v>
      </c>
      <c r="T48" s="407" t="str">
        <f>IF(E48&gt;E47,"STOPP!","OK!")</f>
        <v>OK!</v>
      </c>
    </row>
    <row r="49" spans="1:20" ht="15.75" x14ac:dyDescent="0.15">
      <c r="A49" s="697" t="str">
        <f>'(B3) Struktura Funksionale'!B18</f>
        <v>01710</v>
      </c>
      <c r="B49" s="873" t="str">
        <f>'(B3) Struktura Funksionale'!C18</f>
        <v>Pagesa për shërbimin e borxhit të brendshëm</v>
      </c>
      <c r="C49" s="874"/>
      <c r="D49" s="874"/>
      <c r="E49" s="875"/>
      <c r="F49" s="407"/>
      <c r="G49" s="407"/>
      <c r="H49" s="407"/>
      <c r="I49" s="407"/>
      <c r="J49" s="407"/>
      <c r="K49" s="407"/>
      <c r="L49" s="407"/>
      <c r="M49" s="407"/>
      <c r="N49" s="407"/>
      <c r="O49" s="407"/>
      <c r="P49" s="407"/>
      <c r="Q49" s="407"/>
      <c r="R49" s="407"/>
      <c r="S49" s="407"/>
      <c r="T49" s="407"/>
    </row>
    <row r="50" spans="1:20" x14ac:dyDescent="0.15">
      <c r="A50" s="286" t="str">
        <f>A$8</f>
        <v>Pagat dhe sigurimet shoqërore</v>
      </c>
      <c r="B50" s="286"/>
      <c r="C50" s="287"/>
      <c r="D50" s="287"/>
      <c r="E50" s="287"/>
      <c r="F50" s="407" t="str">
        <f t="shared" ref="F50:F52" si="158">IF(C50&lt;0,"STOPP!","OK!")</f>
        <v>OK!</v>
      </c>
      <c r="G50" s="407" t="str">
        <f t="shared" ref="G50:G54" si="159">IF(D50&lt;0,"STOPP!","OK!")</f>
        <v>OK!</v>
      </c>
      <c r="H50" s="407" t="str">
        <f t="shared" ref="H50:H54" si="160">IF(E50&lt;0,"STOPP!","OK!")</f>
        <v>OK!</v>
      </c>
      <c r="I50" s="407" t="str">
        <f t="shared" ref="I50:I54" si="161">IF(F50&lt;0,"STOPP!","OK!")</f>
        <v>OK!</v>
      </c>
      <c r="J50" s="407" t="str">
        <f t="shared" ref="J50:J54" si="162">IF(G50&lt;0,"STOPP!","OK!")</f>
        <v>OK!</v>
      </c>
      <c r="K50" s="407" t="str">
        <f t="shared" ref="K50:K54" si="163">IF(H50&lt;0,"STOPP!","OK!")</f>
        <v>OK!</v>
      </c>
      <c r="L50" s="407" t="str">
        <f t="shared" ref="L50:L54" si="164">IF(I50&lt;0,"STOPP!","OK!")</f>
        <v>OK!</v>
      </c>
      <c r="M50" s="407" t="str">
        <f t="shared" ref="M50:M54" si="165">IF(J50&lt;0,"STOPP!","OK!")</f>
        <v>OK!</v>
      </c>
      <c r="N50" s="407" t="str">
        <f t="shared" ref="N50:N54" si="166">IF(K50&lt;0,"STOPP!","OK!")</f>
        <v>OK!</v>
      </c>
      <c r="O50" s="407" t="str">
        <f t="shared" ref="O50:O54" si="167">IF(L50&lt;0,"STOPP!","OK!")</f>
        <v>OK!</v>
      </c>
      <c r="P50" s="407" t="str">
        <f t="shared" ref="P50:P54" si="168">IF(M50&lt;0,"STOPP!","OK!")</f>
        <v>OK!</v>
      </c>
      <c r="Q50" s="407" t="str">
        <f t="shared" ref="Q50:Q54" si="169">IF(N50&lt;0,"STOPP!","OK!")</f>
        <v>OK!</v>
      </c>
      <c r="R50" s="407" t="str">
        <f t="shared" ref="R50:R54" si="170">IF(O50&lt;0,"STOPP!","OK!")</f>
        <v>OK!</v>
      </c>
      <c r="S50" s="407" t="str">
        <f t="shared" ref="S50:S52" si="171">IF(D50&lt;0,"STOPP!","OK!")</f>
        <v>OK!</v>
      </c>
      <c r="T50" s="407" t="str">
        <f t="shared" ref="T50:T52" si="172">IF(E50&lt;0,"STOPP!","OK!")</f>
        <v>OK!</v>
      </c>
    </row>
    <row r="51" spans="1:20" x14ac:dyDescent="0.15">
      <c r="A51" s="286" t="str">
        <f>A$9</f>
        <v>Të tjera shpenzime korrente</v>
      </c>
      <c r="B51" s="286"/>
      <c r="C51" s="288">
        <v>11129</v>
      </c>
      <c r="D51" s="288">
        <v>8346</v>
      </c>
      <c r="E51" s="288">
        <v>0</v>
      </c>
      <c r="F51" s="407" t="str">
        <f t="shared" si="158"/>
        <v>OK!</v>
      </c>
      <c r="G51" s="407" t="str">
        <f t="shared" si="159"/>
        <v>OK!</v>
      </c>
      <c r="H51" s="407" t="str">
        <f t="shared" si="160"/>
        <v>OK!</v>
      </c>
      <c r="I51" s="407" t="str">
        <f t="shared" si="161"/>
        <v>OK!</v>
      </c>
      <c r="J51" s="407" t="str">
        <f t="shared" si="162"/>
        <v>OK!</v>
      </c>
      <c r="K51" s="407" t="str">
        <f t="shared" si="163"/>
        <v>OK!</v>
      </c>
      <c r="L51" s="407" t="str">
        <f t="shared" si="164"/>
        <v>OK!</v>
      </c>
      <c r="M51" s="407" t="str">
        <f t="shared" si="165"/>
        <v>OK!</v>
      </c>
      <c r="N51" s="407" t="str">
        <f t="shared" si="166"/>
        <v>OK!</v>
      </c>
      <c r="O51" s="407" t="str">
        <f t="shared" si="167"/>
        <v>OK!</v>
      </c>
      <c r="P51" s="407" t="str">
        <f t="shared" si="168"/>
        <v>OK!</v>
      </c>
      <c r="Q51" s="407" t="str">
        <f t="shared" si="169"/>
        <v>OK!</v>
      </c>
      <c r="R51" s="407" t="str">
        <f t="shared" si="170"/>
        <v>OK!</v>
      </c>
      <c r="S51" s="407" t="str">
        <f t="shared" si="171"/>
        <v>OK!</v>
      </c>
      <c r="T51" s="407" t="str">
        <f t="shared" si="172"/>
        <v>OK!</v>
      </c>
    </row>
    <row r="52" spans="1:20" x14ac:dyDescent="0.15">
      <c r="A52" s="564" t="str">
        <f>A$10</f>
        <v>Shpenzimet kapitale</v>
      </c>
      <c r="B52" s="565"/>
      <c r="C52" s="562">
        <f>C53-C50-C51</f>
        <v>0</v>
      </c>
      <c r="D52" s="560">
        <f>D53-D50-D51</f>
        <v>0</v>
      </c>
      <c r="E52" s="560">
        <f>E53-E50-E51</f>
        <v>0</v>
      </c>
      <c r="F52" s="407" t="str">
        <f t="shared" si="158"/>
        <v>OK!</v>
      </c>
      <c r="G52" s="407" t="str">
        <f t="shared" si="159"/>
        <v>OK!</v>
      </c>
      <c r="H52" s="407" t="str">
        <f t="shared" si="160"/>
        <v>OK!</v>
      </c>
      <c r="I52" s="407" t="str">
        <f t="shared" si="161"/>
        <v>OK!</v>
      </c>
      <c r="J52" s="407" t="str">
        <f t="shared" si="162"/>
        <v>OK!</v>
      </c>
      <c r="K52" s="407" t="str">
        <f t="shared" si="163"/>
        <v>OK!</v>
      </c>
      <c r="L52" s="407" t="str">
        <f t="shared" si="164"/>
        <v>OK!</v>
      </c>
      <c r="M52" s="407" t="str">
        <f t="shared" si="165"/>
        <v>OK!</v>
      </c>
      <c r="N52" s="407" t="str">
        <f t="shared" si="166"/>
        <v>OK!</v>
      </c>
      <c r="O52" s="407" t="str">
        <f t="shared" si="167"/>
        <v>OK!</v>
      </c>
      <c r="P52" s="407" t="str">
        <f t="shared" si="168"/>
        <v>OK!</v>
      </c>
      <c r="Q52" s="407" t="str">
        <f t="shared" si="169"/>
        <v>OK!</v>
      </c>
      <c r="R52" s="407" t="str">
        <f t="shared" si="170"/>
        <v>OK!</v>
      </c>
      <c r="S52" s="407" t="str">
        <f t="shared" si="171"/>
        <v>OK!</v>
      </c>
      <c r="T52" s="407" t="str">
        <f t="shared" si="172"/>
        <v>OK!</v>
      </c>
    </row>
    <row r="53" spans="1:20" x14ac:dyDescent="0.15">
      <c r="A53" s="554" t="str">
        <f>A$11</f>
        <v>Tavanet e përgjithshme</v>
      </c>
      <c r="B53" s="555"/>
      <c r="C53" s="561">
        <v>11129</v>
      </c>
      <c r="D53" s="561">
        <v>8346</v>
      </c>
      <c r="E53" s="561">
        <v>0</v>
      </c>
      <c r="F53" s="407" t="str">
        <f>IF(C53&lt;0,"STOPP!","OK!")</f>
        <v>OK!</v>
      </c>
      <c r="G53" s="407" t="str">
        <f t="shared" si="159"/>
        <v>OK!</v>
      </c>
      <c r="H53" s="407" t="str">
        <f t="shared" si="160"/>
        <v>OK!</v>
      </c>
      <c r="I53" s="407" t="str">
        <f t="shared" si="161"/>
        <v>OK!</v>
      </c>
      <c r="J53" s="407" t="str">
        <f t="shared" si="162"/>
        <v>OK!</v>
      </c>
      <c r="K53" s="407" t="str">
        <f t="shared" si="163"/>
        <v>OK!</v>
      </c>
      <c r="L53" s="407" t="str">
        <f t="shared" si="164"/>
        <v>OK!</v>
      </c>
      <c r="M53" s="407" t="str">
        <f t="shared" si="165"/>
        <v>OK!</v>
      </c>
      <c r="N53" s="407" t="str">
        <f t="shared" si="166"/>
        <v>OK!</v>
      </c>
      <c r="O53" s="407" t="str">
        <f t="shared" si="167"/>
        <v>OK!</v>
      </c>
      <c r="P53" s="407" t="str">
        <f t="shared" si="168"/>
        <v>OK!</v>
      </c>
      <c r="Q53" s="407" t="str">
        <f t="shared" si="169"/>
        <v>OK!</v>
      </c>
      <c r="R53" s="407" t="str">
        <f t="shared" si="170"/>
        <v>OK!</v>
      </c>
      <c r="S53" s="407" t="str">
        <f>IF(D53&lt;0,"STOPP!","OK!")</f>
        <v>OK!</v>
      </c>
      <c r="T53" s="407" t="str">
        <f>IF(E53&lt;0,"STOPP!","OK!")</f>
        <v>OK!</v>
      </c>
    </row>
    <row r="54" spans="1:20" x14ac:dyDescent="0.15">
      <c r="A54" s="566" t="str">
        <f>A$12</f>
        <v>Angazhimet kujtesë</v>
      </c>
      <c r="B54" s="562"/>
      <c r="C54" s="562">
        <f>'(C5) Angazhimet'!D20</f>
        <v>11129</v>
      </c>
      <c r="D54" s="562">
        <f>'(C5) Angazhimet'!E20</f>
        <v>8346</v>
      </c>
      <c r="E54" s="562">
        <f>'(C5) Angazhimet'!F20</f>
        <v>0</v>
      </c>
      <c r="F54" s="407" t="str">
        <f>IF(C54&gt;C53,"STOPP!","OK!")</f>
        <v>OK!</v>
      </c>
      <c r="G54" s="407" t="str">
        <f t="shared" si="159"/>
        <v>OK!</v>
      </c>
      <c r="H54" s="407" t="str">
        <f t="shared" si="160"/>
        <v>OK!</v>
      </c>
      <c r="I54" s="407" t="str">
        <f t="shared" si="161"/>
        <v>OK!</v>
      </c>
      <c r="J54" s="407" t="str">
        <f t="shared" si="162"/>
        <v>OK!</v>
      </c>
      <c r="K54" s="407" t="str">
        <f t="shared" si="163"/>
        <v>OK!</v>
      </c>
      <c r="L54" s="407" t="str">
        <f t="shared" si="164"/>
        <v>OK!</v>
      </c>
      <c r="M54" s="407" t="str">
        <f t="shared" si="165"/>
        <v>OK!</v>
      </c>
      <c r="N54" s="407" t="str">
        <f t="shared" si="166"/>
        <v>OK!</v>
      </c>
      <c r="O54" s="407" t="str">
        <f t="shared" si="167"/>
        <v>OK!</v>
      </c>
      <c r="P54" s="407" t="str">
        <f t="shared" si="168"/>
        <v>OK!</v>
      </c>
      <c r="Q54" s="407" t="str">
        <f t="shared" si="169"/>
        <v>OK!</v>
      </c>
      <c r="R54" s="407" t="str">
        <f t="shared" si="170"/>
        <v>OK!</v>
      </c>
      <c r="S54" s="407" t="str">
        <f>IF(D54&gt;D53,"STOPP!","OK!")</f>
        <v>OK!</v>
      </c>
      <c r="T54" s="407" t="str">
        <f>IF(E54&gt;E53,"STOPP!","OK!")</f>
        <v>OK!</v>
      </c>
    </row>
    <row r="55" spans="1:20" ht="18.75" x14ac:dyDescent="0.25">
      <c r="A55" s="685" t="str">
        <f>'(B2) Struktura Organizative'!A13</f>
        <v>Nënfunksioni 3</v>
      </c>
      <c r="B55" s="869" t="str">
        <f>'(B2) Struktura Organizative'!B13</f>
        <v>031 Shërbimet Policore</v>
      </c>
      <c r="C55" s="870"/>
      <c r="D55" s="870"/>
      <c r="E55" s="871"/>
      <c r="G55" s="312">
        <f>C59</f>
        <v>12871</v>
      </c>
      <c r="H55" s="312">
        <f t="shared" ref="H55" si="173">D59</f>
        <v>12871</v>
      </c>
      <c r="I55" s="312">
        <f t="shared" ref="I55" si="174">E59</f>
        <v>12983</v>
      </c>
      <c r="J55" s="312">
        <f>C56</f>
        <v>10895</v>
      </c>
      <c r="K55" s="312">
        <f t="shared" ref="K55" si="175">D56</f>
        <v>10895</v>
      </c>
      <c r="L55" s="312">
        <f t="shared" ref="L55" si="176">E56</f>
        <v>11004</v>
      </c>
      <c r="M55" s="312">
        <f>C57</f>
        <v>1976</v>
      </c>
      <c r="N55" s="312">
        <f t="shared" ref="N55" si="177">D57</f>
        <v>1976</v>
      </c>
      <c r="O55" s="312">
        <f t="shared" ref="O55" si="178">E57</f>
        <v>1979</v>
      </c>
      <c r="P55" s="312">
        <f>C58</f>
        <v>0</v>
      </c>
      <c r="Q55" s="312">
        <f t="shared" ref="Q55" si="179">D58</f>
        <v>0</v>
      </c>
      <c r="R55" s="312">
        <f t="shared" ref="R55" si="180">E58</f>
        <v>0</v>
      </c>
    </row>
    <row r="56" spans="1:20" x14ac:dyDescent="0.15">
      <c r="A56" s="286" t="str">
        <f>A$8</f>
        <v>Pagat dhe sigurimet shoqërore</v>
      </c>
      <c r="B56" s="286"/>
      <c r="C56" s="562">
        <f>C62</f>
        <v>10895</v>
      </c>
      <c r="D56" s="562">
        <f t="shared" ref="D56:E56" si="181">D62</f>
        <v>10895</v>
      </c>
      <c r="E56" s="562">
        <f t="shared" si="181"/>
        <v>11004</v>
      </c>
      <c r="F56" s="407" t="str">
        <f t="shared" ref="F56:F58" si="182">IF(C56&lt;0,"STOPP!","OK!")</f>
        <v>OK!</v>
      </c>
      <c r="G56" s="407" t="str">
        <f t="shared" ref="G56:G58" si="183">IF(D56&lt;0,"STOPP!","OK!")</f>
        <v>OK!</v>
      </c>
      <c r="H56" s="407" t="str">
        <f t="shared" ref="H56:H58" si="184">IF(E56&lt;0,"STOPP!","OK!")</f>
        <v>OK!</v>
      </c>
      <c r="I56" s="407" t="str">
        <f t="shared" ref="I56:I58" si="185">IF(F56&lt;0,"STOPP!","OK!")</f>
        <v>OK!</v>
      </c>
      <c r="J56" s="407" t="str">
        <f t="shared" ref="J56:J58" si="186">IF(G56&lt;0,"STOPP!","OK!")</f>
        <v>OK!</v>
      </c>
      <c r="K56" s="407" t="str">
        <f t="shared" ref="K56:K58" si="187">IF(H56&lt;0,"STOPP!","OK!")</f>
        <v>OK!</v>
      </c>
      <c r="L56" s="407" t="str">
        <f t="shared" ref="L56:L58" si="188">IF(I56&lt;0,"STOPP!","OK!")</f>
        <v>OK!</v>
      </c>
      <c r="M56" s="407" t="str">
        <f t="shared" ref="M56:M58" si="189">IF(J56&lt;0,"STOPP!","OK!")</f>
        <v>OK!</v>
      </c>
      <c r="N56" s="407" t="str">
        <f t="shared" ref="N56:N58" si="190">IF(K56&lt;0,"STOPP!","OK!")</f>
        <v>OK!</v>
      </c>
      <c r="O56" s="407" t="str">
        <f t="shared" ref="O56:O58" si="191">IF(L56&lt;0,"STOPP!","OK!")</f>
        <v>OK!</v>
      </c>
      <c r="P56" s="407" t="str">
        <f t="shared" ref="P56:P58" si="192">IF(M56&lt;0,"STOPP!","OK!")</f>
        <v>OK!</v>
      </c>
      <c r="Q56" s="407" t="str">
        <f t="shared" ref="Q56:Q58" si="193">IF(N56&lt;0,"STOPP!","OK!")</f>
        <v>OK!</v>
      </c>
      <c r="R56" s="407" t="str">
        <f t="shared" ref="R56:R58" si="194">IF(O56&lt;0,"STOPP!","OK!")</f>
        <v>OK!</v>
      </c>
      <c r="S56" s="407" t="str">
        <f t="shared" ref="S56:S58" si="195">IF(D56&lt;0,"STOPP!","OK!")</f>
        <v>OK!</v>
      </c>
      <c r="T56" s="407" t="str">
        <f t="shared" ref="T56:T58" si="196">IF(E56&lt;0,"STOPP!","OK!")</f>
        <v>OK!</v>
      </c>
    </row>
    <row r="57" spans="1:20" x14ac:dyDescent="0.15">
      <c r="A57" s="286" t="str">
        <f>A$9</f>
        <v>Të tjera shpenzime korrente</v>
      </c>
      <c r="B57" s="286"/>
      <c r="C57" s="562">
        <f>C63</f>
        <v>1976</v>
      </c>
      <c r="D57" s="562">
        <f t="shared" ref="D57:E57" si="197">D63</f>
        <v>1976</v>
      </c>
      <c r="E57" s="562">
        <f t="shared" si="197"/>
        <v>1979</v>
      </c>
      <c r="F57" s="407" t="str">
        <f t="shared" si="182"/>
        <v>OK!</v>
      </c>
      <c r="G57" s="407" t="str">
        <f t="shared" si="183"/>
        <v>OK!</v>
      </c>
      <c r="H57" s="407" t="str">
        <f t="shared" si="184"/>
        <v>OK!</v>
      </c>
      <c r="I57" s="407" t="str">
        <f t="shared" si="185"/>
        <v>OK!</v>
      </c>
      <c r="J57" s="407" t="str">
        <f t="shared" si="186"/>
        <v>OK!</v>
      </c>
      <c r="K57" s="407" t="str">
        <f t="shared" si="187"/>
        <v>OK!</v>
      </c>
      <c r="L57" s="407" t="str">
        <f t="shared" si="188"/>
        <v>OK!</v>
      </c>
      <c r="M57" s="407" t="str">
        <f t="shared" si="189"/>
        <v>OK!</v>
      </c>
      <c r="N57" s="407" t="str">
        <f t="shared" si="190"/>
        <v>OK!</v>
      </c>
      <c r="O57" s="407" t="str">
        <f t="shared" si="191"/>
        <v>OK!</v>
      </c>
      <c r="P57" s="407" t="str">
        <f t="shared" si="192"/>
        <v>OK!</v>
      </c>
      <c r="Q57" s="407" t="str">
        <f t="shared" si="193"/>
        <v>OK!</v>
      </c>
      <c r="R57" s="407" t="str">
        <f t="shared" si="194"/>
        <v>OK!</v>
      </c>
      <c r="S57" s="407" t="str">
        <f t="shared" si="195"/>
        <v>OK!</v>
      </c>
      <c r="T57" s="407" t="str">
        <f t="shared" si="196"/>
        <v>OK!</v>
      </c>
    </row>
    <row r="58" spans="1:20" x14ac:dyDescent="0.15">
      <c r="A58" s="564" t="str">
        <f>A$10</f>
        <v>Shpenzimet kapitale</v>
      </c>
      <c r="B58" s="565"/>
      <c r="C58" s="562">
        <f>C59-C56-C57</f>
        <v>0</v>
      </c>
      <c r="D58" s="560">
        <f>D59-D56-D57</f>
        <v>0</v>
      </c>
      <c r="E58" s="560">
        <f>E59-E56-E57</f>
        <v>0</v>
      </c>
      <c r="F58" s="407" t="str">
        <f t="shared" si="182"/>
        <v>OK!</v>
      </c>
      <c r="G58" s="407" t="str">
        <f t="shared" si="183"/>
        <v>OK!</v>
      </c>
      <c r="H58" s="407" t="str">
        <f t="shared" si="184"/>
        <v>OK!</v>
      </c>
      <c r="I58" s="407" t="str">
        <f t="shared" si="185"/>
        <v>OK!</v>
      </c>
      <c r="J58" s="407" t="str">
        <f t="shared" si="186"/>
        <v>OK!</v>
      </c>
      <c r="K58" s="407" t="str">
        <f t="shared" si="187"/>
        <v>OK!</v>
      </c>
      <c r="L58" s="407" t="str">
        <f t="shared" si="188"/>
        <v>OK!</v>
      </c>
      <c r="M58" s="407" t="str">
        <f t="shared" si="189"/>
        <v>OK!</v>
      </c>
      <c r="N58" s="407" t="str">
        <f t="shared" si="190"/>
        <v>OK!</v>
      </c>
      <c r="O58" s="407" t="str">
        <f t="shared" si="191"/>
        <v>OK!</v>
      </c>
      <c r="P58" s="407" t="str">
        <f t="shared" si="192"/>
        <v>OK!</v>
      </c>
      <c r="Q58" s="407" t="str">
        <f t="shared" si="193"/>
        <v>OK!</v>
      </c>
      <c r="R58" s="407" t="str">
        <f t="shared" si="194"/>
        <v>OK!</v>
      </c>
      <c r="S58" s="407" t="str">
        <f t="shared" si="195"/>
        <v>OK!</v>
      </c>
      <c r="T58" s="407" t="str">
        <f t="shared" si="196"/>
        <v>OK!</v>
      </c>
    </row>
    <row r="59" spans="1:20" x14ac:dyDescent="0.15">
      <c r="A59" s="554" t="str">
        <f>A$11</f>
        <v>Tavanet e përgjithshme</v>
      </c>
      <c r="B59" s="555"/>
      <c r="C59" s="562">
        <f>C65</f>
        <v>12871</v>
      </c>
      <c r="D59" s="562">
        <f t="shared" ref="D59:E59" si="198">D65</f>
        <v>12871</v>
      </c>
      <c r="E59" s="562">
        <f t="shared" si="198"/>
        <v>12983</v>
      </c>
      <c r="F59" s="407" t="str">
        <f>IF(C59&lt;0,"STOPP!","OK!")</f>
        <v>OK!</v>
      </c>
      <c r="G59" s="407" t="str">
        <f t="shared" ref="G59:G60" si="199">IF(D59&lt;0,"STOPP!","OK!")</f>
        <v>OK!</v>
      </c>
      <c r="H59" s="407" t="str">
        <f t="shared" ref="H59:H60" si="200">IF(E59&lt;0,"STOPP!","OK!")</f>
        <v>OK!</v>
      </c>
      <c r="I59" s="407" t="str">
        <f t="shared" ref="I59:I60" si="201">IF(F59&lt;0,"STOPP!","OK!")</f>
        <v>OK!</v>
      </c>
      <c r="J59" s="407" t="str">
        <f t="shared" ref="J59:J60" si="202">IF(G59&lt;0,"STOPP!","OK!")</f>
        <v>OK!</v>
      </c>
      <c r="K59" s="407" t="str">
        <f t="shared" ref="K59:K60" si="203">IF(H59&lt;0,"STOPP!","OK!")</f>
        <v>OK!</v>
      </c>
      <c r="L59" s="407" t="str">
        <f t="shared" ref="L59:L60" si="204">IF(I59&lt;0,"STOPP!","OK!")</f>
        <v>OK!</v>
      </c>
      <c r="M59" s="407" t="str">
        <f t="shared" ref="M59:M60" si="205">IF(J59&lt;0,"STOPP!","OK!")</f>
        <v>OK!</v>
      </c>
      <c r="N59" s="407" t="str">
        <f t="shared" ref="N59:N60" si="206">IF(K59&lt;0,"STOPP!","OK!")</f>
        <v>OK!</v>
      </c>
      <c r="O59" s="407" t="str">
        <f t="shared" ref="O59:O60" si="207">IF(L59&lt;0,"STOPP!","OK!")</f>
        <v>OK!</v>
      </c>
      <c r="P59" s="407" t="str">
        <f t="shared" ref="P59:P60" si="208">IF(M59&lt;0,"STOPP!","OK!")</f>
        <v>OK!</v>
      </c>
      <c r="Q59" s="407" t="str">
        <f t="shared" ref="Q59:Q60" si="209">IF(N59&lt;0,"STOPP!","OK!")</f>
        <v>OK!</v>
      </c>
      <c r="R59" s="407" t="str">
        <f t="shared" ref="R59:R60" si="210">IF(O59&lt;0,"STOPP!","OK!")</f>
        <v>OK!</v>
      </c>
      <c r="S59" s="407" t="str">
        <f>IF(D59&lt;0,"STOPP!","OK!")</f>
        <v>OK!</v>
      </c>
      <c r="T59" s="407" t="str">
        <f>IF(E59&lt;0,"STOPP!","OK!")</f>
        <v>OK!</v>
      </c>
    </row>
    <row r="60" spans="1:20" x14ac:dyDescent="0.15">
      <c r="A60" s="566" t="str">
        <f>A$12</f>
        <v>Angazhimet kujtesë</v>
      </c>
      <c r="B60" s="562"/>
      <c r="C60" s="562">
        <f>'(C5) Angazhimet'!D27</f>
        <v>0</v>
      </c>
      <c r="D60" s="560">
        <f>'(C5) Angazhimet'!E27</f>
        <v>0</v>
      </c>
      <c r="E60" s="560">
        <f>'(C5) Angazhimet'!F27</f>
        <v>0</v>
      </c>
      <c r="F60" s="407" t="str">
        <f>IF(C60&gt;C59,"STOPP!","OK!")</f>
        <v>OK!</v>
      </c>
      <c r="G60" s="407" t="str">
        <f t="shared" si="199"/>
        <v>OK!</v>
      </c>
      <c r="H60" s="407" t="str">
        <f t="shared" si="200"/>
        <v>OK!</v>
      </c>
      <c r="I60" s="407" t="str">
        <f t="shared" si="201"/>
        <v>OK!</v>
      </c>
      <c r="J60" s="407" t="str">
        <f t="shared" si="202"/>
        <v>OK!</v>
      </c>
      <c r="K60" s="407" t="str">
        <f t="shared" si="203"/>
        <v>OK!</v>
      </c>
      <c r="L60" s="407" t="str">
        <f t="shared" si="204"/>
        <v>OK!</v>
      </c>
      <c r="M60" s="407" t="str">
        <f t="shared" si="205"/>
        <v>OK!</v>
      </c>
      <c r="N60" s="407" t="str">
        <f t="shared" si="206"/>
        <v>OK!</v>
      </c>
      <c r="O60" s="407" t="str">
        <f t="shared" si="207"/>
        <v>OK!</v>
      </c>
      <c r="P60" s="407" t="str">
        <f t="shared" si="208"/>
        <v>OK!</v>
      </c>
      <c r="Q60" s="407" t="str">
        <f t="shared" si="209"/>
        <v>OK!</v>
      </c>
      <c r="R60" s="407" t="str">
        <f t="shared" si="210"/>
        <v>OK!</v>
      </c>
      <c r="S60" s="407" t="str">
        <f>IF(D60&gt;D59,"STOPP!","OK!")</f>
        <v>OK!</v>
      </c>
      <c r="T60" s="407" t="str">
        <f>IF(E60&gt;E59,"STOPP!","OK!")</f>
        <v>OK!</v>
      </c>
    </row>
    <row r="61" spans="1:20" ht="15.75" x14ac:dyDescent="0.15">
      <c r="A61" s="696" t="str">
        <f>'(B3) Struktura Funksionale'!B22</f>
        <v>03140</v>
      </c>
      <c r="B61" s="866" t="str">
        <f>'(B3) Struktura Funksionale'!C22</f>
        <v>Shërbimet e Policisë Vendore</v>
      </c>
      <c r="C61" s="867"/>
      <c r="D61" s="867"/>
      <c r="E61" s="868"/>
      <c r="F61" s="407"/>
      <c r="G61" s="407"/>
      <c r="H61" s="407"/>
      <c r="I61" s="407"/>
      <c r="J61" s="407"/>
      <c r="K61" s="407"/>
      <c r="L61" s="407"/>
      <c r="M61" s="407"/>
      <c r="N61" s="407"/>
      <c r="O61" s="407"/>
      <c r="P61" s="407"/>
      <c r="Q61" s="407"/>
      <c r="R61" s="407"/>
      <c r="S61" s="407"/>
      <c r="T61" s="407"/>
    </row>
    <row r="62" spans="1:20" x14ac:dyDescent="0.15">
      <c r="A62" s="286" t="str">
        <f>A$8</f>
        <v>Pagat dhe sigurimet shoqërore</v>
      </c>
      <c r="B62" s="286"/>
      <c r="C62" s="287">
        <v>10895</v>
      </c>
      <c r="D62" s="287">
        <v>10895</v>
      </c>
      <c r="E62" s="287">
        <v>11004</v>
      </c>
      <c r="F62" s="407" t="str">
        <f t="shared" ref="F62:F64" si="211">IF(C62&lt;0,"STOPP!","OK!")</f>
        <v>OK!</v>
      </c>
      <c r="G62" s="407" t="str">
        <f t="shared" ref="G62:G66" si="212">IF(D62&lt;0,"STOPP!","OK!")</f>
        <v>OK!</v>
      </c>
      <c r="H62" s="407" t="str">
        <f t="shared" ref="H62:H66" si="213">IF(E62&lt;0,"STOPP!","OK!")</f>
        <v>OK!</v>
      </c>
      <c r="I62" s="407" t="str">
        <f t="shared" ref="I62:I66" si="214">IF(F62&lt;0,"STOPP!","OK!")</f>
        <v>OK!</v>
      </c>
      <c r="J62" s="407" t="str">
        <f t="shared" ref="J62:J66" si="215">IF(G62&lt;0,"STOPP!","OK!")</f>
        <v>OK!</v>
      </c>
      <c r="K62" s="407" t="str">
        <f t="shared" ref="K62:K66" si="216">IF(H62&lt;0,"STOPP!","OK!")</f>
        <v>OK!</v>
      </c>
      <c r="L62" s="407" t="str">
        <f t="shared" ref="L62:L66" si="217">IF(I62&lt;0,"STOPP!","OK!")</f>
        <v>OK!</v>
      </c>
      <c r="M62" s="407" t="str">
        <f t="shared" ref="M62:M66" si="218">IF(J62&lt;0,"STOPP!","OK!")</f>
        <v>OK!</v>
      </c>
      <c r="N62" s="407" t="str">
        <f t="shared" ref="N62:N66" si="219">IF(K62&lt;0,"STOPP!","OK!")</f>
        <v>OK!</v>
      </c>
      <c r="O62" s="407" t="str">
        <f t="shared" ref="O62:O66" si="220">IF(L62&lt;0,"STOPP!","OK!")</f>
        <v>OK!</v>
      </c>
      <c r="P62" s="407" t="str">
        <f t="shared" ref="P62:P66" si="221">IF(M62&lt;0,"STOPP!","OK!")</f>
        <v>OK!</v>
      </c>
      <c r="Q62" s="407" t="str">
        <f t="shared" ref="Q62:Q66" si="222">IF(N62&lt;0,"STOPP!","OK!")</f>
        <v>OK!</v>
      </c>
      <c r="R62" s="407" t="str">
        <f t="shared" ref="R62:R66" si="223">IF(O62&lt;0,"STOPP!","OK!")</f>
        <v>OK!</v>
      </c>
      <c r="S62" s="407" t="str">
        <f t="shared" ref="S62:S64" si="224">IF(D62&lt;0,"STOPP!","OK!")</f>
        <v>OK!</v>
      </c>
      <c r="T62" s="407" t="str">
        <f t="shared" ref="T62:T64" si="225">IF(E62&lt;0,"STOPP!","OK!")</f>
        <v>OK!</v>
      </c>
    </row>
    <row r="63" spans="1:20" x14ac:dyDescent="0.15">
      <c r="A63" s="286" t="str">
        <f>A$9</f>
        <v>Të tjera shpenzime korrente</v>
      </c>
      <c r="B63" s="286"/>
      <c r="C63" s="288">
        <v>1976</v>
      </c>
      <c r="D63" s="288">
        <v>1976</v>
      </c>
      <c r="E63" s="288">
        <v>1979</v>
      </c>
      <c r="F63" s="407" t="str">
        <f t="shared" si="211"/>
        <v>OK!</v>
      </c>
      <c r="G63" s="407" t="str">
        <f t="shared" si="212"/>
        <v>OK!</v>
      </c>
      <c r="H63" s="407" t="str">
        <f t="shared" si="213"/>
        <v>OK!</v>
      </c>
      <c r="I63" s="407" t="str">
        <f t="shared" si="214"/>
        <v>OK!</v>
      </c>
      <c r="J63" s="407" t="str">
        <f t="shared" si="215"/>
        <v>OK!</v>
      </c>
      <c r="K63" s="407" t="str">
        <f t="shared" si="216"/>
        <v>OK!</v>
      </c>
      <c r="L63" s="407" t="str">
        <f t="shared" si="217"/>
        <v>OK!</v>
      </c>
      <c r="M63" s="407" t="str">
        <f t="shared" si="218"/>
        <v>OK!</v>
      </c>
      <c r="N63" s="407" t="str">
        <f t="shared" si="219"/>
        <v>OK!</v>
      </c>
      <c r="O63" s="407" t="str">
        <f t="shared" si="220"/>
        <v>OK!</v>
      </c>
      <c r="P63" s="407" t="str">
        <f t="shared" si="221"/>
        <v>OK!</v>
      </c>
      <c r="Q63" s="407" t="str">
        <f t="shared" si="222"/>
        <v>OK!</v>
      </c>
      <c r="R63" s="407" t="str">
        <f t="shared" si="223"/>
        <v>OK!</v>
      </c>
      <c r="S63" s="407" t="str">
        <f t="shared" si="224"/>
        <v>OK!</v>
      </c>
      <c r="T63" s="407" t="str">
        <f t="shared" si="225"/>
        <v>OK!</v>
      </c>
    </row>
    <row r="64" spans="1:20" x14ac:dyDescent="0.15">
      <c r="A64" s="564" t="str">
        <f>A$10</f>
        <v>Shpenzimet kapitale</v>
      </c>
      <c r="B64" s="565"/>
      <c r="C64" s="562">
        <f>C65-C62-C63</f>
        <v>0</v>
      </c>
      <c r="D64" s="560">
        <f>D65-D62-D63</f>
        <v>0</v>
      </c>
      <c r="E64" s="560">
        <f>E65-E62-E63</f>
        <v>0</v>
      </c>
      <c r="F64" s="407" t="str">
        <f t="shared" si="211"/>
        <v>OK!</v>
      </c>
      <c r="G64" s="407" t="str">
        <f t="shared" si="212"/>
        <v>OK!</v>
      </c>
      <c r="H64" s="407" t="str">
        <f t="shared" si="213"/>
        <v>OK!</v>
      </c>
      <c r="I64" s="407" t="str">
        <f t="shared" si="214"/>
        <v>OK!</v>
      </c>
      <c r="J64" s="407" t="str">
        <f t="shared" si="215"/>
        <v>OK!</v>
      </c>
      <c r="K64" s="407" t="str">
        <f t="shared" si="216"/>
        <v>OK!</v>
      </c>
      <c r="L64" s="407" t="str">
        <f t="shared" si="217"/>
        <v>OK!</v>
      </c>
      <c r="M64" s="407" t="str">
        <f t="shared" si="218"/>
        <v>OK!</v>
      </c>
      <c r="N64" s="407" t="str">
        <f t="shared" si="219"/>
        <v>OK!</v>
      </c>
      <c r="O64" s="407" t="str">
        <f t="shared" si="220"/>
        <v>OK!</v>
      </c>
      <c r="P64" s="407" t="str">
        <f t="shared" si="221"/>
        <v>OK!</v>
      </c>
      <c r="Q64" s="407" t="str">
        <f t="shared" si="222"/>
        <v>OK!</v>
      </c>
      <c r="R64" s="407" t="str">
        <f t="shared" si="223"/>
        <v>OK!</v>
      </c>
      <c r="S64" s="407" t="str">
        <f t="shared" si="224"/>
        <v>OK!</v>
      </c>
      <c r="T64" s="407" t="str">
        <f t="shared" si="225"/>
        <v>OK!</v>
      </c>
    </row>
    <row r="65" spans="1:20" x14ac:dyDescent="0.15">
      <c r="A65" s="554" t="str">
        <f>A$11</f>
        <v>Tavanet e përgjithshme</v>
      </c>
      <c r="B65" s="555"/>
      <c r="C65" s="563">
        <v>12871</v>
      </c>
      <c r="D65" s="561">
        <v>12871</v>
      </c>
      <c r="E65" s="561">
        <v>12983</v>
      </c>
      <c r="F65" s="407" t="str">
        <f>IF(C65&lt;0,"STOPP!","OK!")</f>
        <v>OK!</v>
      </c>
      <c r="G65" s="407" t="str">
        <f t="shared" si="212"/>
        <v>OK!</v>
      </c>
      <c r="H65" s="407" t="str">
        <f t="shared" si="213"/>
        <v>OK!</v>
      </c>
      <c r="I65" s="407" t="str">
        <f t="shared" si="214"/>
        <v>OK!</v>
      </c>
      <c r="J65" s="407" t="str">
        <f t="shared" si="215"/>
        <v>OK!</v>
      </c>
      <c r="K65" s="407" t="str">
        <f t="shared" si="216"/>
        <v>OK!</v>
      </c>
      <c r="L65" s="407" t="str">
        <f t="shared" si="217"/>
        <v>OK!</v>
      </c>
      <c r="M65" s="407" t="str">
        <f t="shared" si="218"/>
        <v>OK!</v>
      </c>
      <c r="N65" s="407" t="str">
        <f t="shared" si="219"/>
        <v>OK!</v>
      </c>
      <c r="O65" s="407" t="str">
        <f t="shared" si="220"/>
        <v>OK!</v>
      </c>
      <c r="P65" s="407" t="str">
        <f t="shared" si="221"/>
        <v>OK!</v>
      </c>
      <c r="Q65" s="407" t="str">
        <f t="shared" si="222"/>
        <v>OK!</v>
      </c>
      <c r="R65" s="407" t="str">
        <f t="shared" si="223"/>
        <v>OK!</v>
      </c>
      <c r="S65" s="407" t="str">
        <f>IF(D65&lt;0,"STOPP!","OK!")</f>
        <v>OK!</v>
      </c>
      <c r="T65" s="407" t="str">
        <f>IF(E65&lt;0,"STOPP!","OK!")</f>
        <v>OK!</v>
      </c>
    </row>
    <row r="66" spans="1:20" x14ac:dyDescent="0.15">
      <c r="A66" s="566" t="str">
        <f>A$12</f>
        <v>Angazhimet kujtesë</v>
      </c>
      <c r="B66" s="562"/>
      <c r="C66" s="562">
        <f>'(C5) Angazhimet'!D24</f>
        <v>0</v>
      </c>
      <c r="D66" s="562">
        <f>'(C5) Angazhimet'!E24</f>
        <v>0</v>
      </c>
      <c r="E66" s="562">
        <f>'(C5) Angazhimet'!F24</f>
        <v>0</v>
      </c>
      <c r="F66" s="407" t="str">
        <f>IF(C66&gt;C65,"STOPP!","OK!")</f>
        <v>OK!</v>
      </c>
      <c r="G66" s="407" t="str">
        <f t="shared" si="212"/>
        <v>OK!</v>
      </c>
      <c r="H66" s="407" t="str">
        <f t="shared" si="213"/>
        <v>OK!</v>
      </c>
      <c r="I66" s="407" t="str">
        <f t="shared" si="214"/>
        <v>OK!</v>
      </c>
      <c r="J66" s="407" t="str">
        <f t="shared" si="215"/>
        <v>OK!</v>
      </c>
      <c r="K66" s="407" t="str">
        <f t="shared" si="216"/>
        <v>OK!</v>
      </c>
      <c r="L66" s="407" t="str">
        <f t="shared" si="217"/>
        <v>OK!</v>
      </c>
      <c r="M66" s="407" t="str">
        <f t="shared" si="218"/>
        <v>OK!</v>
      </c>
      <c r="N66" s="407" t="str">
        <f t="shared" si="219"/>
        <v>OK!</v>
      </c>
      <c r="O66" s="407" t="str">
        <f t="shared" si="220"/>
        <v>OK!</v>
      </c>
      <c r="P66" s="407" t="str">
        <f t="shared" si="221"/>
        <v>OK!</v>
      </c>
      <c r="Q66" s="407" t="str">
        <f t="shared" si="222"/>
        <v>OK!</v>
      </c>
      <c r="R66" s="407" t="str">
        <f t="shared" si="223"/>
        <v>OK!</v>
      </c>
      <c r="S66" s="407" t="str">
        <f>IF(D66&gt;D65,"STOPP!","OK!")</f>
        <v>OK!</v>
      </c>
      <c r="T66" s="407" t="str">
        <f>IF(E66&gt;E65,"STOPP!","OK!")</f>
        <v>OK!</v>
      </c>
    </row>
    <row r="67" spans="1:20" ht="18.75" x14ac:dyDescent="0.25">
      <c r="A67" s="685" t="str">
        <f>'(B2) Struktura Organizative'!A15</f>
        <v>Nënfunksioni 4</v>
      </c>
      <c r="B67" s="869" t="str">
        <f>'(B2) Struktura Organizative'!B15</f>
        <v>032 Shërbimet e mbrojtjes ndaj zjarrit</v>
      </c>
      <c r="C67" s="870"/>
      <c r="D67" s="870"/>
      <c r="E67" s="871"/>
      <c r="G67" s="312">
        <f>C71</f>
        <v>74949</v>
      </c>
      <c r="H67" s="312">
        <f t="shared" ref="H67" si="226">D71</f>
        <v>84475</v>
      </c>
      <c r="I67" s="312">
        <f t="shared" ref="I67" si="227">E71</f>
        <v>75253</v>
      </c>
      <c r="J67" s="312">
        <f>C68</f>
        <v>42451</v>
      </c>
      <c r="K67" s="312">
        <f t="shared" ref="K67" si="228">D68</f>
        <v>43192</v>
      </c>
      <c r="L67" s="312">
        <f t="shared" ref="L67" si="229">E68</f>
        <v>44051</v>
      </c>
      <c r="M67" s="312">
        <f>C69</f>
        <v>32498</v>
      </c>
      <c r="N67" s="312">
        <f t="shared" ref="N67" si="230">D69</f>
        <v>31233</v>
      </c>
      <c r="O67" s="312">
        <f t="shared" ref="O67" si="231">E69</f>
        <v>31202</v>
      </c>
      <c r="P67" s="312">
        <f>C70</f>
        <v>0</v>
      </c>
      <c r="Q67" s="312">
        <f t="shared" ref="Q67" si="232">D70</f>
        <v>10050</v>
      </c>
      <c r="R67" s="312">
        <f t="shared" ref="R67" si="233">E70</f>
        <v>0</v>
      </c>
    </row>
    <row r="68" spans="1:20" x14ac:dyDescent="0.15">
      <c r="A68" s="286" t="str">
        <f>A$8</f>
        <v>Pagat dhe sigurimet shoqërore</v>
      </c>
      <c r="B68" s="286"/>
      <c r="C68" s="562">
        <f>C74</f>
        <v>42451</v>
      </c>
      <c r="D68" s="562">
        <f t="shared" ref="D68:E68" si="234">D74</f>
        <v>43192</v>
      </c>
      <c r="E68" s="562">
        <f t="shared" si="234"/>
        <v>44051</v>
      </c>
      <c r="F68" s="407" t="str">
        <f t="shared" ref="F68:F70" si="235">IF(C68&lt;0,"STOPP!","OK!")</f>
        <v>OK!</v>
      </c>
      <c r="G68" s="407" t="str">
        <f t="shared" ref="G68:G70" si="236">IF(D68&lt;0,"STOPP!","OK!")</f>
        <v>OK!</v>
      </c>
      <c r="H68" s="407" t="str">
        <f t="shared" ref="H68:H70" si="237">IF(E68&lt;0,"STOPP!","OK!")</f>
        <v>OK!</v>
      </c>
      <c r="I68" s="407" t="str">
        <f t="shared" ref="I68:I70" si="238">IF(F68&lt;0,"STOPP!","OK!")</f>
        <v>OK!</v>
      </c>
      <c r="J68" s="407" t="str">
        <f t="shared" ref="J68:J70" si="239">IF(G68&lt;0,"STOPP!","OK!")</f>
        <v>OK!</v>
      </c>
      <c r="K68" s="407" t="str">
        <f t="shared" ref="K68:K70" si="240">IF(H68&lt;0,"STOPP!","OK!")</f>
        <v>OK!</v>
      </c>
      <c r="L68" s="407" t="str">
        <f t="shared" ref="L68:L70" si="241">IF(I68&lt;0,"STOPP!","OK!")</f>
        <v>OK!</v>
      </c>
      <c r="M68" s="407" t="str">
        <f t="shared" ref="M68:M70" si="242">IF(J68&lt;0,"STOPP!","OK!")</f>
        <v>OK!</v>
      </c>
      <c r="N68" s="407" t="str">
        <f t="shared" ref="N68:N70" si="243">IF(K68&lt;0,"STOPP!","OK!")</f>
        <v>OK!</v>
      </c>
      <c r="O68" s="407" t="str">
        <f t="shared" ref="O68:O70" si="244">IF(L68&lt;0,"STOPP!","OK!")</f>
        <v>OK!</v>
      </c>
      <c r="P68" s="407" t="str">
        <f t="shared" ref="P68:P70" si="245">IF(M68&lt;0,"STOPP!","OK!")</f>
        <v>OK!</v>
      </c>
      <c r="Q68" s="407" t="str">
        <f t="shared" ref="Q68:Q70" si="246">IF(N68&lt;0,"STOPP!","OK!")</f>
        <v>OK!</v>
      </c>
      <c r="R68" s="407" t="str">
        <f t="shared" ref="R68:R70" si="247">IF(O68&lt;0,"STOPP!","OK!")</f>
        <v>OK!</v>
      </c>
      <c r="S68" s="407" t="str">
        <f t="shared" ref="S68:S70" si="248">IF(D68&lt;0,"STOPP!","OK!")</f>
        <v>OK!</v>
      </c>
      <c r="T68" s="407" t="str">
        <f t="shared" ref="T68:T70" si="249">IF(E68&lt;0,"STOPP!","OK!")</f>
        <v>OK!</v>
      </c>
    </row>
    <row r="69" spans="1:20" x14ac:dyDescent="0.15">
      <c r="A69" s="286" t="str">
        <f>A$9</f>
        <v>Të tjera shpenzime korrente</v>
      </c>
      <c r="B69" s="286"/>
      <c r="C69" s="562">
        <f>C75</f>
        <v>32498</v>
      </c>
      <c r="D69" s="562">
        <f t="shared" ref="D69:E69" si="250">D75</f>
        <v>31233</v>
      </c>
      <c r="E69" s="562">
        <f t="shared" si="250"/>
        <v>31202</v>
      </c>
      <c r="F69" s="407" t="str">
        <f t="shared" si="235"/>
        <v>OK!</v>
      </c>
      <c r="G69" s="407" t="str">
        <f t="shared" si="236"/>
        <v>OK!</v>
      </c>
      <c r="H69" s="407" t="str">
        <f t="shared" si="237"/>
        <v>OK!</v>
      </c>
      <c r="I69" s="407" t="str">
        <f t="shared" si="238"/>
        <v>OK!</v>
      </c>
      <c r="J69" s="407" t="str">
        <f t="shared" si="239"/>
        <v>OK!</v>
      </c>
      <c r="K69" s="407" t="str">
        <f t="shared" si="240"/>
        <v>OK!</v>
      </c>
      <c r="L69" s="407" t="str">
        <f t="shared" si="241"/>
        <v>OK!</v>
      </c>
      <c r="M69" s="407" t="str">
        <f t="shared" si="242"/>
        <v>OK!</v>
      </c>
      <c r="N69" s="407" t="str">
        <f t="shared" si="243"/>
        <v>OK!</v>
      </c>
      <c r="O69" s="407" t="str">
        <f t="shared" si="244"/>
        <v>OK!</v>
      </c>
      <c r="P69" s="407" t="str">
        <f t="shared" si="245"/>
        <v>OK!</v>
      </c>
      <c r="Q69" s="407" t="str">
        <f t="shared" si="246"/>
        <v>OK!</v>
      </c>
      <c r="R69" s="407" t="str">
        <f t="shared" si="247"/>
        <v>OK!</v>
      </c>
      <c r="S69" s="407" t="str">
        <f t="shared" si="248"/>
        <v>OK!</v>
      </c>
      <c r="T69" s="407" t="str">
        <f t="shared" si="249"/>
        <v>OK!</v>
      </c>
    </row>
    <row r="70" spans="1:20" x14ac:dyDescent="0.15">
      <c r="A70" s="564" t="str">
        <f>A$10</f>
        <v>Shpenzimet kapitale</v>
      </c>
      <c r="B70" s="565"/>
      <c r="C70" s="562">
        <f>C71-C68-C69</f>
        <v>0</v>
      </c>
      <c r="D70" s="560">
        <f>D71-D68-D69</f>
        <v>10050</v>
      </c>
      <c r="E70" s="560">
        <f>E71-E68-E69</f>
        <v>0</v>
      </c>
      <c r="F70" s="407" t="str">
        <f t="shared" si="235"/>
        <v>OK!</v>
      </c>
      <c r="G70" s="407" t="str">
        <f t="shared" si="236"/>
        <v>OK!</v>
      </c>
      <c r="H70" s="407" t="str">
        <f t="shared" si="237"/>
        <v>OK!</v>
      </c>
      <c r="I70" s="407" t="str">
        <f t="shared" si="238"/>
        <v>OK!</v>
      </c>
      <c r="J70" s="407" t="str">
        <f t="shared" si="239"/>
        <v>OK!</v>
      </c>
      <c r="K70" s="407" t="str">
        <f t="shared" si="240"/>
        <v>OK!</v>
      </c>
      <c r="L70" s="407" t="str">
        <f t="shared" si="241"/>
        <v>OK!</v>
      </c>
      <c r="M70" s="407" t="str">
        <f t="shared" si="242"/>
        <v>OK!</v>
      </c>
      <c r="N70" s="407" t="str">
        <f t="shared" si="243"/>
        <v>OK!</v>
      </c>
      <c r="O70" s="407" t="str">
        <f t="shared" si="244"/>
        <v>OK!</v>
      </c>
      <c r="P70" s="407" t="str">
        <f t="shared" si="245"/>
        <v>OK!</v>
      </c>
      <c r="Q70" s="407" t="str">
        <f t="shared" si="246"/>
        <v>OK!</v>
      </c>
      <c r="R70" s="407" t="str">
        <f t="shared" si="247"/>
        <v>OK!</v>
      </c>
      <c r="S70" s="407" t="str">
        <f t="shared" si="248"/>
        <v>OK!</v>
      </c>
      <c r="T70" s="407" t="str">
        <f t="shared" si="249"/>
        <v>OK!</v>
      </c>
    </row>
    <row r="71" spans="1:20" x14ac:dyDescent="0.15">
      <c r="A71" s="554" t="str">
        <f>A$11</f>
        <v>Tavanet e përgjithshme</v>
      </c>
      <c r="B71" s="555"/>
      <c r="C71" s="562">
        <f>C77</f>
        <v>74949</v>
      </c>
      <c r="D71" s="562">
        <f t="shared" ref="D71:E71" si="251">D77</f>
        <v>84475</v>
      </c>
      <c r="E71" s="562">
        <f t="shared" si="251"/>
        <v>75253</v>
      </c>
      <c r="F71" s="407" t="str">
        <f>IF(C71&lt;0,"STOPP!","OK!")</f>
        <v>OK!</v>
      </c>
      <c r="G71" s="407" t="str">
        <f t="shared" ref="G71:G72" si="252">IF(D71&lt;0,"STOPP!","OK!")</f>
        <v>OK!</v>
      </c>
      <c r="H71" s="407" t="str">
        <f t="shared" ref="H71:H72" si="253">IF(E71&lt;0,"STOPP!","OK!")</f>
        <v>OK!</v>
      </c>
      <c r="I71" s="407" t="str">
        <f t="shared" ref="I71:I72" si="254">IF(F71&lt;0,"STOPP!","OK!")</f>
        <v>OK!</v>
      </c>
      <c r="J71" s="407" t="str">
        <f t="shared" ref="J71:J72" si="255">IF(G71&lt;0,"STOPP!","OK!")</f>
        <v>OK!</v>
      </c>
      <c r="K71" s="407" t="str">
        <f t="shared" ref="K71:K72" si="256">IF(H71&lt;0,"STOPP!","OK!")</f>
        <v>OK!</v>
      </c>
      <c r="L71" s="407" t="str">
        <f t="shared" ref="L71:L72" si="257">IF(I71&lt;0,"STOPP!","OK!")</f>
        <v>OK!</v>
      </c>
      <c r="M71" s="407" t="str">
        <f t="shared" ref="M71:M72" si="258">IF(J71&lt;0,"STOPP!","OK!")</f>
        <v>OK!</v>
      </c>
      <c r="N71" s="407" t="str">
        <f t="shared" ref="N71:N72" si="259">IF(K71&lt;0,"STOPP!","OK!")</f>
        <v>OK!</v>
      </c>
      <c r="O71" s="407" t="str">
        <f t="shared" ref="O71:O72" si="260">IF(L71&lt;0,"STOPP!","OK!")</f>
        <v>OK!</v>
      </c>
      <c r="P71" s="407" t="str">
        <f t="shared" ref="P71:P72" si="261">IF(M71&lt;0,"STOPP!","OK!")</f>
        <v>OK!</v>
      </c>
      <c r="Q71" s="407" t="str">
        <f t="shared" ref="Q71:Q72" si="262">IF(N71&lt;0,"STOPP!","OK!")</f>
        <v>OK!</v>
      </c>
      <c r="R71" s="407" t="str">
        <f t="shared" ref="R71:R72" si="263">IF(O71&lt;0,"STOPP!","OK!")</f>
        <v>OK!</v>
      </c>
      <c r="S71" s="407" t="str">
        <f>IF(D71&lt;0,"STOPP!","OK!")</f>
        <v>OK!</v>
      </c>
      <c r="T71" s="407" t="str">
        <f>IF(E71&lt;0,"STOPP!","OK!")</f>
        <v>OK!</v>
      </c>
    </row>
    <row r="72" spans="1:20" x14ac:dyDescent="0.15">
      <c r="A72" s="566" t="str">
        <f>A$12</f>
        <v>Angazhimet kujtesë</v>
      </c>
      <c r="B72" s="562"/>
      <c r="C72" s="562">
        <f>'(C5) Angazhimet'!D32</f>
        <v>0</v>
      </c>
      <c r="D72" s="560">
        <f>'(C5) Angazhimet'!E32</f>
        <v>0</v>
      </c>
      <c r="E72" s="560">
        <f>'(C5) Angazhimet'!F32</f>
        <v>0</v>
      </c>
      <c r="F72" s="407" t="str">
        <f>IF(C72&gt;C71,"STOPP!","OK!")</f>
        <v>OK!</v>
      </c>
      <c r="G72" s="407" t="str">
        <f t="shared" si="252"/>
        <v>OK!</v>
      </c>
      <c r="H72" s="407" t="str">
        <f t="shared" si="253"/>
        <v>OK!</v>
      </c>
      <c r="I72" s="407" t="str">
        <f t="shared" si="254"/>
        <v>OK!</v>
      </c>
      <c r="J72" s="407" t="str">
        <f t="shared" si="255"/>
        <v>OK!</v>
      </c>
      <c r="K72" s="407" t="str">
        <f t="shared" si="256"/>
        <v>OK!</v>
      </c>
      <c r="L72" s="407" t="str">
        <f t="shared" si="257"/>
        <v>OK!</v>
      </c>
      <c r="M72" s="407" t="str">
        <f t="shared" si="258"/>
        <v>OK!</v>
      </c>
      <c r="N72" s="407" t="str">
        <f t="shared" si="259"/>
        <v>OK!</v>
      </c>
      <c r="O72" s="407" t="str">
        <f t="shared" si="260"/>
        <v>OK!</v>
      </c>
      <c r="P72" s="407" t="str">
        <f t="shared" si="261"/>
        <v>OK!</v>
      </c>
      <c r="Q72" s="407" t="str">
        <f t="shared" si="262"/>
        <v>OK!</v>
      </c>
      <c r="R72" s="407" t="str">
        <f t="shared" si="263"/>
        <v>OK!</v>
      </c>
      <c r="S72" s="407" t="str">
        <f>IF(D72&gt;D71,"STOPP!","OK!")</f>
        <v>OK!</v>
      </c>
      <c r="T72" s="407" t="str">
        <f>IF(E72&gt;E71,"STOPP!","OK!")</f>
        <v>OK!</v>
      </c>
    </row>
    <row r="73" spans="1:20" ht="15.75" x14ac:dyDescent="0.15">
      <c r="A73" s="696" t="str">
        <f>'(B3) Struktura Funksionale'!B26</f>
        <v>03280</v>
      </c>
      <c r="B73" s="866" t="str">
        <f>'(B3) Struktura Funksionale'!C26</f>
        <v>Mbrotja nga zjarri dhe mbrojtja civile</v>
      </c>
      <c r="C73" s="867"/>
      <c r="D73" s="867"/>
      <c r="E73" s="868"/>
      <c r="F73" s="407"/>
      <c r="G73" s="407"/>
      <c r="H73" s="407"/>
      <c r="I73" s="407"/>
      <c r="J73" s="407"/>
      <c r="K73" s="407"/>
      <c r="L73" s="407"/>
      <c r="M73" s="407"/>
      <c r="N73" s="407"/>
      <c r="O73" s="407"/>
      <c r="P73" s="407"/>
      <c r="Q73" s="407"/>
      <c r="R73" s="407"/>
      <c r="S73" s="407"/>
      <c r="T73" s="407"/>
    </row>
    <row r="74" spans="1:20" x14ac:dyDescent="0.15">
      <c r="A74" s="286" t="str">
        <f>A$8</f>
        <v>Pagat dhe sigurimet shoqërore</v>
      </c>
      <c r="B74" s="286"/>
      <c r="C74" s="287">
        <v>42451</v>
      </c>
      <c r="D74" s="287">
        <v>43192</v>
      </c>
      <c r="E74" s="287">
        <v>44051</v>
      </c>
      <c r="F74" s="407" t="str">
        <f t="shared" ref="F74:F76" si="264">IF(C74&lt;0,"STOPP!","OK!")</f>
        <v>OK!</v>
      </c>
      <c r="G74" s="407" t="str">
        <f t="shared" ref="G74:G78" si="265">IF(D74&lt;0,"STOPP!","OK!")</f>
        <v>OK!</v>
      </c>
      <c r="H74" s="407" t="str">
        <f t="shared" ref="H74:H78" si="266">IF(E74&lt;0,"STOPP!","OK!")</f>
        <v>OK!</v>
      </c>
      <c r="I74" s="407" t="str">
        <f t="shared" ref="I74:I78" si="267">IF(F74&lt;0,"STOPP!","OK!")</f>
        <v>OK!</v>
      </c>
      <c r="J74" s="407" t="str">
        <f t="shared" ref="J74:J78" si="268">IF(G74&lt;0,"STOPP!","OK!")</f>
        <v>OK!</v>
      </c>
      <c r="K74" s="407" t="str">
        <f t="shared" ref="K74:K78" si="269">IF(H74&lt;0,"STOPP!","OK!")</f>
        <v>OK!</v>
      </c>
      <c r="L74" s="407" t="str">
        <f t="shared" ref="L74:L78" si="270">IF(I74&lt;0,"STOPP!","OK!")</f>
        <v>OK!</v>
      </c>
      <c r="M74" s="407" t="str">
        <f t="shared" ref="M74:M78" si="271">IF(J74&lt;0,"STOPP!","OK!")</f>
        <v>OK!</v>
      </c>
      <c r="N74" s="407" t="str">
        <f t="shared" ref="N74:N78" si="272">IF(K74&lt;0,"STOPP!","OK!")</f>
        <v>OK!</v>
      </c>
      <c r="O74" s="407" t="str">
        <f t="shared" ref="O74:O78" si="273">IF(L74&lt;0,"STOPP!","OK!")</f>
        <v>OK!</v>
      </c>
      <c r="P74" s="407" t="str">
        <f t="shared" ref="P74:P78" si="274">IF(M74&lt;0,"STOPP!","OK!")</f>
        <v>OK!</v>
      </c>
      <c r="Q74" s="407" t="str">
        <f t="shared" ref="Q74:Q78" si="275">IF(N74&lt;0,"STOPP!","OK!")</f>
        <v>OK!</v>
      </c>
      <c r="R74" s="407" t="str">
        <f t="shared" ref="R74:R78" si="276">IF(O74&lt;0,"STOPP!","OK!")</f>
        <v>OK!</v>
      </c>
      <c r="S74" s="407" t="str">
        <f t="shared" ref="S74:S76" si="277">IF(D74&lt;0,"STOPP!","OK!")</f>
        <v>OK!</v>
      </c>
      <c r="T74" s="407" t="str">
        <f t="shared" ref="T74:T76" si="278">IF(E74&lt;0,"STOPP!","OK!")</f>
        <v>OK!</v>
      </c>
    </row>
    <row r="75" spans="1:20" x14ac:dyDescent="0.15">
      <c r="A75" s="286" t="str">
        <f>A$9</f>
        <v>Të tjera shpenzime korrente</v>
      </c>
      <c r="B75" s="286"/>
      <c r="C75" s="288">
        <v>32498</v>
      </c>
      <c r="D75" s="288">
        <v>31233</v>
      </c>
      <c r="E75" s="288">
        <v>31202</v>
      </c>
      <c r="F75" s="407" t="str">
        <f t="shared" si="264"/>
        <v>OK!</v>
      </c>
      <c r="G75" s="407" t="str">
        <f t="shared" si="265"/>
        <v>OK!</v>
      </c>
      <c r="H75" s="407" t="str">
        <f t="shared" si="266"/>
        <v>OK!</v>
      </c>
      <c r="I75" s="407" t="str">
        <f t="shared" si="267"/>
        <v>OK!</v>
      </c>
      <c r="J75" s="407" t="str">
        <f t="shared" si="268"/>
        <v>OK!</v>
      </c>
      <c r="K75" s="407" t="str">
        <f t="shared" si="269"/>
        <v>OK!</v>
      </c>
      <c r="L75" s="407" t="str">
        <f t="shared" si="270"/>
        <v>OK!</v>
      </c>
      <c r="M75" s="407" t="str">
        <f t="shared" si="271"/>
        <v>OK!</v>
      </c>
      <c r="N75" s="407" t="str">
        <f t="shared" si="272"/>
        <v>OK!</v>
      </c>
      <c r="O75" s="407" t="str">
        <f t="shared" si="273"/>
        <v>OK!</v>
      </c>
      <c r="P75" s="407" t="str">
        <f t="shared" si="274"/>
        <v>OK!</v>
      </c>
      <c r="Q75" s="407" t="str">
        <f t="shared" si="275"/>
        <v>OK!</v>
      </c>
      <c r="R75" s="407" t="str">
        <f t="shared" si="276"/>
        <v>OK!</v>
      </c>
      <c r="S75" s="407" t="str">
        <f t="shared" si="277"/>
        <v>OK!</v>
      </c>
      <c r="T75" s="407" t="str">
        <f t="shared" si="278"/>
        <v>OK!</v>
      </c>
    </row>
    <row r="76" spans="1:20" x14ac:dyDescent="0.15">
      <c r="A76" s="564" t="str">
        <f>A$10</f>
        <v>Shpenzimet kapitale</v>
      </c>
      <c r="B76" s="565"/>
      <c r="C76" s="562">
        <f>C77-C74-C75</f>
        <v>0</v>
      </c>
      <c r="D76" s="560">
        <f>D77-D74-D75</f>
        <v>10050</v>
      </c>
      <c r="E76" s="560">
        <f>E77-E74-E75</f>
        <v>0</v>
      </c>
      <c r="F76" s="407" t="str">
        <f t="shared" si="264"/>
        <v>OK!</v>
      </c>
      <c r="G76" s="407" t="str">
        <f t="shared" si="265"/>
        <v>OK!</v>
      </c>
      <c r="H76" s="407" t="str">
        <f t="shared" si="266"/>
        <v>OK!</v>
      </c>
      <c r="I76" s="407" t="str">
        <f t="shared" si="267"/>
        <v>OK!</v>
      </c>
      <c r="J76" s="407" t="str">
        <f t="shared" si="268"/>
        <v>OK!</v>
      </c>
      <c r="K76" s="407" t="str">
        <f t="shared" si="269"/>
        <v>OK!</v>
      </c>
      <c r="L76" s="407" t="str">
        <f t="shared" si="270"/>
        <v>OK!</v>
      </c>
      <c r="M76" s="407" t="str">
        <f t="shared" si="271"/>
        <v>OK!</v>
      </c>
      <c r="N76" s="407" t="str">
        <f t="shared" si="272"/>
        <v>OK!</v>
      </c>
      <c r="O76" s="407" t="str">
        <f t="shared" si="273"/>
        <v>OK!</v>
      </c>
      <c r="P76" s="407" t="str">
        <f t="shared" si="274"/>
        <v>OK!</v>
      </c>
      <c r="Q76" s="407" t="str">
        <f t="shared" si="275"/>
        <v>OK!</v>
      </c>
      <c r="R76" s="407" t="str">
        <f t="shared" si="276"/>
        <v>OK!</v>
      </c>
      <c r="S76" s="407" t="str">
        <f t="shared" si="277"/>
        <v>OK!</v>
      </c>
      <c r="T76" s="407" t="str">
        <f t="shared" si="278"/>
        <v>OK!</v>
      </c>
    </row>
    <row r="77" spans="1:20" x14ac:dyDescent="0.15">
      <c r="A77" s="554" t="str">
        <f>A$11</f>
        <v>Tavanet e përgjithshme</v>
      </c>
      <c r="B77" s="555"/>
      <c r="C77" s="561">
        <v>74949</v>
      </c>
      <c r="D77" s="561">
        <v>84475</v>
      </c>
      <c r="E77" s="561">
        <v>75253</v>
      </c>
      <c r="F77" s="407" t="str">
        <f>IF(C77&lt;0,"STOPP!","OK!")</f>
        <v>OK!</v>
      </c>
      <c r="G77" s="407" t="str">
        <f t="shared" si="265"/>
        <v>OK!</v>
      </c>
      <c r="H77" s="407" t="str">
        <f t="shared" si="266"/>
        <v>OK!</v>
      </c>
      <c r="I77" s="407" t="str">
        <f t="shared" si="267"/>
        <v>OK!</v>
      </c>
      <c r="J77" s="407" t="str">
        <f t="shared" si="268"/>
        <v>OK!</v>
      </c>
      <c r="K77" s="407" t="str">
        <f t="shared" si="269"/>
        <v>OK!</v>
      </c>
      <c r="L77" s="407" t="str">
        <f t="shared" si="270"/>
        <v>OK!</v>
      </c>
      <c r="M77" s="407" t="str">
        <f t="shared" si="271"/>
        <v>OK!</v>
      </c>
      <c r="N77" s="407" t="str">
        <f t="shared" si="272"/>
        <v>OK!</v>
      </c>
      <c r="O77" s="407" t="str">
        <f t="shared" si="273"/>
        <v>OK!</v>
      </c>
      <c r="P77" s="407" t="str">
        <f t="shared" si="274"/>
        <v>OK!</v>
      </c>
      <c r="Q77" s="407" t="str">
        <f t="shared" si="275"/>
        <v>OK!</v>
      </c>
      <c r="R77" s="407" t="str">
        <f t="shared" si="276"/>
        <v>OK!</v>
      </c>
      <c r="S77" s="407" t="str">
        <f>IF(D77&lt;0,"STOPP!","OK!")</f>
        <v>OK!</v>
      </c>
      <c r="T77" s="407" t="str">
        <f>IF(E77&lt;0,"STOPP!","OK!")</f>
        <v>OK!</v>
      </c>
    </row>
    <row r="78" spans="1:20" x14ac:dyDescent="0.15">
      <c r="A78" s="566" t="str">
        <f>A$12</f>
        <v>Angazhimet kujtesë</v>
      </c>
      <c r="B78" s="562"/>
      <c r="C78" s="562">
        <f>'(C5) Angazhimet'!D29</f>
        <v>0</v>
      </c>
      <c r="D78" s="562">
        <f>'(C5) Angazhimet'!E29</f>
        <v>0</v>
      </c>
      <c r="E78" s="562">
        <f>'(C5) Angazhimet'!F29</f>
        <v>0</v>
      </c>
      <c r="F78" s="407" t="str">
        <f>IF(C78&gt;C77,"STOPP!","OK!")</f>
        <v>OK!</v>
      </c>
      <c r="G78" s="407" t="str">
        <f t="shared" si="265"/>
        <v>OK!</v>
      </c>
      <c r="H78" s="407" t="str">
        <f t="shared" si="266"/>
        <v>OK!</v>
      </c>
      <c r="I78" s="407" t="str">
        <f t="shared" si="267"/>
        <v>OK!</v>
      </c>
      <c r="J78" s="407" t="str">
        <f t="shared" si="268"/>
        <v>OK!</v>
      </c>
      <c r="K78" s="407" t="str">
        <f t="shared" si="269"/>
        <v>OK!</v>
      </c>
      <c r="L78" s="407" t="str">
        <f t="shared" si="270"/>
        <v>OK!</v>
      </c>
      <c r="M78" s="407" t="str">
        <f t="shared" si="271"/>
        <v>OK!</v>
      </c>
      <c r="N78" s="407" t="str">
        <f t="shared" si="272"/>
        <v>OK!</v>
      </c>
      <c r="O78" s="407" t="str">
        <f t="shared" si="273"/>
        <v>OK!</v>
      </c>
      <c r="P78" s="407" t="str">
        <f t="shared" si="274"/>
        <v>OK!</v>
      </c>
      <c r="Q78" s="407" t="str">
        <f t="shared" si="275"/>
        <v>OK!</v>
      </c>
      <c r="R78" s="407" t="str">
        <f t="shared" si="276"/>
        <v>OK!</v>
      </c>
      <c r="S78" s="407" t="str">
        <f>IF(D78&gt;D77,"STOPP!","OK!")</f>
        <v>OK!</v>
      </c>
      <c r="T78" s="407" t="str">
        <f>IF(E78&gt;E77,"STOPP!","OK!")</f>
        <v>OK!</v>
      </c>
    </row>
    <row r="79" spans="1:20" ht="18.75" x14ac:dyDescent="0.25">
      <c r="A79" s="685" t="str">
        <f>'(B2) Struktura Organizative'!A17</f>
        <v>Nënfunksioni 5</v>
      </c>
      <c r="B79" s="869" t="str">
        <f>'(B2) Struktura Organizative'!B17</f>
        <v>036 Marrdheniet me komunitetin</v>
      </c>
      <c r="C79" s="870"/>
      <c r="D79" s="870"/>
      <c r="E79" s="871"/>
      <c r="G79" s="312">
        <f>C83</f>
        <v>4158</v>
      </c>
      <c r="H79" s="312">
        <f t="shared" ref="H79" si="279">D83</f>
        <v>4241</v>
      </c>
      <c r="I79" s="312">
        <f t="shared" ref="I79" si="280">E83</f>
        <v>4325</v>
      </c>
      <c r="J79" s="312">
        <f>C80</f>
        <v>0</v>
      </c>
      <c r="K79" s="312">
        <f t="shared" ref="K79" si="281">D80</f>
        <v>0</v>
      </c>
      <c r="L79" s="312">
        <f t="shared" ref="L79" si="282">E80</f>
        <v>0</v>
      </c>
      <c r="M79" s="312">
        <f>C81</f>
        <v>4158</v>
      </c>
      <c r="N79" s="312">
        <f t="shared" ref="N79" si="283">D81</f>
        <v>4241</v>
      </c>
      <c r="O79" s="312">
        <f t="shared" ref="O79" si="284">E81</f>
        <v>4325</v>
      </c>
      <c r="P79" s="312">
        <f>C82</f>
        <v>0</v>
      </c>
      <c r="Q79" s="312">
        <f t="shared" ref="Q79" si="285">D82</f>
        <v>0</v>
      </c>
      <c r="R79" s="312">
        <f t="shared" ref="R79" si="286">E82</f>
        <v>0</v>
      </c>
    </row>
    <row r="80" spans="1:20" x14ac:dyDescent="0.15">
      <c r="A80" s="286" t="str">
        <f>A$8</f>
        <v>Pagat dhe sigurimet shoqërore</v>
      </c>
      <c r="B80" s="286"/>
      <c r="C80" s="562">
        <f>C86</f>
        <v>0</v>
      </c>
      <c r="D80" s="562">
        <f t="shared" ref="D80:E80" si="287">D86</f>
        <v>0</v>
      </c>
      <c r="E80" s="562">
        <f t="shared" si="287"/>
        <v>0</v>
      </c>
      <c r="F80" s="407" t="str">
        <f t="shared" ref="F80:F82" si="288">IF(C80&lt;0,"STOPP!","OK!")</f>
        <v>OK!</v>
      </c>
      <c r="G80" s="407" t="str">
        <f t="shared" ref="G80:G82" si="289">IF(D80&lt;0,"STOPP!","OK!")</f>
        <v>OK!</v>
      </c>
      <c r="H80" s="407" t="str">
        <f t="shared" ref="H80:H82" si="290">IF(E80&lt;0,"STOPP!","OK!")</f>
        <v>OK!</v>
      </c>
      <c r="I80" s="407" t="str">
        <f t="shared" ref="I80:I82" si="291">IF(F80&lt;0,"STOPP!","OK!")</f>
        <v>OK!</v>
      </c>
      <c r="J80" s="407" t="str">
        <f t="shared" ref="J80:J82" si="292">IF(G80&lt;0,"STOPP!","OK!")</f>
        <v>OK!</v>
      </c>
      <c r="K80" s="407" t="str">
        <f t="shared" ref="K80:K82" si="293">IF(H80&lt;0,"STOPP!","OK!")</f>
        <v>OK!</v>
      </c>
      <c r="L80" s="407" t="str">
        <f t="shared" ref="L80:L82" si="294">IF(I80&lt;0,"STOPP!","OK!")</f>
        <v>OK!</v>
      </c>
      <c r="M80" s="407" t="str">
        <f t="shared" ref="M80:M82" si="295">IF(J80&lt;0,"STOPP!","OK!")</f>
        <v>OK!</v>
      </c>
      <c r="N80" s="407" t="str">
        <f t="shared" ref="N80:N82" si="296">IF(K80&lt;0,"STOPP!","OK!")</f>
        <v>OK!</v>
      </c>
      <c r="O80" s="407" t="str">
        <f t="shared" ref="O80:O82" si="297">IF(L80&lt;0,"STOPP!","OK!")</f>
        <v>OK!</v>
      </c>
      <c r="P80" s="407" t="str">
        <f t="shared" ref="P80:P82" si="298">IF(M80&lt;0,"STOPP!","OK!")</f>
        <v>OK!</v>
      </c>
      <c r="Q80" s="407" t="str">
        <f t="shared" ref="Q80:Q82" si="299">IF(N80&lt;0,"STOPP!","OK!")</f>
        <v>OK!</v>
      </c>
      <c r="R80" s="407" t="str">
        <f t="shared" ref="R80:R82" si="300">IF(O80&lt;0,"STOPP!","OK!")</f>
        <v>OK!</v>
      </c>
      <c r="S80" s="407" t="str">
        <f t="shared" ref="S80:S82" si="301">IF(D80&lt;0,"STOPP!","OK!")</f>
        <v>OK!</v>
      </c>
      <c r="T80" s="407" t="str">
        <f t="shared" ref="T80:T82" si="302">IF(E80&lt;0,"STOPP!","OK!")</f>
        <v>OK!</v>
      </c>
    </row>
    <row r="81" spans="1:20" x14ac:dyDescent="0.15">
      <c r="A81" s="286" t="str">
        <f>A$9</f>
        <v>Të tjera shpenzime korrente</v>
      </c>
      <c r="B81" s="286"/>
      <c r="C81" s="562">
        <f>C87</f>
        <v>4158</v>
      </c>
      <c r="D81" s="562">
        <f t="shared" ref="D81:E81" si="303">D87</f>
        <v>4241</v>
      </c>
      <c r="E81" s="562">
        <f t="shared" si="303"/>
        <v>4325</v>
      </c>
      <c r="F81" s="407" t="str">
        <f t="shared" si="288"/>
        <v>OK!</v>
      </c>
      <c r="G81" s="407" t="str">
        <f t="shared" si="289"/>
        <v>OK!</v>
      </c>
      <c r="H81" s="407" t="str">
        <f t="shared" si="290"/>
        <v>OK!</v>
      </c>
      <c r="I81" s="407" t="str">
        <f t="shared" si="291"/>
        <v>OK!</v>
      </c>
      <c r="J81" s="407" t="str">
        <f t="shared" si="292"/>
        <v>OK!</v>
      </c>
      <c r="K81" s="407" t="str">
        <f t="shared" si="293"/>
        <v>OK!</v>
      </c>
      <c r="L81" s="407" t="str">
        <f t="shared" si="294"/>
        <v>OK!</v>
      </c>
      <c r="M81" s="407" t="str">
        <f t="shared" si="295"/>
        <v>OK!</v>
      </c>
      <c r="N81" s="407" t="str">
        <f t="shared" si="296"/>
        <v>OK!</v>
      </c>
      <c r="O81" s="407" t="str">
        <f t="shared" si="297"/>
        <v>OK!</v>
      </c>
      <c r="P81" s="407" t="str">
        <f t="shared" si="298"/>
        <v>OK!</v>
      </c>
      <c r="Q81" s="407" t="str">
        <f t="shared" si="299"/>
        <v>OK!</v>
      </c>
      <c r="R81" s="407" t="str">
        <f t="shared" si="300"/>
        <v>OK!</v>
      </c>
      <c r="S81" s="407" t="str">
        <f t="shared" si="301"/>
        <v>OK!</v>
      </c>
      <c r="T81" s="407" t="str">
        <f t="shared" si="302"/>
        <v>OK!</v>
      </c>
    </row>
    <row r="82" spans="1:20" x14ac:dyDescent="0.15">
      <c r="A82" s="564" t="str">
        <f>A$10</f>
        <v>Shpenzimet kapitale</v>
      </c>
      <c r="B82" s="565"/>
      <c r="C82" s="562">
        <f>C83-C80-C81</f>
        <v>0</v>
      </c>
      <c r="D82" s="560">
        <f>D83-D80-D81</f>
        <v>0</v>
      </c>
      <c r="E82" s="560">
        <f>E83-E80-E81</f>
        <v>0</v>
      </c>
      <c r="F82" s="407" t="str">
        <f t="shared" si="288"/>
        <v>OK!</v>
      </c>
      <c r="G82" s="407" t="str">
        <f t="shared" si="289"/>
        <v>OK!</v>
      </c>
      <c r="H82" s="407" t="str">
        <f t="shared" si="290"/>
        <v>OK!</v>
      </c>
      <c r="I82" s="407" t="str">
        <f t="shared" si="291"/>
        <v>OK!</v>
      </c>
      <c r="J82" s="407" t="str">
        <f t="shared" si="292"/>
        <v>OK!</v>
      </c>
      <c r="K82" s="407" t="str">
        <f t="shared" si="293"/>
        <v>OK!</v>
      </c>
      <c r="L82" s="407" t="str">
        <f t="shared" si="294"/>
        <v>OK!</v>
      </c>
      <c r="M82" s="407" t="str">
        <f t="shared" si="295"/>
        <v>OK!</v>
      </c>
      <c r="N82" s="407" t="str">
        <f t="shared" si="296"/>
        <v>OK!</v>
      </c>
      <c r="O82" s="407" t="str">
        <f t="shared" si="297"/>
        <v>OK!</v>
      </c>
      <c r="P82" s="407" t="str">
        <f t="shared" si="298"/>
        <v>OK!</v>
      </c>
      <c r="Q82" s="407" t="str">
        <f t="shared" si="299"/>
        <v>OK!</v>
      </c>
      <c r="R82" s="407" t="str">
        <f t="shared" si="300"/>
        <v>OK!</v>
      </c>
      <c r="S82" s="407" t="str">
        <f t="shared" si="301"/>
        <v>OK!</v>
      </c>
      <c r="T82" s="407" t="str">
        <f t="shared" si="302"/>
        <v>OK!</v>
      </c>
    </row>
    <row r="83" spans="1:20" x14ac:dyDescent="0.15">
      <c r="A83" s="554" t="str">
        <f>A$11</f>
        <v>Tavanet e përgjithshme</v>
      </c>
      <c r="B83" s="555"/>
      <c r="C83" s="562">
        <f>C89</f>
        <v>4158</v>
      </c>
      <c r="D83" s="562">
        <f t="shared" ref="D83:E83" si="304">D89</f>
        <v>4241</v>
      </c>
      <c r="E83" s="562">
        <f t="shared" si="304"/>
        <v>4325</v>
      </c>
      <c r="F83" s="407" t="str">
        <f>IF(C83&lt;0,"STOPP!","OK!")</f>
        <v>OK!</v>
      </c>
      <c r="G83" s="407" t="str">
        <f t="shared" ref="G83:G84" si="305">IF(D83&lt;0,"STOPP!","OK!")</f>
        <v>OK!</v>
      </c>
      <c r="H83" s="407" t="str">
        <f t="shared" ref="H83:H84" si="306">IF(E83&lt;0,"STOPP!","OK!")</f>
        <v>OK!</v>
      </c>
      <c r="I83" s="407" t="str">
        <f t="shared" ref="I83:I84" si="307">IF(F83&lt;0,"STOPP!","OK!")</f>
        <v>OK!</v>
      </c>
      <c r="J83" s="407" t="str">
        <f t="shared" ref="J83:J84" si="308">IF(G83&lt;0,"STOPP!","OK!")</f>
        <v>OK!</v>
      </c>
      <c r="K83" s="407" t="str">
        <f t="shared" ref="K83:K84" si="309">IF(H83&lt;0,"STOPP!","OK!")</f>
        <v>OK!</v>
      </c>
      <c r="L83" s="407" t="str">
        <f t="shared" ref="L83:L84" si="310">IF(I83&lt;0,"STOPP!","OK!")</f>
        <v>OK!</v>
      </c>
      <c r="M83" s="407" t="str">
        <f t="shared" ref="M83:M84" si="311">IF(J83&lt;0,"STOPP!","OK!")</f>
        <v>OK!</v>
      </c>
      <c r="N83" s="407" t="str">
        <f t="shared" ref="N83:N84" si="312">IF(K83&lt;0,"STOPP!","OK!")</f>
        <v>OK!</v>
      </c>
      <c r="O83" s="407" t="str">
        <f t="shared" ref="O83:O84" si="313">IF(L83&lt;0,"STOPP!","OK!")</f>
        <v>OK!</v>
      </c>
      <c r="P83" s="407" t="str">
        <f t="shared" ref="P83:P84" si="314">IF(M83&lt;0,"STOPP!","OK!")</f>
        <v>OK!</v>
      </c>
      <c r="Q83" s="407" t="str">
        <f t="shared" ref="Q83:Q84" si="315">IF(N83&lt;0,"STOPP!","OK!")</f>
        <v>OK!</v>
      </c>
      <c r="R83" s="407" t="str">
        <f t="shared" ref="R83:R84" si="316">IF(O83&lt;0,"STOPP!","OK!")</f>
        <v>OK!</v>
      </c>
      <c r="S83" s="407" t="str">
        <f>IF(D83&lt;0,"STOPP!","OK!")</f>
        <v>OK!</v>
      </c>
      <c r="T83" s="407" t="str">
        <f>IF(E83&lt;0,"STOPP!","OK!")</f>
        <v>OK!</v>
      </c>
    </row>
    <row r="84" spans="1:20" x14ac:dyDescent="0.15">
      <c r="A84" s="566" t="str">
        <f>A$12</f>
        <v>Angazhimet kujtesë</v>
      </c>
      <c r="B84" s="562"/>
      <c r="C84" s="562">
        <f>'(C5) Angazhimet'!D37</f>
        <v>0</v>
      </c>
      <c r="D84" s="560">
        <f>'(C5) Angazhimet'!E37</f>
        <v>0</v>
      </c>
      <c r="E84" s="560">
        <f>'(C5) Angazhimet'!F37</f>
        <v>0</v>
      </c>
      <c r="F84" s="407" t="str">
        <f>IF(C84&gt;C83,"STOPP!","OK!")</f>
        <v>OK!</v>
      </c>
      <c r="G84" s="407" t="str">
        <f t="shared" si="305"/>
        <v>OK!</v>
      </c>
      <c r="H84" s="407" t="str">
        <f t="shared" si="306"/>
        <v>OK!</v>
      </c>
      <c r="I84" s="407" t="str">
        <f t="shared" si="307"/>
        <v>OK!</v>
      </c>
      <c r="J84" s="407" t="str">
        <f t="shared" si="308"/>
        <v>OK!</v>
      </c>
      <c r="K84" s="407" t="str">
        <f t="shared" si="309"/>
        <v>OK!</v>
      </c>
      <c r="L84" s="407" t="str">
        <f t="shared" si="310"/>
        <v>OK!</v>
      </c>
      <c r="M84" s="407" t="str">
        <f t="shared" si="311"/>
        <v>OK!</v>
      </c>
      <c r="N84" s="407" t="str">
        <f t="shared" si="312"/>
        <v>OK!</v>
      </c>
      <c r="O84" s="407" t="str">
        <f t="shared" si="313"/>
        <v>OK!</v>
      </c>
      <c r="P84" s="407" t="str">
        <f t="shared" si="314"/>
        <v>OK!</v>
      </c>
      <c r="Q84" s="407" t="str">
        <f t="shared" si="315"/>
        <v>OK!</v>
      </c>
      <c r="R84" s="407" t="str">
        <f t="shared" si="316"/>
        <v>OK!</v>
      </c>
      <c r="S84" s="407" t="str">
        <f>IF(D84&gt;D83,"STOPP!","OK!")</f>
        <v>OK!</v>
      </c>
      <c r="T84" s="407" t="str">
        <f>IF(E84&gt;E83,"STOPP!","OK!")</f>
        <v>OK!</v>
      </c>
    </row>
    <row r="85" spans="1:20" ht="15.75" x14ac:dyDescent="0.15">
      <c r="A85" s="696" t="str">
        <f>'(B3) Struktura Funksionale'!B30</f>
        <v>03600</v>
      </c>
      <c r="B85" s="873" t="str">
        <f>'(B3) Struktura Funksionale'!C30</f>
        <v>Marrdheniet me komunitetin</v>
      </c>
      <c r="C85" s="874"/>
      <c r="D85" s="874"/>
      <c r="E85" s="875"/>
      <c r="F85" s="407"/>
      <c r="G85" s="407"/>
      <c r="H85" s="407"/>
      <c r="I85" s="407"/>
      <c r="J85" s="407"/>
      <c r="K85" s="407"/>
      <c r="L85" s="407"/>
      <c r="M85" s="407"/>
      <c r="N85" s="407"/>
      <c r="O85" s="407"/>
      <c r="P85" s="407"/>
      <c r="Q85" s="407"/>
      <c r="R85" s="407"/>
      <c r="S85" s="407"/>
      <c r="T85" s="407"/>
    </row>
    <row r="86" spans="1:20" x14ac:dyDescent="0.15">
      <c r="A86" s="286" t="str">
        <f>A$8</f>
        <v>Pagat dhe sigurimet shoqërore</v>
      </c>
      <c r="B86" s="286"/>
      <c r="C86" s="287"/>
      <c r="D86" s="287"/>
      <c r="E86" s="287"/>
      <c r="F86" s="407" t="str">
        <f t="shared" ref="F86:F88" si="317">IF(C86&lt;0,"STOPP!","OK!")</f>
        <v>OK!</v>
      </c>
      <c r="G86" s="407" t="str">
        <f t="shared" ref="G86:G90" si="318">IF(D86&lt;0,"STOPP!","OK!")</f>
        <v>OK!</v>
      </c>
      <c r="H86" s="407" t="str">
        <f t="shared" ref="H86:H90" si="319">IF(E86&lt;0,"STOPP!","OK!")</f>
        <v>OK!</v>
      </c>
      <c r="I86" s="407" t="str">
        <f t="shared" ref="I86:I90" si="320">IF(F86&lt;0,"STOPP!","OK!")</f>
        <v>OK!</v>
      </c>
      <c r="J86" s="407" t="str">
        <f t="shared" ref="J86:J90" si="321">IF(G86&lt;0,"STOPP!","OK!")</f>
        <v>OK!</v>
      </c>
      <c r="K86" s="407" t="str">
        <f t="shared" ref="K86:K90" si="322">IF(H86&lt;0,"STOPP!","OK!")</f>
        <v>OK!</v>
      </c>
      <c r="L86" s="407" t="str">
        <f t="shared" ref="L86:L90" si="323">IF(I86&lt;0,"STOPP!","OK!")</f>
        <v>OK!</v>
      </c>
      <c r="M86" s="407" t="str">
        <f t="shared" ref="M86:M90" si="324">IF(J86&lt;0,"STOPP!","OK!")</f>
        <v>OK!</v>
      </c>
      <c r="N86" s="407" t="str">
        <f t="shared" ref="N86:N90" si="325">IF(K86&lt;0,"STOPP!","OK!")</f>
        <v>OK!</v>
      </c>
      <c r="O86" s="407" t="str">
        <f t="shared" ref="O86:O90" si="326">IF(L86&lt;0,"STOPP!","OK!")</f>
        <v>OK!</v>
      </c>
      <c r="P86" s="407" t="str">
        <f t="shared" ref="P86:P90" si="327">IF(M86&lt;0,"STOPP!","OK!")</f>
        <v>OK!</v>
      </c>
      <c r="Q86" s="407" t="str">
        <f t="shared" ref="Q86:Q90" si="328">IF(N86&lt;0,"STOPP!","OK!")</f>
        <v>OK!</v>
      </c>
      <c r="R86" s="407" t="str">
        <f t="shared" ref="R86:R90" si="329">IF(O86&lt;0,"STOPP!","OK!")</f>
        <v>OK!</v>
      </c>
      <c r="S86" s="407" t="str">
        <f t="shared" ref="S86:S88" si="330">IF(D86&lt;0,"STOPP!","OK!")</f>
        <v>OK!</v>
      </c>
      <c r="T86" s="407" t="str">
        <f t="shared" ref="T86:T88" si="331">IF(E86&lt;0,"STOPP!","OK!")</f>
        <v>OK!</v>
      </c>
    </row>
    <row r="87" spans="1:20" x14ac:dyDescent="0.15">
      <c r="A87" s="286" t="str">
        <f>A$9</f>
        <v>Të tjera shpenzime korrente</v>
      </c>
      <c r="B87" s="286"/>
      <c r="C87" s="288">
        <v>4158</v>
      </c>
      <c r="D87" s="288">
        <v>4241</v>
      </c>
      <c r="E87" s="288">
        <v>4325</v>
      </c>
      <c r="F87" s="407" t="str">
        <f t="shared" si="317"/>
        <v>OK!</v>
      </c>
      <c r="G87" s="407" t="str">
        <f t="shared" si="318"/>
        <v>OK!</v>
      </c>
      <c r="H87" s="407" t="str">
        <f t="shared" si="319"/>
        <v>OK!</v>
      </c>
      <c r="I87" s="407" t="str">
        <f t="shared" si="320"/>
        <v>OK!</v>
      </c>
      <c r="J87" s="407" t="str">
        <f t="shared" si="321"/>
        <v>OK!</v>
      </c>
      <c r="K87" s="407" t="str">
        <f t="shared" si="322"/>
        <v>OK!</v>
      </c>
      <c r="L87" s="407" t="str">
        <f t="shared" si="323"/>
        <v>OK!</v>
      </c>
      <c r="M87" s="407" t="str">
        <f t="shared" si="324"/>
        <v>OK!</v>
      </c>
      <c r="N87" s="407" t="str">
        <f t="shared" si="325"/>
        <v>OK!</v>
      </c>
      <c r="O87" s="407" t="str">
        <f t="shared" si="326"/>
        <v>OK!</v>
      </c>
      <c r="P87" s="407" t="str">
        <f t="shared" si="327"/>
        <v>OK!</v>
      </c>
      <c r="Q87" s="407" t="str">
        <f t="shared" si="328"/>
        <v>OK!</v>
      </c>
      <c r="R87" s="407" t="str">
        <f t="shared" si="329"/>
        <v>OK!</v>
      </c>
      <c r="S87" s="407" t="str">
        <f t="shared" si="330"/>
        <v>OK!</v>
      </c>
      <c r="T87" s="407" t="str">
        <f t="shared" si="331"/>
        <v>OK!</v>
      </c>
    </row>
    <row r="88" spans="1:20" x14ac:dyDescent="0.15">
      <c r="A88" s="564" t="str">
        <f>A$10</f>
        <v>Shpenzimet kapitale</v>
      </c>
      <c r="B88" s="565"/>
      <c r="C88" s="562">
        <f>C89-C86-C87</f>
        <v>0</v>
      </c>
      <c r="D88" s="560">
        <f>D89-D86-D87</f>
        <v>0</v>
      </c>
      <c r="E88" s="560">
        <f>E89-E86-E87</f>
        <v>0</v>
      </c>
      <c r="F88" s="407" t="str">
        <f t="shared" si="317"/>
        <v>OK!</v>
      </c>
      <c r="G88" s="407" t="str">
        <f t="shared" si="318"/>
        <v>OK!</v>
      </c>
      <c r="H88" s="407" t="str">
        <f t="shared" si="319"/>
        <v>OK!</v>
      </c>
      <c r="I88" s="407" t="str">
        <f t="shared" si="320"/>
        <v>OK!</v>
      </c>
      <c r="J88" s="407" t="str">
        <f t="shared" si="321"/>
        <v>OK!</v>
      </c>
      <c r="K88" s="407" t="str">
        <f t="shared" si="322"/>
        <v>OK!</v>
      </c>
      <c r="L88" s="407" t="str">
        <f t="shared" si="323"/>
        <v>OK!</v>
      </c>
      <c r="M88" s="407" t="str">
        <f t="shared" si="324"/>
        <v>OK!</v>
      </c>
      <c r="N88" s="407" t="str">
        <f t="shared" si="325"/>
        <v>OK!</v>
      </c>
      <c r="O88" s="407" t="str">
        <f t="shared" si="326"/>
        <v>OK!</v>
      </c>
      <c r="P88" s="407" t="str">
        <f t="shared" si="327"/>
        <v>OK!</v>
      </c>
      <c r="Q88" s="407" t="str">
        <f t="shared" si="328"/>
        <v>OK!</v>
      </c>
      <c r="R88" s="407" t="str">
        <f t="shared" si="329"/>
        <v>OK!</v>
      </c>
      <c r="S88" s="407" t="str">
        <f t="shared" si="330"/>
        <v>OK!</v>
      </c>
      <c r="T88" s="407" t="str">
        <f t="shared" si="331"/>
        <v>OK!</v>
      </c>
    </row>
    <row r="89" spans="1:20" x14ac:dyDescent="0.15">
      <c r="A89" s="554" t="str">
        <f>A$11</f>
        <v>Tavanet e përgjithshme</v>
      </c>
      <c r="B89" s="555"/>
      <c r="C89" s="288">
        <v>4158</v>
      </c>
      <c r="D89" s="288">
        <v>4241</v>
      </c>
      <c r="E89" s="288">
        <v>4325</v>
      </c>
      <c r="F89" s="407" t="str">
        <f>IF(C89&lt;0,"STOPP!","OK!")</f>
        <v>OK!</v>
      </c>
      <c r="G89" s="407" t="str">
        <f t="shared" si="318"/>
        <v>OK!</v>
      </c>
      <c r="H89" s="407" t="str">
        <f t="shared" si="319"/>
        <v>OK!</v>
      </c>
      <c r="I89" s="407" t="str">
        <f t="shared" si="320"/>
        <v>OK!</v>
      </c>
      <c r="J89" s="407" t="str">
        <f t="shared" si="321"/>
        <v>OK!</v>
      </c>
      <c r="K89" s="407" t="str">
        <f t="shared" si="322"/>
        <v>OK!</v>
      </c>
      <c r="L89" s="407" t="str">
        <f t="shared" si="323"/>
        <v>OK!</v>
      </c>
      <c r="M89" s="407" t="str">
        <f t="shared" si="324"/>
        <v>OK!</v>
      </c>
      <c r="N89" s="407" t="str">
        <f t="shared" si="325"/>
        <v>OK!</v>
      </c>
      <c r="O89" s="407" t="str">
        <f t="shared" si="326"/>
        <v>OK!</v>
      </c>
      <c r="P89" s="407" t="str">
        <f t="shared" si="327"/>
        <v>OK!</v>
      </c>
      <c r="Q89" s="407" t="str">
        <f t="shared" si="328"/>
        <v>OK!</v>
      </c>
      <c r="R89" s="407" t="str">
        <f t="shared" si="329"/>
        <v>OK!</v>
      </c>
      <c r="S89" s="407" t="str">
        <f>IF(D89&lt;0,"STOPP!","OK!")</f>
        <v>OK!</v>
      </c>
      <c r="T89" s="407" t="str">
        <f>IF(E89&lt;0,"STOPP!","OK!")</f>
        <v>OK!</v>
      </c>
    </row>
    <row r="90" spans="1:20" x14ac:dyDescent="0.15">
      <c r="A90" s="566" t="str">
        <f>A$12</f>
        <v>Angazhimet kujtesë</v>
      </c>
      <c r="B90" s="562"/>
      <c r="C90" s="562">
        <f>'(C5) Angazhimet'!D34</f>
        <v>0</v>
      </c>
      <c r="D90" s="562">
        <f>'(C5) Angazhimet'!E34</f>
        <v>0</v>
      </c>
      <c r="E90" s="562">
        <f>'(C5) Angazhimet'!F34</f>
        <v>0</v>
      </c>
      <c r="F90" s="407" t="str">
        <f>IF(C90&gt;C89,"STOPP!","OK!")</f>
        <v>OK!</v>
      </c>
      <c r="G90" s="407" t="str">
        <f t="shared" si="318"/>
        <v>OK!</v>
      </c>
      <c r="H90" s="407" t="str">
        <f t="shared" si="319"/>
        <v>OK!</v>
      </c>
      <c r="I90" s="407" t="str">
        <f t="shared" si="320"/>
        <v>OK!</v>
      </c>
      <c r="J90" s="407" t="str">
        <f t="shared" si="321"/>
        <v>OK!</v>
      </c>
      <c r="K90" s="407" t="str">
        <f t="shared" si="322"/>
        <v>OK!</v>
      </c>
      <c r="L90" s="407" t="str">
        <f t="shared" si="323"/>
        <v>OK!</v>
      </c>
      <c r="M90" s="407" t="str">
        <f t="shared" si="324"/>
        <v>OK!</v>
      </c>
      <c r="N90" s="407" t="str">
        <f t="shared" si="325"/>
        <v>OK!</v>
      </c>
      <c r="O90" s="407" t="str">
        <f t="shared" si="326"/>
        <v>OK!</v>
      </c>
      <c r="P90" s="407" t="str">
        <f t="shared" si="327"/>
        <v>OK!</v>
      </c>
      <c r="Q90" s="407" t="str">
        <f t="shared" si="328"/>
        <v>OK!</v>
      </c>
      <c r="R90" s="407" t="str">
        <f t="shared" si="329"/>
        <v>OK!</v>
      </c>
      <c r="S90" s="407" t="str">
        <f>IF(D90&gt;D89,"STOPP!","OK!")</f>
        <v>OK!</v>
      </c>
      <c r="T90" s="407" t="str">
        <f>IF(E90&gt;E89,"STOPP!","OK!")</f>
        <v>OK!</v>
      </c>
    </row>
    <row r="91" spans="1:20" ht="18.75" x14ac:dyDescent="0.25">
      <c r="A91" s="685" t="str">
        <f>'(B2) Struktura Organizative'!A19</f>
        <v>Nënfunksioni 6</v>
      </c>
      <c r="B91" s="869" t="str">
        <f>'(B2) Struktura Organizative'!B19</f>
        <v>041 Çështjet e përgjithshme ekonomike, tregtare dhe të punës</v>
      </c>
      <c r="C91" s="870"/>
      <c r="D91" s="870"/>
      <c r="E91" s="871"/>
      <c r="G91" s="312">
        <f>C95</f>
        <v>1843</v>
      </c>
      <c r="H91" s="312">
        <f t="shared" ref="H91" si="332">D95</f>
        <v>26193</v>
      </c>
      <c r="I91" s="312">
        <f t="shared" ref="I91" si="333">E95</f>
        <v>151843</v>
      </c>
      <c r="J91" s="312">
        <f>C92</f>
        <v>1653</v>
      </c>
      <c r="K91" s="312">
        <f t="shared" ref="K91" si="334">D92</f>
        <v>1653</v>
      </c>
      <c r="L91" s="312">
        <f t="shared" ref="L91" si="335">E92</f>
        <v>1653</v>
      </c>
      <c r="M91" s="312">
        <f>C93</f>
        <v>190</v>
      </c>
      <c r="N91" s="312">
        <f t="shared" ref="N91" si="336">D93</f>
        <v>190</v>
      </c>
      <c r="O91" s="312">
        <f t="shared" ref="O91" si="337">E93</f>
        <v>190</v>
      </c>
      <c r="P91" s="312">
        <f>C94</f>
        <v>0</v>
      </c>
      <c r="Q91" s="312">
        <f t="shared" ref="Q91" si="338">D94</f>
        <v>24350</v>
      </c>
      <c r="R91" s="312">
        <f t="shared" ref="R91" si="339">E94</f>
        <v>150000</v>
      </c>
    </row>
    <row r="92" spans="1:20" x14ac:dyDescent="0.15">
      <c r="A92" s="286" t="str">
        <f>A$8</f>
        <v>Pagat dhe sigurimet shoqërore</v>
      </c>
      <c r="B92" s="286"/>
      <c r="C92" s="562">
        <f>C98+C104+C110+C116</f>
        <v>1653</v>
      </c>
      <c r="D92" s="562">
        <f t="shared" ref="D92:E92" si="340">D98+D104+D110+D116</f>
        <v>1653</v>
      </c>
      <c r="E92" s="562">
        <f t="shared" si="340"/>
        <v>1653</v>
      </c>
      <c r="F92" s="407" t="str">
        <f t="shared" ref="F92:F94" si="341">IF(C92&lt;0,"STOPP!","OK!")</f>
        <v>OK!</v>
      </c>
      <c r="G92" s="407" t="str">
        <f t="shared" ref="G92:G94" si="342">IF(D92&lt;0,"STOPP!","OK!")</f>
        <v>OK!</v>
      </c>
      <c r="H92" s="407" t="str">
        <f t="shared" ref="H92:H94" si="343">IF(E92&lt;0,"STOPP!","OK!")</f>
        <v>OK!</v>
      </c>
      <c r="I92" s="407" t="str">
        <f t="shared" ref="I92:I94" si="344">IF(F92&lt;0,"STOPP!","OK!")</f>
        <v>OK!</v>
      </c>
      <c r="J92" s="407" t="str">
        <f t="shared" ref="J92:J94" si="345">IF(G92&lt;0,"STOPP!","OK!")</f>
        <v>OK!</v>
      </c>
      <c r="K92" s="407" t="str">
        <f t="shared" ref="K92:K94" si="346">IF(H92&lt;0,"STOPP!","OK!")</f>
        <v>OK!</v>
      </c>
      <c r="L92" s="407" t="str">
        <f t="shared" ref="L92:L94" si="347">IF(I92&lt;0,"STOPP!","OK!")</f>
        <v>OK!</v>
      </c>
      <c r="M92" s="407" t="str">
        <f t="shared" ref="M92:M94" si="348">IF(J92&lt;0,"STOPP!","OK!")</f>
        <v>OK!</v>
      </c>
      <c r="N92" s="407" t="str">
        <f t="shared" ref="N92:N94" si="349">IF(K92&lt;0,"STOPP!","OK!")</f>
        <v>OK!</v>
      </c>
      <c r="O92" s="407" t="str">
        <f t="shared" ref="O92:O94" si="350">IF(L92&lt;0,"STOPP!","OK!")</f>
        <v>OK!</v>
      </c>
      <c r="P92" s="407" t="str">
        <f t="shared" ref="P92:P94" si="351">IF(M92&lt;0,"STOPP!","OK!")</f>
        <v>OK!</v>
      </c>
      <c r="Q92" s="407" t="str">
        <f t="shared" ref="Q92:Q94" si="352">IF(N92&lt;0,"STOPP!","OK!")</f>
        <v>OK!</v>
      </c>
      <c r="R92" s="407" t="str">
        <f t="shared" ref="R92:R94" si="353">IF(O92&lt;0,"STOPP!","OK!")</f>
        <v>OK!</v>
      </c>
      <c r="S92" s="407" t="str">
        <f t="shared" ref="S92:S94" si="354">IF(D92&lt;0,"STOPP!","OK!")</f>
        <v>OK!</v>
      </c>
      <c r="T92" s="407" t="str">
        <f t="shared" ref="T92:T94" si="355">IF(E92&lt;0,"STOPP!","OK!")</f>
        <v>OK!</v>
      </c>
    </row>
    <row r="93" spans="1:20" x14ac:dyDescent="0.15">
      <c r="A93" s="286" t="str">
        <f>A$9</f>
        <v>Të tjera shpenzime korrente</v>
      </c>
      <c r="B93" s="286"/>
      <c r="C93" s="562">
        <f>C99+C105+C111+C117</f>
        <v>190</v>
      </c>
      <c r="D93" s="562">
        <f t="shared" ref="D93:E93" si="356">D99+D105+D111+D117</f>
        <v>190</v>
      </c>
      <c r="E93" s="562">
        <f t="shared" si="356"/>
        <v>190</v>
      </c>
      <c r="F93" s="407" t="str">
        <f t="shared" si="341"/>
        <v>OK!</v>
      </c>
      <c r="G93" s="407" t="str">
        <f t="shared" si="342"/>
        <v>OK!</v>
      </c>
      <c r="H93" s="407" t="str">
        <f t="shared" si="343"/>
        <v>OK!</v>
      </c>
      <c r="I93" s="407" t="str">
        <f t="shared" si="344"/>
        <v>OK!</v>
      </c>
      <c r="J93" s="407" t="str">
        <f t="shared" si="345"/>
        <v>OK!</v>
      </c>
      <c r="K93" s="407" t="str">
        <f t="shared" si="346"/>
        <v>OK!</v>
      </c>
      <c r="L93" s="407" t="str">
        <f t="shared" si="347"/>
        <v>OK!</v>
      </c>
      <c r="M93" s="407" t="str">
        <f t="shared" si="348"/>
        <v>OK!</v>
      </c>
      <c r="N93" s="407" t="str">
        <f t="shared" si="349"/>
        <v>OK!</v>
      </c>
      <c r="O93" s="407" t="str">
        <f t="shared" si="350"/>
        <v>OK!</v>
      </c>
      <c r="P93" s="407" t="str">
        <f t="shared" si="351"/>
        <v>OK!</v>
      </c>
      <c r="Q93" s="407" t="str">
        <f t="shared" si="352"/>
        <v>OK!</v>
      </c>
      <c r="R93" s="407" t="str">
        <f t="shared" si="353"/>
        <v>OK!</v>
      </c>
      <c r="S93" s="407" t="str">
        <f t="shared" si="354"/>
        <v>OK!</v>
      </c>
      <c r="T93" s="407" t="str">
        <f t="shared" si="355"/>
        <v>OK!</v>
      </c>
    </row>
    <row r="94" spans="1:20" x14ac:dyDescent="0.15">
      <c r="A94" s="564" t="str">
        <f>A$10</f>
        <v>Shpenzimet kapitale</v>
      </c>
      <c r="B94" s="565"/>
      <c r="C94" s="562">
        <f>C95-C92-C93</f>
        <v>0</v>
      </c>
      <c r="D94" s="560">
        <f>D95-D92-D93</f>
        <v>24350</v>
      </c>
      <c r="E94" s="560">
        <f>E95-E92-E93</f>
        <v>150000</v>
      </c>
      <c r="F94" s="407" t="str">
        <f t="shared" si="341"/>
        <v>OK!</v>
      </c>
      <c r="G94" s="407" t="str">
        <f t="shared" si="342"/>
        <v>OK!</v>
      </c>
      <c r="H94" s="407" t="str">
        <f t="shared" si="343"/>
        <v>OK!</v>
      </c>
      <c r="I94" s="407" t="str">
        <f t="shared" si="344"/>
        <v>OK!</v>
      </c>
      <c r="J94" s="407" t="str">
        <f t="shared" si="345"/>
        <v>OK!</v>
      </c>
      <c r="K94" s="407" t="str">
        <f t="shared" si="346"/>
        <v>OK!</v>
      </c>
      <c r="L94" s="407" t="str">
        <f t="shared" si="347"/>
        <v>OK!</v>
      </c>
      <c r="M94" s="407" t="str">
        <f t="shared" si="348"/>
        <v>OK!</v>
      </c>
      <c r="N94" s="407" t="str">
        <f t="shared" si="349"/>
        <v>OK!</v>
      </c>
      <c r="O94" s="407" t="str">
        <f t="shared" si="350"/>
        <v>OK!</v>
      </c>
      <c r="P94" s="407" t="str">
        <f t="shared" si="351"/>
        <v>OK!</v>
      </c>
      <c r="Q94" s="407" t="str">
        <f t="shared" si="352"/>
        <v>OK!</v>
      </c>
      <c r="R94" s="407" t="str">
        <f t="shared" si="353"/>
        <v>OK!</v>
      </c>
      <c r="S94" s="407" t="str">
        <f t="shared" si="354"/>
        <v>OK!</v>
      </c>
      <c r="T94" s="407" t="str">
        <f t="shared" si="355"/>
        <v>OK!</v>
      </c>
    </row>
    <row r="95" spans="1:20" x14ac:dyDescent="0.15">
      <c r="A95" s="554" t="str">
        <f>A$11</f>
        <v>Tavanet e përgjithshme</v>
      </c>
      <c r="B95" s="555"/>
      <c r="C95" s="562">
        <f>C101+C107+C113+C119</f>
        <v>1843</v>
      </c>
      <c r="D95" s="562">
        <f t="shared" ref="D95:E95" si="357">D101+D107+D113+D119</f>
        <v>26193</v>
      </c>
      <c r="E95" s="562">
        <f t="shared" si="357"/>
        <v>151843</v>
      </c>
      <c r="F95" s="407" t="str">
        <f>IF(C95&lt;0,"STOPP!","OK!")</f>
        <v>OK!</v>
      </c>
      <c r="G95" s="407" t="str">
        <f t="shared" ref="G95:G96" si="358">IF(D95&lt;0,"STOPP!","OK!")</f>
        <v>OK!</v>
      </c>
      <c r="H95" s="407" t="str">
        <f t="shared" ref="H95:H96" si="359">IF(E95&lt;0,"STOPP!","OK!")</f>
        <v>OK!</v>
      </c>
      <c r="I95" s="407" t="str">
        <f t="shared" ref="I95:I96" si="360">IF(F95&lt;0,"STOPP!","OK!")</f>
        <v>OK!</v>
      </c>
      <c r="J95" s="407" t="str">
        <f t="shared" ref="J95:J96" si="361">IF(G95&lt;0,"STOPP!","OK!")</f>
        <v>OK!</v>
      </c>
      <c r="K95" s="407" t="str">
        <f t="shared" ref="K95:K96" si="362">IF(H95&lt;0,"STOPP!","OK!")</f>
        <v>OK!</v>
      </c>
      <c r="L95" s="407" t="str">
        <f t="shared" ref="L95:L96" si="363">IF(I95&lt;0,"STOPP!","OK!")</f>
        <v>OK!</v>
      </c>
      <c r="M95" s="407" t="str">
        <f t="shared" ref="M95:M96" si="364">IF(J95&lt;0,"STOPP!","OK!")</f>
        <v>OK!</v>
      </c>
      <c r="N95" s="407" t="str">
        <f t="shared" ref="N95:N96" si="365">IF(K95&lt;0,"STOPP!","OK!")</f>
        <v>OK!</v>
      </c>
      <c r="O95" s="407" t="str">
        <f t="shared" ref="O95:O96" si="366">IF(L95&lt;0,"STOPP!","OK!")</f>
        <v>OK!</v>
      </c>
      <c r="P95" s="407" t="str">
        <f t="shared" ref="P95:P96" si="367">IF(M95&lt;0,"STOPP!","OK!")</f>
        <v>OK!</v>
      </c>
      <c r="Q95" s="407" t="str">
        <f t="shared" ref="Q95:Q96" si="368">IF(N95&lt;0,"STOPP!","OK!")</f>
        <v>OK!</v>
      </c>
      <c r="R95" s="407" t="str">
        <f t="shared" ref="R95:R96" si="369">IF(O95&lt;0,"STOPP!","OK!")</f>
        <v>OK!</v>
      </c>
      <c r="S95" s="407" t="str">
        <f>IF(D95&lt;0,"STOPP!","OK!")</f>
        <v>OK!</v>
      </c>
      <c r="T95" s="407" t="str">
        <f>IF(E95&lt;0,"STOPP!","OK!")</f>
        <v>OK!</v>
      </c>
    </row>
    <row r="96" spans="1:20" x14ac:dyDescent="0.15">
      <c r="A96" s="566" t="str">
        <f>A$12</f>
        <v>Angazhimet kujtesë</v>
      </c>
      <c r="B96" s="562"/>
      <c r="C96" s="562">
        <f>'(C5) Angazhimet'!D45</f>
        <v>0</v>
      </c>
      <c r="D96" s="560">
        <f>'(C5) Angazhimet'!E45</f>
        <v>0</v>
      </c>
      <c r="E96" s="560">
        <f>'(C5) Angazhimet'!F45</f>
        <v>0</v>
      </c>
      <c r="F96" s="407" t="str">
        <f>IF(C96&gt;C95,"STOPP!","OK!")</f>
        <v>OK!</v>
      </c>
      <c r="G96" s="407" t="str">
        <f t="shared" si="358"/>
        <v>OK!</v>
      </c>
      <c r="H96" s="407" t="str">
        <f t="shared" si="359"/>
        <v>OK!</v>
      </c>
      <c r="I96" s="407" t="str">
        <f t="shared" si="360"/>
        <v>OK!</v>
      </c>
      <c r="J96" s="407" t="str">
        <f t="shared" si="361"/>
        <v>OK!</v>
      </c>
      <c r="K96" s="407" t="str">
        <f t="shared" si="362"/>
        <v>OK!</v>
      </c>
      <c r="L96" s="407" t="str">
        <f t="shared" si="363"/>
        <v>OK!</v>
      </c>
      <c r="M96" s="407" t="str">
        <f t="shared" si="364"/>
        <v>OK!</v>
      </c>
      <c r="N96" s="407" t="str">
        <f t="shared" si="365"/>
        <v>OK!</v>
      </c>
      <c r="O96" s="407" t="str">
        <f t="shared" si="366"/>
        <v>OK!</v>
      </c>
      <c r="P96" s="407" t="str">
        <f t="shared" si="367"/>
        <v>OK!</v>
      </c>
      <c r="Q96" s="407" t="str">
        <f t="shared" si="368"/>
        <v>OK!</v>
      </c>
      <c r="R96" s="407" t="str">
        <f t="shared" si="369"/>
        <v>OK!</v>
      </c>
      <c r="S96" s="407" t="str">
        <f>IF(D96&gt;D95,"STOPP!","OK!")</f>
        <v>OK!</v>
      </c>
      <c r="T96" s="407" t="str">
        <f>IF(E96&gt;E95,"STOPP!","OK!")</f>
        <v>OK!</v>
      </c>
    </row>
    <row r="97" spans="1:20" ht="15.75" hidden="1" x14ac:dyDescent="0.15">
      <c r="A97" s="696" t="str">
        <f>'(B3) Struktura Funksionale'!B35</f>
        <v>04110</v>
      </c>
      <c r="B97" s="866" t="str">
        <f>'(B3) Struktura Funksionale'!C35</f>
        <v xml:space="preserve">Çështjet e përgjithshme ekonomike dhe tregtare </v>
      </c>
      <c r="C97" s="867"/>
      <c r="D97" s="867"/>
      <c r="E97" s="868"/>
      <c r="F97" s="407"/>
      <c r="G97" s="407"/>
      <c r="H97" s="407"/>
      <c r="I97" s="407"/>
      <c r="J97" s="407"/>
      <c r="K97" s="407"/>
      <c r="L97" s="407"/>
      <c r="M97" s="407"/>
      <c r="N97" s="407"/>
      <c r="O97" s="407"/>
      <c r="P97" s="407"/>
      <c r="Q97" s="407"/>
      <c r="R97" s="407"/>
      <c r="S97" s="407"/>
      <c r="T97" s="407"/>
    </row>
    <row r="98" spans="1:20" hidden="1" x14ac:dyDescent="0.15">
      <c r="A98" s="286" t="str">
        <f>A$8</f>
        <v>Pagat dhe sigurimet shoqërore</v>
      </c>
      <c r="B98" s="286"/>
      <c r="C98" s="287"/>
      <c r="D98" s="287"/>
      <c r="E98" s="287"/>
      <c r="F98" s="407" t="str">
        <f t="shared" ref="F98:F100" si="370">IF(C98&lt;0,"STOPP!","OK!")</f>
        <v>OK!</v>
      </c>
      <c r="G98" s="407" t="str">
        <f t="shared" ref="G98:G102" si="371">IF(D98&lt;0,"STOPP!","OK!")</f>
        <v>OK!</v>
      </c>
      <c r="H98" s="407" t="str">
        <f t="shared" ref="H98:H102" si="372">IF(E98&lt;0,"STOPP!","OK!")</f>
        <v>OK!</v>
      </c>
      <c r="I98" s="407" t="str">
        <f t="shared" ref="I98:I102" si="373">IF(F98&lt;0,"STOPP!","OK!")</f>
        <v>OK!</v>
      </c>
      <c r="J98" s="407" t="str">
        <f t="shared" ref="J98:J102" si="374">IF(G98&lt;0,"STOPP!","OK!")</f>
        <v>OK!</v>
      </c>
      <c r="K98" s="407" t="str">
        <f t="shared" ref="K98:K102" si="375">IF(H98&lt;0,"STOPP!","OK!")</f>
        <v>OK!</v>
      </c>
      <c r="L98" s="407" t="str">
        <f t="shared" ref="L98:L102" si="376">IF(I98&lt;0,"STOPP!","OK!")</f>
        <v>OK!</v>
      </c>
      <c r="M98" s="407" t="str">
        <f t="shared" ref="M98:M102" si="377">IF(J98&lt;0,"STOPP!","OK!")</f>
        <v>OK!</v>
      </c>
      <c r="N98" s="407" t="str">
        <f t="shared" ref="N98:N102" si="378">IF(K98&lt;0,"STOPP!","OK!")</f>
        <v>OK!</v>
      </c>
      <c r="O98" s="407" t="str">
        <f t="shared" ref="O98:O102" si="379">IF(L98&lt;0,"STOPP!","OK!")</f>
        <v>OK!</v>
      </c>
      <c r="P98" s="407" t="str">
        <f t="shared" ref="P98:P102" si="380">IF(M98&lt;0,"STOPP!","OK!")</f>
        <v>OK!</v>
      </c>
      <c r="Q98" s="407" t="str">
        <f t="shared" ref="Q98:Q102" si="381">IF(N98&lt;0,"STOPP!","OK!")</f>
        <v>OK!</v>
      </c>
      <c r="R98" s="407" t="str">
        <f t="shared" ref="R98:R102" si="382">IF(O98&lt;0,"STOPP!","OK!")</f>
        <v>OK!</v>
      </c>
      <c r="S98" s="407" t="str">
        <f t="shared" ref="S98:S100" si="383">IF(D98&lt;0,"STOPP!","OK!")</f>
        <v>OK!</v>
      </c>
      <c r="T98" s="407" t="str">
        <f t="shared" ref="T98:T100" si="384">IF(E98&lt;0,"STOPP!","OK!")</f>
        <v>OK!</v>
      </c>
    </row>
    <row r="99" spans="1:20" hidden="1" x14ac:dyDescent="0.15">
      <c r="A99" s="286" t="str">
        <f>A$9</f>
        <v>Të tjera shpenzime korrente</v>
      </c>
      <c r="B99" s="286"/>
      <c r="C99" s="288"/>
      <c r="D99" s="288"/>
      <c r="E99" s="288"/>
      <c r="F99" s="407" t="str">
        <f t="shared" si="370"/>
        <v>OK!</v>
      </c>
      <c r="G99" s="407" t="str">
        <f t="shared" si="371"/>
        <v>OK!</v>
      </c>
      <c r="H99" s="407" t="str">
        <f t="shared" si="372"/>
        <v>OK!</v>
      </c>
      <c r="I99" s="407" t="str">
        <f t="shared" si="373"/>
        <v>OK!</v>
      </c>
      <c r="J99" s="407" t="str">
        <f t="shared" si="374"/>
        <v>OK!</v>
      </c>
      <c r="K99" s="407" t="str">
        <f t="shared" si="375"/>
        <v>OK!</v>
      </c>
      <c r="L99" s="407" t="str">
        <f t="shared" si="376"/>
        <v>OK!</v>
      </c>
      <c r="M99" s="407" t="str">
        <f t="shared" si="377"/>
        <v>OK!</v>
      </c>
      <c r="N99" s="407" t="str">
        <f t="shared" si="378"/>
        <v>OK!</v>
      </c>
      <c r="O99" s="407" t="str">
        <f t="shared" si="379"/>
        <v>OK!</v>
      </c>
      <c r="P99" s="407" t="str">
        <f t="shared" si="380"/>
        <v>OK!</v>
      </c>
      <c r="Q99" s="407" t="str">
        <f t="shared" si="381"/>
        <v>OK!</v>
      </c>
      <c r="R99" s="407" t="str">
        <f t="shared" si="382"/>
        <v>OK!</v>
      </c>
      <c r="S99" s="407" t="str">
        <f t="shared" si="383"/>
        <v>OK!</v>
      </c>
      <c r="T99" s="407" t="str">
        <f t="shared" si="384"/>
        <v>OK!</v>
      </c>
    </row>
    <row r="100" spans="1:20" hidden="1" x14ac:dyDescent="0.15">
      <c r="A100" s="564" t="str">
        <f>A$10</f>
        <v>Shpenzimet kapitale</v>
      </c>
      <c r="B100" s="565"/>
      <c r="C100" s="562">
        <f>C101-C98-C99</f>
        <v>0</v>
      </c>
      <c r="D100" s="560">
        <f>D101-D98-D99</f>
        <v>0</v>
      </c>
      <c r="E100" s="560">
        <f>E101-E98-E99</f>
        <v>0</v>
      </c>
      <c r="F100" s="407" t="str">
        <f t="shared" si="370"/>
        <v>OK!</v>
      </c>
      <c r="G100" s="407" t="str">
        <f t="shared" si="371"/>
        <v>OK!</v>
      </c>
      <c r="H100" s="407" t="str">
        <f t="shared" si="372"/>
        <v>OK!</v>
      </c>
      <c r="I100" s="407" t="str">
        <f t="shared" si="373"/>
        <v>OK!</v>
      </c>
      <c r="J100" s="407" t="str">
        <f t="shared" si="374"/>
        <v>OK!</v>
      </c>
      <c r="K100" s="407" t="str">
        <f t="shared" si="375"/>
        <v>OK!</v>
      </c>
      <c r="L100" s="407" t="str">
        <f t="shared" si="376"/>
        <v>OK!</v>
      </c>
      <c r="M100" s="407" t="str">
        <f t="shared" si="377"/>
        <v>OK!</v>
      </c>
      <c r="N100" s="407" t="str">
        <f t="shared" si="378"/>
        <v>OK!</v>
      </c>
      <c r="O100" s="407" t="str">
        <f t="shared" si="379"/>
        <v>OK!</v>
      </c>
      <c r="P100" s="407" t="str">
        <f t="shared" si="380"/>
        <v>OK!</v>
      </c>
      <c r="Q100" s="407" t="str">
        <f t="shared" si="381"/>
        <v>OK!</v>
      </c>
      <c r="R100" s="407" t="str">
        <f t="shared" si="382"/>
        <v>OK!</v>
      </c>
      <c r="S100" s="407" t="str">
        <f t="shared" si="383"/>
        <v>OK!</v>
      </c>
      <c r="T100" s="407" t="str">
        <f t="shared" si="384"/>
        <v>OK!</v>
      </c>
    </row>
    <row r="101" spans="1:20" hidden="1" x14ac:dyDescent="0.15">
      <c r="A101" s="554" t="str">
        <f>A$11</f>
        <v>Tavanet e përgjithshme</v>
      </c>
      <c r="B101" s="555"/>
      <c r="C101" s="563"/>
      <c r="D101" s="561"/>
      <c r="E101" s="561"/>
      <c r="F101" s="407" t="str">
        <f>IF(C101&lt;0,"STOPP!","OK!")</f>
        <v>OK!</v>
      </c>
      <c r="G101" s="407" t="str">
        <f t="shared" si="371"/>
        <v>OK!</v>
      </c>
      <c r="H101" s="407" t="str">
        <f t="shared" si="372"/>
        <v>OK!</v>
      </c>
      <c r="I101" s="407" t="str">
        <f t="shared" si="373"/>
        <v>OK!</v>
      </c>
      <c r="J101" s="407" t="str">
        <f t="shared" si="374"/>
        <v>OK!</v>
      </c>
      <c r="K101" s="407" t="str">
        <f t="shared" si="375"/>
        <v>OK!</v>
      </c>
      <c r="L101" s="407" t="str">
        <f t="shared" si="376"/>
        <v>OK!</v>
      </c>
      <c r="M101" s="407" t="str">
        <f t="shared" si="377"/>
        <v>OK!</v>
      </c>
      <c r="N101" s="407" t="str">
        <f t="shared" si="378"/>
        <v>OK!</v>
      </c>
      <c r="O101" s="407" t="str">
        <f t="shared" si="379"/>
        <v>OK!</v>
      </c>
      <c r="P101" s="407" t="str">
        <f t="shared" si="380"/>
        <v>OK!</v>
      </c>
      <c r="Q101" s="407" t="str">
        <f t="shared" si="381"/>
        <v>OK!</v>
      </c>
      <c r="R101" s="407" t="str">
        <f t="shared" si="382"/>
        <v>OK!</v>
      </c>
      <c r="S101" s="407" t="str">
        <f>IF(D101&lt;0,"STOPP!","OK!")</f>
        <v>OK!</v>
      </c>
      <c r="T101" s="407" t="str">
        <f>IF(E101&lt;0,"STOPP!","OK!")</f>
        <v>OK!</v>
      </c>
    </row>
    <row r="102" spans="1:20" hidden="1" x14ac:dyDescent="0.15">
      <c r="A102" s="566" t="str">
        <f>A$12</f>
        <v>Angazhimet kujtesë</v>
      </c>
      <c r="B102" s="562"/>
      <c r="C102" s="562">
        <f>'(C5) Angazhimet'!D39</f>
        <v>0</v>
      </c>
      <c r="D102" s="562">
        <f>'(C5) Angazhimet'!E39</f>
        <v>0</v>
      </c>
      <c r="E102" s="562">
        <f>'(C5) Angazhimet'!F39</f>
        <v>0</v>
      </c>
      <c r="F102" s="407" t="str">
        <f>IF(C102&gt;C101,"STOPP!","OK!")</f>
        <v>OK!</v>
      </c>
      <c r="G102" s="407" t="str">
        <f t="shared" si="371"/>
        <v>OK!</v>
      </c>
      <c r="H102" s="407" t="str">
        <f t="shared" si="372"/>
        <v>OK!</v>
      </c>
      <c r="I102" s="407" t="str">
        <f t="shared" si="373"/>
        <v>OK!</v>
      </c>
      <c r="J102" s="407" t="str">
        <f t="shared" si="374"/>
        <v>OK!</v>
      </c>
      <c r="K102" s="407" t="str">
        <f t="shared" si="375"/>
        <v>OK!</v>
      </c>
      <c r="L102" s="407" t="str">
        <f t="shared" si="376"/>
        <v>OK!</v>
      </c>
      <c r="M102" s="407" t="str">
        <f t="shared" si="377"/>
        <v>OK!</v>
      </c>
      <c r="N102" s="407" t="str">
        <f t="shared" si="378"/>
        <v>OK!</v>
      </c>
      <c r="O102" s="407" t="str">
        <f t="shared" si="379"/>
        <v>OK!</v>
      </c>
      <c r="P102" s="407" t="str">
        <f t="shared" si="380"/>
        <v>OK!</v>
      </c>
      <c r="Q102" s="407" t="str">
        <f t="shared" si="381"/>
        <v>OK!</v>
      </c>
      <c r="R102" s="407" t="str">
        <f t="shared" si="382"/>
        <v>OK!</v>
      </c>
      <c r="S102" s="407" t="str">
        <f>IF(D102&gt;D101,"STOPP!","OK!")</f>
        <v>OK!</v>
      </c>
      <c r="T102" s="407" t="str">
        <f>IF(E102&gt;E101,"STOPP!","OK!")</f>
        <v>OK!</v>
      </c>
    </row>
    <row r="103" spans="1:20" ht="18.75" customHeight="1" x14ac:dyDescent="0.15">
      <c r="A103" s="696" t="str">
        <f>'(B3) Struktura Funksionale'!B36</f>
        <v>04130</v>
      </c>
      <c r="B103" s="866" t="str">
        <f>'(B3) Struktura Funksionale'!C36</f>
        <v>Mbështetje për zhvillimin ekonomik</v>
      </c>
      <c r="C103" s="867"/>
      <c r="D103" s="867"/>
      <c r="E103" s="868"/>
      <c r="F103" s="407"/>
      <c r="G103" s="407"/>
      <c r="H103" s="407"/>
      <c r="I103" s="407"/>
      <c r="J103" s="407"/>
      <c r="K103" s="407"/>
      <c r="L103" s="407"/>
      <c r="M103" s="407"/>
      <c r="N103" s="407"/>
      <c r="O103" s="407"/>
      <c r="P103" s="407"/>
      <c r="Q103" s="407"/>
      <c r="R103" s="407"/>
      <c r="S103" s="407"/>
      <c r="T103" s="407"/>
    </row>
    <row r="104" spans="1:20" x14ac:dyDescent="0.15">
      <c r="A104" s="286" t="str">
        <f>A$8</f>
        <v>Pagat dhe sigurimet shoqërore</v>
      </c>
      <c r="B104" s="286"/>
      <c r="C104" s="287">
        <v>1653</v>
      </c>
      <c r="D104" s="287">
        <v>1653</v>
      </c>
      <c r="E104" s="287">
        <v>1653</v>
      </c>
      <c r="F104" s="407" t="str">
        <f t="shared" ref="F104:F106" si="385">IF(C104&lt;0,"STOPP!","OK!")</f>
        <v>OK!</v>
      </c>
      <c r="G104" s="407" t="str">
        <f t="shared" ref="G104:G108" si="386">IF(D104&lt;0,"STOPP!","OK!")</f>
        <v>OK!</v>
      </c>
      <c r="H104" s="407" t="str">
        <f t="shared" ref="H104:H108" si="387">IF(E104&lt;0,"STOPP!","OK!")</f>
        <v>OK!</v>
      </c>
      <c r="I104" s="407" t="str">
        <f t="shared" ref="I104:I108" si="388">IF(F104&lt;0,"STOPP!","OK!")</f>
        <v>OK!</v>
      </c>
      <c r="J104" s="407" t="str">
        <f t="shared" ref="J104:J108" si="389">IF(G104&lt;0,"STOPP!","OK!")</f>
        <v>OK!</v>
      </c>
      <c r="K104" s="407" t="str">
        <f t="shared" ref="K104:K108" si="390">IF(H104&lt;0,"STOPP!","OK!")</f>
        <v>OK!</v>
      </c>
      <c r="L104" s="407" t="str">
        <f t="shared" ref="L104:L108" si="391">IF(I104&lt;0,"STOPP!","OK!")</f>
        <v>OK!</v>
      </c>
      <c r="M104" s="407" t="str">
        <f t="shared" ref="M104:M108" si="392">IF(J104&lt;0,"STOPP!","OK!")</f>
        <v>OK!</v>
      </c>
      <c r="N104" s="407" t="str">
        <f t="shared" ref="N104:N108" si="393">IF(K104&lt;0,"STOPP!","OK!")</f>
        <v>OK!</v>
      </c>
      <c r="O104" s="407" t="str">
        <f t="shared" ref="O104:O108" si="394">IF(L104&lt;0,"STOPP!","OK!")</f>
        <v>OK!</v>
      </c>
      <c r="P104" s="407" t="str">
        <f t="shared" ref="P104:P108" si="395">IF(M104&lt;0,"STOPP!","OK!")</f>
        <v>OK!</v>
      </c>
      <c r="Q104" s="407" t="str">
        <f t="shared" ref="Q104:Q108" si="396">IF(N104&lt;0,"STOPP!","OK!")</f>
        <v>OK!</v>
      </c>
      <c r="R104" s="407" t="str">
        <f t="shared" ref="R104:R108" si="397">IF(O104&lt;0,"STOPP!","OK!")</f>
        <v>OK!</v>
      </c>
      <c r="S104" s="407" t="str">
        <f t="shared" ref="S104:S106" si="398">IF(D104&lt;0,"STOPP!","OK!")</f>
        <v>OK!</v>
      </c>
      <c r="T104" s="407" t="str">
        <f t="shared" ref="T104:T106" si="399">IF(E104&lt;0,"STOPP!","OK!")</f>
        <v>OK!</v>
      </c>
    </row>
    <row r="105" spans="1:20" x14ac:dyDescent="0.15">
      <c r="A105" s="286" t="str">
        <f>A$9</f>
        <v>Të tjera shpenzime korrente</v>
      </c>
      <c r="B105" s="286"/>
      <c r="C105" s="288">
        <v>190</v>
      </c>
      <c r="D105" s="288">
        <v>190</v>
      </c>
      <c r="E105" s="288">
        <v>190</v>
      </c>
      <c r="F105" s="407" t="str">
        <f t="shared" si="385"/>
        <v>OK!</v>
      </c>
      <c r="G105" s="407" t="str">
        <f t="shared" si="386"/>
        <v>OK!</v>
      </c>
      <c r="H105" s="407" t="str">
        <f t="shared" si="387"/>
        <v>OK!</v>
      </c>
      <c r="I105" s="407" t="str">
        <f t="shared" si="388"/>
        <v>OK!</v>
      </c>
      <c r="J105" s="407" t="str">
        <f t="shared" si="389"/>
        <v>OK!</v>
      </c>
      <c r="K105" s="407" t="str">
        <f t="shared" si="390"/>
        <v>OK!</v>
      </c>
      <c r="L105" s="407" t="str">
        <f t="shared" si="391"/>
        <v>OK!</v>
      </c>
      <c r="M105" s="407" t="str">
        <f t="shared" si="392"/>
        <v>OK!</v>
      </c>
      <c r="N105" s="407" t="str">
        <f t="shared" si="393"/>
        <v>OK!</v>
      </c>
      <c r="O105" s="407" t="str">
        <f t="shared" si="394"/>
        <v>OK!</v>
      </c>
      <c r="P105" s="407" t="str">
        <f t="shared" si="395"/>
        <v>OK!</v>
      </c>
      <c r="Q105" s="407" t="str">
        <f t="shared" si="396"/>
        <v>OK!</v>
      </c>
      <c r="R105" s="407" t="str">
        <f t="shared" si="397"/>
        <v>OK!</v>
      </c>
      <c r="S105" s="407" t="str">
        <f t="shared" si="398"/>
        <v>OK!</v>
      </c>
      <c r="T105" s="407" t="str">
        <f t="shared" si="399"/>
        <v>OK!</v>
      </c>
    </row>
    <row r="106" spans="1:20" x14ac:dyDescent="0.15">
      <c r="A106" s="564" t="str">
        <f>A$10</f>
        <v>Shpenzimet kapitale</v>
      </c>
      <c r="B106" s="565"/>
      <c r="C106" s="562">
        <f>C107-C104-C105</f>
        <v>0</v>
      </c>
      <c r="D106" s="560">
        <f>D107-D104-D105</f>
        <v>0</v>
      </c>
      <c r="E106" s="560">
        <f>E107-E104-E105</f>
        <v>0</v>
      </c>
      <c r="F106" s="407" t="str">
        <f t="shared" si="385"/>
        <v>OK!</v>
      </c>
      <c r="G106" s="407" t="str">
        <f t="shared" si="386"/>
        <v>OK!</v>
      </c>
      <c r="H106" s="407" t="str">
        <f t="shared" si="387"/>
        <v>OK!</v>
      </c>
      <c r="I106" s="407" t="str">
        <f t="shared" si="388"/>
        <v>OK!</v>
      </c>
      <c r="J106" s="407" t="str">
        <f t="shared" si="389"/>
        <v>OK!</v>
      </c>
      <c r="K106" s="407" t="str">
        <f t="shared" si="390"/>
        <v>OK!</v>
      </c>
      <c r="L106" s="407" t="str">
        <f t="shared" si="391"/>
        <v>OK!</v>
      </c>
      <c r="M106" s="407" t="str">
        <f t="shared" si="392"/>
        <v>OK!</v>
      </c>
      <c r="N106" s="407" t="str">
        <f t="shared" si="393"/>
        <v>OK!</v>
      </c>
      <c r="O106" s="407" t="str">
        <f t="shared" si="394"/>
        <v>OK!</v>
      </c>
      <c r="P106" s="407" t="str">
        <f t="shared" si="395"/>
        <v>OK!</v>
      </c>
      <c r="Q106" s="407" t="str">
        <f t="shared" si="396"/>
        <v>OK!</v>
      </c>
      <c r="R106" s="407" t="str">
        <f t="shared" si="397"/>
        <v>OK!</v>
      </c>
      <c r="S106" s="407" t="str">
        <f t="shared" si="398"/>
        <v>OK!</v>
      </c>
      <c r="T106" s="407" t="str">
        <f t="shared" si="399"/>
        <v>OK!</v>
      </c>
    </row>
    <row r="107" spans="1:20" x14ac:dyDescent="0.15">
      <c r="A107" s="554" t="str">
        <f>A$11</f>
        <v>Tavanet e përgjithshme</v>
      </c>
      <c r="B107" s="555"/>
      <c r="C107" s="563">
        <v>1843</v>
      </c>
      <c r="D107" s="563">
        <v>1843</v>
      </c>
      <c r="E107" s="563">
        <v>1843</v>
      </c>
      <c r="F107" s="407" t="str">
        <f>IF(C107&lt;0,"STOPP!","OK!")</f>
        <v>OK!</v>
      </c>
      <c r="G107" s="407" t="str">
        <f t="shared" si="386"/>
        <v>OK!</v>
      </c>
      <c r="H107" s="407" t="str">
        <f t="shared" si="387"/>
        <v>OK!</v>
      </c>
      <c r="I107" s="407" t="str">
        <f t="shared" si="388"/>
        <v>OK!</v>
      </c>
      <c r="J107" s="407" t="str">
        <f t="shared" si="389"/>
        <v>OK!</v>
      </c>
      <c r="K107" s="407" t="str">
        <f t="shared" si="390"/>
        <v>OK!</v>
      </c>
      <c r="L107" s="407" t="str">
        <f t="shared" si="391"/>
        <v>OK!</v>
      </c>
      <c r="M107" s="407" t="str">
        <f t="shared" si="392"/>
        <v>OK!</v>
      </c>
      <c r="N107" s="407" t="str">
        <f t="shared" si="393"/>
        <v>OK!</v>
      </c>
      <c r="O107" s="407" t="str">
        <f t="shared" si="394"/>
        <v>OK!</v>
      </c>
      <c r="P107" s="407" t="str">
        <f t="shared" si="395"/>
        <v>OK!</v>
      </c>
      <c r="Q107" s="407" t="str">
        <f t="shared" si="396"/>
        <v>OK!</v>
      </c>
      <c r="R107" s="407" t="str">
        <f t="shared" si="397"/>
        <v>OK!</v>
      </c>
      <c r="S107" s="407" t="str">
        <f>IF(D107&lt;0,"STOPP!","OK!")</f>
        <v>OK!</v>
      </c>
      <c r="T107" s="407" t="str">
        <f>IF(E107&lt;0,"STOPP!","OK!")</f>
        <v>OK!</v>
      </c>
    </row>
    <row r="108" spans="1:20" x14ac:dyDescent="0.15">
      <c r="A108" s="566" t="str">
        <f>A$12</f>
        <v>Angazhimet kujtesë</v>
      </c>
      <c r="B108" s="562"/>
      <c r="C108" s="562">
        <f>'(C5) Angazhimet'!D40</f>
        <v>0</v>
      </c>
      <c r="D108" s="562">
        <f>'(C5) Angazhimet'!E40</f>
        <v>0</v>
      </c>
      <c r="E108" s="562">
        <f>'(C5) Angazhimet'!F40</f>
        <v>0</v>
      </c>
      <c r="F108" s="407" t="str">
        <f>IF(C108&gt;C107,"STOPP!","OK!")</f>
        <v>OK!</v>
      </c>
      <c r="G108" s="407" t="str">
        <f t="shared" si="386"/>
        <v>OK!</v>
      </c>
      <c r="H108" s="407" t="str">
        <f t="shared" si="387"/>
        <v>OK!</v>
      </c>
      <c r="I108" s="407" t="str">
        <f t="shared" si="388"/>
        <v>OK!</v>
      </c>
      <c r="J108" s="407" t="str">
        <f t="shared" si="389"/>
        <v>OK!</v>
      </c>
      <c r="K108" s="407" t="str">
        <f t="shared" si="390"/>
        <v>OK!</v>
      </c>
      <c r="L108" s="407" t="str">
        <f t="shared" si="391"/>
        <v>OK!</v>
      </c>
      <c r="M108" s="407" t="str">
        <f t="shared" si="392"/>
        <v>OK!</v>
      </c>
      <c r="N108" s="407" t="str">
        <f t="shared" si="393"/>
        <v>OK!</v>
      </c>
      <c r="O108" s="407" t="str">
        <f t="shared" si="394"/>
        <v>OK!</v>
      </c>
      <c r="P108" s="407" t="str">
        <f t="shared" si="395"/>
        <v>OK!</v>
      </c>
      <c r="Q108" s="407" t="str">
        <f t="shared" si="396"/>
        <v>OK!</v>
      </c>
      <c r="R108" s="407" t="str">
        <f t="shared" si="397"/>
        <v>OK!</v>
      </c>
      <c r="S108" s="407" t="str">
        <f>IF(D108&gt;D107,"STOPP!","OK!")</f>
        <v>OK!</v>
      </c>
      <c r="T108" s="407" t="str">
        <f>IF(E108&gt;E107,"STOPP!","OK!")</f>
        <v>OK!</v>
      </c>
    </row>
    <row r="109" spans="1:20" ht="18.75" hidden="1" customHeight="1" x14ac:dyDescent="0.15">
      <c r="A109" s="696" t="str">
        <f>'(B3) Struktura Funksionale'!B38</f>
        <v>04132</v>
      </c>
      <c r="B109" s="866" t="str">
        <f>'(B3) Struktura Funksionale'!C38</f>
        <v>Mbështetja e Zhvillimit rajonal</v>
      </c>
      <c r="C109" s="867"/>
      <c r="D109" s="867"/>
      <c r="E109" s="868"/>
      <c r="F109" s="407"/>
      <c r="G109" s="407"/>
      <c r="H109" s="407"/>
      <c r="I109" s="407"/>
      <c r="J109" s="407"/>
      <c r="K109" s="407"/>
      <c r="L109" s="407"/>
      <c r="M109" s="407"/>
      <c r="N109" s="407"/>
      <c r="O109" s="407"/>
      <c r="P109" s="407"/>
      <c r="Q109" s="407"/>
      <c r="R109" s="407"/>
      <c r="S109" s="407"/>
      <c r="T109" s="407"/>
    </row>
    <row r="110" spans="1:20" hidden="1" x14ac:dyDescent="0.15">
      <c r="A110" s="286" t="str">
        <f>A$8</f>
        <v>Pagat dhe sigurimet shoqërore</v>
      </c>
      <c r="B110" s="286"/>
      <c r="C110" s="287"/>
      <c r="D110" s="287"/>
      <c r="E110" s="287"/>
      <c r="F110" s="407" t="str">
        <f t="shared" ref="F110:F112" si="400">IF(C110&lt;0,"STOPP!","OK!")</f>
        <v>OK!</v>
      </c>
      <c r="G110" s="407" t="str">
        <f t="shared" ref="G110:G114" si="401">IF(D110&lt;0,"STOPP!","OK!")</f>
        <v>OK!</v>
      </c>
      <c r="H110" s="407" t="str">
        <f t="shared" ref="H110:H114" si="402">IF(E110&lt;0,"STOPP!","OK!")</f>
        <v>OK!</v>
      </c>
      <c r="I110" s="407" t="str">
        <f t="shared" ref="I110:I114" si="403">IF(F110&lt;0,"STOPP!","OK!")</f>
        <v>OK!</v>
      </c>
      <c r="J110" s="407" t="str">
        <f t="shared" ref="J110:J114" si="404">IF(G110&lt;0,"STOPP!","OK!")</f>
        <v>OK!</v>
      </c>
      <c r="K110" s="407" t="str">
        <f t="shared" ref="K110:K114" si="405">IF(H110&lt;0,"STOPP!","OK!")</f>
        <v>OK!</v>
      </c>
      <c r="L110" s="407" t="str">
        <f t="shared" ref="L110:L114" si="406">IF(I110&lt;0,"STOPP!","OK!")</f>
        <v>OK!</v>
      </c>
      <c r="M110" s="407" t="str">
        <f t="shared" ref="M110:M114" si="407">IF(J110&lt;0,"STOPP!","OK!")</f>
        <v>OK!</v>
      </c>
      <c r="N110" s="407" t="str">
        <f t="shared" ref="N110:N114" si="408">IF(K110&lt;0,"STOPP!","OK!")</f>
        <v>OK!</v>
      </c>
      <c r="O110" s="407" t="str">
        <f t="shared" ref="O110:O114" si="409">IF(L110&lt;0,"STOPP!","OK!")</f>
        <v>OK!</v>
      </c>
      <c r="P110" s="407" t="str">
        <f t="shared" ref="P110:P114" si="410">IF(M110&lt;0,"STOPP!","OK!")</f>
        <v>OK!</v>
      </c>
      <c r="Q110" s="407" t="str">
        <f t="shared" ref="Q110:Q114" si="411">IF(N110&lt;0,"STOPP!","OK!")</f>
        <v>OK!</v>
      </c>
      <c r="R110" s="407" t="str">
        <f t="shared" ref="R110:R114" si="412">IF(O110&lt;0,"STOPP!","OK!")</f>
        <v>OK!</v>
      </c>
      <c r="S110" s="407" t="str">
        <f t="shared" ref="S110:S112" si="413">IF(D110&lt;0,"STOPP!","OK!")</f>
        <v>OK!</v>
      </c>
      <c r="T110" s="407" t="str">
        <f t="shared" ref="T110:T112" si="414">IF(E110&lt;0,"STOPP!","OK!")</f>
        <v>OK!</v>
      </c>
    </row>
    <row r="111" spans="1:20" hidden="1" x14ac:dyDescent="0.15">
      <c r="A111" s="286" t="str">
        <f>A$9</f>
        <v>Të tjera shpenzime korrente</v>
      </c>
      <c r="B111" s="286"/>
      <c r="C111" s="288"/>
      <c r="D111" s="288"/>
      <c r="E111" s="288"/>
      <c r="F111" s="407" t="str">
        <f t="shared" si="400"/>
        <v>OK!</v>
      </c>
      <c r="G111" s="407" t="str">
        <f t="shared" si="401"/>
        <v>OK!</v>
      </c>
      <c r="H111" s="407" t="str">
        <f t="shared" si="402"/>
        <v>OK!</v>
      </c>
      <c r="I111" s="407" t="str">
        <f t="shared" si="403"/>
        <v>OK!</v>
      </c>
      <c r="J111" s="407" t="str">
        <f t="shared" si="404"/>
        <v>OK!</v>
      </c>
      <c r="K111" s="407" t="str">
        <f t="shared" si="405"/>
        <v>OK!</v>
      </c>
      <c r="L111" s="407" t="str">
        <f t="shared" si="406"/>
        <v>OK!</v>
      </c>
      <c r="M111" s="407" t="str">
        <f t="shared" si="407"/>
        <v>OK!</v>
      </c>
      <c r="N111" s="407" t="str">
        <f t="shared" si="408"/>
        <v>OK!</v>
      </c>
      <c r="O111" s="407" t="str">
        <f t="shared" si="409"/>
        <v>OK!</v>
      </c>
      <c r="P111" s="407" t="str">
        <f t="shared" si="410"/>
        <v>OK!</v>
      </c>
      <c r="Q111" s="407" t="str">
        <f t="shared" si="411"/>
        <v>OK!</v>
      </c>
      <c r="R111" s="407" t="str">
        <f t="shared" si="412"/>
        <v>OK!</v>
      </c>
      <c r="S111" s="407" t="str">
        <f t="shared" si="413"/>
        <v>OK!</v>
      </c>
      <c r="T111" s="407" t="str">
        <f t="shared" si="414"/>
        <v>OK!</v>
      </c>
    </row>
    <row r="112" spans="1:20" hidden="1" x14ac:dyDescent="0.15">
      <c r="A112" s="564" t="str">
        <f>A$10</f>
        <v>Shpenzimet kapitale</v>
      </c>
      <c r="B112" s="565"/>
      <c r="C112" s="562">
        <f>C113-C110-C111</f>
        <v>0</v>
      </c>
      <c r="D112" s="560">
        <f>D113-D110-D111</f>
        <v>0</v>
      </c>
      <c r="E112" s="560">
        <f>E113-E110-E111</f>
        <v>0</v>
      </c>
      <c r="F112" s="407" t="str">
        <f t="shared" si="400"/>
        <v>OK!</v>
      </c>
      <c r="G112" s="407" t="str">
        <f t="shared" si="401"/>
        <v>OK!</v>
      </c>
      <c r="H112" s="407" t="str">
        <f t="shared" si="402"/>
        <v>OK!</v>
      </c>
      <c r="I112" s="407" t="str">
        <f t="shared" si="403"/>
        <v>OK!</v>
      </c>
      <c r="J112" s="407" t="str">
        <f t="shared" si="404"/>
        <v>OK!</v>
      </c>
      <c r="K112" s="407" t="str">
        <f t="shared" si="405"/>
        <v>OK!</v>
      </c>
      <c r="L112" s="407" t="str">
        <f t="shared" si="406"/>
        <v>OK!</v>
      </c>
      <c r="M112" s="407" t="str">
        <f t="shared" si="407"/>
        <v>OK!</v>
      </c>
      <c r="N112" s="407" t="str">
        <f t="shared" si="408"/>
        <v>OK!</v>
      </c>
      <c r="O112" s="407" t="str">
        <f t="shared" si="409"/>
        <v>OK!</v>
      </c>
      <c r="P112" s="407" t="str">
        <f t="shared" si="410"/>
        <v>OK!</v>
      </c>
      <c r="Q112" s="407" t="str">
        <f t="shared" si="411"/>
        <v>OK!</v>
      </c>
      <c r="R112" s="407" t="str">
        <f t="shared" si="412"/>
        <v>OK!</v>
      </c>
      <c r="S112" s="407" t="str">
        <f t="shared" si="413"/>
        <v>OK!</v>
      </c>
      <c r="T112" s="407" t="str">
        <f t="shared" si="414"/>
        <v>OK!</v>
      </c>
    </row>
    <row r="113" spans="1:20" hidden="1" x14ac:dyDescent="0.15">
      <c r="A113" s="554" t="str">
        <f>A$11</f>
        <v>Tavanet e përgjithshme</v>
      </c>
      <c r="B113" s="555"/>
      <c r="C113" s="563"/>
      <c r="D113" s="561"/>
      <c r="E113" s="561"/>
      <c r="F113" s="407" t="str">
        <f>IF(C113&lt;0,"STOPP!","OK!")</f>
        <v>OK!</v>
      </c>
      <c r="G113" s="407" t="str">
        <f t="shared" si="401"/>
        <v>OK!</v>
      </c>
      <c r="H113" s="407" t="str">
        <f t="shared" si="402"/>
        <v>OK!</v>
      </c>
      <c r="I113" s="407" t="str">
        <f t="shared" si="403"/>
        <v>OK!</v>
      </c>
      <c r="J113" s="407" t="str">
        <f t="shared" si="404"/>
        <v>OK!</v>
      </c>
      <c r="K113" s="407" t="str">
        <f t="shared" si="405"/>
        <v>OK!</v>
      </c>
      <c r="L113" s="407" t="str">
        <f t="shared" si="406"/>
        <v>OK!</v>
      </c>
      <c r="M113" s="407" t="str">
        <f t="shared" si="407"/>
        <v>OK!</v>
      </c>
      <c r="N113" s="407" t="str">
        <f t="shared" si="408"/>
        <v>OK!</v>
      </c>
      <c r="O113" s="407" t="str">
        <f t="shared" si="409"/>
        <v>OK!</v>
      </c>
      <c r="P113" s="407" t="str">
        <f t="shared" si="410"/>
        <v>OK!</v>
      </c>
      <c r="Q113" s="407" t="str">
        <f t="shared" si="411"/>
        <v>OK!</v>
      </c>
      <c r="R113" s="407" t="str">
        <f t="shared" si="412"/>
        <v>OK!</v>
      </c>
      <c r="S113" s="407" t="str">
        <f>IF(D113&lt;0,"STOPP!","OK!")</f>
        <v>OK!</v>
      </c>
      <c r="T113" s="407" t="str">
        <f>IF(E113&lt;0,"STOPP!","OK!")</f>
        <v>OK!</v>
      </c>
    </row>
    <row r="114" spans="1:20" hidden="1" x14ac:dyDescent="0.15">
      <c r="A114" s="566" t="str">
        <f>A$12</f>
        <v>Angazhimet kujtesë</v>
      </c>
      <c r="B114" s="562"/>
      <c r="C114" s="562">
        <f>'(C5) Angazhimet'!D42</f>
        <v>0</v>
      </c>
      <c r="D114" s="562">
        <f>'(C5) Angazhimet'!E42</f>
        <v>0</v>
      </c>
      <c r="E114" s="562">
        <f>'(C5) Angazhimet'!F42</f>
        <v>0</v>
      </c>
      <c r="F114" s="407" t="str">
        <f>IF(C114&gt;C113,"STOPP!","OK!")</f>
        <v>OK!</v>
      </c>
      <c r="G114" s="407" t="str">
        <f t="shared" si="401"/>
        <v>OK!</v>
      </c>
      <c r="H114" s="407" t="str">
        <f t="shared" si="402"/>
        <v>OK!</v>
      </c>
      <c r="I114" s="407" t="str">
        <f t="shared" si="403"/>
        <v>OK!</v>
      </c>
      <c r="J114" s="407" t="str">
        <f t="shared" si="404"/>
        <v>OK!</v>
      </c>
      <c r="K114" s="407" t="str">
        <f t="shared" si="405"/>
        <v>OK!</v>
      </c>
      <c r="L114" s="407" t="str">
        <f t="shared" si="406"/>
        <v>OK!</v>
      </c>
      <c r="M114" s="407" t="str">
        <f t="shared" si="407"/>
        <v>OK!</v>
      </c>
      <c r="N114" s="407" t="str">
        <f t="shared" si="408"/>
        <v>OK!</v>
      </c>
      <c r="O114" s="407" t="str">
        <f t="shared" si="409"/>
        <v>OK!</v>
      </c>
      <c r="P114" s="407" t="str">
        <f t="shared" si="410"/>
        <v>OK!</v>
      </c>
      <c r="Q114" s="407" t="str">
        <f t="shared" si="411"/>
        <v>OK!</v>
      </c>
      <c r="R114" s="407" t="str">
        <f t="shared" si="412"/>
        <v>OK!</v>
      </c>
      <c r="S114" s="407" t="str">
        <f>IF(D114&gt;D113,"STOPP!","OK!")</f>
        <v>OK!</v>
      </c>
      <c r="T114" s="407" t="str">
        <f>IF(E114&gt;E113,"STOPP!","OK!")</f>
        <v>OK!</v>
      </c>
    </row>
    <row r="115" spans="1:20" ht="18.75" customHeight="1" x14ac:dyDescent="0.15">
      <c r="A115" s="696" t="str">
        <f>'(B3) Struktura Funksionale'!B39</f>
        <v>04160</v>
      </c>
      <c r="B115" s="866" t="str">
        <f>'(B3) Struktura Funksionale'!C39</f>
        <v>Shërbimet e tregjeve, akreditimi dhe inspektimi</v>
      </c>
      <c r="C115" s="867"/>
      <c r="D115" s="867"/>
      <c r="E115" s="868"/>
      <c r="F115" s="407"/>
      <c r="G115" s="407"/>
      <c r="H115" s="407"/>
      <c r="I115" s="407"/>
      <c r="J115" s="407"/>
      <c r="K115" s="407"/>
      <c r="L115" s="407"/>
      <c r="M115" s="407"/>
      <c r="N115" s="407"/>
      <c r="O115" s="407"/>
      <c r="P115" s="407"/>
      <c r="Q115" s="407"/>
      <c r="R115" s="407"/>
      <c r="S115" s="407"/>
      <c r="T115" s="407"/>
    </row>
    <row r="116" spans="1:20" x14ac:dyDescent="0.15">
      <c r="A116" s="286" t="str">
        <f>A$8</f>
        <v>Pagat dhe sigurimet shoqërore</v>
      </c>
      <c r="B116" s="286"/>
      <c r="C116" s="287"/>
      <c r="D116" s="287"/>
      <c r="E116" s="287"/>
      <c r="F116" s="407" t="str">
        <f t="shared" ref="F116:F118" si="415">IF(C116&lt;0,"STOPP!","OK!")</f>
        <v>OK!</v>
      </c>
      <c r="G116" s="407" t="str">
        <f t="shared" ref="G116:G120" si="416">IF(D116&lt;0,"STOPP!","OK!")</f>
        <v>OK!</v>
      </c>
      <c r="H116" s="407" t="str">
        <f t="shared" ref="H116:H120" si="417">IF(E116&lt;0,"STOPP!","OK!")</f>
        <v>OK!</v>
      </c>
      <c r="I116" s="407" t="str">
        <f t="shared" ref="I116:I120" si="418">IF(F116&lt;0,"STOPP!","OK!")</f>
        <v>OK!</v>
      </c>
      <c r="J116" s="407" t="str">
        <f t="shared" ref="J116:J120" si="419">IF(G116&lt;0,"STOPP!","OK!")</f>
        <v>OK!</v>
      </c>
      <c r="K116" s="407" t="str">
        <f t="shared" ref="K116:K120" si="420">IF(H116&lt;0,"STOPP!","OK!")</f>
        <v>OK!</v>
      </c>
      <c r="L116" s="407" t="str">
        <f t="shared" ref="L116:L120" si="421">IF(I116&lt;0,"STOPP!","OK!")</f>
        <v>OK!</v>
      </c>
      <c r="M116" s="407" t="str">
        <f t="shared" ref="M116:M120" si="422">IF(J116&lt;0,"STOPP!","OK!")</f>
        <v>OK!</v>
      </c>
      <c r="N116" s="407" t="str">
        <f t="shared" ref="N116:N120" si="423">IF(K116&lt;0,"STOPP!","OK!")</f>
        <v>OK!</v>
      </c>
      <c r="O116" s="407" t="str">
        <f t="shared" ref="O116:O120" si="424">IF(L116&lt;0,"STOPP!","OK!")</f>
        <v>OK!</v>
      </c>
      <c r="P116" s="407" t="str">
        <f t="shared" ref="P116:P120" si="425">IF(M116&lt;0,"STOPP!","OK!")</f>
        <v>OK!</v>
      </c>
      <c r="Q116" s="407" t="str">
        <f t="shared" ref="Q116:Q120" si="426">IF(N116&lt;0,"STOPP!","OK!")</f>
        <v>OK!</v>
      </c>
      <c r="R116" s="407" t="str">
        <f t="shared" ref="R116:R120" si="427">IF(O116&lt;0,"STOPP!","OK!")</f>
        <v>OK!</v>
      </c>
      <c r="S116" s="407" t="str">
        <f t="shared" ref="S116:S118" si="428">IF(D116&lt;0,"STOPP!","OK!")</f>
        <v>OK!</v>
      </c>
      <c r="T116" s="407" t="str">
        <f t="shared" ref="T116:T118" si="429">IF(E116&lt;0,"STOPP!","OK!")</f>
        <v>OK!</v>
      </c>
    </row>
    <row r="117" spans="1:20" x14ac:dyDescent="0.15">
      <c r="A117" s="286" t="str">
        <f>A$9</f>
        <v>Të tjera shpenzime korrente</v>
      </c>
      <c r="B117" s="286"/>
      <c r="C117" s="288"/>
      <c r="D117" s="288"/>
      <c r="E117" s="288"/>
      <c r="F117" s="407" t="str">
        <f t="shared" si="415"/>
        <v>OK!</v>
      </c>
      <c r="G117" s="407" t="str">
        <f t="shared" si="416"/>
        <v>OK!</v>
      </c>
      <c r="H117" s="407" t="str">
        <f t="shared" si="417"/>
        <v>OK!</v>
      </c>
      <c r="I117" s="407" t="str">
        <f t="shared" si="418"/>
        <v>OK!</v>
      </c>
      <c r="J117" s="407" t="str">
        <f t="shared" si="419"/>
        <v>OK!</v>
      </c>
      <c r="K117" s="407" t="str">
        <f t="shared" si="420"/>
        <v>OK!</v>
      </c>
      <c r="L117" s="407" t="str">
        <f t="shared" si="421"/>
        <v>OK!</v>
      </c>
      <c r="M117" s="407" t="str">
        <f t="shared" si="422"/>
        <v>OK!</v>
      </c>
      <c r="N117" s="407" t="str">
        <f t="shared" si="423"/>
        <v>OK!</v>
      </c>
      <c r="O117" s="407" t="str">
        <f t="shared" si="424"/>
        <v>OK!</v>
      </c>
      <c r="P117" s="407" t="str">
        <f t="shared" si="425"/>
        <v>OK!</v>
      </c>
      <c r="Q117" s="407" t="str">
        <f t="shared" si="426"/>
        <v>OK!</v>
      </c>
      <c r="R117" s="407" t="str">
        <f t="shared" si="427"/>
        <v>OK!</v>
      </c>
      <c r="S117" s="407" t="str">
        <f t="shared" si="428"/>
        <v>OK!</v>
      </c>
      <c r="T117" s="407" t="str">
        <f t="shared" si="429"/>
        <v>OK!</v>
      </c>
    </row>
    <row r="118" spans="1:20" x14ac:dyDescent="0.15">
      <c r="A118" s="564" t="str">
        <f>A$10</f>
        <v>Shpenzimet kapitale</v>
      </c>
      <c r="B118" s="565"/>
      <c r="C118" s="562">
        <f>C119-C116-C117</f>
        <v>0</v>
      </c>
      <c r="D118" s="560">
        <f>D119-D116-D117</f>
        <v>24350</v>
      </c>
      <c r="E118" s="560">
        <f>E119-E116-E117</f>
        <v>150000</v>
      </c>
      <c r="F118" s="407" t="str">
        <f t="shared" si="415"/>
        <v>OK!</v>
      </c>
      <c r="G118" s="407" t="str">
        <f t="shared" si="416"/>
        <v>OK!</v>
      </c>
      <c r="H118" s="407" t="str">
        <f t="shared" si="417"/>
        <v>OK!</v>
      </c>
      <c r="I118" s="407" t="str">
        <f t="shared" si="418"/>
        <v>OK!</v>
      </c>
      <c r="J118" s="407" t="str">
        <f t="shared" si="419"/>
        <v>OK!</v>
      </c>
      <c r="K118" s="407" t="str">
        <f t="shared" si="420"/>
        <v>OK!</v>
      </c>
      <c r="L118" s="407" t="str">
        <f t="shared" si="421"/>
        <v>OK!</v>
      </c>
      <c r="M118" s="407" t="str">
        <f t="shared" si="422"/>
        <v>OK!</v>
      </c>
      <c r="N118" s="407" t="str">
        <f t="shared" si="423"/>
        <v>OK!</v>
      </c>
      <c r="O118" s="407" t="str">
        <f t="shared" si="424"/>
        <v>OK!</v>
      </c>
      <c r="P118" s="407" t="str">
        <f t="shared" si="425"/>
        <v>OK!</v>
      </c>
      <c r="Q118" s="407" t="str">
        <f t="shared" si="426"/>
        <v>OK!</v>
      </c>
      <c r="R118" s="407" t="str">
        <f t="shared" si="427"/>
        <v>OK!</v>
      </c>
      <c r="S118" s="407" t="str">
        <f t="shared" si="428"/>
        <v>OK!</v>
      </c>
      <c r="T118" s="407" t="str">
        <f t="shared" si="429"/>
        <v>OK!</v>
      </c>
    </row>
    <row r="119" spans="1:20" x14ac:dyDescent="0.15">
      <c r="A119" s="554" t="str">
        <f>A$11</f>
        <v>Tavanet e përgjithshme</v>
      </c>
      <c r="B119" s="555"/>
      <c r="C119" s="563">
        <v>0</v>
      </c>
      <c r="D119" s="561">
        <v>24350</v>
      </c>
      <c r="E119" s="561">
        <v>150000</v>
      </c>
      <c r="F119" s="407" t="str">
        <f>IF(C119&lt;0,"STOPP!","OK!")</f>
        <v>OK!</v>
      </c>
      <c r="G119" s="407" t="str">
        <f t="shared" si="416"/>
        <v>OK!</v>
      </c>
      <c r="H119" s="407" t="str">
        <f t="shared" si="417"/>
        <v>OK!</v>
      </c>
      <c r="I119" s="407" t="str">
        <f t="shared" si="418"/>
        <v>OK!</v>
      </c>
      <c r="J119" s="407" t="str">
        <f t="shared" si="419"/>
        <v>OK!</v>
      </c>
      <c r="K119" s="407" t="str">
        <f t="shared" si="420"/>
        <v>OK!</v>
      </c>
      <c r="L119" s="407" t="str">
        <f t="shared" si="421"/>
        <v>OK!</v>
      </c>
      <c r="M119" s="407" t="str">
        <f t="shared" si="422"/>
        <v>OK!</v>
      </c>
      <c r="N119" s="407" t="str">
        <f t="shared" si="423"/>
        <v>OK!</v>
      </c>
      <c r="O119" s="407" t="str">
        <f t="shared" si="424"/>
        <v>OK!</v>
      </c>
      <c r="P119" s="407" t="str">
        <f t="shared" si="425"/>
        <v>OK!</v>
      </c>
      <c r="Q119" s="407" t="str">
        <f t="shared" si="426"/>
        <v>OK!</v>
      </c>
      <c r="R119" s="407" t="str">
        <f t="shared" si="427"/>
        <v>OK!</v>
      </c>
      <c r="S119" s="407" t="str">
        <f>IF(D119&lt;0,"STOPP!","OK!")</f>
        <v>OK!</v>
      </c>
      <c r="T119" s="407" t="str">
        <f>IF(E119&lt;0,"STOPP!","OK!")</f>
        <v>OK!</v>
      </c>
    </row>
    <row r="120" spans="1:20" x14ac:dyDescent="0.15">
      <c r="A120" s="566" t="str">
        <f>A$12</f>
        <v>Angazhimet kujtesë</v>
      </c>
      <c r="B120" s="562"/>
      <c r="C120" s="562">
        <f>'(C5) Angazhimet'!D43</f>
        <v>0</v>
      </c>
      <c r="D120" s="562">
        <f>'(C5) Angazhimet'!E43</f>
        <v>0</v>
      </c>
      <c r="E120" s="562">
        <f>'(C5) Angazhimet'!F43</f>
        <v>0</v>
      </c>
      <c r="F120" s="407" t="str">
        <f>IF(C120&gt;C119,"STOPP!","OK!")</f>
        <v>OK!</v>
      </c>
      <c r="G120" s="407" t="str">
        <f t="shared" si="416"/>
        <v>OK!</v>
      </c>
      <c r="H120" s="407" t="str">
        <f t="shared" si="417"/>
        <v>OK!</v>
      </c>
      <c r="I120" s="407" t="str">
        <f t="shared" si="418"/>
        <v>OK!</v>
      </c>
      <c r="J120" s="407" t="str">
        <f t="shared" si="419"/>
        <v>OK!</v>
      </c>
      <c r="K120" s="407" t="str">
        <f t="shared" si="420"/>
        <v>OK!</v>
      </c>
      <c r="L120" s="407" t="str">
        <f t="shared" si="421"/>
        <v>OK!</v>
      </c>
      <c r="M120" s="407" t="str">
        <f t="shared" si="422"/>
        <v>OK!</v>
      </c>
      <c r="N120" s="407" t="str">
        <f t="shared" si="423"/>
        <v>OK!</v>
      </c>
      <c r="O120" s="407" t="str">
        <f t="shared" si="424"/>
        <v>OK!</v>
      </c>
      <c r="P120" s="407" t="str">
        <f t="shared" si="425"/>
        <v>OK!</v>
      </c>
      <c r="Q120" s="407" t="str">
        <f t="shared" si="426"/>
        <v>OK!</v>
      </c>
      <c r="R120" s="407" t="str">
        <f t="shared" si="427"/>
        <v>OK!</v>
      </c>
      <c r="S120" s="407" t="str">
        <f>IF(D120&gt;D119,"STOPP!","OK!")</f>
        <v>OK!</v>
      </c>
      <c r="T120" s="407" t="str">
        <f>IF(E120&gt;E119,"STOPP!","OK!")</f>
        <v>OK!</v>
      </c>
    </row>
    <row r="121" spans="1:20" ht="18.75" x14ac:dyDescent="0.25">
      <c r="A121" s="685" t="str">
        <f>'(B2) Struktura Organizative'!A22</f>
        <v>Nënfunksioni 7</v>
      </c>
      <c r="B121" s="869" t="str">
        <f>'(B2) Struktura Organizative'!B22</f>
        <v>042 Bujqësia, pyjet, peshkimi dhe gjuetia</v>
      </c>
      <c r="C121" s="870"/>
      <c r="D121" s="870"/>
      <c r="E121" s="871"/>
      <c r="G121" s="312">
        <f>C125</f>
        <v>89742</v>
      </c>
      <c r="H121" s="312">
        <f t="shared" ref="H121" si="430">D125</f>
        <v>72237</v>
      </c>
      <c r="I121" s="312">
        <f t="shared" ref="I121" si="431">E125</f>
        <v>72385</v>
      </c>
      <c r="J121" s="312">
        <f>C122</f>
        <v>38721</v>
      </c>
      <c r="K121" s="312">
        <f t="shared" ref="K121" si="432">D122</f>
        <v>38721</v>
      </c>
      <c r="L121" s="312">
        <f t="shared" ref="L121" si="433">E122</f>
        <v>38721</v>
      </c>
      <c r="M121" s="312">
        <f>C123</f>
        <v>38348</v>
      </c>
      <c r="N121" s="312">
        <f t="shared" ref="N121" si="434">D123</f>
        <v>32148</v>
      </c>
      <c r="O121" s="312">
        <f t="shared" ref="O121" si="435">E123</f>
        <v>32148</v>
      </c>
      <c r="P121" s="312">
        <f>C124</f>
        <v>12673</v>
      </c>
      <c r="Q121" s="312">
        <f t="shared" ref="Q121" si="436">D124</f>
        <v>1368</v>
      </c>
      <c r="R121" s="312">
        <f t="shared" ref="R121" si="437">E124</f>
        <v>1516</v>
      </c>
    </row>
    <row r="122" spans="1:20" x14ac:dyDescent="0.15">
      <c r="A122" s="286" t="str">
        <f>A$8</f>
        <v>Pagat dhe sigurimet shoqërore</v>
      </c>
      <c r="B122" s="286"/>
      <c r="C122" s="562">
        <f t="shared" ref="C122:E123" si="438">C128+C134+C140</f>
        <v>38721</v>
      </c>
      <c r="D122" s="562">
        <f t="shared" si="438"/>
        <v>38721</v>
      </c>
      <c r="E122" s="562">
        <f t="shared" si="438"/>
        <v>38721</v>
      </c>
      <c r="F122" s="407" t="str">
        <f t="shared" ref="F122:F124" si="439">IF(C122&lt;0,"STOPP!","OK!")</f>
        <v>OK!</v>
      </c>
      <c r="G122" s="407" t="str">
        <f t="shared" ref="G122:G124" si="440">IF(D122&lt;0,"STOPP!","OK!")</f>
        <v>OK!</v>
      </c>
      <c r="H122" s="407" t="str">
        <f t="shared" ref="H122:H124" si="441">IF(E122&lt;0,"STOPP!","OK!")</f>
        <v>OK!</v>
      </c>
      <c r="I122" s="407" t="str">
        <f t="shared" ref="I122:I124" si="442">IF(F122&lt;0,"STOPP!","OK!")</f>
        <v>OK!</v>
      </c>
      <c r="J122" s="407" t="str">
        <f t="shared" ref="J122:J124" si="443">IF(G122&lt;0,"STOPP!","OK!")</f>
        <v>OK!</v>
      </c>
      <c r="K122" s="407" t="str">
        <f t="shared" ref="K122:K124" si="444">IF(H122&lt;0,"STOPP!","OK!")</f>
        <v>OK!</v>
      </c>
      <c r="L122" s="407" t="str">
        <f t="shared" ref="L122:L124" si="445">IF(I122&lt;0,"STOPP!","OK!")</f>
        <v>OK!</v>
      </c>
      <c r="M122" s="407" t="str">
        <f t="shared" ref="M122:M124" si="446">IF(J122&lt;0,"STOPP!","OK!")</f>
        <v>OK!</v>
      </c>
      <c r="N122" s="407" t="str">
        <f t="shared" ref="N122:N124" si="447">IF(K122&lt;0,"STOPP!","OK!")</f>
        <v>OK!</v>
      </c>
      <c r="O122" s="407" t="str">
        <f t="shared" ref="O122:O124" si="448">IF(L122&lt;0,"STOPP!","OK!")</f>
        <v>OK!</v>
      </c>
      <c r="P122" s="407" t="str">
        <f t="shared" ref="P122:P124" si="449">IF(M122&lt;0,"STOPP!","OK!")</f>
        <v>OK!</v>
      </c>
      <c r="Q122" s="407" t="str">
        <f t="shared" ref="Q122:Q124" si="450">IF(N122&lt;0,"STOPP!","OK!")</f>
        <v>OK!</v>
      </c>
      <c r="R122" s="407" t="str">
        <f t="shared" ref="R122:R124" si="451">IF(O122&lt;0,"STOPP!","OK!")</f>
        <v>OK!</v>
      </c>
      <c r="S122" s="407" t="str">
        <f t="shared" ref="S122:S124" si="452">IF(D122&lt;0,"STOPP!","OK!")</f>
        <v>OK!</v>
      </c>
      <c r="T122" s="407" t="str">
        <f t="shared" ref="T122:T124" si="453">IF(E122&lt;0,"STOPP!","OK!")</f>
        <v>OK!</v>
      </c>
    </row>
    <row r="123" spans="1:20" x14ac:dyDescent="0.15">
      <c r="A123" s="286" t="str">
        <f>A$9</f>
        <v>Të tjera shpenzime korrente</v>
      </c>
      <c r="B123" s="286"/>
      <c r="C123" s="562">
        <f t="shared" si="438"/>
        <v>38348</v>
      </c>
      <c r="D123" s="562">
        <f t="shared" si="438"/>
        <v>32148</v>
      </c>
      <c r="E123" s="562">
        <f t="shared" si="438"/>
        <v>32148</v>
      </c>
      <c r="F123" s="407" t="str">
        <f t="shared" si="439"/>
        <v>OK!</v>
      </c>
      <c r="G123" s="407" t="str">
        <f t="shared" si="440"/>
        <v>OK!</v>
      </c>
      <c r="H123" s="407" t="str">
        <f t="shared" si="441"/>
        <v>OK!</v>
      </c>
      <c r="I123" s="407" t="str">
        <f t="shared" si="442"/>
        <v>OK!</v>
      </c>
      <c r="J123" s="407" t="str">
        <f t="shared" si="443"/>
        <v>OK!</v>
      </c>
      <c r="K123" s="407" t="str">
        <f t="shared" si="444"/>
        <v>OK!</v>
      </c>
      <c r="L123" s="407" t="str">
        <f t="shared" si="445"/>
        <v>OK!</v>
      </c>
      <c r="M123" s="407" t="str">
        <f t="shared" si="446"/>
        <v>OK!</v>
      </c>
      <c r="N123" s="407" t="str">
        <f t="shared" si="447"/>
        <v>OK!</v>
      </c>
      <c r="O123" s="407" t="str">
        <f t="shared" si="448"/>
        <v>OK!</v>
      </c>
      <c r="P123" s="407" t="str">
        <f t="shared" si="449"/>
        <v>OK!</v>
      </c>
      <c r="Q123" s="407" t="str">
        <f t="shared" si="450"/>
        <v>OK!</v>
      </c>
      <c r="R123" s="407" t="str">
        <f t="shared" si="451"/>
        <v>OK!</v>
      </c>
      <c r="S123" s="407" t="str">
        <f t="shared" si="452"/>
        <v>OK!</v>
      </c>
      <c r="T123" s="407" t="str">
        <f t="shared" si="453"/>
        <v>OK!</v>
      </c>
    </row>
    <row r="124" spans="1:20" x14ac:dyDescent="0.15">
      <c r="A124" s="564" t="str">
        <f>A$10</f>
        <v>Shpenzimet kapitale</v>
      </c>
      <c r="B124" s="565"/>
      <c r="C124" s="562">
        <f>C125-C122-C123</f>
        <v>12673</v>
      </c>
      <c r="D124" s="560">
        <f>D125-D122-D123</f>
        <v>1368</v>
      </c>
      <c r="E124" s="560">
        <f>E125-E122-E123</f>
        <v>1516</v>
      </c>
      <c r="F124" s="407" t="str">
        <f t="shared" si="439"/>
        <v>OK!</v>
      </c>
      <c r="G124" s="407" t="str">
        <f t="shared" si="440"/>
        <v>OK!</v>
      </c>
      <c r="H124" s="407" t="str">
        <f t="shared" si="441"/>
        <v>OK!</v>
      </c>
      <c r="I124" s="407" t="str">
        <f t="shared" si="442"/>
        <v>OK!</v>
      </c>
      <c r="J124" s="407" t="str">
        <f t="shared" si="443"/>
        <v>OK!</v>
      </c>
      <c r="K124" s="407" t="str">
        <f t="shared" si="444"/>
        <v>OK!</v>
      </c>
      <c r="L124" s="407" t="str">
        <f t="shared" si="445"/>
        <v>OK!</v>
      </c>
      <c r="M124" s="407" t="str">
        <f t="shared" si="446"/>
        <v>OK!</v>
      </c>
      <c r="N124" s="407" t="str">
        <f t="shared" si="447"/>
        <v>OK!</v>
      </c>
      <c r="O124" s="407" t="str">
        <f t="shared" si="448"/>
        <v>OK!</v>
      </c>
      <c r="P124" s="407" t="str">
        <f t="shared" si="449"/>
        <v>OK!</v>
      </c>
      <c r="Q124" s="407" t="str">
        <f t="shared" si="450"/>
        <v>OK!</v>
      </c>
      <c r="R124" s="407" t="str">
        <f t="shared" si="451"/>
        <v>OK!</v>
      </c>
      <c r="S124" s="407" t="str">
        <f t="shared" si="452"/>
        <v>OK!</v>
      </c>
      <c r="T124" s="407" t="str">
        <f t="shared" si="453"/>
        <v>OK!</v>
      </c>
    </row>
    <row r="125" spans="1:20" x14ac:dyDescent="0.15">
      <c r="A125" s="554" t="str">
        <f>A$11</f>
        <v>Tavanet e përgjithshme</v>
      </c>
      <c r="B125" s="555"/>
      <c r="C125" s="562">
        <f>C131+C137+C143</f>
        <v>89742</v>
      </c>
      <c r="D125" s="562">
        <f>D131+D137+D143</f>
        <v>72237</v>
      </c>
      <c r="E125" s="562">
        <f>E131+E137+E143</f>
        <v>72385</v>
      </c>
      <c r="F125" s="407" t="str">
        <f>IF(C125&lt;0,"STOPP!","OK!")</f>
        <v>OK!</v>
      </c>
      <c r="G125" s="407" t="str">
        <f t="shared" ref="G125:G126" si="454">IF(D125&lt;0,"STOPP!","OK!")</f>
        <v>OK!</v>
      </c>
      <c r="H125" s="407" t="str">
        <f t="shared" ref="H125:H126" si="455">IF(E125&lt;0,"STOPP!","OK!")</f>
        <v>OK!</v>
      </c>
      <c r="I125" s="407" t="str">
        <f t="shared" ref="I125:I126" si="456">IF(F125&lt;0,"STOPP!","OK!")</f>
        <v>OK!</v>
      </c>
      <c r="J125" s="407" t="str">
        <f t="shared" ref="J125:J126" si="457">IF(G125&lt;0,"STOPP!","OK!")</f>
        <v>OK!</v>
      </c>
      <c r="K125" s="407" t="str">
        <f t="shared" ref="K125:K126" si="458">IF(H125&lt;0,"STOPP!","OK!")</f>
        <v>OK!</v>
      </c>
      <c r="L125" s="407" t="str">
        <f t="shared" ref="L125:L126" si="459">IF(I125&lt;0,"STOPP!","OK!")</f>
        <v>OK!</v>
      </c>
      <c r="M125" s="407" t="str">
        <f t="shared" ref="M125:M126" si="460">IF(J125&lt;0,"STOPP!","OK!")</f>
        <v>OK!</v>
      </c>
      <c r="N125" s="407" t="str">
        <f t="shared" ref="N125:N126" si="461">IF(K125&lt;0,"STOPP!","OK!")</f>
        <v>OK!</v>
      </c>
      <c r="O125" s="407" t="str">
        <f t="shared" ref="O125:O126" si="462">IF(L125&lt;0,"STOPP!","OK!")</f>
        <v>OK!</v>
      </c>
      <c r="P125" s="407" t="str">
        <f t="shared" ref="P125:P126" si="463">IF(M125&lt;0,"STOPP!","OK!")</f>
        <v>OK!</v>
      </c>
      <c r="Q125" s="407" t="str">
        <f t="shared" ref="Q125:Q126" si="464">IF(N125&lt;0,"STOPP!","OK!")</f>
        <v>OK!</v>
      </c>
      <c r="R125" s="407" t="str">
        <f t="shared" ref="R125:R126" si="465">IF(O125&lt;0,"STOPP!","OK!")</f>
        <v>OK!</v>
      </c>
      <c r="S125" s="407" t="str">
        <f>IF(D125&lt;0,"STOPP!","OK!")</f>
        <v>OK!</v>
      </c>
      <c r="T125" s="407" t="str">
        <f>IF(E125&lt;0,"STOPP!","OK!")</f>
        <v>OK!</v>
      </c>
    </row>
    <row r="126" spans="1:20" x14ac:dyDescent="0.15">
      <c r="A126" s="566" t="str">
        <f>A$12</f>
        <v>Angazhimet kujtesë</v>
      </c>
      <c r="B126" s="562"/>
      <c r="C126" s="562">
        <f>'(C5) Angazhimet'!D53</f>
        <v>0</v>
      </c>
      <c r="D126" s="560">
        <f>'(C5) Angazhimet'!E53</f>
        <v>0</v>
      </c>
      <c r="E126" s="560">
        <f>'(C5) Angazhimet'!F53</f>
        <v>0</v>
      </c>
      <c r="F126" s="407" t="str">
        <f>IF(C126&gt;C125,"STOPP!","OK!")</f>
        <v>OK!</v>
      </c>
      <c r="G126" s="407" t="str">
        <f t="shared" si="454"/>
        <v>OK!</v>
      </c>
      <c r="H126" s="407" t="str">
        <f t="shared" si="455"/>
        <v>OK!</v>
      </c>
      <c r="I126" s="407" t="str">
        <f t="shared" si="456"/>
        <v>OK!</v>
      </c>
      <c r="J126" s="407" t="str">
        <f t="shared" si="457"/>
        <v>OK!</v>
      </c>
      <c r="K126" s="407" t="str">
        <f t="shared" si="458"/>
        <v>OK!</v>
      </c>
      <c r="L126" s="407" t="str">
        <f t="shared" si="459"/>
        <v>OK!</v>
      </c>
      <c r="M126" s="407" t="str">
        <f t="shared" si="460"/>
        <v>OK!</v>
      </c>
      <c r="N126" s="407" t="str">
        <f t="shared" si="461"/>
        <v>OK!</v>
      </c>
      <c r="O126" s="407" t="str">
        <f t="shared" si="462"/>
        <v>OK!</v>
      </c>
      <c r="P126" s="407" t="str">
        <f t="shared" si="463"/>
        <v>OK!</v>
      </c>
      <c r="Q126" s="407" t="str">
        <f t="shared" si="464"/>
        <v>OK!</v>
      </c>
      <c r="R126" s="407" t="str">
        <f t="shared" si="465"/>
        <v>OK!</v>
      </c>
      <c r="S126" s="407" t="str">
        <f>IF(D126&gt;D125,"STOPP!","OK!")</f>
        <v>OK!</v>
      </c>
      <c r="T126" s="407" t="str">
        <f>IF(E126&gt;E125,"STOPP!","OK!")</f>
        <v>OK!</v>
      </c>
    </row>
    <row r="127" spans="1:20" ht="18.75" customHeight="1" x14ac:dyDescent="0.15">
      <c r="A127" s="696" t="str">
        <f>'(B3) Struktura Funksionale'!B42</f>
        <v>04220</v>
      </c>
      <c r="B127" s="877" t="str">
        <f>'(B3) Struktura Funksionale'!C42</f>
        <v>Shërbimet bujqësore, inspektimi, ushqimi dhe mbrojtja e konsumatoreve</v>
      </c>
      <c r="C127" s="878"/>
      <c r="D127" s="878"/>
      <c r="E127" s="879"/>
      <c r="F127" s="407"/>
      <c r="G127" s="407"/>
      <c r="H127" s="407"/>
      <c r="I127" s="407"/>
      <c r="J127" s="407"/>
      <c r="K127" s="407"/>
      <c r="L127" s="407"/>
      <c r="M127" s="407"/>
      <c r="N127" s="407"/>
      <c r="O127" s="407"/>
      <c r="P127" s="407"/>
      <c r="Q127" s="407"/>
      <c r="R127" s="407"/>
      <c r="S127" s="407"/>
      <c r="T127" s="407"/>
    </row>
    <row r="128" spans="1:20" x14ac:dyDescent="0.15">
      <c r="A128" s="286" t="str">
        <f>A$8</f>
        <v>Pagat dhe sigurimet shoqërore</v>
      </c>
      <c r="B128" s="286"/>
      <c r="C128" s="287">
        <v>17960</v>
      </c>
      <c r="D128" s="287">
        <v>17960</v>
      </c>
      <c r="E128" s="287">
        <v>17960</v>
      </c>
      <c r="F128" s="407" t="str">
        <f t="shared" ref="F128:F130" si="466">IF(C128&lt;0,"STOPP!","OK!")</f>
        <v>OK!</v>
      </c>
      <c r="G128" s="407" t="str">
        <f t="shared" ref="G128:G132" si="467">IF(D128&lt;0,"STOPP!","OK!")</f>
        <v>OK!</v>
      </c>
      <c r="H128" s="407" t="str">
        <f t="shared" ref="H128:H132" si="468">IF(E128&lt;0,"STOPP!","OK!")</f>
        <v>OK!</v>
      </c>
      <c r="I128" s="407" t="str">
        <f t="shared" ref="I128:I132" si="469">IF(F128&lt;0,"STOPP!","OK!")</f>
        <v>OK!</v>
      </c>
      <c r="J128" s="407" t="str">
        <f t="shared" ref="J128:J132" si="470">IF(G128&lt;0,"STOPP!","OK!")</f>
        <v>OK!</v>
      </c>
      <c r="K128" s="407" t="str">
        <f t="shared" ref="K128:K132" si="471">IF(H128&lt;0,"STOPP!","OK!")</f>
        <v>OK!</v>
      </c>
      <c r="L128" s="407" t="str">
        <f t="shared" ref="L128:L132" si="472">IF(I128&lt;0,"STOPP!","OK!")</f>
        <v>OK!</v>
      </c>
      <c r="M128" s="407" t="str">
        <f t="shared" ref="M128:M132" si="473">IF(J128&lt;0,"STOPP!","OK!")</f>
        <v>OK!</v>
      </c>
      <c r="N128" s="407" t="str">
        <f t="shared" ref="N128:N132" si="474">IF(K128&lt;0,"STOPP!","OK!")</f>
        <v>OK!</v>
      </c>
      <c r="O128" s="407" t="str">
        <f t="shared" ref="O128:O132" si="475">IF(L128&lt;0,"STOPP!","OK!")</f>
        <v>OK!</v>
      </c>
      <c r="P128" s="407" t="str">
        <f t="shared" ref="P128:P132" si="476">IF(M128&lt;0,"STOPP!","OK!")</f>
        <v>OK!</v>
      </c>
      <c r="Q128" s="407" t="str">
        <f t="shared" ref="Q128:Q132" si="477">IF(N128&lt;0,"STOPP!","OK!")</f>
        <v>OK!</v>
      </c>
      <c r="R128" s="407" t="str">
        <f t="shared" ref="R128:R132" si="478">IF(O128&lt;0,"STOPP!","OK!")</f>
        <v>OK!</v>
      </c>
      <c r="S128" s="407" t="str">
        <f t="shared" ref="S128:S130" si="479">IF(D128&lt;0,"STOPP!","OK!")</f>
        <v>OK!</v>
      </c>
      <c r="T128" s="407" t="str">
        <f t="shared" ref="T128:T130" si="480">IF(E128&lt;0,"STOPP!","OK!")</f>
        <v>OK!</v>
      </c>
    </row>
    <row r="129" spans="1:20" x14ac:dyDescent="0.15">
      <c r="A129" s="286" t="str">
        <f>A$9</f>
        <v>Të tjera shpenzime korrente</v>
      </c>
      <c r="B129" s="286"/>
      <c r="C129" s="288">
        <v>2422</v>
      </c>
      <c r="D129" s="288">
        <v>2422</v>
      </c>
      <c r="E129" s="288">
        <v>2422</v>
      </c>
      <c r="F129" s="407" t="str">
        <f t="shared" si="466"/>
        <v>OK!</v>
      </c>
      <c r="G129" s="407" t="str">
        <f t="shared" si="467"/>
        <v>OK!</v>
      </c>
      <c r="H129" s="407" t="str">
        <f t="shared" si="468"/>
        <v>OK!</v>
      </c>
      <c r="I129" s="407" t="str">
        <f t="shared" si="469"/>
        <v>OK!</v>
      </c>
      <c r="J129" s="407" t="str">
        <f t="shared" si="470"/>
        <v>OK!</v>
      </c>
      <c r="K129" s="407" t="str">
        <f t="shared" si="471"/>
        <v>OK!</v>
      </c>
      <c r="L129" s="407" t="str">
        <f t="shared" si="472"/>
        <v>OK!</v>
      </c>
      <c r="M129" s="407" t="str">
        <f t="shared" si="473"/>
        <v>OK!</v>
      </c>
      <c r="N129" s="407" t="str">
        <f t="shared" si="474"/>
        <v>OK!</v>
      </c>
      <c r="O129" s="407" t="str">
        <f t="shared" si="475"/>
        <v>OK!</v>
      </c>
      <c r="P129" s="407" t="str">
        <f t="shared" si="476"/>
        <v>OK!</v>
      </c>
      <c r="Q129" s="407" t="str">
        <f t="shared" si="477"/>
        <v>OK!</v>
      </c>
      <c r="R129" s="407" t="str">
        <f t="shared" si="478"/>
        <v>OK!</v>
      </c>
      <c r="S129" s="407" t="str">
        <f t="shared" si="479"/>
        <v>OK!</v>
      </c>
      <c r="T129" s="407" t="str">
        <f t="shared" si="480"/>
        <v>OK!</v>
      </c>
    </row>
    <row r="130" spans="1:20" x14ac:dyDescent="0.15">
      <c r="A130" s="564" t="str">
        <f>A$10</f>
        <v>Shpenzimet kapitale</v>
      </c>
      <c r="B130" s="565"/>
      <c r="C130" s="562">
        <f>C131-C128-C129</f>
        <v>0</v>
      </c>
      <c r="D130" s="560">
        <f>D131-D128-D129</f>
        <v>0</v>
      </c>
      <c r="E130" s="560">
        <f>E131-E128-E129</f>
        <v>0</v>
      </c>
      <c r="F130" s="407" t="str">
        <f t="shared" si="466"/>
        <v>OK!</v>
      </c>
      <c r="G130" s="407" t="str">
        <f t="shared" si="467"/>
        <v>OK!</v>
      </c>
      <c r="H130" s="407" t="str">
        <f t="shared" si="468"/>
        <v>OK!</v>
      </c>
      <c r="I130" s="407" t="str">
        <f t="shared" si="469"/>
        <v>OK!</v>
      </c>
      <c r="J130" s="407" t="str">
        <f t="shared" si="470"/>
        <v>OK!</v>
      </c>
      <c r="K130" s="407" t="str">
        <f t="shared" si="471"/>
        <v>OK!</v>
      </c>
      <c r="L130" s="407" t="str">
        <f t="shared" si="472"/>
        <v>OK!</v>
      </c>
      <c r="M130" s="407" t="str">
        <f t="shared" si="473"/>
        <v>OK!</v>
      </c>
      <c r="N130" s="407" t="str">
        <f t="shared" si="474"/>
        <v>OK!</v>
      </c>
      <c r="O130" s="407" t="str">
        <f t="shared" si="475"/>
        <v>OK!</v>
      </c>
      <c r="P130" s="407" t="str">
        <f t="shared" si="476"/>
        <v>OK!</v>
      </c>
      <c r="Q130" s="407" t="str">
        <f t="shared" si="477"/>
        <v>OK!</v>
      </c>
      <c r="R130" s="407" t="str">
        <f t="shared" si="478"/>
        <v>OK!</v>
      </c>
      <c r="S130" s="407" t="str">
        <f t="shared" si="479"/>
        <v>OK!</v>
      </c>
      <c r="T130" s="407" t="str">
        <f t="shared" si="480"/>
        <v>OK!</v>
      </c>
    </row>
    <row r="131" spans="1:20" x14ac:dyDescent="0.15">
      <c r="A131" s="554" t="str">
        <f>A$11</f>
        <v>Tavanet e përgjithshme</v>
      </c>
      <c r="B131" s="555"/>
      <c r="C131" s="561">
        <v>20382</v>
      </c>
      <c r="D131" s="561">
        <v>20382</v>
      </c>
      <c r="E131" s="561">
        <v>20382</v>
      </c>
      <c r="F131" s="407" t="str">
        <f>IF(C131&lt;0,"STOPP!","OK!")</f>
        <v>OK!</v>
      </c>
      <c r="G131" s="407" t="str">
        <f t="shared" si="467"/>
        <v>OK!</v>
      </c>
      <c r="H131" s="407" t="str">
        <f t="shared" si="468"/>
        <v>OK!</v>
      </c>
      <c r="I131" s="407" t="str">
        <f t="shared" si="469"/>
        <v>OK!</v>
      </c>
      <c r="J131" s="407" t="str">
        <f t="shared" si="470"/>
        <v>OK!</v>
      </c>
      <c r="K131" s="407" t="str">
        <f t="shared" si="471"/>
        <v>OK!</v>
      </c>
      <c r="L131" s="407" t="str">
        <f t="shared" si="472"/>
        <v>OK!</v>
      </c>
      <c r="M131" s="407" t="str">
        <f t="shared" si="473"/>
        <v>OK!</v>
      </c>
      <c r="N131" s="407" t="str">
        <f t="shared" si="474"/>
        <v>OK!</v>
      </c>
      <c r="O131" s="407" t="str">
        <f t="shared" si="475"/>
        <v>OK!</v>
      </c>
      <c r="P131" s="407" t="str">
        <f t="shared" si="476"/>
        <v>OK!</v>
      </c>
      <c r="Q131" s="407" t="str">
        <f t="shared" si="477"/>
        <v>OK!</v>
      </c>
      <c r="R131" s="407" t="str">
        <f t="shared" si="478"/>
        <v>OK!</v>
      </c>
      <c r="S131" s="407" t="str">
        <f>IF(D131&lt;0,"STOPP!","OK!")</f>
        <v>OK!</v>
      </c>
      <c r="T131" s="407" t="str">
        <f>IF(E131&lt;0,"STOPP!","OK!")</f>
        <v>OK!</v>
      </c>
    </row>
    <row r="132" spans="1:20" x14ac:dyDescent="0.15">
      <c r="A132" s="566" t="str">
        <f>A$12</f>
        <v>Angazhimet kujtesë</v>
      </c>
      <c r="B132" s="562"/>
      <c r="C132" s="562">
        <f>'(C5) Angazhimet'!D47</f>
        <v>0</v>
      </c>
      <c r="D132" s="562">
        <f>'(C5) Angazhimet'!E47</f>
        <v>0</v>
      </c>
      <c r="E132" s="562">
        <f>'(C5) Angazhimet'!F47</f>
        <v>0</v>
      </c>
      <c r="F132" s="407" t="str">
        <f>IF(C132&gt;C131,"STOPP!","OK!")</f>
        <v>OK!</v>
      </c>
      <c r="G132" s="407" t="str">
        <f t="shared" si="467"/>
        <v>OK!</v>
      </c>
      <c r="H132" s="407" t="str">
        <f t="shared" si="468"/>
        <v>OK!</v>
      </c>
      <c r="I132" s="407" t="str">
        <f t="shared" si="469"/>
        <v>OK!</v>
      </c>
      <c r="J132" s="407" t="str">
        <f t="shared" si="470"/>
        <v>OK!</v>
      </c>
      <c r="K132" s="407" t="str">
        <f t="shared" si="471"/>
        <v>OK!</v>
      </c>
      <c r="L132" s="407" t="str">
        <f t="shared" si="472"/>
        <v>OK!</v>
      </c>
      <c r="M132" s="407" t="str">
        <f t="shared" si="473"/>
        <v>OK!</v>
      </c>
      <c r="N132" s="407" t="str">
        <f t="shared" si="474"/>
        <v>OK!</v>
      </c>
      <c r="O132" s="407" t="str">
        <f t="shared" si="475"/>
        <v>OK!</v>
      </c>
      <c r="P132" s="407" t="str">
        <f t="shared" si="476"/>
        <v>OK!</v>
      </c>
      <c r="Q132" s="407" t="str">
        <f t="shared" si="477"/>
        <v>OK!</v>
      </c>
      <c r="R132" s="407" t="str">
        <f t="shared" si="478"/>
        <v>OK!</v>
      </c>
      <c r="S132" s="407" t="str">
        <f>IF(D132&gt;D131,"STOPP!","OK!")</f>
        <v>OK!</v>
      </c>
      <c r="T132" s="407" t="str">
        <f>IF(E132&gt;E131,"STOPP!","OK!")</f>
        <v>OK!</v>
      </c>
    </row>
    <row r="133" spans="1:20" ht="18.75" customHeight="1" x14ac:dyDescent="0.15">
      <c r="A133" s="696" t="str">
        <f>'(B3) Struktura Funksionale'!B45</f>
        <v>04240</v>
      </c>
      <c r="B133" s="866" t="str">
        <f>'(B3) Struktura Funksionale'!C45</f>
        <v>Menaxhimi i Infrastruktuës së ujitjes dhe kullimit</v>
      </c>
      <c r="C133" s="867"/>
      <c r="D133" s="867"/>
      <c r="E133" s="868"/>
      <c r="F133" s="407"/>
      <c r="G133" s="407"/>
      <c r="H133" s="407"/>
      <c r="I133" s="407"/>
      <c r="J133" s="407"/>
      <c r="K133" s="407"/>
      <c r="L133" s="407"/>
      <c r="M133" s="407"/>
      <c r="N133" s="407"/>
      <c r="O133" s="407"/>
      <c r="P133" s="407"/>
      <c r="Q133" s="407"/>
      <c r="R133" s="407"/>
      <c r="S133" s="407"/>
      <c r="T133" s="407"/>
    </row>
    <row r="134" spans="1:20" x14ac:dyDescent="0.15">
      <c r="A134" s="286" t="str">
        <f>A$8</f>
        <v>Pagat dhe sigurimet shoqërore</v>
      </c>
      <c r="B134" s="286"/>
      <c r="C134" s="287">
        <v>7842</v>
      </c>
      <c r="D134" s="287">
        <v>7842</v>
      </c>
      <c r="E134" s="287">
        <v>7842</v>
      </c>
      <c r="F134" s="407" t="str">
        <f t="shared" ref="F134:F136" si="481">IF(C134&lt;0,"STOPP!","OK!")</f>
        <v>OK!</v>
      </c>
      <c r="G134" s="407" t="str">
        <f t="shared" ref="G134:G138" si="482">IF(D134&lt;0,"STOPP!","OK!")</f>
        <v>OK!</v>
      </c>
      <c r="H134" s="407" t="str">
        <f t="shared" ref="H134:H138" si="483">IF(E134&lt;0,"STOPP!","OK!")</f>
        <v>OK!</v>
      </c>
      <c r="I134" s="407" t="str">
        <f t="shared" ref="I134:I138" si="484">IF(F134&lt;0,"STOPP!","OK!")</f>
        <v>OK!</v>
      </c>
      <c r="J134" s="407" t="str">
        <f t="shared" ref="J134:J138" si="485">IF(G134&lt;0,"STOPP!","OK!")</f>
        <v>OK!</v>
      </c>
      <c r="K134" s="407" t="str">
        <f t="shared" ref="K134:K138" si="486">IF(H134&lt;0,"STOPP!","OK!")</f>
        <v>OK!</v>
      </c>
      <c r="L134" s="407" t="str">
        <f t="shared" ref="L134:L138" si="487">IF(I134&lt;0,"STOPP!","OK!")</f>
        <v>OK!</v>
      </c>
      <c r="M134" s="407" t="str">
        <f t="shared" ref="M134:M138" si="488">IF(J134&lt;0,"STOPP!","OK!")</f>
        <v>OK!</v>
      </c>
      <c r="N134" s="407" t="str">
        <f t="shared" ref="N134:N138" si="489">IF(K134&lt;0,"STOPP!","OK!")</f>
        <v>OK!</v>
      </c>
      <c r="O134" s="407" t="str">
        <f t="shared" ref="O134:O138" si="490">IF(L134&lt;0,"STOPP!","OK!")</f>
        <v>OK!</v>
      </c>
      <c r="P134" s="407" t="str">
        <f t="shared" ref="P134:P138" si="491">IF(M134&lt;0,"STOPP!","OK!")</f>
        <v>OK!</v>
      </c>
      <c r="Q134" s="407" t="str">
        <f t="shared" ref="Q134:Q138" si="492">IF(N134&lt;0,"STOPP!","OK!")</f>
        <v>OK!</v>
      </c>
      <c r="R134" s="407" t="str">
        <f t="shared" ref="R134:R138" si="493">IF(O134&lt;0,"STOPP!","OK!")</f>
        <v>OK!</v>
      </c>
      <c r="S134" s="407" t="str">
        <f t="shared" ref="S134:S136" si="494">IF(D134&lt;0,"STOPP!","OK!")</f>
        <v>OK!</v>
      </c>
      <c r="T134" s="407" t="str">
        <f t="shared" ref="T134:T136" si="495">IF(E134&lt;0,"STOPP!","OK!")</f>
        <v>OK!</v>
      </c>
    </row>
    <row r="135" spans="1:20" x14ac:dyDescent="0.15">
      <c r="A135" s="286" t="str">
        <f>A$9</f>
        <v>Të tjera shpenzime korrente</v>
      </c>
      <c r="B135" s="286"/>
      <c r="C135" s="288">
        <v>34902</v>
      </c>
      <c r="D135" s="288">
        <v>28702</v>
      </c>
      <c r="E135" s="288">
        <v>28702</v>
      </c>
      <c r="F135" s="407" t="str">
        <f t="shared" si="481"/>
        <v>OK!</v>
      </c>
      <c r="G135" s="407" t="str">
        <f t="shared" si="482"/>
        <v>OK!</v>
      </c>
      <c r="H135" s="407" t="str">
        <f t="shared" si="483"/>
        <v>OK!</v>
      </c>
      <c r="I135" s="407" t="str">
        <f t="shared" si="484"/>
        <v>OK!</v>
      </c>
      <c r="J135" s="407" t="str">
        <f t="shared" si="485"/>
        <v>OK!</v>
      </c>
      <c r="K135" s="407" t="str">
        <f t="shared" si="486"/>
        <v>OK!</v>
      </c>
      <c r="L135" s="407" t="str">
        <f t="shared" si="487"/>
        <v>OK!</v>
      </c>
      <c r="M135" s="407" t="str">
        <f t="shared" si="488"/>
        <v>OK!</v>
      </c>
      <c r="N135" s="407" t="str">
        <f t="shared" si="489"/>
        <v>OK!</v>
      </c>
      <c r="O135" s="407" t="str">
        <f t="shared" si="490"/>
        <v>OK!</v>
      </c>
      <c r="P135" s="407" t="str">
        <f t="shared" si="491"/>
        <v>OK!</v>
      </c>
      <c r="Q135" s="407" t="str">
        <f t="shared" si="492"/>
        <v>OK!</v>
      </c>
      <c r="R135" s="407" t="str">
        <f t="shared" si="493"/>
        <v>OK!</v>
      </c>
      <c r="S135" s="407" t="str">
        <f t="shared" si="494"/>
        <v>OK!</v>
      </c>
      <c r="T135" s="407" t="str">
        <f t="shared" si="495"/>
        <v>OK!</v>
      </c>
    </row>
    <row r="136" spans="1:20" x14ac:dyDescent="0.15">
      <c r="A136" s="564" t="str">
        <f>A$10</f>
        <v>Shpenzimet kapitale</v>
      </c>
      <c r="B136" s="565"/>
      <c r="C136" s="562">
        <f>C137-C134-C135</f>
        <v>8700</v>
      </c>
      <c r="D136" s="560">
        <f>D137-D134-D135</f>
        <v>0</v>
      </c>
      <c r="E136" s="560">
        <f>E137-E134-E135</f>
        <v>0</v>
      </c>
      <c r="F136" s="407" t="str">
        <f t="shared" si="481"/>
        <v>OK!</v>
      </c>
      <c r="G136" s="407" t="str">
        <f t="shared" si="482"/>
        <v>OK!</v>
      </c>
      <c r="H136" s="407" t="str">
        <f t="shared" si="483"/>
        <v>OK!</v>
      </c>
      <c r="I136" s="407" t="str">
        <f t="shared" si="484"/>
        <v>OK!</v>
      </c>
      <c r="J136" s="407" t="str">
        <f t="shared" si="485"/>
        <v>OK!</v>
      </c>
      <c r="K136" s="407" t="str">
        <f t="shared" si="486"/>
        <v>OK!</v>
      </c>
      <c r="L136" s="407" t="str">
        <f t="shared" si="487"/>
        <v>OK!</v>
      </c>
      <c r="M136" s="407" t="str">
        <f t="shared" si="488"/>
        <v>OK!</v>
      </c>
      <c r="N136" s="407" t="str">
        <f t="shared" si="489"/>
        <v>OK!</v>
      </c>
      <c r="O136" s="407" t="str">
        <f t="shared" si="490"/>
        <v>OK!</v>
      </c>
      <c r="P136" s="407" t="str">
        <f t="shared" si="491"/>
        <v>OK!</v>
      </c>
      <c r="Q136" s="407" t="str">
        <f t="shared" si="492"/>
        <v>OK!</v>
      </c>
      <c r="R136" s="407" t="str">
        <f t="shared" si="493"/>
        <v>OK!</v>
      </c>
      <c r="S136" s="407" t="str">
        <f t="shared" si="494"/>
        <v>OK!</v>
      </c>
      <c r="T136" s="407" t="str">
        <f t="shared" si="495"/>
        <v>OK!</v>
      </c>
    </row>
    <row r="137" spans="1:20" x14ac:dyDescent="0.15">
      <c r="A137" s="554" t="str">
        <f>A$11</f>
        <v>Tavanet e përgjithshme</v>
      </c>
      <c r="B137" s="555"/>
      <c r="C137" s="563">
        <v>51444</v>
      </c>
      <c r="D137" s="563">
        <v>36544</v>
      </c>
      <c r="E137" s="563">
        <v>36544</v>
      </c>
      <c r="F137" s="407" t="str">
        <f>IF(C137&lt;0,"STOPP!","OK!")</f>
        <v>OK!</v>
      </c>
      <c r="G137" s="407" t="str">
        <f t="shared" si="482"/>
        <v>OK!</v>
      </c>
      <c r="H137" s="407" t="str">
        <f t="shared" si="483"/>
        <v>OK!</v>
      </c>
      <c r="I137" s="407" t="str">
        <f t="shared" si="484"/>
        <v>OK!</v>
      </c>
      <c r="J137" s="407" t="str">
        <f t="shared" si="485"/>
        <v>OK!</v>
      </c>
      <c r="K137" s="407" t="str">
        <f t="shared" si="486"/>
        <v>OK!</v>
      </c>
      <c r="L137" s="407" t="str">
        <f t="shared" si="487"/>
        <v>OK!</v>
      </c>
      <c r="M137" s="407" t="str">
        <f t="shared" si="488"/>
        <v>OK!</v>
      </c>
      <c r="N137" s="407" t="str">
        <f t="shared" si="489"/>
        <v>OK!</v>
      </c>
      <c r="O137" s="407" t="str">
        <f t="shared" si="490"/>
        <v>OK!</v>
      </c>
      <c r="P137" s="407" t="str">
        <f t="shared" si="491"/>
        <v>OK!</v>
      </c>
      <c r="Q137" s="407" t="str">
        <f t="shared" si="492"/>
        <v>OK!</v>
      </c>
      <c r="R137" s="407" t="str">
        <f t="shared" si="493"/>
        <v>OK!</v>
      </c>
      <c r="S137" s="407" t="str">
        <f>IF(D137&lt;0,"STOPP!","OK!")</f>
        <v>OK!</v>
      </c>
      <c r="T137" s="407" t="str">
        <f>IF(E137&lt;0,"STOPP!","OK!")</f>
        <v>OK!</v>
      </c>
    </row>
    <row r="138" spans="1:20" x14ac:dyDescent="0.15">
      <c r="A138" s="566" t="str">
        <f>A$12</f>
        <v>Angazhimet kujtesë</v>
      </c>
      <c r="B138" s="562"/>
      <c r="C138" s="562">
        <f>'(C5) Angazhimet'!D50</f>
        <v>0</v>
      </c>
      <c r="D138" s="562">
        <f>'(C5) Angazhimet'!E50</f>
        <v>0</v>
      </c>
      <c r="E138" s="562">
        <f>'(C5) Angazhimet'!F50</f>
        <v>0</v>
      </c>
      <c r="F138" s="407" t="str">
        <f>IF(C138&gt;C137,"STOPP!","OK!")</f>
        <v>OK!</v>
      </c>
      <c r="G138" s="407" t="str">
        <f t="shared" si="482"/>
        <v>OK!</v>
      </c>
      <c r="H138" s="407" t="str">
        <f t="shared" si="483"/>
        <v>OK!</v>
      </c>
      <c r="I138" s="407" t="str">
        <f t="shared" si="484"/>
        <v>OK!</v>
      </c>
      <c r="J138" s="407" t="str">
        <f t="shared" si="485"/>
        <v>OK!</v>
      </c>
      <c r="K138" s="407" t="str">
        <f t="shared" si="486"/>
        <v>OK!</v>
      </c>
      <c r="L138" s="407" t="str">
        <f t="shared" si="487"/>
        <v>OK!</v>
      </c>
      <c r="M138" s="407" t="str">
        <f t="shared" si="488"/>
        <v>OK!</v>
      </c>
      <c r="N138" s="407" t="str">
        <f t="shared" si="489"/>
        <v>OK!</v>
      </c>
      <c r="O138" s="407" t="str">
        <f t="shared" si="490"/>
        <v>OK!</v>
      </c>
      <c r="P138" s="407" t="str">
        <f t="shared" si="491"/>
        <v>OK!</v>
      </c>
      <c r="Q138" s="407" t="str">
        <f t="shared" si="492"/>
        <v>OK!</v>
      </c>
      <c r="R138" s="407" t="str">
        <f t="shared" si="493"/>
        <v>OK!</v>
      </c>
      <c r="S138" s="407" t="str">
        <f>IF(D138&gt;D137,"STOPP!","OK!")</f>
        <v>OK!</v>
      </c>
      <c r="T138" s="407" t="str">
        <f>IF(E138&gt;E137,"STOPP!","OK!")</f>
        <v>OK!</v>
      </c>
    </row>
    <row r="139" spans="1:20" ht="18.75" customHeight="1" x14ac:dyDescent="0.15">
      <c r="A139" s="696" t="str">
        <f>'(B3) Struktura Funksionale'!B46</f>
        <v>04260</v>
      </c>
      <c r="B139" s="866" t="str">
        <f>'(B3) Struktura Funksionale'!C46</f>
        <v>Administrimi i pyjeve dhe kullotave</v>
      </c>
      <c r="C139" s="867"/>
      <c r="D139" s="867"/>
      <c r="E139" s="868"/>
      <c r="F139" s="407"/>
      <c r="G139" s="407"/>
      <c r="H139" s="407"/>
      <c r="I139" s="407"/>
      <c r="J139" s="407"/>
      <c r="K139" s="407"/>
      <c r="L139" s="407"/>
      <c r="M139" s="407"/>
      <c r="N139" s="407"/>
      <c r="O139" s="407"/>
      <c r="P139" s="407"/>
      <c r="Q139" s="407"/>
      <c r="R139" s="407"/>
      <c r="S139" s="407"/>
      <c r="T139" s="407"/>
    </row>
    <row r="140" spans="1:20" x14ac:dyDescent="0.15">
      <c r="A140" s="286" t="str">
        <f>A$8</f>
        <v>Pagat dhe sigurimet shoqërore</v>
      </c>
      <c r="B140" s="286"/>
      <c r="C140" s="287">
        <v>12919</v>
      </c>
      <c r="D140" s="287">
        <v>12919</v>
      </c>
      <c r="E140" s="287">
        <v>12919</v>
      </c>
      <c r="F140" s="407" t="str">
        <f t="shared" ref="F140:F142" si="496">IF(C140&lt;0,"STOPP!","OK!")</f>
        <v>OK!</v>
      </c>
      <c r="G140" s="407" t="str">
        <f t="shared" ref="G140:G144" si="497">IF(D140&lt;0,"STOPP!","OK!")</f>
        <v>OK!</v>
      </c>
      <c r="H140" s="407" t="str">
        <f t="shared" ref="H140:H144" si="498">IF(E140&lt;0,"STOPP!","OK!")</f>
        <v>OK!</v>
      </c>
      <c r="I140" s="407" t="str">
        <f t="shared" ref="I140:I144" si="499">IF(F140&lt;0,"STOPP!","OK!")</f>
        <v>OK!</v>
      </c>
      <c r="J140" s="407" t="str">
        <f t="shared" ref="J140:J144" si="500">IF(G140&lt;0,"STOPP!","OK!")</f>
        <v>OK!</v>
      </c>
      <c r="K140" s="407" t="str">
        <f t="shared" ref="K140:K144" si="501">IF(H140&lt;0,"STOPP!","OK!")</f>
        <v>OK!</v>
      </c>
      <c r="L140" s="407" t="str">
        <f t="shared" ref="L140:L144" si="502">IF(I140&lt;0,"STOPP!","OK!")</f>
        <v>OK!</v>
      </c>
      <c r="M140" s="407" t="str">
        <f t="shared" ref="M140:M144" si="503">IF(J140&lt;0,"STOPP!","OK!")</f>
        <v>OK!</v>
      </c>
      <c r="N140" s="407" t="str">
        <f t="shared" ref="N140:N144" si="504">IF(K140&lt;0,"STOPP!","OK!")</f>
        <v>OK!</v>
      </c>
      <c r="O140" s="407" t="str">
        <f t="shared" ref="O140:O144" si="505">IF(L140&lt;0,"STOPP!","OK!")</f>
        <v>OK!</v>
      </c>
      <c r="P140" s="407" t="str">
        <f t="shared" ref="P140:P144" si="506">IF(M140&lt;0,"STOPP!","OK!")</f>
        <v>OK!</v>
      </c>
      <c r="Q140" s="407" t="str">
        <f t="shared" ref="Q140:Q144" si="507">IF(N140&lt;0,"STOPP!","OK!")</f>
        <v>OK!</v>
      </c>
      <c r="R140" s="407" t="str">
        <f t="shared" ref="R140:R144" si="508">IF(O140&lt;0,"STOPP!","OK!")</f>
        <v>OK!</v>
      </c>
      <c r="S140" s="407" t="str">
        <f t="shared" ref="S140:S142" si="509">IF(D140&lt;0,"STOPP!","OK!")</f>
        <v>OK!</v>
      </c>
      <c r="T140" s="407" t="str">
        <f t="shared" ref="T140:T142" si="510">IF(E140&lt;0,"STOPP!","OK!")</f>
        <v>OK!</v>
      </c>
    </row>
    <row r="141" spans="1:20" x14ac:dyDescent="0.15">
      <c r="A141" s="286" t="str">
        <f>A$9</f>
        <v>Të tjera shpenzime korrente</v>
      </c>
      <c r="B141" s="286"/>
      <c r="C141" s="288">
        <v>1024</v>
      </c>
      <c r="D141" s="288">
        <v>1024</v>
      </c>
      <c r="E141" s="288">
        <v>1024</v>
      </c>
      <c r="F141" s="407" t="str">
        <f t="shared" si="496"/>
        <v>OK!</v>
      </c>
      <c r="G141" s="407" t="str">
        <f t="shared" si="497"/>
        <v>OK!</v>
      </c>
      <c r="H141" s="407" t="str">
        <f t="shared" si="498"/>
        <v>OK!</v>
      </c>
      <c r="I141" s="407" t="str">
        <f t="shared" si="499"/>
        <v>OK!</v>
      </c>
      <c r="J141" s="407" t="str">
        <f t="shared" si="500"/>
        <v>OK!</v>
      </c>
      <c r="K141" s="407" t="str">
        <f t="shared" si="501"/>
        <v>OK!</v>
      </c>
      <c r="L141" s="407" t="str">
        <f t="shared" si="502"/>
        <v>OK!</v>
      </c>
      <c r="M141" s="407" t="str">
        <f t="shared" si="503"/>
        <v>OK!</v>
      </c>
      <c r="N141" s="407" t="str">
        <f t="shared" si="504"/>
        <v>OK!</v>
      </c>
      <c r="O141" s="407" t="str">
        <f t="shared" si="505"/>
        <v>OK!</v>
      </c>
      <c r="P141" s="407" t="str">
        <f t="shared" si="506"/>
        <v>OK!</v>
      </c>
      <c r="Q141" s="407" t="str">
        <f t="shared" si="507"/>
        <v>OK!</v>
      </c>
      <c r="R141" s="407" t="str">
        <f t="shared" si="508"/>
        <v>OK!</v>
      </c>
      <c r="S141" s="407" t="str">
        <f t="shared" si="509"/>
        <v>OK!</v>
      </c>
      <c r="T141" s="407" t="str">
        <f t="shared" si="510"/>
        <v>OK!</v>
      </c>
    </row>
    <row r="142" spans="1:20" x14ac:dyDescent="0.15">
      <c r="A142" s="564" t="str">
        <f>A$10</f>
        <v>Shpenzimet kapitale</v>
      </c>
      <c r="B142" s="565"/>
      <c r="C142" s="562">
        <f>C143-C140-C141</f>
        <v>3973</v>
      </c>
      <c r="D142" s="560">
        <f>D143-D140-D141</f>
        <v>1368</v>
      </c>
      <c r="E142" s="560">
        <f>E143-E140-E141</f>
        <v>1516</v>
      </c>
      <c r="F142" s="407" t="str">
        <f t="shared" si="496"/>
        <v>OK!</v>
      </c>
      <c r="G142" s="407" t="str">
        <f t="shared" si="497"/>
        <v>OK!</v>
      </c>
      <c r="H142" s="407" t="str">
        <f t="shared" si="498"/>
        <v>OK!</v>
      </c>
      <c r="I142" s="407" t="str">
        <f t="shared" si="499"/>
        <v>OK!</v>
      </c>
      <c r="J142" s="407" t="str">
        <f t="shared" si="500"/>
        <v>OK!</v>
      </c>
      <c r="K142" s="407" t="str">
        <f t="shared" si="501"/>
        <v>OK!</v>
      </c>
      <c r="L142" s="407" t="str">
        <f t="shared" si="502"/>
        <v>OK!</v>
      </c>
      <c r="M142" s="407" t="str">
        <f t="shared" si="503"/>
        <v>OK!</v>
      </c>
      <c r="N142" s="407" t="str">
        <f t="shared" si="504"/>
        <v>OK!</v>
      </c>
      <c r="O142" s="407" t="str">
        <f t="shared" si="505"/>
        <v>OK!</v>
      </c>
      <c r="P142" s="407" t="str">
        <f t="shared" si="506"/>
        <v>OK!</v>
      </c>
      <c r="Q142" s="407" t="str">
        <f t="shared" si="507"/>
        <v>OK!</v>
      </c>
      <c r="R142" s="407" t="str">
        <f t="shared" si="508"/>
        <v>OK!</v>
      </c>
      <c r="S142" s="407" t="str">
        <f t="shared" si="509"/>
        <v>OK!</v>
      </c>
      <c r="T142" s="407" t="str">
        <f t="shared" si="510"/>
        <v>OK!</v>
      </c>
    </row>
    <row r="143" spans="1:20" x14ac:dyDescent="0.15">
      <c r="A143" s="554" t="str">
        <f>A$11</f>
        <v>Tavanet e përgjithshme</v>
      </c>
      <c r="B143" s="555"/>
      <c r="C143" s="563">
        <v>17916</v>
      </c>
      <c r="D143" s="561">
        <v>15311</v>
      </c>
      <c r="E143" s="561">
        <v>15459</v>
      </c>
      <c r="F143" s="407" t="str">
        <f>IF(C143&lt;0,"STOPP!","OK!")</f>
        <v>OK!</v>
      </c>
      <c r="G143" s="407" t="str">
        <f t="shared" si="497"/>
        <v>OK!</v>
      </c>
      <c r="H143" s="407" t="str">
        <f t="shared" si="498"/>
        <v>OK!</v>
      </c>
      <c r="I143" s="407" t="str">
        <f t="shared" si="499"/>
        <v>OK!</v>
      </c>
      <c r="J143" s="407" t="str">
        <f t="shared" si="500"/>
        <v>OK!</v>
      </c>
      <c r="K143" s="407" t="str">
        <f t="shared" si="501"/>
        <v>OK!</v>
      </c>
      <c r="L143" s="407" t="str">
        <f t="shared" si="502"/>
        <v>OK!</v>
      </c>
      <c r="M143" s="407" t="str">
        <f t="shared" si="503"/>
        <v>OK!</v>
      </c>
      <c r="N143" s="407" t="str">
        <f t="shared" si="504"/>
        <v>OK!</v>
      </c>
      <c r="O143" s="407" t="str">
        <f t="shared" si="505"/>
        <v>OK!</v>
      </c>
      <c r="P143" s="407" t="str">
        <f t="shared" si="506"/>
        <v>OK!</v>
      </c>
      <c r="Q143" s="407" t="str">
        <f t="shared" si="507"/>
        <v>OK!</v>
      </c>
      <c r="R143" s="407" t="str">
        <f t="shared" si="508"/>
        <v>OK!</v>
      </c>
      <c r="S143" s="407" t="str">
        <f>IF(D143&lt;0,"STOPP!","OK!")</f>
        <v>OK!</v>
      </c>
      <c r="T143" s="407" t="str">
        <f>IF(E143&lt;0,"STOPP!","OK!")</f>
        <v>OK!</v>
      </c>
    </row>
    <row r="144" spans="1:20" x14ac:dyDescent="0.15">
      <c r="A144" s="566" t="str">
        <f>A$12</f>
        <v>Angazhimet kujtesë</v>
      </c>
      <c r="B144" s="562"/>
      <c r="C144" s="562">
        <f>'(C5) Angazhimet'!D51</f>
        <v>0</v>
      </c>
      <c r="D144" s="562">
        <f>'(C5) Angazhimet'!E51</f>
        <v>0</v>
      </c>
      <c r="E144" s="562">
        <f>'(C5) Angazhimet'!F51</f>
        <v>0</v>
      </c>
      <c r="F144" s="407" t="str">
        <f>IF(C144&gt;C143,"STOPP!","OK!")</f>
        <v>OK!</v>
      </c>
      <c r="G144" s="407" t="str">
        <f t="shared" si="497"/>
        <v>OK!</v>
      </c>
      <c r="H144" s="407" t="str">
        <f t="shared" si="498"/>
        <v>OK!</v>
      </c>
      <c r="I144" s="407" t="str">
        <f t="shared" si="499"/>
        <v>OK!</v>
      </c>
      <c r="J144" s="407" t="str">
        <f t="shared" si="500"/>
        <v>OK!</v>
      </c>
      <c r="K144" s="407" t="str">
        <f t="shared" si="501"/>
        <v>OK!</v>
      </c>
      <c r="L144" s="407" t="str">
        <f t="shared" si="502"/>
        <v>OK!</v>
      </c>
      <c r="M144" s="407" t="str">
        <f t="shared" si="503"/>
        <v>OK!</v>
      </c>
      <c r="N144" s="407" t="str">
        <f t="shared" si="504"/>
        <v>OK!</v>
      </c>
      <c r="O144" s="407" t="str">
        <f t="shared" si="505"/>
        <v>OK!</v>
      </c>
      <c r="P144" s="407" t="str">
        <f t="shared" si="506"/>
        <v>OK!</v>
      </c>
      <c r="Q144" s="407" t="str">
        <f t="shared" si="507"/>
        <v>OK!</v>
      </c>
      <c r="R144" s="407" t="str">
        <f t="shared" si="508"/>
        <v>OK!</v>
      </c>
      <c r="S144" s="407" t="str">
        <f>IF(D144&gt;D143,"STOPP!","OK!")</f>
        <v>OK!</v>
      </c>
      <c r="T144" s="407" t="str">
        <f>IF(E144&gt;E143,"STOPP!","OK!")</f>
        <v>OK!</v>
      </c>
    </row>
    <row r="145" spans="1:20" ht="18.75" x14ac:dyDescent="0.25">
      <c r="A145" s="685" t="str">
        <f>'(B2) Struktura Organizative'!A26</f>
        <v>Nënfunksioni 8</v>
      </c>
      <c r="B145" s="869" t="str">
        <f>'(B2) Struktura Organizative'!B26</f>
        <v>045 Trasporti</v>
      </c>
      <c r="C145" s="870"/>
      <c r="D145" s="870"/>
      <c r="E145" s="871"/>
      <c r="G145" s="312">
        <f>C149</f>
        <v>355348</v>
      </c>
      <c r="H145" s="312">
        <f t="shared" ref="H145" si="511">D149</f>
        <v>359772</v>
      </c>
      <c r="I145" s="312">
        <f t="shared" ref="I145" si="512">E149</f>
        <v>286465</v>
      </c>
      <c r="J145" s="312">
        <f>C146</f>
        <v>32203</v>
      </c>
      <c r="K145" s="312">
        <f t="shared" ref="K145" si="513">D146</f>
        <v>32267</v>
      </c>
      <c r="L145" s="312">
        <f t="shared" ref="L145" si="514">E146</f>
        <v>32365</v>
      </c>
      <c r="M145" s="312">
        <f>C147</f>
        <v>43926</v>
      </c>
      <c r="N145" s="312">
        <f t="shared" ref="N145" si="515">D147</f>
        <v>48052</v>
      </c>
      <c r="O145" s="312">
        <f t="shared" ref="O145" si="516">E147</f>
        <v>48038</v>
      </c>
      <c r="P145" s="312">
        <f>C148</f>
        <v>279219</v>
      </c>
      <c r="Q145" s="312">
        <f t="shared" ref="Q145" si="517">D148</f>
        <v>279453</v>
      </c>
      <c r="R145" s="312">
        <f t="shared" ref="R145" si="518">E148</f>
        <v>206062</v>
      </c>
    </row>
    <row r="146" spans="1:20" x14ac:dyDescent="0.15">
      <c r="A146" s="286" t="str">
        <f>A$8</f>
        <v>Pagat dhe sigurimet shoqërore</v>
      </c>
      <c r="B146" s="286"/>
      <c r="C146" s="562">
        <f>C152+C158+C164</f>
        <v>32203</v>
      </c>
      <c r="D146" s="562">
        <f t="shared" ref="D146:E146" si="519">D152+D158+D164</f>
        <v>32267</v>
      </c>
      <c r="E146" s="562">
        <f t="shared" si="519"/>
        <v>32365</v>
      </c>
      <c r="F146" s="407" t="str">
        <f t="shared" ref="F146:F148" si="520">IF(C146&lt;0,"STOPP!","OK!")</f>
        <v>OK!</v>
      </c>
      <c r="G146" s="407" t="str">
        <f t="shared" ref="G146:G148" si="521">IF(D146&lt;0,"STOPP!","OK!")</f>
        <v>OK!</v>
      </c>
      <c r="H146" s="407" t="str">
        <f t="shared" ref="H146:H148" si="522">IF(E146&lt;0,"STOPP!","OK!")</f>
        <v>OK!</v>
      </c>
      <c r="I146" s="407" t="str">
        <f t="shared" ref="I146:I148" si="523">IF(F146&lt;0,"STOPP!","OK!")</f>
        <v>OK!</v>
      </c>
      <c r="J146" s="407" t="str">
        <f t="shared" ref="J146:J148" si="524">IF(G146&lt;0,"STOPP!","OK!")</f>
        <v>OK!</v>
      </c>
      <c r="K146" s="407" t="str">
        <f t="shared" ref="K146:K148" si="525">IF(H146&lt;0,"STOPP!","OK!")</f>
        <v>OK!</v>
      </c>
      <c r="L146" s="407" t="str">
        <f t="shared" ref="L146:L148" si="526">IF(I146&lt;0,"STOPP!","OK!")</f>
        <v>OK!</v>
      </c>
      <c r="M146" s="407" t="str">
        <f t="shared" ref="M146:M148" si="527">IF(J146&lt;0,"STOPP!","OK!")</f>
        <v>OK!</v>
      </c>
      <c r="N146" s="407" t="str">
        <f t="shared" ref="N146:N148" si="528">IF(K146&lt;0,"STOPP!","OK!")</f>
        <v>OK!</v>
      </c>
      <c r="O146" s="407" t="str">
        <f t="shared" ref="O146:O148" si="529">IF(L146&lt;0,"STOPP!","OK!")</f>
        <v>OK!</v>
      </c>
      <c r="P146" s="407" t="str">
        <f t="shared" ref="P146:P148" si="530">IF(M146&lt;0,"STOPP!","OK!")</f>
        <v>OK!</v>
      </c>
      <c r="Q146" s="407" t="str">
        <f t="shared" ref="Q146:Q148" si="531">IF(N146&lt;0,"STOPP!","OK!")</f>
        <v>OK!</v>
      </c>
      <c r="R146" s="407" t="str">
        <f t="shared" ref="R146:R148" si="532">IF(O146&lt;0,"STOPP!","OK!")</f>
        <v>OK!</v>
      </c>
      <c r="S146" s="407" t="str">
        <f t="shared" ref="S146:S148" si="533">IF(D146&lt;0,"STOPP!","OK!")</f>
        <v>OK!</v>
      </c>
      <c r="T146" s="407" t="str">
        <f t="shared" ref="T146:T148" si="534">IF(E146&lt;0,"STOPP!","OK!")</f>
        <v>OK!</v>
      </c>
    </row>
    <row r="147" spans="1:20" x14ac:dyDescent="0.15">
      <c r="A147" s="286" t="str">
        <f>A$9</f>
        <v>Të tjera shpenzime korrente</v>
      </c>
      <c r="B147" s="286"/>
      <c r="C147" s="562">
        <f>C153+C159+C165</f>
        <v>43926</v>
      </c>
      <c r="D147" s="562">
        <f t="shared" ref="D147:E147" si="535">D153+D159+D165</f>
        <v>48052</v>
      </c>
      <c r="E147" s="562">
        <f t="shared" si="535"/>
        <v>48038</v>
      </c>
      <c r="F147" s="407" t="str">
        <f t="shared" si="520"/>
        <v>OK!</v>
      </c>
      <c r="G147" s="407" t="str">
        <f t="shared" si="521"/>
        <v>OK!</v>
      </c>
      <c r="H147" s="407" t="str">
        <f t="shared" si="522"/>
        <v>OK!</v>
      </c>
      <c r="I147" s="407" t="str">
        <f t="shared" si="523"/>
        <v>OK!</v>
      </c>
      <c r="J147" s="407" t="str">
        <f t="shared" si="524"/>
        <v>OK!</v>
      </c>
      <c r="K147" s="407" t="str">
        <f t="shared" si="525"/>
        <v>OK!</v>
      </c>
      <c r="L147" s="407" t="str">
        <f t="shared" si="526"/>
        <v>OK!</v>
      </c>
      <c r="M147" s="407" t="str">
        <f t="shared" si="527"/>
        <v>OK!</v>
      </c>
      <c r="N147" s="407" t="str">
        <f t="shared" si="528"/>
        <v>OK!</v>
      </c>
      <c r="O147" s="407" t="str">
        <f t="shared" si="529"/>
        <v>OK!</v>
      </c>
      <c r="P147" s="407" t="str">
        <f t="shared" si="530"/>
        <v>OK!</v>
      </c>
      <c r="Q147" s="407" t="str">
        <f t="shared" si="531"/>
        <v>OK!</v>
      </c>
      <c r="R147" s="407" t="str">
        <f t="shared" si="532"/>
        <v>OK!</v>
      </c>
      <c r="S147" s="407" t="str">
        <f t="shared" si="533"/>
        <v>OK!</v>
      </c>
      <c r="T147" s="407" t="str">
        <f t="shared" si="534"/>
        <v>OK!</v>
      </c>
    </row>
    <row r="148" spans="1:20" x14ac:dyDescent="0.15">
      <c r="A148" s="564" t="str">
        <f>A$10</f>
        <v>Shpenzimet kapitale</v>
      </c>
      <c r="B148" s="565"/>
      <c r="C148" s="562">
        <f>C149-C146-C147</f>
        <v>279219</v>
      </c>
      <c r="D148" s="560">
        <f>D149-D146-D147</f>
        <v>279453</v>
      </c>
      <c r="E148" s="560">
        <f>E149-E146-E147</f>
        <v>206062</v>
      </c>
      <c r="F148" s="407" t="str">
        <f t="shared" si="520"/>
        <v>OK!</v>
      </c>
      <c r="G148" s="407" t="str">
        <f t="shared" si="521"/>
        <v>OK!</v>
      </c>
      <c r="H148" s="407" t="str">
        <f t="shared" si="522"/>
        <v>OK!</v>
      </c>
      <c r="I148" s="407" t="str">
        <f t="shared" si="523"/>
        <v>OK!</v>
      </c>
      <c r="J148" s="407" t="str">
        <f t="shared" si="524"/>
        <v>OK!</v>
      </c>
      <c r="K148" s="407" t="str">
        <f t="shared" si="525"/>
        <v>OK!</v>
      </c>
      <c r="L148" s="407" t="str">
        <f t="shared" si="526"/>
        <v>OK!</v>
      </c>
      <c r="M148" s="407" t="str">
        <f t="shared" si="527"/>
        <v>OK!</v>
      </c>
      <c r="N148" s="407" t="str">
        <f t="shared" si="528"/>
        <v>OK!</v>
      </c>
      <c r="O148" s="407" t="str">
        <f t="shared" si="529"/>
        <v>OK!</v>
      </c>
      <c r="P148" s="407" t="str">
        <f t="shared" si="530"/>
        <v>OK!</v>
      </c>
      <c r="Q148" s="407" t="str">
        <f t="shared" si="531"/>
        <v>OK!</v>
      </c>
      <c r="R148" s="407" t="str">
        <f t="shared" si="532"/>
        <v>OK!</v>
      </c>
      <c r="S148" s="407" t="str">
        <f t="shared" si="533"/>
        <v>OK!</v>
      </c>
      <c r="T148" s="407" t="str">
        <f t="shared" si="534"/>
        <v>OK!</v>
      </c>
    </row>
    <row r="149" spans="1:20" x14ac:dyDescent="0.15">
      <c r="A149" s="554" t="str">
        <f>A$11</f>
        <v>Tavanet e përgjithshme</v>
      </c>
      <c r="B149" s="555"/>
      <c r="C149" s="562">
        <f>C155+C161+C167</f>
        <v>355348</v>
      </c>
      <c r="D149" s="562">
        <f t="shared" ref="D149:E149" si="536">D155+D161+D167</f>
        <v>359772</v>
      </c>
      <c r="E149" s="562">
        <f t="shared" si="536"/>
        <v>286465</v>
      </c>
      <c r="F149" s="407" t="str">
        <f>IF(C149&lt;0,"STOPP!","OK!")</f>
        <v>OK!</v>
      </c>
      <c r="G149" s="407" t="str">
        <f t="shared" ref="G149:G150" si="537">IF(D149&lt;0,"STOPP!","OK!")</f>
        <v>OK!</v>
      </c>
      <c r="H149" s="407" t="str">
        <f t="shared" ref="H149:H150" si="538">IF(E149&lt;0,"STOPP!","OK!")</f>
        <v>OK!</v>
      </c>
      <c r="I149" s="407" t="str">
        <f t="shared" ref="I149:I150" si="539">IF(F149&lt;0,"STOPP!","OK!")</f>
        <v>OK!</v>
      </c>
      <c r="J149" s="407" t="str">
        <f t="shared" ref="J149:J150" si="540">IF(G149&lt;0,"STOPP!","OK!")</f>
        <v>OK!</v>
      </c>
      <c r="K149" s="407" t="str">
        <f t="shared" ref="K149:K150" si="541">IF(H149&lt;0,"STOPP!","OK!")</f>
        <v>OK!</v>
      </c>
      <c r="L149" s="407" t="str">
        <f t="shared" ref="L149:L150" si="542">IF(I149&lt;0,"STOPP!","OK!")</f>
        <v>OK!</v>
      </c>
      <c r="M149" s="407" t="str">
        <f t="shared" ref="M149:M150" si="543">IF(J149&lt;0,"STOPP!","OK!")</f>
        <v>OK!</v>
      </c>
      <c r="N149" s="407" t="str">
        <f t="shared" ref="N149:N150" si="544">IF(K149&lt;0,"STOPP!","OK!")</f>
        <v>OK!</v>
      </c>
      <c r="O149" s="407" t="str">
        <f t="shared" ref="O149:O150" si="545">IF(L149&lt;0,"STOPP!","OK!")</f>
        <v>OK!</v>
      </c>
      <c r="P149" s="407" t="str">
        <f t="shared" ref="P149:P150" si="546">IF(M149&lt;0,"STOPP!","OK!")</f>
        <v>OK!</v>
      </c>
      <c r="Q149" s="407" t="str">
        <f t="shared" ref="Q149:Q150" si="547">IF(N149&lt;0,"STOPP!","OK!")</f>
        <v>OK!</v>
      </c>
      <c r="R149" s="407" t="str">
        <f t="shared" ref="R149:R150" si="548">IF(O149&lt;0,"STOPP!","OK!")</f>
        <v>OK!</v>
      </c>
      <c r="S149" s="407" t="str">
        <f>IF(D149&lt;0,"STOPP!","OK!")</f>
        <v>OK!</v>
      </c>
      <c r="T149" s="407" t="str">
        <f>IF(E149&lt;0,"STOPP!","OK!")</f>
        <v>OK!</v>
      </c>
    </row>
    <row r="150" spans="1:20" x14ac:dyDescent="0.15">
      <c r="A150" s="566" t="str">
        <f>A$12</f>
        <v>Angazhimet kujtesë</v>
      </c>
      <c r="B150" s="562"/>
      <c r="C150" s="562">
        <f>'(C5) Angazhimet'!D59</f>
        <v>106519</v>
      </c>
      <c r="D150" s="560">
        <f>'(C5) Angazhimet'!E59</f>
        <v>0</v>
      </c>
      <c r="E150" s="560">
        <f>'(C5) Angazhimet'!F59</f>
        <v>0</v>
      </c>
      <c r="F150" s="407" t="str">
        <f>IF(C150&gt;C149,"STOPP!","OK!")</f>
        <v>OK!</v>
      </c>
      <c r="G150" s="407" t="str">
        <f t="shared" si="537"/>
        <v>OK!</v>
      </c>
      <c r="H150" s="407" t="str">
        <f t="shared" si="538"/>
        <v>OK!</v>
      </c>
      <c r="I150" s="407" t="str">
        <f t="shared" si="539"/>
        <v>OK!</v>
      </c>
      <c r="J150" s="407" t="str">
        <f t="shared" si="540"/>
        <v>OK!</v>
      </c>
      <c r="K150" s="407" t="str">
        <f t="shared" si="541"/>
        <v>OK!</v>
      </c>
      <c r="L150" s="407" t="str">
        <f t="shared" si="542"/>
        <v>OK!</v>
      </c>
      <c r="M150" s="407" t="str">
        <f t="shared" si="543"/>
        <v>OK!</v>
      </c>
      <c r="N150" s="407" t="str">
        <f t="shared" si="544"/>
        <v>OK!</v>
      </c>
      <c r="O150" s="407" t="str">
        <f t="shared" si="545"/>
        <v>OK!</v>
      </c>
      <c r="P150" s="407" t="str">
        <f t="shared" si="546"/>
        <v>OK!</v>
      </c>
      <c r="Q150" s="407" t="str">
        <f t="shared" si="547"/>
        <v>OK!</v>
      </c>
      <c r="R150" s="407" t="str">
        <f t="shared" si="548"/>
        <v>OK!</v>
      </c>
      <c r="S150" s="407" t="str">
        <f>IF(D150&gt;D149,"STOPP!","OK!")</f>
        <v>OK!</v>
      </c>
      <c r="T150" s="407" t="str">
        <f>IF(E150&gt;E149,"STOPP!","OK!")</f>
        <v>OK!</v>
      </c>
    </row>
    <row r="151" spans="1:20" ht="15.75" x14ac:dyDescent="0.15">
      <c r="A151" s="696" t="str">
        <f>'(B3) Struktura Funksionale'!B49</f>
        <v>04520</v>
      </c>
      <c r="B151" s="866" t="str">
        <f>'(B3) Struktura Funksionale'!C49</f>
        <v>Rrjeti rrugor rural</v>
      </c>
      <c r="C151" s="867"/>
      <c r="D151" s="867"/>
      <c r="E151" s="868"/>
      <c r="F151" s="407"/>
      <c r="G151" s="407"/>
      <c r="H151" s="407"/>
      <c r="I151" s="407"/>
      <c r="J151" s="407"/>
      <c r="K151" s="407"/>
      <c r="L151" s="407"/>
      <c r="M151" s="407"/>
      <c r="N151" s="407"/>
      <c r="O151" s="407"/>
      <c r="P151" s="407"/>
      <c r="Q151" s="407"/>
      <c r="R151" s="407"/>
      <c r="S151" s="407"/>
      <c r="T151" s="407"/>
    </row>
    <row r="152" spans="1:20" x14ac:dyDescent="0.15">
      <c r="A152" s="286" t="str">
        <f>A$8</f>
        <v>Pagat dhe sigurimet shoqërore</v>
      </c>
      <c r="B152" s="286"/>
      <c r="C152" s="287">
        <v>32203</v>
      </c>
      <c r="D152" s="287">
        <v>32267</v>
      </c>
      <c r="E152" s="287">
        <v>32365</v>
      </c>
      <c r="F152" s="407" t="str">
        <f t="shared" ref="F152:F154" si="549">IF(C152&lt;0,"STOPP!","OK!")</f>
        <v>OK!</v>
      </c>
      <c r="G152" s="407" t="str">
        <f t="shared" ref="G152:G156" si="550">IF(D152&lt;0,"STOPP!","OK!")</f>
        <v>OK!</v>
      </c>
      <c r="H152" s="407" t="str">
        <f t="shared" ref="H152:H156" si="551">IF(E152&lt;0,"STOPP!","OK!")</f>
        <v>OK!</v>
      </c>
      <c r="I152" s="407" t="str">
        <f t="shared" ref="I152:I156" si="552">IF(F152&lt;0,"STOPP!","OK!")</f>
        <v>OK!</v>
      </c>
      <c r="J152" s="407" t="str">
        <f t="shared" ref="J152:J156" si="553">IF(G152&lt;0,"STOPP!","OK!")</f>
        <v>OK!</v>
      </c>
      <c r="K152" s="407" t="str">
        <f t="shared" ref="K152:K156" si="554">IF(H152&lt;0,"STOPP!","OK!")</f>
        <v>OK!</v>
      </c>
      <c r="L152" s="407" t="str">
        <f t="shared" ref="L152:L156" si="555">IF(I152&lt;0,"STOPP!","OK!")</f>
        <v>OK!</v>
      </c>
      <c r="M152" s="407" t="str">
        <f t="shared" ref="M152:M156" si="556">IF(J152&lt;0,"STOPP!","OK!")</f>
        <v>OK!</v>
      </c>
      <c r="N152" s="407" t="str">
        <f t="shared" ref="N152:N156" si="557">IF(K152&lt;0,"STOPP!","OK!")</f>
        <v>OK!</v>
      </c>
      <c r="O152" s="407" t="str">
        <f t="shared" ref="O152:O156" si="558">IF(L152&lt;0,"STOPP!","OK!")</f>
        <v>OK!</v>
      </c>
      <c r="P152" s="407" t="str">
        <f t="shared" ref="P152:P156" si="559">IF(M152&lt;0,"STOPP!","OK!")</f>
        <v>OK!</v>
      </c>
      <c r="Q152" s="407" t="str">
        <f t="shared" ref="Q152:Q156" si="560">IF(N152&lt;0,"STOPP!","OK!")</f>
        <v>OK!</v>
      </c>
      <c r="R152" s="407" t="str">
        <f t="shared" ref="R152:R156" si="561">IF(O152&lt;0,"STOPP!","OK!")</f>
        <v>OK!</v>
      </c>
      <c r="S152" s="407" t="str">
        <f t="shared" ref="S152:S154" si="562">IF(D152&lt;0,"STOPP!","OK!")</f>
        <v>OK!</v>
      </c>
      <c r="T152" s="407" t="str">
        <f t="shared" ref="T152:T154" si="563">IF(E152&lt;0,"STOPP!","OK!")</f>
        <v>OK!</v>
      </c>
    </row>
    <row r="153" spans="1:20" x14ac:dyDescent="0.15">
      <c r="A153" s="286" t="str">
        <f>A$9</f>
        <v>Të tjera shpenzime korrente</v>
      </c>
      <c r="B153" s="286"/>
      <c r="C153" s="288">
        <v>43926</v>
      </c>
      <c r="D153" s="288">
        <v>48052</v>
      </c>
      <c r="E153" s="288">
        <v>48038</v>
      </c>
      <c r="F153" s="407" t="str">
        <f t="shared" si="549"/>
        <v>OK!</v>
      </c>
      <c r="G153" s="407" t="str">
        <f t="shared" si="550"/>
        <v>OK!</v>
      </c>
      <c r="H153" s="407" t="str">
        <f t="shared" si="551"/>
        <v>OK!</v>
      </c>
      <c r="I153" s="407" t="str">
        <f t="shared" si="552"/>
        <v>OK!</v>
      </c>
      <c r="J153" s="407" t="str">
        <f t="shared" si="553"/>
        <v>OK!</v>
      </c>
      <c r="K153" s="407" t="str">
        <f t="shared" si="554"/>
        <v>OK!</v>
      </c>
      <c r="L153" s="407" t="str">
        <f t="shared" si="555"/>
        <v>OK!</v>
      </c>
      <c r="M153" s="407" t="str">
        <f t="shared" si="556"/>
        <v>OK!</v>
      </c>
      <c r="N153" s="407" t="str">
        <f t="shared" si="557"/>
        <v>OK!</v>
      </c>
      <c r="O153" s="407" t="str">
        <f t="shared" si="558"/>
        <v>OK!</v>
      </c>
      <c r="P153" s="407" t="str">
        <f t="shared" si="559"/>
        <v>OK!</v>
      </c>
      <c r="Q153" s="407" t="str">
        <f t="shared" si="560"/>
        <v>OK!</v>
      </c>
      <c r="R153" s="407" t="str">
        <f t="shared" si="561"/>
        <v>OK!</v>
      </c>
      <c r="S153" s="407" t="str">
        <f t="shared" si="562"/>
        <v>OK!</v>
      </c>
      <c r="T153" s="407" t="str">
        <f t="shared" si="563"/>
        <v>OK!</v>
      </c>
    </row>
    <row r="154" spans="1:20" x14ac:dyDescent="0.15">
      <c r="A154" s="564" t="str">
        <f>A$10</f>
        <v>Shpenzimet kapitale</v>
      </c>
      <c r="B154" s="565"/>
      <c r="C154" s="562">
        <f>C155-C152-C153</f>
        <v>279219</v>
      </c>
      <c r="D154" s="560">
        <f>D155-D152-D153</f>
        <v>279453</v>
      </c>
      <c r="E154" s="560">
        <f>E155-E152-E153</f>
        <v>206062</v>
      </c>
      <c r="F154" s="407" t="str">
        <f t="shared" si="549"/>
        <v>OK!</v>
      </c>
      <c r="G154" s="407" t="str">
        <f t="shared" si="550"/>
        <v>OK!</v>
      </c>
      <c r="H154" s="407" t="str">
        <f t="shared" si="551"/>
        <v>OK!</v>
      </c>
      <c r="I154" s="407" t="str">
        <f t="shared" si="552"/>
        <v>OK!</v>
      </c>
      <c r="J154" s="407" t="str">
        <f t="shared" si="553"/>
        <v>OK!</v>
      </c>
      <c r="K154" s="407" t="str">
        <f t="shared" si="554"/>
        <v>OK!</v>
      </c>
      <c r="L154" s="407" t="str">
        <f t="shared" si="555"/>
        <v>OK!</v>
      </c>
      <c r="M154" s="407" t="str">
        <f t="shared" si="556"/>
        <v>OK!</v>
      </c>
      <c r="N154" s="407" t="str">
        <f t="shared" si="557"/>
        <v>OK!</v>
      </c>
      <c r="O154" s="407" t="str">
        <f t="shared" si="558"/>
        <v>OK!</v>
      </c>
      <c r="P154" s="407" t="str">
        <f t="shared" si="559"/>
        <v>OK!</v>
      </c>
      <c r="Q154" s="407" t="str">
        <f t="shared" si="560"/>
        <v>OK!</v>
      </c>
      <c r="R154" s="407" t="str">
        <f t="shared" si="561"/>
        <v>OK!</v>
      </c>
      <c r="S154" s="407" t="str">
        <f t="shared" si="562"/>
        <v>OK!</v>
      </c>
      <c r="T154" s="407" t="str">
        <f t="shared" si="563"/>
        <v>OK!</v>
      </c>
    </row>
    <row r="155" spans="1:20" x14ac:dyDescent="0.15">
      <c r="A155" s="554" t="str">
        <f>A$11</f>
        <v>Tavanet e përgjithshme</v>
      </c>
      <c r="B155" s="555"/>
      <c r="C155" s="563">
        <v>355348</v>
      </c>
      <c r="D155" s="563">
        <v>359772</v>
      </c>
      <c r="E155" s="563">
        <v>286465</v>
      </c>
      <c r="F155" s="407" t="str">
        <f>IF(C155&lt;0,"STOPP!","OK!")</f>
        <v>OK!</v>
      </c>
      <c r="G155" s="407" t="str">
        <f t="shared" si="550"/>
        <v>OK!</v>
      </c>
      <c r="H155" s="407" t="str">
        <f t="shared" si="551"/>
        <v>OK!</v>
      </c>
      <c r="I155" s="407" t="str">
        <f t="shared" si="552"/>
        <v>OK!</v>
      </c>
      <c r="J155" s="407" t="str">
        <f t="shared" si="553"/>
        <v>OK!</v>
      </c>
      <c r="K155" s="407" t="str">
        <f t="shared" si="554"/>
        <v>OK!</v>
      </c>
      <c r="L155" s="407" t="str">
        <f t="shared" si="555"/>
        <v>OK!</v>
      </c>
      <c r="M155" s="407" t="str">
        <f t="shared" si="556"/>
        <v>OK!</v>
      </c>
      <c r="N155" s="407" t="str">
        <f t="shared" si="557"/>
        <v>OK!</v>
      </c>
      <c r="O155" s="407" t="str">
        <f t="shared" si="558"/>
        <v>OK!</v>
      </c>
      <c r="P155" s="407" t="str">
        <f t="shared" si="559"/>
        <v>OK!</v>
      </c>
      <c r="Q155" s="407" t="str">
        <f t="shared" si="560"/>
        <v>OK!</v>
      </c>
      <c r="R155" s="407" t="str">
        <f t="shared" si="561"/>
        <v>OK!</v>
      </c>
      <c r="S155" s="407" t="str">
        <f>IF(D155&lt;0,"STOPP!","OK!")</f>
        <v>OK!</v>
      </c>
      <c r="T155" s="407" t="str">
        <f>IF(E155&lt;0,"STOPP!","OK!")</f>
        <v>OK!</v>
      </c>
    </row>
    <row r="156" spans="1:20" x14ac:dyDescent="0.15">
      <c r="A156" s="566" t="str">
        <f>A$12</f>
        <v>Angazhimet kujtesë</v>
      </c>
      <c r="B156" s="562"/>
      <c r="C156" s="562">
        <f>'(C5) Angazhimet'!D55</f>
        <v>106519</v>
      </c>
      <c r="D156" s="562">
        <f>'(C5) Angazhimet'!E55</f>
        <v>0</v>
      </c>
      <c r="E156" s="562">
        <f>'(C5) Angazhimet'!F55</f>
        <v>0</v>
      </c>
      <c r="F156" s="407" t="str">
        <f>IF(C156&gt;C155,"STOPP!","OK!")</f>
        <v>OK!</v>
      </c>
      <c r="G156" s="407" t="str">
        <f t="shared" si="550"/>
        <v>OK!</v>
      </c>
      <c r="H156" s="407" t="str">
        <f t="shared" si="551"/>
        <v>OK!</v>
      </c>
      <c r="I156" s="407" t="str">
        <f t="shared" si="552"/>
        <v>OK!</v>
      </c>
      <c r="J156" s="407" t="str">
        <f t="shared" si="553"/>
        <v>OK!</v>
      </c>
      <c r="K156" s="407" t="str">
        <f t="shared" si="554"/>
        <v>OK!</v>
      </c>
      <c r="L156" s="407" t="str">
        <f t="shared" si="555"/>
        <v>OK!</v>
      </c>
      <c r="M156" s="407" t="str">
        <f t="shared" si="556"/>
        <v>OK!</v>
      </c>
      <c r="N156" s="407" t="str">
        <f t="shared" si="557"/>
        <v>OK!</v>
      </c>
      <c r="O156" s="407" t="str">
        <f t="shared" si="558"/>
        <v>OK!</v>
      </c>
      <c r="P156" s="407" t="str">
        <f t="shared" si="559"/>
        <v>OK!</v>
      </c>
      <c r="Q156" s="407" t="str">
        <f t="shared" si="560"/>
        <v>OK!</v>
      </c>
      <c r="R156" s="407" t="str">
        <f t="shared" si="561"/>
        <v>OK!</v>
      </c>
      <c r="S156" s="407" t="str">
        <f>IF(D156&gt;D155,"STOPP!","OK!")</f>
        <v>OK!</v>
      </c>
      <c r="T156" s="407" t="str">
        <f>IF(E156&gt;E155,"STOPP!","OK!")</f>
        <v>OK!</v>
      </c>
    </row>
    <row r="157" spans="1:20" ht="15.75" hidden="1" x14ac:dyDescent="0.15">
      <c r="A157" s="696" t="str">
        <f>'(B3) Struktura Funksionale'!B50</f>
        <v>04530</v>
      </c>
      <c r="B157" s="866" t="str">
        <f>'(B3) Struktura Funksionale'!C50</f>
        <v>Studimi i rrugëve</v>
      </c>
      <c r="C157" s="867"/>
      <c r="D157" s="867"/>
      <c r="E157" s="868"/>
      <c r="F157" s="407"/>
      <c r="G157" s="407"/>
      <c r="H157" s="407"/>
      <c r="I157" s="407"/>
      <c r="J157" s="407"/>
      <c r="K157" s="407"/>
      <c r="L157" s="407"/>
      <c r="M157" s="407"/>
      <c r="N157" s="407"/>
      <c r="O157" s="407"/>
      <c r="P157" s="407"/>
      <c r="Q157" s="407"/>
      <c r="R157" s="407"/>
      <c r="S157" s="407"/>
      <c r="T157" s="407"/>
    </row>
    <row r="158" spans="1:20" hidden="1" x14ac:dyDescent="0.15">
      <c r="A158" s="286" t="str">
        <f>A$8</f>
        <v>Pagat dhe sigurimet shoqërore</v>
      </c>
      <c r="B158" s="286"/>
      <c r="C158" s="287"/>
      <c r="D158" s="287"/>
      <c r="E158" s="287"/>
      <c r="F158" s="407" t="str">
        <f t="shared" ref="F158:F160" si="564">IF(C158&lt;0,"STOPP!","OK!")</f>
        <v>OK!</v>
      </c>
      <c r="G158" s="407" t="str">
        <f t="shared" ref="G158:G162" si="565">IF(D158&lt;0,"STOPP!","OK!")</f>
        <v>OK!</v>
      </c>
      <c r="H158" s="407" t="str">
        <f t="shared" ref="H158:H162" si="566">IF(E158&lt;0,"STOPP!","OK!")</f>
        <v>OK!</v>
      </c>
      <c r="I158" s="407" t="str">
        <f t="shared" ref="I158:I162" si="567">IF(F158&lt;0,"STOPP!","OK!")</f>
        <v>OK!</v>
      </c>
      <c r="J158" s="407" t="str">
        <f t="shared" ref="J158:J162" si="568">IF(G158&lt;0,"STOPP!","OK!")</f>
        <v>OK!</v>
      </c>
      <c r="K158" s="407" t="str">
        <f t="shared" ref="K158:K162" si="569">IF(H158&lt;0,"STOPP!","OK!")</f>
        <v>OK!</v>
      </c>
      <c r="L158" s="407" t="str">
        <f t="shared" ref="L158:L162" si="570">IF(I158&lt;0,"STOPP!","OK!")</f>
        <v>OK!</v>
      </c>
      <c r="M158" s="407" t="str">
        <f t="shared" ref="M158:M162" si="571">IF(J158&lt;0,"STOPP!","OK!")</f>
        <v>OK!</v>
      </c>
      <c r="N158" s="407" t="str">
        <f t="shared" ref="N158:N162" si="572">IF(K158&lt;0,"STOPP!","OK!")</f>
        <v>OK!</v>
      </c>
      <c r="O158" s="407" t="str">
        <f t="shared" ref="O158:O162" si="573">IF(L158&lt;0,"STOPP!","OK!")</f>
        <v>OK!</v>
      </c>
      <c r="P158" s="407" t="str">
        <f t="shared" ref="P158:P162" si="574">IF(M158&lt;0,"STOPP!","OK!")</f>
        <v>OK!</v>
      </c>
      <c r="Q158" s="407" t="str">
        <f t="shared" ref="Q158:Q162" si="575">IF(N158&lt;0,"STOPP!","OK!")</f>
        <v>OK!</v>
      </c>
      <c r="R158" s="407" t="str">
        <f t="shared" ref="R158:R162" si="576">IF(O158&lt;0,"STOPP!","OK!")</f>
        <v>OK!</v>
      </c>
      <c r="S158" s="407" t="str">
        <f t="shared" ref="S158:S160" si="577">IF(D158&lt;0,"STOPP!","OK!")</f>
        <v>OK!</v>
      </c>
      <c r="T158" s="407" t="str">
        <f t="shared" ref="T158:T160" si="578">IF(E158&lt;0,"STOPP!","OK!")</f>
        <v>OK!</v>
      </c>
    </row>
    <row r="159" spans="1:20" hidden="1" x14ac:dyDescent="0.15">
      <c r="A159" s="286" t="str">
        <f>A$9</f>
        <v>Të tjera shpenzime korrente</v>
      </c>
      <c r="B159" s="286"/>
      <c r="C159" s="288"/>
      <c r="D159" s="288"/>
      <c r="E159" s="288"/>
      <c r="F159" s="407" t="str">
        <f t="shared" si="564"/>
        <v>OK!</v>
      </c>
      <c r="G159" s="407" t="str">
        <f t="shared" si="565"/>
        <v>OK!</v>
      </c>
      <c r="H159" s="407" t="str">
        <f t="shared" si="566"/>
        <v>OK!</v>
      </c>
      <c r="I159" s="407" t="str">
        <f t="shared" si="567"/>
        <v>OK!</v>
      </c>
      <c r="J159" s="407" t="str">
        <f t="shared" si="568"/>
        <v>OK!</v>
      </c>
      <c r="K159" s="407" t="str">
        <f t="shared" si="569"/>
        <v>OK!</v>
      </c>
      <c r="L159" s="407" t="str">
        <f t="shared" si="570"/>
        <v>OK!</v>
      </c>
      <c r="M159" s="407" t="str">
        <f t="shared" si="571"/>
        <v>OK!</v>
      </c>
      <c r="N159" s="407" t="str">
        <f t="shared" si="572"/>
        <v>OK!</v>
      </c>
      <c r="O159" s="407" t="str">
        <f t="shared" si="573"/>
        <v>OK!</v>
      </c>
      <c r="P159" s="407" t="str">
        <f t="shared" si="574"/>
        <v>OK!</v>
      </c>
      <c r="Q159" s="407" t="str">
        <f t="shared" si="575"/>
        <v>OK!</v>
      </c>
      <c r="R159" s="407" t="str">
        <f t="shared" si="576"/>
        <v>OK!</v>
      </c>
      <c r="S159" s="407" t="str">
        <f t="shared" si="577"/>
        <v>OK!</v>
      </c>
      <c r="T159" s="407" t="str">
        <f t="shared" si="578"/>
        <v>OK!</v>
      </c>
    </row>
    <row r="160" spans="1:20" hidden="1" x14ac:dyDescent="0.15">
      <c r="A160" s="564" t="str">
        <f>A$10</f>
        <v>Shpenzimet kapitale</v>
      </c>
      <c r="B160" s="565"/>
      <c r="C160" s="562">
        <f>C161-C158-C159</f>
        <v>0</v>
      </c>
      <c r="D160" s="560">
        <f>D161-D158-D159</f>
        <v>0</v>
      </c>
      <c r="E160" s="560">
        <f>E161-E158-E159</f>
        <v>0</v>
      </c>
      <c r="F160" s="407" t="str">
        <f t="shared" si="564"/>
        <v>OK!</v>
      </c>
      <c r="G160" s="407" t="str">
        <f t="shared" si="565"/>
        <v>OK!</v>
      </c>
      <c r="H160" s="407" t="str">
        <f t="shared" si="566"/>
        <v>OK!</v>
      </c>
      <c r="I160" s="407" t="str">
        <f t="shared" si="567"/>
        <v>OK!</v>
      </c>
      <c r="J160" s="407" t="str">
        <f t="shared" si="568"/>
        <v>OK!</v>
      </c>
      <c r="K160" s="407" t="str">
        <f t="shared" si="569"/>
        <v>OK!</v>
      </c>
      <c r="L160" s="407" t="str">
        <f t="shared" si="570"/>
        <v>OK!</v>
      </c>
      <c r="M160" s="407" t="str">
        <f t="shared" si="571"/>
        <v>OK!</v>
      </c>
      <c r="N160" s="407" t="str">
        <f t="shared" si="572"/>
        <v>OK!</v>
      </c>
      <c r="O160" s="407" t="str">
        <f t="shared" si="573"/>
        <v>OK!</v>
      </c>
      <c r="P160" s="407" t="str">
        <f t="shared" si="574"/>
        <v>OK!</v>
      </c>
      <c r="Q160" s="407" t="str">
        <f t="shared" si="575"/>
        <v>OK!</v>
      </c>
      <c r="R160" s="407" t="str">
        <f t="shared" si="576"/>
        <v>OK!</v>
      </c>
      <c r="S160" s="407" t="str">
        <f t="shared" si="577"/>
        <v>OK!</v>
      </c>
      <c r="T160" s="407" t="str">
        <f t="shared" si="578"/>
        <v>OK!</v>
      </c>
    </row>
    <row r="161" spans="1:20" hidden="1" x14ac:dyDescent="0.15">
      <c r="A161" s="554" t="str">
        <f>A$11</f>
        <v>Tavanet e përgjithshme</v>
      </c>
      <c r="B161" s="555"/>
      <c r="C161" s="563"/>
      <c r="D161" s="561"/>
      <c r="E161" s="561"/>
      <c r="F161" s="407" t="str">
        <f>IF(C161&lt;0,"STOPP!","OK!")</f>
        <v>OK!</v>
      </c>
      <c r="G161" s="407" t="str">
        <f t="shared" si="565"/>
        <v>OK!</v>
      </c>
      <c r="H161" s="407" t="str">
        <f t="shared" si="566"/>
        <v>OK!</v>
      </c>
      <c r="I161" s="407" t="str">
        <f t="shared" si="567"/>
        <v>OK!</v>
      </c>
      <c r="J161" s="407" t="str">
        <f t="shared" si="568"/>
        <v>OK!</v>
      </c>
      <c r="K161" s="407" t="str">
        <f t="shared" si="569"/>
        <v>OK!</v>
      </c>
      <c r="L161" s="407" t="str">
        <f t="shared" si="570"/>
        <v>OK!</v>
      </c>
      <c r="M161" s="407" t="str">
        <f t="shared" si="571"/>
        <v>OK!</v>
      </c>
      <c r="N161" s="407" t="str">
        <f t="shared" si="572"/>
        <v>OK!</v>
      </c>
      <c r="O161" s="407" t="str">
        <f t="shared" si="573"/>
        <v>OK!</v>
      </c>
      <c r="P161" s="407" t="str">
        <f t="shared" si="574"/>
        <v>OK!</v>
      </c>
      <c r="Q161" s="407" t="str">
        <f t="shared" si="575"/>
        <v>OK!</v>
      </c>
      <c r="R161" s="407" t="str">
        <f t="shared" si="576"/>
        <v>OK!</v>
      </c>
      <c r="S161" s="407" t="str">
        <f>IF(D161&lt;0,"STOPP!","OK!")</f>
        <v>OK!</v>
      </c>
      <c r="T161" s="407" t="str">
        <f>IF(E161&lt;0,"STOPP!","OK!")</f>
        <v>OK!</v>
      </c>
    </row>
    <row r="162" spans="1:20" hidden="1" x14ac:dyDescent="0.15">
      <c r="A162" s="566" t="str">
        <f>A$12</f>
        <v>Angazhimet kujtesë</v>
      </c>
      <c r="B162" s="562"/>
      <c r="C162" s="562">
        <f>'(C5) Angazhimet'!D56</f>
        <v>0</v>
      </c>
      <c r="D162" s="562">
        <f>'(C5) Angazhimet'!E56</f>
        <v>0</v>
      </c>
      <c r="E162" s="562">
        <f>'(C5) Angazhimet'!F56</f>
        <v>0</v>
      </c>
      <c r="F162" s="407" t="str">
        <f>IF(C162&gt;C161,"STOPP!","OK!")</f>
        <v>OK!</v>
      </c>
      <c r="G162" s="407" t="str">
        <f t="shared" si="565"/>
        <v>OK!</v>
      </c>
      <c r="H162" s="407" t="str">
        <f t="shared" si="566"/>
        <v>OK!</v>
      </c>
      <c r="I162" s="407" t="str">
        <f t="shared" si="567"/>
        <v>OK!</v>
      </c>
      <c r="J162" s="407" t="str">
        <f t="shared" si="568"/>
        <v>OK!</v>
      </c>
      <c r="K162" s="407" t="str">
        <f t="shared" si="569"/>
        <v>OK!</v>
      </c>
      <c r="L162" s="407" t="str">
        <f t="shared" si="570"/>
        <v>OK!</v>
      </c>
      <c r="M162" s="407" t="str">
        <f t="shared" si="571"/>
        <v>OK!</v>
      </c>
      <c r="N162" s="407" t="str">
        <f t="shared" si="572"/>
        <v>OK!</v>
      </c>
      <c r="O162" s="407" t="str">
        <f t="shared" si="573"/>
        <v>OK!</v>
      </c>
      <c r="P162" s="407" t="str">
        <f t="shared" si="574"/>
        <v>OK!</v>
      </c>
      <c r="Q162" s="407" t="str">
        <f t="shared" si="575"/>
        <v>OK!</v>
      </c>
      <c r="R162" s="407" t="str">
        <f t="shared" si="576"/>
        <v>OK!</v>
      </c>
      <c r="S162" s="407" t="str">
        <f>IF(D162&gt;D161,"STOPP!","OK!")</f>
        <v>OK!</v>
      </c>
      <c r="T162" s="407" t="str">
        <f>IF(E162&gt;E161,"STOPP!","OK!")</f>
        <v>OK!</v>
      </c>
    </row>
    <row r="163" spans="1:20" ht="15.75" x14ac:dyDescent="0.15">
      <c r="A163" s="696" t="str">
        <f>'(B3) Struktura Funksionale'!B51</f>
        <v>04570</v>
      </c>
      <c r="B163" s="866" t="str">
        <f>'(B3) Struktura Funksionale'!C51</f>
        <v>Transporti publik</v>
      </c>
      <c r="C163" s="867"/>
      <c r="D163" s="867"/>
      <c r="E163" s="868"/>
      <c r="F163" s="407"/>
      <c r="G163" s="407"/>
      <c r="H163" s="407"/>
      <c r="I163" s="407"/>
      <c r="J163" s="407"/>
      <c r="K163" s="407"/>
      <c r="L163" s="407"/>
      <c r="M163" s="407"/>
      <c r="N163" s="407"/>
      <c r="O163" s="407"/>
      <c r="P163" s="407"/>
      <c r="Q163" s="407"/>
      <c r="R163" s="407"/>
      <c r="S163" s="407"/>
      <c r="T163" s="407"/>
    </row>
    <row r="164" spans="1:20" x14ac:dyDescent="0.15">
      <c r="A164" s="286" t="str">
        <f>A$8</f>
        <v>Pagat dhe sigurimet shoqërore</v>
      </c>
      <c r="B164" s="286"/>
      <c r="C164" s="287"/>
      <c r="D164" s="287"/>
      <c r="E164" s="287"/>
      <c r="F164" s="407" t="str">
        <f t="shared" ref="F164:F166" si="579">IF(C164&lt;0,"STOPP!","OK!")</f>
        <v>OK!</v>
      </c>
      <c r="G164" s="407" t="str">
        <f t="shared" ref="G164:G168" si="580">IF(D164&lt;0,"STOPP!","OK!")</f>
        <v>OK!</v>
      </c>
      <c r="H164" s="407" t="str">
        <f t="shared" ref="H164:H168" si="581">IF(E164&lt;0,"STOPP!","OK!")</f>
        <v>OK!</v>
      </c>
      <c r="I164" s="407" t="str">
        <f t="shared" ref="I164:I168" si="582">IF(F164&lt;0,"STOPP!","OK!")</f>
        <v>OK!</v>
      </c>
      <c r="J164" s="407" t="str">
        <f t="shared" ref="J164:J168" si="583">IF(G164&lt;0,"STOPP!","OK!")</f>
        <v>OK!</v>
      </c>
      <c r="K164" s="407" t="str">
        <f t="shared" ref="K164:K168" si="584">IF(H164&lt;0,"STOPP!","OK!")</f>
        <v>OK!</v>
      </c>
      <c r="L164" s="407" t="str">
        <f t="shared" ref="L164:L168" si="585">IF(I164&lt;0,"STOPP!","OK!")</f>
        <v>OK!</v>
      </c>
      <c r="M164" s="407" t="str">
        <f t="shared" ref="M164:M168" si="586">IF(J164&lt;0,"STOPP!","OK!")</f>
        <v>OK!</v>
      </c>
      <c r="N164" s="407" t="str">
        <f t="shared" ref="N164:N168" si="587">IF(K164&lt;0,"STOPP!","OK!")</f>
        <v>OK!</v>
      </c>
      <c r="O164" s="407" t="str">
        <f t="shared" ref="O164:O168" si="588">IF(L164&lt;0,"STOPP!","OK!")</f>
        <v>OK!</v>
      </c>
      <c r="P164" s="407" t="str">
        <f t="shared" ref="P164:P168" si="589">IF(M164&lt;0,"STOPP!","OK!")</f>
        <v>OK!</v>
      </c>
      <c r="Q164" s="407" t="str">
        <f t="shared" ref="Q164:Q168" si="590">IF(N164&lt;0,"STOPP!","OK!")</f>
        <v>OK!</v>
      </c>
      <c r="R164" s="407" t="str">
        <f t="shared" ref="R164:R168" si="591">IF(O164&lt;0,"STOPP!","OK!")</f>
        <v>OK!</v>
      </c>
      <c r="S164" s="407" t="str">
        <f t="shared" ref="S164:S166" si="592">IF(D164&lt;0,"STOPP!","OK!")</f>
        <v>OK!</v>
      </c>
      <c r="T164" s="407" t="str">
        <f t="shared" ref="T164:T166" si="593">IF(E164&lt;0,"STOPP!","OK!")</f>
        <v>OK!</v>
      </c>
    </row>
    <row r="165" spans="1:20" x14ac:dyDescent="0.15">
      <c r="A165" s="286" t="str">
        <f>A$9</f>
        <v>Të tjera shpenzime korrente</v>
      </c>
      <c r="B165" s="286"/>
      <c r="C165" s="288"/>
      <c r="D165" s="288"/>
      <c r="E165" s="288"/>
      <c r="F165" s="407" t="str">
        <f t="shared" si="579"/>
        <v>OK!</v>
      </c>
      <c r="G165" s="407" t="str">
        <f t="shared" si="580"/>
        <v>OK!</v>
      </c>
      <c r="H165" s="407" t="str">
        <f t="shared" si="581"/>
        <v>OK!</v>
      </c>
      <c r="I165" s="407" t="str">
        <f t="shared" si="582"/>
        <v>OK!</v>
      </c>
      <c r="J165" s="407" t="str">
        <f t="shared" si="583"/>
        <v>OK!</v>
      </c>
      <c r="K165" s="407" t="str">
        <f t="shared" si="584"/>
        <v>OK!</v>
      </c>
      <c r="L165" s="407" t="str">
        <f t="shared" si="585"/>
        <v>OK!</v>
      </c>
      <c r="M165" s="407" t="str">
        <f t="shared" si="586"/>
        <v>OK!</v>
      </c>
      <c r="N165" s="407" t="str">
        <f t="shared" si="587"/>
        <v>OK!</v>
      </c>
      <c r="O165" s="407" t="str">
        <f t="shared" si="588"/>
        <v>OK!</v>
      </c>
      <c r="P165" s="407" t="str">
        <f t="shared" si="589"/>
        <v>OK!</v>
      </c>
      <c r="Q165" s="407" t="str">
        <f t="shared" si="590"/>
        <v>OK!</v>
      </c>
      <c r="R165" s="407" t="str">
        <f t="shared" si="591"/>
        <v>OK!</v>
      </c>
      <c r="S165" s="407" t="str">
        <f t="shared" si="592"/>
        <v>OK!</v>
      </c>
      <c r="T165" s="407" t="str">
        <f t="shared" si="593"/>
        <v>OK!</v>
      </c>
    </row>
    <row r="166" spans="1:20" x14ac:dyDescent="0.15">
      <c r="A166" s="564" t="str">
        <f>A$10</f>
        <v>Shpenzimet kapitale</v>
      </c>
      <c r="B166" s="565"/>
      <c r="C166" s="562">
        <f>C167-C164-C165</f>
        <v>0</v>
      </c>
      <c r="D166" s="560">
        <f>D167-D164-D165</f>
        <v>0</v>
      </c>
      <c r="E166" s="560">
        <f>E167-E164-E165</f>
        <v>0</v>
      </c>
      <c r="F166" s="407" t="str">
        <f t="shared" si="579"/>
        <v>OK!</v>
      </c>
      <c r="G166" s="407" t="str">
        <f t="shared" si="580"/>
        <v>OK!</v>
      </c>
      <c r="H166" s="407" t="str">
        <f t="shared" si="581"/>
        <v>OK!</v>
      </c>
      <c r="I166" s="407" t="str">
        <f t="shared" si="582"/>
        <v>OK!</v>
      </c>
      <c r="J166" s="407" t="str">
        <f t="shared" si="583"/>
        <v>OK!</v>
      </c>
      <c r="K166" s="407" t="str">
        <f t="shared" si="584"/>
        <v>OK!</v>
      </c>
      <c r="L166" s="407" t="str">
        <f t="shared" si="585"/>
        <v>OK!</v>
      </c>
      <c r="M166" s="407" t="str">
        <f t="shared" si="586"/>
        <v>OK!</v>
      </c>
      <c r="N166" s="407" t="str">
        <f t="shared" si="587"/>
        <v>OK!</v>
      </c>
      <c r="O166" s="407" t="str">
        <f t="shared" si="588"/>
        <v>OK!</v>
      </c>
      <c r="P166" s="407" t="str">
        <f t="shared" si="589"/>
        <v>OK!</v>
      </c>
      <c r="Q166" s="407" t="str">
        <f t="shared" si="590"/>
        <v>OK!</v>
      </c>
      <c r="R166" s="407" t="str">
        <f t="shared" si="591"/>
        <v>OK!</v>
      </c>
      <c r="S166" s="407" t="str">
        <f t="shared" si="592"/>
        <v>OK!</v>
      </c>
      <c r="T166" s="407" t="str">
        <f t="shared" si="593"/>
        <v>OK!</v>
      </c>
    </row>
    <row r="167" spans="1:20" x14ac:dyDescent="0.15">
      <c r="A167" s="554" t="str">
        <f>A$11</f>
        <v>Tavanet e përgjithshme</v>
      </c>
      <c r="B167" s="555"/>
      <c r="C167" s="563">
        <v>0</v>
      </c>
      <c r="D167" s="561">
        <v>0</v>
      </c>
      <c r="E167" s="561">
        <v>0</v>
      </c>
      <c r="F167" s="407" t="str">
        <f>IF(C167&lt;0,"STOPP!","OK!")</f>
        <v>OK!</v>
      </c>
      <c r="G167" s="407" t="str">
        <f t="shared" si="580"/>
        <v>OK!</v>
      </c>
      <c r="H167" s="407" t="str">
        <f t="shared" si="581"/>
        <v>OK!</v>
      </c>
      <c r="I167" s="407" t="str">
        <f t="shared" si="582"/>
        <v>OK!</v>
      </c>
      <c r="J167" s="407" t="str">
        <f t="shared" si="583"/>
        <v>OK!</v>
      </c>
      <c r="K167" s="407" t="str">
        <f t="shared" si="584"/>
        <v>OK!</v>
      </c>
      <c r="L167" s="407" t="str">
        <f t="shared" si="585"/>
        <v>OK!</v>
      </c>
      <c r="M167" s="407" t="str">
        <f t="shared" si="586"/>
        <v>OK!</v>
      </c>
      <c r="N167" s="407" t="str">
        <f t="shared" si="587"/>
        <v>OK!</v>
      </c>
      <c r="O167" s="407" t="str">
        <f t="shared" si="588"/>
        <v>OK!</v>
      </c>
      <c r="P167" s="407" t="str">
        <f t="shared" si="589"/>
        <v>OK!</v>
      </c>
      <c r="Q167" s="407" t="str">
        <f t="shared" si="590"/>
        <v>OK!</v>
      </c>
      <c r="R167" s="407" t="str">
        <f t="shared" si="591"/>
        <v>OK!</v>
      </c>
      <c r="S167" s="407" t="str">
        <f>IF(D167&lt;0,"STOPP!","OK!")</f>
        <v>OK!</v>
      </c>
      <c r="T167" s="407" t="str">
        <f>IF(E167&lt;0,"STOPP!","OK!")</f>
        <v>OK!</v>
      </c>
    </row>
    <row r="168" spans="1:20" x14ac:dyDescent="0.15">
      <c r="A168" s="566" t="str">
        <f>A$12</f>
        <v>Angazhimet kujtesë</v>
      </c>
      <c r="B168" s="562"/>
      <c r="C168" s="562">
        <f>'(C5) Angazhimet'!D57</f>
        <v>0</v>
      </c>
      <c r="D168" s="562">
        <f>'(C5) Angazhimet'!E57</f>
        <v>0</v>
      </c>
      <c r="E168" s="562">
        <f>'(C5) Angazhimet'!F57</f>
        <v>0</v>
      </c>
      <c r="F168" s="407" t="str">
        <f>IF(C168&gt;C167,"STOPP!","OK!")</f>
        <v>OK!</v>
      </c>
      <c r="G168" s="407" t="str">
        <f t="shared" si="580"/>
        <v>OK!</v>
      </c>
      <c r="H168" s="407" t="str">
        <f t="shared" si="581"/>
        <v>OK!</v>
      </c>
      <c r="I168" s="407" t="str">
        <f t="shared" si="582"/>
        <v>OK!</v>
      </c>
      <c r="J168" s="407" t="str">
        <f t="shared" si="583"/>
        <v>OK!</v>
      </c>
      <c r="K168" s="407" t="str">
        <f t="shared" si="584"/>
        <v>OK!</v>
      </c>
      <c r="L168" s="407" t="str">
        <f t="shared" si="585"/>
        <v>OK!</v>
      </c>
      <c r="M168" s="407" t="str">
        <f t="shared" si="586"/>
        <v>OK!</v>
      </c>
      <c r="N168" s="407" t="str">
        <f t="shared" si="587"/>
        <v>OK!</v>
      </c>
      <c r="O168" s="407" t="str">
        <f t="shared" si="588"/>
        <v>OK!</v>
      </c>
      <c r="P168" s="407" t="str">
        <f t="shared" si="589"/>
        <v>OK!</v>
      </c>
      <c r="Q168" s="407" t="str">
        <f t="shared" si="590"/>
        <v>OK!</v>
      </c>
      <c r="R168" s="407" t="str">
        <f t="shared" si="591"/>
        <v>OK!</v>
      </c>
      <c r="S168" s="407" t="str">
        <f>IF(D168&gt;D167,"STOPP!","OK!")</f>
        <v>OK!</v>
      </c>
      <c r="T168" s="407" t="str">
        <f>IF(E168&gt;E167,"STOPP!","OK!")</f>
        <v>OK!</v>
      </c>
    </row>
    <row r="169" spans="1:20" ht="18.75" x14ac:dyDescent="0.25">
      <c r="A169" s="685" t="str">
        <f>'(B2) Struktura Organizative'!A29</f>
        <v>Nënfunksioni 9</v>
      </c>
      <c r="B169" s="869" t="str">
        <f>'(B2) Struktura Organizative'!B29</f>
        <v>047 Industri të tjera</v>
      </c>
      <c r="C169" s="870"/>
      <c r="D169" s="870"/>
      <c r="E169" s="871"/>
      <c r="G169" s="312">
        <f>C173</f>
        <v>8474</v>
      </c>
      <c r="H169" s="312">
        <f t="shared" ref="H169" si="594">D173</f>
        <v>8474</v>
      </c>
      <c r="I169" s="312">
        <f t="shared" ref="I169" si="595">E173</f>
        <v>8474</v>
      </c>
      <c r="J169" s="312">
        <f>C170</f>
        <v>4517</v>
      </c>
      <c r="K169" s="312">
        <f t="shared" ref="K169" si="596">D170</f>
        <v>4517</v>
      </c>
      <c r="L169" s="312">
        <f t="shared" ref="L169" si="597">E170</f>
        <v>4517</v>
      </c>
      <c r="M169" s="312">
        <f>C171</f>
        <v>3757</v>
      </c>
      <c r="N169" s="312">
        <f t="shared" ref="N169" si="598">D171</f>
        <v>3757</v>
      </c>
      <c r="O169" s="312">
        <f t="shared" ref="O169" si="599">E171</f>
        <v>3757</v>
      </c>
      <c r="P169" s="312">
        <f>C172</f>
        <v>200</v>
      </c>
      <c r="Q169" s="312">
        <f t="shared" ref="Q169" si="600">D172</f>
        <v>200</v>
      </c>
      <c r="R169" s="312">
        <f t="shared" ref="R169" si="601">E172</f>
        <v>200</v>
      </c>
    </row>
    <row r="170" spans="1:20" x14ac:dyDescent="0.15">
      <c r="A170" s="286" t="str">
        <f>A$8</f>
        <v>Pagat dhe sigurimet shoqërore</v>
      </c>
      <c r="B170" s="286"/>
      <c r="C170" s="562">
        <f>C176+C182</f>
        <v>4517</v>
      </c>
      <c r="D170" s="562">
        <f t="shared" ref="D170:E170" si="602">D176+D182</f>
        <v>4517</v>
      </c>
      <c r="E170" s="562">
        <f t="shared" si="602"/>
        <v>4517</v>
      </c>
      <c r="F170" s="407" t="str">
        <f t="shared" ref="F170:F172" si="603">IF(C170&lt;0,"STOPP!","OK!")</f>
        <v>OK!</v>
      </c>
      <c r="G170" s="407" t="str">
        <f t="shared" ref="G170:G172" si="604">IF(D170&lt;0,"STOPP!","OK!")</f>
        <v>OK!</v>
      </c>
      <c r="H170" s="407" t="str">
        <f t="shared" ref="H170:H172" si="605">IF(E170&lt;0,"STOPP!","OK!")</f>
        <v>OK!</v>
      </c>
      <c r="I170" s="407" t="str">
        <f t="shared" ref="I170:I172" si="606">IF(F170&lt;0,"STOPP!","OK!")</f>
        <v>OK!</v>
      </c>
      <c r="J170" s="407" t="str">
        <f t="shared" ref="J170:J172" si="607">IF(G170&lt;0,"STOPP!","OK!")</f>
        <v>OK!</v>
      </c>
      <c r="K170" s="407" t="str">
        <f t="shared" ref="K170:K172" si="608">IF(H170&lt;0,"STOPP!","OK!")</f>
        <v>OK!</v>
      </c>
      <c r="L170" s="407" t="str">
        <f t="shared" ref="L170:L172" si="609">IF(I170&lt;0,"STOPP!","OK!")</f>
        <v>OK!</v>
      </c>
      <c r="M170" s="407" t="str">
        <f t="shared" ref="M170:M172" si="610">IF(J170&lt;0,"STOPP!","OK!")</f>
        <v>OK!</v>
      </c>
      <c r="N170" s="407" t="str">
        <f t="shared" ref="N170:N172" si="611">IF(K170&lt;0,"STOPP!","OK!")</f>
        <v>OK!</v>
      </c>
      <c r="O170" s="407" t="str">
        <f t="shared" ref="O170:O172" si="612">IF(L170&lt;0,"STOPP!","OK!")</f>
        <v>OK!</v>
      </c>
      <c r="P170" s="407" t="str">
        <f t="shared" ref="P170:P172" si="613">IF(M170&lt;0,"STOPP!","OK!")</f>
        <v>OK!</v>
      </c>
      <c r="Q170" s="407" t="str">
        <f t="shared" ref="Q170:Q172" si="614">IF(N170&lt;0,"STOPP!","OK!")</f>
        <v>OK!</v>
      </c>
      <c r="R170" s="407" t="str">
        <f t="shared" ref="R170:R172" si="615">IF(O170&lt;0,"STOPP!","OK!")</f>
        <v>OK!</v>
      </c>
      <c r="S170" s="407" t="str">
        <f t="shared" ref="S170:S172" si="616">IF(D170&lt;0,"STOPP!","OK!")</f>
        <v>OK!</v>
      </c>
      <c r="T170" s="407" t="str">
        <f t="shared" ref="T170:T172" si="617">IF(E170&lt;0,"STOPP!","OK!")</f>
        <v>OK!</v>
      </c>
    </row>
    <row r="171" spans="1:20" x14ac:dyDescent="0.15">
      <c r="A171" s="286" t="str">
        <f>A$9</f>
        <v>Të tjera shpenzime korrente</v>
      </c>
      <c r="B171" s="286"/>
      <c r="C171" s="562">
        <f>C177+C183</f>
        <v>3757</v>
      </c>
      <c r="D171" s="562">
        <f t="shared" ref="D171:E171" si="618">D177+D183</f>
        <v>3757</v>
      </c>
      <c r="E171" s="562">
        <f t="shared" si="618"/>
        <v>3757</v>
      </c>
      <c r="F171" s="407" t="str">
        <f t="shared" si="603"/>
        <v>OK!</v>
      </c>
      <c r="G171" s="407" t="str">
        <f t="shared" si="604"/>
        <v>OK!</v>
      </c>
      <c r="H171" s="407" t="str">
        <f t="shared" si="605"/>
        <v>OK!</v>
      </c>
      <c r="I171" s="407" t="str">
        <f t="shared" si="606"/>
        <v>OK!</v>
      </c>
      <c r="J171" s="407" t="str">
        <f t="shared" si="607"/>
        <v>OK!</v>
      </c>
      <c r="K171" s="407" t="str">
        <f t="shared" si="608"/>
        <v>OK!</v>
      </c>
      <c r="L171" s="407" t="str">
        <f t="shared" si="609"/>
        <v>OK!</v>
      </c>
      <c r="M171" s="407" t="str">
        <f t="shared" si="610"/>
        <v>OK!</v>
      </c>
      <c r="N171" s="407" t="str">
        <f t="shared" si="611"/>
        <v>OK!</v>
      </c>
      <c r="O171" s="407" t="str">
        <f t="shared" si="612"/>
        <v>OK!</v>
      </c>
      <c r="P171" s="407" t="str">
        <f t="shared" si="613"/>
        <v>OK!</v>
      </c>
      <c r="Q171" s="407" t="str">
        <f t="shared" si="614"/>
        <v>OK!</v>
      </c>
      <c r="R171" s="407" t="str">
        <f t="shared" si="615"/>
        <v>OK!</v>
      </c>
      <c r="S171" s="407" t="str">
        <f t="shared" si="616"/>
        <v>OK!</v>
      </c>
      <c r="T171" s="407" t="str">
        <f t="shared" si="617"/>
        <v>OK!</v>
      </c>
    </row>
    <row r="172" spans="1:20" x14ac:dyDescent="0.15">
      <c r="A172" s="564" t="str">
        <f>A$10</f>
        <v>Shpenzimet kapitale</v>
      </c>
      <c r="B172" s="565"/>
      <c r="C172" s="562">
        <f>C173-C170-C171</f>
        <v>200</v>
      </c>
      <c r="D172" s="560">
        <f>D173-D170-D171</f>
        <v>200</v>
      </c>
      <c r="E172" s="560">
        <f>E173-E170-E171</f>
        <v>200</v>
      </c>
      <c r="F172" s="407" t="str">
        <f t="shared" si="603"/>
        <v>OK!</v>
      </c>
      <c r="G172" s="407" t="str">
        <f t="shared" si="604"/>
        <v>OK!</v>
      </c>
      <c r="H172" s="407" t="str">
        <f t="shared" si="605"/>
        <v>OK!</v>
      </c>
      <c r="I172" s="407" t="str">
        <f t="shared" si="606"/>
        <v>OK!</v>
      </c>
      <c r="J172" s="407" t="str">
        <f t="shared" si="607"/>
        <v>OK!</v>
      </c>
      <c r="K172" s="407" t="str">
        <f t="shared" si="608"/>
        <v>OK!</v>
      </c>
      <c r="L172" s="407" t="str">
        <f t="shared" si="609"/>
        <v>OK!</v>
      </c>
      <c r="M172" s="407" t="str">
        <f t="shared" si="610"/>
        <v>OK!</v>
      </c>
      <c r="N172" s="407" t="str">
        <f t="shared" si="611"/>
        <v>OK!</v>
      </c>
      <c r="O172" s="407" t="str">
        <f t="shared" si="612"/>
        <v>OK!</v>
      </c>
      <c r="P172" s="407" t="str">
        <f t="shared" si="613"/>
        <v>OK!</v>
      </c>
      <c r="Q172" s="407" t="str">
        <f t="shared" si="614"/>
        <v>OK!</v>
      </c>
      <c r="R172" s="407" t="str">
        <f t="shared" si="615"/>
        <v>OK!</v>
      </c>
      <c r="S172" s="407" t="str">
        <f t="shared" si="616"/>
        <v>OK!</v>
      </c>
      <c r="T172" s="407" t="str">
        <f t="shared" si="617"/>
        <v>OK!</v>
      </c>
    </row>
    <row r="173" spans="1:20" x14ac:dyDescent="0.15">
      <c r="A173" s="554" t="str">
        <f>A$11</f>
        <v>Tavanet e përgjithshme</v>
      </c>
      <c r="B173" s="555"/>
      <c r="C173" s="562">
        <f>C179+C185</f>
        <v>8474</v>
      </c>
      <c r="D173" s="562">
        <f t="shared" ref="D173:E173" si="619">D179+D185</f>
        <v>8474</v>
      </c>
      <c r="E173" s="562">
        <f t="shared" si="619"/>
        <v>8474</v>
      </c>
      <c r="F173" s="407" t="str">
        <f>IF(C173&lt;0,"STOPP!","OK!")</f>
        <v>OK!</v>
      </c>
      <c r="G173" s="407" t="str">
        <f t="shared" ref="G173:G174" si="620">IF(D173&lt;0,"STOPP!","OK!")</f>
        <v>OK!</v>
      </c>
      <c r="H173" s="407" t="str">
        <f t="shared" ref="H173:H174" si="621">IF(E173&lt;0,"STOPP!","OK!")</f>
        <v>OK!</v>
      </c>
      <c r="I173" s="407" t="str">
        <f t="shared" ref="I173:I174" si="622">IF(F173&lt;0,"STOPP!","OK!")</f>
        <v>OK!</v>
      </c>
      <c r="J173" s="407" t="str">
        <f t="shared" ref="J173:J174" si="623">IF(G173&lt;0,"STOPP!","OK!")</f>
        <v>OK!</v>
      </c>
      <c r="K173" s="407" t="str">
        <f t="shared" ref="K173:K174" si="624">IF(H173&lt;0,"STOPP!","OK!")</f>
        <v>OK!</v>
      </c>
      <c r="L173" s="407" t="str">
        <f t="shared" ref="L173:L174" si="625">IF(I173&lt;0,"STOPP!","OK!")</f>
        <v>OK!</v>
      </c>
      <c r="M173" s="407" t="str">
        <f t="shared" ref="M173:M174" si="626">IF(J173&lt;0,"STOPP!","OK!")</f>
        <v>OK!</v>
      </c>
      <c r="N173" s="407" t="str">
        <f t="shared" ref="N173:N174" si="627">IF(K173&lt;0,"STOPP!","OK!")</f>
        <v>OK!</v>
      </c>
      <c r="O173" s="407" t="str">
        <f t="shared" ref="O173:O174" si="628">IF(L173&lt;0,"STOPP!","OK!")</f>
        <v>OK!</v>
      </c>
      <c r="P173" s="407" t="str">
        <f t="shared" ref="P173:P174" si="629">IF(M173&lt;0,"STOPP!","OK!")</f>
        <v>OK!</v>
      </c>
      <c r="Q173" s="407" t="str">
        <f t="shared" ref="Q173:Q174" si="630">IF(N173&lt;0,"STOPP!","OK!")</f>
        <v>OK!</v>
      </c>
      <c r="R173" s="407" t="str">
        <f t="shared" ref="R173:R174" si="631">IF(O173&lt;0,"STOPP!","OK!")</f>
        <v>OK!</v>
      </c>
      <c r="S173" s="407" t="str">
        <f>IF(D173&lt;0,"STOPP!","OK!")</f>
        <v>OK!</v>
      </c>
      <c r="T173" s="407" t="str">
        <f>IF(E173&lt;0,"STOPP!","OK!")</f>
        <v>OK!</v>
      </c>
    </row>
    <row r="174" spans="1:20" x14ac:dyDescent="0.15">
      <c r="A174" s="566" t="str">
        <f>A$12</f>
        <v>Angazhimet kujtesë</v>
      </c>
      <c r="B174" s="562"/>
      <c r="C174" s="562">
        <f>'(C5) Angazhimet'!D65</f>
        <v>0</v>
      </c>
      <c r="D174" s="560">
        <f>'(C5) Angazhimet'!E65</f>
        <v>0</v>
      </c>
      <c r="E174" s="560">
        <f>'(C5) Angazhimet'!F65</f>
        <v>0</v>
      </c>
      <c r="F174" s="407" t="str">
        <f>IF(C174&gt;C173,"STOPP!","OK!")</f>
        <v>OK!</v>
      </c>
      <c r="G174" s="407" t="str">
        <f t="shared" si="620"/>
        <v>OK!</v>
      </c>
      <c r="H174" s="407" t="str">
        <f t="shared" si="621"/>
        <v>OK!</v>
      </c>
      <c r="I174" s="407" t="str">
        <f t="shared" si="622"/>
        <v>OK!</v>
      </c>
      <c r="J174" s="407" t="str">
        <f t="shared" si="623"/>
        <v>OK!</v>
      </c>
      <c r="K174" s="407" t="str">
        <f t="shared" si="624"/>
        <v>OK!</v>
      </c>
      <c r="L174" s="407" t="str">
        <f t="shared" si="625"/>
        <v>OK!</v>
      </c>
      <c r="M174" s="407" t="str">
        <f t="shared" si="626"/>
        <v>OK!</v>
      </c>
      <c r="N174" s="407" t="str">
        <f t="shared" si="627"/>
        <v>OK!</v>
      </c>
      <c r="O174" s="407" t="str">
        <f t="shared" si="628"/>
        <v>OK!</v>
      </c>
      <c r="P174" s="407" t="str">
        <f t="shared" si="629"/>
        <v>OK!</v>
      </c>
      <c r="Q174" s="407" t="str">
        <f t="shared" si="630"/>
        <v>OK!</v>
      </c>
      <c r="R174" s="407" t="str">
        <f t="shared" si="631"/>
        <v>OK!</v>
      </c>
      <c r="S174" s="407" t="str">
        <f>IF(D174&gt;D173,"STOPP!","OK!")</f>
        <v>OK!</v>
      </c>
      <c r="T174" s="407" t="str">
        <f>IF(E174&gt;E173,"STOPP!","OK!")</f>
        <v>OK!</v>
      </c>
    </row>
    <row r="175" spans="1:20" ht="15.75" x14ac:dyDescent="0.15">
      <c r="A175" s="696" t="str">
        <f>'(B3) Struktura Funksionale'!B54</f>
        <v>04740</v>
      </c>
      <c r="B175" s="866" t="str">
        <f>'(B3) Struktura Funksionale'!C54</f>
        <v>Projekte Zhvillimi</v>
      </c>
      <c r="C175" s="867"/>
      <c r="D175" s="867"/>
      <c r="E175" s="868"/>
      <c r="F175" s="407"/>
      <c r="G175" s="407"/>
      <c r="H175" s="407"/>
      <c r="I175" s="407"/>
      <c r="J175" s="407"/>
      <c r="K175" s="407"/>
      <c r="L175" s="407"/>
      <c r="M175" s="407"/>
      <c r="N175" s="407"/>
      <c r="O175" s="407"/>
      <c r="P175" s="407"/>
      <c r="Q175" s="407"/>
      <c r="R175" s="407"/>
      <c r="S175" s="407"/>
      <c r="T175" s="407"/>
    </row>
    <row r="176" spans="1:20" x14ac:dyDescent="0.15">
      <c r="A176" s="286" t="str">
        <f>A$8</f>
        <v>Pagat dhe sigurimet shoqërore</v>
      </c>
      <c r="B176" s="286"/>
      <c r="C176" s="287"/>
      <c r="D176" s="287"/>
      <c r="E176" s="287"/>
      <c r="F176" s="407" t="str">
        <f t="shared" ref="F176:F178" si="632">IF(C176&lt;0,"STOPP!","OK!")</f>
        <v>OK!</v>
      </c>
      <c r="G176" s="407" t="str">
        <f t="shared" ref="G176:G180" si="633">IF(D176&lt;0,"STOPP!","OK!")</f>
        <v>OK!</v>
      </c>
      <c r="H176" s="407" t="str">
        <f t="shared" ref="H176:H180" si="634">IF(E176&lt;0,"STOPP!","OK!")</f>
        <v>OK!</v>
      </c>
      <c r="I176" s="407" t="str">
        <f t="shared" ref="I176:I180" si="635">IF(F176&lt;0,"STOPP!","OK!")</f>
        <v>OK!</v>
      </c>
      <c r="J176" s="407" t="str">
        <f t="shared" ref="J176:J180" si="636">IF(G176&lt;0,"STOPP!","OK!")</f>
        <v>OK!</v>
      </c>
      <c r="K176" s="407" t="str">
        <f t="shared" ref="K176:K180" si="637">IF(H176&lt;0,"STOPP!","OK!")</f>
        <v>OK!</v>
      </c>
      <c r="L176" s="407" t="str">
        <f t="shared" ref="L176:L180" si="638">IF(I176&lt;0,"STOPP!","OK!")</f>
        <v>OK!</v>
      </c>
      <c r="M176" s="407" t="str">
        <f t="shared" ref="M176:M180" si="639">IF(J176&lt;0,"STOPP!","OK!")</f>
        <v>OK!</v>
      </c>
      <c r="N176" s="407" t="str">
        <f t="shared" ref="N176:N180" si="640">IF(K176&lt;0,"STOPP!","OK!")</f>
        <v>OK!</v>
      </c>
      <c r="O176" s="407" t="str">
        <f t="shared" ref="O176:O180" si="641">IF(L176&lt;0,"STOPP!","OK!")</f>
        <v>OK!</v>
      </c>
      <c r="P176" s="407" t="str">
        <f t="shared" ref="P176:P180" si="642">IF(M176&lt;0,"STOPP!","OK!")</f>
        <v>OK!</v>
      </c>
      <c r="Q176" s="407" t="str">
        <f t="shared" ref="Q176:Q180" si="643">IF(N176&lt;0,"STOPP!","OK!")</f>
        <v>OK!</v>
      </c>
      <c r="R176" s="407" t="str">
        <f t="shared" ref="R176:R180" si="644">IF(O176&lt;0,"STOPP!","OK!")</f>
        <v>OK!</v>
      </c>
      <c r="S176" s="407" t="str">
        <f t="shared" ref="S176:S178" si="645">IF(D176&lt;0,"STOPP!","OK!")</f>
        <v>OK!</v>
      </c>
      <c r="T176" s="407" t="str">
        <f t="shared" ref="T176:T178" si="646">IF(E176&lt;0,"STOPP!","OK!")</f>
        <v>OK!</v>
      </c>
    </row>
    <row r="177" spans="1:20" x14ac:dyDescent="0.15">
      <c r="A177" s="286" t="str">
        <f>A$9</f>
        <v>Të tjera shpenzime korrente</v>
      </c>
      <c r="B177" s="286"/>
      <c r="C177" s="288"/>
      <c r="D177" s="288"/>
      <c r="E177" s="288"/>
      <c r="F177" s="407" t="str">
        <f t="shared" si="632"/>
        <v>OK!</v>
      </c>
      <c r="G177" s="407" t="str">
        <f t="shared" si="633"/>
        <v>OK!</v>
      </c>
      <c r="H177" s="407" t="str">
        <f t="shared" si="634"/>
        <v>OK!</v>
      </c>
      <c r="I177" s="407" t="str">
        <f t="shared" si="635"/>
        <v>OK!</v>
      </c>
      <c r="J177" s="407" t="str">
        <f t="shared" si="636"/>
        <v>OK!</v>
      </c>
      <c r="K177" s="407" t="str">
        <f t="shared" si="637"/>
        <v>OK!</v>
      </c>
      <c r="L177" s="407" t="str">
        <f t="shared" si="638"/>
        <v>OK!</v>
      </c>
      <c r="M177" s="407" t="str">
        <f t="shared" si="639"/>
        <v>OK!</v>
      </c>
      <c r="N177" s="407" t="str">
        <f t="shared" si="640"/>
        <v>OK!</v>
      </c>
      <c r="O177" s="407" t="str">
        <f t="shared" si="641"/>
        <v>OK!</v>
      </c>
      <c r="P177" s="407" t="str">
        <f t="shared" si="642"/>
        <v>OK!</v>
      </c>
      <c r="Q177" s="407" t="str">
        <f t="shared" si="643"/>
        <v>OK!</v>
      </c>
      <c r="R177" s="407" t="str">
        <f t="shared" si="644"/>
        <v>OK!</v>
      </c>
      <c r="S177" s="407" t="str">
        <f t="shared" si="645"/>
        <v>OK!</v>
      </c>
      <c r="T177" s="407" t="str">
        <f t="shared" si="646"/>
        <v>OK!</v>
      </c>
    </row>
    <row r="178" spans="1:20" x14ac:dyDescent="0.15">
      <c r="A178" s="564" t="str">
        <f>A$10</f>
        <v>Shpenzimet kapitale</v>
      </c>
      <c r="B178" s="565"/>
      <c r="C178" s="562">
        <f>C179-C176-C177</f>
        <v>0</v>
      </c>
      <c r="D178" s="560">
        <f>D179-D176-D177</f>
        <v>0</v>
      </c>
      <c r="E178" s="560">
        <f>E179-E176-E177</f>
        <v>0</v>
      </c>
      <c r="F178" s="407" t="str">
        <f t="shared" si="632"/>
        <v>OK!</v>
      </c>
      <c r="G178" s="407" t="str">
        <f t="shared" si="633"/>
        <v>OK!</v>
      </c>
      <c r="H178" s="407" t="str">
        <f t="shared" si="634"/>
        <v>OK!</v>
      </c>
      <c r="I178" s="407" t="str">
        <f t="shared" si="635"/>
        <v>OK!</v>
      </c>
      <c r="J178" s="407" t="str">
        <f t="shared" si="636"/>
        <v>OK!</v>
      </c>
      <c r="K178" s="407" t="str">
        <f t="shared" si="637"/>
        <v>OK!</v>
      </c>
      <c r="L178" s="407" t="str">
        <f t="shared" si="638"/>
        <v>OK!</v>
      </c>
      <c r="M178" s="407" t="str">
        <f t="shared" si="639"/>
        <v>OK!</v>
      </c>
      <c r="N178" s="407" t="str">
        <f t="shared" si="640"/>
        <v>OK!</v>
      </c>
      <c r="O178" s="407" t="str">
        <f t="shared" si="641"/>
        <v>OK!</v>
      </c>
      <c r="P178" s="407" t="str">
        <f t="shared" si="642"/>
        <v>OK!</v>
      </c>
      <c r="Q178" s="407" t="str">
        <f t="shared" si="643"/>
        <v>OK!</v>
      </c>
      <c r="R178" s="407" t="str">
        <f t="shared" si="644"/>
        <v>OK!</v>
      </c>
      <c r="S178" s="407" t="str">
        <f t="shared" si="645"/>
        <v>OK!</v>
      </c>
      <c r="T178" s="407" t="str">
        <f t="shared" si="646"/>
        <v>OK!</v>
      </c>
    </row>
    <row r="179" spans="1:20" x14ac:dyDescent="0.15">
      <c r="A179" s="554" t="str">
        <f>A$11</f>
        <v>Tavanet e përgjithshme</v>
      </c>
      <c r="B179" s="555"/>
      <c r="C179" s="563">
        <v>0</v>
      </c>
      <c r="D179" s="561">
        <v>0</v>
      </c>
      <c r="E179" s="561">
        <v>0</v>
      </c>
      <c r="F179" s="407" t="str">
        <f>IF(C179&lt;0,"STOPP!","OK!")</f>
        <v>OK!</v>
      </c>
      <c r="G179" s="407" t="str">
        <f t="shared" si="633"/>
        <v>OK!</v>
      </c>
      <c r="H179" s="407" t="str">
        <f t="shared" si="634"/>
        <v>OK!</v>
      </c>
      <c r="I179" s="407" t="str">
        <f t="shared" si="635"/>
        <v>OK!</v>
      </c>
      <c r="J179" s="407" t="str">
        <f t="shared" si="636"/>
        <v>OK!</v>
      </c>
      <c r="K179" s="407" t="str">
        <f t="shared" si="637"/>
        <v>OK!</v>
      </c>
      <c r="L179" s="407" t="str">
        <f t="shared" si="638"/>
        <v>OK!</v>
      </c>
      <c r="M179" s="407" t="str">
        <f t="shared" si="639"/>
        <v>OK!</v>
      </c>
      <c r="N179" s="407" t="str">
        <f t="shared" si="640"/>
        <v>OK!</v>
      </c>
      <c r="O179" s="407" t="str">
        <f t="shared" si="641"/>
        <v>OK!</v>
      </c>
      <c r="P179" s="407" t="str">
        <f t="shared" si="642"/>
        <v>OK!</v>
      </c>
      <c r="Q179" s="407" t="str">
        <f t="shared" si="643"/>
        <v>OK!</v>
      </c>
      <c r="R179" s="407" t="str">
        <f t="shared" si="644"/>
        <v>OK!</v>
      </c>
      <c r="S179" s="407" t="str">
        <f>IF(D179&lt;0,"STOPP!","OK!")</f>
        <v>OK!</v>
      </c>
      <c r="T179" s="407" t="str">
        <f>IF(E179&lt;0,"STOPP!","OK!")</f>
        <v>OK!</v>
      </c>
    </row>
    <row r="180" spans="1:20" x14ac:dyDescent="0.15">
      <c r="A180" s="566" t="str">
        <f>A$12</f>
        <v>Angazhimet kujtesë</v>
      </c>
      <c r="B180" s="562"/>
      <c r="C180" s="562">
        <f>'(C5) Angazhimet'!D61</f>
        <v>0</v>
      </c>
      <c r="D180" s="562">
        <f>'(C5) Angazhimet'!E61</f>
        <v>0</v>
      </c>
      <c r="E180" s="562">
        <f>'(C5) Angazhimet'!F61</f>
        <v>0</v>
      </c>
      <c r="F180" s="407" t="str">
        <f>IF(C180&gt;C179,"STOPP!","OK!")</f>
        <v>OK!</v>
      </c>
      <c r="G180" s="407" t="str">
        <f t="shared" si="633"/>
        <v>OK!</v>
      </c>
      <c r="H180" s="407" t="str">
        <f t="shared" si="634"/>
        <v>OK!</v>
      </c>
      <c r="I180" s="407" t="str">
        <f t="shared" si="635"/>
        <v>OK!</v>
      </c>
      <c r="J180" s="407" t="str">
        <f t="shared" si="636"/>
        <v>OK!</v>
      </c>
      <c r="K180" s="407" t="str">
        <f t="shared" si="637"/>
        <v>OK!</v>
      </c>
      <c r="L180" s="407" t="str">
        <f t="shared" si="638"/>
        <v>OK!</v>
      </c>
      <c r="M180" s="407" t="str">
        <f t="shared" si="639"/>
        <v>OK!</v>
      </c>
      <c r="N180" s="407" t="str">
        <f t="shared" si="640"/>
        <v>OK!</v>
      </c>
      <c r="O180" s="407" t="str">
        <f t="shared" si="641"/>
        <v>OK!</v>
      </c>
      <c r="P180" s="407" t="str">
        <f t="shared" si="642"/>
        <v>OK!</v>
      </c>
      <c r="Q180" s="407" t="str">
        <f t="shared" si="643"/>
        <v>OK!</v>
      </c>
      <c r="R180" s="407" t="str">
        <f t="shared" si="644"/>
        <v>OK!</v>
      </c>
      <c r="S180" s="407" t="str">
        <f>IF(D180&gt;D179,"STOPP!","OK!")</f>
        <v>OK!</v>
      </c>
      <c r="T180" s="407" t="str">
        <f>IF(E180&gt;E179,"STOPP!","OK!")</f>
        <v>OK!</v>
      </c>
    </row>
    <row r="181" spans="1:20" ht="15.75" x14ac:dyDescent="0.15">
      <c r="A181" s="696" t="str">
        <f>'(B3) Struktura Funksionale'!B55</f>
        <v>04760</v>
      </c>
      <c r="B181" s="866" t="str">
        <f>'(B3) Struktura Funksionale'!C55</f>
        <v>Zhvillimi i turizmit</v>
      </c>
      <c r="C181" s="867"/>
      <c r="D181" s="867"/>
      <c r="E181" s="868"/>
      <c r="F181" s="407"/>
      <c r="G181" s="407"/>
      <c r="H181" s="407"/>
      <c r="I181" s="407"/>
      <c r="J181" s="407"/>
      <c r="K181" s="407"/>
      <c r="L181" s="407"/>
      <c r="M181" s="407"/>
      <c r="N181" s="407"/>
      <c r="O181" s="407"/>
      <c r="P181" s="407"/>
      <c r="Q181" s="407"/>
      <c r="R181" s="407"/>
      <c r="S181" s="407"/>
      <c r="T181" s="407"/>
    </row>
    <row r="182" spans="1:20" x14ac:dyDescent="0.15">
      <c r="A182" s="286" t="str">
        <f>A$8</f>
        <v>Pagat dhe sigurimet shoqërore</v>
      </c>
      <c r="B182" s="286"/>
      <c r="C182" s="287">
        <v>4517</v>
      </c>
      <c r="D182" s="287">
        <v>4517</v>
      </c>
      <c r="E182" s="287">
        <v>4517</v>
      </c>
      <c r="F182" s="407" t="str">
        <f t="shared" ref="F182:F184" si="647">IF(C182&lt;0,"STOPP!","OK!")</f>
        <v>OK!</v>
      </c>
      <c r="G182" s="407" t="str">
        <f t="shared" ref="G182:G186" si="648">IF(D182&lt;0,"STOPP!","OK!")</f>
        <v>OK!</v>
      </c>
      <c r="H182" s="407" t="str">
        <f t="shared" ref="H182:H186" si="649">IF(E182&lt;0,"STOPP!","OK!")</f>
        <v>OK!</v>
      </c>
      <c r="I182" s="407" t="str">
        <f t="shared" ref="I182:I186" si="650">IF(F182&lt;0,"STOPP!","OK!")</f>
        <v>OK!</v>
      </c>
      <c r="J182" s="407" t="str">
        <f t="shared" ref="J182:J186" si="651">IF(G182&lt;0,"STOPP!","OK!")</f>
        <v>OK!</v>
      </c>
      <c r="K182" s="407" t="str">
        <f t="shared" ref="K182:K186" si="652">IF(H182&lt;0,"STOPP!","OK!")</f>
        <v>OK!</v>
      </c>
      <c r="L182" s="407" t="str">
        <f t="shared" ref="L182:L186" si="653">IF(I182&lt;0,"STOPP!","OK!")</f>
        <v>OK!</v>
      </c>
      <c r="M182" s="407" t="str">
        <f t="shared" ref="M182:M186" si="654">IF(J182&lt;0,"STOPP!","OK!")</f>
        <v>OK!</v>
      </c>
      <c r="N182" s="407" t="str">
        <f t="shared" ref="N182:N186" si="655">IF(K182&lt;0,"STOPP!","OK!")</f>
        <v>OK!</v>
      </c>
      <c r="O182" s="407" t="str">
        <f t="shared" ref="O182:O186" si="656">IF(L182&lt;0,"STOPP!","OK!")</f>
        <v>OK!</v>
      </c>
      <c r="P182" s="407" t="str">
        <f t="shared" ref="P182:P186" si="657">IF(M182&lt;0,"STOPP!","OK!")</f>
        <v>OK!</v>
      </c>
      <c r="Q182" s="407" t="str">
        <f t="shared" ref="Q182:Q186" si="658">IF(N182&lt;0,"STOPP!","OK!")</f>
        <v>OK!</v>
      </c>
      <c r="R182" s="407" t="str">
        <f t="shared" ref="R182:R186" si="659">IF(O182&lt;0,"STOPP!","OK!")</f>
        <v>OK!</v>
      </c>
      <c r="S182" s="407" t="str">
        <f t="shared" ref="S182:S184" si="660">IF(D182&lt;0,"STOPP!","OK!")</f>
        <v>OK!</v>
      </c>
      <c r="T182" s="407" t="str">
        <f t="shared" ref="T182:T184" si="661">IF(E182&lt;0,"STOPP!","OK!")</f>
        <v>OK!</v>
      </c>
    </row>
    <row r="183" spans="1:20" x14ac:dyDescent="0.15">
      <c r="A183" s="286" t="str">
        <f>A$9</f>
        <v>Të tjera shpenzime korrente</v>
      </c>
      <c r="B183" s="286"/>
      <c r="C183" s="288">
        <v>3757</v>
      </c>
      <c r="D183" s="288">
        <v>3757</v>
      </c>
      <c r="E183" s="288">
        <v>3757</v>
      </c>
      <c r="F183" s="407" t="str">
        <f t="shared" si="647"/>
        <v>OK!</v>
      </c>
      <c r="G183" s="407" t="str">
        <f t="shared" si="648"/>
        <v>OK!</v>
      </c>
      <c r="H183" s="407" t="str">
        <f t="shared" si="649"/>
        <v>OK!</v>
      </c>
      <c r="I183" s="407" t="str">
        <f t="shared" si="650"/>
        <v>OK!</v>
      </c>
      <c r="J183" s="407" t="str">
        <f t="shared" si="651"/>
        <v>OK!</v>
      </c>
      <c r="K183" s="407" t="str">
        <f t="shared" si="652"/>
        <v>OK!</v>
      </c>
      <c r="L183" s="407" t="str">
        <f t="shared" si="653"/>
        <v>OK!</v>
      </c>
      <c r="M183" s="407" t="str">
        <f t="shared" si="654"/>
        <v>OK!</v>
      </c>
      <c r="N183" s="407" t="str">
        <f t="shared" si="655"/>
        <v>OK!</v>
      </c>
      <c r="O183" s="407" t="str">
        <f t="shared" si="656"/>
        <v>OK!</v>
      </c>
      <c r="P183" s="407" t="str">
        <f t="shared" si="657"/>
        <v>OK!</v>
      </c>
      <c r="Q183" s="407" t="str">
        <f t="shared" si="658"/>
        <v>OK!</v>
      </c>
      <c r="R183" s="407" t="str">
        <f t="shared" si="659"/>
        <v>OK!</v>
      </c>
      <c r="S183" s="407" t="str">
        <f t="shared" si="660"/>
        <v>OK!</v>
      </c>
      <c r="T183" s="407" t="str">
        <f t="shared" si="661"/>
        <v>OK!</v>
      </c>
    </row>
    <row r="184" spans="1:20" x14ac:dyDescent="0.15">
      <c r="A184" s="564" t="str">
        <f>A$10</f>
        <v>Shpenzimet kapitale</v>
      </c>
      <c r="B184" s="565"/>
      <c r="C184" s="562">
        <f>C185-C182-C183</f>
        <v>200</v>
      </c>
      <c r="D184" s="560">
        <f>D185-D182-D183</f>
        <v>200</v>
      </c>
      <c r="E184" s="560">
        <f>E185-E182-E183</f>
        <v>200</v>
      </c>
      <c r="F184" s="407" t="str">
        <f t="shared" si="647"/>
        <v>OK!</v>
      </c>
      <c r="G184" s="407" t="str">
        <f t="shared" si="648"/>
        <v>OK!</v>
      </c>
      <c r="H184" s="407" t="str">
        <f t="shared" si="649"/>
        <v>OK!</v>
      </c>
      <c r="I184" s="407" t="str">
        <f t="shared" si="650"/>
        <v>OK!</v>
      </c>
      <c r="J184" s="407" t="str">
        <f t="shared" si="651"/>
        <v>OK!</v>
      </c>
      <c r="K184" s="407" t="str">
        <f t="shared" si="652"/>
        <v>OK!</v>
      </c>
      <c r="L184" s="407" t="str">
        <f t="shared" si="653"/>
        <v>OK!</v>
      </c>
      <c r="M184" s="407" t="str">
        <f t="shared" si="654"/>
        <v>OK!</v>
      </c>
      <c r="N184" s="407" t="str">
        <f t="shared" si="655"/>
        <v>OK!</v>
      </c>
      <c r="O184" s="407" t="str">
        <f t="shared" si="656"/>
        <v>OK!</v>
      </c>
      <c r="P184" s="407" t="str">
        <f t="shared" si="657"/>
        <v>OK!</v>
      </c>
      <c r="Q184" s="407" t="str">
        <f t="shared" si="658"/>
        <v>OK!</v>
      </c>
      <c r="R184" s="407" t="str">
        <f t="shared" si="659"/>
        <v>OK!</v>
      </c>
      <c r="S184" s="407" t="str">
        <f t="shared" si="660"/>
        <v>OK!</v>
      </c>
      <c r="T184" s="407" t="str">
        <f t="shared" si="661"/>
        <v>OK!</v>
      </c>
    </row>
    <row r="185" spans="1:20" x14ac:dyDescent="0.15">
      <c r="A185" s="554" t="str">
        <f>A$11</f>
        <v>Tavanet e përgjithshme</v>
      </c>
      <c r="B185" s="555"/>
      <c r="C185" s="561">
        <v>8474</v>
      </c>
      <c r="D185" s="561">
        <v>8474</v>
      </c>
      <c r="E185" s="561">
        <v>8474</v>
      </c>
      <c r="F185" s="407" t="str">
        <f>IF(C185&lt;0,"STOPP!","OK!")</f>
        <v>OK!</v>
      </c>
      <c r="G185" s="407" t="str">
        <f t="shared" si="648"/>
        <v>OK!</v>
      </c>
      <c r="H185" s="407" t="str">
        <f t="shared" si="649"/>
        <v>OK!</v>
      </c>
      <c r="I185" s="407" t="str">
        <f t="shared" si="650"/>
        <v>OK!</v>
      </c>
      <c r="J185" s="407" t="str">
        <f t="shared" si="651"/>
        <v>OK!</v>
      </c>
      <c r="K185" s="407" t="str">
        <f t="shared" si="652"/>
        <v>OK!</v>
      </c>
      <c r="L185" s="407" t="str">
        <f t="shared" si="653"/>
        <v>OK!</v>
      </c>
      <c r="M185" s="407" t="str">
        <f t="shared" si="654"/>
        <v>OK!</v>
      </c>
      <c r="N185" s="407" t="str">
        <f t="shared" si="655"/>
        <v>OK!</v>
      </c>
      <c r="O185" s="407" t="str">
        <f t="shared" si="656"/>
        <v>OK!</v>
      </c>
      <c r="P185" s="407" t="str">
        <f t="shared" si="657"/>
        <v>OK!</v>
      </c>
      <c r="Q185" s="407" t="str">
        <f t="shared" si="658"/>
        <v>OK!</v>
      </c>
      <c r="R185" s="407" t="str">
        <f t="shared" si="659"/>
        <v>OK!</v>
      </c>
      <c r="S185" s="407" t="str">
        <f>IF(D185&lt;0,"STOPP!","OK!")</f>
        <v>OK!</v>
      </c>
      <c r="T185" s="407" t="str">
        <f>IF(E185&lt;0,"STOPP!","OK!")</f>
        <v>OK!</v>
      </c>
    </row>
    <row r="186" spans="1:20" x14ac:dyDescent="0.15">
      <c r="A186" s="566" t="str">
        <f>A$12</f>
        <v>Angazhimet kujtesë</v>
      </c>
      <c r="B186" s="562"/>
      <c r="C186" s="562">
        <f>'(C5) Angazhimet'!D62</f>
        <v>0</v>
      </c>
      <c r="D186" s="562">
        <f>'(C5) Angazhimet'!E62</f>
        <v>0</v>
      </c>
      <c r="E186" s="562">
        <f>'(C5) Angazhimet'!F62</f>
        <v>0</v>
      </c>
      <c r="F186" s="407" t="str">
        <f>IF(C186&gt;C185,"STOPP!","OK!")</f>
        <v>OK!</v>
      </c>
      <c r="G186" s="407" t="str">
        <f t="shared" si="648"/>
        <v>OK!</v>
      </c>
      <c r="H186" s="407" t="str">
        <f t="shared" si="649"/>
        <v>OK!</v>
      </c>
      <c r="I186" s="407" t="str">
        <f t="shared" si="650"/>
        <v>OK!</v>
      </c>
      <c r="J186" s="407" t="str">
        <f t="shared" si="651"/>
        <v>OK!</v>
      </c>
      <c r="K186" s="407" t="str">
        <f t="shared" si="652"/>
        <v>OK!</v>
      </c>
      <c r="L186" s="407" t="str">
        <f t="shared" si="653"/>
        <v>OK!</v>
      </c>
      <c r="M186" s="407" t="str">
        <f t="shared" si="654"/>
        <v>OK!</v>
      </c>
      <c r="N186" s="407" t="str">
        <f t="shared" si="655"/>
        <v>OK!</v>
      </c>
      <c r="O186" s="407" t="str">
        <f t="shared" si="656"/>
        <v>OK!</v>
      </c>
      <c r="P186" s="407" t="str">
        <f t="shared" si="657"/>
        <v>OK!</v>
      </c>
      <c r="Q186" s="407" t="str">
        <f t="shared" si="658"/>
        <v>OK!</v>
      </c>
      <c r="R186" s="407" t="str">
        <f t="shared" si="659"/>
        <v>OK!</v>
      </c>
      <c r="S186" s="407" t="str">
        <f>IF(D186&gt;D185,"STOPP!","OK!")</f>
        <v>OK!</v>
      </c>
      <c r="T186" s="407" t="str">
        <f>IF(E186&gt;E185,"STOPP!","OK!")</f>
        <v>OK!</v>
      </c>
    </row>
    <row r="187" spans="1:20" ht="22.5" customHeight="1" x14ac:dyDescent="0.25">
      <c r="A187" s="684" t="str">
        <f>'(B2) Struktura Organizative'!A32</f>
        <v>Nënfunksioni 10</v>
      </c>
      <c r="B187" s="835" t="str">
        <f>'(B2) Struktura Organizative'!B32</f>
        <v>051 Menaxhimi i i mbetjeve</v>
      </c>
      <c r="C187" s="835"/>
      <c r="D187" s="835"/>
      <c r="E187" s="835"/>
      <c r="G187" s="312">
        <f>C191</f>
        <v>112877</v>
      </c>
      <c r="H187" s="312">
        <f t="shared" ref="H187" si="662">D191</f>
        <v>108819</v>
      </c>
      <c r="I187" s="312">
        <f t="shared" ref="I187" si="663">E191</f>
        <v>108819</v>
      </c>
      <c r="J187" s="312">
        <f>C188</f>
        <v>26400</v>
      </c>
      <c r="K187" s="312">
        <f t="shared" ref="K187" si="664">D188</f>
        <v>26400</v>
      </c>
      <c r="L187" s="312">
        <f t="shared" ref="L187" si="665">E188</f>
        <v>26400</v>
      </c>
      <c r="M187" s="312">
        <f>C189</f>
        <v>85377</v>
      </c>
      <c r="N187" s="312">
        <f t="shared" ref="N187" si="666">D189</f>
        <v>82419</v>
      </c>
      <c r="O187" s="312">
        <f t="shared" ref="O187" si="667">E189</f>
        <v>82419</v>
      </c>
      <c r="P187" s="312">
        <f>C190</f>
        <v>1100</v>
      </c>
      <c r="Q187" s="312">
        <f t="shared" ref="Q187" si="668">D190</f>
        <v>0</v>
      </c>
      <c r="R187" s="312">
        <f t="shared" ref="R187" si="669">E190</f>
        <v>0</v>
      </c>
    </row>
    <row r="188" spans="1:20" x14ac:dyDescent="0.15">
      <c r="A188" s="286" t="str">
        <f>A$8</f>
        <v>Pagat dhe sigurimet shoqërore</v>
      </c>
      <c r="B188" s="286"/>
      <c r="C188" s="562">
        <f>C194</f>
        <v>26400</v>
      </c>
      <c r="D188" s="562">
        <f t="shared" ref="D188:E188" si="670">D194</f>
        <v>26400</v>
      </c>
      <c r="E188" s="562">
        <f t="shared" si="670"/>
        <v>26400</v>
      </c>
      <c r="F188" s="407" t="str">
        <f t="shared" ref="F188:F190" si="671">IF(C188&lt;0,"STOPP!","OK!")</f>
        <v>OK!</v>
      </c>
      <c r="G188" s="407" t="str">
        <f t="shared" ref="G188:G190" si="672">IF(D188&lt;0,"STOPP!","OK!")</f>
        <v>OK!</v>
      </c>
      <c r="H188" s="407" t="str">
        <f t="shared" ref="H188:H190" si="673">IF(E188&lt;0,"STOPP!","OK!")</f>
        <v>OK!</v>
      </c>
      <c r="I188" s="407" t="str">
        <f t="shared" ref="I188:I190" si="674">IF(F188&lt;0,"STOPP!","OK!")</f>
        <v>OK!</v>
      </c>
      <c r="J188" s="407" t="str">
        <f t="shared" ref="J188:J190" si="675">IF(G188&lt;0,"STOPP!","OK!")</f>
        <v>OK!</v>
      </c>
      <c r="K188" s="407" t="str">
        <f t="shared" ref="K188:K190" si="676">IF(H188&lt;0,"STOPP!","OK!")</f>
        <v>OK!</v>
      </c>
      <c r="L188" s="407" t="str">
        <f t="shared" ref="L188:L190" si="677">IF(I188&lt;0,"STOPP!","OK!")</f>
        <v>OK!</v>
      </c>
      <c r="M188" s="407" t="str">
        <f t="shared" ref="M188:M190" si="678">IF(J188&lt;0,"STOPP!","OK!")</f>
        <v>OK!</v>
      </c>
      <c r="N188" s="407" t="str">
        <f t="shared" ref="N188:N190" si="679">IF(K188&lt;0,"STOPP!","OK!")</f>
        <v>OK!</v>
      </c>
      <c r="O188" s="407" t="str">
        <f t="shared" ref="O188:O190" si="680">IF(L188&lt;0,"STOPP!","OK!")</f>
        <v>OK!</v>
      </c>
      <c r="P188" s="407" t="str">
        <f t="shared" ref="P188:P190" si="681">IF(M188&lt;0,"STOPP!","OK!")</f>
        <v>OK!</v>
      </c>
      <c r="Q188" s="407" t="str">
        <f t="shared" ref="Q188:Q190" si="682">IF(N188&lt;0,"STOPP!","OK!")</f>
        <v>OK!</v>
      </c>
      <c r="R188" s="407" t="str">
        <f t="shared" ref="R188:R190" si="683">IF(O188&lt;0,"STOPP!","OK!")</f>
        <v>OK!</v>
      </c>
      <c r="S188" s="407" t="str">
        <f t="shared" ref="S188:S190" si="684">IF(D188&lt;0,"STOPP!","OK!")</f>
        <v>OK!</v>
      </c>
      <c r="T188" s="407" t="str">
        <f t="shared" ref="T188:T190" si="685">IF(E188&lt;0,"STOPP!","OK!")</f>
        <v>OK!</v>
      </c>
    </row>
    <row r="189" spans="1:20" x14ac:dyDescent="0.15">
      <c r="A189" s="286" t="str">
        <f>A$9</f>
        <v>Të tjera shpenzime korrente</v>
      </c>
      <c r="B189" s="286"/>
      <c r="C189" s="562">
        <f>C195</f>
        <v>85377</v>
      </c>
      <c r="D189" s="562">
        <f t="shared" ref="D189:E189" si="686">D195</f>
        <v>82419</v>
      </c>
      <c r="E189" s="562">
        <f t="shared" si="686"/>
        <v>82419</v>
      </c>
      <c r="F189" s="407" t="str">
        <f t="shared" si="671"/>
        <v>OK!</v>
      </c>
      <c r="G189" s="407" t="str">
        <f t="shared" si="672"/>
        <v>OK!</v>
      </c>
      <c r="H189" s="407" t="str">
        <f t="shared" si="673"/>
        <v>OK!</v>
      </c>
      <c r="I189" s="407" t="str">
        <f t="shared" si="674"/>
        <v>OK!</v>
      </c>
      <c r="J189" s="407" t="str">
        <f t="shared" si="675"/>
        <v>OK!</v>
      </c>
      <c r="K189" s="407" t="str">
        <f t="shared" si="676"/>
        <v>OK!</v>
      </c>
      <c r="L189" s="407" t="str">
        <f t="shared" si="677"/>
        <v>OK!</v>
      </c>
      <c r="M189" s="407" t="str">
        <f t="shared" si="678"/>
        <v>OK!</v>
      </c>
      <c r="N189" s="407" t="str">
        <f t="shared" si="679"/>
        <v>OK!</v>
      </c>
      <c r="O189" s="407" t="str">
        <f t="shared" si="680"/>
        <v>OK!</v>
      </c>
      <c r="P189" s="407" t="str">
        <f t="shared" si="681"/>
        <v>OK!</v>
      </c>
      <c r="Q189" s="407" t="str">
        <f t="shared" si="682"/>
        <v>OK!</v>
      </c>
      <c r="R189" s="407" t="str">
        <f t="shared" si="683"/>
        <v>OK!</v>
      </c>
      <c r="S189" s="407" t="str">
        <f t="shared" si="684"/>
        <v>OK!</v>
      </c>
      <c r="T189" s="407" t="str">
        <f t="shared" si="685"/>
        <v>OK!</v>
      </c>
    </row>
    <row r="190" spans="1:20" x14ac:dyDescent="0.15">
      <c r="A190" s="564" t="str">
        <f>A$10</f>
        <v>Shpenzimet kapitale</v>
      </c>
      <c r="B190" s="565"/>
      <c r="C190" s="562">
        <f>C191-C188-C189</f>
        <v>1100</v>
      </c>
      <c r="D190" s="560">
        <f>D191-D188-D189</f>
        <v>0</v>
      </c>
      <c r="E190" s="560">
        <f>E191-E188-E189</f>
        <v>0</v>
      </c>
      <c r="F190" s="407" t="str">
        <f t="shared" si="671"/>
        <v>OK!</v>
      </c>
      <c r="G190" s="407" t="str">
        <f t="shared" si="672"/>
        <v>OK!</v>
      </c>
      <c r="H190" s="407" t="str">
        <f t="shared" si="673"/>
        <v>OK!</v>
      </c>
      <c r="I190" s="407" t="str">
        <f t="shared" si="674"/>
        <v>OK!</v>
      </c>
      <c r="J190" s="407" t="str">
        <f t="shared" si="675"/>
        <v>OK!</v>
      </c>
      <c r="K190" s="407" t="str">
        <f t="shared" si="676"/>
        <v>OK!</v>
      </c>
      <c r="L190" s="407" t="str">
        <f t="shared" si="677"/>
        <v>OK!</v>
      </c>
      <c r="M190" s="407" t="str">
        <f t="shared" si="678"/>
        <v>OK!</v>
      </c>
      <c r="N190" s="407" t="str">
        <f t="shared" si="679"/>
        <v>OK!</v>
      </c>
      <c r="O190" s="407" t="str">
        <f t="shared" si="680"/>
        <v>OK!</v>
      </c>
      <c r="P190" s="407" t="str">
        <f t="shared" si="681"/>
        <v>OK!</v>
      </c>
      <c r="Q190" s="407" t="str">
        <f t="shared" si="682"/>
        <v>OK!</v>
      </c>
      <c r="R190" s="407" t="str">
        <f t="shared" si="683"/>
        <v>OK!</v>
      </c>
      <c r="S190" s="407" t="str">
        <f t="shared" si="684"/>
        <v>OK!</v>
      </c>
      <c r="T190" s="407" t="str">
        <f t="shared" si="685"/>
        <v>OK!</v>
      </c>
    </row>
    <row r="191" spans="1:20" x14ac:dyDescent="0.15">
      <c r="A191" s="554" t="str">
        <f>A$11</f>
        <v>Tavanet e përgjithshme</v>
      </c>
      <c r="B191" s="555"/>
      <c r="C191" s="562">
        <f>C197</f>
        <v>112877</v>
      </c>
      <c r="D191" s="562">
        <f t="shared" ref="D191:E191" si="687">D197</f>
        <v>108819</v>
      </c>
      <c r="E191" s="562">
        <f t="shared" si="687"/>
        <v>108819</v>
      </c>
      <c r="F191" s="407" t="str">
        <f>IF(C191&lt;0,"STOPP!","OK!")</f>
        <v>OK!</v>
      </c>
      <c r="G191" s="407" t="str">
        <f t="shared" ref="G191:G192" si="688">IF(D191&lt;0,"STOPP!","OK!")</f>
        <v>OK!</v>
      </c>
      <c r="H191" s="407" t="str">
        <f t="shared" ref="H191:H192" si="689">IF(E191&lt;0,"STOPP!","OK!")</f>
        <v>OK!</v>
      </c>
      <c r="I191" s="407" t="str">
        <f t="shared" ref="I191:I192" si="690">IF(F191&lt;0,"STOPP!","OK!")</f>
        <v>OK!</v>
      </c>
      <c r="J191" s="407" t="str">
        <f t="shared" ref="J191:J192" si="691">IF(G191&lt;0,"STOPP!","OK!")</f>
        <v>OK!</v>
      </c>
      <c r="K191" s="407" t="str">
        <f t="shared" ref="K191:K192" si="692">IF(H191&lt;0,"STOPP!","OK!")</f>
        <v>OK!</v>
      </c>
      <c r="L191" s="407" t="str">
        <f t="shared" ref="L191:L192" si="693">IF(I191&lt;0,"STOPP!","OK!")</f>
        <v>OK!</v>
      </c>
      <c r="M191" s="407" t="str">
        <f t="shared" ref="M191:M192" si="694">IF(J191&lt;0,"STOPP!","OK!")</f>
        <v>OK!</v>
      </c>
      <c r="N191" s="407" t="str">
        <f t="shared" ref="N191:N192" si="695">IF(K191&lt;0,"STOPP!","OK!")</f>
        <v>OK!</v>
      </c>
      <c r="O191" s="407" t="str">
        <f t="shared" ref="O191:O192" si="696">IF(L191&lt;0,"STOPP!","OK!")</f>
        <v>OK!</v>
      </c>
      <c r="P191" s="407" t="str">
        <f t="shared" ref="P191:P192" si="697">IF(M191&lt;0,"STOPP!","OK!")</f>
        <v>OK!</v>
      </c>
      <c r="Q191" s="407" t="str">
        <f t="shared" ref="Q191:Q192" si="698">IF(N191&lt;0,"STOPP!","OK!")</f>
        <v>OK!</v>
      </c>
      <c r="R191" s="407" t="str">
        <f t="shared" ref="R191:R192" si="699">IF(O191&lt;0,"STOPP!","OK!")</f>
        <v>OK!</v>
      </c>
      <c r="S191" s="407" t="str">
        <f>IF(D191&lt;0,"STOPP!","OK!")</f>
        <v>OK!</v>
      </c>
      <c r="T191" s="407" t="str">
        <f>IF(E191&lt;0,"STOPP!","OK!")</f>
        <v>OK!</v>
      </c>
    </row>
    <row r="192" spans="1:20" x14ac:dyDescent="0.15">
      <c r="A192" s="566" t="str">
        <f>A$12</f>
        <v>Angazhimet kujtesë</v>
      </c>
      <c r="B192" s="562"/>
      <c r="C192" s="562">
        <f>'(C5) Angazhimet'!D70</f>
        <v>79780</v>
      </c>
      <c r="D192" s="560">
        <f>'(C5) Angazhimet'!E70</f>
        <v>79780</v>
      </c>
      <c r="E192" s="560">
        <f>'(C5) Angazhimet'!F70</f>
        <v>79780</v>
      </c>
      <c r="F192" s="407" t="str">
        <f>IF(C192&gt;C191,"STOPP!","OK!")</f>
        <v>OK!</v>
      </c>
      <c r="G192" s="407" t="str">
        <f t="shared" si="688"/>
        <v>OK!</v>
      </c>
      <c r="H192" s="407" t="str">
        <f t="shared" si="689"/>
        <v>OK!</v>
      </c>
      <c r="I192" s="407" t="str">
        <f t="shared" si="690"/>
        <v>OK!</v>
      </c>
      <c r="J192" s="407" t="str">
        <f t="shared" si="691"/>
        <v>OK!</v>
      </c>
      <c r="K192" s="407" t="str">
        <f t="shared" si="692"/>
        <v>OK!</v>
      </c>
      <c r="L192" s="407" t="str">
        <f t="shared" si="693"/>
        <v>OK!</v>
      </c>
      <c r="M192" s="407" t="str">
        <f t="shared" si="694"/>
        <v>OK!</v>
      </c>
      <c r="N192" s="407" t="str">
        <f t="shared" si="695"/>
        <v>OK!</v>
      </c>
      <c r="O192" s="407" t="str">
        <f t="shared" si="696"/>
        <v>OK!</v>
      </c>
      <c r="P192" s="407" t="str">
        <f t="shared" si="697"/>
        <v>OK!</v>
      </c>
      <c r="Q192" s="407" t="str">
        <f t="shared" si="698"/>
        <v>OK!</v>
      </c>
      <c r="R192" s="407" t="str">
        <f t="shared" si="699"/>
        <v>OK!</v>
      </c>
      <c r="S192" s="407" t="str">
        <f>IF(D192&gt;D191,"STOPP!","OK!")</f>
        <v>OK!</v>
      </c>
      <c r="T192" s="407" t="str">
        <f>IF(E192&gt;E191,"STOPP!","OK!")</f>
        <v>OK!</v>
      </c>
    </row>
    <row r="193" spans="1:20" ht="15.75" x14ac:dyDescent="0.15">
      <c r="A193" s="698" t="str">
        <f>'(B3) Struktura Funksionale'!B60</f>
        <v>05100</v>
      </c>
      <c r="B193" s="872" t="str">
        <f>'(B3) Struktura Funksionale'!C60</f>
        <v>Menaxhimi i mbetjeve</v>
      </c>
      <c r="C193" s="872"/>
      <c r="D193" s="872"/>
      <c r="E193" s="872"/>
      <c r="F193" s="407"/>
      <c r="G193" s="407"/>
      <c r="H193" s="407"/>
      <c r="I193" s="407"/>
      <c r="J193" s="407"/>
      <c r="K193" s="407"/>
      <c r="L193" s="407"/>
      <c r="M193" s="407"/>
      <c r="N193" s="407"/>
      <c r="O193" s="407"/>
      <c r="P193" s="407"/>
      <c r="Q193" s="407"/>
      <c r="R193" s="407"/>
      <c r="S193" s="407"/>
      <c r="T193" s="407"/>
    </row>
    <row r="194" spans="1:20" x14ac:dyDescent="0.15">
      <c r="A194" s="286" t="str">
        <f>A$8</f>
        <v>Pagat dhe sigurimet shoqërore</v>
      </c>
      <c r="B194" s="286"/>
      <c r="C194" s="287">
        <v>26400</v>
      </c>
      <c r="D194" s="287">
        <v>26400</v>
      </c>
      <c r="E194" s="287">
        <v>26400</v>
      </c>
      <c r="F194" s="407" t="str">
        <f t="shared" ref="F194:F196" si="700">IF(C194&lt;0,"STOPP!","OK!")</f>
        <v>OK!</v>
      </c>
      <c r="G194" s="407" t="str">
        <f t="shared" ref="G194:G198" si="701">IF(D194&lt;0,"STOPP!","OK!")</f>
        <v>OK!</v>
      </c>
      <c r="H194" s="407" t="str">
        <f t="shared" ref="H194:H198" si="702">IF(E194&lt;0,"STOPP!","OK!")</f>
        <v>OK!</v>
      </c>
      <c r="I194" s="407" t="str">
        <f t="shared" ref="I194:I198" si="703">IF(F194&lt;0,"STOPP!","OK!")</f>
        <v>OK!</v>
      </c>
      <c r="J194" s="407" t="str">
        <f t="shared" ref="J194:J198" si="704">IF(G194&lt;0,"STOPP!","OK!")</f>
        <v>OK!</v>
      </c>
      <c r="K194" s="407" t="str">
        <f t="shared" ref="K194:K198" si="705">IF(H194&lt;0,"STOPP!","OK!")</f>
        <v>OK!</v>
      </c>
      <c r="L194" s="407" t="str">
        <f t="shared" ref="L194:L198" si="706">IF(I194&lt;0,"STOPP!","OK!")</f>
        <v>OK!</v>
      </c>
      <c r="M194" s="407" t="str">
        <f t="shared" ref="M194:M198" si="707">IF(J194&lt;0,"STOPP!","OK!")</f>
        <v>OK!</v>
      </c>
      <c r="N194" s="407" t="str">
        <f t="shared" ref="N194:N198" si="708">IF(K194&lt;0,"STOPP!","OK!")</f>
        <v>OK!</v>
      </c>
      <c r="O194" s="407" t="str">
        <f t="shared" ref="O194:O198" si="709">IF(L194&lt;0,"STOPP!","OK!")</f>
        <v>OK!</v>
      </c>
      <c r="P194" s="407" t="str">
        <f t="shared" ref="P194:P198" si="710">IF(M194&lt;0,"STOPP!","OK!")</f>
        <v>OK!</v>
      </c>
      <c r="Q194" s="407" t="str">
        <f t="shared" ref="Q194:Q198" si="711">IF(N194&lt;0,"STOPP!","OK!")</f>
        <v>OK!</v>
      </c>
      <c r="R194" s="407" t="str">
        <f t="shared" ref="R194:R198" si="712">IF(O194&lt;0,"STOPP!","OK!")</f>
        <v>OK!</v>
      </c>
      <c r="S194" s="407" t="str">
        <f t="shared" ref="S194:S196" si="713">IF(D194&lt;0,"STOPP!","OK!")</f>
        <v>OK!</v>
      </c>
      <c r="T194" s="407" t="str">
        <f t="shared" ref="T194:T196" si="714">IF(E194&lt;0,"STOPP!","OK!")</f>
        <v>OK!</v>
      </c>
    </row>
    <row r="195" spans="1:20" x14ac:dyDescent="0.15">
      <c r="A195" s="286" t="str">
        <f>A$9</f>
        <v>Të tjera shpenzime korrente</v>
      </c>
      <c r="B195" s="286"/>
      <c r="C195" s="288">
        <v>85377</v>
      </c>
      <c r="D195" s="288">
        <v>82419</v>
      </c>
      <c r="E195" s="288">
        <v>82419</v>
      </c>
      <c r="F195" s="407" t="str">
        <f t="shared" si="700"/>
        <v>OK!</v>
      </c>
      <c r="G195" s="407" t="str">
        <f t="shared" si="701"/>
        <v>OK!</v>
      </c>
      <c r="H195" s="407" t="str">
        <f t="shared" si="702"/>
        <v>OK!</v>
      </c>
      <c r="I195" s="407" t="str">
        <f t="shared" si="703"/>
        <v>OK!</v>
      </c>
      <c r="J195" s="407" t="str">
        <f t="shared" si="704"/>
        <v>OK!</v>
      </c>
      <c r="K195" s="407" t="str">
        <f t="shared" si="705"/>
        <v>OK!</v>
      </c>
      <c r="L195" s="407" t="str">
        <f t="shared" si="706"/>
        <v>OK!</v>
      </c>
      <c r="M195" s="407" t="str">
        <f t="shared" si="707"/>
        <v>OK!</v>
      </c>
      <c r="N195" s="407" t="str">
        <f t="shared" si="708"/>
        <v>OK!</v>
      </c>
      <c r="O195" s="407" t="str">
        <f t="shared" si="709"/>
        <v>OK!</v>
      </c>
      <c r="P195" s="407" t="str">
        <f t="shared" si="710"/>
        <v>OK!</v>
      </c>
      <c r="Q195" s="407" t="str">
        <f t="shared" si="711"/>
        <v>OK!</v>
      </c>
      <c r="R195" s="407" t="str">
        <f t="shared" si="712"/>
        <v>OK!</v>
      </c>
      <c r="S195" s="407" t="str">
        <f t="shared" si="713"/>
        <v>OK!</v>
      </c>
      <c r="T195" s="407" t="str">
        <f t="shared" si="714"/>
        <v>OK!</v>
      </c>
    </row>
    <row r="196" spans="1:20" x14ac:dyDescent="0.15">
      <c r="A196" s="564" t="str">
        <f>A$10</f>
        <v>Shpenzimet kapitale</v>
      </c>
      <c r="B196" s="565"/>
      <c r="C196" s="562">
        <f>C197-C194-C195</f>
        <v>1100</v>
      </c>
      <c r="D196" s="560">
        <f>D197-D194-D195</f>
        <v>0</v>
      </c>
      <c r="E196" s="560">
        <f>E197-E194-E195</f>
        <v>0</v>
      </c>
      <c r="F196" s="407" t="str">
        <f t="shared" si="700"/>
        <v>OK!</v>
      </c>
      <c r="G196" s="407" t="str">
        <f t="shared" si="701"/>
        <v>OK!</v>
      </c>
      <c r="H196" s="407" t="str">
        <f t="shared" si="702"/>
        <v>OK!</v>
      </c>
      <c r="I196" s="407" t="str">
        <f t="shared" si="703"/>
        <v>OK!</v>
      </c>
      <c r="J196" s="407" t="str">
        <f t="shared" si="704"/>
        <v>OK!</v>
      </c>
      <c r="K196" s="407" t="str">
        <f t="shared" si="705"/>
        <v>OK!</v>
      </c>
      <c r="L196" s="407" t="str">
        <f t="shared" si="706"/>
        <v>OK!</v>
      </c>
      <c r="M196" s="407" t="str">
        <f t="shared" si="707"/>
        <v>OK!</v>
      </c>
      <c r="N196" s="407" t="str">
        <f t="shared" si="708"/>
        <v>OK!</v>
      </c>
      <c r="O196" s="407" t="str">
        <f t="shared" si="709"/>
        <v>OK!</v>
      </c>
      <c r="P196" s="407" t="str">
        <f t="shared" si="710"/>
        <v>OK!</v>
      </c>
      <c r="Q196" s="407" t="str">
        <f t="shared" si="711"/>
        <v>OK!</v>
      </c>
      <c r="R196" s="407" t="str">
        <f t="shared" si="712"/>
        <v>OK!</v>
      </c>
      <c r="S196" s="407" t="str">
        <f t="shared" si="713"/>
        <v>OK!</v>
      </c>
      <c r="T196" s="407" t="str">
        <f t="shared" si="714"/>
        <v>OK!</v>
      </c>
    </row>
    <row r="197" spans="1:20" x14ac:dyDescent="0.15">
      <c r="A197" s="554" t="str">
        <f>A$11</f>
        <v>Tavanet e përgjithshme</v>
      </c>
      <c r="B197" s="555"/>
      <c r="C197" s="563">
        <v>112877</v>
      </c>
      <c r="D197" s="563">
        <v>108819</v>
      </c>
      <c r="E197" s="563">
        <v>108819</v>
      </c>
      <c r="F197" s="407" t="str">
        <f>IF(C197&lt;0,"STOPP!","OK!")</f>
        <v>OK!</v>
      </c>
      <c r="G197" s="407" t="str">
        <f t="shared" si="701"/>
        <v>OK!</v>
      </c>
      <c r="H197" s="407" t="str">
        <f t="shared" si="702"/>
        <v>OK!</v>
      </c>
      <c r="I197" s="407" t="str">
        <f t="shared" si="703"/>
        <v>OK!</v>
      </c>
      <c r="J197" s="407" t="str">
        <f t="shared" si="704"/>
        <v>OK!</v>
      </c>
      <c r="K197" s="407" t="str">
        <f t="shared" si="705"/>
        <v>OK!</v>
      </c>
      <c r="L197" s="407" t="str">
        <f t="shared" si="706"/>
        <v>OK!</v>
      </c>
      <c r="M197" s="407" t="str">
        <f t="shared" si="707"/>
        <v>OK!</v>
      </c>
      <c r="N197" s="407" t="str">
        <f t="shared" si="708"/>
        <v>OK!</v>
      </c>
      <c r="O197" s="407" t="str">
        <f t="shared" si="709"/>
        <v>OK!</v>
      </c>
      <c r="P197" s="407" t="str">
        <f t="shared" si="710"/>
        <v>OK!</v>
      </c>
      <c r="Q197" s="407" t="str">
        <f t="shared" si="711"/>
        <v>OK!</v>
      </c>
      <c r="R197" s="407" t="str">
        <f t="shared" si="712"/>
        <v>OK!</v>
      </c>
      <c r="S197" s="407" t="str">
        <f>IF(D197&lt;0,"STOPP!","OK!")</f>
        <v>OK!</v>
      </c>
      <c r="T197" s="407" t="str">
        <f>IF(E197&lt;0,"STOPP!","OK!")</f>
        <v>OK!</v>
      </c>
    </row>
    <row r="198" spans="1:20" x14ac:dyDescent="0.15">
      <c r="A198" s="566" t="str">
        <f>A$12</f>
        <v>Angazhimet kujtesë</v>
      </c>
      <c r="B198" s="562"/>
      <c r="C198" s="562">
        <f>'(C5) Angazhimet'!D67</f>
        <v>79780</v>
      </c>
      <c r="D198" s="562">
        <f>'(C5) Angazhimet'!E67</f>
        <v>79780</v>
      </c>
      <c r="E198" s="562">
        <f>'(C5) Angazhimet'!F67</f>
        <v>79780</v>
      </c>
      <c r="F198" s="407" t="str">
        <f>IF(C198&gt;C197,"STOPP!","OK!")</f>
        <v>OK!</v>
      </c>
      <c r="G198" s="407" t="str">
        <f t="shared" si="701"/>
        <v>OK!</v>
      </c>
      <c r="H198" s="407" t="str">
        <f t="shared" si="702"/>
        <v>OK!</v>
      </c>
      <c r="I198" s="407" t="str">
        <f t="shared" si="703"/>
        <v>OK!</v>
      </c>
      <c r="J198" s="407" t="str">
        <f t="shared" si="704"/>
        <v>OK!</v>
      </c>
      <c r="K198" s="407" t="str">
        <f t="shared" si="705"/>
        <v>OK!</v>
      </c>
      <c r="L198" s="407" t="str">
        <f t="shared" si="706"/>
        <v>OK!</v>
      </c>
      <c r="M198" s="407" t="str">
        <f t="shared" si="707"/>
        <v>OK!</v>
      </c>
      <c r="N198" s="407" t="str">
        <f t="shared" si="708"/>
        <v>OK!</v>
      </c>
      <c r="O198" s="407" t="str">
        <f t="shared" si="709"/>
        <v>OK!</v>
      </c>
      <c r="P198" s="407" t="str">
        <f t="shared" si="710"/>
        <v>OK!</v>
      </c>
      <c r="Q198" s="407" t="str">
        <f t="shared" si="711"/>
        <v>OK!</v>
      </c>
      <c r="R198" s="407" t="str">
        <f t="shared" si="712"/>
        <v>OK!</v>
      </c>
      <c r="S198" s="407" t="str">
        <f>IF(D198&gt;D197,"STOPP!","OK!")</f>
        <v>OK!</v>
      </c>
      <c r="T198" s="407" t="str">
        <f>IF(E198&gt;E197,"STOPP!","OK!")</f>
        <v>OK!</v>
      </c>
    </row>
    <row r="199" spans="1:20" ht="21.75" customHeight="1" x14ac:dyDescent="0.25">
      <c r="A199" s="685" t="str">
        <f>'(B2) Struktura Organizative'!A34</f>
        <v>Nënfunksioni 11</v>
      </c>
      <c r="B199" s="869" t="str">
        <f>'(B2) Struktura Organizative'!B34</f>
        <v>052 Menaxhimi i ujrave të zeza</v>
      </c>
      <c r="C199" s="870"/>
      <c r="D199" s="870"/>
      <c r="E199" s="871"/>
      <c r="G199" s="312">
        <f>C203</f>
        <v>11896</v>
      </c>
      <c r="H199" s="312">
        <f t="shared" ref="H199" si="715">D203</f>
        <v>11896</v>
      </c>
      <c r="I199" s="312">
        <f t="shared" ref="I199" si="716">E203</f>
        <v>11994</v>
      </c>
      <c r="J199" s="312">
        <f>C200</f>
        <v>6928</v>
      </c>
      <c r="K199" s="312">
        <f t="shared" ref="K199" si="717">D200</f>
        <v>6928</v>
      </c>
      <c r="L199" s="312">
        <f t="shared" ref="L199" si="718">E200</f>
        <v>6928</v>
      </c>
      <c r="M199" s="312">
        <f>C201</f>
        <v>4968</v>
      </c>
      <c r="N199" s="312">
        <f t="shared" ref="N199" si="719">D201</f>
        <v>4968</v>
      </c>
      <c r="O199" s="312">
        <f t="shared" ref="O199" si="720">E201</f>
        <v>5066</v>
      </c>
      <c r="P199" s="312">
        <f>C202</f>
        <v>0</v>
      </c>
      <c r="Q199" s="312">
        <f t="shared" ref="Q199" si="721">D202</f>
        <v>0</v>
      </c>
      <c r="R199" s="312">
        <f t="shared" ref="R199" si="722">E202</f>
        <v>0</v>
      </c>
    </row>
    <row r="200" spans="1:20" x14ac:dyDescent="0.15">
      <c r="A200" s="286" t="str">
        <f>A$8</f>
        <v>Pagat dhe sigurimet shoqërore</v>
      </c>
      <c r="B200" s="286"/>
      <c r="C200" s="562">
        <f>C206</f>
        <v>6928</v>
      </c>
      <c r="D200" s="562">
        <f t="shared" ref="D200:E200" si="723">D206</f>
        <v>6928</v>
      </c>
      <c r="E200" s="562">
        <f t="shared" si="723"/>
        <v>6928</v>
      </c>
      <c r="F200" s="407" t="str">
        <f t="shared" ref="F200:F202" si="724">IF(C200&lt;0,"STOPP!","OK!")</f>
        <v>OK!</v>
      </c>
      <c r="G200" s="407" t="str">
        <f t="shared" ref="G200:G202" si="725">IF(D200&lt;0,"STOPP!","OK!")</f>
        <v>OK!</v>
      </c>
      <c r="H200" s="407" t="str">
        <f t="shared" ref="H200:H202" si="726">IF(E200&lt;0,"STOPP!","OK!")</f>
        <v>OK!</v>
      </c>
      <c r="I200" s="407" t="str">
        <f t="shared" ref="I200:I202" si="727">IF(F200&lt;0,"STOPP!","OK!")</f>
        <v>OK!</v>
      </c>
      <c r="J200" s="407" t="str">
        <f t="shared" ref="J200:J202" si="728">IF(G200&lt;0,"STOPP!","OK!")</f>
        <v>OK!</v>
      </c>
      <c r="K200" s="407" t="str">
        <f t="shared" ref="K200:K202" si="729">IF(H200&lt;0,"STOPP!","OK!")</f>
        <v>OK!</v>
      </c>
      <c r="L200" s="407" t="str">
        <f t="shared" ref="L200:L202" si="730">IF(I200&lt;0,"STOPP!","OK!")</f>
        <v>OK!</v>
      </c>
      <c r="M200" s="407" t="str">
        <f t="shared" ref="M200:M202" si="731">IF(J200&lt;0,"STOPP!","OK!")</f>
        <v>OK!</v>
      </c>
      <c r="N200" s="407" t="str">
        <f t="shared" ref="N200:N202" si="732">IF(K200&lt;0,"STOPP!","OK!")</f>
        <v>OK!</v>
      </c>
      <c r="O200" s="407" t="str">
        <f t="shared" ref="O200:O202" si="733">IF(L200&lt;0,"STOPP!","OK!")</f>
        <v>OK!</v>
      </c>
      <c r="P200" s="407" t="str">
        <f t="shared" ref="P200:P202" si="734">IF(M200&lt;0,"STOPP!","OK!")</f>
        <v>OK!</v>
      </c>
      <c r="Q200" s="407" t="str">
        <f t="shared" ref="Q200:Q202" si="735">IF(N200&lt;0,"STOPP!","OK!")</f>
        <v>OK!</v>
      </c>
      <c r="R200" s="407" t="str">
        <f t="shared" ref="R200:R202" si="736">IF(O200&lt;0,"STOPP!","OK!")</f>
        <v>OK!</v>
      </c>
      <c r="S200" s="407" t="str">
        <f t="shared" ref="S200:S202" si="737">IF(D200&lt;0,"STOPP!","OK!")</f>
        <v>OK!</v>
      </c>
      <c r="T200" s="407" t="str">
        <f t="shared" ref="T200:T202" si="738">IF(E200&lt;0,"STOPP!","OK!")</f>
        <v>OK!</v>
      </c>
    </row>
    <row r="201" spans="1:20" x14ac:dyDescent="0.15">
      <c r="A201" s="286" t="str">
        <f>A$9</f>
        <v>Të tjera shpenzime korrente</v>
      </c>
      <c r="B201" s="286"/>
      <c r="C201" s="562">
        <f>C207</f>
        <v>4968</v>
      </c>
      <c r="D201" s="562">
        <f t="shared" ref="D201:E201" si="739">D207</f>
        <v>4968</v>
      </c>
      <c r="E201" s="562">
        <f t="shared" si="739"/>
        <v>5066</v>
      </c>
      <c r="F201" s="407" t="str">
        <f t="shared" si="724"/>
        <v>OK!</v>
      </c>
      <c r="G201" s="407" t="str">
        <f t="shared" si="725"/>
        <v>OK!</v>
      </c>
      <c r="H201" s="407" t="str">
        <f t="shared" si="726"/>
        <v>OK!</v>
      </c>
      <c r="I201" s="407" t="str">
        <f t="shared" si="727"/>
        <v>OK!</v>
      </c>
      <c r="J201" s="407" t="str">
        <f t="shared" si="728"/>
        <v>OK!</v>
      </c>
      <c r="K201" s="407" t="str">
        <f t="shared" si="729"/>
        <v>OK!</v>
      </c>
      <c r="L201" s="407" t="str">
        <f t="shared" si="730"/>
        <v>OK!</v>
      </c>
      <c r="M201" s="407" t="str">
        <f t="shared" si="731"/>
        <v>OK!</v>
      </c>
      <c r="N201" s="407" t="str">
        <f t="shared" si="732"/>
        <v>OK!</v>
      </c>
      <c r="O201" s="407" t="str">
        <f t="shared" si="733"/>
        <v>OK!</v>
      </c>
      <c r="P201" s="407" t="str">
        <f t="shared" si="734"/>
        <v>OK!</v>
      </c>
      <c r="Q201" s="407" t="str">
        <f t="shared" si="735"/>
        <v>OK!</v>
      </c>
      <c r="R201" s="407" t="str">
        <f t="shared" si="736"/>
        <v>OK!</v>
      </c>
      <c r="S201" s="407" t="str">
        <f t="shared" si="737"/>
        <v>OK!</v>
      </c>
      <c r="T201" s="407" t="str">
        <f t="shared" si="738"/>
        <v>OK!</v>
      </c>
    </row>
    <row r="202" spans="1:20" x14ac:dyDescent="0.15">
      <c r="A202" s="564" t="str">
        <f>A$10</f>
        <v>Shpenzimet kapitale</v>
      </c>
      <c r="B202" s="565"/>
      <c r="C202" s="562">
        <f>C203-C200-C201</f>
        <v>0</v>
      </c>
      <c r="D202" s="560">
        <f>D203-D200-D201</f>
        <v>0</v>
      </c>
      <c r="E202" s="560">
        <f>E203-E200-E201</f>
        <v>0</v>
      </c>
      <c r="F202" s="407" t="str">
        <f t="shared" si="724"/>
        <v>OK!</v>
      </c>
      <c r="G202" s="407" t="str">
        <f t="shared" si="725"/>
        <v>OK!</v>
      </c>
      <c r="H202" s="407" t="str">
        <f t="shared" si="726"/>
        <v>OK!</v>
      </c>
      <c r="I202" s="407" t="str">
        <f t="shared" si="727"/>
        <v>OK!</v>
      </c>
      <c r="J202" s="407" t="str">
        <f t="shared" si="728"/>
        <v>OK!</v>
      </c>
      <c r="K202" s="407" t="str">
        <f t="shared" si="729"/>
        <v>OK!</v>
      </c>
      <c r="L202" s="407" t="str">
        <f t="shared" si="730"/>
        <v>OK!</v>
      </c>
      <c r="M202" s="407" t="str">
        <f t="shared" si="731"/>
        <v>OK!</v>
      </c>
      <c r="N202" s="407" t="str">
        <f t="shared" si="732"/>
        <v>OK!</v>
      </c>
      <c r="O202" s="407" t="str">
        <f t="shared" si="733"/>
        <v>OK!</v>
      </c>
      <c r="P202" s="407" t="str">
        <f t="shared" si="734"/>
        <v>OK!</v>
      </c>
      <c r="Q202" s="407" t="str">
        <f t="shared" si="735"/>
        <v>OK!</v>
      </c>
      <c r="R202" s="407" t="str">
        <f t="shared" si="736"/>
        <v>OK!</v>
      </c>
      <c r="S202" s="407" t="str">
        <f t="shared" si="737"/>
        <v>OK!</v>
      </c>
      <c r="T202" s="407" t="str">
        <f t="shared" si="738"/>
        <v>OK!</v>
      </c>
    </row>
    <row r="203" spans="1:20" x14ac:dyDescent="0.15">
      <c r="A203" s="554" t="str">
        <f>A$11</f>
        <v>Tavanet e përgjithshme</v>
      </c>
      <c r="B203" s="555"/>
      <c r="C203" s="562">
        <f>C209</f>
        <v>11896</v>
      </c>
      <c r="D203" s="562">
        <f t="shared" ref="D203:E203" si="740">D209</f>
        <v>11896</v>
      </c>
      <c r="E203" s="562">
        <f t="shared" si="740"/>
        <v>11994</v>
      </c>
      <c r="F203" s="407" t="str">
        <f>IF(C203&lt;0,"STOPP!","OK!")</f>
        <v>OK!</v>
      </c>
      <c r="G203" s="407" t="str">
        <f t="shared" ref="G203:G204" si="741">IF(D203&lt;0,"STOPP!","OK!")</f>
        <v>OK!</v>
      </c>
      <c r="H203" s="407" t="str">
        <f t="shared" ref="H203:H204" si="742">IF(E203&lt;0,"STOPP!","OK!")</f>
        <v>OK!</v>
      </c>
      <c r="I203" s="407" t="str">
        <f t="shared" ref="I203:I204" si="743">IF(F203&lt;0,"STOPP!","OK!")</f>
        <v>OK!</v>
      </c>
      <c r="J203" s="407" t="str">
        <f t="shared" ref="J203:J204" si="744">IF(G203&lt;0,"STOPP!","OK!")</f>
        <v>OK!</v>
      </c>
      <c r="K203" s="407" t="str">
        <f t="shared" ref="K203:K204" si="745">IF(H203&lt;0,"STOPP!","OK!")</f>
        <v>OK!</v>
      </c>
      <c r="L203" s="407" t="str">
        <f t="shared" ref="L203:L204" si="746">IF(I203&lt;0,"STOPP!","OK!")</f>
        <v>OK!</v>
      </c>
      <c r="M203" s="407" t="str">
        <f t="shared" ref="M203:M204" si="747">IF(J203&lt;0,"STOPP!","OK!")</f>
        <v>OK!</v>
      </c>
      <c r="N203" s="407" t="str">
        <f t="shared" ref="N203:N204" si="748">IF(K203&lt;0,"STOPP!","OK!")</f>
        <v>OK!</v>
      </c>
      <c r="O203" s="407" t="str">
        <f t="shared" ref="O203:O204" si="749">IF(L203&lt;0,"STOPP!","OK!")</f>
        <v>OK!</v>
      </c>
      <c r="P203" s="407" t="str">
        <f t="shared" ref="P203:P204" si="750">IF(M203&lt;0,"STOPP!","OK!")</f>
        <v>OK!</v>
      </c>
      <c r="Q203" s="407" t="str">
        <f t="shared" ref="Q203:Q204" si="751">IF(N203&lt;0,"STOPP!","OK!")</f>
        <v>OK!</v>
      </c>
      <c r="R203" s="407" t="str">
        <f t="shared" ref="R203:R204" si="752">IF(O203&lt;0,"STOPP!","OK!")</f>
        <v>OK!</v>
      </c>
      <c r="S203" s="407" t="str">
        <f>IF(D203&lt;0,"STOPP!","OK!")</f>
        <v>OK!</v>
      </c>
      <c r="T203" s="407" t="str">
        <f>IF(E203&lt;0,"STOPP!","OK!")</f>
        <v>OK!</v>
      </c>
    </row>
    <row r="204" spans="1:20" x14ac:dyDescent="0.15">
      <c r="A204" s="566" t="str">
        <f>A$12</f>
        <v>Angazhimet kujtesë</v>
      </c>
      <c r="B204" s="562"/>
      <c r="C204" s="562">
        <f>'(C5) Angazhimet'!D75</f>
        <v>0</v>
      </c>
      <c r="D204" s="560">
        <f>'(C5) Angazhimet'!E75</f>
        <v>0</v>
      </c>
      <c r="E204" s="560">
        <f>'(C5) Angazhimet'!F75</f>
        <v>0</v>
      </c>
      <c r="F204" s="407" t="str">
        <f>IF(C204&gt;C203,"STOPP!","OK!")</f>
        <v>OK!</v>
      </c>
      <c r="G204" s="407" t="str">
        <f t="shared" si="741"/>
        <v>OK!</v>
      </c>
      <c r="H204" s="407" t="str">
        <f t="shared" si="742"/>
        <v>OK!</v>
      </c>
      <c r="I204" s="407" t="str">
        <f t="shared" si="743"/>
        <v>OK!</v>
      </c>
      <c r="J204" s="407" t="str">
        <f t="shared" si="744"/>
        <v>OK!</v>
      </c>
      <c r="K204" s="407" t="str">
        <f t="shared" si="745"/>
        <v>OK!</v>
      </c>
      <c r="L204" s="407" t="str">
        <f t="shared" si="746"/>
        <v>OK!</v>
      </c>
      <c r="M204" s="407" t="str">
        <f t="shared" si="747"/>
        <v>OK!</v>
      </c>
      <c r="N204" s="407" t="str">
        <f t="shared" si="748"/>
        <v>OK!</v>
      </c>
      <c r="O204" s="407" t="str">
        <f t="shared" si="749"/>
        <v>OK!</v>
      </c>
      <c r="P204" s="407" t="str">
        <f t="shared" si="750"/>
        <v>OK!</v>
      </c>
      <c r="Q204" s="407" t="str">
        <f t="shared" si="751"/>
        <v>OK!</v>
      </c>
      <c r="R204" s="407" t="str">
        <f t="shared" si="752"/>
        <v>OK!</v>
      </c>
      <c r="S204" s="407" t="str">
        <f>IF(D204&gt;D203,"STOPP!","OK!")</f>
        <v>OK!</v>
      </c>
      <c r="T204" s="407" t="str">
        <f>IF(E204&gt;E203,"STOPP!","OK!")</f>
        <v>OK!</v>
      </c>
    </row>
    <row r="205" spans="1:20" ht="15.75" x14ac:dyDescent="0.15">
      <c r="A205" s="696" t="str">
        <f>'(B3) Struktura Funksionale'!B64</f>
        <v>05200</v>
      </c>
      <c r="B205" s="866" t="str">
        <f>'(B3) Struktura Funksionale'!C64</f>
        <v>Menaxhimi i ujrave të zeza dhe kanalizimeve</v>
      </c>
      <c r="C205" s="867"/>
      <c r="D205" s="867"/>
      <c r="E205" s="868"/>
      <c r="F205" s="407"/>
      <c r="G205" s="407"/>
      <c r="H205" s="407"/>
      <c r="I205" s="407"/>
      <c r="J205" s="407"/>
      <c r="K205" s="407"/>
      <c r="L205" s="407"/>
      <c r="M205" s="407"/>
      <c r="N205" s="407"/>
      <c r="O205" s="407"/>
      <c r="P205" s="407"/>
      <c r="Q205" s="407"/>
      <c r="R205" s="407"/>
      <c r="S205" s="407"/>
      <c r="T205" s="407"/>
    </row>
    <row r="206" spans="1:20" x14ac:dyDescent="0.15">
      <c r="A206" s="286" t="str">
        <f>A$8</f>
        <v>Pagat dhe sigurimet shoqërore</v>
      </c>
      <c r="B206" s="286"/>
      <c r="C206" s="287">
        <v>6928</v>
      </c>
      <c r="D206" s="287">
        <v>6928</v>
      </c>
      <c r="E206" s="287">
        <v>6928</v>
      </c>
      <c r="F206" s="407" t="str">
        <f t="shared" ref="F206:F208" si="753">IF(C206&lt;0,"STOPP!","OK!")</f>
        <v>OK!</v>
      </c>
      <c r="G206" s="407" t="str">
        <f t="shared" ref="G206:G210" si="754">IF(D206&lt;0,"STOPP!","OK!")</f>
        <v>OK!</v>
      </c>
      <c r="H206" s="407" t="str">
        <f t="shared" ref="H206:H210" si="755">IF(E206&lt;0,"STOPP!","OK!")</f>
        <v>OK!</v>
      </c>
      <c r="I206" s="407" t="str">
        <f t="shared" ref="I206:I210" si="756">IF(F206&lt;0,"STOPP!","OK!")</f>
        <v>OK!</v>
      </c>
      <c r="J206" s="407" t="str">
        <f t="shared" ref="J206:J210" si="757">IF(G206&lt;0,"STOPP!","OK!")</f>
        <v>OK!</v>
      </c>
      <c r="K206" s="407" t="str">
        <f t="shared" ref="K206:K210" si="758">IF(H206&lt;0,"STOPP!","OK!")</f>
        <v>OK!</v>
      </c>
      <c r="L206" s="407" t="str">
        <f t="shared" ref="L206:L210" si="759">IF(I206&lt;0,"STOPP!","OK!")</f>
        <v>OK!</v>
      </c>
      <c r="M206" s="407" t="str">
        <f t="shared" ref="M206:M210" si="760">IF(J206&lt;0,"STOPP!","OK!")</f>
        <v>OK!</v>
      </c>
      <c r="N206" s="407" t="str">
        <f t="shared" ref="N206:N210" si="761">IF(K206&lt;0,"STOPP!","OK!")</f>
        <v>OK!</v>
      </c>
      <c r="O206" s="407" t="str">
        <f t="shared" ref="O206:O210" si="762">IF(L206&lt;0,"STOPP!","OK!")</f>
        <v>OK!</v>
      </c>
      <c r="P206" s="407" t="str">
        <f t="shared" ref="P206:P210" si="763">IF(M206&lt;0,"STOPP!","OK!")</f>
        <v>OK!</v>
      </c>
      <c r="Q206" s="407" t="str">
        <f t="shared" ref="Q206:Q210" si="764">IF(N206&lt;0,"STOPP!","OK!")</f>
        <v>OK!</v>
      </c>
      <c r="R206" s="407" t="str">
        <f t="shared" ref="R206:R210" si="765">IF(O206&lt;0,"STOPP!","OK!")</f>
        <v>OK!</v>
      </c>
      <c r="S206" s="407" t="str">
        <f t="shared" ref="S206:S208" si="766">IF(D206&lt;0,"STOPP!","OK!")</f>
        <v>OK!</v>
      </c>
      <c r="T206" s="407" t="str">
        <f t="shared" ref="T206:T208" si="767">IF(E206&lt;0,"STOPP!","OK!")</f>
        <v>OK!</v>
      </c>
    </row>
    <row r="207" spans="1:20" x14ac:dyDescent="0.15">
      <c r="A207" s="286" t="str">
        <f>A$9</f>
        <v>Të tjera shpenzime korrente</v>
      </c>
      <c r="B207" s="286"/>
      <c r="C207" s="288">
        <v>4968</v>
      </c>
      <c r="D207" s="288">
        <v>4968</v>
      </c>
      <c r="E207" s="288">
        <v>5066</v>
      </c>
      <c r="F207" s="407" t="str">
        <f t="shared" si="753"/>
        <v>OK!</v>
      </c>
      <c r="G207" s="407" t="str">
        <f t="shared" si="754"/>
        <v>OK!</v>
      </c>
      <c r="H207" s="407" t="str">
        <f t="shared" si="755"/>
        <v>OK!</v>
      </c>
      <c r="I207" s="407" t="str">
        <f t="shared" si="756"/>
        <v>OK!</v>
      </c>
      <c r="J207" s="407" t="str">
        <f t="shared" si="757"/>
        <v>OK!</v>
      </c>
      <c r="K207" s="407" t="str">
        <f t="shared" si="758"/>
        <v>OK!</v>
      </c>
      <c r="L207" s="407" t="str">
        <f t="shared" si="759"/>
        <v>OK!</v>
      </c>
      <c r="M207" s="407" t="str">
        <f t="shared" si="760"/>
        <v>OK!</v>
      </c>
      <c r="N207" s="407" t="str">
        <f t="shared" si="761"/>
        <v>OK!</v>
      </c>
      <c r="O207" s="407" t="str">
        <f t="shared" si="762"/>
        <v>OK!</v>
      </c>
      <c r="P207" s="407" t="str">
        <f t="shared" si="763"/>
        <v>OK!</v>
      </c>
      <c r="Q207" s="407" t="str">
        <f t="shared" si="764"/>
        <v>OK!</v>
      </c>
      <c r="R207" s="407" t="str">
        <f t="shared" si="765"/>
        <v>OK!</v>
      </c>
      <c r="S207" s="407" t="str">
        <f t="shared" si="766"/>
        <v>OK!</v>
      </c>
      <c r="T207" s="407" t="str">
        <f t="shared" si="767"/>
        <v>OK!</v>
      </c>
    </row>
    <row r="208" spans="1:20" x14ac:dyDescent="0.15">
      <c r="A208" s="564" t="str">
        <f>A$10</f>
        <v>Shpenzimet kapitale</v>
      </c>
      <c r="B208" s="565"/>
      <c r="C208" s="562">
        <f>C209-C206-C207</f>
        <v>0</v>
      </c>
      <c r="D208" s="560">
        <f>D209-D206-D207</f>
        <v>0</v>
      </c>
      <c r="E208" s="560">
        <f>E209-E206-E207</f>
        <v>0</v>
      </c>
      <c r="F208" s="407" t="str">
        <f t="shared" si="753"/>
        <v>OK!</v>
      </c>
      <c r="G208" s="407" t="str">
        <f t="shared" si="754"/>
        <v>OK!</v>
      </c>
      <c r="H208" s="407" t="str">
        <f t="shared" si="755"/>
        <v>OK!</v>
      </c>
      <c r="I208" s="407" t="str">
        <f t="shared" si="756"/>
        <v>OK!</v>
      </c>
      <c r="J208" s="407" t="str">
        <f t="shared" si="757"/>
        <v>OK!</v>
      </c>
      <c r="K208" s="407" t="str">
        <f t="shared" si="758"/>
        <v>OK!</v>
      </c>
      <c r="L208" s="407" t="str">
        <f t="shared" si="759"/>
        <v>OK!</v>
      </c>
      <c r="M208" s="407" t="str">
        <f t="shared" si="760"/>
        <v>OK!</v>
      </c>
      <c r="N208" s="407" t="str">
        <f t="shared" si="761"/>
        <v>OK!</v>
      </c>
      <c r="O208" s="407" t="str">
        <f t="shared" si="762"/>
        <v>OK!</v>
      </c>
      <c r="P208" s="407" t="str">
        <f t="shared" si="763"/>
        <v>OK!</v>
      </c>
      <c r="Q208" s="407" t="str">
        <f t="shared" si="764"/>
        <v>OK!</v>
      </c>
      <c r="R208" s="407" t="str">
        <f t="shared" si="765"/>
        <v>OK!</v>
      </c>
      <c r="S208" s="407" t="str">
        <f t="shared" si="766"/>
        <v>OK!</v>
      </c>
      <c r="T208" s="407" t="str">
        <f t="shared" si="767"/>
        <v>OK!</v>
      </c>
    </row>
    <row r="209" spans="1:20" x14ac:dyDescent="0.15">
      <c r="A209" s="554" t="str">
        <f>A$11</f>
        <v>Tavanet e përgjithshme</v>
      </c>
      <c r="B209" s="555"/>
      <c r="C209" s="561">
        <v>11896</v>
      </c>
      <c r="D209" s="561">
        <v>11896</v>
      </c>
      <c r="E209" s="561">
        <v>11994</v>
      </c>
      <c r="F209" s="407" t="str">
        <f>IF(C209&lt;0,"STOPP!","OK!")</f>
        <v>OK!</v>
      </c>
      <c r="G209" s="407" t="str">
        <f t="shared" si="754"/>
        <v>OK!</v>
      </c>
      <c r="H209" s="407" t="str">
        <f t="shared" si="755"/>
        <v>OK!</v>
      </c>
      <c r="I209" s="407" t="str">
        <f t="shared" si="756"/>
        <v>OK!</v>
      </c>
      <c r="J209" s="407" t="str">
        <f t="shared" si="757"/>
        <v>OK!</v>
      </c>
      <c r="K209" s="407" t="str">
        <f t="shared" si="758"/>
        <v>OK!</v>
      </c>
      <c r="L209" s="407" t="str">
        <f t="shared" si="759"/>
        <v>OK!</v>
      </c>
      <c r="M209" s="407" t="str">
        <f t="shared" si="760"/>
        <v>OK!</v>
      </c>
      <c r="N209" s="407" t="str">
        <f t="shared" si="761"/>
        <v>OK!</v>
      </c>
      <c r="O209" s="407" t="str">
        <f t="shared" si="762"/>
        <v>OK!</v>
      </c>
      <c r="P209" s="407" t="str">
        <f t="shared" si="763"/>
        <v>OK!</v>
      </c>
      <c r="Q209" s="407" t="str">
        <f t="shared" si="764"/>
        <v>OK!</v>
      </c>
      <c r="R209" s="407" t="str">
        <f t="shared" si="765"/>
        <v>OK!</v>
      </c>
      <c r="S209" s="407" t="str">
        <f>IF(D209&lt;0,"STOPP!","OK!")</f>
        <v>OK!</v>
      </c>
      <c r="T209" s="407" t="str">
        <f>IF(E209&lt;0,"STOPP!","OK!")</f>
        <v>OK!</v>
      </c>
    </row>
    <row r="210" spans="1:20" x14ac:dyDescent="0.15">
      <c r="A210" s="566" t="str">
        <f>A$12</f>
        <v>Angazhimet kujtesë</v>
      </c>
      <c r="B210" s="562"/>
      <c r="C210" s="562">
        <f>'(C5) Angazhimet'!D72</f>
        <v>0</v>
      </c>
      <c r="D210" s="562">
        <f>'(C5) Angazhimet'!E72</f>
        <v>0</v>
      </c>
      <c r="E210" s="562">
        <f>'(C5) Angazhimet'!F72</f>
        <v>0</v>
      </c>
      <c r="F210" s="407" t="str">
        <f>IF(C210&gt;C209,"STOPP!","OK!")</f>
        <v>OK!</v>
      </c>
      <c r="G210" s="407" t="str">
        <f t="shared" si="754"/>
        <v>OK!</v>
      </c>
      <c r="H210" s="407" t="str">
        <f t="shared" si="755"/>
        <v>OK!</v>
      </c>
      <c r="I210" s="407" t="str">
        <f t="shared" si="756"/>
        <v>OK!</v>
      </c>
      <c r="J210" s="407" t="str">
        <f t="shared" si="757"/>
        <v>OK!</v>
      </c>
      <c r="K210" s="407" t="str">
        <f t="shared" si="758"/>
        <v>OK!</v>
      </c>
      <c r="L210" s="407" t="str">
        <f t="shared" si="759"/>
        <v>OK!</v>
      </c>
      <c r="M210" s="407" t="str">
        <f t="shared" si="760"/>
        <v>OK!</v>
      </c>
      <c r="N210" s="407" t="str">
        <f t="shared" si="761"/>
        <v>OK!</v>
      </c>
      <c r="O210" s="407" t="str">
        <f t="shared" si="762"/>
        <v>OK!</v>
      </c>
      <c r="P210" s="407" t="str">
        <f t="shared" si="763"/>
        <v>OK!</v>
      </c>
      <c r="Q210" s="407" t="str">
        <f t="shared" si="764"/>
        <v>OK!</v>
      </c>
      <c r="R210" s="407" t="str">
        <f t="shared" si="765"/>
        <v>OK!</v>
      </c>
      <c r="S210" s="407" t="str">
        <f>IF(D210&gt;D209,"STOPP!","OK!")</f>
        <v>OK!</v>
      </c>
      <c r="T210" s="407" t="str">
        <f>IF(E210&gt;E209,"STOPP!","OK!")</f>
        <v>OK!</v>
      </c>
    </row>
    <row r="211" spans="1:20" ht="22.5" customHeight="1" x14ac:dyDescent="0.25">
      <c r="A211" s="685" t="str">
        <f>'(B2) Struktura Organizative'!A36</f>
        <v>Nënfunksioni 12</v>
      </c>
      <c r="B211" s="869" t="str">
        <f>'(B2) Struktura Organizative'!B36</f>
        <v>053 Reduktimi i ndotjes</v>
      </c>
      <c r="C211" s="870"/>
      <c r="D211" s="870"/>
      <c r="E211" s="871"/>
      <c r="G211" s="312">
        <f>C215</f>
        <v>0</v>
      </c>
      <c r="H211" s="312">
        <f t="shared" ref="H211" si="768">D215</f>
        <v>0</v>
      </c>
      <c r="I211" s="312">
        <f t="shared" ref="I211" si="769">E215</f>
        <v>0</v>
      </c>
      <c r="J211" s="312">
        <f>C212</f>
        <v>0</v>
      </c>
      <c r="K211" s="312">
        <f t="shared" ref="K211" si="770">D212</f>
        <v>0</v>
      </c>
      <c r="L211" s="312">
        <f t="shared" ref="L211" si="771">E212</f>
        <v>0</v>
      </c>
      <c r="M211" s="312">
        <f>C213</f>
        <v>0</v>
      </c>
      <c r="N211" s="312">
        <f t="shared" ref="N211" si="772">D213</f>
        <v>0</v>
      </c>
      <c r="O211" s="312">
        <f t="shared" ref="O211" si="773">E213</f>
        <v>0</v>
      </c>
      <c r="P211" s="312">
        <f>C214</f>
        <v>0</v>
      </c>
      <c r="Q211" s="312">
        <f t="shared" ref="Q211" si="774">D214</f>
        <v>0</v>
      </c>
      <c r="R211" s="312">
        <f t="shared" ref="R211" si="775">E214</f>
        <v>0</v>
      </c>
    </row>
    <row r="212" spans="1:20" x14ac:dyDescent="0.15">
      <c r="A212" s="286" t="str">
        <f>A$8</f>
        <v>Pagat dhe sigurimet shoqërore</v>
      </c>
      <c r="B212" s="286"/>
      <c r="C212" s="562">
        <f>C218</f>
        <v>0</v>
      </c>
      <c r="D212" s="562">
        <f t="shared" ref="D212:E212" si="776">D218</f>
        <v>0</v>
      </c>
      <c r="E212" s="562">
        <f t="shared" si="776"/>
        <v>0</v>
      </c>
      <c r="F212" s="407" t="str">
        <f t="shared" ref="F212:F214" si="777">IF(C212&lt;0,"STOPP!","OK!")</f>
        <v>OK!</v>
      </c>
      <c r="G212" s="407" t="str">
        <f t="shared" ref="G212:G214" si="778">IF(D212&lt;0,"STOPP!","OK!")</f>
        <v>OK!</v>
      </c>
      <c r="H212" s="407" t="str">
        <f t="shared" ref="H212:H214" si="779">IF(E212&lt;0,"STOPP!","OK!")</f>
        <v>OK!</v>
      </c>
      <c r="I212" s="407" t="str">
        <f t="shared" ref="I212:I214" si="780">IF(F212&lt;0,"STOPP!","OK!")</f>
        <v>OK!</v>
      </c>
      <c r="J212" s="407" t="str">
        <f t="shared" ref="J212:J214" si="781">IF(G212&lt;0,"STOPP!","OK!")</f>
        <v>OK!</v>
      </c>
      <c r="K212" s="407" t="str">
        <f t="shared" ref="K212:K214" si="782">IF(H212&lt;0,"STOPP!","OK!")</f>
        <v>OK!</v>
      </c>
      <c r="L212" s="407" t="str">
        <f t="shared" ref="L212:L214" si="783">IF(I212&lt;0,"STOPP!","OK!")</f>
        <v>OK!</v>
      </c>
      <c r="M212" s="407" t="str">
        <f t="shared" ref="M212:M214" si="784">IF(J212&lt;0,"STOPP!","OK!")</f>
        <v>OK!</v>
      </c>
      <c r="N212" s="407" t="str">
        <f t="shared" ref="N212:N214" si="785">IF(K212&lt;0,"STOPP!","OK!")</f>
        <v>OK!</v>
      </c>
      <c r="O212" s="407" t="str">
        <f t="shared" ref="O212:O214" si="786">IF(L212&lt;0,"STOPP!","OK!")</f>
        <v>OK!</v>
      </c>
      <c r="P212" s="407" t="str">
        <f t="shared" ref="P212:P214" si="787">IF(M212&lt;0,"STOPP!","OK!")</f>
        <v>OK!</v>
      </c>
      <c r="Q212" s="407" t="str">
        <f t="shared" ref="Q212:Q214" si="788">IF(N212&lt;0,"STOPP!","OK!")</f>
        <v>OK!</v>
      </c>
      <c r="R212" s="407" t="str">
        <f t="shared" ref="R212:R214" si="789">IF(O212&lt;0,"STOPP!","OK!")</f>
        <v>OK!</v>
      </c>
      <c r="S212" s="407" t="str">
        <f t="shared" ref="S212:S214" si="790">IF(D212&lt;0,"STOPP!","OK!")</f>
        <v>OK!</v>
      </c>
      <c r="T212" s="407" t="str">
        <f t="shared" ref="T212:T214" si="791">IF(E212&lt;0,"STOPP!","OK!")</f>
        <v>OK!</v>
      </c>
    </row>
    <row r="213" spans="1:20" x14ac:dyDescent="0.15">
      <c r="A213" s="286" t="str">
        <f>A$9</f>
        <v>Të tjera shpenzime korrente</v>
      </c>
      <c r="B213" s="286"/>
      <c r="C213" s="562">
        <f>C219</f>
        <v>0</v>
      </c>
      <c r="D213" s="562">
        <f t="shared" ref="D213:E213" si="792">D219</f>
        <v>0</v>
      </c>
      <c r="E213" s="562">
        <f t="shared" si="792"/>
        <v>0</v>
      </c>
      <c r="F213" s="407" t="str">
        <f t="shared" si="777"/>
        <v>OK!</v>
      </c>
      <c r="G213" s="407" t="str">
        <f t="shared" si="778"/>
        <v>OK!</v>
      </c>
      <c r="H213" s="407" t="str">
        <f t="shared" si="779"/>
        <v>OK!</v>
      </c>
      <c r="I213" s="407" t="str">
        <f t="shared" si="780"/>
        <v>OK!</v>
      </c>
      <c r="J213" s="407" t="str">
        <f t="shared" si="781"/>
        <v>OK!</v>
      </c>
      <c r="K213" s="407" t="str">
        <f t="shared" si="782"/>
        <v>OK!</v>
      </c>
      <c r="L213" s="407" t="str">
        <f t="shared" si="783"/>
        <v>OK!</v>
      </c>
      <c r="M213" s="407" t="str">
        <f t="shared" si="784"/>
        <v>OK!</v>
      </c>
      <c r="N213" s="407" t="str">
        <f t="shared" si="785"/>
        <v>OK!</v>
      </c>
      <c r="O213" s="407" t="str">
        <f t="shared" si="786"/>
        <v>OK!</v>
      </c>
      <c r="P213" s="407" t="str">
        <f t="shared" si="787"/>
        <v>OK!</v>
      </c>
      <c r="Q213" s="407" t="str">
        <f t="shared" si="788"/>
        <v>OK!</v>
      </c>
      <c r="R213" s="407" t="str">
        <f t="shared" si="789"/>
        <v>OK!</v>
      </c>
      <c r="S213" s="407" t="str">
        <f t="shared" si="790"/>
        <v>OK!</v>
      </c>
      <c r="T213" s="407" t="str">
        <f t="shared" si="791"/>
        <v>OK!</v>
      </c>
    </row>
    <row r="214" spans="1:20" x14ac:dyDescent="0.15">
      <c r="A214" s="564" t="str">
        <f>A$10</f>
        <v>Shpenzimet kapitale</v>
      </c>
      <c r="B214" s="565"/>
      <c r="C214" s="562">
        <f>C215-C212-C213</f>
        <v>0</v>
      </c>
      <c r="D214" s="560">
        <f>D215-D212-D213</f>
        <v>0</v>
      </c>
      <c r="E214" s="560">
        <f>E215-E212-E213</f>
        <v>0</v>
      </c>
      <c r="F214" s="407" t="str">
        <f t="shared" si="777"/>
        <v>OK!</v>
      </c>
      <c r="G214" s="407" t="str">
        <f t="shared" si="778"/>
        <v>OK!</v>
      </c>
      <c r="H214" s="407" t="str">
        <f t="shared" si="779"/>
        <v>OK!</v>
      </c>
      <c r="I214" s="407" t="str">
        <f t="shared" si="780"/>
        <v>OK!</v>
      </c>
      <c r="J214" s="407" t="str">
        <f t="shared" si="781"/>
        <v>OK!</v>
      </c>
      <c r="K214" s="407" t="str">
        <f t="shared" si="782"/>
        <v>OK!</v>
      </c>
      <c r="L214" s="407" t="str">
        <f t="shared" si="783"/>
        <v>OK!</v>
      </c>
      <c r="M214" s="407" t="str">
        <f t="shared" si="784"/>
        <v>OK!</v>
      </c>
      <c r="N214" s="407" t="str">
        <f t="shared" si="785"/>
        <v>OK!</v>
      </c>
      <c r="O214" s="407" t="str">
        <f t="shared" si="786"/>
        <v>OK!</v>
      </c>
      <c r="P214" s="407" t="str">
        <f t="shared" si="787"/>
        <v>OK!</v>
      </c>
      <c r="Q214" s="407" t="str">
        <f t="shared" si="788"/>
        <v>OK!</v>
      </c>
      <c r="R214" s="407" t="str">
        <f t="shared" si="789"/>
        <v>OK!</v>
      </c>
      <c r="S214" s="407" t="str">
        <f t="shared" si="790"/>
        <v>OK!</v>
      </c>
      <c r="T214" s="407" t="str">
        <f t="shared" si="791"/>
        <v>OK!</v>
      </c>
    </row>
    <row r="215" spans="1:20" x14ac:dyDescent="0.15">
      <c r="A215" s="554" t="str">
        <f>A$11</f>
        <v>Tavanet e përgjithshme</v>
      </c>
      <c r="B215" s="555"/>
      <c r="C215" s="562">
        <f>C221</f>
        <v>0</v>
      </c>
      <c r="D215" s="562">
        <f t="shared" ref="D215:E215" si="793">D221</f>
        <v>0</v>
      </c>
      <c r="E215" s="562">
        <f t="shared" si="793"/>
        <v>0</v>
      </c>
      <c r="F215" s="407" t="str">
        <f>IF(C215&lt;0,"STOPP!","OK!")</f>
        <v>OK!</v>
      </c>
      <c r="G215" s="407" t="str">
        <f t="shared" ref="G215:G216" si="794">IF(D215&lt;0,"STOPP!","OK!")</f>
        <v>OK!</v>
      </c>
      <c r="H215" s="407" t="str">
        <f t="shared" ref="H215:H216" si="795">IF(E215&lt;0,"STOPP!","OK!")</f>
        <v>OK!</v>
      </c>
      <c r="I215" s="407" t="str">
        <f t="shared" ref="I215:I216" si="796">IF(F215&lt;0,"STOPP!","OK!")</f>
        <v>OK!</v>
      </c>
      <c r="J215" s="407" t="str">
        <f t="shared" ref="J215:J216" si="797">IF(G215&lt;0,"STOPP!","OK!")</f>
        <v>OK!</v>
      </c>
      <c r="K215" s="407" t="str">
        <f t="shared" ref="K215:K216" si="798">IF(H215&lt;0,"STOPP!","OK!")</f>
        <v>OK!</v>
      </c>
      <c r="L215" s="407" t="str">
        <f t="shared" ref="L215:L216" si="799">IF(I215&lt;0,"STOPP!","OK!")</f>
        <v>OK!</v>
      </c>
      <c r="M215" s="407" t="str">
        <f t="shared" ref="M215:M216" si="800">IF(J215&lt;0,"STOPP!","OK!")</f>
        <v>OK!</v>
      </c>
      <c r="N215" s="407" t="str">
        <f t="shared" ref="N215:N216" si="801">IF(K215&lt;0,"STOPP!","OK!")</f>
        <v>OK!</v>
      </c>
      <c r="O215" s="407" t="str">
        <f t="shared" ref="O215:O216" si="802">IF(L215&lt;0,"STOPP!","OK!")</f>
        <v>OK!</v>
      </c>
      <c r="P215" s="407" t="str">
        <f t="shared" ref="P215:P216" si="803">IF(M215&lt;0,"STOPP!","OK!")</f>
        <v>OK!</v>
      </c>
      <c r="Q215" s="407" t="str">
        <f t="shared" ref="Q215:Q216" si="804">IF(N215&lt;0,"STOPP!","OK!")</f>
        <v>OK!</v>
      </c>
      <c r="R215" s="407" t="str">
        <f t="shared" ref="R215:R216" si="805">IF(O215&lt;0,"STOPP!","OK!")</f>
        <v>OK!</v>
      </c>
      <c r="S215" s="407" t="str">
        <f>IF(D215&lt;0,"STOPP!","OK!")</f>
        <v>OK!</v>
      </c>
      <c r="T215" s="407" t="str">
        <f>IF(E215&lt;0,"STOPP!","OK!")</f>
        <v>OK!</v>
      </c>
    </row>
    <row r="216" spans="1:20" x14ac:dyDescent="0.15">
      <c r="A216" s="566" t="str">
        <f>A$12</f>
        <v>Angazhimet kujtesë</v>
      </c>
      <c r="B216" s="562"/>
      <c r="C216" s="562">
        <f>'(C5) Angazhimet'!D80</f>
        <v>0</v>
      </c>
      <c r="D216" s="560">
        <f>'(C5) Angazhimet'!E80</f>
        <v>0</v>
      </c>
      <c r="E216" s="560">
        <f>'(C5) Angazhimet'!F80</f>
        <v>0</v>
      </c>
      <c r="F216" s="407" t="str">
        <f>IF(C216&gt;C215,"STOPP!","OK!")</f>
        <v>OK!</v>
      </c>
      <c r="G216" s="407" t="str">
        <f t="shared" si="794"/>
        <v>OK!</v>
      </c>
      <c r="H216" s="407" t="str">
        <f t="shared" si="795"/>
        <v>OK!</v>
      </c>
      <c r="I216" s="407" t="str">
        <f t="shared" si="796"/>
        <v>OK!</v>
      </c>
      <c r="J216" s="407" t="str">
        <f t="shared" si="797"/>
        <v>OK!</v>
      </c>
      <c r="K216" s="407" t="str">
        <f t="shared" si="798"/>
        <v>OK!</v>
      </c>
      <c r="L216" s="407" t="str">
        <f t="shared" si="799"/>
        <v>OK!</v>
      </c>
      <c r="M216" s="407" t="str">
        <f t="shared" si="800"/>
        <v>OK!</v>
      </c>
      <c r="N216" s="407" t="str">
        <f t="shared" si="801"/>
        <v>OK!</v>
      </c>
      <c r="O216" s="407" t="str">
        <f t="shared" si="802"/>
        <v>OK!</v>
      </c>
      <c r="P216" s="407" t="str">
        <f t="shared" si="803"/>
        <v>OK!</v>
      </c>
      <c r="Q216" s="407" t="str">
        <f t="shared" si="804"/>
        <v>OK!</v>
      </c>
      <c r="R216" s="407" t="str">
        <f t="shared" si="805"/>
        <v>OK!</v>
      </c>
      <c r="S216" s="407" t="str">
        <f>IF(D216&gt;D215,"STOPP!","OK!")</f>
        <v>OK!</v>
      </c>
      <c r="T216" s="407" t="str">
        <f>IF(E216&gt;E215,"STOPP!","OK!")</f>
        <v>OK!</v>
      </c>
    </row>
    <row r="217" spans="1:20" ht="15.75" x14ac:dyDescent="0.15">
      <c r="A217" s="696" t="str">
        <f>'(B3) Struktura Funksionale'!B68</f>
        <v>05320</v>
      </c>
      <c r="B217" s="866" t="str">
        <f>'(B3) Struktura Funksionale'!C68</f>
        <v>Programet e mbrojtjes së mjedisit</v>
      </c>
      <c r="C217" s="867"/>
      <c r="D217" s="867"/>
      <c r="E217" s="868"/>
      <c r="F217" s="407"/>
      <c r="G217" s="407"/>
      <c r="H217" s="407"/>
      <c r="I217" s="407"/>
      <c r="J217" s="407"/>
      <c r="K217" s="407"/>
      <c r="L217" s="407"/>
      <c r="M217" s="407"/>
      <c r="N217" s="407"/>
      <c r="O217" s="407"/>
      <c r="P217" s="407"/>
      <c r="Q217" s="407"/>
      <c r="R217" s="407"/>
      <c r="S217" s="407"/>
      <c r="T217" s="407"/>
    </row>
    <row r="218" spans="1:20" x14ac:dyDescent="0.15">
      <c r="A218" s="286" t="str">
        <f>A$8</f>
        <v>Pagat dhe sigurimet shoqërore</v>
      </c>
      <c r="B218" s="286"/>
      <c r="C218" s="287"/>
      <c r="D218" s="287"/>
      <c r="E218" s="287"/>
      <c r="F218" s="407" t="str">
        <f t="shared" ref="F218:F220" si="806">IF(C218&lt;0,"STOPP!","OK!")</f>
        <v>OK!</v>
      </c>
      <c r="G218" s="407" t="str">
        <f t="shared" ref="G218:G222" si="807">IF(D218&lt;0,"STOPP!","OK!")</f>
        <v>OK!</v>
      </c>
      <c r="H218" s="407" t="str">
        <f t="shared" ref="H218:H222" si="808">IF(E218&lt;0,"STOPP!","OK!")</f>
        <v>OK!</v>
      </c>
      <c r="I218" s="407" t="str">
        <f t="shared" ref="I218:I222" si="809">IF(F218&lt;0,"STOPP!","OK!")</f>
        <v>OK!</v>
      </c>
      <c r="J218" s="407" t="str">
        <f t="shared" ref="J218:J222" si="810">IF(G218&lt;0,"STOPP!","OK!")</f>
        <v>OK!</v>
      </c>
      <c r="K218" s="407" t="str">
        <f t="shared" ref="K218:K222" si="811">IF(H218&lt;0,"STOPP!","OK!")</f>
        <v>OK!</v>
      </c>
      <c r="L218" s="407" t="str">
        <f t="shared" ref="L218:L222" si="812">IF(I218&lt;0,"STOPP!","OK!")</f>
        <v>OK!</v>
      </c>
      <c r="M218" s="407" t="str">
        <f t="shared" ref="M218:M222" si="813">IF(J218&lt;0,"STOPP!","OK!")</f>
        <v>OK!</v>
      </c>
      <c r="N218" s="407" t="str">
        <f t="shared" ref="N218:N222" si="814">IF(K218&lt;0,"STOPP!","OK!")</f>
        <v>OK!</v>
      </c>
      <c r="O218" s="407" t="str">
        <f t="shared" ref="O218:O222" si="815">IF(L218&lt;0,"STOPP!","OK!")</f>
        <v>OK!</v>
      </c>
      <c r="P218" s="407" t="str">
        <f t="shared" ref="P218:P222" si="816">IF(M218&lt;0,"STOPP!","OK!")</f>
        <v>OK!</v>
      </c>
      <c r="Q218" s="407" t="str">
        <f t="shared" ref="Q218:Q222" si="817">IF(N218&lt;0,"STOPP!","OK!")</f>
        <v>OK!</v>
      </c>
      <c r="R218" s="407" t="str">
        <f t="shared" ref="R218:R222" si="818">IF(O218&lt;0,"STOPP!","OK!")</f>
        <v>OK!</v>
      </c>
      <c r="S218" s="407" t="str">
        <f t="shared" ref="S218:S220" si="819">IF(D218&lt;0,"STOPP!","OK!")</f>
        <v>OK!</v>
      </c>
      <c r="T218" s="407" t="str">
        <f t="shared" ref="T218:T220" si="820">IF(E218&lt;0,"STOPP!","OK!")</f>
        <v>OK!</v>
      </c>
    </row>
    <row r="219" spans="1:20" x14ac:dyDescent="0.15">
      <c r="A219" s="286" t="str">
        <f>A$9</f>
        <v>Të tjera shpenzime korrente</v>
      </c>
      <c r="B219" s="286"/>
      <c r="C219" s="288"/>
      <c r="D219" s="288"/>
      <c r="E219" s="288"/>
      <c r="F219" s="407" t="str">
        <f t="shared" si="806"/>
        <v>OK!</v>
      </c>
      <c r="G219" s="407" t="str">
        <f t="shared" si="807"/>
        <v>OK!</v>
      </c>
      <c r="H219" s="407" t="str">
        <f t="shared" si="808"/>
        <v>OK!</v>
      </c>
      <c r="I219" s="407" t="str">
        <f t="shared" si="809"/>
        <v>OK!</v>
      </c>
      <c r="J219" s="407" t="str">
        <f t="shared" si="810"/>
        <v>OK!</v>
      </c>
      <c r="K219" s="407" t="str">
        <f t="shared" si="811"/>
        <v>OK!</v>
      </c>
      <c r="L219" s="407" t="str">
        <f t="shared" si="812"/>
        <v>OK!</v>
      </c>
      <c r="M219" s="407" t="str">
        <f t="shared" si="813"/>
        <v>OK!</v>
      </c>
      <c r="N219" s="407" t="str">
        <f t="shared" si="814"/>
        <v>OK!</v>
      </c>
      <c r="O219" s="407" t="str">
        <f t="shared" si="815"/>
        <v>OK!</v>
      </c>
      <c r="P219" s="407" t="str">
        <f t="shared" si="816"/>
        <v>OK!</v>
      </c>
      <c r="Q219" s="407" t="str">
        <f t="shared" si="817"/>
        <v>OK!</v>
      </c>
      <c r="R219" s="407" t="str">
        <f t="shared" si="818"/>
        <v>OK!</v>
      </c>
      <c r="S219" s="407" t="str">
        <f t="shared" si="819"/>
        <v>OK!</v>
      </c>
      <c r="T219" s="407" t="str">
        <f t="shared" si="820"/>
        <v>OK!</v>
      </c>
    </row>
    <row r="220" spans="1:20" x14ac:dyDescent="0.15">
      <c r="A220" s="564" t="str">
        <f>A$10</f>
        <v>Shpenzimet kapitale</v>
      </c>
      <c r="B220" s="565"/>
      <c r="C220" s="562">
        <f>C221-C218-C219</f>
        <v>0</v>
      </c>
      <c r="D220" s="560">
        <f>D221-D218-D219</f>
        <v>0</v>
      </c>
      <c r="E220" s="560">
        <f>E221-E218-E219</f>
        <v>0</v>
      </c>
      <c r="F220" s="407" t="str">
        <f t="shared" si="806"/>
        <v>OK!</v>
      </c>
      <c r="G220" s="407" t="str">
        <f t="shared" si="807"/>
        <v>OK!</v>
      </c>
      <c r="H220" s="407" t="str">
        <f t="shared" si="808"/>
        <v>OK!</v>
      </c>
      <c r="I220" s="407" t="str">
        <f t="shared" si="809"/>
        <v>OK!</v>
      </c>
      <c r="J220" s="407" t="str">
        <f t="shared" si="810"/>
        <v>OK!</v>
      </c>
      <c r="K220" s="407" t="str">
        <f t="shared" si="811"/>
        <v>OK!</v>
      </c>
      <c r="L220" s="407" t="str">
        <f t="shared" si="812"/>
        <v>OK!</v>
      </c>
      <c r="M220" s="407" t="str">
        <f t="shared" si="813"/>
        <v>OK!</v>
      </c>
      <c r="N220" s="407" t="str">
        <f t="shared" si="814"/>
        <v>OK!</v>
      </c>
      <c r="O220" s="407" t="str">
        <f t="shared" si="815"/>
        <v>OK!</v>
      </c>
      <c r="P220" s="407" t="str">
        <f t="shared" si="816"/>
        <v>OK!</v>
      </c>
      <c r="Q220" s="407" t="str">
        <f t="shared" si="817"/>
        <v>OK!</v>
      </c>
      <c r="R220" s="407" t="str">
        <f t="shared" si="818"/>
        <v>OK!</v>
      </c>
      <c r="S220" s="407" t="str">
        <f t="shared" si="819"/>
        <v>OK!</v>
      </c>
      <c r="T220" s="407" t="str">
        <f t="shared" si="820"/>
        <v>OK!</v>
      </c>
    </row>
    <row r="221" spans="1:20" x14ac:dyDescent="0.15">
      <c r="A221" s="554" t="str">
        <f>A$11</f>
        <v>Tavanet e përgjithshme</v>
      </c>
      <c r="B221" s="555"/>
      <c r="C221" s="563">
        <v>0</v>
      </c>
      <c r="D221" s="561">
        <v>0</v>
      </c>
      <c r="E221" s="561">
        <v>0</v>
      </c>
      <c r="F221" s="407" t="str">
        <f>IF(C221&lt;0,"STOPP!","OK!")</f>
        <v>OK!</v>
      </c>
      <c r="G221" s="407" t="str">
        <f t="shared" si="807"/>
        <v>OK!</v>
      </c>
      <c r="H221" s="407" t="str">
        <f t="shared" si="808"/>
        <v>OK!</v>
      </c>
      <c r="I221" s="407" t="str">
        <f t="shared" si="809"/>
        <v>OK!</v>
      </c>
      <c r="J221" s="407" t="str">
        <f t="shared" si="810"/>
        <v>OK!</v>
      </c>
      <c r="K221" s="407" t="str">
        <f t="shared" si="811"/>
        <v>OK!</v>
      </c>
      <c r="L221" s="407" t="str">
        <f t="shared" si="812"/>
        <v>OK!</v>
      </c>
      <c r="M221" s="407" t="str">
        <f t="shared" si="813"/>
        <v>OK!</v>
      </c>
      <c r="N221" s="407" t="str">
        <f t="shared" si="814"/>
        <v>OK!</v>
      </c>
      <c r="O221" s="407" t="str">
        <f t="shared" si="815"/>
        <v>OK!</v>
      </c>
      <c r="P221" s="407" t="str">
        <f t="shared" si="816"/>
        <v>OK!</v>
      </c>
      <c r="Q221" s="407" t="str">
        <f t="shared" si="817"/>
        <v>OK!</v>
      </c>
      <c r="R221" s="407" t="str">
        <f t="shared" si="818"/>
        <v>OK!</v>
      </c>
      <c r="S221" s="407" t="str">
        <f>IF(D221&lt;0,"STOPP!","OK!")</f>
        <v>OK!</v>
      </c>
      <c r="T221" s="407" t="str">
        <f>IF(E221&lt;0,"STOPP!","OK!")</f>
        <v>OK!</v>
      </c>
    </row>
    <row r="222" spans="1:20" x14ac:dyDescent="0.15">
      <c r="A222" s="566" t="str">
        <f>A$12</f>
        <v>Angazhimet kujtesë</v>
      </c>
      <c r="B222" s="562"/>
      <c r="C222" s="562">
        <f>'(C5) Angazhimet'!D77</f>
        <v>0</v>
      </c>
      <c r="D222" s="562">
        <f>'(C5) Angazhimet'!E77</f>
        <v>0</v>
      </c>
      <c r="E222" s="562">
        <f>'(C5) Angazhimet'!F77</f>
        <v>0</v>
      </c>
      <c r="F222" s="407" t="str">
        <f>IF(C222&gt;C221,"STOPP!","OK!")</f>
        <v>OK!</v>
      </c>
      <c r="G222" s="407" t="str">
        <f t="shared" si="807"/>
        <v>OK!</v>
      </c>
      <c r="H222" s="407" t="str">
        <f t="shared" si="808"/>
        <v>OK!</v>
      </c>
      <c r="I222" s="407" t="str">
        <f t="shared" si="809"/>
        <v>OK!</v>
      </c>
      <c r="J222" s="407" t="str">
        <f t="shared" si="810"/>
        <v>OK!</v>
      </c>
      <c r="K222" s="407" t="str">
        <f t="shared" si="811"/>
        <v>OK!</v>
      </c>
      <c r="L222" s="407" t="str">
        <f t="shared" si="812"/>
        <v>OK!</v>
      </c>
      <c r="M222" s="407" t="str">
        <f t="shared" si="813"/>
        <v>OK!</v>
      </c>
      <c r="N222" s="407" t="str">
        <f t="shared" si="814"/>
        <v>OK!</v>
      </c>
      <c r="O222" s="407" t="str">
        <f t="shared" si="815"/>
        <v>OK!</v>
      </c>
      <c r="P222" s="407" t="str">
        <f t="shared" si="816"/>
        <v>OK!</v>
      </c>
      <c r="Q222" s="407" t="str">
        <f t="shared" si="817"/>
        <v>OK!</v>
      </c>
      <c r="R222" s="407" t="str">
        <f t="shared" si="818"/>
        <v>OK!</v>
      </c>
      <c r="S222" s="407" t="str">
        <f>IF(D222&gt;D221,"STOPP!","OK!")</f>
        <v>OK!</v>
      </c>
      <c r="T222" s="407" t="str">
        <f>IF(E222&gt;E221,"STOPP!","OK!")</f>
        <v>OK!</v>
      </c>
    </row>
    <row r="223" spans="1:20" ht="21.75" customHeight="1" x14ac:dyDescent="0.25">
      <c r="A223" s="685" t="str">
        <f>'(B2) Struktura Organizative'!A38</f>
        <v>Nënfunksioni 13</v>
      </c>
      <c r="B223" s="851" t="str">
        <f>'(B2) Struktura Organizative'!B38</f>
        <v>056 Mbrojtja e mjedisit</v>
      </c>
      <c r="C223" s="876"/>
      <c r="D223" s="876"/>
      <c r="E223" s="852"/>
      <c r="G223" s="312">
        <f>C227</f>
        <v>0</v>
      </c>
      <c r="H223" s="312">
        <f t="shared" ref="H223" si="821">D227</f>
        <v>0</v>
      </c>
      <c r="I223" s="312">
        <f t="shared" ref="I223" si="822">E227</f>
        <v>0</v>
      </c>
      <c r="J223" s="312">
        <f>C224</f>
        <v>0</v>
      </c>
      <c r="K223" s="312">
        <f t="shared" ref="K223" si="823">D224</f>
        <v>0</v>
      </c>
      <c r="L223" s="312">
        <f t="shared" ref="L223" si="824">E224</f>
        <v>0</v>
      </c>
      <c r="M223" s="312">
        <f>C225</f>
        <v>0</v>
      </c>
      <c r="N223" s="312">
        <f t="shared" ref="N223" si="825">D225</f>
        <v>0</v>
      </c>
      <c r="O223" s="312">
        <f t="shared" ref="O223" si="826">E225</f>
        <v>0</v>
      </c>
      <c r="P223" s="312">
        <f>C226</f>
        <v>0</v>
      </c>
      <c r="Q223" s="312">
        <f t="shared" ref="Q223" si="827">D226</f>
        <v>0</v>
      </c>
      <c r="R223" s="312">
        <f t="shared" ref="R223" si="828">E226</f>
        <v>0</v>
      </c>
    </row>
    <row r="224" spans="1:20" x14ac:dyDescent="0.15">
      <c r="A224" s="286" t="str">
        <f>A$8</f>
        <v>Pagat dhe sigurimet shoqërore</v>
      </c>
      <c r="B224" s="286"/>
      <c r="C224" s="562">
        <f>C230+C236</f>
        <v>0</v>
      </c>
      <c r="D224" s="562">
        <f t="shared" ref="D224:E224" si="829">D230+D236</f>
        <v>0</v>
      </c>
      <c r="E224" s="562">
        <f t="shared" si="829"/>
        <v>0</v>
      </c>
      <c r="F224" s="407" t="str">
        <f t="shared" ref="F224:F226" si="830">IF(C224&lt;0,"STOPP!","OK!")</f>
        <v>OK!</v>
      </c>
      <c r="G224" s="407" t="str">
        <f t="shared" ref="G224:G226" si="831">IF(D224&lt;0,"STOPP!","OK!")</f>
        <v>OK!</v>
      </c>
      <c r="H224" s="407" t="str">
        <f t="shared" ref="H224:H226" si="832">IF(E224&lt;0,"STOPP!","OK!")</f>
        <v>OK!</v>
      </c>
      <c r="I224" s="407" t="str">
        <f t="shared" ref="I224:I226" si="833">IF(F224&lt;0,"STOPP!","OK!")</f>
        <v>OK!</v>
      </c>
      <c r="J224" s="407" t="str">
        <f t="shared" ref="J224:J226" si="834">IF(G224&lt;0,"STOPP!","OK!")</f>
        <v>OK!</v>
      </c>
      <c r="K224" s="407" t="str">
        <f t="shared" ref="K224:K226" si="835">IF(H224&lt;0,"STOPP!","OK!")</f>
        <v>OK!</v>
      </c>
      <c r="L224" s="407" t="str">
        <f t="shared" ref="L224:L226" si="836">IF(I224&lt;0,"STOPP!","OK!")</f>
        <v>OK!</v>
      </c>
      <c r="M224" s="407" t="str">
        <f t="shared" ref="M224:M226" si="837">IF(J224&lt;0,"STOPP!","OK!")</f>
        <v>OK!</v>
      </c>
      <c r="N224" s="407" t="str">
        <f t="shared" ref="N224:N226" si="838">IF(K224&lt;0,"STOPP!","OK!")</f>
        <v>OK!</v>
      </c>
      <c r="O224" s="407" t="str">
        <f t="shared" ref="O224:O226" si="839">IF(L224&lt;0,"STOPP!","OK!")</f>
        <v>OK!</v>
      </c>
      <c r="P224" s="407" t="str">
        <f t="shared" ref="P224:P226" si="840">IF(M224&lt;0,"STOPP!","OK!")</f>
        <v>OK!</v>
      </c>
      <c r="Q224" s="407" t="str">
        <f t="shared" ref="Q224:Q226" si="841">IF(N224&lt;0,"STOPP!","OK!")</f>
        <v>OK!</v>
      </c>
      <c r="R224" s="407" t="str">
        <f t="shared" ref="R224:R226" si="842">IF(O224&lt;0,"STOPP!","OK!")</f>
        <v>OK!</v>
      </c>
      <c r="S224" s="407" t="str">
        <f t="shared" ref="S224:S226" si="843">IF(D224&lt;0,"STOPP!","OK!")</f>
        <v>OK!</v>
      </c>
      <c r="T224" s="407" t="str">
        <f t="shared" ref="T224:T226" si="844">IF(E224&lt;0,"STOPP!","OK!")</f>
        <v>OK!</v>
      </c>
    </row>
    <row r="225" spans="1:20" x14ac:dyDescent="0.15">
      <c r="A225" s="286" t="str">
        <f>A$9</f>
        <v>Të tjera shpenzime korrente</v>
      </c>
      <c r="B225" s="286"/>
      <c r="C225" s="562">
        <f>C231+C237</f>
        <v>0</v>
      </c>
      <c r="D225" s="562">
        <f t="shared" ref="D225:E225" si="845">D231+D237</f>
        <v>0</v>
      </c>
      <c r="E225" s="562">
        <f t="shared" si="845"/>
        <v>0</v>
      </c>
      <c r="F225" s="407" t="str">
        <f t="shared" si="830"/>
        <v>OK!</v>
      </c>
      <c r="G225" s="407" t="str">
        <f t="shared" si="831"/>
        <v>OK!</v>
      </c>
      <c r="H225" s="407" t="str">
        <f t="shared" si="832"/>
        <v>OK!</v>
      </c>
      <c r="I225" s="407" t="str">
        <f t="shared" si="833"/>
        <v>OK!</v>
      </c>
      <c r="J225" s="407" t="str">
        <f t="shared" si="834"/>
        <v>OK!</v>
      </c>
      <c r="K225" s="407" t="str">
        <f t="shared" si="835"/>
        <v>OK!</v>
      </c>
      <c r="L225" s="407" t="str">
        <f t="shared" si="836"/>
        <v>OK!</v>
      </c>
      <c r="M225" s="407" t="str">
        <f t="shared" si="837"/>
        <v>OK!</v>
      </c>
      <c r="N225" s="407" t="str">
        <f t="shared" si="838"/>
        <v>OK!</v>
      </c>
      <c r="O225" s="407" t="str">
        <f t="shared" si="839"/>
        <v>OK!</v>
      </c>
      <c r="P225" s="407" t="str">
        <f t="shared" si="840"/>
        <v>OK!</v>
      </c>
      <c r="Q225" s="407" t="str">
        <f t="shared" si="841"/>
        <v>OK!</v>
      </c>
      <c r="R225" s="407" t="str">
        <f t="shared" si="842"/>
        <v>OK!</v>
      </c>
      <c r="S225" s="407" t="str">
        <f t="shared" si="843"/>
        <v>OK!</v>
      </c>
      <c r="T225" s="407" t="str">
        <f t="shared" si="844"/>
        <v>OK!</v>
      </c>
    </row>
    <row r="226" spans="1:20" ht="12.75" customHeight="1" x14ac:dyDescent="0.15">
      <c r="A226" s="564" t="str">
        <f>A$10</f>
        <v>Shpenzimet kapitale</v>
      </c>
      <c r="B226" s="565"/>
      <c r="C226" s="562">
        <f>C227-C224-C225</f>
        <v>0</v>
      </c>
      <c r="D226" s="560">
        <f>D227-D224-D225</f>
        <v>0</v>
      </c>
      <c r="E226" s="560">
        <f>E227-E224-E225</f>
        <v>0</v>
      </c>
      <c r="F226" s="407" t="str">
        <f t="shared" si="830"/>
        <v>OK!</v>
      </c>
      <c r="G226" s="407" t="str">
        <f t="shared" si="831"/>
        <v>OK!</v>
      </c>
      <c r="H226" s="407" t="str">
        <f t="shared" si="832"/>
        <v>OK!</v>
      </c>
      <c r="I226" s="407" t="str">
        <f t="shared" si="833"/>
        <v>OK!</v>
      </c>
      <c r="J226" s="407" t="str">
        <f t="shared" si="834"/>
        <v>OK!</v>
      </c>
      <c r="K226" s="407" t="str">
        <f t="shared" si="835"/>
        <v>OK!</v>
      </c>
      <c r="L226" s="407" t="str">
        <f t="shared" si="836"/>
        <v>OK!</v>
      </c>
      <c r="M226" s="407" t="str">
        <f t="shared" si="837"/>
        <v>OK!</v>
      </c>
      <c r="N226" s="407" t="str">
        <f t="shared" si="838"/>
        <v>OK!</v>
      </c>
      <c r="O226" s="407" t="str">
        <f t="shared" si="839"/>
        <v>OK!</v>
      </c>
      <c r="P226" s="407" t="str">
        <f t="shared" si="840"/>
        <v>OK!</v>
      </c>
      <c r="Q226" s="407" t="str">
        <f t="shared" si="841"/>
        <v>OK!</v>
      </c>
      <c r="R226" s="407" t="str">
        <f t="shared" si="842"/>
        <v>OK!</v>
      </c>
      <c r="S226" s="407" t="str">
        <f t="shared" si="843"/>
        <v>OK!</v>
      </c>
      <c r="T226" s="407" t="str">
        <f t="shared" si="844"/>
        <v>OK!</v>
      </c>
    </row>
    <row r="227" spans="1:20" x14ac:dyDescent="0.15">
      <c r="A227" s="554" t="str">
        <f>A$11</f>
        <v>Tavanet e përgjithshme</v>
      </c>
      <c r="B227" s="555"/>
      <c r="C227" s="562">
        <f>C233+C239</f>
        <v>0</v>
      </c>
      <c r="D227" s="562">
        <f t="shared" ref="D227:E227" si="846">D233+D239</f>
        <v>0</v>
      </c>
      <c r="E227" s="562">
        <f t="shared" si="846"/>
        <v>0</v>
      </c>
      <c r="F227" s="407" t="str">
        <f>IF(C227&lt;0,"STOPP!","OK!")</f>
        <v>OK!</v>
      </c>
      <c r="G227" s="407" t="str">
        <f t="shared" ref="G227:G228" si="847">IF(D227&lt;0,"STOPP!","OK!")</f>
        <v>OK!</v>
      </c>
      <c r="H227" s="407" t="str">
        <f t="shared" ref="H227:H228" si="848">IF(E227&lt;0,"STOPP!","OK!")</f>
        <v>OK!</v>
      </c>
      <c r="I227" s="407" t="str">
        <f t="shared" ref="I227:I228" si="849">IF(F227&lt;0,"STOPP!","OK!")</f>
        <v>OK!</v>
      </c>
      <c r="J227" s="407" t="str">
        <f t="shared" ref="J227:J228" si="850">IF(G227&lt;0,"STOPP!","OK!")</f>
        <v>OK!</v>
      </c>
      <c r="K227" s="407" t="str">
        <f t="shared" ref="K227:K228" si="851">IF(H227&lt;0,"STOPP!","OK!")</f>
        <v>OK!</v>
      </c>
      <c r="L227" s="407" t="str">
        <f t="shared" ref="L227:L228" si="852">IF(I227&lt;0,"STOPP!","OK!")</f>
        <v>OK!</v>
      </c>
      <c r="M227" s="407" t="str">
        <f t="shared" ref="M227:M228" si="853">IF(J227&lt;0,"STOPP!","OK!")</f>
        <v>OK!</v>
      </c>
      <c r="N227" s="407" t="str">
        <f t="shared" ref="N227:N228" si="854">IF(K227&lt;0,"STOPP!","OK!")</f>
        <v>OK!</v>
      </c>
      <c r="O227" s="407" t="str">
        <f t="shared" ref="O227:O228" si="855">IF(L227&lt;0,"STOPP!","OK!")</f>
        <v>OK!</v>
      </c>
      <c r="P227" s="407" t="str">
        <f t="shared" ref="P227:P228" si="856">IF(M227&lt;0,"STOPP!","OK!")</f>
        <v>OK!</v>
      </c>
      <c r="Q227" s="407" t="str">
        <f t="shared" ref="Q227:Q228" si="857">IF(N227&lt;0,"STOPP!","OK!")</f>
        <v>OK!</v>
      </c>
      <c r="R227" s="407" t="str">
        <f t="shared" ref="R227:R228" si="858">IF(O227&lt;0,"STOPP!","OK!")</f>
        <v>OK!</v>
      </c>
      <c r="S227" s="407" t="str">
        <f>IF(D227&lt;0,"STOPP!","OK!")</f>
        <v>OK!</v>
      </c>
      <c r="T227" s="407" t="str">
        <f>IF(E227&lt;0,"STOPP!","OK!")</f>
        <v>OK!</v>
      </c>
    </row>
    <row r="228" spans="1:20" x14ac:dyDescent="0.15">
      <c r="A228" s="566" t="str">
        <f>A$12</f>
        <v>Angazhimet kujtesë</v>
      </c>
      <c r="B228" s="562"/>
      <c r="C228" s="562">
        <f>'(C5) Angazhimet'!D85</f>
        <v>0</v>
      </c>
      <c r="D228" s="560">
        <f>'(C5) Angazhimet'!E85</f>
        <v>0</v>
      </c>
      <c r="E228" s="560">
        <f>'(C5) Angazhimet'!F85</f>
        <v>0</v>
      </c>
      <c r="F228" s="407" t="str">
        <f>IF(C228&gt;C227,"STOPP!","OK!")</f>
        <v>OK!</v>
      </c>
      <c r="G228" s="407" t="str">
        <f t="shared" si="847"/>
        <v>OK!</v>
      </c>
      <c r="H228" s="407" t="str">
        <f t="shared" si="848"/>
        <v>OK!</v>
      </c>
      <c r="I228" s="407" t="str">
        <f t="shared" si="849"/>
        <v>OK!</v>
      </c>
      <c r="J228" s="407" t="str">
        <f t="shared" si="850"/>
        <v>OK!</v>
      </c>
      <c r="K228" s="407" t="str">
        <f t="shared" si="851"/>
        <v>OK!</v>
      </c>
      <c r="L228" s="407" t="str">
        <f t="shared" si="852"/>
        <v>OK!</v>
      </c>
      <c r="M228" s="407" t="str">
        <f t="shared" si="853"/>
        <v>OK!</v>
      </c>
      <c r="N228" s="407" t="str">
        <f t="shared" si="854"/>
        <v>OK!</v>
      </c>
      <c r="O228" s="407" t="str">
        <f t="shared" si="855"/>
        <v>OK!</v>
      </c>
      <c r="P228" s="407" t="str">
        <f t="shared" si="856"/>
        <v>OK!</v>
      </c>
      <c r="Q228" s="407" t="str">
        <f t="shared" si="857"/>
        <v>OK!</v>
      </c>
      <c r="R228" s="407" t="str">
        <f t="shared" si="858"/>
        <v>OK!</v>
      </c>
      <c r="S228" s="407" t="str">
        <f>IF(D228&gt;D227,"STOPP!","OK!")</f>
        <v>OK!</v>
      </c>
      <c r="T228" s="407" t="str">
        <f>IF(E228&gt;E227,"STOPP!","OK!")</f>
        <v>OK!</v>
      </c>
    </row>
    <row r="229" spans="1:20" ht="15.75" x14ac:dyDescent="0.15">
      <c r="A229" s="696" t="str">
        <f>'(B3) Struktura Funksionale'!B72</f>
        <v>05630</v>
      </c>
      <c r="B229" s="866" t="str">
        <f>'(B3) Struktura Funksionale'!C72</f>
        <v>Ndërgjegjësimi mjedisor</v>
      </c>
      <c r="C229" s="867"/>
      <c r="D229" s="867"/>
      <c r="E229" s="868"/>
      <c r="F229" s="407"/>
      <c r="G229" s="407"/>
      <c r="H229" s="407"/>
      <c r="I229" s="407"/>
      <c r="J229" s="407"/>
      <c r="K229" s="407"/>
      <c r="L229" s="407"/>
      <c r="M229" s="407"/>
      <c r="N229" s="407"/>
      <c r="O229" s="407"/>
      <c r="P229" s="407"/>
      <c r="Q229" s="407"/>
      <c r="R229" s="407"/>
      <c r="S229" s="407"/>
      <c r="T229" s="407"/>
    </row>
    <row r="230" spans="1:20" x14ac:dyDescent="0.15">
      <c r="A230" s="286" t="str">
        <f>A$8</f>
        <v>Pagat dhe sigurimet shoqërore</v>
      </c>
      <c r="B230" s="286"/>
      <c r="C230" s="287"/>
      <c r="D230" s="287"/>
      <c r="E230" s="287"/>
      <c r="F230" s="407" t="str">
        <f t="shared" ref="F230:F232" si="859">IF(C230&lt;0,"STOPP!","OK!")</f>
        <v>OK!</v>
      </c>
      <c r="G230" s="407" t="str">
        <f t="shared" ref="G230:G234" si="860">IF(D230&lt;0,"STOPP!","OK!")</f>
        <v>OK!</v>
      </c>
      <c r="H230" s="407" t="str">
        <f t="shared" ref="H230:H234" si="861">IF(E230&lt;0,"STOPP!","OK!")</f>
        <v>OK!</v>
      </c>
      <c r="I230" s="407" t="str">
        <f t="shared" ref="I230:I234" si="862">IF(F230&lt;0,"STOPP!","OK!")</f>
        <v>OK!</v>
      </c>
      <c r="J230" s="407" t="str">
        <f t="shared" ref="J230:J234" si="863">IF(G230&lt;0,"STOPP!","OK!")</f>
        <v>OK!</v>
      </c>
      <c r="K230" s="407" t="str">
        <f t="shared" ref="K230:K234" si="864">IF(H230&lt;0,"STOPP!","OK!")</f>
        <v>OK!</v>
      </c>
      <c r="L230" s="407" t="str">
        <f t="shared" ref="L230:L234" si="865">IF(I230&lt;0,"STOPP!","OK!")</f>
        <v>OK!</v>
      </c>
      <c r="M230" s="407" t="str">
        <f t="shared" ref="M230:M234" si="866">IF(J230&lt;0,"STOPP!","OK!")</f>
        <v>OK!</v>
      </c>
      <c r="N230" s="407" t="str">
        <f t="shared" ref="N230:N234" si="867">IF(K230&lt;0,"STOPP!","OK!")</f>
        <v>OK!</v>
      </c>
      <c r="O230" s="407" t="str">
        <f t="shared" ref="O230:O234" si="868">IF(L230&lt;0,"STOPP!","OK!")</f>
        <v>OK!</v>
      </c>
      <c r="P230" s="407" t="str">
        <f t="shared" ref="P230:P234" si="869">IF(M230&lt;0,"STOPP!","OK!")</f>
        <v>OK!</v>
      </c>
      <c r="Q230" s="407" t="str">
        <f t="shared" ref="Q230:Q234" si="870">IF(N230&lt;0,"STOPP!","OK!")</f>
        <v>OK!</v>
      </c>
      <c r="R230" s="407" t="str">
        <f t="shared" ref="R230:R234" si="871">IF(O230&lt;0,"STOPP!","OK!")</f>
        <v>OK!</v>
      </c>
      <c r="S230" s="407" t="str">
        <f t="shared" ref="S230:S232" si="872">IF(D230&lt;0,"STOPP!","OK!")</f>
        <v>OK!</v>
      </c>
      <c r="T230" s="407" t="str">
        <f t="shared" ref="T230:T232" si="873">IF(E230&lt;0,"STOPP!","OK!")</f>
        <v>OK!</v>
      </c>
    </row>
    <row r="231" spans="1:20" x14ac:dyDescent="0.15">
      <c r="A231" s="286" t="str">
        <f>A$9</f>
        <v>Të tjera shpenzime korrente</v>
      </c>
      <c r="B231" s="286"/>
      <c r="C231" s="288"/>
      <c r="D231" s="288"/>
      <c r="E231" s="288"/>
      <c r="F231" s="407" t="str">
        <f t="shared" si="859"/>
        <v>OK!</v>
      </c>
      <c r="G231" s="407" t="str">
        <f t="shared" si="860"/>
        <v>OK!</v>
      </c>
      <c r="H231" s="407" t="str">
        <f t="shared" si="861"/>
        <v>OK!</v>
      </c>
      <c r="I231" s="407" t="str">
        <f t="shared" si="862"/>
        <v>OK!</v>
      </c>
      <c r="J231" s="407" t="str">
        <f t="shared" si="863"/>
        <v>OK!</v>
      </c>
      <c r="K231" s="407" t="str">
        <f t="shared" si="864"/>
        <v>OK!</v>
      </c>
      <c r="L231" s="407" t="str">
        <f t="shared" si="865"/>
        <v>OK!</v>
      </c>
      <c r="M231" s="407" t="str">
        <f t="shared" si="866"/>
        <v>OK!</v>
      </c>
      <c r="N231" s="407" t="str">
        <f t="shared" si="867"/>
        <v>OK!</v>
      </c>
      <c r="O231" s="407" t="str">
        <f t="shared" si="868"/>
        <v>OK!</v>
      </c>
      <c r="P231" s="407" t="str">
        <f t="shared" si="869"/>
        <v>OK!</v>
      </c>
      <c r="Q231" s="407" t="str">
        <f t="shared" si="870"/>
        <v>OK!</v>
      </c>
      <c r="R231" s="407" t="str">
        <f t="shared" si="871"/>
        <v>OK!</v>
      </c>
      <c r="S231" s="407" t="str">
        <f t="shared" si="872"/>
        <v>OK!</v>
      </c>
      <c r="T231" s="407" t="str">
        <f t="shared" si="873"/>
        <v>OK!</v>
      </c>
    </row>
    <row r="232" spans="1:20" x14ac:dyDescent="0.15">
      <c r="A232" s="564" t="str">
        <f>A$10</f>
        <v>Shpenzimet kapitale</v>
      </c>
      <c r="B232" s="565"/>
      <c r="C232" s="562">
        <f>C233-C230-C231</f>
        <v>0</v>
      </c>
      <c r="D232" s="560">
        <f>D233-D230-D231</f>
        <v>0</v>
      </c>
      <c r="E232" s="560">
        <f>E233-E230-E231</f>
        <v>0</v>
      </c>
      <c r="F232" s="407" t="str">
        <f t="shared" si="859"/>
        <v>OK!</v>
      </c>
      <c r="G232" s="407" t="str">
        <f t="shared" si="860"/>
        <v>OK!</v>
      </c>
      <c r="H232" s="407" t="str">
        <f t="shared" si="861"/>
        <v>OK!</v>
      </c>
      <c r="I232" s="407" t="str">
        <f t="shared" si="862"/>
        <v>OK!</v>
      </c>
      <c r="J232" s="407" t="str">
        <f t="shared" si="863"/>
        <v>OK!</v>
      </c>
      <c r="K232" s="407" t="str">
        <f t="shared" si="864"/>
        <v>OK!</v>
      </c>
      <c r="L232" s="407" t="str">
        <f t="shared" si="865"/>
        <v>OK!</v>
      </c>
      <c r="M232" s="407" t="str">
        <f t="shared" si="866"/>
        <v>OK!</v>
      </c>
      <c r="N232" s="407" t="str">
        <f t="shared" si="867"/>
        <v>OK!</v>
      </c>
      <c r="O232" s="407" t="str">
        <f t="shared" si="868"/>
        <v>OK!</v>
      </c>
      <c r="P232" s="407" t="str">
        <f t="shared" si="869"/>
        <v>OK!</v>
      </c>
      <c r="Q232" s="407" t="str">
        <f t="shared" si="870"/>
        <v>OK!</v>
      </c>
      <c r="R232" s="407" t="str">
        <f t="shared" si="871"/>
        <v>OK!</v>
      </c>
      <c r="S232" s="407" t="str">
        <f t="shared" si="872"/>
        <v>OK!</v>
      </c>
      <c r="T232" s="407" t="str">
        <f t="shared" si="873"/>
        <v>OK!</v>
      </c>
    </row>
    <row r="233" spans="1:20" x14ac:dyDescent="0.15">
      <c r="A233" s="554" t="str">
        <f>A$11</f>
        <v>Tavanet e përgjithshme</v>
      </c>
      <c r="B233" s="555"/>
      <c r="C233" s="563">
        <v>0</v>
      </c>
      <c r="D233" s="563">
        <v>0</v>
      </c>
      <c r="E233" s="563">
        <v>0</v>
      </c>
      <c r="F233" s="407" t="str">
        <f>IF(C233&lt;0,"STOPP!","OK!")</f>
        <v>OK!</v>
      </c>
      <c r="G233" s="407" t="str">
        <f t="shared" si="860"/>
        <v>OK!</v>
      </c>
      <c r="H233" s="407" t="str">
        <f t="shared" si="861"/>
        <v>OK!</v>
      </c>
      <c r="I233" s="407" t="str">
        <f t="shared" si="862"/>
        <v>OK!</v>
      </c>
      <c r="J233" s="407" t="str">
        <f t="shared" si="863"/>
        <v>OK!</v>
      </c>
      <c r="K233" s="407" t="str">
        <f t="shared" si="864"/>
        <v>OK!</v>
      </c>
      <c r="L233" s="407" t="str">
        <f t="shared" si="865"/>
        <v>OK!</v>
      </c>
      <c r="M233" s="407" t="str">
        <f t="shared" si="866"/>
        <v>OK!</v>
      </c>
      <c r="N233" s="407" t="str">
        <f t="shared" si="867"/>
        <v>OK!</v>
      </c>
      <c r="O233" s="407" t="str">
        <f t="shared" si="868"/>
        <v>OK!</v>
      </c>
      <c r="P233" s="407" t="str">
        <f t="shared" si="869"/>
        <v>OK!</v>
      </c>
      <c r="Q233" s="407" t="str">
        <f t="shared" si="870"/>
        <v>OK!</v>
      </c>
      <c r="R233" s="407" t="str">
        <f t="shared" si="871"/>
        <v>OK!</v>
      </c>
      <c r="S233" s="407" t="str">
        <f>IF(D233&lt;0,"STOPP!","OK!")</f>
        <v>OK!</v>
      </c>
      <c r="T233" s="407" t="str">
        <f>IF(E233&lt;0,"STOPP!","OK!")</f>
        <v>OK!</v>
      </c>
    </row>
    <row r="234" spans="1:20" x14ac:dyDescent="0.15">
      <c r="A234" s="566" t="str">
        <f>A$12</f>
        <v>Angazhimet kujtesë</v>
      </c>
      <c r="B234" s="562"/>
      <c r="C234" s="562">
        <f>'(C5) Angazhimet'!D82</f>
        <v>0</v>
      </c>
      <c r="D234" s="562">
        <f>'(C5) Angazhimet'!E82</f>
        <v>0</v>
      </c>
      <c r="E234" s="562">
        <f>'(C5) Angazhimet'!F82</f>
        <v>0</v>
      </c>
      <c r="F234" s="407" t="str">
        <f>IF(C234&gt;C233,"STOPP!","OK!")</f>
        <v>OK!</v>
      </c>
      <c r="G234" s="407" t="str">
        <f t="shared" si="860"/>
        <v>OK!</v>
      </c>
      <c r="H234" s="407" t="str">
        <f t="shared" si="861"/>
        <v>OK!</v>
      </c>
      <c r="I234" s="407" t="str">
        <f t="shared" si="862"/>
        <v>OK!</v>
      </c>
      <c r="J234" s="407" t="str">
        <f t="shared" si="863"/>
        <v>OK!</v>
      </c>
      <c r="K234" s="407" t="str">
        <f t="shared" si="864"/>
        <v>OK!</v>
      </c>
      <c r="L234" s="407" t="str">
        <f t="shared" si="865"/>
        <v>OK!</v>
      </c>
      <c r="M234" s="407" t="str">
        <f t="shared" si="866"/>
        <v>OK!</v>
      </c>
      <c r="N234" s="407" t="str">
        <f t="shared" si="867"/>
        <v>OK!</v>
      </c>
      <c r="O234" s="407" t="str">
        <f t="shared" si="868"/>
        <v>OK!</v>
      </c>
      <c r="P234" s="407" t="str">
        <f t="shared" si="869"/>
        <v>OK!</v>
      </c>
      <c r="Q234" s="407" t="str">
        <f t="shared" si="870"/>
        <v>OK!</v>
      </c>
      <c r="R234" s="407" t="str">
        <f t="shared" si="871"/>
        <v>OK!</v>
      </c>
      <c r="S234" s="407" t="str">
        <f>IF(D234&gt;D233,"STOPP!","OK!")</f>
        <v>OK!</v>
      </c>
      <c r="T234" s="407" t="str">
        <f>IF(E234&gt;E233,"STOPP!","OK!")</f>
        <v>OK!</v>
      </c>
    </row>
    <row r="235" spans="1:20" ht="15.75" hidden="1" x14ac:dyDescent="0.15">
      <c r="A235" s="696" t="str">
        <f>'(B3) Struktura Funksionale'!B73</f>
        <v>05640</v>
      </c>
      <c r="B235" s="866" t="str">
        <f>'(B3) Struktura Funksionale'!C73</f>
        <v>Administrimi i resurseve ujore</v>
      </c>
      <c r="C235" s="867"/>
      <c r="D235" s="867"/>
      <c r="E235" s="868"/>
      <c r="F235" s="407"/>
      <c r="G235" s="407"/>
      <c r="H235" s="407"/>
      <c r="I235" s="407"/>
      <c r="J235" s="407"/>
      <c r="K235" s="407"/>
      <c r="L235" s="407"/>
      <c r="M235" s="407"/>
      <c r="N235" s="407"/>
      <c r="O235" s="407"/>
      <c r="P235" s="407"/>
      <c r="Q235" s="407"/>
      <c r="R235" s="407"/>
      <c r="S235" s="407"/>
      <c r="T235" s="407"/>
    </row>
    <row r="236" spans="1:20" hidden="1" x14ac:dyDescent="0.15">
      <c r="A236" s="286" t="str">
        <f>A$8</f>
        <v>Pagat dhe sigurimet shoqërore</v>
      </c>
      <c r="B236" s="286"/>
      <c r="C236" s="287"/>
      <c r="D236" s="287"/>
      <c r="E236" s="287"/>
      <c r="F236" s="407" t="str">
        <f t="shared" ref="F236:F238" si="874">IF(C236&lt;0,"STOPP!","OK!")</f>
        <v>OK!</v>
      </c>
      <c r="G236" s="407" t="str">
        <f t="shared" ref="G236:G240" si="875">IF(D236&lt;0,"STOPP!","OK!")</f>
        <v>OK!</v>
      </c>
      <c r="H236" s="407" t="str">
        <f t="shared" ref="H236:H240" si="876">IF(E236&lt;0,"STOPP!","OK!")</f>
        <v>OK!</v>
      </c>
      <c r="I236" s="407" t="str">
        <f t="shared" ref="I236:I240" si="877">IF(F236&lt;0,"STOPP!","OK!")</f>
        <v>OK!</v>
      </c>
      <c r="J236" s="407" t="str">
        <f t="shared" ref="J236:J240" si="878">IF(G236&lt;0,"STOPP!","OK!")</f>
        <v>OK!</v>
      </c>
      <c r="K236" s="407" t="str">
        <f t="shared" ref="K236:K240" si="879">IF(H236&lt;0,"STOPP!","OK!")</f>
        <v>OK!</v>
      </c>
      <c r="L236" s="407" t="str">
        <f t="shared" ref="L236:L240" si="880">IF(I236&lt;0,"STOPP!","OK!")</f>
        <v>OK!</v>
      </c>
      <c r="M236" s="407" t="str">
        <f t="shared" ref="M236:M240" si="881">IF(J236&lt;0,"STOPP!","OK!")</f>
        <v>OK!</v>
      </c>
      <c r="N236" s="407" t="str">
        <f t="shared" ref="N236:N240" si="882">IF(K236&lt;0,"STOPP!","OK!")</f>
        <v>OK!</v>
      </c>
      <c r="O236" s="407" t="str">
        <f t="shared" ref="O236:O240" si="883">IF(L236&lt;0,"STOPP!","OK!")</f>
        <v>OK!</v>
      </c>
      <c r="P236" s="407" t="str">
        <f t="shared" ref="P236:P240" si="884">IF(M236&lt;0,"STOPP!","OK!")</f>
        <v>OK!</v>
      </c>
      <c r="Q236" s="407" t="str">
        <f t="shared" ref="Q236:Q240" si="885">IF(N236&lt;0,"STOPP!","OK!")</f>
        <v>OK!</v>
      </c>
      <c r="R236" s="407" t="str">
        <f t="shared" ref="R236:R240" si="886">IF(O236&lt;0,"STOPP!","OK!")</f>
        <v>OK!</v>
      </c>
      <c r="S236" s="407" t="str">
        <f t="shared" ref="S236:S238" si="887">IF(D236&lt;0,"STOPP!","OK!")</f>
        <v>OK!</v>
      </c>
      <c r="T236" s="407" t="str">
        <f t="shared" ref="T236:T238" si="888">IF(E236&lt;0,"STOPP!","OK!")</f>
        <v>OK!</v>
      </c>
    </row>
    <row r="237" spans="1:20" hidden="1" x14ac:dyDescent="0.15">
      <c r="A237" s="286" t="str">
        <f>A$9</f>
        <v>Të tjera shpenzime korrente</v>
      </c>
      <c r="B237" s="286"/>
      <c r="C237" s="288"/>
      <c r="D237" s="288"/>
      <c r="E237" s="288"/>
      <c r="F237" s="407" t="str">
        <f t="shared" si="874"/>
        <v>OK!</v>
      </c>
      <c r="G237" s="407" t="str">
        <f t="shared" si="875"/>
        <v>OK!</v>
      </c>
      <c r="H237" s="407" t="str">
        <f t="shared" si="876"/>
        <v>OK!</v>
      </c>
      <c r="I237" s="407" t="str">
        <f t="shared" si="877"/>
        <v>OK!</v>
      </c>
      <c r="J237" s="407" t="str">
        <f t="shared" si="878"/>
        <v>OK!</v>
      </c>
      <c r="K237" s="407" t="str">
        <f t="shared" si="879"/>
        <v>OK!</v>
      </c>
      <c r="L237" s="407" t="str">
        <f t="shared" si="880"/>
        <v>OK!</v>
      </c>
      <c r="M237" s="407" t="str">
        <f t="shared" si="881"/>
        <v>OK!</v>
      </c>
      <c r="N237" s="407" t="str">
        <f t="shared" si="882"/>
        <v>OK!</v>
      </c>
      <c r="O237" s="407" t="str">
        <f t="shared" si="883"/>
        <v>OK!</v>
      </c>
      <c r="P237" s="407" t="str">
        <f t="shared" si="884"/>
        <v>OK!</v>
      </c>
      <c r="Q237" s="407" t="str">
        <f t="shared" si="885"/>
        <v>OK!</v>
      </c>
      <c r="R237" s="407" t="str">
        <f t="shared" si="886"/>
        <v>OK!</v>
      </c>
      <c r="S237" s="407" t="str">
        <f t="shared" si="887"/>
        <v>OK!</v>
      </c>
      <c r="T237" s="407" t="str">
        <f t="shared" si="888"/>
        <v>OK!</v>
      </c>
    </row>
    <row r="238" spans="1:20" hidden="1" x14ac:dyDescent="0.15">
      <c r="A238" s="564" t="str">
        <f>A$10</f>
        <v>Shpenzimet kapitale</v>
      </c>
      <c r="B238" s="565"/>
      <c r="C238" s="562">
        <f>C239-C236-C237</f>
        <v>0</v>
      </c>
      <c r="D238" s="560">
        <f>D239-D236-D237</f>
        <v>0</v>
      </c>
      <c r="E238" s="560">
        <f>E239-E236-E237</f>
        <v>0</v>
      </c>
      <c r="F238" s="407" t="str">
        <f t="shared" si="874"/>
        <v>OK!</v>
      </c>
      <c r="G238" s="407" t="str">
        <f t="shared" si="875"/>
        <v>OK!</v>
      </c>
      <c r="H238" s="407" t="str">
        <f t="shared" si="876"/>
        <v>OK!</v>
      </c>
      <c r="I238" s="407" t="str">
        <f t="shared" si="877"/>
        <v>OK!</v>
      </c>
      <c r="J238" s="407" t="str">
        <f t="shared" si="878"/>
        <v>OK!</v>
      </c>
      <c r="K238" s="407" t="str">
        <f t="shared" si="879"/>
        <v>OK!</v>
      </c>
      <c r="L238" s="407" t="str">
        <f t="shared" si="880"/>
        <v>OK!</v>
      </c>
      <c r="M238" s="407" t="str">
        <f t="shared" si="881"/>
        <v>OK!</v>
      </c>
      <c r="N238" s="407" t="str">
        <f t="shared" si="882"/>
        <v>OK!</v>
      </c>
      <c r="O238" s="407" t="str">
        <f t="shared" si="883"/>
        <v>OK!</v>
      </c>
      <c r="P238" s="407" t="str">
        <f t="shared" si="884"/>
        <v>OK!</v>
      </c>
      <c r="Q238" s="407" t="str">
        <f t="shared" si="885"/>
        <v>OK!</v>
      </c>
      <c r="R238" s="407" t="str">
        <f t="shared" si="886"/>
        <v>OK!</v>
      </c>
      <c r="S238" s="407" t="str">
        <f t="shared" si="887"/>
        <v>OK!</v>
      </c>
      <c r="T238" s="407" t="str">
        <f t="shared" si="888"/>
        <v>OK!</v>
      </c>
    </row>
    <row r="239" spans="1:20" hidden="1" x14ac:dyDescent="0.15">
      <c r="A239" s="554" t="str">
        <f>A$11</f>
        <v>Tavanet e përgjithshme</v>
      </c>
      <c r="B239" s="555"/>
      <c r="C239" s="563"/>
      <c r="D239" s="561"/>
      <c r="E239" s="561"/>
      <c r="F239" s="407" t="str">
        <f>IF(C239&lt;0,"STOPP!","OK!")</f>
        <v>OK!</v>
      </c>
      <c r="G239" s="407" t="str">
        <f t="shared" si="875"/>
        <v>OK!</v>
      </c>
      <c r="H239" s="407" t="str">
        <f t="shared" si="876"/>
        <v>OK!</v>
      </c>
      <c r="I239" s="407" t="str">
        <f t="shared" si="877"/>
        <v>OK!</v>
      </c>
      <c r="J239" s="407" t="str">
        <f t="shared" si="878"/>
        <v>OK!</v>
      </c>
      <c r="K239" s="407" t="str">
        <f t="shared" si="879"/>
        <v>OK!</v>
      </c>
      <c r="L239" s="407" t="str">
        <f t="shared" si="880"/>
        <v>OK!</v>
      </c>
      <c r="M239" s="407" t="str">
        <f t="shared" si="881"/>
        <v>OK!</v>
      </c>
      <c r="N239" s="407" t="str">
        <f t="shared" si="882"/>
        <v>OK!</v>
      </c>
      <c r="O239" s="407" t="str">
        <f t="shared" si="883"/>
        <v>OK!</v>
      </c>
      <c r="P239" s="407" t="str">
        <f t="shared" si="884"/>
        <v>OK!</v>
      </c>
      <c r="Q239" s="407" t="str">
        <f t="shared" si="885"/>
        <v>OK!</v>
      </c>
      <c r="R239" s="407" t="str">
        <f t="shared" si="886"/>
        <v>OK!</v>
      </c>
      <c r="S239" s="407" t="str">
        <f>IF(D239&lt;0,"STOPP!","OK!")</f>
        <v>OK!</v>
      </c>
      <c r="T239" s="407" t="str">
        <f>IF(E239&lt;0,"STOPP!","OK!")</f>
        <v>OK!</v>
      </c>
    </row>
    <row r="240" spans="1:20" hidden="1" x14ac:dyDescent="0.15">
      <c r="A240" s="566" t="str">
        <f>A$12</f>
        <v>Angazhimet kujtesë</v>
      </c>
      <c r="B240" s="562"/>
      <c r="C240" s="562">
        <f>'(C5) Angazhimet'!D83</f>
        <v>0</v>
      </c>
      <c r="D240" s="562">
        <f>'(C5) Angazhimet'!E83</f>
        <v>0</v>
      </c>
      <c r="E240" s="562">
        <f>'(C5) Angazhimet'!F83</f>
        <v>0</v>
      </c>
      <c r="F240" s="407" t="str">
        <f>IF(C240&gt;C239,"STOPP!","OK!")</f>
        <v>OK!</v>
      </c>
      <c r="G240" s="407" t="str">
        <f t="shared" si="875"/>
        <v>OK!</v>
      </c>
      <c r="H240" s="407" t="str">
        <f t="shared" si="876"/>
        <v>OK!</v>
      </c>
      <c r="I240" s="407" t="str">
        <f t="shared" si="877"/>
        <v>OK!</v>
      </c>
      <c r="J240" s="407" t="str">
        <f t="shared" si="878"/>
        <v>OK!</v>
      </c>
      <c r="K240" s="407" t="str">
        <f t="shared" si="879"/>
        <v>OK!</v>
      </c>
      <c r="L240" s="407" t="str">
        <f t="shared" si="880"/>
        <v>OK!</v>
      </c>
      <c r="M240" s="407" t="str">
        <f t="shared" si="881"/>
        <v>OK!</v>
      </c>
      <c r="N240" s="407" t="str">
        <f t="shared" si="882"/>
        <v>OK!</v>
      </c>
      <c r="O240" s="407" t="str">
        <f t="shared" si="883"/>
        <v>OK!</v>
      </c>
      <c r="P240" s="407" t="str">
        <f t="shared" si="884"/>
        <v>OK!</v>
      </c>
      <c r="Q240" s="407" t="str">
        <f t="shared" si="885"/>
        <v>OK!</v>
      </c>
      <c r="R240" s="407" t="str">
        <f t="shared" si="886"/>
        <v>OK!</v>
      </c>
      <c r="S240" s="407" t="str">
        <f>IF(D240&gt;D239,"STOPP!","OK!")</f>
        <v>OK!</v>
      </c>
      <c r="T240" s="407" t="str">
        <f>IF(E240&gt;E239,"STOPP!","OK!")</f>
        <v>OK!</v>
      </c>
    </row>
    <row r="241" spans="1:20" ht="24" customHeight="1" x14ac:dyDescent="0.25">
      <c r="A241" s="685" t="str">
        <f>'(B2) Struktura Organizative'!A40</f>
        <v>Nënfunksioni 14</v>
      </c>
      <c r="B241" s="869" t="str">
        <f>'(B2) Struktura Organizative'!B40</f>
        <v>061 Urbanistika</v>
      </c>
      <c r="C241" s="870"/>
      <c r="D241" s="870"/>
      <c r="E241" s="871"/>
      <c r="G241" s="312">
        <f>C245</f>
        <v>32825</v>
      </c>
      <c r="H241" s="312">
        <f t="shared" ref="H241" si="889">D245</f>
        <v>17425</v>
      </c>
      <c r="I241" s="312">
        <f t="shared" ref="I241" si="890">E245</f>
        <v>17425</v>
      </c>
      <c r="J241" s="312">
        <f>C242</f>
        <v>15670</v>
      </c>
      <c r="K241" s="312">
        <f t="shared" ref="K241" si="891">D242</f>
        <v>15670</v>
      </c>
      <c r="L241" s="312">
        <f t="shared" ref="L241" si="892">E242</f>
        <v>15670</v>
      </c>
      <c r="M241" s="312">
        <f>C243</f>
        <v>2155</v>
      </c>
      <c r="N241" s="312">
        <f t="shared" ref="N241" si="893">D243</f>
        <v>1755</v>
      </c>
      <c r="O241" s="312">
        <f t="shared" ref="O241" si="894">E243</f>
        <v>1755</v>
      </c>
      <c r="P241" s="312">
        <f>C244</f>
        <v>15000</v>
      </c>
      <c r="Q241" s="312">
        <f t="shared" ref="Q241" si="895">D244</f>
        <v>0</v>
      </c>
      <c r="R241" s="312">
        <f t="shared" ref="R241" si="896">E244</f>
        <v>0</v>
      </c>
    </row>
    <row r="242" spans="1:20" x14ac:dyDescent="0.15">
      <c r="A242" s="286" t="str">
        <f>A$8</f>
        <v>Pagat dhe sigurimet shoqërore</v>
      </c>
      <c r="B242" s="286"/>
      <c r="C242" s="562">
        <f>C248+C254</f>
        <v>15670</v>
      </c>
      <c r="D242" s="562">
        <f t="shared" ref="D242:E242" si="897">D248+D254</f>
        <v>15670</v>
      </c>
      <c r="E242" s="562">
        <f t="shared" si="897"/>
        <v>15670</v>
      </c>
      <c r="F242" s="407" t="str">
        <f t="shared" ref="F242:F244" si="898">IF(C242&lt;0,"STOPP!","OK!")</f>
        <v>OK!</v>
      </c>
      <c r="G242" s="407" t="str">
        <f t="shared" ref="G242:G244" si="899">IF(D242&lt;0,"STOPP!","OK!")</f>
        <v>OK!</v>
      </c>
      <c r="H242" s="407" t="str">
        <f t="shared" ref="H242:H244" si="900">IF(E242&lt;0,"STOPP!","OK!")</f>
        <v>OK!</v>
      </c>
      <c r="I242" s="407" t="str">
        <f t="shared" ref="I242:I244" si="901">IF(F242&lt;0,"STOPP!","OK!")</f>
        <v>OK!</v>
      </c>
      <c r="J242" s="407" t="str">
        <f t="shared" ref="J242:J244" si="902">IF(G242&lt;0,"STOPP!","OK!")</f>
        <v>OK!</v>
      </c>
      <c r="K242" s="407" t="str">
        <f t="shared" ref="K242:K244" si="903">IF(H242&lt;0,"STOPP!","OK!")</f>
        <v>OK!</v>
      </c>
      <c r="L242" s="407" t="str">
        <f t="shared" ref="L242:L244" si="904">IF(I242&lt;0,"STOPP!","OK!")</f>
        <v>OK!</v>
      </c>
      <c r="M242" s="407" t="str">
        <f t="shared" ref="M242:M244" si="905">IF(J242&lt;0,"STOPP!","OK!")</f>
        <v>OK!</v>
      </c>
      <c r="N242" s="407" t="str">
        <f t="shared" ref="N242:N244" si="906">IF(K242&lt;0,"STOPP!","OK!")</f>
        <v>OK!</v>
      </c>
      <c r="O242" s="407" t="str">
        <f t="shared" ref="O242:O244" si="907">IF(L242&lt;0,"STOPP!","OK!")</f>
        <v>OK!</v>
      </c>
      <c r="P242" s="407" t="str">
        <f t="shared" ref="P242:P244" si="908">IF(M242&lt;0,"STOPP!","OK!")</f>
        <v>OK!</v>
      </c>
      <c r="Q242" s="407" t="str">
        <f t="shared" ref="Q242:Q244" si="909">IF(N242&lt;0,"STOPP!","OK!")</f>
        <v>OK!</v>
      </c>
      <c r="R242" s="407" t="str">
        <f t="shared" ref="R242:R244" si="910">IF(O242&lt;0,"STOPP!","OK!")</f>
        <v>OK!</v>
      </c>
      <c r="S242" s="407" t="str">
        <f t="shared" ref="S242:S244" si="911">IF(D242&lt;0,"STOPP!","OK!")</f>
        <v>OK!</v>
      </c>
      <c r="T242" s="407" t="str">
        <f t="shared" ref="T242:T244" si="912">IF(E242&lt;0,"STOPP!","OK!")</f>
        <v>OK!</v>
      </c>
    </row>
    <row r="243" spans="1:20" x14ac:dyDescent="0.15">
      <c r="A243" s="286" t="str">
        <f>A$9</f>
        <v>Të tjera shpenzime korrente</v>
      </c>
      <c r="B243" s="286"/>
      <c r="C243" s="562">
        <f>C249+C255</f>
        <v>2155</v>
      </c>
      <c r="D243" s="562">
        <f t="shared" ref="D243:E243" si="913">D249+D255</f>
        <v>1755</v>
      </c>
      <c r="E243" s="562">
        <f t="shared" si="913"/>
        <v>1755</v>
      </c>
      <c r="F243" s="407" t="str">
        <f t="shared" si="898"/>
        <v>OK!</v>
      </c>
      <c r="G243" s="407" t="str">
        <f t="shared" si="899"/>
        <v>OK!</v>
      </c>
      <c r="H243" s="407" t="str">
        <f t="shared" si="900"/>
        <v>OK!</v>
      </c>
      <c r="I243" s="407" t="str">
        <f t="shared" si="901"/>
        <v>OK!</v>
      </c>
      <c r="J243" s="407" t="str">
        <f t="shared" si="902"/>
        <v>OK!</v>
      </c>
      <c r="K243" s="407" t="str">
        <f t="shared" si="903"/>
        <v>OK!</v>
      </c>
      <c r="L243" s="407" t="str">
        <f t="shared" si="904"/>
        <v>OK!</v>
      </c>
      <c r="M243" s="407" t="str">
        <f t="shared" si="905"/>
        <v>OK!</v>
      </c>
      <c r="N243" s="407" t="str">
        <f t="shared" si="906"/>
        <v>OK!</v>
      </c>
      <c r="O243" s="407" t="str">
        <f t="shared" si="907"/>
        <v>OK!</v>
      </c>
      <c r="P243" s="407" t="str">
        <f t="shared" si="908"/>
        <v>OK!</v>
      </c>
      <c r="Q243" s="407" t="str">
        <f t="shared" si="909"/>
        <v>OK!</v>
      </c>
      <c r="R243" s="407" t="str">
        <f t="shared" si="910"/>
        <v>OK!</v>
      </c>
      <c r="S243" s="407" t="str">
        <f t="shared" si="911"/>
        <v>OK!</v>
      </c>
      <c r="T243" s="407" t="str">
        <f t="shared" si="912"/>
        <v>OK!</v>
      </c>
    </row>
    <row r="244" spans="1:20" x14ac:dyDescent="0.15">
      <c r="A244" s="564" t="str">
        <f>A$10</f>
        <v>Shpenzimet kapitale</v>
      </c>
      <c r="B244" s="565"/>
      <c r="C244" s="562">
        <f>C245-C242-C243</f>
        <v>15000</v>
      </c>
      <c r="D244" s="560">
        <f>D245-D242-D243</f>
        <v>0</v>
      </c>
      <c r="E244" s="560">
        <f>E245-E242-E243</f>
        <v>0</v>
      </c>
      <c r="F244" s="407" t="str">
        <f t="shared" si="898"/>
        <v>OK!</v>
      </c>
      <c r="G244" s="407" t="str">
        <f t="shared" si="899"/>
        <v>OK!</v>
      </c>
      <c r="H244" s="407" t="str">
        <f t="shared" si="900"/>
        <v>OK!</v>
      </c>
      <c r="I244" s="407" t="str">
        <f t="shared" si="901"/>
        <v>OK!</v>
      </c>
      <c r="J244" s="407" t="str">
        <f t="shared" si="902"/>
        <v>OK!</v>
      </c>
      <c r="K244" s="407" t="str">
        <f t="shared" si="903"/>
        <v>OK!</v>
      </c>
      <c r="L244" s="407" t="str">
        <f t="shared" si="904"/>
        <v>OK!</v>
      </c>
      <c r="M244" s="407" t="str">
        <f t="shared" si="905"/>
        <v>OK!</v>
      </c>
      <c r="N244" s="407" t="str">
        <f t="shared" si="906"/>
        <v>OK!</v>
      </c>
      <c r="O244" s="407" t="str">
        <f t="shared" si="907"/>
        <v>OK!</v>
      </c>
      <c r="P244" s="407" t="str">
        <f t="shared" si="908"/>
        <v>OK!</v>
      </c>
      <c r="Q244" s="407" t="str">
        <f t="shared" si="909"/>
        <v>OK!</v>
      </c>
      <c r="R244" s="407" t="str">
        <f t="shared" si="910"/>
        <v>OK!</v>
      </c>
      <c r="S244" s="407" t="str">
        <f t="shared" si="911"/>
        <v>OK!</v>
      </c>
      <c r="T244" s="407" t="str">
        <f t="shared" si="912"/>
        <v>OK!</v>
      </c>
    </row>
    <row r="245" spans="1:20" x14ac:dyDescent="0.15">
      <c r="A245" s="554" t="str">
        <f>A$11</f>
        <v>Tavanet e përgjithshme</v>
      </c>
      <c r="B245" s="555"/>
      <c r="C245" s="562">
        <f>C251+C257</f>
        <v>32825</v>
      </c>
      <c r="D245" s="562">
        <f t="shared" ref="D245:E245" si="914">D251+D257</f>
        <v>17425</v>
      </c>
      <c r="E245" s="562">
        <f t="shared" si="914"/>
        <v>17425</v>
      </c>
      <c r="F245" s="407" t="str">
        <f>IF(C245&lt;0,"STOPP!","OK!")</f>
        <v>OK!</v>
      </c>
      <c r="G245" s="407" t="str">
        <f t="shared" ref="G245:G246" si="915">IF(D245&lt;0,"STOPP!","OK!")</f>
        <v>OK!</v>
      </c>
      <c r="H245" s="407" t="str">
        <f t="shared" ref="H245:H246" si="916">IF(E245&lt;0,"STOPP!","OK!")</f>
        <v>OK!</v>
      </c>
      <c r="I245" s="407" t="str">
        <f t="shared" ref="I245:I246" si="917">IF(F245&lt;0,"STOPP!","OK!")</f>
        <v>OK!</v>
      </c>
      <c r="J245" s="407" t="str">
        <f t="shared" ref="J245:J246" si="918">IF(G245&lt;0,"STOPP!","OK!")</f>
        <v>OK!</v>
      </c>
      <c r="K245" s="407" t="str">
        <f t="shared" ref="K245:K246" si="919">IF(H245&lt;0,"STOPP!","OK!")</f>
        <v>OK!</v>
      </c>
      <c r="L245" s="407" t="str">
        <f t="shared" ref="L245:L246" si="920">IF(I245&lt;0,"STOPP!","OK!")</f>
        <v>OK!</v>
      </c>
      <c r="M245" s="407" t="str">
        <f t="shared" ref="M245:M246" si="921">IF(J245&lt;0,"STOPP!","OK!")</f>
        <v>OK!</v>
      </c>
      <c r="N245" s="407" t="str">
        <f t="shared" ref="N245:N246" si="922">IF(K245&lt;0,"STOPP!","OK!")</f>
        <v>OK!</v>
      </c>
      <c r="O245" s="407" t="str">
        <f t="shared" ref="O245:O246" si="923">IF(L245&lt;0,"STOPP!","OK!")</f>
        <v>OK!</v>
      </c>
      <c r="P245" s="407" t="str">
        <f t="shared" ref="P245:P246" si="924">IF(M245&lt;0,"STOPP!","OK!")</f>
        <v>OK!</v>
      </c>
      <c r="Q245" s="407" t="str">
        <f t="shared" ref="Q245:Q246" si="925">IF(N245&lt;0,"STOPP!","OK!")</f>
        <v>OK!</v>
      </c>
      <c r="R245" s="407" t="str">
        <f t="shared" ref="R245:R246" si="926">IF(O245&lt;0,"STOPP!","OK!")</f>
        <v>OK!</v>
      </c>
      <c r="S245" s="407" t="str">
        <f>IF(D245&lt;0,"STOPP!","OK!")</f>
        <v>OK!</v>
      </c>
      <c r="T245" s="407" t="str">
        <f>IF(E245&lt;0,"STOPP!","OK!")</f>
        <v>OK!</v>
      </c>
    </row>
    <row r="246" spans="1:20" x14ac:dyDescent="0.15">
      <c r="A246" s="566" t="str">
        <f>A$12</f>
        <v>Angazhimet kujtesë</v>
      </c>
      <c r="B246" s="562"/>
      <c r="C246" s="562">
        <f>'(C5) Angazhimet'!D90</f>
        <v>0</v>
      </c>
      <c r="D246" s="560">
        <f>'(C5) Angazhimet'!E90</f>
        <v>0</v>
      </c>
      <c r="E246" s="560">
        <f>'(C5) Angazhimet'!F90</f>
        <v>0</v>
      </c>
      <c r="F246" s="407" t="str">
        <f>IF(C246&gt;C245,"STOPP!","OK!")</f>
        <v>OK!</v>
      </c>
      <c r="G246" s="407" t="str">
        <f t="shared" si="915"/>
        <v>OK!</v>
      </c>
      <c r="H246" s="407" t="str">
        <f t="shared" si="916"/>
        <v>OK!</v>
      </c>
      <c r="I246" s="407" t="str">
        <f t="shared" si="917"/>
        <v>OK!</v>
      </c>
      <c r="J246" s="407" t="str">
        <f t="shared" si="918"/>
        <v>OK!</v>
      </c>
      <c r="K246" s="407" t="str">
        <f t="shared" si="919"/>
        <v>OK!</v>
      </c>
      <c r="L246" s="407" t="str">
        <f t="shared" si="920"/>
        <v>OK!</v>
      </c>
      <c r="M246" s="407" t="str">
        <f t="shared" si="921"/>
        <v>OK!</v>
      </c>
      <c r="N246" s="407" t="str">
        <f t="shared" si="922"/>
        <v>OK!</v>
      </c>
      <c r="O246" s="407" t="str">
        <f t="shared" si="923"/>
        <v>OK!</v>
      </c>
      <c r="P246" s="407" t="str">
        <f t="shared" si="924"/>
        <v>OK!</v>
      </c>
      <c r="Q246" s="407" t="str">
        <f t="shared" si="925"/>
        <v>OK!</v>
      </c>
      <c r="R246" s="407" t="str">
        <f t="shared" si="926"/>
        <v>OK!</v>
      </c>
      <c r="S246" s="407" t="str">
        <f>IF(D246&gt;D245,"STOPP!","OK!")</f>
        <v>OK!</v>
      </c>
      <c r="T246" s="407" t="str">
        <f>IF(E246&gt;E245,"STOPP!","OK!")</f>
        <v>OK!</v>
      </c>
    </row>
    <row r="247" spans="1:20" ht="15.75" x14ac:dyDescent="0.15">
      <c r="A247" s="696" t="str">
        <f>'(B3) Struktura Funksionale'!B77</f>
        <v>06140</v>
      </c>
      <c r="B247" s="866" t="str">
        <f>'(B3) Struktura Funksionale'!C77</f>
        <v>Planifikimi Urban Vendor</v>
      </c>
      <c r="C247" s="867"/>
      <c r="D247" s="867"/>
      <c r="E247" s="868"/>
      <c r="F247" s="407"/>
      <c r="G247" s="407"/>
      <c r="H247" s="407"/>
      <c r="I247" s="407"/>
      <c r="J247" s="407"/>
      <c r="K247" s="407"/>
      <c r="L247" s="407"/>
      <c r="M247" s="407"/>
      <c r="N247" s="407"/>
      <c r="O247" s="407"/>
      <c r="P247" s="407"/>
      <c r="Q247" s="407"/>
      <c r="R247" s="407"/>
      <c r="S247" s="407"/>
      <c r="T247" s="407"/>
    </row>
    <row r="248" spans="1:20" x14ac:dyDescent="0.15">
      <c r="A248" s="286" t="str">
        <f>A$8</f>
        <v>Pagat dhe sigurimet shoqërore</v>
      </c>
      <c r="B248" s="286"/>
      <c r="C248" s="287">
        <v>15670</v>
      </c>
      <c r="D248" s="287">
        <v>15670</v>
      </c>
      <c r="E248" s="287">
        <v>15670</v>
      </c>
      <c r="F248" s="407" t="str">
        <f t="shared" ref="F248:F250" si="927">IF(C248&lt;0,"STOPP!","OK!")</f>
        <v>OK!</v>
      </c>
      <c r="G248" s="407" t="str">
        <f t="shared" ref="G248:G252" si="928">IF(D248&lt;0,"STOPP!","OK!")</f>
        <v>OK!</v>
      </c>
      <c r="H248" s="407" t="str">
        <f t="shared" ref="H248:H252" si="929">IF(E248&lt;0,"STOPP!","OK!")</f>
        <v>OK!</v>
      </c>
      <c r="I248" s="407" t="str">
        <f t="shared" ref="I248:I252" si="930">IF(F248&lt;0,"STOPP!","OK!")</f>
        <v>OK!</v>
      </c>
      <c r="J248" s="407" t="str">
        <f t="shared" ref="J248:J252" si="931">IF(G248&lt;0,"STOPP!","OK!")</f>
        <v>OK!</v>
      </c>
      <c r="K248" s="407" t="str">
        <f t="shared" ref="K248:K252" si="932">IF(H248&lt;0,"STOPP!","OK!")</f>
        <v>OK!</v>
      </c>
      <c r="L248" s="407" t="str">
        <f t="shared" ref="L248:L252" si="933">IF(I248&lt;0,"STOPP!","OK!")</f>
        <v>OK!</v>
      </c>
      <c r="M248" s="407" t="str">
        <f t="shared" ref="M248:M252" si="934">IF(J248&lt;0,"STOPP!","OK!")</f>
        <v>OK!</v>
      </c>
      <c r="N248" s="407" t="str">
        <f t="shared" ref="N248:N252" si="935">IF(K248&lt;0,"STOPP!","OK!")</f>
        <v>OK!</v>
      </c>
      <c r="O248" s="407" t="str">
        <f t="shared" ref="O248:O252" si="936">IF(L248&lt;0,"STOPP!","OK!")</f>
        <v>OK!</v>
      </c>
      <c r="P248" s="407" t="str">
        <f t="shared" ref="P248:P252" si="937">IF(M248&lt;0,"STOPP!","OK!")</f>
        <v>OK!</v>
      </c>
      <c r="Q248" s="407" t="str">
        <f t="shared" ref="Q248:Q252" si="938">IF(N248&lt;0,"STOPP!","OK!")</f>
        <v>OK!</v>
      </c>
      <c r="R248" s="407" t="str">
        <f t="shared" ref="R248:R252" si="939">IF(O248&lt;0,"STOPP!","OK!")</f>
        <v>OK!</v>
      </c>
      <c r="S248" s="407" t="str">
        <f t="shared" ref="S248:S250" si="940">IF(D248&lt;0,"STOPP!","OK!")</f>
        <v>OK!</v>
      </c>
      <c r="T248" s="407" t="str">
        <f t="shared" ref="T248:T250" si="941">IF(E248&lt;0,"STOPP!","OK!")</f>
        <v>OK!</v>
      </c>
    </row>
    <row r="249" spans="1:20" x14ac:dyDescent="0.15">
      <c r="A249" s="286" t="str">
        <f>A$9</f>
        <v>Të tjera shpenzime korrente</v>
      </c>
      <c r="B249" s="286"/>
      <c r="C249" s="288">
        <v>2155</v>
      </c>
      <c r="D249" s="288">
        <v>1755</v>
      </c>
      <c r="E249" s="288">
        <v>1755</v>
      </c>
      <c r="F249" s="407" t="str">
        <f t="shared" si="927"/>
        <v>OK!</v>
      </c>
      <c r="G249" s="407" t="str">
        <f t="shared" si="928"/>
        <v>OK!</v>
      </c>
      <c r="H249" s="407" t="str">
        <f t="shared" si="929"/>
        <v>OK!</v>
      </c>
      <c r="I249" s="407" t="str">
        <f t="shared" si="930"/>
        <v>OK!</v>
      </c>
      <c r="J249" s="407" t="str">
        <f t="shared" si="931"/>
        <v>OK!</v>
      </c>
      <c r="K249" s="407" t="str">
        <f t="shared" si="932"/>
        <v>OK!</v>
      </c>
      <c r="L249" s="407" t="str">
        <f t="shared" si="933"/>
        <v>OK!</v>
      </c>
      <c r="M249" s="407" t="str">
        <f t="shared" si="934"/>
        <v>OK!</v>
      </c>
      <c r="N249" s="407" t="str">
        <f t="shared" si="935"/>
        <v>OK!</v>
      </c>
      <c r="O249" s="407" t="str">
        <f t="shared" si="936"/>
        <v>OK!</v>
      </c>
      <c r="P249" s="407" t="str">
        <f t="shared" si="937"/>
        <v>OK!</v>
      </c>
      <c r="Q249" s="407" t="str">
        <f t="shared" si="938"/>
        <v>OK!</v>
      </c>
      <c r="R249" s="407" t="str">
        <f t="shared" si="939"/>
        <v>OK!</v>
      </c>
      <c r="S249" s="407" t="str">
        <f t="shared" si="940"/>
        <v>OK!</v>
      </c>
      <c r="T249" s="407" t="str">
        <f t="shared" si="941"/>
        <v>OK!</v>
      </c>
    </row>
    <row r="250" spans="1:20" x14ac:dyDescent="0.15">
      <c r="A250" s="564" t="str">
        <f>A$10</f>
        <v>Shpenzimet kapitale</v>
      </c>
      <c r="B250" s="565"/>
      <c r="C250" s="562">
        <f>C251-C248-C249</f>
        <v>15000</v>
      </c>
      <c r="D250" s="560">
        <f>D251-D248-D249</f>
        <v>0</v>
      </c>
      <c r="E250" s="560">
        <f>E251-E248-E249</f>
        <v>0</v>
      </c>
      <c r="F250" s="407" t="str">
        <f t="shared" si="927"/>
        <v>OK!</v>
      </c>
      <c r="G250" s="407" t="str">
        <f t="shared" si="928"/>
        <v>OK!</v>
      </c>
      <c r="H250" s="407" t="str">
        <f t="shared" si="929"/>
        <v>OK!</v>
      </c>
      <c r="I250" s="407" t="str">
        <f t="shared" si="930"/>
        <v>OK!</v>
      </c>
      <c r="J250" s="407" t="str">
        <f t="shared" si="931"/>
        <v>OK!</v>
      </c>
      <c r="K250" s="407" t="str">
        <f t="shared" si="932"/>
        <v>OK!</v>
      </c>
      <c r="L250" s="407" t="str">
        <f t="shared" si="933"/>
        <v>OK!</v>
      </c>
      <c r="M250" s="407" t="str">
        <f t="shared" si="934"/>
        <v>OK!</v>
      </c>
      <c r="N250" s="407" t="str">
        <f t="shared" si="935"/>
        <v>OK!</v>
      </c>
      <c r="O250" s="407" t="str">
        <f t="shared" si="936"/>
        <v>OK!</v>
      </c>
      <c r="P250" s="407" t="str">
        <f t="shared" si="937"/>
        <v>OK!</v>
      </c>
      <c r="Q250" s="407" t="str">
        <f t="shared" si="938"/>
        <v>OK!</v>
      </c>
      <c r="R250" s="407" t="str">
        <f t="shared" si="939"/>
        <v>OK!</v>
      </c>
      <c r="S250" s="407" t="str">
        <f t="shared" si="940"/>
        <v>OK!</v>
      </c>
      <c r="T250" s="407" t="str">
        <f t="shared" si="941"/>
        <v>OK!</v>
      </c>
    </row>
    <row r="251" spans="1:20" x14ac:dyDescent="0.15">
      <c r="A251" s="554" t="str">
        <f>A$11</f>
        <v>Tavanet e përgjithshme</v>
      </c>
      <c r="B251" s="555"/>
      <c r="C251" s="561">
        <v>32825</v>
      </c>
      <c r="D251" s="561">
        <v>17425</v>
      </c>
      <c r="E251" s="561">
        <v>17425</v>
      </c>
      <c r="F251" s="407" t="str">
        <f>IF(C251&lt;0,"STOPP!","OK!")</f>
        <v>OK!</v>
      </c>
      <c r="G251" s="407" t="str">
        <f t="shared" si="928"/>
        <v>OK!</v>
      </c>
      <c r="H251" s="407" t="str">
        <f t="shared" si="929"/>
        <v>OK!</v>
      </c>
      <c r="I251" s="407" t="str">
        <f t="shared" si="930"/>
        <v>OK!</v>
      </c>
      <c r="J251" s="407" t="str">
        <f t="shared" si="931"/>
        <v>OK!</v>
      </c>
      <c r="K251" s="407" t="str">
        <f t="shared" si="932"/>
        <v>OK!</v>
      </c>
      <c r="L251" s="407" t="str">
        <f t="shared" si="933"/>
        <v>OK!</v>
      </c>
      <c r="M251" s="407" t="str">
        <f t="shared" si="934"/>
        <v>OK!</v>
      </c>
      <c r="N251" s="407" t="str">
        <f t="shared" si="935"/>
        <v>OK!</v>
      </c>
      <c r="O251" s="407" t="str">
        <f t="shared" si="936"/>
        <v>OK!</v>
      </c>
      <c r="P251" s="407" t="str">
        <f t="shared" si="937"/>
        <v>OK!</v>
      </c>
      <c r="Q251" s="407" t="str">
        <f t="shared" si="938"/>
        <v>OK!</v>
      </c>
      <c r="R251" s="407" t="str">
        <f t="shared" si="939"/>
        <v>OK!</v>
      </c>
      <c r="S251" s="407" t="str">
        <f>IF(D251&lt;0,"STOPP!","OK!")</f>
        <v>OK!</v>
      </c>
      <c r="T251" s="407" t="str">
        <f>IF(E251&lt;0,"STOPP!","OK!")</f>
        <v>OK!</v>
      </c>
    </row>
    <row r="252" spans="1:20" x14ac:dyDescent="0.15">
      <c r="A252" s="566" t="str">
        <f>A$12</f>
        <v>Angazhimet kujtesë</v>
      </c>
      <c r="B252" s="562"/>
      <c r="C252" s="562">
        <f>'(C5) Angazhimet'!D87</f>
        <v>0</v>
      </c>
      <c r="D252" s="562">
        <f>'(C5) Angazhimet'!E87</f>
        <v>0</v>
      </c>
      <c r="E252" s="562">
        <f>'(C5) Angazhimet'!F87</f>
        <v>0</v>
      </c>
      <c r="F252" s="407" t="str">
        <f>IF(C252&gt;C251,"STOPP!","OK!")</f>
        <v>OK!</v>
      </c>
      <c r="G252" s="407" t="str">
        <f t="shared" si="928"/>
        <v>OK!</v>
      </c>
      <c r="H252" s="407" t="str">
        <f t="shared" si="929"/>
        <v>OK!</v>
      </c>
      <c r="I252" s="407" t="str">
        <f t="shared" si="930"/>
        <v>OK!</v>
      </c>
      <c r="J252" s="407" t="str">
        <f t="shared" si="931"/>
        <v>OK!</v>
      </c>
      <c r="K252" s="407" t="str">
        <f t="shared" si="932"/>
        <v>OK!</v>
      </c>
      <c r="L252" s="407" t="str">
        <f t="shared" si="933"/>
        <v>OK!</v>
      </c>
      <c r="M252" s="407" t="str">
        <f t="shared" si="934"/>
        <v>OK!</v>
      </c>
      <c r="N252" s="407" t="str">
        <f t="shared" si="935"/>
        <v>OK!</v>
      </c>
      <c r="O252" s="407" t="str">
        <f t="shared" si="936"/>
        <v>OK!</v>
      </c>
      <c r="P252" s="407" t="str">
        <f t="shared" si="937"/>
        <v>OK!</v>
      </c>
      <c r="Q252" s="407" t="str">
        <f t="shared" si="938"/>
        <v>OK!</v>
      </c>
      <c r="R252" s="407" t="str">
        <f t="shared" si="939"/>
        <v>OK!</v>
      </c>
      <c r="S252" s="407" t="str">
        <f>IF(D252&gt;D251,"STOPP!","OK!")</f>
        <v>OK!</v>
      </c>
      <c r="T252" s="407" t="str">
        <f>IF(E252&gt;E251,"STOPP!","OK!")</f>
        <v>OK!</v>
      </c>
    </row>
    <row r="253" spans="1:20" ht="18.75" hidden="1" customHeight="1" x14ac:dyDescent="0.15">
      <c r="A253" s="696" t="str">
        <f>'(B3) Struktura Funksionale'!B78</f>
        <v>06180</v>
      </c>
      <c r="B253" s="866" t="str">
        <f>'(B3) Struktura Funksionale'!C78</f>
        <v>Planifikimi urban dhe strehimi</v>
      </c>
      <c r="C253" s="867"/>
      <c r="D253" s="867"/>
      <c r="E253" s="868"/>
      <c r="F253" s="407"/>
      <c r="G253" s="407"/>
      <c r="H253" s="407"/>
      <c r="I253" s="407"/>
      <c r="J253" s="407"/>
      <c r="K253" s="407"/>
      <c r="L253" s="407"/>
      <c r="M253" s="407"/>
      <c r="N253" s="407"/>
      <c r="O253" s="407"/>
      <c r="P253" s="407"/>
      <c r="Q253" s="407"/>
      <c r="R253" s="407"/>
      <c r="S253" s="407"/>
      <c r="T253" s="407"/>
    </row>
    <row r="254" spans="1:20" hidden="1" x14ac:dyDescent="0.15">
      <c r="A254" s="286" t="str">
        <f>A$8</f>
        <v>Pagat dhe sigurimet shoqërore</v>
      </c>
      <c r="B254" s="286"/>
      <c r="C254" s="287"/>
      <c r="D254" s="287"/>
      <c r="E254" s="287"/>
      <c r="F254" s="407" t="str">
        <f t="shared" ref="F254:F256" si="942">IF(C254&lt;0,"STOPP!","OK!")</f>
        <v>OK!</v>
      </c>
      <c r="G254" s="407" t="str">
        <f t="shared" ref="G254:G258" si="943">IF(D254&lt;0,"STOPP!","OK!")</f>
        <v>OK!</v>
      </c>
      <c r="H254" s="407" t="str">
        <f t="shared" ref="H254:H258" si="944">IF(E254&lt;0,"STOPP!","OK!")</f>
        <v>OK!</v>
      </c>
      <c r="I254" s="407" t="str">
        <f t="shared" ref="I254:I258" si="945">IF(F254&lt;0,"STOPP!","OK!")</f>
        <v>OK!</v>
      </c>
      <c r="J254" s="407" t="str">
        <f t="shared" ref="J254:J258" si="946">IF(G254&lt;0,"STOPP!","OK!")</f>
        <v>OK!</v>
      </c>
      <c r="K254" s="407" t="str">
        <f t="shared" ref="K254:K258" si="947">IF(H254&lt;0,"STOPP!","OK!")</f>
        <v>OK!</v>
      </c>
      <c r="L254" s="407" t="str">
        <f t="shared" ref="L254:L258" si="948">IF(I254&lt;0,"STOPP!","OK!")</f>
        <v>OK!</v>
      </c>
      <c r="M254" s="407" t="str">
        <f t="shared" ref="M254:M258" si="949">IF(J254&lt;0,"STOPP!","OK!")</f>
        <v>OK!</v>
      </c>
      <c r="N254" s="407" t="str">
        <f t="shared" ref="N254:N258" si="950">IF(K254&lt;0,"STOPP!","OK!")</f>
        <v>OK!</v>
      </c>
      <c r="O254" s="407" t="str">
        <f t="shared" ref="O254:O258" si="951">IF(L254&lt;0,"STOPP!","OK!")</f>
        <v>OK!</v>
      </c>
      <c r="P254" s="407" t="str">
        <f t="shared" ref="P254:P258" si="952">IF(M254&lt;0,"STOPP!","OK!")</f>
        <v>OK!</v>
      </c>
      <c r="Q254" s="407" t="str">
        <f t="shared" ref="Q254:Q258" si="953">IF(N254&lt;0,"STOPP!","OK!")</f>
        <v>OK!</v>
      </c>
      <c r="R254" s="407" t="str">
        <f t="shared" ref="R254:R258" si="954">IF(O254&lt;0,"STOPP!","OK!")</f>
        <v>OK!</v>
      </c>
      <c r="S254" s="407" t="str">
        <f t="shared" ref="S254:S256" si="955">IF(D254&lt;0,"STOPP!","OK!")</f>
        <v>OK!</v>
      </c>
      <c r="T254" s="407" t="str">
        <f t="shared" ref="T254:T256" si="956">IF(E254&lt;0,"STOPP!","OK!")</f>
        <v>OK!</v>
      </c>
    </row>
    <row r="255" spans="1:20" hidden="1" x14ac:dyDescent="0.15">
      <c r="A255" s="286" t="str">
        <f>A$9</f>
        <v>Të tjera shpenzime korrente</v>
      </c>
      <c r="B255" s="286"/>
      <c r="C255" s="288"/>
      <c r="D255" s="288"/>
      <c r="E255" s="288"/>
      <c r="F255" s="407" t="str">
        <f t="shared" si="942"/>
        <v>OK!</v>
      </c>
      <c r="G255" s="407" t="str">
        <f t="shared" si="943"/>
        <v>OK!</v>
      </c>
      <c r="H255" s="407" t="str">
        <f t="shared" si="944"/>
        <v>OK!</v>
      </c>
      <c r="I255" s="407" t="str">
        <f t="shared" si="945"/>
        <v>OK!</v>
      </c>
      <c r="J255" s="407" t="str">
        <f t="shared" si="946"/>
        <v>OK!</v>
      </c>
      <c r="K255" s="407" t="str">
        <f t="shared" si="947"/>
        <v>OK!</v>
      </c>
      <c r="L255" s="407" t="str">
        <f t="shared" si="948"/>
        <v>OK!</v>
      </c>
      <c r="M255" s="407" t="str">
        <f t="shared" si="949"/>
        <v>OK!</v>
      </c>
      <c r="N255" s="407" t="str">
        <f t="shared" si="950"/>
        <v>OK!</v>
      </c>
      <c r="O255" s="407" t="str">
        <f t="shared" si="951"/>
        <v>OK!</v>
      </c>
      <c r="P255" s="407" t="str">
        <f t="shared" si="952"/>
        <v>OK!</v>
      </c>
      <c r="Q255" s="407" t="str">
        <f t="shared" si="953"/>
        <v>OK!</v>
      </c>
      <c r="R255" s="407" t="str">
        <f t="shared" si="954"/>
        <v>OK!</v>
      </c>
      <c r="S255" s="407" t="str">
        <f t="shared" si="955"/>
        <v>OK!</v>
      </c>
      <c r="T255" s="407" t="str">
        <f t="shared" si="956"/>
        <v>OK!</v>
      </c>
    </row>
    <row r="256" spans="1:20" hidden="1" x14ac:dyDescent="0.15">
      <c r="A256" s="564" t="str">
        <f>A$10</f>
        <v>Shpenzimet kapitale</v>
      </c>
      <c r="B256" s="565"/>
      <c r="C256" s="562">
        <f>C257-C254-C255</f>
        <v>0</v>
      </c>
      <c r="D256" s="560">
        <f>D257-D254-D255</f>
        <v>0</v>
      </c>
      <c r="E256" s="560">
        <f>E257-E254-E255</f>
        <v>0</v>
      </c>
      <c r="F256" s="407" t="str">
        <f t="shared" si="942"/>
        <v>OK!</v>
      </c>
      <c r="G256" s="407" t="str">
        <f t="shared" si="943"/>
        <v>OK!</v>
      </c>
      <c r="H256" s="407" t="str">
        <f t="shared" si="944"/>
        <v>OK!</v>
      </c>
      <c r="I256" s="407" t="str">
        <f t="shared" si="945"/>
        <v>OK!</v>
      </c>
      <c r="J256" s="407" t="str">
        <f t="shared" si="946"/>
        <v>OK!</v>
      </c>
      <c r="K256" s="407" t="str">
        <f t="shared" si="947"/>
        <v>OK!</v>
      </c>
      <c r="L256" s="407" t="str">
        <f t="shared" si="948"/>
        <v>OK!</v>
      </c>
      <c r="M256" s="407" t="str">
        <f t="shared" si="949"/>
        <v>OK!</v>
      </c>
      <c r="N256" s="407" t="str">
        <f t="shared" si="950"/>
        <v>OK!</v>
      </c>
      <c r="O256" s="407" t="str">
        <f t="shared" si="951"/>
        <v>OK!</v>
      </c>
      <c r="P256" s="407" t="str">
        <f t="shared" si="952"/>
        <v>OK!</v>
      </c>
      <c r="Q256" s="407" t="str">
        <f t="shared" si="953"/>
        <v>OK!</v>
      </c>
      <c r="R256" s="407" t="str">
        <f t="shared" si="954"/>
        <v>OK!</v>
      </c>
      <c r="S256" s="407" t="str">
        <f t="shared" si="955"/>
        <v>OK!</v>
      </c>
      <c r="T256" s="407" t="str">
        <f t="shared" si="956"/>
        <v>OK!</v>
      </c>
    </row>
    <row r="257" spans="1:20" hidden="1" x14ac:dyDescent="0.15">
      <c r="A257" s="554" t="str">
        <f>A$11</f>
        <v>Tavanet e përgjithshme</v>
      </c>
      <c r="B257" s="555"/>
      <c r="C257" s="563"/>
      <c r="D257" s="561"/>
      <c r="E257" s="561"/>
      <c r="F257" s="407" t="str">
        <f>IF(C257&lt;0,"STOPP!","OK!")</f>
        <v>OK!</v>
      </c>
      <c r="G257" s="407" t="str">
        <f t="shared" si="943"/>
        <v>OK!</v>
      </c>
      <c r="H257" s="407" t="str">
        <f t="shared" si="944"/>
        <v>OK!</v>
      </c>
      <c r="I257" s="407" t="str">
        <f t="shared" si="945"/>
        <v>OK!</v>
      </c>
      <c r="J257" s="407" t="str">
        <f t="shared" si="946"/>
        <v>OK!</v>
      </c>
      <c r="K257" s="407" t="str">
        <f t="shared" si="947"/>
        <v>OK!</v>
      </c>
      <c r="L257" s="407" t="str">
        <f t="shared" si="948"/>
        <v>OK!</v>
      </c>
      <c r="M257" s="407" t="str">
        <f t="shared" si="949"/>
        <v>OK!</v>
      </c>
      <c r="N257" s="407" t="str">
        <f t="shared" si="950"/>
        <v>OK!</v>
      </c>
      <c r="O257" s="407" t="str">
        <f t="shared" si="951"/>
        <v>OK!</v>
      </c>
      <c r="P257" s="407" t="str">
        <f t="shared" si="952"/>
        <v>OK!</v>
      </c>
      <c r="Q257" s="407" t="str">
        <f t="shared" si="953"/>
        <v>OK!</v>
      </c>
      <c r="R257" s="407" t="str">
        <f t="shared" si="954"/>
        <v>OK!</v>
      </c>
      <c r="S257" s="407" t="str">
        <f>IF(D257&lt;0,"STOPP!","OK!")</f>
        <v>OK!</v>
      </c>
      <c r="T257" s="407" t="str">
        <f>IF(E257&lt;0,"STOPP!","OK!")</f>
        <v>OK!</v>
      </c>
    </row>
    <row r="258" spans="1:20" hidden="1" x14ac:dyDescent="0.15">
      <c r="A258" s="566" t="str">
        <f>A$12</f>
        <v>Angazhimet kujtesë</v>
      </c>
      <c r="B258" s="562"/>
      <c r="C258" s="562">
        <f>'(C5) Angazhimet'!D88</f>
        <v>0</v>
      </c>
      <c r="D258" s="562">
        <f>'(C5) Angazhimet'!E88</f>
        <v>0</v>
      </c>
      <c r="E258" s="562">
        <f>'(C5) Angazhimet'!F88</f>
        <v>0</v>
      </c>
      <c r="F258" s="407" t="str">
        <f>IF(C258&gt;C257,"STOPP!","OK!")</f>
        <v>OK!</v>
      </c>
      <c r="G258" s="407" t="str">
        <f t="shared" si="943"/>
        <v>OK!</v>
      </c>
      <c r="H258" s="407" t="str">
        <f t="shared" si="944"/>
        <v>OK!</v>
      </c>
      <c r="I258" s="407" t="str">
        <f t="shared" si="945"/>
        <v>OK!</v>
      </c>
      <c r="J258" s="407" t="str">
        <f t="shared" si="946"/>
        <v>OK!</v>
      </c>
      <c r="K258" s="407" t="str">
        <f t="shared" si="947"/>
        <v>OK!</v>
      </c>
      <c r="L258" s="407" t="str">
        <f t="shared" si="948"/>
        <v>OK!</v>
      </c>
      <c r="M258" s="407" t="str">
        <f t="shared" si="949"/>
        <v>OK!</v>
      </c>
      <c r="N258" s="407" t="str">
        <f t="shared" si="950"/>
        <v>OK!</v>
      </c>
      <c r="O258" s="407" t="str">
        <f t="shared" si="951"/>
        <v>OK!</v>
      </c>
      <c r="P258" s="407" t="str">
        <f t="shared" si="952"/>
        <v>OK!</v>
      </c>
      <c r="Q258" s="407" t="str">
        <f t="shared" si="953"/>
        <v>OK!</v>
      </c>
      <c r="R258" s="407" t="str">
        <f t="shared" si="954"/>
        <v>OK!</v>
      </c>
      <c r="S258" s="407" t="str">
        <f>IF(D258&gt;D257,"STOPP!","OK!")</f>
        <v>OK!</v>
      </c>
      <c r="T258" s="407" t="str">
        <f>IF(E258&gt;E257,"STOPP!","OK!")</f>
        <v>OK!</v>
      </c>
    </row>
    <row r="259" spans="1:20" ht="23.25" customHeight="1" x14ac:dyDescent="0.25">
      <c r="A259" s="685" t="str">
        <f>'(B2) Struktura Organizative'!A42</f>
        <v>Nënfunksioni 15</v>
      </c>
      <c r="B259" s="869" t="str">
        <f>'(B2) Struktura Organizative'!B42</f>
        <v>062 Zhvillimi i komunitetit</v>
      </c>
      <c r="C259" s="870"/>
      <c r="D259" s="870"/>
      <c r="E259" s="871"/>
      <c r="G259" s="312">
        <f>C263</f>
        <v>54399</v>
      </c>
      <c r="H259" s="312">
        <f t="shared" ref="H259" si="957">D263</f>
        <v>49635</v>
      </c>
      <c r="I259" s="312">
        <f t="shared" ref="I259" si="958">E263</f>
        <v>49749</v>
      </c>
      <c r="J259" s="312">
        <f>C260</f>
        <v>31857</v>
      </c>
      <c r="K259" s="312">
        <f t="shared" ref="K259" si="959">D260</f>
        <v>31857</v>
      </c>
      <c r="L259" s="312">
        <f t="shared" ref="L259" si="960">E260</f>
        <v>31857</v>
      </c>
      <c r="M259" s="312">
        <f>C261</f>
        <v>18042</v>
      </c>
      <c r="N259" s="312">
        <f t="shared" ref="N259" si="961">D261</f>
        <v>16278</v>
      </c>
      <c r="O259" s="312">
        <f t="shared" ref="O259" si="962">E261</f>
        <v>16392</v>
      </c>
      <c r="P259" s="312">
        <f>C262</f>
        <v>4500</v>
      </c>
      <c r="Q259" s="312">
        <f t="shared" ref="Q259" si="963">D262</f>
        <v>1500</v>
      </c>
      <c r="R259" s="312">
        <f t="shared" ref="R259" si="964">E262</f>
        <v>1500</v>
      </c>
    </row>
    <row r="260" spans="1:20" x14ac:dyDescent="0.15">
      <c r="A260" s="286" t="str">
        <f>A$8</f>
        <v>Pagat dhe sigurimet shoqërore</v>
      </c>
      <c r="B260" s="286"/>
      <c r="C260" s="562">
        <f>C266+C272</f>
        <v>31857</v>
      </c>
      <c r="D260" s="562">
        <f t="shared" ref="D260:E260" si="965">D266+D272</f>
        <v>31857</v>
      </c>
      <c r="E260" s="562">
        <f t="shared" si="965"/>
        <v>31857</v>
      </c>
      <c r="F260" s="407" t="str">
        <f t="shared" ref="F260:F262" si="966">IF(C260&lt;0,"STOPP!","OK!")</f>
        <v>OK!</v>
      </c>
      <c r="G260" s="407" t="str">
        <f t="shared" ref="G260:G262" si="967">IF(D260&lt;0,"STOPP!","OK!")</f>
        <v>OK!</v>
      </c>
      <c r="H260" s="407" t="str">
        <f t="shared" ref="H260:H262" si="968">IF(E260&lt;0,"STOPP!","OK!")</f>
        <v>OK!</v>
      </c>
      <c r="I260" s="407" t="str">
        <f t="shared" ref="I260:I262" si="969">IF(F260&lt;0,"STOPP!","OK!")</f>
        <v>OK!</v>
      </c>
      <c r="J260" s="407" t="str">
        <f t="shared" ref="J260:J262" si="970">IF(G260&lt;0,"STOPP!","OK!")</f>
        <v>OK!</v>
      </c>
      <c r="K260" s="407" t="str">
        <f t="shared" ref="K260:K262" si="971">IF(H260&lt;0,"STOPP!","OK!")</f>
        <v>OK!</v>
      </c>
      <c r="L260" s="407" t="str">
        <f t="shared" ref="L260:L262" si="972">IF(I260&lt;0,"STOPP!","OK!")</f>
        <v>OK!</v>
      </c>
      <c r="M260" s="407" t="str">
        <f t="shared" ref="M260:M262" si="973">IF(J260&lt;0,"STOPP!","OK!")</f>
        <v>OK!</v>
      </c>
      <c r="N260" s="407" t="str">
        <f t="shared" ref="N260:N262" si="974">IF(K260&lt;0,"STOPP!","OK!")</f>
        <v>OK!</v>
      </c>
      <c r="O260" s="407" t="str">
        <f t="shared" ref="O260:O262" si="975">IF(L260&lt;0,"STOPP!","OK!")</f>
        <v>OK!</v>
      </c>
      <c r="P260" s="407" t="str">
        <f t="shared" ref="P260:P262" si="976">IF(M260&lt;0,"STOPP!","OK!")</f>
        <v>OK!</v>
      </c>
      <c r="Q260" s="407" t="str">
        <f t="shared" ref="Q260:Q262" si="977">IF(N260&lt;0,"STOPP!","OK!")</f>
        <v>OK!</v>
      </c>
      <c r="R260" s="407" t="str">
        <f t="shared" ref="R260:R262" si="978">IF(O260&lt;0,"STOPP!","OK!")</f>
        <v>OK!</v>
      </c>
      <c r="S260" s="407" t="str">
        <f t="shared" ref="S260:S262" si="979">IF(D260&lt;0,"STOPP!","OK!")</f>
        <v>OK!</v>
      </c>
      <c r="T260" s="407" t="str">
        <f t="shared" ref="T260:T262" si="980">IF(E260&lt;0,"STOPP!","OK!")</f>
        <v>OK!</v>
      </c>
    </row>
    <row r="261" spans="1:20" x14ac:dyDescent="0.15">
      <c r="A261" s="286" t="str">
        <f>A$9</f>
        <v>Të tjera shpenzime korrente</v>
      </c>
      <c r="B261" s="286"/>
      <c r="C261" s="562">
        <f>C267+C273</f>
        <v>18042</v>
      </c>
      <c r="D261" s="562">
        <f t="shared" ref="D261:E261" si="981">D267+D273</f>
        <v>16278</v>
      </c>
      <c r="E261" s="562">
        <f t="shared" si="981"/>
        <v>16392</v>
      </c>
      <c r="F261" s="407" t="str">
        <f t="shared" si="966"/>
        <v>OK!</v>
      </c>
      <c r="G261" s="407" t="str">
        <f t="shared" si="967"/>
        <v>OK!</v>
      </c>
      <c r="H261" s="407" t="str">
        <f t="shared" si="968"/>
        <v>OK!</v>
      </c>
      <c r="I261" s="407" t="str">
        <f t="shared" si="969"/>
        <v>OK!</v>
      </c>
      <c r="J261" s="407" t="str">
        <f t="shared" si="970"/>
        <v>OK!</v>
      </c>
      <c r="K261" s="407" t="str">
        <f t="shared" si="971"/>
        <v>OK!</v>
      </c>
      <c r="L261" s="407" t="str">
        <f t="shared" si="972"/>
        <v>OK!</v>
      </c>
      <c r="M261" s="407" t="str">
        <f t="shared" si="973"/>
        <v>OK!</v>
      </c>
      <c r="N261" s="407" t="str">
        <f t="shared" si="974"/>
        <v>OK!</v>
      </c>
      <c r="O261" s="407" t="str">
        <f t="shared" si="975"/>
        <v>OK!</v>
      </c>
      <c r="P261" s="407" t="str">
        <f t="shared" si="976"/>
        <v>OK!</v>
      </c>
      <c r="Q261" s="407" t="str">
        <f t="shared" si="977"/>
        <v>OK!</v>
      </c>
      <c r="R261" s="407" t="str">
        <f t="shared" si="978"/>
        <v>OK!</v>
      </c>
      <c r="S261" s="407" t="str">
        <f t="shared" si="979"/>
        <v>OK!</v>
      </c>
      <c r="T261" s="407" t="str">
        <f t="shared" si="980"/>
        <v>OK!</v>
      </c>
    </row>
    <row r="262" spans="1:20" x14ac:dyDescent="0.15">
      <c r="A262" s="564" t="str">
        <f>A$10</f>
        <v>Shpenzimet kapitale</v>
      </c>
      <c r="B262" s="565"/>
      <c r="C262" s="562">
        <f>C263-C260-C261</f>
        <v>4500</v>
      </c>
      <c r="D262" s="560">
        <f>D263-D260-D261</f>
        <v>1500</v>
      </c>
      <c r="E262" s="560">
        <f>E263-E260-E261</f>
        <v>1500</v>
      </c>
      <c r="F262" s="407" t="str">
        <f t="shared" si="966"/>
        <v>OK!</v>
      </c>
      <c r="G262" s="407" t="str">
        <f t="shared" si="967"/>
        <v>OK!</v>
      </c>
      <c r="H262" s="407" t="str">
        <f t="shared" si="968"/>
        <v>OK!</v>
      </c>
      <c r="I262" s="407" t="str">
        <f t="shared" si="969"/>
        <v>OK!</v>
      </c>
      <c r="J262" s="407" t="str">
        <f t="shared" si="970"/>
        <v>OK!</v>
      </c>
      <c r="K262" s="407" t="str">
        <f t="shared" si="971"/>
        <v>OK!</v>
      </c>
      <c r="L262" s="407" t="str">
        <f t="shared" si="972"/>
        <v>OK!</v>
      </c>
      <c r="M262" s="407" t="str">
        <f t="shared" si="973"/>
        <v>OK!</v>
      </c>
      <c r="N262" s="407" t="str">
        <f t="shared" si="974"/>
        <v>OK!</v>
      </c>
      <c r="O262" s="407" t="str">
        <f t="shared" si="975"/>
        <v>OK!</v>
      </c>
      <c r="P262" s="407" t="str">
        <f t="shared" si="976"/>
        <v>OK!</v>
      </c>
      <c r="Q262" s="407" t="str">
        <f t="shared" si="977"/>
        <v>OK!</v>
      </c>
      <c r="R262" s="407" t="str">
        <f t="shared" si="978"/>
        <v>OK!</v>
      </c>
      <c r="S262" s="407" t="str">
        <f t="shared" si="979"/>
        <v>OK!</v>
      </c>
      <c r="T262" s="407" t="str">
        <f t="shared" si="980"/>
        <v>OK!</v>
      </c>
    </row>
    <row r="263" spans="1:20" x14ac:dyDescent="0.15">
      <c r="A263" s="554" t="str">
        <f>A$11</f>
        <v>Tavanet e përgjithshme</v>
      </c>
      <c r="B263" s="555"/>
      <c r="C263" s="562">
        <f>C269+C275</f>
        <v>54399</v>
      </c>
      <c r="D263" s="562">
        <f t="shared" ref="D263:E263" si="982">D269+D275</f>
        <v>49635</v>
      </c>
      <c r="E263" s="562">
        <f t="shared" si="982"/>
        <v>49749</v>
      </c>
      <c r="F263" s="407" t="str">
        <f>IF(C263&lt;0,"STOPP!","OK!")</f>
        <v>OK!</v>
      </c>
      <c r="G263" s="407" t="str">
        <f t="shared" ref="G263:G264" si="983">IF(D263&lt;0,"STOPP!","OK!")</f>
        <v>OK!</v>
      </c>
      <c r="H263" s="407" t="str">
        <f t="shared" ref="H263:H264" si="984">IF(E263&lt;0,"STOPP!","OK!")</f>
        <v>OK!</v>
      </c>
      <c r="I263" s="407" t="str">
        <f t="shared" ref="I263:I264" si="985">IF(F263&lt;0,"STOPP!","OK!")</f>
        <v>OK!</v>
      </c>
      <c r="J263" s="407" t="str">
        <f t="shared" ref="J263:J264" si="986">IF(G263&lt;0,"STOPP!","OK!")</f>
        <v>OK!</v>
      </c>
      <c r="K263" s="407" t="str">
        <f t="shared" ref="K263:K264" si="987">IF(H263&lt;0,"STOPP!","OK!")</f>
        <v>OK!</v>
      </c>
      <c r="L263" s="407" t="str">
        <f t="shared" ref="L263:L264" si="988">IF(I263&lt;0,"STOPP!","OK!")</f>
        <v>OK!</v>
      </c>
      <c r="M263" s="407" t="str">
        <f t="shared" ref="M263:M264" si="989">IF(J263&lt;0,"STOPP!","OK!")</f>
        <v>OK!</v>
      </c>
      <c r="N263" s="407" t="str">
        <f t="shared" ref="N263:N264" si="990">IF(K263&lt;0,"STOPP!","OK!")</f>
        <v>OK!</v>
      </c>
      <c r="O263" s="407" t="str">
        <f t="shared" ref="O263:O264" si="991">IF(L263&lt;0,"STOPP!","OK!")</f>
        <v>OK!</v>
      </c>
      <c r="P263" s="407" t="str">
        <f t="shared" ref="P263:P264" si="992">IF(M263&lt;0,"STOPP!","OK!")</f>
        <v>OK!</v>
      </c>
      <c r="Q263" s="407" t="str">
        <f t="shared" ref="Q263:Q264" si="993">IF(N263&lt;0,"STOPP!","OK!")</f>
        <v>OK!</v>
      </c>
      <c r="R263" s="407" t="str">
        <f t="shared" ref="R263:R264" si="994">IF(O263&lt;0,"STOPP!","OK!")</f>
        <v>OK!</v>
      </c>
      <c r="S263" s="407" t="str">
        <f>IF(D263&lt;0,"STOPP!","OK!")</f>
        <v>OK!</v>
      </c>
      <c r="T263" s="407" t="str">
        <f>IF(E263&lt;0,"STOPP!","OK!")</f>
        <v>OK!</v>
      </c>
    </row>
    <row r="264" spans="1:20" x14ac:dyDescent="0.15">
      <c r="A264" s="566" t="str">
        <f>A$12</f>
        <v>Angazhimet kujtesë</v>
      </c>
      <c r="B264" s="562"/>
      <c r="C264" s="562">
        <f>'(C5) Angazhimet'!D95</f>
        <v>6560</v>
      </c>
      <c r="D264" s="560">
        <f>'(C5) Angazhimet'!E95</f>
        <v>7605</v>
      </c>
      <c r="E264" s="560">
        <f>'(C5) Angazhimet'!F95</f>
        <v>7605</v>
      </c>
      <c r="F264" s="407" t="str">
        <f>IF(C264&gt;C263,"STOPP!","OK!")</f>
        <v>OK!</v>
      </c>
      <c r="G264" s="407" t="str">
        <f t="shared" si="983"/>
        <v>OK!</v>
      </c>
      <c r="H264" s="407" t="str">
        <f t="shared" si="984"/>
        <v>OK!</v>
      </c>
      <c r="I264" s="407" t="str">
        <f t="shared" si="985"/>
        <v>OK!</v>
      </c>
      <c r="J264" s="407" t="str">
        <f t="shared" si="986"/>
        <v>OK!</v>
      </c>
      <c r="K264" s="407" t="str">
        <f t="shared" si="987"/>
        <v>OK!</v>
      </c>
      <c r="L264" s="407" t="str">
        <f t="shared" si="988"/>
        <v>OK!</v>
      </c>
      <c r="M264" s="407" t="str">
        <f t="shared" si="989"/>
        <v>OK!</v>
      </c>
      <c r="N264" s="407" t="str">
        <f t="shared" si="990"/>
        <v>OK!</v>
      </c>
      <c r="O264" s="407" t="str">
        <f t="shared" si="991"/>
        <v>OK!</v>
      </c>
      <c r="P264" s="407" t="str">
        <f t="shared" si="992"/>
        <v>OK!</v>
      </c>
      <c r="Q264" s="407" t="str">
        <f t="shared" si="993"/>
        <v>OK!</v>
      </c>
      <c r="R264" s="407" t="str">
        <f t="shared" si="994"/>
        <v>OK!</v>
      </c>
      <c r="S264" s="407" t="str">
        <f>IF(D264&gt;D263,"STOPP!","OK!")</f>
        <v>OK!</v>
      </c>
      <c r="T264" s="407" t="str">
        <f>IF(E264&gt;E263,"STOPP!","OK!")</f>
        <v>OK!</v>
      </c>
    </row>
    <row r="265" spans="1:20" ht="15.75" x14ac:dyDescent="0.15">
      <c r="A265" s="696" t="str">
        <f>'(B3) Struktura Funksionale'!B81</f>
        <v>06210</v>
      </c>
      <c r="B265" s="866" t="str">
        <f>'(B3) Struktura Funksionale'!C81</f>
        <v>Programet e zhvillimit</v>
      </c>
      <c r="C265" s="867"/>
      <c r="D265" s="867"/>
      <c r="E265" s="868"/>
      <c r="F265" s="407"/>
      <c r="G265" s="407"/>
      <c r="H265" s="407"/>
      <c r="I265" s="407"/>
      <c r="J265" s="407"/>
      <c r="K265" s="407"/>
      <c r="L265" s="407"/>
      <c r="M265" s="407"/>
      <c r="N265" s="407"/>
      <c r="O265" s="407"/>
      <c r="P265" s="407"/>
      <c r="Q265" s="407"/>
      <c r="R265" s="407"/>
      <c r="S265" s="407"/>
      <c r="T265" s="407"/>
    </row>
    <row r="266" spans="1:20" x14ac:dyDescent="0.15">
      <c r="A266" s="286" t="str">
        <f>A$8</f>
        <v>Pagat dhe sigurimet shoqërore</v>
      </c>
      <c r="B266" s="286"/>
      <c r="C266" s="287"/>
      <c r="D266" s="287"/>
      <c r="E266" s="287"/>
      <c r="F266" s="407" t="str">
        <f t="shared" ref="F266:F268" si="995">IF(C266&lt;0,"STOPP!","OK!")</f>
        <v>OK!</v>
      </c>
      <c r="G266" s="407" t="str">
        <f t="shared" ref="G266:G270" si="996">IF(D266&lt;0,"STOPP!","OK!")</f>
        <v>OK!</v>
      </c>
      <c r="H266" s="407" t="str">
        <f t="shared" ref="H266:H270" si="997">IF(E266&lt;0,"STOPP!","OK!")</f>
        <v>OK!</v>
      </c>
      <c r="I266" s="407" t="str">
        <f t="shared" ref="I266:I270" si="998">IF(F266&lt;0,"STOPP!","OK!")</f>
        <v>OK!</v>
      </c>
      <c r="J266" s="407" t="str">
        <f t="shared" ref="J266:J270" si="999">IF(G266&lt;0,"STOPP!","OK!")</f>
        <v>OK!</v>
      </c>
      <c r="K266" s="407" t="str">
        <f t="shared" ref="K266:K270" si="1000">IF(H266&lt;0,"STOPP!","OK!")</f>
        <v>OK!</v>
      </c>
      <c r="L266" s="407" t="str">
        <f t="shared" ref="L266:L270" si="1001">IF(I266&lt;0,"STOPP!","OK!")</f>
        <v>OK!</v>
      </c>
      <c r="M266" s="407" t="str">
        <f t="shared" ref="M266:M270" si="1002">IF(J266&lt;0,"STOPP!","OK!")</f>
        <v>OK!</v>
      </c>
      <c r="N266" s="407" t="str">
        <f t="shared" ref="N266:N270" si="1003">IF(K266&lt;0,"STOPP!","OK!")</f>
        <v>OK!</v>
      </c>
      <c r="O266" s="407" t="str">
        <f t="shared" ref="O266:O270" si="1004">IF(L266&lt;0,"STOPP!","OK!")</f>
        <v>OK!</v>
      </c>
      <c r="P266" s="407" t="str">
        <f t="shared" ref="P266:P270" si="1005">IF(M266&lt;0,"STOPP!","OK!")</f>
        <v>OK!</v>
      </c>
      <c r="Q266" s="407" t="str">
        <f t="shared" ref="Q266:Q270" si="1006">IF(N266&lt;0,"STOPP!","OK!")</f>
        <v>OK!</v>
      </c>
      <c r="R266" s="407" t="str">
        <f t="shared" ref="R266:R270" si="1007">IF(O266&lt;0,"STOPP!","OK!")</f>
        <v>OK!</v>
      </c>
      <c r="S266" s="407" t="str">
        <f t="shared" ref="S266:S268" si="1008">IF(D266&lt;0,"STOPP!","OK!")</f>
        <v>OK!</v>
      </c>
      <c r="T266" s="407" t="str">
        <f t="shared" ref="T266:T268" si="1009">IF(E266&lt;0,"STOPP!","OK!")</f>
        <v>OK!</v>
      </c>
    </row>
    <row r="267" spans="1:20" x14ac:dyDescent="0.15">
      <c r="A267" s="286" t="str">
        <f>A$9</f>
        <v>Të tjera shpenzime korrente</v>
      </c>
      <c r="B267" s="286"/>
      <c r="C267" s="288"/>
      <c r="D267" s="288"/>
      <c r="E267" s="288"/>
      <c r="F267" s="407" t="str">
        <f t="shared" si="995"/>
        <v>OK!</v>
      </c>
      <c r="G267" s="407" t="str">
        <f t="shared" si="996"/>
        <v>OK!</v>
      </c>
      <c r="H267" s="407" t="str">
        <f t="shared" si="997"/>
        <v>OK!</v>
      </c>
      <c r="I267" s="407" t="str">
        <f t="shared" si="998"/>
        <v>OK!</v>
      </c>
      <c r="J267" s="407" t="str">
        <f t="shared" si="999"/>
        <v>OK!</v>
      </c>
      <c r="K267" s="407" t="str">
        <f t="shared" si="1000"/>
        <v>OK!</v>
      </c>
      <c r="L267" s="407" t="str">
        <f t="shared" si="1001"/>
        <v>OK!</v>
      </c>
      <c r="M267" s="407" t="str">
        <f t="shared" si="1002"/>
        <v>OK!</v>
      </c>
      <c r="N267" s="407" t="str">
        <f t="shared" si="1003"/>
        <v>OK!</v>
      </c>
      <c r="O267" s="407" t="str">
        <f t="shared" si="1004"/>
        <v>OK!</v>
      </c>
      <c r="P267" s="407" t="str">
        <f t="shared" si="1005"/>
        <v>OK!</v>
      </c>
      <c r="Q267" s="407" t="str">
        <f t="shared" si="1006"/>
        <v>OK!</v>
      </c>
      <c r="R267" s="407" t="str">
        <f t="shared" si="1007"/>
        <v>OK!</v>
      </c>
      <c r="S267" s="407" t="str">
        <f t="shared" si="1008"/>
        <v>OK!</v>
      </c>
      <c r="T267" s="407" t="str">
        <f t="shared" si="1009"/>
        <v>OK!</v>
      </c>
    </row>
    <row r="268" spans="1:20" x14ac:dyDescent="0.15">
      <c r="A268" s="564" t="str">
        <f>A$10</f>
        <v>Shpenzimet kapitale</v>
      </c>
      <c r="B268" s="565"/>
      <c r="C268" s="562">
        <f>C269-C266-C267</f>
        <v>0</v>
      </c>
      <c r="D268" s="560">
        <f>D269-D266-D267</f>
        <v>0</v>
      </c>
      <c r="E268" s="560">
        <f>E269-E266-E267</f>
        <v>0</v>
      </c>
      <c r="F268" s="407" t="str">
        <f t="shared" si="995"/>
        <v>OK!</v>
      </c>
      <c r="G268" s="407" t="str">
        <f t="shared" si="996"/>
        <v>OK!</v>
      </c>
      <c r="H268" s="407" t="str">
        <f t="shared" si="997"/>
        <v>OK!</v>
      </c>
      <c r="I268" s="407" t="str">
        <f t="shared" si="998"/>
        <v>OK!</v>
      </c>
      <c r="J268" s="407" t="str">
        <f t="shared" si="999"/>
        <v>OK!</v>
      </c>
      <c r="K268" s="407" t="str">
        <f t="shared" si="1000"/>
        <v>OK!</v>
      </c>
      <c r="L268" s="407" t="str">
        <f t="shared" si="1001"/>
        <v>OK!</v>
      </c>
      <c r="M268" s="407" t="str">
        <f t="shared" si="1002"/>
        <v>OK!</v>
      </c>
      <c r="N268" s="407" t="str">
        <f t="shared" si="1003"/>
        <v>OK!</v>
      </c>
      <c r="O268" s="407" t="str">
        <f t="shared" si="1004"/>
        <v>OK!</v>
      </c>
      <c r="P268" s="407" t="str">
        <f t="shared" si="1005"/>
        <v>OK!</v>
      </c>
      <c r="Q268" s="407" t="str">
        <f t="shared" si="1006"/>
        <v>OK!</v>
      </c>
      <c r="R268" s="407" t="str">
        <f t="shared" si="1007"/>
        <v>OK!</v>
      </c>
      <c r="S268" s="407" t="str">
        <f t="shared" si="1008"/>
        <v>OK!</v>
      </c>
      <c r="T268" s="407" t="str">
        <f t="shared" si="1009"/>
        <v>OK!</v>
      </c>
    </row>
    <row r="269" spans="1:20" x14ac:dyDescent="0.15">
      <c r="A269" s="554" t="str">
        <f>A$11</f>
        <v>Tavanet e përgjithshme</v>
      </c>
      <c r="B269" s="555"/>
      <c r="C269" s="563">
        <v>0</v>
      </c>
      <c r="D269" s="561">
        <v>0</v>
      </c>
      <c r="E269" s="561">
        <v>0</v>
      </c>
      <c r="F269" s="407" t="str">
        <f>IF(C269&lt;0,"STOPP!","OK!")</f>
        <v>OK!</v>
      </c>
      <c r="G269" s="407" t="str">
        <f t="shared" si="996"/>
        <v>OK!</v>
      </c>
      <c r="H269" s="407" t="str">
        <f t="shared" si="997"/>
        <v>OK!</v>
      </c>
      <c r="I269" s="407" t="str">
        <f t="shared" si="998"/>
        <v>OK!</v>
      </c>
      <c r="J269" s="407" t="str">
        <f t="shared" si="999"/>
        <v>OK!</v>
      </c>
      <c r="K269" s="407" t="str">
        <f t="shared" si="1000"/>
        <v>OK!</v>
      </c>
      <c r="L269" s="407" t="str">
        <f t="shared" si="1001"/>
        <v>OK!</v>
      </c>
      <c r="M269" s="407" t="str">
        <f t="shared" si="1002"/>
        <v>OK!</v>
      </c>
      <c r="N269" s="407" t="str">
        <f t="shared" si="1003"/>
        <v>OK!</v>
      </c>
      <c r="O269" s="407" t="str">
        <f t="shared" si="1004"/>
        <v>OK!</v>
      </c>
      <c r="P269" s="407" t="str">
        <f t="shared" si="1005"/>
        <v>OK!</v>
      </c>
      <c r="Q269" s="407" t="str">
        <f t="shared" si="1006"/>
        <v>OK!</v>
      </c>
      <c r="R269" s="407" t="str">
        <f t="shared" si="1007"/>
        <v>OK!</v>
      </c>
      <c r="S269" s="407" t="str">
        <f>IF(D269&lt;0,"STOPP!","OK!")</f>
        <v>OK!</v>
      </c>
      <c r="T269" s="407" t="str">
        <f>IF(E269&lt;0,"STOPP!","OK!")</f>
        <v>OK!</v>
      </c>
    </row>
    <row r="270" spans="1:20" x14ac:dyDescent="0.15">
      <c r="A270" s="566" t="str">
        <f>A$12</f>
        <v>Angazhimet kujtesë</v>
      </c>
      <c r="B270" s="562"/>
      <c r="C270" s="562">
        <f>'(C5) Angazhimet'!D92</f>
        <v>0</v>
      </c>
      <c r="D270" s="562">
        <f>'(C5) Angazhimet'!E92</f>
        <v>0</v>
      </c>
      <c r="E270" s="562">
        <f>'(C5) Angazhimet'!F92</f>
        <v>0</v>
      </c>
      <c r="F270" s="407" t="str">
        <f>IF(C270&gt;C269,"STOPP!","OK!")</f>
        <v>OK!</v>
      </c>
      <c r="G270" s="407" t="str">
        <f t="shared" si="996"/>
        <v>OK!</v>
      </c>
      <c r="H270" s="407" t="str">
        <f t="shared" si="997"/>
        <v>OK!</v>
      </c>
      <c r="I270" s="407" t="str">
        <f t="shared" si="998"/>
        <v>OK!</v>
      </c>
      <c r="J270" s="407" t="str">
        <f t="shared" si="999"/>
        <v>OK!</v>
      </c>
      <c r="K270" s="407" t="str">
        <f t="shared" si="1000"/>
        <v>OK!</v>
      </c>
      <c r="L270" s="407" t="str">
        <f t="shared" si="1001"/>
        <v>OK!</v>
      </c>
      <c r="M270" s="407" t="str">
        <f t="shared" si="1002"/>
        <v>OK!</v>
      </c>
      <c r="N270" s="407" t="str">
        <f t="shared" si="1003"/>
        <v>OK!</v>
      </c>
      <c r="O270" s="407" t="str">
        <f t="shared" si="1004"/>
        <v>OK!</v>
      </c>
      <c r="P270" s="407" t="str">
        <f t="shared" si="1005"/>
        <v>OK!</v>
      </c>
      <c r="Q270" s="407" t="str">
        <f t="shared" si="1006"/>
        <v>OK!</v>
      </c>
      <c r="R270" s="407" t="str">
        <f t="shared" si="1007"/>
        <v>OK!</v>
      </c>
      <c r="S270" s="407" t="str">
        <f>IF(D270&gt;D269,"STOPP!","OK!")</f>
        <v>OK!</v>
      </c>
      <c r="T270" s="407" t="str">
        <f>IF(E270&gt;E269,"STOPP!","OK!")</f>
        <v>OK!</v>
      </c>
    </row>
    <row r="271" spans="1:20" ht="18.75" customHeight="1" x14ac:dyDescent="0.15">
      <c r="A271" s="696" t="str">
        <f>'(B3) Struktura Funksionale'!B82</f>
        <v>06260</v>
      </c>
      <c r="B271" s="866" t="str">
        <f>'(B3) Struktura Funksionale'!C82</f>
        <v>Sherbime publike vendore</v>
      </c>
      <c r="C271" s="867"/>
      <c r="D271" s="867"/>
      <c r="E271" s="868"/>
      <c r="F271" s="407"/>
      <c r="G271" s="407"/>
      <c r="H271" s="407"/>
      <c r="I271" s="407"/>
      <c r="J271" s="407"/>
      <c r="K271" s="407"/>
      <c r="L271" s="407"/>
      <c r="M271" s="407"/>
      <c r="N271" s="407"/>
      <c r="O271" s="407"/>
      <c r="P271" s="407"/>
      <c r="Q271" s="407"/>
      <c r="R271" s="407"/>
      <c r="S271" s="407"/>
      <c r="T271" s="407"/>
    </row>
    <row r="272" spans="1:20" x14ac:dyDescent="0.15">
      <c r="A272" s="286" t="str">
        <f>A$8</f>
        <v>Pagat dhe sigurimet shoqërore</v>
      </c>
      <c r="B272" s="286"/>
      <c r="C272" s="287">
        <v>31857</v>
      </c>
      <c r="D272" s="287">
        <v>31857</v>
      </c>
      <c r="E272" s="287">
        <v>31857</v>
      </c>
      <c r="F272" s="407" t="str">
        <f t="shared" ref="F272:F274" si="1010">IF(C272&lt;0,"STOPP!","OK!")</f>
        <v>OK!</v>
      </c>
      <c r="G272" s="407" t="str">
        <f t="shared" ref="G272:G276" si="1011">IF(D272&lt;0,"STOPP!","OK!")</f>
        <v>OK!</v>
      </c>
      <c r="H272" s="407" t="str">
        <f t="shared" ref="H272:H276" si="1012">IF(E272&lt;0,"STOPP!","OK!")</f>
        <v>OK!</v>
      </c>
      <c r="I272" s="407" t="str">
        <f t="shared" ref="I272:I276" si="1013">IF(F272&lt;0,"STOPP!","OK!")</f>
        <v>OK!</v>
      </c>
      <c r="J272" s="407" t="str">
        <f t="shared" ref="J272:J276" si="1014">IF(G272&lt;0,"STOPP!","OK!")</f>
        <v>OK!</v>
      </c>
      <c r="K272" s="407" t="str">
        <f t="shared" ref="K272:K276" si="1015">IF(H272&lt;0,"STOPP!","OK!")</f>
        <v>OK!</v>
      </c>
      <c r="L272" s="407" t="str">
        <f t="shared" ref="L272:L276" si="1016">IF(I272&lt;0,"STOPP!","OK!")</f>
        <v>OK!</v>
      </c>
      <c r="M272" s="407" t="str">
        <f t="shared" ref="M272:M276" si="1017">IF(J272&lt;0,"STOPP!","OK!")</f>
        <v>OK!</v>
      </c>
      <c r="N272" s="407" t="str">
        <f t="shared" ref="N272:N276" si="1018">IF(K272&lt;0,"STOPP!","OK!")</f>
        <v>OK!</v>
      </c>
      <c r="O272" s="407" t="str">
        <f t="shared" ref="O272:O276" si="1019">IF(L272&lt;0,"STOPP!","OK!")</f>
        <v>OK!</v>
      </c>
      <c r="P272" s="407" t="str">
        <f t="shared" ref="P272:P276" si="1020">IF(M272&lt;0,"STOPP!","OK!")</f>
        <v>OK!</v>
      </c>
      <c r="Q272" s="407" t="str">
        <f t="shared" ref="Q272:Q276" si="1021">IF(N272&lt;0,"STOPP!","OK!")</f>
        <v>OK!</v>
      </c>
      <c r="R272" s="407" t="str">
        <f t="shared" ref="R272:R276" si="1022">IF(O272&lt;0,"STOPP!","OK!")</f>
        <v>OK!</v>
      </c>
      <c r="S272" s="407" t="str">
        <f t="shared" ref="S272:S274" si="1023">IF(D272&lt;0,"STOPP!","OK!")</f>
        <v>OK!</v>
      </c>
      <c r="T272" s="407" t="str">
        <f t="shared" ref="T272:T274" si="1024">IF(E272&lt;0,"STOPP!","OK!")</f>
        <v>OK!</v>
      </c>
    </row>
    <row r="273" spans="1:20" x14ac:dyDescent="0.15">
      <c r="A273" s="286" t="str">
        <f>A$9</f>
        <v>Të tjera shpenzime korrente</v>
      </c>
      <c r="B273" s="286"/>
      <c r="C273" s="288">
        <v>18042</v>
      </c>
      <c r="D273" s="288">
        <v>16278</v>
      </c>
      <c r="E273" s="288">
        <v>16392</v>
      </c>
      <c r="F273" s="407" t="str">
        <f t="shared" si="1010"/>
        <v>OK!</v>
      </c>
      <c r="G273" s="407" t="str">
        <f t="shared" si="1011"/>
        <v>OK!</v>
      </c>
      <c r="H273" s="407" t="str">
        <f t="shared" si="1012"/>
        <v>OK!</v>
      </c>
      <c r="I273" s="407" t="str">
        <f t="shared" si="1013"/>
        <v>OK!</v>
      </c>
      <c r="J273" s="407" t="str">
        <f t="shared" si="1014"/>
        <v>OK!</v>
      </c>
      <c r="K273" s="407" t="str">
        <f t="shared" si="1015"/>
        <v>OK!</v>
      </c>
      <c r="L273" s="407" t="str">
        <f t="shared" si="1016"/>
        <v>OK!</v>
      </c>
      <c r="M273" s="407" t="str">
        <f t="shared" si="1017"/>
        <v>OK!</v>
      </c>
      <c r="N273" s="407" t="str">
        <f t="shared" si="1018"/>
        <v>OK!</v>
      </c>
      <c r="O273" s="407" t="str">
        <f t="shared" si="1019"/>
        <v>OK!</v>
      </c>
      <c r="P273" s="407" t="str">
        <f t="shared" si="1020"/>
        <v>OK!</v>
      </c>
      <c r="Q273" s="407" t="str">
        <f t="shared" si="1021"/>
        <v>OK!</v>
      </c>
      <c r="R273" s="407" t="str">
        <f t="shared" si="1022"/>
        <v>OK!</v>
      </c>
      <c r="S273" s="407" t="str">
        <f t="shared" si="1023"/>
        <v>OK!</v>
      </c>
      <c r="T273" s="407" t="str">
        <f t="shared" si="1024"/>
        <v>OK!</v>
      </c>
    </row>
    <row r="274" spans="1:20" x14ac:dyDescent="0.15">
      <c r="A274" s="564" t="str">
        <f>A$10</f>
        <v>Shpenzimet kapitale</v>
      </c>
      <c r="B274" s="565"/>
      <c r="C274" s="562">
        <f>C275-C272-C273</f>
        <v>4500</v>
      </c>
      <c r="D274" s="560">
        <f>D275-D272-D273</f>
        <v>1500</v>
      </c>
      <c r="E274" s="560">
        <f>E275-E272-E273</f>
        <v>1500</v>
      </c>
      <c r="F274" s="407" t="str">
        <f t="shared" si="1010"/>
        <v>OK!</v>
      </c>
      <c r="G274" s="407" t="str">
        <f t="shared" si="1011"/>
        <v>OK!</v>
      </c>
      <c r="H274" s="407" t="str">
        <f t="shared" si="1012"/>
        <v>OK!</v>
      </c>
      <c r="I274" s="407" t="str">
        <f t="shared" si="1013"/>
        <v>OK!</v>
      </c>
      <c r="J274" s="407" t="str">
        <f t="shared" si="1014"/>
        <v>OK!</v>
      </c>
      <c r="K274" s="407" t="str">
        <f t="shared" si="1015"/>
        <v>OK!</v>
      </c>
      <c r="L274" s="407" t="str">
        <f t="shared" si="1016"/>
        <v>OK!</v>
      </c>
      <c r="M274" s="407" t="str">
        <f t="shared" si="1017"/>
        <v>OK!</v>
      </c>
      <c r="N274" s="407" t="str">
        <f t="shared" si="1018"/>
        <v>OK!</v>
      </c>
      <c r="O274" s="407" t="str">
        <f t="shared" si="1019"/>
        <v>OK!</v>
      </c>
      <c r="P274" s="407" t="str">
        <f t="shared" si="1020"/>
        <v>OK!</v>
      </c>
      <c r="Q274" s="407" t="str">
        <f t="shared" si="1021"/>
        <v>OK!</v>
      </c>
      <c r="R274" s="407" t="str">
        <f t="shared" si="1022"/>
        <v>OK!</v>
      </c>
      <c r="S274" s="407" t="str">
        <f t="shared" si="1023"/>
        <v>OK!</v>
      </c>
      <c r="T274" s="407" t="str">
        <f t="shared" si="1024"/>
        <v>OK!</v>
      </c>
    </row>
    <row r="275" spans="1:20" x14ac:dyDescent="0.15">
      <c r="A275" s="554" t="str">
        <f>A$11</f>
        <v>Tavanet e përgjithshme</v>
      </c>
      <c r="B275" s="555"/>
      <c r="C275" s="561">
        <v>54399</v>
      </c>
      <c r="D275" s="561">
        <v>49635</v>
      </c>
      <c r="E275" s="561">
        <v>49749</v>
      </c>
      <c r="F275" s="407" t="str">
        <f>IF(C275&lt;0,"STOPP!","OK!")</f>
        <v>OK!</v>
      </c>
      <c r="G275" s="407" t="str">
        <f t="shared" si="1011"/>
        <v>OK!</v>
      </c>
      <c r="H275" s="407" t="str">
        <f t="shared" si="1012"/>
        <v>OK!</v>
      </c>
      <c r="I275" s="407" t="str">
        <f t="shared" si="1013"/>
        <v>OK!</v>
      </c>
      <c r="J275" s="407" t="str">
        <f t="shared" si="1014"/>
        <v>OK!</v>
      </c>
      <c r="K275" s="407" t="str">
        <f t="shared" si="1015"/>
        <v>OK!</v>
      </c>
      <c r="L275" s="407" t="str">
        <f t="shared" si="1016"/>
        <v>OK!</v>
      </c>
      <c r="M275" s="407" t="str">
        <f t="shared" si="1017"/>
        <v>OK!</v>
      </c>
      <c r="N275" s="407" t="str">
        <f t="shared" si="1018"/>
        <v>OK!</v>
      </c>
      <c r="O275" s="407" t="str">
        <f t="shared" si="1019"/>
        <v>OK!</v>
      </c>
      <c r="P275" s="407" t="str">
        <f t="shared" si="1020"/>
        <v>OK!</v>
      </c>
      <c r="Q275" s="407" t="str">
        <f t="shared" si="1021"/>
        <v>OK!</v>
      </c>
      <c r="R275" s="407" t="str">
        <f t="shared" si="1022"/>
        <v>OK!</v>
      </c>
      <c r="S275" s="407" t="str">
        <f>IF(D275&lt;0,"STOPP!","OK!")</f>
        <v>OK!</v>
      </c>
      <c r="T275" s="407" t="str">
        <f>IF(E275&lt;0,"STOPP!","OK!")</f>
        <v>OK!</v>
      </c>
    </row>
    <row r="276" spans="1:20" x14ac:dyDescent="0.15">
      <c r="A276" s="566" t="str">
        <f>A$12</f>
        <v>Angazhimet kujtesë</v>
      </c>
      <c r="B276" s="562"/>
      <c r="C276" s="562">
        <f>'(C5) Angazhimet'!D93</f>
        <v>6560</v>
      </c>
      <c r="D276" s="562">
        <f>'(C5) Angazhimet'!E93</f>
        <v>7605</v>
      </c>
      <c r="E276" s="562">
        <f>'(C5) Angazhimet'!F93</f>
        <v>7605</v>
      </c>
      <c r="F276" s="407" t="str">
        <f>IF(C276&gt;C275,"STOPP!","OK!")</f>
        <v>OK!</v>
      </c>
      <c r="G276" s="407" t="str">
        <f t="shared" si="1011"/>
        <v>OK!</v>
      </c>
      <c r="H276" s="407" t="str">
        <f t="shared" si="1012"/>
        <v>OK!</v>
      </c>
      <c r="I276" s="407" t="str">
        <f t="shared" si="1013"/>
        <v>OK!</v>
      </c>
      <c r="J276" s="407" t="str">
        <f t="shared" si="1014"/>
        <v>OK!</v>
      </c>
      <c r="K276" s="407" t="str">
        <f t="shared" si="1015"/>
        <v>OK!</v>
      </c>
      <c r="L276" s="407" t="str">
        <f t="shared" si="1016"/>
        <v>OK!</v>
      </c>
      <c r="M276" s="407" t="str">
        <f t="shared" si="1017"/>
        <v>OK!</v>
      </c>
      <c r="N276" s="407" t="str">
        <f t="shared" si="1018"/>
        <v>OK!</v>
      </c>
      <c r="O276" s="407" t="str">
        <f t="shared" si="1019"/>
        <v>OK!</v>
      </c>
      <c r="P276" s="407" t="str">
        <f t="shared" si="1020"/>
        <v>OK!</v>
      </c>
      <c r="Q276" s="407" t="str">
        <f t="shared" si="1021"/>
        <v>OK!</v>
      </c>
      <c r="R276" s="407" t="str">
        <f t="shared" si="1022"/>
        <v>OK!</v>
      </c>
      <c r="S276" s="407" t="str">
        <f>IF(D276&gt;D275,"STOPP!","OK!")</f>
        <v>OK!</v>
      </c>
      <c r="T276" s="407" t="str">
        <f>IF(E276&gt;E275,"STOPP!","OK!")</f>
        <v>OK!</v>
      </c>
    </row>
    <row r="277" spans="1:20" ht="23.25" customHeight="1" x14ac:dyDescent="0.25">
      <c r="A277" s="685" t="str">
        <f>'(B2) Struktura Organizative'!A45</f>
        <v>Nënfunksioni 16</v>
      </c>
      <c r="B277" s="869" t="str">
        <f>'(B2) Struktura Organizative'!B45</f>
        <v>063 Furnizimi me ujë</v>
      </c>
      <c r="C277" s="870"/>
      <c r="D277" s="870"/>
      <c r="E277" s="871"/>
      <c r="G277" s="312">
        <f>C281</f>
        <v>158455</v>
      </c>
      <c r="H277" s="312">
        <f t="shared" ref="H277" si="1025">D281</f>
        <v>200086</v>
      </c>
      <c r="I277" s="312">
        <f t="shared" ref="I277" si="1026">E281</f>
        <v>262584</v>
      </c>
      <c r="J277" s="312">
        <f>C278</f>
        <v>0</v>
      </c>
      <c r="K277" s="312">
        <f t="shared" ref="K277" si="1027">D278</f>
        <v>0</v>
      </c>
      <c r="L277" s="312">
        <f t="shared" ref="L277" si="1028">E278</f>
        <v>0</v>
      </c>
      <c r="M277" s="312">
        <f>C279</f>
        <v>0</v>
      </c>
      <c r="N277" s="312">
        <f t="shared" ref="N277" si="1029">D279</f>
        <v>0</v>
      </c>
      <c r="O277" s="312">
        <f t="shared" ref="O277" si="1030">E279</f>
        <v>0</v>
      </c>
      <c r="P277" s="312">
        <f>C280</f>
        <v>158455</v>
      </c>
      <c r="Q277" s="312">
        <f t="shared" ref="Q277" si="1031">D280</f>
        <v>200086</v>
      </c>
      <c r="R277" s="312">
        <f t="shared" ref="R277" si="1032">E280</f>
        <v>262584</v>
      </c>
    </row>
    <row r="278" spans="1:20" x14ac:dyDescent="0.15">
      <c r="A278" s="286" t="str">
        <f>A$8</f>
        <v>Pagat dhe sigurimet shoqërore</v>
      </c>
      <c r="B278" s="286"/>
      <c r="C278" s="562">
        <f>C284</f>
        <v>0</v>
      </c>
      <c r="D278" s="562">
        <f t="shared" ref="D278:E278" si="1033">D284</f>
        <v>0</v>
      </c>
      <c r="E278" s="562">
        <f t="shared" si="1033"/>
        <v>0</v>
      </c>
      <c r="F278" s="407" t="str">
        <f t="shared" ref="F278:F280" si="1034">IF(C278&lt;0,"STOPP!","OK!")</f>
        <v>OK!</v>
      </c>
      <c r="G278" s="407" t="str">
        <f t="shared" ref="G278:G280" si="1035">IF(D278&lt;0,"STOPP!","OK!")</f>
        <v>OK!</v>
      </c>
      <c r="H278" s="407" t="str">
        <f t="shared" ref="H278:H280" si="1036">IF(E278&lt;0,"STOPP!","OK!")</f>
        <v>OK!</v>
      </c>
      <c r="I278" s="407" t="str">
        <f t="shared" ref="I278:I280" si="1037">IF(F278&lt;0,"STOPP!","OK!")</f>
        <v>OK!</v>
      </c>
      <c r="J278" s="407" t="str">
        <f t="shared" ref="J278:J280" si="1038">IF(G278&lt;0,"STOPP!","OK!")</f>
        <v>OK!</v>
      </c>
      <c r="K278" s="407" t="str">
        <f t="shared" ref="K278:K280" si="1039">IF(H278&lt;0,"STOPP!","OK!")</f>
        <v>OK!</v>
      </c>
      <c r="L278" s="407" t="str">
        <f t="shared" ref="L278:L280" si="1040">IF(I278&lt;0,"STOPP!","OK!")</f>
        <v>OK!</v>
      </c>
      <c r="M278" s="407" t="str">
        <f t="shared" ref="M278:M280" si="1041">IF(J278&lt;0,"STOPP!","OK!")</f>
        <v>OK!</v>
      </c>
      <c r="N278" s="407" t="str">
        <f t="shared" ref="N278:N280" si="1042">IF(K278&lt;0,"STOPP!","OK!")</f>
        <v>OK!</v>
      </c>
      <c r="O278" s="407" t="str">
        <f t="shared" ref="O278:O280" si="1043">IF(L278&lt;0,"STOPP!","OK!")</f>
        <v>OK!</v>
      </c>
      <c r="P278" s="407" t="str">
        <f t="shared" ref="P278:P280" si="1044">IF(M278&lt;0,"STOPP!","OK!")</f>
        <v>OK!</v>
      </c>
      <c r="Q278" s="407" t="str">
        <f t="shared" ref="Q278:Q280" si="1045">IF(N278&lt;0,"STOPP!","OK!")</f>
        <v>OK!</v>
      </c>
      <c r="R278" s="407" t="str">
        <f t="shared" ref="R278:R280" si="1046">IF(O278&lt;0,"STOPP!","OK!")</f>
        <v>OK!</v>
      </c>
      <c r="S278" s="407" t="str">
        <f t="shared" ref="S278:S280" si="1047">IF(D278&lt;0,"STOPP!","OK!")</f>
        <v>OK!</v>
      </c>
      <c r="T278" s="407" t="str">
        <f t="shared" ref="T278:T280" si="1048">IF(E278&lt;0,"STOPP!","OK!")</f>
        <v>OK!</v>
      </c>
    </row>
    <row r="279" spans="1:20" x14ac:dyDescent="0.15">
      <c r="A279" s="286" t="str">
        <f>A$9</f>
        <v>Të tjera shpenzime korrente</v>
      </c>
      <c r="B279" s="286"/>
      <c r="C279" s="562">
        <f>C285</f>
        <v>0</v>
      </c>
      <c r="D279" s="562">
        <f t="shared" ref="D279:E279" si="1049">D285</f>
        <v>0</v>
      </c>
      <c r="E279" s="562">
        <f t="shared" si="1049"/>
        <v>0</v>
      </c>
      <c r="F279" s="407" t="str">
        <f t="shared" si="1034"/>
        <v>OK!</v>
      </c>
      <c r="G279" s="407" t="str">
        <f t="shared" si="1035"/>
        <v>OK!</v>
      </c>
      <c r="H279" s="407" t="str">
        <f t="shared" si="1036"/>
        <v>OK!</v>
      </c>
      <c r="I279" s="407" t="str">
        <f t="shared" si="1037"/>
        <v>OK!</v>
      </c>
      <c r="J279" s="407" t="str">
        <f t="shared" si="1038"/>
        <v>OK!</v>
      </c>
      <c r="K279" s="407" t="str">
        <f t="shared" si="1039"/>
        <v>OK!</v>
      </c>
      <c r="L279" s="407" t="str">
        <f t="shared" si="1040"/>
        <v>OK!</v>
      </c>
      <c r="M279" s="407" t="str">
        <f t="shared" si="1041"/>
        <v>OK!</v>
      </c>
      <c r="N279" s="407" t="str">
        <f t="shared" si="1042"/>
        <v>OK!</v>
      </c>
      <c r="O279" s="407" t="str">
        <f t="shared" si="1043"/>
        <v>OK!</v>
      </c>
      <c r="P279" s="407" t="str">
        <f t="shared" si="1044"/>
        <v>OK!</v>
      </c>
      <c r="Q279" s="407" t="str">
        <f t="shared" si="1045"/>
        <v>OK!</v>
      </c>
      <c r="R279" s="407" t="str">
        <f t="shared" si="1046"/>
        <v>OK!</v>
      </c>
      <c r="S279" s="407" t="str">
        <f t="shared" si="1047"/>
        <v>OK!</v>
      </c>
      <c r="T279" s="407" t="str">
        <f t="shared" si="1048"/>
        <v>OK!</v>
      </c>
    </row>
    <row r="280" spans="1:20" x14ac:dyDescent="0.15">
      <c r="A280" s="564" t="str">
        <f>A$10</f>
        <v>Shpenzimet kapitale</v>
      </c>
      <c r="B280" s="565"/>
      <c r="C280" s="562">
        <f>C281-C278-C279</f>
        <v>158455</v>
      </c>
      <c r="D280" s="560">
        <f>D281-D278-D279</f>
        <v>200086</v>
      </c>
      <c r="E280" s="560">
        <f>E281-E278-E279</f>
        <v>262584</v>
      </c>
      <c r="F280" s="407" t="str">
        <f t="shared" si="1034"/>
        <v>OK!</v>
      </c>
      <c r="G280" s="407" t="str">
        <f t="shared" si="1035"/>
        <v>OK!</v>
      </c>
      <c r="H280" s="407" t="str">
        <f t="shared" si="1036"/>
        <v>OK!</v>
      </c>
      <c r="I280" s="407" t="str">
        <f t="shared" si="1037"/>
        <v>OK!</v>
      </c>
      <c r="J280" s="407" t="str">
        <f t="shared" si="1038"/>
        <v>OK!</v>
      </c>
      <c r="K280" s="407" t="str">
        <f t="shared" si="1039"/>
        <v>OK!</v>
      </c>
      <c r="L280" s="407" t="str">
        <f t="shared" si="1040"/>
        <v>OK!</v>
      </c>
      <c r="M280" s="407" t="str">
        <f t="shared" si="1041"/>
        <v>OK!</v>
      </c>
      <c r="N280" s="407" t="str">
        <f t="shared" si="1042"/>
        <v>OK!</v>
      </c>
      <c r="O280" s="407" t="str">
        <f t="shared" si="1043"/>
        <v>OK!</v>
      </c>
      <c r="P280" s="407" t="str">
        <f t="shared" si="1044"/>
        <v>OK!</v>
      </c>
      <c r="Q280" s="407" t="str">
        <f t="shared" si="1045"/>
        <v>OK!</v>
      </c>
      <c r="R280" s="407" t="str">
        <f t="shared" si="1046"/>
        <v>OK!</v>
      </c>
      <c r="S280" s="407" t="str">
        <f t="shared" si="1047"/>
        <v>OK!</v>
      </c>
      <c r="T280" s="407" t="str">
        <f t="shared" si="1048"/>
        <v>OK!</v>
      </c>
    </row>
    <row r="281" spans="1:20" x14ac:dyDescent="0.15">
      <c r="A281" s="554" t="str">
        <f>A$11</f>
        <v>Tavanet e përgjithshme</v>
      </c>
      <c r="B281" s="555"/>
      <c r="C281" s="562">
        <f>C287</f>
        <v>158455</v>
      </c>
      <c r="D281" s="562">
        <f t="shared" ref="D281:E281" si="1050">D287</f>
        <v>200086</v>
      </c>
      <c r="E281" s="562">
        <f t="shared" si="1050"/>
        <v>262584</v>
      </c>
      <c r="F281" s="407" t="str">
        <f>IF(C281&lt;0,"STOPP!","OK!")</f>
        <v>OK!</v>
      </c>
      <c r="G281" s="407" t="str">
        <f t="shared" ref="G281:G282" si="1051">IF(D281&lt;0,"STOPP!","OK!")</f>
        <v>OK!</v>
      </c>
      <c r="H281" s="407" t="str">
        <f t="shared" ref="H281:H282" si="1052">IF(E281&lt;0,"STOPP!","OK!")</f>
        <v>OK!</v>
      </c>
      <c r="I281" s="407" t="str">
        <f t="shared" ref="I281:I282" si="1053">IF(F281&lt;0,"STOPP!","OK!")</f>
        <v>OK!</v>
      </c>
      <c r="J281" s="407" t="str">
        <f t="shared" ref="J281:J282" si="1054">IF(G281&lt;0,"STOPP!","OK!")</f>
        <v>OK!</v>
      </c>
      <c r="K281" s="407" t="str">
        <f t="shared" ref="K281:K282" si="1055">IF(H281&lt;0,"STOPP!","OK!")</f>
        <v>OK!</v>
      </c>
      <c r="L281" s="407" t="str">
        <f t="shared" ref="L281:L282" si="1056">IF(I281&lt;0,"STOPP!","OK!")</f>
        <v>OK!</v>
      </c>
      <c r="M281" s="407" t="str">
        <f t="shared" ref="M281:M282" si="1057">IF(J281&lt;0,"STOPP!","OK!")</f>
        <v>OK!</v>
      </c>
      <c r="N281" s="407" t="str">
        <f t="shared" ref="N281:N282" si="1058">IF(K281&lt;0,"STOPP!","OK!")</f>
        <v>OK!</v>
      </c>
      <c r="O281" s="407" t="str">
        <f t="shared" ref="O281:O282" si="1059">IF(L281&lt;0,"STOPP!","OK!")</f>
        <v>OK!</v>
      </c>
      <c r="P281" s="407" t="str">
        <f t="shared" ref="P281:P282" si="1060">IF(M281&lt;0,"STOPP!","OK!")</f>
        <v>OK!</v>
      </c>
      <c r="Q281" s="407" t="str">
        <f t="shared" ref="Q281:Q282" si="1061">IF(N281&lt;0,"STOPP!","OK!")</f>
        <v>OK!</v>
      </c>
      <c r="R281" s="407" t="str">
        <f t="shared" ref="R281:R282" si="1062">IF(O281&lt;0,"STOPP!","OK!")</f>
        <v>OK!</v>
      </c>
      <c r="S281" s="407" t="str">
        <f>IF(D281&lt;0,"STOPP!","OK!")</f>
        <v>OK!</v>
      </c>
      <c r="T281" s="407" t="str">
        <f>IF(E281&lt;0,"STOPP!","OK!")</f>
        <v>OK!</v>
      </c>
    </row>
    <row r="282" spans="1:20" x14ac:dyDescent="0.15">
      <c r="A282" s="566" t="str">
        <f>A$12</f>
        <v>Angazhimet kujtesë</v>
      </c>
      <c r="B282" s="562"/>
      <c r="C282" s="562">
        <f>'(C5) Angazhimet'!D100</f>
        <v>0</v>
      </c>
      <c r="D282" s="560">
        <f>'(C5) Angazhimet'!E100</f>
        <v>0</v>
      </c>
      <c r="E282" s="560">
        <f>'(C5) Angazhimet'!F100</f>
        <v>0</v>
      </c>
      <c r="F282" s="407" t="str">
        <f>IF(C282&gt;C281,"STOPP!","OK!")</f>
        <v>OK!</v>
      </c>
      <c r="G282" s="407" t="str">
        <f t="shared" si="1051"/>
        <v>OK!</v>
      </c>
      <c r="H282" s="407" t="str">
        <f t="shared" si="1052"/>
        <v>OK!</v>
      </c>
      <c r="I282" s="407" t="str">
        <f t="shared" si="1053"/>
        <v>OK!</v>
      </c>
      <c r="J282" s="407" t="str">
        <f t="shared" si="1054"/>
        <v>OK!</v>
      </c>
      <c r="K282" s="407" t="str">
        <f t="shared" si="1055"/>
        <v>OK!</v>
      </c>
      <c r="L282" s="407" t="str">
        <f t="shared" si="1056"/>
        <v>OK!</v>
      </c>
      <c r="M282" s="407" t="str">
        <f t="shared" si="1057"/>
        <v>OK!</v>
      </c>
      <c r="N282" s="407" t="str">
        <f t="shared" si="1058"/>
        <v>OK!</v>
      </c>
      <c r="O282" s="407" t="str">
        <f t="shared" si="1059"/>
        <v>OK!</v>
      </c>
      <c r="P282" s="407" t="str">
        <f t="shared" si="1060"/>
        <v>OK!</v>
      </c>
      <c r="Q282" s="407" t="str">
        <f t="shared" si="1061"/>
        <v>OK!</v>
      </c>
      <c r="R282" s="407" t="str">
        <f t="shared" si="1062"/>
        <v>OK!</v>
      </c>
      <c r="S282" s="407" t="str">
        <f>IF(D282&gt;D281,"STOPP!","OK!")</f>
        <v>OK!</v>
      </c>
      <c r="T282" s="407" t="str">
        <f>IF(E282&gt;E281,"STOPP!","OK!")</f>
        <v>OK!</v>
      </c>
    </row>
    <row r="283" spans="1:20" ht="16.5" customHeight="1" x14ac:dyDescent="0.15">
      <c r="A283" s="685" t="str">
        <f>'(B3) Struktura Funksionale'!B85</f>
        <v>06330</v>
      </c>
      <c r="B283" s="869" t="str">
        <f>'(B3) Struktura Funksionale'!C85</f>
        <v xml:space="preserve">Furnizimi me ujë </v>
      </c>
      <c r="C283" s="870"/>
      <c r="D283" s="870"/>
      <c r="E283" s="871"/>
      <c r="F283" s="407"/>
      <c r="G283" s="407"/>
      <c r="H283" s="407"/>
      <c r="I283" s="407"/>
      <c r="J283" s="407"/>
      <c r="K283" s="407"/>
      <c r="L283" s="407"/>
      <c r="M283" s="407"/>
      <c r="N283" s="407"/>
      <c r="O283" s="407"/>
      <c r="P283" s="407"/>
      <c r="Q283" s="407"/>
      <c r="R283" s="407"/>
      <c r="S283" s="407"/>
      <c r="T283" s="407"/>
    </row>
    <row r="284" spans="1:20" x14ac:dyDescent="0.15">
      <c r="A284" s="286" t="str">
        <f>A$8</f>
        <v>Pagat dhe sigurimet shoqërore</v>
      </c>
      <c r="B284" s="286"/>
      <c r="C284" s="287"/>
      <c r="D284" s="287"/>
      <c r="E284" s="287"/>
      <c r="F284" s="407" t="str">
        <f t="shared" ref="F284:F286" si="1063">IF(C284&lt;0,"STOPP!","OK!")</f>
        <v>OK!</v>
      </c>
      <c r="G284" s="407" t="str">
        <f t="shared" ref="G284:G288" si="1064">IF(D284&lt;0,"STOPP!","OK!")</f>
        <v>OK!</v>
      </c>
      <c r="H284" s="407" t="str">
        <f t="shared" ref="H284:H288" si="1065">IF(E284&lt;0,"STOPP!","OK!")</f>
        <v>OK!</v>
      </c>
      <c r="I284" s="407" t="str">
        <f t="shared" ref="I284:I288" si="1066">IF(F284&lt;0,"STOPP!","OK!")</f>
        <v>OK!</v>
      </c>
      <c r="J284" s="407" t="str">
        <f t="shared" ref="J284:J288" si="1067">IF(G284&lt;0,"STOPP!","OK!")</f>
        <v>OK!</v>
      </c>
      <c r="K284" s="407" t="str">
        <f t="shared" ref="K284:K288" si="1068">IF(H284&lt;0,"STOPP!","OK!")</f>
        <v>OK!</v>
      </c>
      <c r="L284" s="407" t="str">
        <f t="shared" ref="L284:L288" si="1069">IF(I284&lt;0,"STOPP!","OK!")</f>
        <v>OK!</v>
      </c>
      <c r="M284" s="407" t="str">
        <f t="shared" ref="M284:M288" si="1070">IF(J284&lt;0,"STOPP!","OK!")</f>
        <v>OK!</v>
      </c>
      <c r="N284" s="407" t="str">
        <f t="shared" ref="N284:N288" si="1071">IF(K284&lt;0,"STOPP!","OK!")</f>
        <v>OK!</v>
      </c>
      <c r="O284" s="407" t="str">
        <f t="shared" ref="O284:O288" si="1072">IF(L284&lt;0,"STOPP!","OK!")</f>
        <v>OK!</v>
      </c>
      <c r="P284" s="407" t="str">
        <f t="shared" ref="P284:P288" si="1073">IF(M284&lt;0,"STOPP!","OK!")</f>
        <v>OK!</v>
      </c>
      <c r="Q284" s="407" t="str">
        <f t="shared" ref="Q284:Q288" si="1074">IF(N284&lt;0,"STOPP!","OK!")</f>
        <v>OK!</v>
      </c>
      <c r="R284" s="407" t="str">
        <f t="shared" ref="R284:R288" si="1075">IF(O284&lt;0,"STOPP!","OK!")</f>
        <v>OK!</v>
      </c>
      <c r="S284" s="407" t="str">
        <f t="shared" ref="S284:S286" si="1076">IF(D284&lt;0,"STOPP!","OK!")</f>
        <v>OK!</v>
      </c>
      <c r="T284" s="407" t="str">
        <f t="shared" ref="T284:T286" si="1077">IF(E284&lt;0,"STOPP!","OK!")</f>
        <v>OK!</v>
      </c>
    </row>
    <row r="285" spans="1:20" x14ac:dyDescent="0.15">
      <c r="A285" s="286" t="str">
        <f>A$9</f>
        <v>Të tjera shpenzime korrente</v>
      </c>
      <c r="B285" s="286"/>
      <c r="C285" s="288"/>
      <c r="D285" s="288"/>
      <c r="E285" s="288"/>
      <c r="F285" s="407" t="str">
        <f t="shared" si="1063"/>
        <v>OK!</v>
      </c>
      <c r="G285" s="407" t="str">
        <f t="shared" si="1064"/>
        <v>OK!</v>
      </c>
      <c r="H285" s="407" t="str">
        <f t="shared" si="1065"/>
        <v>OK!</v>
      </c>
      <c r="I285" s="407" t="str">
        <f t="shared" si="1066"/>
        <v>OK!</v>
      </c>
      <c r="J285" s="407" t="str">
        <f t="shared" si="1067"/>
        <v>OK!</v>
      </c>
      <c r="K285" s="407" t="str">
        <f t="shared" si="1068"/>
        <v>OK!</v>
      </c>
      <c r="L285" s="407" t="str">
        <f t="shared" si="1069"/>
        <v>OK!</v>
      </c>
      <c r="M285" s="407" t="str">
        <f t="shared" si="1070"/>
        <v>OK!</v>
      </c>
      <c r="N285" s="407" t="str">
        <f t="shared" si="1071"/>
        <v>OK!</v>
      </c>
      <c r="O285" s="407" t="str">
        <f t="shared" si="1072"/>
        <v>OK!</v>
      </c>
      <c r="P285" s="407" t="str">
        <f t="shared" si="1073"/>
        <v>OK!</v>
      </c>
      <c r="Q285" s="407" t="str">
        <f t="shared" si="1074"/>
        <v>OK!</v>
      </c>
      <c r="R285" s="407" t="str">
        <f t="shared" si="1075"/>
        <v>OK!</v>
      </c>
      <c r="S285" s="407" t="str">
        <f t="shared" si="1076"/>
        <v>OK!</v>
      </c>
      <c r="T285" s="407" t="str">
        <f t="shared" si="1077"/>
        <v>OK!</v>
      </c>
    </row>
    <row r="286" spans="1:20" x14ac:dyDescent="0.15">
      <c r="A286" s="564" t="str">
        <f>A$10</f>
        <v>Shpenzimet kapitale</v>
      </c>
      <c r="B286" s="565"/>
      <c r="C286" s="562">
        <f>C287-C284-C285</f>
        <v>158455</v>
      </c>
      <c r="D286" s="560">
        <f>D287-D284-D285</f>
        <v>200086</v>
      </c>
      <c r="E286" s="560">
        <f>E287-E284-E285</f>
        <v>262584</v>
      </c>
      <c r="F286" s="407" t="str">
        <f t="shared" si="1063"/>
        <v>OK!</v>
      </c>
      <c r="G286" s="407" t="str">
        <f t="shared" si="1064"/>
        <v>OK!</v>
      </c>
      <c r="H286" s="407" t="str">
        <f t="shared" si="1065"/>
        <v>OK!</v>
      </c>
      <c r="I286" s="407" t="str">
        <f t="shared" si="1066"/>
        <v>OK!</v>
      </c>
      <c r="J286" s="407" t="str">
        <f t="shared" si="1067"/>
        <v>OK!</v>
      </c>
      <c r="K286" s="407" t="str">
        <f t="shared" si="1068"/>
        <v>OK!</v>
      </c>
      <c r="L286" s="407" t="str">
        <f t="shared" si="1069"/>
        <v>OK!</v>
      </c>
      <c r="M286" s="407" t="str">
        <f t="shared" si="1070"/>
        <v>OK!</v>
      </c>
      <c r="N286" s="407" t="str">
        <f t="shared" si="1071"/>
        <v>OK!</v>
      </c>
      <c r="O286" s="407" t="str">
        <f t="shared" si="1072"/>
        <v>OK!</v>
      </c>
      <c r="P286" s="407" t="str">
        <f t="shared" si="1073"/>
        <v>OK!</v>
      </c>
      <c r="Q286" s="407" t="str">
        <f t="shared" si="1074"/>
        <v>OK!</v>
      </c>
      <c r="R286" s="407" t="str">
        <f t="shared" si="1075"/>
        <v>OK!</v>
      </c>
      <c r="S286" s="407" t="str">
        <f t="shared" si="1076"/>
        <v>OK!</v>
      </c>
      <c r="T286" s="407" t="str">
        <f t="shared" si="1077"/>
        <v>OK!</v>
      </c>
    </row>
    <row r="287" spans="1:20" x14ac:dyDescent="0.15">
      <c r="A287" s="554" t="str">
        <f>A$11</f>
        <v>Tavanet e përgjithshme</v>
      </c>
      <c r="B287" s="555"/>
      <c r="C287" s="561">
        <v>158455</v>
      </c>
      <c r="D287" s="561">
        <v>200086</v>
      </c>
      <c r="E287" s="561">
        <v>262584</v>
      </c>
      <c r="F287" s="407" t="str">
        <f>IF(C287&lt;0,"STOPP!","OK!")</f>
        <v>OK!</v>
      </c>
      <c r="G287" s="407" t="str">
        <f t="shared" si="1064"/>
        <v>OK!</v>
      </c>
      <c r="H287" s="407" t="str">
        <f t="shared" si="1065"/>
        <v>OK!</v>
      </c>
      <c r="I287" s="407" t="str">
        <f t="shared" si="1066"/>
        <v>OK!</v>
      </c>
      <c r="J287" s="407" t="str">
        <f t="shared" si="1067"/>
        <v>OK!</v>
      </c>
      <c r="K287" s="407" t="str">
        <f t="shared" si="1068"/>
        <v>OK!</v>
      </c>
      <c r="L287" s="407" t="str">
        <f t="shared" si="1069"/>
        <v>OK!</v>
      </c>
      <c r="M287" s="407" t="str">
        <f t="shared" si="1070"/>
        <v>OK!</v>
      </c>
      <c r="N287" s="407" t="str">
        <f t="shared" si="1071"/>
        <v>OK!</v>
      </c>
      <c r="O287" s="407" t="str">
        <f t="shared" si="1072"/>
        <v>OK!</v>
      </c>
      <c r="P287" s="407" t="str">
        <f t="shared" si="1073"/>
        <v>OK!</v>
      </c>
      <c r="Q287" s="407" t="str">
        <f t="shared" si="1074"/>
        <v>OK!</v>
      </c>
      <c r="R287" s="407" t="str">
        <f t="shared" si="1075"/>
        <v>OK!</v>
      </c>
      <c r="S287" s="407" t="str">
        <f>IF(D287&lt;0,"STOPP!","OK!")</f>
        <v>OK!</v>
      </c>
      <c r="T287" s="407" t="str">
        <f>IF(E287&lt;0,"STOPP!","OK!")</f>
        <v>OK!</v>
      </c>
    </row>
    <row r="288" spans="1:20" x14ac:dyDescent="0.15">
      <c r="A288" s="566" t="str">
        <f>A$12</f>
        <v>Angazhimet kujtesë</v>
      </c>
      <c r="B288" s="562"/>
      <c r="C288" s="562">
        <f>'(C5) Angazhimet'!D97</f>
        <v>0</v>
      </c>
      <c r="D288" s="562">
        <f>'(C5) Angazhimet'!E97</f>
        <v>0</v>
      </c>
      <c r="E288" s="562">
        <f>'(C5) Angazhimet'!F97</f>
        <v>0</v>
      </c>
      <c r="F288" s="407" t="str">
        <f>IF(C288&gt;C287,"STOPP!","OK!")</f>
        <v>OK!</v>
      </c>
      <c r="G288" s="407" t="str">
        <f t="shared" si="1064"/>
        <v>OK!</v>
      </c>
      <c r="H288" s="407" t="str">
        <f t="shared" si="1065"/>
        <v>OK!</v>
      </c>
      <c r="I288" s="407" t="str">
        <f t="shared" si="1066"/>
        <v>OK!</v>
      </c>
      <c r="J288" s="407" t="str">
        <f t="shared" si="1067"/>
        <v>OK!</v>
      </c>
      <c r="K288" s="407" t="str">
        <f t="shared" si="1068"/>
        <v>OK!</v>
      </c>
      <c r="L288" s="407" t="str">
        <f t="shared" si="1069"/>
        <v>OK!</v>
      </c>
      <c r="M288" s="407" t="str">
        <f t="shared" si="1070"/>
        <v>OK!</v>
      </c>
      <c r="N288" s="407" t="str">
        <f t="shared" si="1071"/>
        <v>OK!</v>
      </c>
      <c r="O288" s="407" t="str">
        <f t="shared" si="1072"/>
        <v>OK!</v>
      </c>
      <c r="P288" s="407" t="str">
        <f t="shared" si="1073"/>
        <v>OK!</v>
      </c>
      <c r="Q288" s="407" t="str">
        <f t="shared" si="1074"/>
        <v>OK!</v>
      </c>
      <c r="R288" s="407" t="str">
        <f t="shared" si="1075"/>
        <v>OK!</v>
      </c>
      <c r="S288" s="407" t="str">
        <f>IF(D288&gt;D287,"STOPP!","OK!")</f>
        <v>OK!</v>
      </c>
      <c r="T288" s="407" t="str">
        <f>IF(E288&gt;E287,"STOPP!","OK!")</f>
        <v>OK!</v>
      </c>
    </row>
    <row r="289" spans="1:20" ht="23.25" customHeight="1" x14ac:dyDescent="0.25">
      <c r="A289" s="685" t="str">
        <f>'(B2) Struktura Organizative'!A47</f>
        <v>Nënfunksioni 17</v>
      </c>
      <c r="B289" s="869" t="str">
        <f>'(B2) Struktura Organizative'!B47</f>
        <v>064 Ndriçimi i rrugëve</v>
      </c>
      <c r="C289" s="870"/>
      <c r="D289" s="870"/>
      <c r="E289" s="871"/>
      <c r="G289" s="312">
        <f>C293</f>
        <v>18934</v>
      </c>
      <c r="H289" s="312">
        <f t="shared" ref="H289" si="1078">D293</f>
        <v>18934</v>
      </c>
      <c r="I289" s="312">
        <f t="shared" ref="I289" si="1079">E293</f>
        <v>18934</v>
      </c>
      <c r="J289" s="312">
        <f>C290</f>
        <v>5673</v>
      </c>
      <c r="K289" s="312">
        <f t="shared" ref="K289" si="1080">D290</f>
        <v>5673</v>
      </c>
      <c r="L289" s="312">
        <f t="shared" ref="L289" si="1081">E290</f>
        <v>5673</v>
      </c>
      <c r="M289" s="312">
        <f>C291</f>
        <v>13261</v>
      </c>
      <c r="N289" s="312">
        <f t="shared" ref="N289" si="1082">D291</f>
        <v>13261</v>
      </c>
      <c r="O289" s="312">
        <f t="shared" ref="O289" si="1083">E291</f>
        <v>13261</v>
      </c>
      <c r="P289" s="312">
        <f>C292</f>
        <v>0</v>
      </c>
      <c r="Q289" s="312">
        <f t="shared" ref="Q289" si="1084">D292</f>
        <v>0</v>
      </c>
      <c r="R289" s="312">
        <f t="shared" ref="R289" si="1085">E292</f>
        <v>0</v>
      </c>
    </row>
    <row r="290" spans="1:20" x14ac:dyDescent="0.15">
      <c r="A290" s="286" t="str">
        <f>A$8</f>
        <v>Pagat dhe sigurimet shoqërore</v>
      </c>
      <c r="B290" s="286"/>
      <c r="C290" s="562">
        <f>C296</f>
        <v>5673</v>
      </c>
      <c r="D290" s="562">
        <f t="shared" ref="D290:E290" si="1086">D296</f>
        <v>5673</v>
      </c>
      <c r="E290" s="562">
        <f t="shared" si="1086"/>
        <v>5673</v>
      </c>
      <c r="F290" s="407" t="str">
        <f t="shared" ref="F290:F292" si="1087">IF(C290&lt;0,"STOPP!","OK!")</f>
        <v>OK!</v>
      </c>
      <c r="G290" s="407" t="str">
        <f t="shared" ref="G290:G292" si="1088">IF(D290&lt;0,"STOPP!","OK!")</f>
        <v>OK!</v>
      </c>
      <c r="H290" s="407" t="str">
        <f t="shared" ref="H290:H292" si="1089">IF(E290&lt;0,"STOPP!","OK!")</f>
        <v>OK!</v>
      </c>
      <c r="I290" s="407" t="str">
        <f t="shared" ref="I290:I292" si="1090">IF(F290&lt;0,"STOPP!","OK!")</f>
        <v>OK!</v>
      </c>
      <c r="J290" s="407" t="str">
        <f t="shared" ref="J290:J292" si="1091">IF(G290&lt;0,"STOPP!","OK!")</f>
        <v>OK!</v>
      </c>
      <c r="K290" s="407" t="str">
        <f t="shared" ref="K290:K292" si="1092">IF(H290&lt;0,"STOPP!","OK!")</f>
        <v>OK!</v>
      </c>
      <c r="L290" s="407" t="str">
        <f t="shared" ref="L290:L292" si="1093">IF(I290&lt;0,"STOPP!","OK!")</f>
        <v>OK!</v>
      </c>
      <c r="M290" s="407" t="str">
        <f t="shared" ref="M290:M292" si="1094">IF(J290&lt;0,"STOPP!","OK!")</f>
        <v>OK!</v>
      </c>
      <c r="N290" s="407" t="str">
        <f t="shared" ref="N290:N292" si="1095">IF(K290&lt;0,"STOPP!","OK!")</f>
        <v>OK!</v>
      </c>
      <c r="O290" s="407" t="str">
        <f t="shared" ref="O290:O292" si="1096">IF(L290&lt;0,"STOPP!","OK!")</f>
        <v>OK!</v>
      </c>
      <c r="P290" s="407" t="str">
        <f t="shared" ref="P290:P292" si="1097">IF(M290&lt;0,"STOPP!","OK!")</f>
        <v>OK!</v>
      </c>
      <c r="Q290" s="407" t="str">
        <f t="shared" ref="Q290:Q292" si="1098">IF(N290&lt;0,"STOPP!","OK!")</f>
        <v>OK!</v>
      </c>
      <c r="R290" s="407" t="str">
        <f t="shared" ref="R290:R292" si="1099">IF(O290&lt;0,"STOPP!","OK!")</f>
        <v>OK!</v>
      </c>
      <c r="S290" s="407" t="str">
        <f t="shared" ref="S290:S292" si="1100">IF(D290&lt;0,"STOPP!","OK!")</f>
        <v>OK!</v>
      </c>
      <c r="T290" s="407" t="str">
        <f t="shared" ref="T290:T292" si="1101">IF(E290&lt;0,"STOPP!","OK!")</f>
        <v>OK!</v>
      </c>
    </row>
    <row r="291" spans="1:20" x14ac:dyDescent="0.15">
      <c r="A291" s="286" t="str">
        <f>A$9</f>
        <v>Të tjera shpenzime korrente</v>
      </c>
      <c r="B291" s="286"/>
      <c r="C291" s="562">
        <f>C297</f>
        <v>13261</v>
      </c>
      <c r="D291" s="562">
        <f t="shared" ref="D291:E291" si="1102">D297</f>
        <v>13261</v>
      </c>
      <c r="E291" s="562">
        <f t="shared" si="1102"/>
        <v>13261</v>
      </c>
      <c r="F291" s="407" t="str">
        <f t="shared" si="1087"/>
        <v>OK!</v>
      </c>
      <c r="G291" s="407" t="str">
        <f t="shared" si="1088"/>
        <v>OK!</v>
      </c>
      <c r="H291" s="407" t="str">
        <f t="shared" si="1089"/>
        <v>OK!</v>
      </c>
      <c r="I291" s="407" t="str">
        <f t="shared" si="1090"/>
        <v>OK!</v>
      </c>
      <c r="J291" s="407" t="str">
        <f t="shared" si="1091"/>
        <v>OK!</v>
      </c>
      <c r="K291" s="407" t="str">
        <f t="shared" si="1092"/>
        <v>OK!</v>
      </c>
      <c r="L291" s="407" t="str">
        <f t="shared" si="1093"/>
        <v>OK!</v>
      </c>
      <c r="M291" s="407" t="str">
        <f t="shared" si="1094"/>
        <v>OK!</v>
      </c>
      <c r="N291" s="407" t="str">
        <f t="shared" si="1095"/>
        <v>OK!</v>
      </c>
      <c r="O291" s="407" t="str">
        <f t="shared" si="1096"/>
        <v>OK!</v>
      </c>
      <c r="P291" s="407" t="str">
        <f t="shared" si="1097"/>
        <v>OK!</v>
      </c>
      <c r="Q291" s="407" t="str">
        <f t="shared" si="1098"/>
        <v>OK!</v>
      </c>
      <c r="R291" s="407" t="str">
        <f t="shared" si="1099"/>
        <v>OK!</v>
      </c>
      <c r="S291" s="407" t="str">
        <f t="shared" si="1100"/>
        <v>OK!</v>
      </c>
      <c r="T291" s="407" t="str">
        <f t="shared" si="1101"/>
        <v>OK!</v>
      </c>
    </row>
    <row r="292" spans="1:20" x14ac:dyDescent="0.15">
      <c r="A292" s="564" t="str">
        <f>A$10</f>
        <v>Shpenzimet kapitale</v>
      </c>
      <c r="B292" s="565"/>
      <c r="C292" s="562">
        <f>C293-C290-C291</f>
        <v>0</v>
      </c>
      <c r="D292" s="560">
        <f>D293-D290-D291</f>
        <v>0</v>
      </c>
      <c r="E292" s="560">
        <f>E293-E290-E291</f>
        <v>0</v>
      </c>
      <c r="F292" s="407" t="str">
        <f t="shared" si="1087"/>
        <v>OK!</v>
      </c>
      <c r="G292" s="407" t="str">
        <f t="shared" si="1088"/>
        <v>OK!</v>
      </c>
      <c r="H292" s="407" t="str">
        <f t="shared" si="1089"/>
        <v>OK!</v>
      </c>
      <c r="I292" s="407" t="str">
        <f t="shared" si="1090"/>
        <v>OK!</v>
      </c>
      <c r="J292" s="407" t="str">
        <f t="shared" si="1091"/>
        <v>OK!</v>
      </c>
      <c r="K292" s="407" t="str">
        <f t="shared" si="1092"/>
        <v>OK!</v>
      </c>
      <c r="L292" s="407" t="str">
        <f t="shared" si="1093"/>
        <v>OK!</v>
      </c>
      <c r="M292" s="407" t="str">
        <f t="shared" si="1094"/>
        <v>OK!</v>
      </c>
      <c r="N292" s="407" t="str">
        <f t="shared" si="1095"/>
        <v>OK!</v>
      </c>
      <c r="O292" s="407" t="str">
        <f t="shared" si="1096"/>
        <v>OK!</v>
      </c>
      <c r="P292" s="407" t="str">
        <f t="shared" si="1097"/>
        <v>OK!</v>
      </c>
      <c r="Q292" s="407" t="str">
        <f t="shared" si="1098"/>
        <v>OK!</v>
      </c>
      <c r="R292" s="407" t="str">
        <f t="shared" si="1099"/>
        <v>OK!</v>
      </c>
      <c r="S292" s="407" t="str">
        <f t="shared" si="1100"/>
        <v>OK!</v>
      </c>
      <c r="T292" s="407" t="str">
        <f t="shared" si="1101"/>
        <v>OK!</v>
      </c>
    </row>
    <row r="293" spans="1:20" x14ac:dyDescent="0.15">
      <c r="A293" s="554" t="str">
        <f>A$11</f>
        <v>Tavanet e përgjithshme</v>
      </c>
      <c r="B293" s="555"/>
      <c r="C293" s="562">
        <f>C299</f>
        <v>18934</v>
      </c>
      <c r="D293" s="562">
        <f t="shared" ref="D293:E293" si="1103">D299</f>
        <v>18934</v>
      </c>
      <c r="E293" s="562">
        <f t="shared" si="1103"/>
        <v>18934</v>
      </c>
      <c r="F293" s="407" t="str">
        <f>IF(C293&lt;0,"STOPP!","OK!")</f>
        <v>OK!</v>
      </c>
      <c r="G293" s="407" t="str">
        <f t="shared" ref="G293:G294" si="1104">IF(D293&lt;0,"STOPP!","OK!")</f>
        <v>OK!</v>
      </c>
      <c r="H293" s="407" t="str">
        <f t="shared" ref="H293:H294" si="1105">IF(E293&lt;0,"STOPP!","OK!")</f>
        <v>OK!</v>
      </c>
      <c r="I293" s="407" t="str">
        <f t="shared" ref="I293:I294" si="1106">IF(F293&lt;0,"STOPP!","OK!")</f>
        <v>OK!</v>
      </c>
      <c r="J293" s="407" t="str">
        <f t="shared" ref="J293:J294" si="1107">IF(G293&lt;0,"STOPP!","OK!")</f>
        <v>OK!</v>
      </c>
      <c r="K293" s="407" t="str">
        <f t="shared" ref="K293:K294" si="1108">IF(H293&lt;0,"STOPP!","OK!")</f>
        <v>OK!</v>
      </c>
      <c r="L293" s="407" t="str">
        <f t="shared" ref="L293:L294" si="1109">IF(I293&lt;0,"STOPP!","OK!")</f>
        <v>OK!</v>
      </c>
      <c r="M293" s="407" t="str">
        <f t="shared" ref="M293:M294" si="1110">IF(J293&lt;0,"STOPP!","OK!")</f>
        <v>OK!</v>
      </c>
      <c r="N293" s="407" t="str">
        <f t="shared" ref="N293:N294" si="1111">IF(K293&lt;0,"STOPP!","OK!")</f>
        <v>OK!</v>
      </c>
      <c r="O293" s="407" t="str">
        <f t="shared" ref="O293:O294" si="1112">IF(L293&lt;0,"STOPP!","OK!")</f>
        <v>OK!</v>
      </c>
      <c r="P293" s="407" t="str">
        <f t="shared" ref="P293:P294" si="1113">IF(M293&lt;0,"STOPP!","OK!")</f>
        <v>OK!</v>
      </c>
      <c r="Q293" s="407" t="str">
        <f t="shared" ref="Q293:Q294" si="1114">IF(N293&lt;0,"STOPP!","OK!")</f>
        <v>OK!</v>
      </c>
      <c r="R293" s="407" t="str">
        <f t="shared" ref="R293:R294" si="1115">IF(O293&lt;0,"STOPP!","OK!")</f>
        <v>OK!</v>
      </c>
      <c r="S293" s="407" t="str">
        <f>IF(D293&lt;0,"STOPP!","OK!")</f>
        <v>OK!</v>
      </c>
      <c r="T293" s="407" t="str">
        <f>IF(E293&lt;0,"STOPP!","OK!")</f>
        <v>OK!</v>
      </c>
    </row>
    <row r="294" spans="1:20" x14ac:dyDescent="0.15">
      <c r="A294" s="566" t="str">
        <f>A$12</f>
        <v>Angazhimet kujtesë</v>
      </c>
      <c r="B294" s="562"/>
      <c r="C294" s="562">
        <f>'(C5) Angazhimet'!D105</f>
        <v>0</v>
      </c>
      <c r="D294" s="560">
        <f>'(C5) Angazhimet'!E105</f>
        <v>0</v>
      </c>
      <c r="E294" s="560">
        <f>'(C5) Angazhimet'!F105</f>
        <v>0</v>
      </c>
      <c r="F294" s="407" t="str">
        <f>IF(C294&gt;C293,"STOPP!","OK!")</f>
        <v>OK!</v>
      </c>
      <c r="G294" s="407" t="str">
        <f t="shared" si="1104"/>
        <v>OK!</v>
      </c>
      <c r="H294" s="407" t="str">
        <f t="shared" si="1105"/>
        <v>OK!</v>
      </c>
      <c r="I294" s="407" t="str">
        <f t="shared" si="1106"/>
        <v>OK!</v>
      </c>
      <c r="J294" s="407" t="str">
        <f t="shared" si="1107"/>
        <v>OK!</v>
      </c>
      <c r="K294" s="407" t="str">
        <f t="shared" si="1108"/>
        <v>OK!</v>
      </c>
      <c r="L294" s="407" t="str">
        <f t="shared" si="1109"/>
        <v>OK!</v>
      </c>
      <c r="M294" s="407" t="str">
        <f t="shared" si="1110"/>
        <v>OK!</v>
      </c>
      <c r="N294" s="407" t="str">
        <f t="shared" si="1111"/>
        <v>OK!</v>
      </c>
      <c r="O294" s="407" t="str">
        <f t="shared" si="1112"/>
        <v>OK!</v>
      </c>
      <c r="P294" s="407" t="str">
        <f t="shared" si="1113"/>
        <v>OK!</v>
      </c>
      <c r="Q294" s="407" t="str">
        <f t="shared" si="1114"/>
        <v>OK!</v>
      </c>
      <c r="R294" s="407" t="str">
        <f t="shared" si="1115"/>
        <v>OK!</v>
      </c>
      <c r="S294" s="407" t="str">
        <f>IF(D294&gt;D293,"STOPP!","OK!")</f>
        <v>OK!</v>
      </c>
      <c r="T294" s="407" t="str">
        <f>IF(E294&gt;E293,"STOPP!","OK!")</f>
        <v>OK!</v>
      </c>
    </row>
    <row r="295" spans="1:20" ht="15.75" x14ac:dyDescent="0.15">
      <c r="A295" s="696" t="str">
        <f>'(B3) Struktura Funksionale'!B89</f>
        <v>06440</v>
      </c>
      <c r="B295" s="866" t="str">
        <f>'(B3) Struktura Funksionale'!C89</f>
        <v>Ndriçim rrugësh</v>
      </c>
      <c r="C295" s="867"/>
      <c r="D295" s="867"/>
      <c r="E295" s="868"/>
      <c r="F295" s="407"/>
      <c r="G295" s="407"/>
      <c r="H295" s="407"/>
      <c r="I295" s="407"/>
      <c r="J295" s="407"/>
      <c r="K295" s="407"/>
      <c r="L295" s="407"/>
      <c r="M295" s="407"/>
      <c r="N295" s="407"/>
      <c r="O295" s="407"/>
      <c r="P295" s="407"/>
      <c r="Q295" s="407"/>
      <c r="R295" s="407"/>
      <c r="S295" s="407"/>
      <c r="T295" s="407"/>
    </row>
    <row r="296" spans="1:20" x14ac:dyDescent="0.15">
      <c r="A296" s="286" t="str">
        <f>A$8</f>
        <v>Pagat dhe sigurimet shoqërore</v>
      </c>
      <c r="B296" s="286"/>
      <c r="C296" s="287">
        <v>5673</v>
      </c>
      <c r="D296" s="287">
        <v>5673</v>
      </c>
      <c r="E296" s="287">
        <v>5673</v>
      </c>
      <c r="F296" s="407" t="str">
        <f t="shared" ref="F296:F298" si="1116">IF(C296&lt;0,"STOPP!","OK!")</f>
        <v>OK!</v>
      </c>
      <c r="G296" s="407" t="str">
        <f t="shared" ref="G296:G300" si="1117">IF(D296&lt;0,"STOPP!","OK!")</f>
        <v>OK!</v>
      </c>
      <c r="H296" s="407" t="str">
        <f t="shared" ref="H296:H300" si="1118">IF(E296&lt;0,"STOPP!","OK!")</f>
        <v>OK!</v>
      </c>
      <c r="I296" s="407" t="str">
        <f t="shared" ref="I296:I300" si="1119">IF(F296&lt;0,"STOPP!","OK!")</f>
        <v>OK!</v>
      </c>
      <c r="J296" s="407" t="str">
        <f t="shared" ref="J296:J300" si="1120">IF(G296&lt;0,"STOPP!","OK!")</f>
        <v>OK!</v>
      </c>
      <c r="K296" s="407" t="str">
        <f t="shared" ref="K296:K300" si="1121">IF(H296&lt;0,"STOPP!","OK!")</f>
        <v>OK!</v>
      </c>
      <c r="L296" s="407" t="str">
        <f t="shared" ref="L296:L300" si="1122">IF(I296&lt;0,"STOPP!","OK!")</f>
        <v>OK!</v>
      </c>
      <c r="M296" s="407" t="str">
        <f t="shared" ref="M296:M300" si="1123">IF(J296&lt;0,"STOPP!","OK!")</f>
        <v>OK!</v>
      </c>
      <c r="N296" s="407" t="str">
        <f t="shared" ref="N296:N300" si="1124">IF(K296&lt;0,"STOPP!","OK!")</f>
        <v>OK!</v>
      </c>
      <c r="O296" s="407" t="str">
        <f t="shared" ref="O296:O300" si="1125">IF(L296&lt;0,"STOPP!","OK!")</f>
        <v>OK!</v>
      </c>
      <c r="P296" s="407" t="str">
        <f t="shared" ref="P296:P300" si="1126">IF(M296&lt;0,"STOPP!","OK!")</f>
        <v>OK!</v>
      </c>
      <c r="Q296" s="407" t="str">
        <f t="shared" ref="Q296:Q300" si="1127">IF(N296&lt;0,"STOPP!","OK!")</f>
        <v>OK!</v>
      </c>
      <c r="R296" s="407" t="str">
        <f t="shared" ref="R296:R300" si="1128">IF(O296&lt;0,"STOPP!","OK!")</f>
        <v>OK!</v>
      </c>
      <c r="S296" s="407" t="str">
        <f t="shared" ref="S296:S298" si="1129">IF(D296&lt;0,"STOPP!","OK!")</f>
        <v>OK!</v>
      </c>
      <c r="T296" s="407" t="str">
        <f t="shared" ref="T296:T298" si="1130">IF(E296&lt;0,"STOPP!","OK!")</f>
        <v>OK!</v>
      </c>
    </row>
    <row r="297" spans="1:20" x14ac:dyDescent="0.15">
      <c r="A297" s="286" t="str">
        <f>A$9</f>
        <v>Të tjera shpenzime korrente</v>
      </c>
      <c r="B297" s="286"/>
      <c r="C297" s="288">
        <v>13261</v>
      </c>
      <c r="D297" s="288">
        <v>13261</v>
      </c>
      <c r="E297" s="288">
        <v>13261</v>
      </c>
      <c r="F297" s="407" t="str">
        <f t="shared" si="1116"/>
        <v>OK!</v>
      </c>
      <c r="G297" s="407" t="str">
        <f t="shared" si="1117"/>
        <v>OK!</v>
      </c>
      <c r="H297" s="407" t="str">
        <f t="shared" si="1118"/>
        <v>OK!</v>
      </c>
      <c r="I297" s="407" t="str">
        <f t="shared" si="1119"/>
        <v>OK!</v>
      </c>
      <c r="J297" s="407" t="str">
        <f t="shared" si="1120"/>
        <v>OK!</v>
      </c>
      <c r="K297" s="407" t="str">
        <f t="shared" si="1121"/>
        <v>OK!</v>
      </c>
      <c r="L297" s="407" t="str">
        <f t="shared" si="1122"/>
        <v>OK!</v>
      </c>
      <c r="M297" s="407" t="str">
        <f t="shared" si="1123"/>
        <v>OK!</v>
      </c>
      <c r="N297" s="407" t="str">
        <f t="shared" si="1124"/>
        <v>OK!</v>
      </c>
      <c r="O297" s="407" t="str">
        <f t="shared" si="1125"/>
        <v>OK!</v>
      </c>
      <c r="P297" s="407" t="str">
        <f t="shared" si="1126"/>
        <v>OK!</v>
      </c>
      <c r="Q297" s="407" t="str">
        <f t="shared" si="1127"/>
        <v>OK!</v>
      </c>
      <c r="R297" s="407" t="str">
        <f t="shared" si="1128"/>
        <v>OK!</v>
      </c>
      <c r="S297" s="407" t="str">
        <f t="shared" si="1129"/>
        <v>OK!</v>
      </c>
      <c r="T297" s="407" t="str">
        <f t="shared" si="1130"/>
        <v>OK!</v>
      </c>
    </row>
    <row r="298" spans="1:20" x14ac:dyDescent="0.15">
      <c r="A298" s="564" t="str">
        <f>A$10</f>
        <v>Shpenzimet kapitale</v>
      </c>
      <c r="B298" s="565"/>
      <c r="C298" s="562">
        <f>C299-C296-C297</f>
        <v>0</v>
      </c>
      <c r="D298" s="560">
        <f>D299-D296-D297</f>
        <v>0</v>
      </c>
      <c r="E298" s="560">
        <f>E299-E296-E297</f>
        <v>0</v>
      </c>
      <c r="F298" s="407" t="str">
        <f t="shared" si="1116"/>
        <v>OK!</v>
      </c>
      <c r="G298" s="407" t="str">
        <f t="shared" si="1117"/>
        <v>OK!</v>
      </c>
      <c r="H298" s="407" t="str">
        <f t="shared" si="1118"/>
        <v>OK!</v>
      </c>
      <c r="I298" s="407" t="str">
        <f t="shared" si="1119"/>
        <v>OK!</v>
      </c>
      <c r="J298" s="407" t="str">
        <f t="shared" si="1120"/>
        <v>OK!</v>
      </c>
      <c r="K298" s="407" t="str">
        <f t="shared" si="1121"/>
        <v>OK!</v>
      </c>
      <c r="L298" s="407" t="str">
        <f t="shared" si="1122"/>
        <v>OK!</v>
      </c>
      <c r="M298" s="407" t="str">
        <f t="shared" si="1123"/>
        <v>OK!</v>
      </c>
      <c r="N298" s="407" t="str">
        <f t="shared" si="1124"/>
        <v>OK!</v>
      </c>
      <c r="O298" s="407" t="str">
        <f t="shared" si="1125"/>
        <v>OK!</v>
      </c>
      <c r="P298" s="407" t="str">
        <f t="shared" si="1126"/>
        <v>OK!</v>
      </c>
      <c r="Q298" s="407" t="str">
        <f t="shared" si="1127"/>
        <v>OK!</v>
      </c>
      <c r="R298" s="407" t="str">
        <f t="shared" si="1128"/>
        <v>OK!</v>
      </c>
      <c r="S298" s="407" t="str">
        <f t="shared" si="1129"/>
        <v>OK!</v>
      </c>
      <c r="T298" s="407" t="str">
        <f t="shared" si="1130"/>
        <v>OK!</v>
      </c>
    </row>
    <row r="299" spans="1:20" x14ac:dyDescent="0.15">
      <c r="A299" s="554" t="str">
        <f>A$11</f>
        <v>Tavanet e përgjithshme</v>
      </c>
      <c r="B299" s="555"/>
      <c r="C299" s="561">
        <v>18934</v>
      </c>
      <c r="D299" s="561">
        <v>18934</v>
      </c>
      <c r="E299" s="561">
        <v>18934</v>
      </c>
      <c r="F299" s="407" t="str">
        <f>IF(C299&lt;0,"STOPP!","OK!")</f>
        <v>OK!</v>
      </c>
      <c r="G299" s="407" t="str">
        <f t="shared" si="1117"/>
        <v>OK!</v>
      </c>
      <c r="H299" s="407" t="str">
        <f t="shared" si="1118"/>
        <v>OK!</v>
      </c>
      <c r="I299" s="407" t="str">
        <f t="shared" si="1119"/>
        <v>OK!</v>
      </c>
      <c r="J299" s="407" t="str">
        <f t="shared" si="1120"/>
        <v>OK!</v>
      </c>
      <c r="K299" s="407" t="str">
        <f t="shared" si="1121"/>
        <v>OK!</v>
      </c>
      <c r="L299" s="407" t="str">
        <f t="shared" si="1122"/>
        <v>OK!</v>
      </c>
      <c r="M299" s="407" t="str">
        <f t="shared" si="1123"/>
        <v>OK!</v>
      </c>
      <c r="N299" s="407" t="str">
        <f t="shared" si="1124"/>
        <v>OK!</v>
      </c>
      <c r="O299" s="407" t="str">
        <f t="shared" si="1125"/>
        <v>OK!</v>
      </c>
      <c r="P299" s="407" t="str">
        <f t="shared" si="1126"/>
        <v>OK!</v>
      </c>
      <c r="Q299" s="407" t="str">
        <f t="shared" si="1127"/>
        <v>OK!</v>
      </c>
      <c r="R299" s="407" t="str">
        <f t="shared" si="1128"/>
        <v>OK!</v>
      </c>
      <c r="S299" s="407" t="str">
        <f>IF(D299&lt;0,"STOPP!","OK!")</f>
        <v>OK!</v>
      </c>
      <c r="T299" s="407" t="str">
        <f>IF(E299&lt;0,"STOPP!","OK!")</f>
        <v>OK!</v>
      </c>
    </row>
    <row r="300" spans="1:20" x14ac:dyDescent="0.15">
      <c r="A300" s="566" t="str">
        <f>A$12</f>
        <v>Angazhimet kujtesë</v>
      </c>
      <c r="B300" s="562"/>
      <c r="C300" s="562">
        <f>'(C5) Angazhimet'!D102</f>
        <v>0</v>
      </c>
      <c r="D300" s="562">
        <f>'(C5) Angazhimet'!E102</f>
        <v>0</v>
      </c>
      <c r="E300" s="562">
        <f>'(C5) Angazhimet'!F102</f>
        <v>0</v>
      </c>
      <c r="F300" s="407" t="str">
        <f>IF(C300&gt;C299,"STOPP!","OK!")</f>
        <v>OK!</v>
      </c>
      <c r="G300" s="407" t="str">
        <f t="shared" si="1117"/>
        <v>OK!</v>
      </c>
      <c r="H300" s="407" t="str">
        <f t="shared" si="1118"/>
        <v>OK!</v>
      </c>
      <c r="I300" s="407" t="str">
        <f t="shared" si="1119"/>
        <v>OK!</v>
      </c>
      <c r="J300" s="407" t="str">
        <f t="shared" si="1120"/>
        <v>OK!</v>
      </c>
      <c r="K300" s="407" t="str">
        <f t="shared" si="1121"/>
        <v>OK!</v>
      </c>
      <c r="L300" s="407" t="str">
        <f t="shared" si="1122"/>
        <v>OK!</v>
      </c>
      <c r="M300" s="407" t="str">
        <f t="shared" si="1123"/>
        <v>OK!</v>
      </c>
      <c r="N300" s="407" t="str">
        <f t="shared" si="1124"/>
        <v>OK!</v>
      </c>
      <c r="O300" s="407" t="str">
        <f t="shared" si="1125"/>
        <v>OK!</v>
      </c>
      <c r="P300" s="407" t="str">
        <f t="shared" si="1126"/>
        <v>OK!</v>
      </c>
      <c r="Q300" s="407" t="str">
        <f t="shared" si="1127"/>
        <v>OK!</v>
      </c>
      <c r="R300" s="407" t="str">
        <f t="shared" si="1128"/>
        <v>OK!</v>
      </c>
      <c r="S300" s="407" t="str">
        <f>IF(D300&gt;D299,"STOPP!","OK!")</f>
        <v>OK!</v>
      </c>
      <c r="T300" s="407" t="str">
        <f>IF(E300&gt;E299,"STOPP!","OK!")</f>
        <v>OK!</v>
      </c>
    </row>
    <row r="301" spans="1:20" ht="21.75" customHeight="1" x14ac:dyDescent="0.25">
      <c r="A301" s="685" t="str">
        <f>'(B2) Struktura Organizative'!A49</f>
        <v>Nënfunksioni 18</v>
      </c>
      <c r="B301" s="869" t="str">
        <f>'(B2) Struktura Organizative'!B49</f>
        <v xml:space="preserve">072 Shërbimet e kujdesit parësor </v>
      </c>
      <c r="C301" s="870"/>
      <c r="D301" s="870"/>
      <c r="E301" s="871"/>
      <c r="G301" s="312">
        <f>C305</f>
        <v>0</v>
      </c>
      <c r="H301" s="312">
        <f t="shared" ref="H301" si="1131">D305</f>
        <v>0</v>
      </c>
      <c r="I301" s="312">
        <f t="shared" ref="I301" si="1132">E305</f>
        <v>0</v>
      </c>
      <c r="J301" s="312">
        <f>C302</f>
        <v>0</v>
      </c>
      <c r="K301" s="312">
        <f t="shared" ref="K301" si="1133">D302</f>
        <v>0</v>
      </c>
      <c r="L301" s="312">
        <f t="shared" ref="L301" si="1134">E302</f>
        <v>0</v>
      </c>
      <c r="M301" s="312">
        <f>C303</f>
        <v>0</v>
      </c>
      <c r="N301" s="312">
        <f t="shared" ref="N301" si="1135">D303</f>
        <v>0</v>
      </c>
      <c r="O301" s="312">
        <f t="shared" ref="O301" si="1136">E303</f>
        <v>0</v>
      </c>
      <c r="P301" s="312">
        <f>C304</f>
        <v>0</v>
      </c>
      <c r="Q301" s="312">
        <f t="shared" ref="Q301" si="1137">D304</f>
        <v>0</v>
      </c>
      <c r="R301" s="312">
        <f t="shared" ref="R301" si="1138">E304</f>
        <v>0</v>
      </c>
    </row>
    <row r="302" spans="1:20" x14ac:dyDescent="0.15">
      <c r="A302" s="286" t="str">
        <f>A$8</f>
        <v>Pagat dhe sigurimet shoqërore</v>
      </c>
      <c r="B302" s="286"/>
      <c r="C302" s="562">
        <f>C308</f>
        <v>0</v>
      </c>
      <c r="D302" s="562">
        <f t="shared" ref="D302:E302" si="1139">D308</f>
        <v>0</v>
      </c>
      <c r="E302" s="562">
        <f t="shared" si="1139"/>
        <v>0</v>
      </c>
      <c r="F302" s="407" t="str">
        <f t="shared" ref="F302:F304" si="1140">IF(C302&lt;0,"STOPP!","OK!")</f>
        <v>OK!</v>
      </c>
      <c r="G302" s="407" t="str">
        <f t="shared" ref="G302:G304" si="1141">IF(D302&lt;0,"STOPP!","OK!")</f>
        <v>OK!</v>
      </c>
      <c r="H302" s="407" t="str">
        <f t="shared" ref="H302:H304" si="1142">IF(E302&lt;0,"STOPP!","OK!")</f>
        <v>OK!</v>
      </c>
      <c r="I302" s="407" t="str">
        <f t="shared" ref="I302:I304" si="1143">IF(F302&lt;0,"STOPP!","OK!")</f>
        <v>OK!</v>
      </c>
      <c r="J302" s="407" t="str">
        <f t="shared" ref="J302:J304" si="1144">IF(G302&lt;0,"STOPP!","OK!")</f>
        <v>OK!</v>
      </c>
      <c r="K302" s="407" t="str">
        <f t="shared" ref="K302:K304" si="1145">IF(H302&lt;0,"STOPP!","OK!")</f>
        <v>OK!</v>
      </c>
      <c r="L302" s="407" t="str">
        <f t="shared" ref="L302:L304" si="1146">IF(I302&lt;0,"STOPP!","OK!")</f>
        <v>OK!</v>
      </c>
      <c r="M302" s="407" t="str">
        <f t="shared" ref="M302:M304" si="1147">IF(J302&lt;0,"STOPP!","OK!")</f>
        <v>OK!</v>
      </c>
      <c r="N302" s="407" t="str">
        <f t="shared" ref="N302:N304" si="1148">IF(K302&lt;0,"STOPP!","OK!")</f>
        <v>OK!</v>
      </c>
      <c r="O302" s="407" t="str">
        <f t="shared" ref="O302:O304" si="1149">IF(L302&lt;0,"STOPP!","OK!")</f>
        <v>OK!</v>
      </c>
      <c r="P302" s="407" t="str">
        <f t="shared" ref="P302:P304" si="1150">IF(M302&lt;0,"STOPP!","OK!")</f>
        <v>OK!</v>
      </c>
      <c r="Q302" s="407" t="str">
        <f t="shared" ref="Q302:Q304" si="1151">IF(N302&lt;0,"STOPP!","OK!")</f>
        <v>OK!</v>
      </c>
      <c r="R302" s="407" t="str">
        <f t="shared" ref="R302:R304" si="1152">IF(O302&lt;0,"STOPP!","OK!")</f>
        <v>OK!</v>
      </c>
      <c r="S302" s="407" t="str">
        <f t="shared" ref="S302:S304" si="1153">IF(D302&lt;0,"STOPP!","OK!")</f>
        <v>OK!</v>
      </c>
      <c r="T302" s="407" t="str">
        <f t="shared" ref="T302:T304" si="1154">IF(E302&lt;0,"STOPP!","OK!")</f>
        <v>OK!</v>
      </c>
    </row>
    <row r="303" spans="1:20" x14ac:dyDescent="0.15">
      <c r="A303" s="286" t="str">
        <f>A$9</f>
        <v>Të tjera shpenzime korrente</v>
      </c>
      <c r="B303" s="286"/>
      <c r="C303" s="562">
        <f>C309</f>
        <v>0</v>
      </c>
      <c r="D303" s="562">
        <f t="shared" ref="D303:E303" si="1155">D309</f>
        <v>0</v>
      </c>
      <c r="E303" s="562">
        <f t="shared" si="1155"/>
        <v>0</v>
      </c>
      <c r="F303" s="407" t="str">
        <f t="shared" si="1140"/>
        <v>OK!</v>
      </c>
      <c r="G303" s="407" t="str">
        <f t="shared" si="1141"/>
        <v>OK!</v>
      </c>
      <c r="H303" s="407" t="str">
        <f t="shared" si="1142"/>
        <v>OK!</v>
      </c>
      <c r="I303" s="407" t="str">
        <f t="shared" si="1143"/>
        <v>OK!</v>
      </c>
      <c r="J303" s="407" t="str">
        <f t="shared" si="1144"/>
        <v>OK!</v>
      </c>
      <c r="K303" s="407" t="str">
        <f t="shared" si="1145"/>
        <v>OK!</v>
      </c>
      <c r="L303" s="407" t="str">
        <f t="shared" si="1146"/>
        <v>OK!</v>
      </c>
      <c r="M303" s="407" t="str">
        <f t="shared" si="1147"/>
        <v>OK!</v>
      </c>
      <c r="N303" s="407" t="str">
        <f t="shared" si="1148"/>
        <v>OK!</v>
      </c>
      <c r="O303" s="407" t="str">
        <f t="shared" si="1149"/>
        <v>OK!</v>
      </c>
      <c r="P303" s="407" t="str">
        <f t="shared" si="1150"/>
        <v>OK!</v>
      </c>
      <c r="Q303" s="407" t="str">
        <f t="shared" si="1151"/>
        <v>OK!</v>
      </c>
      <c r="R303" s="407" t="str">
        <f t="shared" si="1152"/>
        <v>OK!</v>
      </c>
      <c r="S303" s="407" t="str">
        <f t="shared" si="1153"/>
        <v>OK!</v>
      </c>
      <c r="T303" s="407" t="str">
        <f t="shared" si="1154"/>
        <v>OK!</v>
      </c>
    </row>
    <row r="304" spans="1:20" x14ac:dyDescent="0.15">
      <c r="A304" s="564" t="str">
        <f>A$10</f>
        <v>Shpenzimet kapitale</v>
      </c>
      <c r="B304" s="565"/>
      <c r="C304" s="562">
        <f>C305-C302-C303</f>
        <v>0</v>
      </c>
      <c r="D304" s="560">
        <f>D305-D302-D303</f>
        <v>0</v>
      </c>
      <c r="E304" s="560">
        <f>E305-E302-E303</f>
        <v>0</v>
      </c>
      <c r="F304" s="407" t="str">
        <f t="shared" si="1140"/>
        <v>OK!</v>
      </c>
      <c r="G304" s="407" t="str">
        <f t="shared" si="1141"/>
        <v>OK!</v>
      </c>
      <c r="H304" s="407" t="str">
        <f t="shared" si="1142"/>
        <v>OK!</v>
      </c>
      <c r="I304" s="407" t="str">
        <f t="shared" si="1143"/>
        <v>OK!</v>
      </c>
      <c r="J304" s="407" t="str">
        <f t="shared" si="1144"/>
        <v>OK!</v>
      </c>
      <c r="K304" s="407" t="str">
        <f t="shared" si="1145"/>
        <v>OK!</v>
      </c>
      <c r="L304" s="407" t="str">
        <f t="shared" si="1146"/>
        <v>OK!</v>
      </c>
      <c r="M304" s="407" t="str">
        <f t="shared" si="1147"/>
        <v>OK!</v>
      </c>
      <c r="N304" s="407" t="str">
        <f t="shared" si="1148"/>
        <v>OK!</v>
      </c>
      <c r="O304" s="407" t="str">
        <f t="shared" si="1149"/>
        <v>OK!</v>
      </c>
      <c r="P304" s="407" t="str">
        <f t="shared" si="1150"/>
        <v>OK!</v>
      </c>
      <c r="Q304" s="407" t="str">
        <f t="shared" si="1151"/>
        <v>OK!</v>
      </c>
      <c r="R304" s="407" t="str">
        <f t="shared" si="1152"/>
        <v>OK!</v>
      </c>
      <c r="S304" s="407" t="str">
        <f t="shared" si="1153"/>
        <v>OK!</v>
      </c>
      <c r="T304" s="407" t="str">
        <f t="shared" si="1154"/>
        <v>OK!</v>
      </c>
    </row>
    <row r="305" spans="1:20" x14ac:dyDescent="0.15">
      <c r="A305" s="554" t="str">
        <f>A$11</f>
        <v>Tavanet e përgjithshme</v>
      </c>
      <c r="B305" s="555"/>
      <c r="C305" s="562">
        <f>C311</f>
        <v>0</v>
      </c>
      <c r="D305" s="562">
        <f t="shared" ref="D305:E305" si="1156">D311</f>
        <v>0</v>
      </c>
      <c r="E305" s="562">
        <f t="shared" si="1156"/>
        <v>0</v>
      </c>
      <c r="F305" s="407" t="str">
        <f>IF(C305&lt;0,"STOPP!","OK!")</f>
        <v>OK!</v>
      </c>
      <c r="G305" s="407" t="str">
        <f t="shared" ref="G305:G306" si="1157">IF(D305&lt;0,"STOPP!","OK!")</f>
        <v>OK!</v>
      </c>
      <c r="H305" s="407" t="str">
        <f t="shared" ref="H305:H306" si="1158">IF(E305&lt;0,"STOPP!","OK!")</f>
        <v>OK!</v>
      </c>
      <c r="I305" s="407" t="str">
        <f t="shared" ref="I305:I306" si="1159">IF(F305&lt;0,"STOPP!","OK!")</f>
        <v>OK!</v>
      </c>
      <c r="J305" s="407" t="str">
        <f t="shared" ref="J305:J306" si="1160">IF(G305&lt;0,"STOPP!","OK!")</f>
        <v>OK!</v>
      </c>
      <c r="K305" s="407" t="str">
        <f t="shared" ref="K305:K306" si="1161">IF(H305&lt;0,"STOPP!","OK!")</f>
        <v>OK!</v>
      </c>
      <c r="L305" s="407" t="str">
        <f t="shared" ref="L305:L306" si="1162">IF(I305&lt;0,"STOPP!","OK!")</f>
        <v>OK!</v>
      </c>
      <c r="M305" s="407" t="str">
        <f t="shared" ref="M305:M306" si="1163">IF(J305&lt;0,"STOPP!","OK!")</f>
        <v>OK!</v>
      </c>
      <c r="N305" s="407" t="str">
        <f t="shared" ref="N305:N306" si="1164">IF(K305&lt;0,"STOPP!","OK!")</f>
        <v>OK!</v>
      </c>
      <c r="O305" s="407" t="str">
        <f t="shared" ref="O305:O306" si="1165">IF(L305&lt;0,"STOPP!","OK!")</f>
        <v>OK!</v>
      </c>
      <c r="P305" s="407" t="str">
        <f t="shared" ref="P305:P306" si="1166">IF(M305&lt;0,"STOPP!","OK!")</f>
        <v>OK!</v>
      </c>
      <c r="Q305" s="407" t="str">
        <f t="shared" ref="Q305:Q306" si="1167">IF(N305&lt;0,"STOPP!","OK!")</f>
        <v>OK!</v>
      </c>
      <c r="R305" s="407" t="str">
        <f t="shared" ref="R305:R306" si="1168">IF(O305&lt;0,"STOPP!","OK!")</f>
        <v>OK!</v>
      </c>
      <c r="S305" s="407" t="str">
        <f>IF(D305&lt;0,"STOPP!","OK!")</f>
        <v>OK!</v>
      </c>
      <c r="T305" s="407" t="str">
        <f>IF(E305&lt;0,"STOPP!","OK!")</f>
        <v>OK!</v>
      </c>
    </row>
    <row r="306" spans="1:20" x14ac:dyDescent="0.15">
      <c r="A306" s="566" t="str">
        <f>A$12</f>
        <v>Angazhimet kujtesë</v>
      </c>
      <c r="B306" s="562"/>
      <c r="C306" s="562">
        <f>'(C5) Angazhimet'!D110</f>
        <v>0</v>
      </c>
      <c r="D306" s="560">
        <f>'(C5) Angazhimet'!E110</f>
        <v>0</v>
      </c>
      <c r="E306" s="560">
        <f>'(C5) Angazhimet'!F110</f>
        <v>0</v>
      </c>
      <c r="F306" s="407" t="str">
        <f>IF(C306&gt;C305,"STOPP!","OK!")</f>
        <v>OK!</v>
      </c>
      <c r="G306" s="407" t="str">
        <f t="shared" si="1157"/>
        <v>OK!</v>
      </c>
      <c r="H306" s="407" t="str">
        <f t="shared" si="1158"/>
        <v>OK!</v>
      </c>
      <c r="I306" s="407" t="str">
        <f t="shared" si="1159"/>
        <v>OK!</v>
      </c>
      <c r="J306" s="407" t="str">
        <f t="shared" si="1160"/>
        <v>OK!</v>
      </c>
      <c r="K306" s="407" t="str">
        <f t="shared" si="1161"/>
        <v>OK!</v>
      </c>
      <c r="L306" s="407" t="str">
        <f t="shared" si="1162"/>
        <v>OK!</v>
      </c>
      <c r="M306" s="407" t="str">
        <f t="shared" si="1163"/>
        <v>OK!</v>
      </c>
      <c r="N306" s="407" t="str">
        <f t="shared" si="1164"/>
        <v>OK!</v>
      </c>
      <c r="O306" s="407" t="str">
        <f t="shared" si="1165"/>
        <v>OK!</v>
      </c>
      <c r="P306" s="407" t="str">
        <f t="shared" si="1166"/>
        <v>OK!</v>
      </c>
      <c r="Q306" s="407" t="str">
        <f t="shared" si="1167"/>
        <v>OK!</v>
      </c>
      <c r="R306" s="407" t="str">
        <f t="shared" si="1168"/>
        <v>OK!</v>
      </c>
      <c r="S306" s="407" t="str">
        <f>IF(D306&gt;D305,"STOPP!","OK!")</f>
        <v>OK!</v>
      </c>
      <c r="T306" s="407" t="str">
        <f>IF(E306&gt;E305,"STOPP!","OK!")</f>
        <v>OK!</v>
      </c>
    </row>
    <row r="307" spans="1:20" ht="15.75" x14ac:dyDescent="0.15">
      <c r="A307" s="696" t="str">
        <f>'(B3) Struktura Funksionale'!B94</f>
        <v>07220</v>
      </c>
      <c r="B307" s="866" t="str">
        <f>'(B3) Struktura Funksionale'!C94</f>
        <v>Shërbimet e kujdesit parësor</v>
      </c>
      <c r="C307" s="867"/>
      <c r="D307" s="867"/>
      <c r="E307" s="868"/>
      <c r="F307" s="407"/>
      <c r="G307" s="407"/>
      <c r="H307" s="407"/>
      <c r="I307" s="407"/>
      <c r="J307" s="407"/>
      <c r="K307" s="407"/>
      <c r="L307" s="407"/>
      <c r="M307" s="407"/>
      <c r="N307" s="407"/>
      <c r="O307" s="407"/>
      <c r="P307" s="407"/>
      <c r="Q307" s="407"/>
      <c r="R307" s="407"/>
      <c r="S307" s="407"/>
      <c r="T307" s="407"/>
    </row>
    <row r="308" spans="1:20" x14ac:dyDescent="0.15">
      <c r="A308" s="286" t="str">
        <f>A$8</f>
        <v>Pagat dhe sigurimet shoqërore</v>
      </c>
      <c r="B308" s="286"/>
      <c r="C308" s="287"/>
      <c r="D308" s="287"/>
      <c r="E308" s="287"/>
      <c r="F308" s="407" t="str">
        <f t="shared" ref="F308:F310" si="1169">IF(C308&lt;0,"STOPP!","OK!")</f>
        <v>OK!</v>
      </c>
      <c r="G308" s="407" t="str">
        <f t="shared" ref="G308:G312" si="1170">IF(D308&lt;0,"STOPP!","OK!")</f>
        <v>OK!</v>
      </c>
      <c r="H308" s="407" t="str">
        <f t="shared" ref="H308:H312" si="1171">IF(E308&lt;0,"STOPP!","OK!")</f>
        <v>OK!</v>
      </c>
      <c r="I308" s="407" t="str">
        <f t="shared" ref="I308:I312" si="1172">IF(F308&lt;0,"STOPP!","OK!")</f>
        <v>OK!</v>
      </c>
      <c r="J308" s="407" t="str">
        <f t="shared" ref="J308:J312" si="1173">IF(G308&lt;0,"STOPP!","OK!")</f>
        <v>OK!</v>
      </c>
      <c r="K308" s="407" t="str">
        <f t="shared" ref="K308:K312" si="1174">IF(H308&lt;0,"STOPP!","OK!")</f>
        <v>OK!</v>
      </c>
      <c r="L308" s="407" t="str">
        <f t="shared" ref="L308:L312" si="1175">IF(I308&lt;0,"STOPP!","OK!")</f>
        <v>OK!</v>
      </c>
      <c r="M308" s="407" t="str">
        <f t="shared" ref="M308:M312" si="1176">IF(J308&lt;0,"STOPP!","OK!")</f>
        <v>OK!</v>
      </c>
      <c r="N308" s="407" t="str">
        <f t="shared" ref="N308:N312" si="1177">IF(K308&lt;0,"STOPP!","OK!")</f>
        <v>OK!</v>
      </c>
      <c r="O308" s="407" t="str">
        <f t="shared" ref="O308:O312" si="1178">IF(L308&lt;0,"STOPP!","OK!")</f>
        <v>OK!</v>
      </c>
      <c r="P308" s="407" t="str">
        <f t="shared" ref="P308:P312" si="1179">IF(M308&lt;0,"STOPP!","OK!")</f>
        <v>OK!</v>
      </c>
      <c r="Q308" s="407" t="str">
        <f t="shared" ref="Q308:Q312" si="1180">IF(N308&lt;0,"STOPP!","OK!")</f>
        <v>OK!</v>
      </c>
      <c r="R308" s="407" t="str">
        <f t="shared" ref="R308:R312" si="1181">IF(O308&lt;0,"STOPP!","OK!")</f>
        <v>OK!</v>
      </c>
      <c r="S308" s="407" t="str">
        <f t="shared" ref="S308:S310" si="1182">IF(D308&lt;0,"STOPP!","OK!")</f>
        <v>OK!</v>
      </c>
      <c r="T308" s="407" t="str">
        <f t="shared" ref="T308:T310" si="1183">IF(E308&lt;0,"STOPP!","OK!")</f>
        <v>OK!</v>
      </c>
    </row>
    <row r="309" spans="1:20" x14ac:dyDescent="0.15">
      <c r="A309" s="286" t="str">
        <f>A$9</f>
        <v>Të tjera shpenzime korrente</v>
      </c>
      <c r="B309" s="286"/>
      <c r="C309" s="288"/>
      <c r="D309" s="288"/>
      <c r="E309" s="288"/>
      <c r="F309" s="407" t="str">
        <f t="shared" si="1169"/>
        <v>OK!</v>
      </c>
      <c r="G309" s="407" t="str">
        <f t="shared" si="1170"/>
        <v>OK!</v>
      </c>
      <c r="H309" s="407" t="str">
        <f t="shared" si="1171"/>
        <v>OK!</v>
      </c>
      <c r="I309" s="407" t="str">
        <f t="shared" si="1172"/>
        <v>OK!</v>
      </c>
      <c r="J309" s="407" t="str">
        <f t="shared" si="1173"/>
        <v>OK!</v>
      </c>
      <c r="K309" s="407" t="str">
        <f t="shared" si="1174"/>
        <v>OK!</v>
      </c>
      <c r="L309" s="407" t="str">
        <f t="shared" si="1175"/>
        <v>OK!</v>
      </c>
      <c r="M309" s="407" t="str">
        <f t="shared" si="1176"/>
        <v>OK!</v>
      </c>
      <c r="N309" s="407" t="str">
        <f t="shared" si="1177"/>
        <v>OK!</v>
      </c>
      <c r="O309" s="407" t="str">
        <f t="shared" si="1178"/>
        <v>OK!</v>
      </c>
      <c r="P309" s="407" t="str">
        <f t="shared" si="1179"/>
        <v>OK!</v>
      </c>
      <c r="Q309" s="407" t="str">
        <f t="shared" si="1180"/>
        <v>OK!</v>
      </c>
      <c r="R309" s="407" t="str">
        <f t="shared" si="1181"/>
        <v>OK!</v>
      </c>
      <c r="S309" s="407" t="str">
        <f t="shared" si="1182"/>
        <v>OK!</v>
      </c>
      <c r="T309" s="407" t="str">
        <f t="shared" si="1183"/>
        <v>OK!</v>
      </c>
    </row>
    <row r="310" spans="1:20" x14ac:dyDescent="0.15">
      <c r="A310" s="564" t="str">
        <f>A$10</f>
        <v>Shpenzimet kapitale</v>
      </c>
      <c r="B310" s="565"/>
      <c r="C310" s="562">
        <f>C311-C308-C309</f>
        <v>0</v>
      </c>
      <c r="D310" s="560">
        <f>D311-D308-D309</f>
        <v>0</v>
      </c>
      <c r="E310" s="560">
        <f>E311-E308-E309</f>
        <v>0</v>
      </c>
      <c r="F310" s="407" t="str">
        <f t="shared" si="1169"/>
        <v>OK!</v>
      </c>
      <c r="G310" s="407" t="str">
        <f t="shared" si="1170"/>
        <v>OK!</v>
      </c>
      <c r="H310" s="407" t="str">
        <f t="shared" si="1171"/>
        <v>OK!</v>
      </c>
      <c r="I310" s="407" t="str">
        <f t="shared" si="1172"/>
        <v>OK!</v>
      </c>
      <c r="J310" s="407" t="str">
        <f t="shared" si="1173"/>
        <v>OK!</v>
      </c>
      <c r="K310" s="407" t="str">
        <f t="shared" si="1174"/>
        <v>OK!</v>
      </c>
      <c r="L310" s="407" t="str">
        <f t="shared" si="1175"/>
        <v>OK!</v>
      </c>
      <c r="M310" s="407" t="str">
        <f t="shared" si="1176"/>
        <v>OK!</v>
      </c>
      <c r="N310" s="407" t="str">
        <f t="shared" si="1177"/>
        <v>OK!</v>
      </c>
      <c r="O310" s="407" t="str">
        <f t="shared" si="1178"/>
        <v>OK!</v>
      </c>
      <c r="P310" s="407" t="str">
        <f t="shared" si="1179"/>
        <v>OK!</v>
      </c>
      <c r="Q310" s="407" t="str">
        <f t="shared" si="1180"/>
        <v>OK!</v>
      </c>
      <c r="R310" s="407" t="str">
        <f t="shared" si="1181"/>
        <v>OK!</v>
      </c>
      <c r="S310" s="407" t="str">
        <f t="shared" si="1182"/>
        <v>OK!</v>
      </c>
      <c r="T310" s="407" t="str">
        <f t="shared" si="1183"/>
        <v>OK!</v>
      </c>
    </row>
    <row r="311" spans="1:20" x14ac:dyDescent="0.15">
      <c r="A311" s="554" t="str">
        <f>A$11</f>
        <v>Tavanet e përgjithshme</v>
      </c>
      <c r="B311" s="555"/>
      <c r="C311" s="563">
        <v>0</v>
      </c>
      <c r="D311" s="561">
        <v>0</v>
      </c>
      <c r="E311" s="561"/>
      <c r="F311" s="407" t="str">
        <f>IF(C311&lt;0,"STOPP!","OK!")</f>
        <v>OK!</v>
      </c>
      <c r="G311" s="407" t="str">
        <f t="shared" si="1170"/>
        <v>OK!</v>
      </c>
      <c r="H311" s="407" t="str">
        <f t="shared" si="1171"/>
        <v>OK!</v>
      </c>
      <c r="I311" s="407" t="str">
        <f t="shared" si="1172"/>
        <v>OK!</v>
      </c>
      <c r="J311" s="407" t="str">
        <f t="shared" si="1173"/>
        <v>OK!</v>
      </c>
      <c r="K311" s="407" t="str">
        <f t="shared" si="1174"/>
        <v>OK!</v>
      </c>
      <c r="L311" s="407" t="str">
        <f t="shared" si="1175"/>
        <v>OK!</v>
      </c>
      <c r="M311" s="407" t="str">
        <f t="shared" si="1176"/>
        <v>OK!</v>
      </c>
      <c r="N311" s="407" t="str">
        <f t="shared" si="1177"/>
        <v>OK!</v>
      </c>
      <c r="O311" s="407" t="str">
        <f t="shared" si="1178"/>
        <v>OK!</v>
      </c>
      <c r="P311" s="407" t="str">
        <f t="shared" si="1179"/>
        <v>OK!</v>
      </c>
      <c r="Q311" s="407" t="str">
        <f t="shared" si="1180"/>
        <v>OK!</v>
      </c>
      <c r="R311" s="407" t="str">
        <f t="shared" si="1181"/>
        <v>OK!</v>
      </c>
      <c r="S311" s="407" t="str">
        <f>IF(D311&lt;0,"STOPP!","OK!")</f>
        <v>OK!</v>
      </c>
      <c r="T311" s="407" t="str">
        <f>IF(E311&lt;0,"STOPP!","OK!")</f>
        <v>OK!</v>
      </c>
    </row>
    <row r="312" spans="1:20" x14ac:dyDescent="0.15">
      <c r="A312" s="566" t="str">
        <f>A$12</f>
        <v>Angazhimet kujtesë</v>
      </c>
      <c r="B312" s="562"/>
      <c r="C312" s="562">
        <f>'(C5) Angazhimet'!D107</f>
        <v>0</v>
      </c>
      <c r="D312" s="562">
        <f>'(C5) Angazhimet'!E107</f>
        <v>0</v>
      </c>
      <c r="E312" s="562">
        <f>'(C5) Angazhimet'!F107</f>
        <v>0</v>
      </c>
      <c r="F312" s="407" t="str">
        <f>IF(C312&gt;C311,"STOPP!","OK!")</f>
        <v>OK!</v>
      </c>
      <c r="G312" s="407" t="str">
        <f t="shared" si="1170"/>
        <v>OK!</v>
      </c>
      <c r="H312" s="407" t="str">
        <f t="shared" si="1171"/>
        <v>OK!</v>
      </c>
      <c r="I312" s="407" t="str">
        <f t="shared" si="1172"/>
        <v>OK!</v>
      </c>
      <c r="J312" s="407" t="str">
        <f t="shared" si="1173"/>
        <v>OK!</v>
      </c>
      <c r="K312" s="407" t="str">
        <f t="shared" si="1174"/>
        <v>OK!</v>
      </c>
      <c r="L312" s="407" t="str">
        <f t="shared" si="1175"/>
        <v>OK!</v>
      </c>
      <c r="M312" s="407" t="str">
        <f t="shared" si="1176"/>
        <v>OK!</v>
      </c>
      <c r="N312" s="407" t="str">
        <f t="shared" si="1177"/>
        <v>OK!</v>
      </c>
      <c r="O312" s="407" t="str">
        <f t="shared" si="1178"/>
        <v>OK!</v>
      </c>
      <c r="P312" s="407" t="str">
        <f t="shared" si="1179"/>
        <v>OK!</v>
      </c>
      <c r="Q312" s="407" t="str">
        <f t="shared" si="1180"/>
        <v>OK!</v>
      </c>
      <c r="R312" s="407" t="str">
        <f t="shared" si="1181"/>
        <v>OK!</v>
      </c>
      <c r="S312" s="407" t="str">
        <f>IF(D312&gt;D311,"STOPP!","OK!")</f>
        <v>OK!</v>
      </c>
      <c r="T312" s="407" t="str">
        <f>IF(E312&gt;E311,"STOPP!","OK!")</f>
        <v>OK!</v>
      </c>
    </row>
    <row r="313" spans="1:20" ht="21.75" customHeight="1" x14ac:dyDescent="0.25">
      <c r="A313" s="685" t="str">
        <f>'(B2) Struktura Organizative'!A51</f>
        <v>Nënfunksioni 19</v>
      </c>
      <c r="B313" s="869" t="str">
        <f>'(B2) Struktura Organizative'!B51</f>
        <v>081 Shërbimet rekreative dhe sportive</v>
      </c>
      <c r="C313" s="870"/>
      <c r="D313" s="870"/>
      <c r="E313" s="871"/>
      <c r="G313" s="312">
        <f>C317</f>
        <v>16808</v>
      </c>
      <c r="H313" s="312">
        <f t="shared" ref="H313" si="1184">D317</f>
        <v>17255</v>
      </c>
      <c r="I313" s="312">
        <f t="shared" ref="I313" si="1185">E317</f>
        <v>84236</v>
      </c>
      <c r="J313" s="312">
        <f>C314</f>
        <v>2281</v>
      </c>
      <c r="K313" s="312">
        <f t="shared" ref="K313" si="1186">D314</f>
        <v>2349</v>
      </c>
      <c r="L313" s="312">
        <f t="shared" ref="L313" si="1187">E314</f>
        <v>2419</v>
      </c>
      <c r="M313" s="312">
        <f>C315</f>
        <v>14527</v>
      </c>
      <c r="N313" s="312">
        <f t="shared" ref="N313" si="1188">D315</f>
        <v>14906</v>
      </c>
      <c r="O313" s="312">
        <f t="shared" ref="O313" si="1189">E315</f>
        <v>15354</v>
      </c>
      <c r="P313" s="312">
        <f>C316</f>
        <v>0</v>
      </c>
      <c r="Q313" s="312">
        <f t="shared" ref="Q313" si="1190">D316</f>
        <v>0</v>
      </c>
      <c r="R313" s="312">
        <f t="shared" ref="R313" si="1191">E316</f>
        <v>66463</v>
      </c>
    </row>
    <row r="314" spans="1:20" x14ac:dyDescent="0.15">
      <c r="A314" s="286" t="str">
        <f>A$8</f>
        <v>Pagat dhe sigurimet shoqërore</v>
      </c>
      <c r="B314" s="286"/>
      <c r="C314" s="562">
        <f>C320+C326</f>
        <v>2281</v>
      </c>
      <c r="D314" s="562">
        <f t="shared" ref="D314:E314" si="1192">D320+D326</f>
        <v>2349</v>
      </c>
      <c r="E314" s="562">
        <f t="shared" si="1192"/>
        <v>2419</v>
      </c>
      <c r="F314" s="407" t="str">
        <f t="shared" ref="F314:F316" si="1193">IF(C314&lt;0,"STOPP!","OK!")</f>
        <v>OK!</v>
      </c>
      <c r="G314" s="407" t="str">
        <f t="shared" ref="G314:G316" si="1194">IF(D314&lt;0,"STOPP!","OK!")</f>
        <v>OK!</v>
      </c>
      <c r="H314" s="407" t="str">
        <f t="shared" ref="H314:H316" si="1195">IF(E314&lt;0,"STOPP!","OK!")</f>
        <v>OK!</v>
      </c>
      <c r="I314" s="407" t="str">
        <f t="shared" ref="I314:I316" si="1196">IF(F314&lt;0,"STOPP!","OK!")</f>
        <v>OK!</v>
      </c>
      <c r="J314" s="407" t="str">
        <f t="shared" ref="J314:J316" si="1197">IF(G314&lt;0,"STOPP!","OK!")</f>
        <v>OK!</v>
      </c>
      <c r="K314" s="407" t="str">
        <f t="shared" ref="K314:K316" si="1198">IF(H314&lt;0,"STOPP!","OK!")</f>
        <v>OK!</v>
      </c>
      <c r="L314" s="407" t="str">
        <f t="shared" ref="L314:L316" si="1199">IF(I314&lt;0,"STOPP!","OK!")</f>
        <v>OK!</v>
      </c>
      <c r="M314" s="407" t="str">
        <f t="shared" ref="M314:M316" si="1200">IF(J314&lt;0,"STOPP!","OK!")</f>
        <v>OK!</v>
      </c>
      <c r="N314" s="407" t="str">
        <f t="shared" ref="N314:N316" si="1201">IF(K314&lt;0,"STOPP!","OK!")</f>
        <v>OK!</v>
      </c>
      <c r="O314" s="407" t="str">
        <f t="shared" ref="O314:O316" si="1202">IF(L314&lt;0,"STOPP!","OK!")</f>
        <v>OK!</v>
      </c>
      <c r="P314" s="407" t="str">
        <f t="shared" ref="P314:P316" si="1203">IF(M314&lt;0,"STOPP!","OK!")</f>
        <v>OK!</v>
      </c>
      <c r="Q314" s="407" t="str">
        <f t="shared" ref="Q314:Q316" si="1204">IF(N314&lt;0,"STOPP!","OK!")</f>
        <v>OK!</v>
      </c>
      <c r="R314" s="407" t="str">
        <f t="shared" ref="R314:R316" si="1205">IF(O314&lt;0,"STOPP!","OK!")</f>
        <v>OK!</v>
      </c>
      <c r="S314" s="407" t="str">
        <f t="shared" ref="S314:S316" si="1206">IF(D314&lt;0,"STOPP!","OK!")</f>
        <v>OK!</v>
      </c>
      <c r="T314" s="407" t="str">
        <f t="shared" ref="T314:T316" si="1207">IF(E314&lt;0,"STOPP!","OK!")</f>
        <v>OK!</v>
      </c>
    </row>
    <row r="315" spans="1:20" x14ac:dyDescent="0.15">
      <c r="A315" s="286" t="str">
        <f>A$9</f>
        <v>Të tjera shpenzime korrente</v>
      </c>
      <c r="B315" s="286"/>
      <c r="C315" s="562">
        <f>C321+C327</f>
        <v>14527</v>
      </c>
      <c r="D315" s="562">
        <f t="shared" ref="D315:E315" si="1208">D321+D327</f>
        <v>14906</v>
      </c>
      <c r="E315" s="562">
        <f t="shared" si="1208"/>
        <v>15354</v>
      </c>
      <c r="F315" s="407" t="str">
        <f t="shared" si="1193"/>
        <v>OK!</v>
      </c>
      <c r="G315" s="407" t="str">
        <f t="shared" si="1194"/>
        <v>OK!</v>
      </c>
      <c r="H315" s="407" t="str">
        <f t="shared" si="1195"/>
        <v>OK!</v>
      </c>
      <c r="I315" s="407" t="str">
        <f t="shared" si="1196"/>
        <v>OK!</v>
      </c>
      <c r="J315" s="407" t="str">
        <f t="shared" si="1197"/>
        <v>OK!</v>
      </c>
      <c r="K315" s="407" t="str">
        <f t="shared" si="1198"/>
        <v>OK!</v>
      </c>
      <c r="L315" s="407" t="str">
        <f t="shared" si="1199"/>
        <v>OK!</v>
      </c>
      <c r="M315" s="407" t="str">
        <f t="shared" si="1200"/>
        <v>OK!</v>
      </c>
      <c r="N315" s="407" t="str">
        <f t="shared" si="1201"/>
        <v>OK!</v>
      </c>
      <c r="O315" s="407" t="str">
        <f t="shared" si="1202"/>
        <v>OK!</v>
      </c>
      <c r="P315" s="407" t="str">
        <f t="shared" si="1203"/>
        <v>OK!</v>
      </c>
      <c r="Q315" s="407" t="str">
        <f t="shared" si="1204"/>
        <v>OK!</v>
      </c>
      <c r="R315" s="407" t="str">
        <f t="shared" si="1205"/>
        <v>OK!</v>
      </c>
      <c r="S315" s="407" t="str">
        <f t="shared" si="1206"/>
        <v>OK!</v>
      </c>
      <c r="T315" s="407" t="str">
        <f t="shared" si="1207"/>
        <v>OK!</v>
      </c>
    </row>
    <row r="316" spans="1:20" x14ac:dyDescent="0.15">
      <c r="A316" s="564" t="str">
        <f>A$10</f>
        <v>Shpenzimet kapitale</v>
      </c>
      <c r="B316" s="565"/>
      <c r="C316" s="562">
        <f>C317-C314-C315</f>
        <v>0</v>
      </c>
      <c r="D316" s="560">
        <f>D317-D314-D315</f>
        <v>0</v>
      </c>
      <c r="E316" s="560">
        <f>E317-E314-E315</f>
        <v>66463</v>
      </c>
      <c r="F316" s="407" t="str">
        <f t="shared" si="1193"/>
        <v>OK!</v>
      </c>
      <c r="G316" s="407" t="str">
        <f t="shared" si="1194"/>
        <v>OK!</v>
      </c>
      <c r="H316" s="407" t="str">
        <f t="shared" si="1195"/>
        <v>OK!</v>
      </c>
      <c r="I316" s="407" t="str">
        <f t="shared" si="1196"/>
        <v>OK!</v>
      </c>
      <c r="J316" s="407" t="str">
        <f t="shared" si="1197"/>
        <v>OK!</v>
      </c>
      <c r="K316" s="407" t="str">
        <f t="shared" si="1198"/>
        <v>OK!</v>
      </c>
      <c r="L316" s="407" t="str">
        <f t="shared" si="1199"/>
        <v>OK!</v>
      </c>
      <c r="M316" s="407" t="str">
        <f t="shared" si="1200"/>
        <v>OK!</v>
      </c>
      <c r="N316" s="407" t="str">
        <f t="shared" si="1201"/>
        <v>OK!</v>
      </c>
      <c r="O316" s="407" t="str">
        <f t="shared" si="1202"/>
        <v>OK!</v>
      </c>
      <c r="P316" s="407" t="str">
        <f t="shared" si="1203"/>
        <v>OK!</v>
      </c>
      <c r="Q316" s="407" t="str">
        <f t="shared" si="1204"/>
        <v>OK!</v>
      </c>
      <c r="R316" s="407" t="str">
        <f t="shared" si="1205"/>
        <v>OK!</v>
      </c>
      <c r="S316" s="407" t="str">
        <f t="shared" si="1206"/>
        <v>OK!</v>
      </c>
      <c r="T316" s="407" t="str">
        <f t="shared" si="1207"/>
        <v>OK!</v>
      </c>
    </row>
    <row r="317" spans="1:20" x14ac:dyDescent="0.15">
      <c r="A317" s="554" t="str">
        <f>A$11</f>
        <v>Tavanet e përgjithshme</v>
      </c>
      <c r="B317" s="555"/>
      <c r="C317" s="562">
        <f>C323+C329</f>
        <v>16808</v>
      </c>
      <c r="D317" s="562">
        <f t="shared" ref="D317:E317" si="1209">D323+D329</f>
        <v>17255</v>
      </c>
      <c r="E317" s="562">
        <f t="shared" si="1209"/>
        <v>84236</v>
      </c>
      <c r="F317" s="407" t="str">
        <f>IF(C317&lt;0,"STOPP!","OK!")</f>
        <v>OK!</v>
      </c>
      <c r="G317" s="407" t="str">
        <f t="shared" ref="G317:G318" si="1210">IF(D317&lt;0,"STOPP!","OK!")</f>
        <v>OK!</v>
      </c>
      <c r="H317" s="407" t="str">
        <f t="shared" ref="H317:H318" si="1211">IF(E317&lt;0,"STOPP!","OK!")</f>
        <v>OK!</v>
      </c>
      <c r="I317" s="407" t="str">
        <f t="shared" ref="I317:I318" si="1212">IF(F317&lt;0,"STOPP!","OK!")</f>
        <v>OK!</v>
      </c>
      <c r="J317" s="407" t="str">
        <f t="shared" ref="J317:J318" si="1213">IF(G317&lt;0,"STOPP!","OK!")</f>
        <v>OK!</v>
      </c>
      <c r="K317" s="407" t="str">
        <f t="shared" ref="K317:K318" si="1214">IF(H317&lt;0,"STOPP!","OK!")</f>
        <v>OK!</v>
      </c>
      <c r="L317" s="407" t="str">
        <f t="shared" ref="L317:L318" si="1215">IF(I317&lt;0,"STOPP!","OK!")</f>
        <v>OK!</v>
      </c>
      <c r="M317" s="407" t="str">
        <f t="shared" ref="M317:M318" si="1216">IF(J317&lt;0,"STOPP!","OK!")</f>
        <v>OK!</v>
      </c>
      <c r="N317" s="407" t="str">
        <f t="shared" ref="N317:N318" si="1217">IF(K317&lt;0,"STOPP!","OK!")</f>
        <v>OK!</v>
      </c>
      <c r="O317" s="407" t="str">
        <f t="shared" ref="O317:O318" si="1218">IF(L317&lt;0,"STOPP!","OK!")</f>
        <v>OK!</v>
      </c>
      <c r="P317" s="407" t="str">
        <f t="shared" ref="P317:P318" si="1219">IF(M317&lt;0,"STOPP!","OK!")</f>
        <v>OK!</v>
      </c>
      <c r="Q317" s="407" t="str">
        <f t="shared" ref="Q317:Q318" si="1220">IF(N317&lt;0,"STOPP!","OK!")</f>
        <v>OK!</v>
      </c>
      <c r="R317" s="407" t="str">
        <f t="shared" ref="R317:R318" si="1221">IF(O317&lt;0,"STOPP!","OK!")</f>
        <v>OK!</v>
      </c>
      <c r="S317" s="407" t="str">
        <f>IF(D317&lt;0,"STOPP!","OK!")</f>
        <v>OK!</v>
      </c>
      <c r="T317" s="407" t="str">
        <f>IF(E317&lt;0,"STOPP!","OK!")</f>
        <v>OK!</v>
      </c>
    </row>
    <row r="318" spans="1:20" x14ac:dyDescent="0.15">
      <c r="A318" s="566" t="str">
        <f>A$12</f>
        <v>Angazhimet kujtesë</v>
      </c>
      <c r="B318" s="562"/>
      <c r="C318" s="562">
        <f>'(C5) Angazhimet'!D115</f>
        <v>0</v>
      </c>
      <c r="D318" s="560">
        <f>'(C5) Angazhimet'!E115</f>
        <v>0</v>
      </c>
      <c r="E318" s="560">
        <f>'(C5) Angazhimet'!F115</f>
        <v>0</v>
      </c>
      <c r="F318" s="407" t="str">
        <f>IF(C318&gt;C317,"STOPP!","OK!")</f>
        <v>OK!</v>
      </c>
      <c r="G318" s="407" t="str">
        <f t="shared" si="1210"/>
        <v>OK!</v>
      </c>
      <c r="H318" s="407" t="str">
        <f t="shared" si="1211"/>
        <v>OK!</v>
      </c>
      <c r="I318" s="407" t="str">
        <f t="shared" si="1212"/>
        <v>OK!</v>
      </c>
      <c r="J318" s="407" t="str">
        <f t="shared" si="1213"/>
        <v>OK!</v>
      </c>
      <c r="K318" s="407" t="str">
        <f t="shared" si="1214"/>
        <v>OK!</v>
      </c>
      <c r="L318" s="407" t="str">
        <f t="shared" si="1215"/>
        <v>OK!</v>
      </c>
      <c r="M318" s="407" t="str">
        <f t="shared" si="1216"/>
        <v>OK!</v>
      </c>
      <c r="N318" s="407" t="str">
        <f t="shared" si="1217"/>
        <v>OK!</v>
      </c>
      <c r="O318" s="407" t="str">
        <f t="shared" si="1218"/>
        <v>OK!</v>
      </c>
      <c r="P318" s="407" t="str">
        <f t="shared" si="1219"/>
        <v>OK!</v>
      </c>
      <c r="Q318" s="407" t="str">
        <f t="shared" si="1220"/>
        <v>OK!</v>
      </c>
      <c r="R318" s="407" t="str">
        <f t="shared" si="1221"/>
        <v>OK!</v>
      </c>
      <c r="S318" s="407" t="str">
        <f>IF(D318&gt;D317,"STOPP!","OK!")</f>
        <v>OK!</v>
      </c>
      <c r="T318" s="407" t="str">
        <f>IF(E318&gt;E317,"STOPP!","OK!")</f>
        <v>OK!</v>
      </c>
    </row>
    <row r="319" spans="1:20" ht="15.75" hidden="1" x14ac:dyDescent="0.15">
      <c r="A319" s="696" t="str">
        <f>'(B3) Struktura Funksionale'!B99</f>
        <v>08120</v>
      </c>
      <c r="B319" s="866" t="str">
        <f>'(B3) Struktura Funksionale'!C99</f>
        <v>Parqet</v>
      </c>
      <c r="C319" s="867"/>
      <c r="D319" s="867"/>
      <c r="E319" s="868"/>
      <c r="F319" s="407"/>
      <c r="G319" s="407"/>
      <c r="H319" s="407"/>
      <c r="I319" s="407"/>
      <c r="J319" s="407"/>
      <c r="K319" s="407"/>
      <c r="L319" s="407"/>
      <c r="M319" s="407"/>
      <c r="N319" s="407"/>
      <c r="O319" s="407"/>
      <c r="P319" s="407"/>
      <c r="Q319" s="407"/>
      <c r="R319" s="407"/>
      <c r="S319" s="407"/>
      <c r="T319" s="407"/>
    </row>
    <row r="320" spans="1:20" hidden="1" x14ac:dyDescent="0.15">
      <c r="A320" s="286" t="str">
        <f>A$8</f>
        <v>Pagat dhe sigurimet shoqërore</v>
      </c>
      <c r="B320" s="286"/>
      <c r="C320" s="287"/>
      <c r="D320" s="287"/>
      <c r="E320" s="287"/>
      <c r="F320" s="407" t="str">
        <f t="shared" ref="F320:F322" si="1222">IF(C320&lt;0,"STOPP!","OK!")</f>
        <v>OK!</v>
      </c>
      <c r="G320" s="407" t="str">
        <f t="shared" ref="G320:G324" si="1223">IF(D320&lt;0,"STOPP!","OK!")</f>
        <v>OK!</v>
      </c>
      <c r="H320" s="407" t="str">
        <f t="shared" ref="H320:H324" si="1224">IF(E320&lt;0,"STOPP!","OK!")</f>
        <v>OK!</v>
      </c>
      <c r="I320" s="407" t="str">
        <f t="shared" ref="I320:I324" si="1225">IF(F320&lt;0,"STOPP!","OK!")</f>
        <v>OK!</v>
      </c>
      <c r="J320" s="407" t="str">
        <f t="shared" ref="J320:J324" si="1226">IF(G320&lt;0,"STOPP!","OK!")</f>
        <v>OK!</v>
      </c>
      <c r="K320" s="407" t="str">
        <f t="shared" ref="K320:K324" si="1227">IF(H320&lt;0,"STOPP!","OK!")</f>
        <v>OK!</v>
      </c>
      <c r="L320" s="407" t="str">
        <f t="shared" ref="L320:L324" si="1228">IF(I320&lt;0,"STOPP!","OK!")</f>
        <v>OK!</v>
      </c>
      <c r="M320" s="407" t="str">
        <f t="shared" ref="M320:M324" si="1229">IF(J320&lt;0,"STOPP!","OK!")</f>
        <v>OK!</v>
      </c>
      <c r="N320" s="407" t="str">
        <f t="shared" ref="N320:N324" si="1230">IF(K320&lt;0,"STOPP!","OK!")</f>
        <v>OK!</v>
      </c>
      <c r="O320" s="407" t="str">
        <f t="shared" ref="O320:O324" si="1231">IF(L320&lt;0,"STOPP!","OK!")</f>
        <v>OK!</v>
      </c>
      <c r="P320" s="407" t="str">
        <f t="shared" ref="P320:P324" si="1232">IF(M320&lt;0,"STOPP!","OK!")</f>
        <v>OK!</v>
      </c>
      <c r="Q320" s="407" t="str">
        <f t="shared" ref="Q320:Q324" si="1233">IF(N320&lt;0,"STOPP!","OK!")</f>
        <v>OK!</v>
      </c>
      <c r="R320" s="407" t="str">
        <f t="shared" ref="R320:R324" si="1234">IF(O320&lt;0,"STOPP!","OK!")</f>
        <v>OK!</v>
      </c>
      <c r="S320" s="407" t="str">
        <f t="shared" ref="S320:S322" si="1235">IF(D320&lt;0,"STOPP!","OK!")</f>
        <v>OK!</v>
      </c>
      <c r="T320" s="407" t="str">
        <f t="shared" ref="T320:T322" si="1236">IF(E320&lt;0,"STOPP!","OK!")</f>
        <v>OK!</v>
      </c>
    </row>
    <row r="321" spans="1:20" hidden="1" x14ac:dyDescent="0.15">
      <c r="A321" s="286" t="str">
        <f>A$9</f>
        <v>Të tjera shpenzime korrente</v>
      </c>
      <c r="B321" s="286"/>
      <c r="C321" s="288"/>
      <c r="D321" s="288"/>
      <c r="E321" s="288"/>
      <c r="F321" s="407" t="str">
        <f t="shared" si="1222"/>
        <v>OK!</v>
      </c>
      <c r="G321" s="407" t="str">
        <f t="shared" si="1223"/>
        <v>OK!</v>
      </c>
      <c r="H321" s="407" t="str">
        <f t="shared" si="1224"/>
        <v>OK!</v>
      </c>
      <c r="I321" s="407" t="str">
        <f t="shared" si="1225"/>
        <v>OK!</v>
      </c>
      <c r="J321" s="407" t="str">
        <f t="shared" si="1226"/>
        <v>OK!</v>
      </c>
      <c r="K321" s="407" t="str">
        <f t="shared" si="1227"/>
        <v>OK!</v>
      </c>
      <c r="L321" s="407" t="str">
        <f t="shared" si="1228"/>
        <v>OK!</v>
      </c>
      <c r="M321" s="407" t="str">
        <f t="shared" si="1229"/>
        <v>OK!</v>
      </c>
      <c r="N321" s="407" t="str">
        <f t="shared" si="1230"/>
        <v>OK!</v>
      </c>
      <c r="O321" s="407" t="str">
        <f t="shared" si="1231"/>
        <v>OK!</v>
      </c>
      <c r="P321" s="407" t="str">
        <f t="shared" si="1232"/>
        <v>OK!</v>
      </c>
      <c r="Q321" s="407" t="str">
        <f t="shared" si="1233"/>
        <v>OK!</v>
      </c>
      <c r="R321" s="407" t="str">
        <f t="shared" si="1234"/>
        <v>OK!</v>
      </c>
      <c r="S321" s="407" t="str">
        <f t="shared" si="1235"/>
        <v>OK!</v>
      </c>
      <c r="T321" s="407" t="str">
        <f t="shared" si="1236"/>
        <v>OK!</v>
      </c>
    </row>
    <row r="322" spans="1:20" hidden="1" x14ac:dyDescent="0.15">
      <c r="A322" s="564" t="str">
        <f>A$10</f>
        <v>Shpenzimet kapitale</v>
      </c>
      <c r="B322" s="565"/>
      <c r="C322" s="562">
        <f>C323-C320-C321</f>
        <v>0</v>
      </c>
      <c r="D322" s="560">
        <f>D323-D320-D321</f>
        <v>0</v>
      </c>
      <c r="E322" s="560">
        <f>E323-E320-E321</f>
        <v>0</v>
      </c>
      <c r="F322" s="407" t="str">
        <f t="shared" si="1222"/>
        <v>OK!</v>
      </c>
      <c r="G322" s="407" t="str">
        <f t="shared" si="1223"/>
        <v>OK!</v>
      </c>
      <c r="H322" s="407" t="str">
        <f t="shared" si="1224"/>
        <v>OK!</v>
      </c>
      <c r="I322" s="407" t="str">
        <f t="shared" si="1225"/>
        <v>OK!</v>
      </c>
      <c r="J322" s="407" t="str">
        <f t="shared" si="1226"/>
        <v>OK!</v>
      </c>
      <c r="K322" s="407" t="str">
        <f t="shared" si="1227"/>
        <v>OK!</v>
      </c>
      <c r="L322" s="407" t="str">
        <f t="shared" si="1228"/>
        <v>OK!</v>
      </c>
      <c r="M322" s="407" t="str">
        <f t="shared" si="1229"/>
        <v>OK!</v>
      </c>
      <c r="N322" s="407" t="str">
        <f t="shared" si="1230"/>
        <v>OK!</v>
      </c>
      <c r="O322" s="407" t="str">
        <f t="shared" si="1231"/>
        <v>OK!</v>
      </c>
      <c r="P322" s="407" t="str">
        <f t="shared" si="1232"/>
        <v>OK!</v>
      </c>
      <c r="Q322" s="407" t="str">
        <f t="shared" si="1233"/>
        <v>OK!</v>
      </c>
      <c r="R322" s="407" t="str">
        <f t="shared" si="1234"/>
        <v>OK!</v>
      </c>
      <c r="S322" s="407" t="str">
        <f t="shared" si="1235"/>
        <v>OK!</v>
      </c>
      <c r="T322" s="407" t="str">
        <f t="shared" si="1236"/>
        <v>OK!</v>
      </c>
    </row>
    <row r="323" spans="1:20" hidden="1" x14ac:dyDescent="0.15">
      <c r="A323" s="554" t="str">
        <f>A$11</f>
        <v>Tavanet e përgjithshme</v>
      </c>
      <c r="B323" s="555"/>
      <c r="C323" s="563"/>
      <c r="D323" s="561"/>
      <c r="E323" s="561"/>
      <c r="F323" s="407" t="str">
        <f>IF(C323&lt;0,"STOPP!","OK!")</f>
        <v>OK!</v>
      </c>
      <c r="G323" s="407" t="str">
        <f t="shared" si="1223"/>
        <v>OK!</v>
      </c>
      <c r="H323" s="407" t="str">
        <f t="shared" si="1224"/>
        <v>OK!</v>
      </c>
      <c r="I323" s="407" t="str">
        <f t="shared" si="1225"/>
        <v>OK!</v>
      </c>
      <c r="J323" s="407" t="str">
        <f t="shared" si="1226"/>
        <v>OK!</v>
      </c>
      <c r="K323" s="407" t="str">
        <f t="shared" si="1227"/>
        <v>OK!</v>
      </c>
      <c r="L323" s="407" t="str">
        <f t="shared" si="1228"/>
        <v>OK!</v>
      </c>
      <c r="M323" s="407" t="str">
        <f t="shared" si="1229"/>
        <v>OK!</v>
      </c>
      <c r="N323" s="407" t="str">
        <f t="shared" si="1230"/>
        <v>OK!</v>
      </c>
      <c r="O323" s="407" t="str">
        <f t="shared" si="1231"/>
        <v>OK!</v>
      </c>
      <c r="P323" s="407" t="str">
        <f t="shared" si="1232"/>
        <v>OK!</v>
      </c>
      <c r="Q323" s="407" t="str">
        <f t="shared" si="1233"/>
        <v>OK!</v>
      </c>
      <c r="R323" s="407" t="str">
        <f t="shared" si="1234"/>
        <v>OK!</v>
      </c>
      <c r="S323" s="407" t="str">
        <f>IF(D323&lt;0,"STOPP!","OK!")</f>
        <v>OK!</v>
      </c>
      <c r="T323" s="407" t="str">
        <f>IF(E323&lt;0,"STOPP!","OK!")</f>
        <v>OK!</v>
      </c>
    </row>
    <row r="324" spans="1:20" hidden="1" x14ac:dyDescent="0.15">
      <c r="A324" s="566" t="str">
        <f>A$12</f>
        <v>Angazhimet kujtesë</v>
      </c>
      <c r="B324" s="562"/>
      <c r="C324" s="562">
        <f>'(C5) Angazhimet'!D112</f>
        <v>0</v>
      </c>
      <c r="D324" s="562">
        <f>'(C5) Angazhimet'!E112</f>
        <v>0</v>
      </c>
      <c r="E324" s="562">
        <f>'(C5) Angazhimet'!F112</f>
        <v>0</v>
      </c>
      <c r="F324" s="407" t="str">
        <f>IF(C324&gt;C323,"STOPP!","OK!")</f>
        <v>OK!</v>
      </c>
      <c r="G324" s="407" t="str">
        <f t="shared" si="1223"/>
        <v>OK!</v>
      </c>
      <c r="H324" s="407" t="str">
        <f t="shared" si="1224"/>
        <v>OK!</v>
      </c>
      <c r="I324" s="407" t="str">
        <f t="shared" si="1225"/>
        <v>OK!</v>
      </c>
      <c r="J324" s="407" t="str">
        <f t="shared" si="1226"/>
        <v>OK!</v>
      </c>
      <c r="K324" s="407" t="str">
        <f t="shared" si="1227"/>
        <v>OK!</v>
      </c>
      <c r="L324" s="407" t="str">
        <f t="shared" si="1228"/>
        <v>OK!</v>
      </c>
      <c r="M324" s="407" t="str">
        <f t="shared" si="1229"/>
        <v>OK!</v>
      </c>
      <c r="N324" s="407" t="str">
        <f t="shared" si="1230"/>
        <v>OK!</v>
      </c>
      <c r="O324" s="407" t="str">
        <f t="shared" si="1231"/>
        <v>OK!</v>
      </c>
      <c r="P324" s="407" t="str">
        <f t="shared" si="1232"/>
        <v>OK!</v>
      </c>
      <c r="Q324" s="407" t="str">
        <f t="shared" si="1233"/>
        <v>OK!</v>
      </c>
      <c r="R324" s="407" t="str">
        <f t="shared" si="1234"/>
        <v>OK!</v>
      </c>
      <c r="S324" s="407" t="str">
        <f>IF(D324&gt;D323,"STOPP!","OK!")</f>
        <v>OK!</v>
      </c>
      <c r="T324" s="407" t="str">
        <f>IF(E324&gt;E323,"STOPP!","OK!")</f>
        <v>OK!</v>
      </c>
    </row>
    <row r="325" spans="1:20" ht="15.75" x14ac:dyDescent="0.15">
      <c r="A325" s="696" t="str">
        <f>'(B3) Struktura Funksionale'!B100</f>
        <v>08130</v>
      </c>
      <c r="B325" s="866" t="str">
        <f>'(B3) Struktura Funksionale'!C100</f>
        <v>Sport dhe argëtim</v>
      </c>
      <c r="C325" s="867"/>
      <c r="D325" s="867"/>
      <c r="E325" s="868"/>
      <c r="F325" s="407"/>
      <c r="G325" s="407"/>
      <c r="H325" s="407"/>
      <c r="I325" s="407"/>
      <c r="J325" s="407"/>
      <c r="K325" s="407"/>
      <c r="L325" s="407"/>
      <c r="M325" s="407"/>
      <c r="N325" s="407"/>
      <c r="O325" s="407"/>
      <c r="P325" s="407"/>
      <c r="Q325" s="407"/>
      <c r="R325" s="407"/>
      <c r="S325" s="407"/>
      <c r="T325" s="407"/>
    </row>
    <row r="326" spans="1:20" x14ac:dyDescent="0.15">
      <c r="A326" s="286" t="str">
        <f>A$8</f>
        <v>Pagat dhe sigurimet shoqërore</v>
      </c>
      <c r="B326" s="286"/>
      <c r="C326" s="287">
        <v>2281</v>
      </c>
      <c r="D326" s="287">
        <v>2349</v>
      </c>
      <c r="E326" s="287">
        <v>2419</v>
      </c>
      <c r="F326" s="407" t="str">
        <f t="shared" ref="F326:F328" si="1237">IF(C326&lt;0,"STOPP!","OK!")</f>
        <v>OK!</v>
      </c>
      <c r="G326" s="407" t="str">
        <f t="shared" ref="G326:G330" si="1238">IF(D326&lt;0,"STOPP!","OK!")</f>
        <v>OK!</v>
      </c>
      <c r="H326" s="407" t="str">
        <f t="shared" ref="H326:H330" si="1239">IF(E326&lt;0,"STOPP!","OK!")</f>
        <v>OK!</v>
      </c>
      <c r="I326" s="407" t="str">
        <f t="shared" ref="I326:I330" si="1240">IF(F326&lt;0,"STOPP!","OK!")</f>
        <v>OK!</v>
      </c>
      <c r="J326" s="407" t="str">
        <f t="shared" ref="J326:J330" si="1241">IF(G326&lt;0,"STOPP!","OK!")</f>
        <v>OK!</v>
      </c>
      <c r="K326" s="407" t="str">
        <f t="shared" ref="K326:K330" si="1242">IF(H326&lt;0,"STOPP!","OK!")</f>
        <v>OK!</v>
      </c>
      <c r="L326" s="407" t="str">
        <f t="shared" ref="L326:L330" si="1243">IF(I326&lt;0,"STOPP!","OK!")</f>
        <v>OK!</v>
      </c>
      <c r="M326" s="407" t="str">
        <f t="shared" ref="M326:M330" si="1244">IF(J326&lt;0,"STOPP!","OK!")</f>
        <v>OK!</v>
      </c>
      <c r="N326" s="407" t="str">
        <f t="shared" ref="N326:N330" si="1245">IF(K326&lt;0,"STOPP!","OK!")</f>
        <v>OK!</v>
      </c>
      <c r="O326" s="407" t="str">
        <f t="shared" ref="O326:O330" si="1246">IF(L326&lt;0,"STOPP!","OK!")</f>
        <v>OK!</v>
      </c>
      <c r="P326" s="407" t="str">
        <f t="shared" ref="P326:P330" si="1247">IF(M326&lt;0,"STOPP!","OK!")</f>
        <v>OK!</v>
      </c>
      <c r="Q326" s="407" t="str">
        <f t="shared" ref="Q326:Q330" si="1248">IF(N326&lt;0,"STOPP!","OK!")</f>
        <v>OK!</v>
      </c>
      <c r="R326" s="407" t="str">
        <f t="shared" ref="R326:R330" si="1249">IF(O326&lt;0,"STOPP!","OK!")</f>
        <v>OK!</v>
      </c>
      <c r="S326" s="407" t="str">
        <f t="shared" ref="S326:S328" si="1250">IF(D326&lt;0,"STOPP!","OK!")</f>
        <v>OK!</v>
      </c>
      <c r="T326" s="407" t="str">
        <f t="shared" ref="T326:T328" si="1251">IF(E326&lt;0,"STOPP!","OK!")</f>
        <v>OK!</v>
      </c>
    </row>
    <row r="327" spans="1:20" x14ac:dyDescent="0.15">
      <c r="A327" s="286" t="str">
        <f>A$9</f>
        <v>Të tjera shpenzime korrente</v>
      </c>
      <c r="B327" s="286"/>
      <c r="C327" s="288">
        <v>14527</v>
      </c>
      <c r="D327" s="288">
        <v>14906</v>
      </c>
      <c r="E327" s="288">
        <v>15354</v>
      </c>
      <c r="F327" s="407" t="str">
        <f t="shared" si="1237"/>
        <v>OK!</v>
      </c>
      <c r="G327" s="407" t="str">
        <f t="shared" si="1238"/>
        <v>OK!</v>
      </c>
      <c r="H327" s="407" t="str">
        <f t="shared" si="1239"/>
        <v>OK!</v>
      </c>
      <c r="I327" s="407" t="str">
        <f t="shared" si="1240"/>
        <v>OK!</v>
      </c>
      <c r="J327" s="407" t="str">
        <f t="shared" si="1241"/>
        <v>OK!</v>
      </c>
      <c r="K327" s="407" t="str">
        <f t="shared" si="1242"/>
        <v>OK!</v>
      </c>
      <c r="L327" s="407" t="str">
        <f t="shared" si="1243"/>
        <v>OK!</v>
      </c>
      <c r="M327" s="407" t="str">
        <f t="shared" si="1244"/>
        <v>OK!</v>
      </c>
      <c r="N327" s="407" t="str">
        <f t="shared" si="1245"/>
        <v>OK!</v>
      </c>
      <c r="O327" s="407" t="str">
        <f t="shared" si="1246"/>
        <v>OK!</v>
      </c>
      <c r="P327" s="407" t="str">
        <f t="shared" si="1247"/>
        <v>OK!</v>
      </c>
      <c r="Q327" s="407" t="str">
        <f t="shared" si="1248"/>
        <v>OK!</v>
      </c>
      <c r="R327" s="407" t="str">
        <f t="shared" si="1249"/>
        <v>OK!</v>
      </c>
      <c r="S327" s="407" t="str">
        <f t="shared" si="1250"/>
        <v>OK!</v>
      </c>
      <c r="T327" s="407" t="str">
        <f t="shared" si="1251"/>
        <v>OK!</v>
      </c>
    </row>
    <row r="328" spans="1:20" x14ac:dyDescent="0.15">
      <c r="A328" s="564" t="str">
        <f>A$10</f>
        <v>Shpenzimet kapitale</v>
      </c>
      <c r="B328" s="565"/>
      <c r="C328" s="562">
        <f>C329-C326-C327</f>
        <v>0</v>
      </c>
      <c r="D328" s="560">
        <f>D329-D326-D327</f>
        <v>0</v>
      </c>
      <c r="E328" s="560">
        <f>E329-E326-E327</f>
        <v>66463</v>
      </c>
      <c r="F328" s="407" t="str">
        <f t="shared" si="1237"/>
        <v>OK!</v>
      </c>
      <c r="G328" s="407" t="str">
        <f t="shared" si="1238"/>
        <v>OK!</v>
      </c>
      <c r="H328" s="407" t="str">
        <f t="shared" si="1239"/>
        <v>OK!</v>
      </c>
      <c r="I328" s="407" t="str">
        <f t="shared" si="1240"/>
        <v>OK!</v>
      </c>
      <c r="J328" s="407" t="str">
        <f t="shared" si="1241"/>
        <v>OK!</v>
      </c>
      <c r="K328" s="407" t="str">
        <f t="shared" si="1242"/>
        <v>OK!</v>
      </c>
      <c r="L328" s="407" t="str">
        <f t="shared" si="1243"/>
        <v>OK!</v>
      </c>
      <c r="M328" s="407" t="str">
        <f t="shared" si="1244"/>
        <v>OK!</v>
      </c>
      <c r="N328" s="407" t="str">
        <f t="shared" si="1245"/>
        <v>OK!</v>
      </c>
      <c r="O328" s="407" t="str">
        <f t="shared" si="1246"/>
        <v>OK!</v>
      </c>
      <c r="P328" s="407" t="str">
        <f t="shared" si="1247"/>
        <v>OK!</v>
      </c>
      <c r="Q328" s="407" t="str">
        <f t="shared" si="1248"/>
        <v>OK!</v>
      </c>
      <c r="R328" s="407" t="str">
        <f t="shared" si="1249"/>
        <v>OK!</v>
      </c>
      <c r="S328" s="407" t="str">
        <f t="shared" si="1250"/>
        <v>OK!</v>
      </c>
      <c r="T328" s="407" t="str">
        <f t="shared" si="1251"/>
        <v>OK!</v>
      </c>
    </row>
    <row r="329" spans="1:20" x14ac:dyDescent="0.15">
      <c r="A329" s="554" t="str">
        <f>A$11</f>
        <v>Tavanet e përgjithshme</v>
      </c>
      <c r="B329" s="555"/>
      <c r="C329" s="561">
        <v>16808</v>
      </c>
      <c r="D329" s="561">
        <v>17255</v>
      </c>
      <c r="E329" s="561">
        <v>84236</v>
      </c>
      <c r="F329" s="407" t="str">
        <f>IF(C329&lt;0,"STOPP!","OK!")</f>
        <v>OK!</v>
      </c>
      <c r="G329" s="407" t="str">
        <f t="shared" si="1238"/>
        <v>OK!</v>
      </c>
      <c r="H329" s="407" t="str">
        <f t="shared" si="1239"/>
        <v>OK!</v>
      </c>
      <c r="I329" s="407" t="str">
        <f t="shared" si="1240"/>
        <v>OK!</v>
      </c>
      <c r="J329" s="407" t="str">
        <f t="shared" si="1241"/>
        <v>OK!</v>
      </c>
      <c r="K329" s="407" t="str">
        <f t="shared" si="1242"/>
        <v>OK!</v>
      </c>
      <c r="L329" s="407" t="str">
        <f t="shared" si="1243"/>
        <v>OK!</v>
      </c>
      <c r="M329" s="407" t="str">
        <f t="shared" si="1244"/>
        <v>OK!</v>
      </c>
      <c r="N329" s="407" t="str">
        <f t="shared" si="1245"/>
        <v>OK!</v>
      </c>
      <c r="O329" s="407" t="str">
        <f t="shared" si="1246"/>
        <v>OK!</v>
      </c>
      <c r="P329" s="407" t="str">
        <f t="shared" si="1247"/>
        <v>OK!</v>
      </c>
      <c r="Q329" s="407" t="str">
        <f t="shared" si="1248"/>
        <v>OK!</v>
      </c>
      <c r="R329" s="407" t="str">
        <f t="shared" si="1249"/>
        <v>OK!</v>
      </c>
      <c r="S329" s="407" t="str">
        <f>IF(D329&lt;0,"STOPP!","OK!")</f>
        <v>OK!</v>
      </c>
      <c r="T329" s="407" t="str">
        <f>IF(E329&lt;0,"STOPP!","OK!")</f>
        <v>OK!</v>
      </c>
    </row>
    <row r="330" spans="1:20" x14ac:dyDescent="0.15">
      <c r="A330" s="566" t="str">
        <f>A$12</f>
        <v>Angazhimet kujtesë</v>
      </c>
      <c r="B330" s="562"/>
      <c r="C330" s="562">
        <f>'(C5) Angazhimet'!D113</f>
        <v>0</v>
      </c>
      <c r="D330" s="562">
        <f>'(C5) Angazhimet'!E113</f>
        <v>0</v>
      </c>
      <c r="E330" s="562">
        <f>'(C5) Angazhimet'!F113</f>
        <v>0</v>
      </c>
      <c r="F330" s="407" t="str">
        <f>IF(C330&gt;C329,"STOPP!","OK!")</f>
        <v>OK!</v>
      </c>
      <c r="G330" s="407" t="str">
        <f t="shared" si="1238"/>
        <v>OK!</v>
      </c>
      <c r="H330" s="407" t="str">
        <f t="shared" si="1239"/>
        <v>OK!</v>
      </c>
      <c r="I330" s="407" t="str">
        <f t="shared" si="1240"/>
        <v>OK!</v>
      </c>
      <c r="J330" s="407" t="str">
        <f t="shared" si="1241"/>
        <v>OK!</v>
      </c>
      <c r="K330" s="407" t="str">
        <f t="shared" si="1242"/>
        <v>OK!</v>
      </c>
      <c r="L330" s="407" t="str">
        <f t="shared" si="1243"/>
        <v>OK!</v>
      </c>
      <c r="M330" s="407" t="str">
        <f t="shared" si="1244"/>
        <v>OK!</v>
      </c>
      <c r="N330" s="407" t="str">
        <f t="shared" si="1245"/>
        <v>OK!</v>
      </c>
      <c r="O330" s="407" t="str">
        <f t="shared" si="1246"/>
        <v>OK!</v>
      </c>
      <c r="P330" s="407" t="str">
        <f t="shared" si="1247"/>
        <v>OK!</v>
      </c>
      <c r="Q330" s="407" t="str">
        <f t="shared" si="1248"/>
        <v>OK!</v>
      </c>
      <c r="R330" s="407" t="str">
        <f t="shared" si="1249"/>
        <v>OK!</v>
      </c>
      <c r="S330" s="407" t="str">
        <f>IF(D330&gt;D329,"STOPP!","OK!")</f>
        <v>OK!</v>
      </c>
      <c r="T330" s="407" t="str">
        <f>IF(E330&gt;E329,"STOPP!","OK!")</f>
        <v>OK!</v>
      </c>
    </row>
    <row r="331" spans="1:20" ht="22.5" customHeight="1" x14ac:dyDescent="0.25">
      <c r="A331" s="685" t="str">
        <f>'(B2) Struktura Organizative'!A53</f>
        <v>Nënfunksioni 20</v>
      </c>
      <c r="B331" s="869" t="str">
        <f>'(B2) Struktura Organizative'!B53</f>
        <v>082 Shërbimet kulturore</v>
      </c>
      <c r="C331" s="870"/>
      <c r="D331" s="870"/>
      <c r="E331" s="871"/>
      <c r="G331" s="312">
        <f>C335</f>
        <v>26505</v>
      </c>
      <c r="H331" s="312">
        <f t="shared" ref="H331" si="1252">D335</f>
        <v>38776</v>
      </c>
      <c r="I331" s="312">
        <f t="shared" ref="I331" si="1253">E335</f>
        <v>59156</v>
      </c>
      <c r="J331" s="312">
        <f>C332</f>
        <v>18901</v>
      </c>
      <c r="K331" s="312">
        <f t="shared" ref="K331" si="1254">D332</f>
        <v>18978</v>
      </c>
      <c r="L331" s="312">
        <f t="shared" ref="L331" si="1255">E332</f>
        <v>19053</v>
      </c>
      <c r="M331" s="312">
        <f>C333</f>
        <v>4604</v>
      </c>
      <c r="N331" s="312">
        <f t="shared" ref="N331" si="1256">D333</f>
        <v>3540</v>
      </c>
      <c r="O331" s="312">
        <f t="shared" ref="O331" si="1257">E333</f>
        <v>3603</v>
      </c>
      <c r="P331" s="312">
        <f>C334</f>
        <v>3000</v>
      </c>
      <c r="Q331" s="312">
        <f t="shared" ref="Q331" si="1258">D334</f>
        <v>16258</v>
      </c>
      <c r="R331" s="312">
        <f t="shared" ref="R331" si="1259">E334</f>
        <v>36500</v>
      </c>
    </row>
    <row r="332" spans="1:20" x14ac:dyDescent="0.15">
      <c r="A332" s="286" t="str">
        <f>A$8</f>
        <v>Pagat dhe sigurimet shoqërore</v>
      </c>
      <c r="B332" s="286"/>
      <c r="C332" s="562">
        <f>C338+C344+C350</f>
        <v>18901</v>
      </c>
      <c r="D332" s="562">
        <f t="shared" ref="D332:E332" si="1260">D338+D344+D350</f>
        <v>18978</v>
      </c>
      <c r="E332" s="562">
        <f t="shared" si="1260"/>
        <v>19053</v>
      </c>
      <c r="F332" s="407" t="str">
        <f t="shared" ref="F332:F334" si="1261">IF(C332&lt;0,"STOPP!","OK!")</f>
        <v>OK!</v>
      </c>
      <c r="G332" s="407" t="str">
        <f t="shared" ref="G332:G334" si="1262">IF(D332&lt;0,"STOPP!","OK!")</f>
        <v>OK!</v>
      </c>
      <c r="H332" s="407" t="str">
        <f t="shared" ref="H332:H334" si="1263">IF(E332&lt;0,"STOPP!","OK!")</f>
        <v>OK!</v>
      </c>
      <c r="I332" s="407" t="str">
        <f t="shared" ref="I332:I334" si="1264">IF(F332&lt;0,"STOPP!","OK!")</f>
        <v>OK!</v>
      </c>
      <c r="J332" s="407" t="str">
        <f t="shared" ref="J332:J334" si="1265">IF(G332&lt;0,"STOPP!","OK!")</f>
        <v>OK!</v>
      </c>
      <c r="K332" s="407" t="str">
        <f t="shared" ref="K332:K334" si="1266">IF(H332&lt;0,"STOPP!","OK!")</f>
        <v>OK!</v>
      </c>
      <c r="L332" s="407" t="str">
        <f t="shared" ref="L332:L334" si="1267">IF(I332&lt;0,"STOPP!","OK!")</f>
        <v>OK!</v>
      </c>
      <c r="M332" s="407" t="str">
        <f t="shared" ref="M332:M334" si="1268">IF(J332&lt;0,"STOPP!","OK!")</f>
        <v>OK!</v>
      </c>
      <c r="N332" s="407" t="str">
        <f t="shared" ref="N332:N334" si="1269">IF(K332&lt;0,"STOPP!","OK!")</f>
        <v>OK!</v>
      </c>
      <c r="O332" s="407" t="str">
        <f t="shared" ref="O332:O334" si="1270">IF(L332&lt;0,"STOPP!","OK!")</f>
        <v>OK!</v>
      </c>
      <c r="P332" s="407" t="str">
        <f t="shared" ref="P332:P334" si="1271">IF(M332&lt;0,"STOPP!","OK!")</f>
        <v>OK!</v>
      </c>
      <c r="Q332" s="407" t="str">
        <f t="shared" ref="Q332:Q334" si="1272">IF(N332&lt;0,"STOPP!","OK!")</f>
        <v>OK!</v>
      </c>
      <c r="R332" s="407" t="str">
        <f t="shared" ref="R332:R334" si="1273">IF(O332&lt;0,"STOPP!","OK!")</f>
        <v>OK!</v>
      </c>
      <c r="S332" s="407" t="str">
        <f t="shared" ref="S332:S334" si="1274">IF(D332&lt;0,"STOPP!","OK!")</f>
        <v>OK!</v>
      </c>
      <c r="T332" s="407" t="str">
        <f t="shared" ref="T332:T334" si="1275">IF(E332&lt;0,"STOPP!","OK!")</f>
        <v>OK!</v>
      </c>
    </row>
    <row r="333" spans="1:20" x14ac:dyDescent="0.15">
      <c r="A333" s="286" t="str">
        <f>A$9</f>
        <v>Të tjera shpenzime korrente</v>
      </c>
      <c r="B333" s="286"/>
      <c r="C333" s="562">
        <f>C339+C345+C351</f>
        <v>4604</v>
      </c>
      <c r="D333" s="562">
        <f t="shared" ref="D333:E333" si="1276">D339+D345+D351</f>
        <v>3540</v>
      </c>
      <c r="E333" s="562">
        <f t="shared" si="1276"/>
        <v>3603</v>
      </c>
      <c r="F333" s="407" t="str">
        <f t="shared" si="1261"/>
        <v>OK!</v>
      </c>
      <c r="G333" s="407" t="str">
        <f t="shared" si="1262"/>
        <v>OK!</v>
      </c>
      <c r="H333" s="407" t="str">
        <f t="shared" si="1263"/>
        <v>OK!</v>
      </c>
      <c r="I333" s="407" t="str">
        <f t="shared" si="1264"/>
        <v>OK!</v>
      </c>
      <c r="J333" s="407" t="str">
        <f t="shared" si="1265"/>
        <v>OK!</v>
      </c>
      <c r="K333" s="407" t="str">
        <f t="shared" si="1266"/>
        <v>OK!</v>
      </c>
      <c r="L333" s="407" t="str">
        <f t="shared" si="1267"/>
        <v>OK!</v>
      </c>
      <c r="M333" s="407" t="str">
        <f t="shared" si="1268"/>
        <v>OK!</v>
      </c>
      <c r="N333" s="407" t="str">
        <f t="shared" si="1269"/>
        <v>OK!</v>
      </c>
      <c r="O333" s="407" t="str">
        <f t="shared" si="1270"/>
        <v>OK!</v>
      </c>
      <c r="P333" s="407" t="str">
        <f t="shared" si="1271"/>
        <v>OK!</v>
      </c>
      <c r="Q333" s="407" t="str">
        <f t="shared" si="1272"/>
        <v>OK!</v>
      </c>
      <c r="R333" s="407" t="str">
        <f t="shared" si="1273"/>
        <v>OK!</v>
      </c>
      <c r="S333" s="407" t="str">
        <f t="shared" si="1274"/>
        <v>OK!</v>
      </c>
      <c r="T333" s="407" t="str">
        <f t="shared" si="1275"/>
        <v>OK!</v>
      </c>
    </row>
    <row r="334" spans="1:20" x14ac:dyDescent="0.15">
      <c r="A334" s="564" t="str">
        <f>A$10</f>
        <v>Shpenzimet kapitale</v>
      </c>
      <c r="B334" s="565"/>
      <c r="C334" s="562">
        <f>C335-C332-C333</f>
        <v>3000</v>
      </c>
      <c r="D334" s="560">
        <f>D335-D332-D333</f>
        <v>16258</v>
      </c>
      <c r="E334" s="560">
        <f>E335-E332-E333</f>
        <v>36500</v>
      </c>
      <c r="F334" s="407" t="str">
        <f t="shared" si="1261"/>
        <v>OK!</v>
      </c>
      <c r="G334" s="407" t="str">
        <f t="shared" si="1262"/>
        <v>OK!</v>
      </c>
      <c r="H334" s="407" t="str">
        <f t="shared" si="1263"/>
        <v>OK!</v>
      </c>
      <c r="I334" s="407" t="str">
        <f t="shared" si="1264"/>
        <v>OK!</v>
      </c>
      <c r="J334" s="407" t="str">
        <f t="shared" si="1265"/>
        <v>OK!</v>
      </c>
      <c r="K334" s="407" t="str">
        <f t="shared" si="1266"/>
        <v>OK!</v>
      </c>
      <c r="L334" s="407" t="str">
        <f t="shared" si="1267"/>
        <v>OK!</v>
      </c>
      <c r="M334" s="407" t="str">
        <f t="shared" si="1268"/>
        <v>OK!</v>
      </c>
      <c r="N334" s="407" t="str">
        <f t="shared" si="1269"/>
        <v>OK!</v>
      </c>
      <c r="O334" s="407" t="str">
        <f t="shared" si="1270"/>
        <v>OK!</v>
      </c>
      <c r="P334" s="407" t="str">
        <f t="shared" si="1271"/>
        <v>OK!</v>
      </c>
      <c r="Q334" s="407" t="str">
        <f t="shared" si="1272"/>
        <v>OK!</v>
      </c>
      <c r="R334" s="407" t="str">
        <f t="shared" si="1273"/>
        <v>OK!</v>
      </c>
      <c r="S334" s="407" t="str">
        <f t="shared" si="1274"/>
        <v>OK!</v>
      </c>
      <c r="T334" s="407" t="str">
        <f t="shared" si="1275"/>
        <v>OK!</v>
      </c>
    </row>
    <row r="335" spans="1:20" x14ac:dyDescent="0.15">
      <c r="A335" s="554" t="str">
        <f>A$11</f>
        <v>Tavanet e përgjithshme</v>
      </c>
      <c r="B335" s="555"/>
      <c r="C335" s="562">
        <f>C341+C347+C353</f>
        <v>26505</v>
      </c>
      <c r="D335" s="562">
        <f t="shared" ref="D335:E335" si="1277">D341+D347+D353</f>
        <v>38776</v>
      </c>
      <c r="E335" s="562">
        <f t="shared" si="1277"/>
        <v>59156</v>
      </c>
      <c r="F335" s="407" t="str">
        <f>IF(C335&lt;0,"STOPP!","OK!")</f>
        <v>OK!</v>
      </c>
      <c r="G335" s="407" t="str">
        <f t="shared" ref="G335:G336" si="1278">IF(D335&lt;0,"STOPP!","OK!")</f>
        <v>OK!</v>
      </c>
      <c r="H335" s="407" t="str">
        <f t="shared" ref="H335:H336" si="1279">IF(E335&lt;0,"STOPP!","OK!")</f>
        <v>OK!</v>
      </c>
      <c r="I335" s="407" t="str">
        <f t="shared" ref="I335:I336" si="1280">IF(F335&lt;0,"STOPP!","OK!")</f>
        <v>OK!</v>
      </c>
      <c r="J335" s="407" t="str">
        <f t="shared" ref="J335:J336" si="1281">IF(G335&lt;0,"STOPP!","OK!")</f>
        <v>OK!</v>
      </c>
      <c r="K335" s="407" t="str">
        <f t="shared" ref="K335:K336" si="1282">IF(H335&lt;0,"STOPP!","OK!")</f>
        <v>OK!</v>
      </c>
      <c r="L335" s="407" t="str">
        <f t="shared" ref="L335:L336" si="1283">IF(I335&lt;0,"STOPP!","OK!")</f>
        <v>OK!</v>
      </c>
      <c r="M335" s="407" t="str">
        <f t="shared" ref="M335:M336" si="1284">IF(J335&lt;0,"STOPP!","OK!")</f>
        <v>OK!</v>
      </c>
      <c r="N335" s="407" t="str">
        <f t="shared" ref="N335:N336" si="1285">IF(K335&lt;0,"STOPP!","OK!")</f>
        <v>OK!</v>
      </c>
      <c r="O335" s="407" t="str">
        <f t="shared" ref="O335:O336" si="1286">IF(L335&lt;0,"STOPP!","OK!")</f>
        <v>OK!</v>
      </c>
      <c r="P335" s="407" t="str">
        <f t="shared" ref="P335:P336" si="1287">IF(M335&lt;0,"STOPP!","OK!")</f>
        <v>OK!</v>
      </c>
      <c r="Q335" s="407" t="str">
        <f t="shared" ref="Q335:Q336" si="1288">IF(N335&lt;0,"STOPP!","OK!")</f>
        <v>OK!</v>
      </c>
      <c r="R335" s="407" t="str">
        <f t="shared" ref="R335:R336" si="1289">IF(O335&lt;0,"STOPP!","OK!")</f>
        <v>OK!</v>
      </c>
      <c r="S335" s="407" t="str">
        <f>IF(D335&lt;0,"STOPP!","OK!")</f>
        <v>OK!</v>
      </c>
      <c r="T335" s="407" t="str">
        <f>IF(E335&lt;0,"STOPP!","OK!")</f>
        <v>OK!</v>
      </c>
    </row>
    <row r="336" spans="1:20" x14ac:dyDescent="0.15">
      <c r="A336" s="566" t="str">
        <f>A$12</f>
        <v>Angazhimet kujtesë</v>
      </c>
      <c r="B336" s="562"/>
      <c r="C336" s="562">
        <f>'(C5) Angazhimet'!D121</f>
        <v>0</v>
      </c>
      <c r="D336" s="560">
        <f>'(C5) Angazhimet'!E121</f>
        <v>0</v>
      </c>
      <c r="E336" s="560">
        <f>'(C5) Angazhimet'!F121</f>
        <v>0</v>
      </c>
      <c r="F336" s="407" t="str">
        <f>IF(C336&gt;C335,"STOPP!","OK!")</f>
        <v>OK!</v>
      </c>
      <c r="G336" s="407" t="str">
        <f t="shared" si="1278"/>
        <v>OK!</v>
      </c>
      <c r="H336" s="407" t="str">
        <f t="shared" si="1279"/>
        <v>OK!</v>
      </c>
      <c r="I336" s="407" t="str">
        <f t="shared" si="1280"/>
        <v>OK!</v>
      </c>
      <c r="J336" s="407" t="str">
        <f t="shared" si="1281"/>
        <v>OK!</v>
      </c>
      <c r="K336" s="407" t="str">
        <f t="shared" si="1282"/>
        <v>OK!</v>
      </c>
      <c r="L336" s="407" t="str">
        <f t="shared" si="1283"/>
        <v>OK!</v>
      </c>
      <c r="M336" s="407" t="str">
        <f t="shared" si="1284"/>
        <v>OK!</v>
      </c>
      <c r="N336" s="407" t="str">
        <f t="shared" si="1285"/>
        <v>OK!</v>
      </c>
      <c r="O336" s="407" t="str">
        <f t="shared" si="1286"/>
        <v>OK!</v>
      </c>
      <c r="P336" s="407" t="str">
        <f t="shared" si="1287"/>
        <v>OK!</v>
      </c>
      <c r="Q336" s="407" t="str">
        <f t="shared" si="1288"/>
        <v>OK!</v>
      </c>
      <c r="R336" s="407" t="str">
        <f t="shared" si="1289"/>
        <v>OK!</v>
      </c>
      <c r="S336" s="407" t="str">
        <f>IF(D336&gt;D335,"STOPP!","OK!")</f>
        <v>OK!</v>
      </c>
      <c r="T336" s="407" t="str">
        <f>IF(E336&gt;E335,"STOPP!","OK!")</f>
        <v>OK!</v>
      </c>
    </row>
    <row r="337" spans="1:20" ht="15.75" x14ac:dyDescent="0.15">
      <c r="A337" s="696" t="str">
        <f>'(B3) Struktura Funksionale'!B103</f>
        <v>08220</v>
      </c>
      <c r="B337" s="866" t="str">
        <f>'(B3) Struktura Funksionale'!C103</f>
        <v>Trashëgimia kulturore, eventet artistike dhe kulturore</v>
      </c>
      <c r="C337" s="867"/>
      <c r="D337" s="867"/>
      <c r="E337" s="868"/>
      <c r="F337" s="407"/>
      <c r="G337" s="407"/>
      <c r="H337" s="407"/>
      <c r="I337" s="407"/>
      <c r="J337" s="407"/>
      <c r="K337" s="407"/>
      <c r="L337" s="407"/>
      <c r="M337" s="407"/>
      <c r="N337" s="407"/>
      <c r="O337" s="407"/>
      <c r="P337" s="407"/>
      <c r="Q337" s="407"/>
      <c r="R337" s="407"/>
      <c r="S337" s="407"/>
      <c r="T337" s="407"/>
    </row>
    <row r="338" spans="1:20" x14ac:dyDescent="0.15">
      <c r="A338" s="286" t="str">
        <f>A$8</f>
        <v>Pagat dhe sigurimet shoqërore</v>
      </c>
      <c r="B338" s="286"/>
      <c r="C338" s="287">
        <v>18901</v>
      </c>
      <c r="D338" s="287">
        <v>18978</v>
      </c>
      <c r="E338" s="287">
        <v>19053</v>
      </c>
      <c r="F338" s="407" t="str">
        <f t="shared" ref="F338:F340" si="1290">IF(C338&lt;0,"STOPP!","OK!")</f>
        <v>OK!</v>
      </c>
      <c r="G338" s="407" t="str">
        <f t="shared" ref="G338:G342" si="1291">IF(D338&lt;0,"STOPP!","OK!")</f>
        <v>OK!</v>
      </c>
      <c r="H338" s="407" t="str">
        <f t="shared" ref="H338:H342" si="1292">IF(E338&lt;0,"STOPP!","OK!")</f>
        <v>OK!</v>
      </c>
      <c r="I338" s="407" t="str">
        <f t="shared" ref="I338:I342" si="1293">IF(F338&lt;0,"STOPP!","OK!")</f>
        <v>OK!</v>
      </c>
      <c r="J338" s="407" t="str">
        <f t="shared" ref="J338:J342" si="1294">IF(G338&lt;0,"STOPP!","OK!")</f>
        <v>OK!</v>
      </c>
      <c r="K338" s="407" t="str">
        <f t="shared" ref="K338:K342" si="1295">IF(H338&lt;0,"STOPP!","OK!")</f>
        <v>OK!</v>
      </c>
      <c r="L338" s="407" t="str">
        <f t="shared" ref="L338:L342" si="1296">IF(I338&lt;0,"STOPP!","OK!")</f>
        <v>OK!</v>
      </c>
      <c r="M338" s="407" t="str">
        <f t="shared" ref="M338:M342" si="1297">IF(J338&lt;0,"STOPP!","OK!")</f>
        <v>OK!</v>
      </c>
      <c r="N338" s="407" t="str">
        <f t="shared" ref="N338:N342" si="1298">IF(K338&lt;0,"STOPP!","OK!")</f>
        <v>OK!</v>
      </c>
      <c r="O338" s="407" t="str">
        <f t="shared" ref="O338:O342" si="1299">IF(L338&lt;0,"STOPP!","OK!")</f>
        <v>OK!</v>
      </c>
      <c r="P338" s="407" t="str">
        <f t="shared" ref="P338:P342" si="1300">IF(M338&lt;0,"STOPP!","OK!")</f>
        <v>OK!</v>
      </c>
      <c r="Q338" s="407" t="str">
        <f t="shared" ref="Q338:Q342" si="1301">IF(N338&lt;0,"STOPP!","OK!")</f>
        <v>OK!</v>
      </c>
      <c r="R338" s="407" t="str">
        <f t="shared" ref="R338:R342" si="1302">IF(O338&lt;0,"STOPP!","OK!")</f>
        <v>OK!</v>
      </c>
      <c r="S338" s="407" t="str">
        <f t="shared" ref="S338:S340" si="1303">IF(D338&lt;0,"STOPP!","OK!")</f>
        <v>OK!</v>
      </c>
      <c r="T338" s="407" t="str">
        <f t="shared" ref="T338:T340" si="1304">IF(E338&lt;0,"STOPP!","OK!")</f>
        <v>OK!</v>
      </c>
    </row>
    <row r="339" spans="1:20" x14ac:dyDescent="0.15">
      <c r="A339" s="286" t="str">
        <f>A$9</f>
        <v>Të tjera shpenzime korrente</v>
      </c>
      <c r="B339" s="286"/>
      <c r="C339" s="288">
        <v>4604</v>
      </c>
      <c r="D339" s="288">
        <v>3540</v>
      </c>
      <c r="E339" s="288">
        <v>3603</v>
      </c>
      <c r="F339" s="407" t="str">
        <f t="shared" si="1290"/>
        <v>OK!</v>
      </c>
      <c r="G339" s="407" t="str">
        <f t="shared" si="1291"/>
        <v>OK!</v>
      </c>
      <c r="H339" s="407" t="str">
        <f t="shared" si="1292"/>
        <v>OK!</v>
      </c>
      <c r="I339" s="407" t="str">
        <f t="shared" si="1293"/>
        <v>OK!</v>
      </c>
      <c r="J339" s="407" t="str">
        <f t="shared" si="1294"/>
        <v>OK!</v>
      </c>
      <c r="K339" s="407" t="str">
        <f t="shared" si="1295"/>
        <v>OK!</v>
      </c>
      <c r="L339" s="407" t="str">
        <f t="shared" si="1296"/>
        <v>OK!</v>
      </c>
      <c r="M339" s="407" t="str">
        <f t="shared" si="1297"/>
        <v>OK!</v>
      </c>
      <c r="N339" s="407" t="str">
        <f t="shared" si="1298"/>
        <v>OK!</v>
      </c>
      <c r="O339" s="407" t="str">
        <f t="shared" si="1299"/>
        <v>OK!</v>
      </c>
      <c r="P339" s="407" t="str">
        <f t="shared" si="1300"/>
        <v>OK!</v>
      </c>
      <c r="Q339" s="407" t="str">
        <f t="shared" si="1301"/>
        <v>OK!</v>
      </c>
      <c r="R339" s="407" t="str">
        <f t="shared" si="1302"/>
        <v>OK!</v>
      </c>
      <c r="S339" s="407" t="str">
        <f t="shared" si="1303"/>
        <v>OK!</v>
      </c>
      <c r="T339" s="407" t="str">
        <f t="shared" si="1304"/>
        <v>OK!</v>
      </c>
    </row>
    <row r="340" spans="1:20" x14ac:dyDescent="0.15">
      <c r="A340" s="564" t="str">
        <f>A$10</f>
        <v>Shpenzimet kapitale</v>
      </c>
      <c r="B340" s="565"/>
      <c r="C340" s="562">
        <f>C341-C338-C339</f>
        <v>3000</v>
      </c>
      <c r="D340" s="560">
        <f>D341-D338-D339</f>
        <v>16258</v>
      </c>
      <c r="E340" s="560">
        <f>E341-E338-E339</f>
        <v>36500</v>
      </c>
      <c r="F340" s="407" t="str">
        <f t="shared" si="1290"/>
        <v>OK!</v>
      </c>
      <c r="G340" s="407" t="str">
        <f t="shared" si="1291"/>
        <v>OK!</v>
      </c>
      <c r="H340" s="407" t="str">
        <f t="shared" si="1292"/>
        <v>OK!</v>
      </c>
      <c r="I340" s="407" t="str">
        <f t="shared" si="1293"/>
        <v>OK!</v>
      </c>
      <c r="J340" s="407" t="str">
        <f t="shared" si="1294"/>
        <v>OK!</v>
      </c>
      <c r="K340" s="407" t="str">
        <f t="shared" si="1295"/>
        <v>OK!</v>
      </c>
      <c r="L340" s="407" t="str">
        <f t="shared" si="1296"/>
        <v>OK!</v>
      </c>
      <c r="M340" s="407" t="str">
        <f t="shared" si="1297"/>
        <v>OK!</v>
      </c>
      <c r="N340" s="407" t="str">
        <f t="shared" si="1298"/>
        <v>OK!</v>
      </c>
      <c r="O340" s="407" t="str">
        <f t="shared" si="1299"/>
        <v>OK!</v>
      </c>
      <c r="P340" s="407" t="str">
        <f t="shared" si="1300"/>
        <v>OK!</v>
      </c>
      <c r="Q340" s="407" t="str">
        <f t="shared" si="1301"/>
        <v>OK!</v>
      </c>
      <c r="R340" s="407" t="str">
        <f t="shared" si="1302"/>
        <v>OK!</v>
      </c>
      <c r="S340" s="407" t="str">
        <f t="shared" si="1303"/>
        <v>OK!</v>
      </c>
      <c r="T340" s="407" t="str">
        <f t="shared" si="1304"/>
        <v>OK!</v>
      </c>
    </row>
    <row r="341" spans="1:20" x14ac:dyDescent="0.15">
      <c r="A341" s="554" t="str">
        <f>A$11</f>
        <v>Tavanet e përgjithshme</v>
      </c>
      <c r="B341" s="555"/>
      <c r="C341" s="561">
        <v>26505</v>
      </c>
      <c r="D341" s="561">
        <v>38776</v>
      </c>
      <c r="E341" s="561">
        <v>59156</v>
      </c>
      <c r="F341" s="407" t="str">
        <f>IF(C341&lt;0,"STOPP!","OK!")</f>
        <v>OK!</v>
      </c>
      <c r="G341" s="407" t="str">
        <f t="shared" si="1291"/>
        <v>OK!</v>
      </c>
      <c r="H341" s="407" t="str">
        <f t="shared" si="1292"/>
        <v>OK!</v>
      </c>
      <c r="I341" s="407" t="str">
        <f t="shared" si="1293"/>
        <v>OK!</v>
      </c>
      <c r="J341" s="407" t="str">
        <f t="shared" si="1294"/>
        <v>OK!</v>
      </c>
      <c r="K341" s="407" t="str">
        <f t="shared" si="1295"/>
        <v>OK!</v>
      </c>
      <c r="L341" s="407" t="str">
        <f t="shared" si="1296"/>
        <v>OK!</v>
      </c>
      <c r="M341" s="407" t="str">
        <f t="shared" si="1297"/>
        <v>OK!</v>
      </c>
      <c r="N341" s="407" t="str">
        <f t="shared" si="1298"/>
        <v>OK!</v>
      </c>
      <c r="O341" s="407" t="str">
        <f t="shared" si="1299"/>
        <v>OK!</v>
      </c>
      <c r="P341" s="407" t="str">
        <f t="shared" si="1300"/>
        <v>OK!</v>
      </c>
      <c r="Q341" s="407" t="str">
        <f t="shared" si="1301"/>
        <v>OK!</v>
      </c>
      <c r="R341" s="407" t="str">
        <f t="shared" si="1302"/>
        <v>OK!</v>
      </c>
      <c r="S341" s="407" t="str">
        <f>IF(D341&lt;0,"STOPP!","OK!")</f>
        <v>OK!</v>
      </c>
      <c r="T341" s="407" t="str">
        <f>IF(E341&lt;0,"STOPP!","OK!")</f>
        <v>OK!</v>
      </c>
    </row>
    <row r="342" spans="1:20" x14ac:dyDescent="0.15">
      <c r="A342" s="566" t="str">
        <f>A$12</f>
        <v>Angazhimet kujtesë</v>
      </c>
      <c r="B342" s="562"/>
      <c r="C342" s="562">
        <f>'(C5) Angazhimet'!D117</f>
        <v>0</v>
      </c>
      <c r="D342" s="562">
        <f>'(C5) Angazhimet'!E117</f>
        <v>0</v>
      </c>
      <c r="E342" s="562">
        <f>'(C5) Angazhimet'!F117</f>
        <v>0</v>
      </c>
      <c r="F342" s="407" t="str">
        <f>IF(C342&gt;C341,"STOPP!","OK!")</f>
        <v>OK!</v>
      </c>
      <c r="G342" s="407" t="str">
        <f t="shared" si="1291"/>
        <v>OK!</v>
      </c>
      <c r="H342" s="407" t="str">
        <f t="shared" si="1292"/>
        <v>OK!</v>
      </c>
      <c r="I342" s="407" t="str">
        <f t="shared" si="1293"/>
        <v>OK!</v>
      </c>
      <c r="J342" s="407" t="str">
        <f t="shared" si="1294"/>
        <v>OK!</v>
      </c>
      <c r="K342" s="407" t="str">
        <f t="shared" si="1295"/>
        <v>OK!</v>
      </c>
      <c r="L342" s="407" t="str">
        <f t="shared" si="1296"/>
        <v>OK!</v>
      </c>
      <c r="M342" s="407" t="str">
        <f t="shared" si="1297"/>
        <v>OK!</v>
      </c>
      <c r="N342" s="407" t="str">
        <f t="shared" si="1298"/>
        <v>OK!</v>
      </c>
      <c r="O342" s="407" t="str">
        <f t="shared" si="1299"/>
        <v>OK!</v>
      </c>
      <c r="P342" s="407" t="str">
        <f t="shared" si="1300"/>
        <v>OK!</v>
      </c>
      <c r="Q342" s="407" t="str">
        <f t="shared" si="1301"/>
        <v>OK!</v>
      </c>
      <c r="R342" s="407" t="str">
        <f t="shared" si="1302"/>
        <v>OK!</v>
      </c>
      <c r="S342" s="407" t="str">
        <f>IF(D342&gt;D341,"STOPP!","OK!")</f>
        <v>OK!</v>
      </c>
      <c r="T342" s="407" t="str">
        <f>IF(E342&gt;E341,"STOPP!","OK!")</f>
        <v>OK!</v>
      </c>
    </row>
    <row r="343" spans="1:20" ht="15.75" hidden="1" x14ac:dyDescent="0.15">
      <c r="A343" s="696" t="str">
        <f>'(B3) Struktura Funksionale'!B104</f>
        <v>08230</v>
      </c>
      <c r="B343" s="866" t="str">
        <f>'(B3) Struktura Funksionale'!C104</f>
        <v>Arti dhe kultura</v>
      </c>
      <c r="C343" s="867"/>
      <c r="D343" s="867"/>
      <c r="E343" s="868"/>
      <c r="F343" s="407"/>
      <c r="G343" s="407"/>
      <c r="H343" s="407"/>
      <c r="I343" s="407"/>
      <c r="J343" s="407"/>
      <c r="K343" s="407"/>
      <c r="L343" s="407"/>
      <c r="M343" s="407"/>
      <c r="N343" s="407"/>
      <c r="O343" s="407"/>
      <c r="P343" s="407"/>
      <c r="Q343" s="407"/>
      <c r="R343" s="407"/>
      <c r="S343" s="407"/>
      <c r="T343" s="407"/>
    </row>
    <row r="344" spans="1:20" hidden="1" x14ac:dyDescent="0.15">
      <c r="A344" s="286" t="str">
        <f>A$8</f>
        <v>Pagat dhe sigurimet shoqërore</v>
      </c>
      <c r="B344" s="286"/>
      <c r="C344" s="287"/>
      <c r="D344" s="287"/>
      <c r="E344" s="287"/>
      <c r="F344" s="407" t="str">
        <f t="shared" ref="F344:F346" si="1305">IF(C344&lt;0,"STOPP!","OK!")</f>
        <v>OK!</v>
      </c>
      <c r="G344" s="407" t="str">
        <f t="shared" ref="G344:G348" si="1306">IF(D344&lt;0,"STOPP!","OK!")</f>
        <v>OK!</v>
      </c>
      <c r="H344" s="407" t="str">
        <f t="shared" ref="H344:H348" si="1307">IF(E344&lt;0,"STOPP!","OK!")</f>
        <v>OK!</v>
      </c>
      <c r="I344" s="407" t="str">
        <f t="shared" ref="I344:I348" si="1308">IF(F344&lt;0,"STOPP!","OK!")</f>
        <v>OK!</v>
      </c>
      <c r="J344" s="407" t="str">
        <f t="shared" ref="J344:J348" si="1309">IF(G344&lt;0,"STOPP!","OK!")</f>
        <v>OK!</v>
      </c>
      <c r="K344" s="407" t="str">
        <f t="shared" ref="K344:K348" si="1310">IF(H344&lt;0,"STOPP!","OK!")</f>
        <v>OK!</v>
      </c>
      <c r="L344" s="407" t="str">
        <f t="shared" ref="L344:L348" si="1311">IF(I344&lt;0,"STOPP!","OK!")</f>
        <v>OK!</v>
      </c>
      <c r="M344" s="407" t="str">
        <f t="shared" ref="M344:M348" si="1312">IF(J344&lt;0,"STOPP!","OK!")</f>
        <v>OK!</v>
      </c>
      <c r="N344" s="407" t="str">
        <f t="shared" ref="N344:N348" si="1313">IF(K344&lt;0,"STOPP!","OK!")</f>
        <v>OK!</v>
      </c>
      <c r="O344" s="407" t="str">
        <f t="shared" ref="O344:O348" si="1314">IF(L344&lt;0,"STOPP!","OK!")</f>
        <v>OK!</v>
      </c>
      <c r="P344" s="407" t="str">
        <f t="shared" ref="P344:P348" si="1315">IF(M344&lt;0,"STOPP!","OK!")</f>
        <v>OK!</v>
      </c>
      <c r="Q344" s="407" t="str">
        <f t="shared" ref="Q344:Q348" si="1316">IF(N344&lt;0,"STOPP!","OK!")</f>
        <v>OK!</v>
      </c>
      <c r="R344" s="407" t="str">
        <f t="shared" ref="R344:R348" si="1317">IF(O344&lt;0,"STOPP!","OK!")</f>
        <v>OK!</v>
      </c>
      <c r="S344" s="407" t="str">
        <f t="shared" ref="S344:S346" si="1318">IF(D344&lt;0,"STOPP!","OK!")</f>
        <v>OK!</v>
      </c>
      <c r="T344" s="407" t="str">
        <f t="shared" ref="T344:T346" si="1319">IF(E344&lt;0,"STOPP!","OK!")</f>
        <v>OK!</v>
      </c>
    </row>
    <row r="345" spans="1:20" hidden="1" x14ac:dyDescent="0.15">
      <c r="A345" s="286" t="str">
        <f>A$9</f>
        <v>Të tjera shpenzime korrente</v>
      </c>
      <c r="B345" s="286"/>
      <c r="C345" s="288"/>
      <c r="D345" s="288"/>
      <c r="E345" s="288"/>
      <c r="F345" s="407" t="str">
        <f t="shared" si="1305"/>
        <v>OK!</v>
      </c>
      <c r="G345" s="407" t="str">
        <f t="shared" si="1306"/>
        <v>OK!</v>
      </c>
      <c r="H345" s="407" t="str">
        <f t="shared" si="1307"/>
        <v>OK!</v>
      </c>
      <c r="I345" s="407" t="str">
        <f t="shared" si="1308"/>
        <v>OK!</v>
      </c>
      <c r="J345" s="407" t="str">
        <f t="shared" si="1309"/>
        <v>OK!</v>
      </c>
      <c r="K345" s="407" t="str">
        <f t="shared" si="1310"/>
        <v>OK!</v>
      </c>
      <c r="L345" s="407" t="str">
        <f t="shared" si="1311"/>
        <v>OK!</v>
      </c>
      <c r="M345" s="407" t="str">
        <f t="shared" si="1312"/>
        <v>OK!</v>
      </c>
      <c r="N345" s="407" t="str">
        <f t="shared" si="1313"/>
        <v>OK!</v>
      </c>
      <c r="O345" s="407" t="str">
        <f t="shared" si="1314"/>
        <v>OK!</v>
      </c>
      <c r="P345" s="407" t="str">
        <f t="shared" si="1315"/>
        <v>OK!</v>
      </c>
      <c r="Q345" s="407" t="str">
        <f t="shared" si="1316"/>
        <v>OK!</v>
      </c>
      <c r="R345" s="407" t="str">
        <f t="shared" si="1317"/>
        <v>OK!</v>
      </c>
      <c r="S345" s="407" t="str">
        <f t="shared" si="1318"/>
        <v>OK!</v>
      </c>
      <c r="T345" s="407" t="str">
        <f t="shared" si="1319"/>
        <v>OK!</v>
      </c>
    </row>
    <row r="346" spans="1:20" hidden="1" x14ac:dyDescent="0.15">
      <c r="A346" s="564" t="str">
        <f>A$10</f>
        <v>Shpenzimet kapitale</v>
      </c>
      <c r="B346" s="565"/>
      <c r="C346" s="562">
        <f>C347-C344-C345</f>
        <v>0</v>
      </c>
      <c r="D346" s="560">
        <f>D347-D344-D345</f>
        <v>0</v>
      </c>
      <c r="E346" s="560">
        <f>E347-E344-E345</f>
        <v>0</v>
      </c>
      <c r="F346" s="407" t="str">
        <f t="shared" si="1305"/>
        <v>OK!</v>
      </c>
      <c r="G346" s="407" t="str">
        <f t="shared" si="1306"/>
        <v>OK!</v>
      </c>
      <c r="H346" s="407" t="str">
        <f t="shared" si="1307"/>
        <v>OK!</v>
      </c>
      <c r="I346" s="407" t="str">
        <f t="shared" si="1308"/>
        <v>OK!</v>
      </c>
      <c r="J346" s="407" t="str">
        <f t="shared" si="1309"/>
        <v>OK!</v>
      </c>
      <c r="K346" s="407" t="str">
        <f t="shared" si="1310"/>
        <v>OK!</v>
      </c>
      <c r="L346" s="407" t="str">
        <f t="shared" si="1311"/>
        <v>OK!</v>
      </c>
      <c r="M346" s="407" t="str">
        <f t="shared" si="1312"/>
        <v>OK!</v>
      </c>
      <c r="N346" s="407" t="str">
        <f t="shared" si="1313"/>
        <v>OK!</v>
      </c>
      <c r="O346" s="407" t="str">
        <f t="shared" si="1314"/>
        <v>OK!</v>
      </c>
      <c r="P346" s="407" t="str">
        <f t="shared" si="1315"/>
        <v>OK!</v>
      </c>
      <c r="Q346" s="407" t="str">
        <f t="shared" si="1316"/>
        <v>OK!</v>
      </c>
      <c r="R346" s="407" t="str">
        <f t="shared" si="1317"/>
        <v>OK!</v>
      </c>
      <c r="S346" s="407" t="str">
        <f t="shared" si="1318"/>
        <v>OK!</v>
      </c>
      <c r="T346" s="407" t="str">
        <f t="shared" si="1319"/>
        <v>OK!</v>
      </c>
    </row>
    <row r="347" spans="1:20" hidden="1" x14ac:dyDescent="0.15">
      <c r="A347" s="554" t="str">
        <f>A$11</f>
        <v>Tavanet e përgjithshme</v>
      </c>
      <c r="B347" s="555"/>
      <c r="C347" s="563"/>
      <c r="D347" s="561"/>
      <c r="E347" s="561"/>
      <c r="F347" s="407" t="str">
        <f>IF(C347&lt;0,"STOPP!","OK!")</f>
        <v>OK!</v>
      </c>
      <c r="G347" s="407" t="str">
        <f t="shared" si="1306"/>
        <v>OK!</v>
      </c>
      <c r="H347" s="407" t="str">
        <f t="shared" si="1307"/>
        <v>OK!</v>
      </c>
      <c r="I347" s="407" t="str">
        <f t="shared" si="1308"/>
        <v>OK!</v>
      </c>
      <c r="J347" s="407" t="str">
        <f t="shared" si="1309"/>
        <v>OK!</v>
      </c>
      <c r="K347" s="407" t="str">
        <f t="shared" si="1310"/>
        <v>OK!</v>
      </c>
      <c r="L347" s="407" t="str">
        <f t="shared" si="1311"/>
        <v>OK!</v>
      </c>
      <c r="M347" s="407" t="str">
        <f t="shared" si="1312"/>
        <v>OK!</v>
      </c>
      <c r="N347" s="407" t="str">
        <f t="shared" si="1313"/>
        <v>OK!</v>
      </c>
      <c r="O347" s="407" t="str">
        <f t="shared" si="1314"/>
        <v>OK!</v>
      </c>
      <c r="P347" s="407" t="str">
        <f t="shared" si="1315"/>
        <v>OK!</v>
      </c>
      <c r="Q347" s="407" t="str">
        <f t="shared" si="1316"/>
        <v>OK!</v>
      </c>
      <c r="R347" s="407" t="str">
        <f t="shared" si="1317"/>
        <v>OK!</v>
      </c>
      <c r="S347" s="407" t="str">
        <f>IF(D347&lt;0,"STOPP!","OK!")</f>
        <v>OK!</v>
      </c>
      <c r="T347" s="407" t="str">
        <f>IF(E347&lt;0,"STOPP!","OK!")</f>
        <v>OK!</v>
      </c>
    </row>
    <row r="348" spans="1:20" hidden="1" x14ac:dyDescent="0.15">
      <c r="A348" s="566" t="str">
        <f>A$12</f>
        <v>Angazhimet kujtesë</v>
      </c>
      <c r="B348" s="562"/>
      <c r="C348" s="562">
        <f>'(C5) Angazhimet'!D118</f>
        <v>0</v>
      </c>
      <c r="D348" s="562">
        <f>'(C5) Angazhimet'!E118</f>
        <v>0</v>
      </c>
      <c r="E348" s="562">
        <f>'(C5) Angazhimet'!F118</f>
        <v>0</v>
      </c>
      <c r="F348" s="407" t="str">
        <f>IF(C348&gt;C347,"STOPP!","OK!")</f>
        <v>OK!</v>
      </c>
      <c r="G348" s="407" t="str">
        <f t="shared" si="1306"/>
        <v>OK!</v>
      </c>
      <c r="H348" s="407" t="str">
        <f t="shared" si="1307"/>
        <v>OK!</v>
      </c>
      <c r="I348" s="407" t="str">
        <f t="shared" si="1308"/>
        <v>OK!</v>
      </c>
      <c r="J348" s="407" t="str">
        <f t="shared" si="1309"/>
        <v>OK!</v>
      </c>
      <c r="K348" s="407" t="str">
        <f t="shared" si="1310"/>
        <v>OK!</v>
      </c>
      <c r="L348" s="407" t="str">
        <f t="shared" si="1311"/>
        <v>OK!</v>
      </c>
      <c r="M348" s="407" t="str">
        <f t="shared" si="1312"/>
        <v>OK!</v>
      </c>
      <c r="N348" s="407" t="str">
        <f t="shared" si="1313"/>
        <v>OK!</v>
      </c>
      <c r="O348" s="407" t="str">
        <f t="shared" si="1314"/>
        <v>OK!</v>
      </c>
      <c r="P348" s="407" t="str">
        <f t="shared" si="1315"/>
        <v>OK!</v>
      </c>
      <c r="Q348" s="407" t="str">
        <f t="shared" si="1316"/>
        <v>OK!</v>
      </c>
      <c r="R348" s="407" t="str">
        <f t="shared" si="1317"/>
        <v>OK!</v>
      </c>
      <c r="S348" s="407" t="str">
        <f>IF(D348&gt;D347,"STOPP!","OK!")</f>
        <v>OK!</v>
      </c>
      <c r="T348" s="407" t="str">
        <f>IF(E348&gt;E347,"STOPP!","OK!")</f>
        <v>OK!</v>
      </c>
    </row>
    <row r="349" spans="1:20" ht="15.75" hidden="1" x14ac:dyDescent="0.15">
      <c r="A349" s="696" t="str">
        <f>'(B3) Struktura Funksionale'!B105</f>
        <v>08280</v>
      </c>
      <c r="B349" s="866" t="str">
        <f>'(B3) Struktura Funksionale'!C105</f>
        <v xml:space="preserve">Muzetë, teatrot dhe eventet kulturore </v>
      </c>
      <c r="C349" s="867"/>
      <c r="D349" s="867"/>
      <c r="E349" s="868"/>
      <c r="F349" s="407"/>
      <c r="G349" s="407"/>
      <c r="H349" s="407"/>
      <c r="I349" s="407"/>
      <c r="J349" s="407"/>
      <c r="K349" s="407"/>
      <c r="L349" s="407"/>
      <c r="M349" s="407"/>
      <c r="N349" s="407"/>
      <c r="O349" s="407"/>
      <c r="P349" s="407"/>
      <c r="Q349" s="407"/>
      <c r="R349" s="407"/>
      <c r="S349" s="407"/>
      <c r="T349" s="407"/>
    </row>
    <row r="350" spans="1:20" hidden="1" x14ac:dyDescent="0.15">
      <c r="A350" s="286" t="str">
        <f>A$8</f>
        <v>Pagat dhe sigurimet shoqërore</v>
      </c>
      <c r="B350" s="286"/>
      <c r="C350" s="287"/>
      <c r="D350" s="287"/>
      <c r="E350" s="287"/>
      <c r="F350" s="407" t="str">
        <f t="shared" ref="F350:F352" si="1320">IF(C350&lt;0,"STOPP!","OK!")</f>
        <v>OK!</v>
      </c>
      <c r="G350" s="407" t="str">
        <f t="shared" ref="G350:G354" si="1321">IF(D350&lt;0,"STOPP!","OK!")</f>
        <v>OK!</v>
      </c>
      <c r="H350" s="407" t="str">
        <f t="shared" ref="H350:H354" si="1322">IF(E350&lt;0,"STOPP!","OK!")</f>
        <v>OK!</v>
      </c>
      <c r="I350" s="407" t="str">
        <f t="shared" ref="I350:I354" si="1323">IF(F350&lt;0,"STOPP!","OK!")</f>
        <v>OK!</v>
      </c>
      <c r="J350" s="407" t="str">
        <f t="shared" ref="J350:J354" si="1324">IF(G350&lt;0,"STOPP!","OK!")</f>
        <v>OK!</v>
      </c>
      <c r="K350" s="407" t="str">
        <f t="shared" ref="K350:K354" si="1325">IF(H350&lt;0,"STOPP!","OK!")</f>
        <v>OK!</v>
      </c>
      <c r="L350" s="407" t="str">
        <f t="shared" ref="L350:L354" si="1326">IF(I350&lt;0,"STOPP!","OK!")</f>
        <v>OK!</v>
      </c>
      <c r="M350" s="407" t="str">
        <f t="shared" ref="M350:M354" si="1327">IF(J350&lt;0,"STOPP!","OK!")</f>
        <v>OK!</v>
      </c>
      <c r="N350" s="407" t="str">
        <f t="shared" ref="N350:N354" si="1328">IF(K350&lt;0,"STOPP!","OK!")</f>
        <v>OK!</v>
      </c>
      <c r="O350" s="407" t="str">
        <f t="shared" ref="O350:O354" si="1329">IF(L350&lt;0,"STOPP!","OK!")</f>
        <v>OK!</v>
      </c>
      <c r="P350" s="407" t="str">
        <f t="shared" ref="P350:P354" si="1330">IF(M350&lt;0,"STOPP!","OK!")</f>
        <v>OK!</v>
      </c>
      <c r="Q350" s="407" t="str">
        <f t="shared" ref="Q350:Q354" si="1331">IF(N350&lt;0,"STOPP!","OK!")</f>
        <v>OK!</v>
      </c>
      <c r="R350" s="407" t="str">
        <f t="shared" ref="R350:R354" si="1332">IF(O350&lt;0,"STOPP!","OK!")</f>
        <v>OK!</v>
      </c>
      <c r="S350" s="407" t="str">
        <f t="shared" ref="S350:S352" si="1333">IF(D350&lt;0,"STOPP!","OK!")</f>
        <v>OK!</v>
      </c>
      <c r="T350" s="407" t="str">
        <f t="shared" ref="T350:T352" si="1334">IF(E350&lt;0,"STOPP!","OK!")</f>
        <v>OK!</v>
      </c>
    </row>
    <row r="351" spans="1:20" hidden="1" x14ac:dyDescent="0.15">
      <c r="A351" s="286" t="str">
        <f>A$9</f>
        <v>Të tjera shpenzime korrente</v>
      </c>
      <c r="B351" s="286"/>
      <c r="C351" s="288"/>
      <c r="D351" s="288"/>
      <c r="E351" s="288"/>
      <c r="F351" s="407" t="str">
        <f t="shared" si="1320"/>
        <v>OK!</v>
      </c>
      <c r="G351" s="407" t="str">
        <f t="shared" si="1321"/>
        <v>OK!</v>
      </c>
      <c r="H351" s="407" t="str">
        <f t="shared" si="1322"/>
        <v>OK!</v>
      </c>
      <c r="I351" s="407" t="str">
        <f t="shared" si="1323"/>
        <v>OK!</v>
      </c>
      <c r="J351" s="407" t="str">
        <f t="shared" si="1324"/>
        <v>OK!</v>
      </c>
      <c r="K351" s="407" t="str">
        <f t="shared" si="1325"/>
        <v>OK!</v>
      </c>
      <c r="L351" s="407" t="str">
        <f t="shared" si="1326"/>
        <v>OK!</v>
      </c>
      <c r="M351" s="407" t="str">
        <f t="shared" si="1327"/>
        <v>OK!</v>
      </c>
      <c r="N351" s="407" t="str">
        <f t="shared" si="1328"/>
        <v>OK!</v>
      </c>
      <c r="O351" s="407" t="str">
        <f t="shared" si="1329"/>
        <v>OK!</v>
      </c>
      <c r="P351" s="407" t="str">
        <f t="shared" si="1330"/>
        <v>OK!</v>
      </c>
      <c r="Q351" s="407" t="str">
        <f t="shared" si="1331"/>
        <v>OK!</v>
      </c>
      <c r="R351" s="407" t="str">
        <f t="shared" si="1332"/>
        <v>OK!</v>
      </c>
      <c r="S351" s="407" t="str">
        <f t="shared" si="1333"/>
        <v>OK!</v>
      </c>
      <c r="T351" s="407" t="str">
        <f t="shared" si="1334"/>
        <v>OK!</v>
      </c>
    </row>
    <row r="352" spans="1:20" hidden="1" x14ac:dyDescent="0.15">
      <c r="A352" s="564" t="str">
        <f>A$10</f>
        <v>Shpenzimet kapitale</v>
      </c>
      <c r="B352" s="565"/>
      <c r="C352" s="562">
        <f>C353-C350-C351</f>
        <v>0</v>
      </c>
      <c r="D352" s="560">
        <f>D353-D350-D351</f>
        <v>0</v>
      </c>
      <c r="E352" s="560">
        <f>E353-E350-E351</f>
        <v>0</v>
      </c>
      <c r="F352" s="407" t="str">
        <f t="shared" si="1320"/>
        <v>OK!</v>
      </c>
      <c r="G352" s="407" t="str">
        <f t="shared" si="1321"/>
        <v>OK!</v>
      </c>
      <c r="H352" s="407" t="str">
        <f t="shared" si="1322"/>
        <v>OK!</v>
      </c>
      <c r="I352" s="407" t="str">
        <f t="shared" si="1323"/>
        <v>OK!</v>
      </c>
      <c r="J352" s="407" t="str">
        <f t="shared" si="1324"/>
        <v>OK!</v>
      </c>
      <c r="K352" s="407" t="str">
        <f t="shared" si="1325"/>
        <v>OK!</v>
      </c>
      <c r="L352" s="407" t="str">
        <f t="shared" si="1326"/>
        <v>OK!</v>
      </c>
      <c r="M352" s="407" t="str">
        <f t="shared" si="1327"/>
        <v>OK!</v>
      </c>
      <c r="N352" s="407" t="str">
        <f t="shared" si="1328"/>
        <v>OK!</v>
      </c>
      <c r="O352" s="407" t="str">
        <f t="shared" si="1329"/>
        <v>OK!</v>
      </c>
      <c r="P352" s="407" t="str">
        <f t="shared" si="1330"/>
        <v>OK!</v>
      </c>
      <c r="Q352" s="407" t="str">
        <f t="shared" si="1331"/>
        <v>OK!</v>
      </c>
      <c r="R352" s="407" t="str">
        <f t="shared" si="1332"/>
        <v>OK!</v>
      </c>
      <c r="S352" s="407" t="str">
        <f t="shared" si="1333"/>
        <v>OK!</v>
      </c>
      <c r="T352" s="407" t="str">
        <f t="shared" si="1334"/>
        <v>OK!</v>
      </c>
    </row>
    <row r="353" spans="1:20" hidden="1" x14ac:dyDescent="0.15">
      <c r="A353" s="554" t="str">
        <f>A$11</f>
        <v>Tavanet e përgjithshme</v>
      </c>
      <c r="B353" s="555"/>
      <c r="C353" s="563"/>
      <c r="D353" s="561"/>
      <c r="E353" s="561"/>
      <c r="F353" s="407" t="str">
        <f>IF(C353&lt;0,"STOPP!","OK!")</f>
        <v>OK!</v>
      </c>
      <c r="G353" s="407" t="str">
        <f t="shared" si="1321"/>
        <v>OK!</v>
      </c>
      <c r="H353" s="407" t="str">
        <f t="shared" si="1322"/>
        <v>OK!</v>
      </c>
      <c r="I353" s="407" t="str">
        <f t="shared" si="1323"/>
        <v>OK!</v>
      </c>
      <c r="J353" s="407" t="str">
        <f t="shared" si="1324"/>
        <v>OK!</v>
      </c>
      <c r="K353" s="407" t="str">
        <f t="shared" si="1325"/>
        <v>OK!</v>
      </c>
      <c r="L353" s="407" t="str">
        <f t="shared" si="1326"/>
        <v>OK!</v>
      </c>
      <c r="M353" s="407" t="str">
        <f t="shared" si="1327"/>
        <v>OK!</v>
      </c>
      <c r="N353" s="407" t="str">
        <f t="shared" si="1328"/>
        <v>OK!</v>
      </c>
      <c r="O353" s="407" t="str">
        <f t="shared" si="1329"/>
        <v>OK!</v>
      </c>
      <c r="P353" s="407" t="str">
        <f t="shared" si="1330"/>
        <v>OK!</v>
      </c>
      <c r="Q353" s="407" t="str">
        <f t="shared" si="1331"/>
        <v>OK!</v>
      </c>
      <c r="R353" s="407" t="str">
        <f t="shared" si="1332"/>
        <v>OK!</v>
      </c>
      <c r="S353" s="407" t="str">
        <f>IF(D353&lt;0,"STOPP!","OK!")</f>
        <v>OK!</v>
      </c>
      <c r="T353" s="407" t="str">
        <f>IF(E353&lt;0,"STOPP!","OK!")</f>
        <v>OK!</v>
      </c>
    </row>
    <row r="354" spans="1:20" hidden="1" x14ac:dyDescent="0.15">
      <c r="A354" s="566" t="str">
        <f>A$12</f>
        <v>Angazhimet kujtesë</v>
      </c>
      <c r="B354" s="562"/>
      <c r="C354" s="562">
        <f>'(C5) Angazhimet'!D119</f>
        <v>0</v>
      </c>
      <c r="D354" s="562">
        <f>'(C5) Angazhimet'!E119</f>
        <v>0</v>
      </c>
      <c r="E354" s="562">
        <f>'(C5) Angazhimet'!F119</f>
        <v>0</v>
      </c>
      <c r="F354" s="407" t="str">
        <f>IF(C354&gt;C353,"STOPP!","OK!")</f>
        <v>OK!</v>
      </c>
      <c r="G354" s="407" t="str">
        <f t="shared" si="1321"/>
        <v>OK!</v>
      </c>
      <c r="H354" s="407" t="str">
        <f t="shared" si="1322"/>
        <v>OK!</v>
      </c>
      <c r="I354" s="407" t="str">
        <f t="shared" si="1323"/>
        <v>OK!</v>
      </c>
      <c r="J354" s="407" t="str">
        <f t="shared" si="1324"/>
        <v>OK!</v>
      </c>
      <c r="K354" s="407" t="str">
        <f t="shared" si="1325"/>
        <v>OK!</v>
      </c>
      <c r="L354" s="407" t="str">
        <f t="shared" si="1326"/>
        <v>OK!</v>
      </c>
      <c r="M354" s="407" t="str">
        <f t="shared" si="1327"/>
        <v>OK!</v>
      </c>
      <c r="N354" s="407" t="str">
        <f t="shared" si="1328"/>
        <v>OK!</v>
      </c>
      <c r="O354" s="407" t="str">
        <f t="shared" si="1329"/>
        <v>OK!</v>
      </c>
      <c r="P354" s="407" t="str">
        <f t="shared" si="1330"/>
        <v>OK!</v>
      </c>
      <c r="Q354" s="407" t="str">
        <f t="shared" si="1331"/>
        <v>OK!</v>
      </c>
      <c r="R354" s="407" t="str">
        <f t="shared" si="1332"/>
        <v>OK!</v>
      </c>
      <c r="S354" s="407" t="str">
        <f>IF(D354&gt;D353,"STOPP!","OK!")</f>
        <v>OK!</v>
      </c>
      <c r="T354" s="407" t="str">
        <f>IF(E354&gt;E353,"STOPP!","OK!")</f>
        <v>OK!</v>
      </c>
    </row>
    <row r="355" spans="1:20" ht="24" customHeight="1" x14ac:dyDescent="0.25">
      <c r="A355" s="685" t="str">
        <f>'(B2) Struktura Organizative'!A55</f>
        <v>Nënfunksioni 21</v>
      </c>
      <c r="B355" s="869" t="str">
        <f>'(B2) Struktura Organizative'!B55</f>
        <v>091 Arsimi bazë dhe parashkollor</v>
      </c>
      <c r="C355" s="870"/>
      <c r="D355" s="870"/>
      <c r="E355" s="871"/>
      <c r="G355" s="312">
        <f>C359</f>
        <v>201495</v>
      </c>
      <c r="H355" s="312">
        <f t="shared" ref="H355" si="1335">D359</f>
        <v>240606</v>
      </c>
      <c r="I355" s="312">
        <f t="shared" ref="I355" si="1336">E359</f>
        <v>198187</v>
      </c>
      <c r="J355" s="312">
        <f>C356</f>
        <v>146527</v>
      </c>
      <c r="K355" s="312">
        <f t="shared" ref="K355" si="1337">D356</f>
        <v>147941</v>
      </c>
      <c r="L355" s="312">
        <f t="shared" ref="L355" si="1338">E356</f>
        <v>150200</v>
      </c>
      <c r="M355" s="312">
        <f>C357</f>
        <v>49299</v>
      </c>
      <c r="N355" s="312">
        <f t="shared" ref="N355" si="1339">D357</f>
        <v>49510</v>
      </c>
      <c r="O355" s="312">
        <f t="shared" ref="O355" si="1340">E357</f>
        <v>47987</v>
      </c>
      <c r="P355" s="312">
        <f>C358</f>
        <v>5669</v>
      </c>
      <c r="Q355" s="312">
        <f t="shared" ref="Q355" si="1341">D358</f>
        <v>43155</v>
      </c>
      <c r="R355" s="312">
        <f t="shared" ref="R355" si="1342">E358</f>
        <v>0</v>
      </c>
    </row>
    <row r="356" spans="1:20" x14ac:dyDescent="0.15">
      <c r="A356" s="286" t="str">
        <f>A$8</f>
        <v>Pagat dhe sigurimet shoqërore</v>
      </c>
      <c r="B356" s="286"/>
      <c r="C356" s="562">
        <f>C362</f>
        <v>146527</v>
      </c>
      <c r="D356" s="562">
        <f t="shared" ref="D356:E356" si="1343">D362</f>
        <v>147941</v>
      </c>
      <c r="E356" s="562">
        <f t="shared" si="1343"/>
        <v>150200</v>
      </c>
      <c r="F356" s="407" t="str">
        <f t="shared" ref="F356:F358" si="1344">IF(C356&lt;0,"STOPP!","OK!")</f>
        <v>OK!</v>
      </c>
      <c r="G356" s="407" t="str">
        <f t="shared" ref="G356:G358" si="1345">IF(D356&lt;0,"STOPP!","OK!")</f>
        <v>OK!</v>
      </c>
      <c r="H356" s="407" t="str">
        <f t="shared" ref="H356:H358" si="1346">IF(E356&lt;0,"STOPP!","OK!")</f>
        <v>OK!</v>
      </c>
      <c r="I356" s="407" t="str">
        <f t="shared" ref="I356:I358" si="1347">IF(F356&lt;0,"STOPP!","OK!")</f>
        <v>OK!</v>
      </c>
      <c r="J356" s="407" t="str">
        <f t="shared" ref="J356:J358" si="1348">IF(G356&lt;0,"STOPP!","OK!")</f>
        <v>OK!</v>
      </c>
      <c r="K356" s="407" t="str">
        <f t="shared" ref="K356:K358" si="1349">IF(H356&lt;0,"STOPP!","OK!")</f>
        <v>OK!</v>
      </c>
      <c r="L356" s="407" t="str">
        <f t="shared" ref="L356:L358" si="1350">IF(I356&lt;0,"STOPP!","OK!")</f>
        <v>OK!</v>
      </c>
      <c r="M356" s="407" t="str">
        <f t="shared" ref="M356:M358" si="1351">IF(J356&lt;0,"STOPP!","OK!")</f>
        <v>OK!</v>
      </c>
      <c r="N356" s="407" t="str">
        <f t="shared" ref="N356:N358" si="1352">IF(K356&lt;0,"STOPP!","OK!")</f>
        <v>OK!</v>
      </c>
      <c r="O356" s="407" t="str">
        <f t="shared" ref="O356:O358" si="1353">IF(L356&lt;0,"STOPP!","OK!")</f>
        <v>OK!</v>
      </c>
      <c r="P356" s="407" t="str">
        <f t="shared" ref="P356:P358" si="1354">IF(M356&lt;0,"STOPP!","OK!")</f>
        <v>OK!</v>
      </c>
      <c r="Q356" s="407" t="str">
        <f t="shared" ref="Q356:Q358" si="1355">IF(N356&lt;0,"STOPP!","OK!")</f>
        <v>OK!</v>
      </c>
      <c r="R356" s="407" t="str">
        <f t="shared" ref="R356:R358" si="1356">IF(O356&lt;0,"STOPP!","OK!")</f>
        <v>OK!</v>
      </c>
      <c r="S356" s="407" t="str">
        <f t="shared" ref="S356:S358" si="1357">IF(D356&lt;0,"STOPP!","OK!")</f>
        <v>OK!</v>
      </c>
      <c r="T356" s="407" t="str">
        <f t="shared" ref="T356:T358" si="1358">IF(E356&lt;0,"STOPP!","OK!")</f>
        <v>OK!</v>
      </c>
    </row>
    <row r="357" spans="1:20" x14ac:dyDescent="0.15">
      <c r="A357" s="286" t="str">
        <f>A$9</f>
        <v>Të tjera shpenzime korrente</v>
      </c>
      <c r="B357" s="286"/>
      <c r="C357" s="562">
        <f>C363</f>
        <v>49299</v>
      </c>
      <c r="D357" s="562">
        <f t="shared" ref="D357:E357" si="1359">D363</f>
        <v>49510</v>
      </c>
      <c r="E357" s="562">
        <f t="shared" si="1359"/>
        <v>47987</v>
      </c>
      <c r="F357" s="407" t="str">
        <f t="shared" si="1344"/>
        <v>OK!</v>
      </c>
      <c r="G357" s="407" t="str">
        <f t="shared" si="1345"/>
        <v>OK!</v>
      </c>
      <c r="H357" s="407" t="str">
        <f t="shared" si="1346"/>
        <v>OK!</v>
      </c>
      <c r="I357" s="407" t="str">
        <f t="shared" si="1347"/>
        <v>OK!</v>
      </c>
      <c r="J357" s="407" t="str">
        <f t="shared" si="1348"/>
        <v>OK!</v>
      </c>
      <c r="K357" s="407" t="str">
        <f t="shared" si="1349"/>
        <v>OK!</v>
      </c>
      <c r="L357" s="407" t="str">
        <f t="shared" si="1350"/>
        <v>OK!</v>
      </c>
      <c r="M357" s="407" t="str">
        <f t="shared" si="1351"/>
        <v>OK!</v>
      </c>
      <c r="N357" s="407" t="str">
        <f t="shared" si="1352"/>
        <v>OK!</v>
      </c>
      <c r="O357" s="407" t="str">
        <f t="shared" si="1353"/>
        <v>OK!</v>
      </c>
      <c r="P357" s="407" t="str">
        <f t="shared" si="1354"/>
        <v>OK!</v>
      </c>
      <c r="Q357" s="407" t="str">
        <f t="shared" si="1355"/>
        <v>OK!</v>
      </c>
      <c r="R357" s="407" t="str">
        <f t="shared" si="1356"/>
        <v>OK!</v>
      </c>
      <c r="S357" s="407" t="str">
        <f t="shared" si="1357"/>
        <v>OK!</v>
      </c>
      <c r="T357" s="407" t="str">
        <f t="shared" si="1358"/>
        <v>OK!</v>
      </c>
    </row>
    <row r="358" spans="1:20" x14ac:dyDescent="0.15">
      <c r="A358" s="564" t="str">
        <f>A$10</f>
        <v>Shpenzimet kapitale</v>
      </c>
      <c r="B358" s="565"/>
      <c r="C358" s="562">
        <f>C359-C356-C357</f>
        <v>5669</v>
      </c>
      <c r="D358" s="560">
        <f>D359-D356-D357</f>
        <v>43155</v>
      </c>
      <c r="E358" s="560">
        <f>E359-E356-E357</f>
        <v>0</v>
      </c>
      <c r="F358" s="407" t="str">
        <f t="shared" si="1344"/>
        <v>OK!</v>
      </c>
      <c r="G358" s="407" t="str">
        <f t="shared" si="1345"/>
        <v>OK!</v>
      </c>
      <c r="H358" s="407" t="str">
        <f t="shared" si="1346"/>
        <v>OK!</v>
      </c>
      <c r="I358" s="407" t="str">
        <f t="shared" si="1347"/>
        <v>OK!</v>
      </c>
      <c r="J358" s="407" t="str">
        <f t="shared" si="1348"/>
        <v>OK!</v>
      </c>
      <c r="K358" s="407" t="str">
        <f t="shared" si="1349"/>
        <v>OK!</v>
      </c>
      <c r="L358" s="407" t="str">
        <f t="shared" si="1350"/>
        <v>OK!</v>
      </c>
      <c r="M358" s="407" t="str">
        <f t="shared" si="1351"/>
        <v>OK!</v>
      </c>
      <c r="N358" s="407" t="str">
        <f t="shared" si="1352"/>
        <v>OK!</v>
      </c>
      <c r="O358" s="407" t="str">
        <f t="shared" si="1353"/>
        <v>OK!</v>
      </c>
      <c r="P358" s="407" t="str">
        <f t="shared" si="1354"/>
        <v>OK!</v>
      </c>
      <c r="Q358" s="407" t="str">
        <f t="shared" si="1355"/>
        <v>OK!</v>
      </c>
      <c r="R358" s="407" t="str">
        <f t="shared" si="1356"/>
        <v>OK!</v>
      </c>
      <c r="S358" s="407" t="str">
        <f t="shared" si="1357"/>
        <v>OK!</v>
      </c>
      <c r="T358" s="407" t="str">
        <f t="shared" si="1358"/>
        <v>OK!</v>
      </c>
    </row>
    <row r="359" spans="1:20" x14ac:dyDescent="0.15">
      <c r="A359" s="554" t="str">
        <f>A$11</f>
        <v>Tavanet e përgjithshme</v>
      </c>
      <c r="B359" s="555"/>
      <c r="C359" s="562">
        <f>C365</f>
        <v>201495</v>
      </c>
      <c r="D359" s="562">
        <f t="shared" ref="D359:E359" si="1360">D365</f>
        <v>240606</v>
      </c>
      <c r="E359" s="562">
        <f t="shared" si="1360"/>
        <v>198187</v>
      </c>
      <c r="F359" s="407" t="str">
        <f>IF(C359&lt;0,"STOPP!","OK!")</f>
        <v>OK!</v>
      </c>
      <c r="G359" s="407" t="str">
        <f t="shared" ref="G359:G360" si="1361">IF(D359&lt;0,"STOPP!","OK!")</f>
        <v>OK!</v>
      </c>
      <c r="H359" s="407" t="str">
        <f t="shared" ref="H359:H360" si="1362">IF(E359&lt;0,"STOPP!","OK!")</f>
        <v>OK!</v>
      </c>
      <c r="I359" s="407" t="str">
        <f t="shared" ref="I359:I360" si="1363">IF(F359&lt;0,"STOPP!","OK!")</f>
        <v>OK!</v>
      </c>
      <c r="J359" s="407" t="str">
        <f t="shared" ref="J359:J360" si="1364">IF(G359&lt;0,"STOPP!","OK!")</f>
        <v>OK!</v>
      </c>
      <c r="K359" s="407" t="str">
        <f t="shared" ref="K359:K360" si="1365">IF(H359&lt;0,"STOPP!","OK!")</f>
        <v>OK!</v>
      </c>
      <c r="L359" s="407" t="str">
        <f t="shared" ref="L359:L360" si="1366">IF(I359&lt;0,"STOPP!","OK!")</f>
        <v>OK!</v>
      </c>
      <c r="M359" s="407" t="str">
        <f t="shared" ref="M359:M360" si="1367">IF(J359&lt;0,"STOPP!","OK!")</f>
        <v>OK!</v>
      </c>
      <c r="N359" s="407" t="str">
        <f t="shared" ref="N359:N360" si="1368">IF(K359&lt;0,"STOPP!","OK!")</f>
        <v>OK!</v>
      </c>
      <c r="O359" s="407" t="str">
        <f t="shared" ref="O359:O360" si="1369">IF(L359&lt;0,"STOPP!","OK!")</f>
        <v>OK!</v>
      </c>
      <c r="P359" s="407" t="str">
        <f t="shared" ref="P359:P360" si="1370">IF(M359&lt;0,"STOPP!","OK!")</f>
        <v>OK!</v>
      </c>
      <c r="Q359" s="407" t="str">
        <f t="shared" ref="Q359:Q360" si="1371">IF(N359&lt;0,"STOPP!","OK!")</f>
        <v>OK!</v>
      </c>
      <c r="R359" s="407" t="str">
        <f t="shared" ref="R359:R360" si="1372">IF(O359&lt;0,"STOPP!","OK!")</f>
        <v>OK!</v>
      </c>
      <c r="S359" s="407" t="str">
        <f>IF(D359&lt;0,"STOPP!","OK!")</f>
        <v>OK!</v>
      </c>
      <c r="T359" s="407" t="str">
        <f>IF(E359&lt;0,"STOPP!","OK!")</f>
        <v>OK!</v>
      </c>
    </row>
    <row r="360" spans="1:20" x14ac:dyDescent="0.15">
      <c r="A360" s="566" t="str">
        <f>A$12</f>
        <v>Angazhimet kujtesë</v>
      </c>
      <c r="B360" s="562"/>
      <c r="C360" s="562">
        <f>'(C5) Angazhimet'!D127</f>
        <v>10000</v>
      </c>
      <c r="D360" s="560">
        <f>'(C5) Angazhimet'!E127</f>
        <v>10000</v>
      </c>
      <c r="E360" s="560">
        <f>'(C5) Angazhimet'!F127</f>
        <v>10000</v>
      </c>
      <c r="F360" s="407" t="str">
        <f>IF(C360&gt;C359,"STOPP!","OK!")</f>
        <v>OK!</v>
      </c>
      <c r="G360" s="407" t="str">
        <f t="shared" si="1361"/>
        <v>OK!</v>
      </c>
      <c r="H360" s="407" t="str">
        <f t="shared" si="1362"/>
        <v>OK!</v>
      </c>
      <c r="I360" s="407" t="str">
        <f t="shared" si="1363"/>
        <v>OK!</v>
      </c>
      <c r="J360" s="407" t="str">
        <f t="shared" si="1364"/>
        <v>OK!</v>
      </c>
      <c r="K360" s="407" t="str">
        <f t="shared" si="1365"/>
        <v>OK!</v>
      </c>
      <c r="L360" s="407" t="str">
        <f t="shared" si="1366"/>
        <v>OK!</v>
      </c>
      <c r="M360" s="407" t="str">
        <f t="shared" si="1367"/>
        <v>OK!</v>
      </c>
      <c r="N360" s="407" t="str">
        <f t="shared" si="1368"/>
        <v>OK!</v>
      </c>
      <c r="O360" s="407" t="str">
        <f t="shared" si="1369"/>
        <v>OK!</v>
      </c>
      <c r="P360" s="407" t="str">
        <f t="shared" si="1370"/>
        <v>OK!</v>
      </c>
      <c r="Q360" s="407" t="str">
        <f t="shared" si="1371"/>
        <v>OK!</v>
      </c>
      <c r="R360" s="407" t="str">
        <f t="shared" si="1372"/>
        <v>OK!</v>
      </c>
      <c r="S360" s="407" t="str">
        <f>IF(D360&gt;D359,"STOPP!","OK!")</f>
        <v>OK!</v>
      </c>
      <c r="T360" s="407" t="str">
        <f>IF(E360&gt;E359,"STOPP!","OK!")</f>
        <v>OK!</v>
      </c>
    </row>
    <row r="361" spans="1:20" ht="18.75" x14ac:dyDescent="0.15">
      <c r="A361" s="685" t="str">
        <f>'(B3) Struktura Funksionale'!B109</f>
        <v>09120</v>
      </c>
      <c r="B361" s="869" t="str">
        <f>'(B3) Struktura Funksionale'!C109</f>
        <v>Arsimi bazë përfshirë arsimin parashkollor.</v>
      </c>
      <c r="C361" s="870"/>
      <c r="D361" s="870"/>
      <c r="E361" s="871"/>
      <c r="F361" s="407"/>
      <c r="G361" s="407"/>
      <c r="H361" s="407"/>
      <c r="I361" s="407"/>
      <c r="J361" s="407"/>
      <c r="K361" s="407"/>
      <c r="L361" s="407"/>
      <c r="M361" s="407"/>
      <c r="N361" s="407"/>
      <c r="O361" s="407"/>
      <c r="P361" s="407"/>
      <c r="Q361" s="407"/>
      <c r="R361" s="407"/>
      <c r="S361" s="407"/>
      <c r="T361" s="407"/>
    </row>
    <row r="362" spans="1:20" x14ac:dyDescent="0.15">
      <c r="A362" s="286" t="str">
        <f>A$8</f>
        <v>Pagat dhe sigurimet shoqërore</v>
      </c>
      <c r="B362" s="286"/>
      <c r="C362" s="287">
        <v>146527</v>
      </c>
      <c r="D362" s="287">
        <v>147941</v>
      </c>
      <c r="E362" s="287">
        <v>150200</v>
      </c>
      <c r="F362" s="407" t="str">
        <f t="shared" ref="F362:F364" si="1373">IF(C362&lt;0,"STOPP!","OK!")</f>
        <v>OK!</v>
      </c>
      <c r="G362" s="407" t="str">
        <f t="shared" ref="G362:G366" si="1374">IF(D362&lt;0,"STOPP!","OK!")</f>
        <v>OK!</v>
      </c>
      <c r="H362" s="407" t="str">
        <f t="shared" ref="H362:H366" si="1375">IF(E362&lt;0,"STOPP!","OK!")</f>
        <v>OK!</v>
      </c>
      <c r="I362" s="407" t="str">
        <f t="shared" ref="I362:I366" si="1376">IF(F362&lt;0,"STOPP!","OK!")</f>
        <v>OK!</v>
      </c>
      <c r="J362" s="407" t="str">
        <f t="shared" ref="J362:J366" si="1377">IF(G362&lt;0,"STOPP!","OK!")</f>
        <v>OK!</v>
      </c>
      <c r="K362" s="407" t="str">
        <f t="shared" ref="K362:K366" si="1378">IF(H362&lt;0,"STOPP!","OK!")</f>
        <v>OK!</v>
      </c>
      <c r="L362" s="407" t="str">
        <f t="shared" ref="L362:L366" si="1379">IF(I362&lt;0,"STOPP!","OK!")</f>
        <v>OK!</v>
      </c>
      <c r="M362" s="407" t="str">
        <f t="shared" ref="M362:M366" si="1380">IF(J362&lt;0,"STOPP!","OK!")</f>
        <v>OK!</v>
      </c>
      <c r="N362" s="407" t="str">
        <f t="shared" ref="N362:N366" si="1381">IF(K362&lt;0,"STOPP!","OK!")</f>
        <v>OK!</v>
      </c>
      <c r="O362" s="407" t="str">
        <f t="shared" ref="O362:O366" si="1382">IF(L362&lt;0,"STOPP!","OK!")</f>
        <v>OK!</v>
      </c>
      <c r="P362" s="407" t="str">
        <f t="shared" ref="P362:P366" si="1383">IF(M362&lt;0,"STOPP!","OK!")</f>
        <v>OK!</v>
      </c>
      <c r="Q362" s="407" t="str">
        <f t="shared" ref="Q362:Q366" si="1384">IF(N362&lt;0,"STOPP!","OK!")</f>
        <v>OK!</v>
      </c>
      <c r="R362" s="407" t="str">
        <f t="shared" ref="R362:R366" si="1385">IF(O362&lt;0,"STOPP!","OK!")</f>
        <v>OK!</v>
      </c>
      <c r="S362" s="407" t="str">
        <f t="shared" ref="S362:S364" si="1386">IF(D362&lt;0,"STOPP!","OK!")</f>
        <v>OK!</v>
      </c>
      <c r="T362" s="407" t="str">
        <f t="shared" ref="T362:T364" si="1387">IF(E362&lt;0,"STOPP!","OK!")</f>
        <v>OK!</v>
      </c>
    </row>
    <row r="363" spans="1:20" x14ac:dyDescent="0.15">
      <c r="A363" s="286" t="str">
        <f>A$9</f>
        <v>Të tjera shpenzime korrente</v>
      </c>
      <c r="B363" s="286"/>
      <c r="C363" s="288">
        <v>49299</v>
      </c>
      <c r="D363" s="288">
        <v>49510</v>
      </c>
      <c r="E363" s="288">
        <v>47987</v>
      </c>
      <c r="F363" s="407" t="str">
        <f t="shared" si="1373"/>
        <v>OK!</v>
      </c>
      <c r="G363" s="407" t="str">
        <f t="shared" si="1374"/>
        <v>OK!</v>
      </c>
      <c r="H363" s="407" t="str">
        <f t="shared" si="1375"/>
        <v>OK!</v>
      </c>
      <c r="I363" s="407" t="str">
        <f t="shared" si="1376"/>
        <v>OK!</v>
      </c>
      <c r="J363" s="407" t="str">
        <f t="shared" si="1377"/>
        <v>OK!</v>
      </c>
      <c r="K363" s="407" t="str">
        <f t="shared" si="1378"/>
        <v>OK!</v>
      </c>
      <c r="L363" s="407" t="str">
        <f t="shared" si="1379"/>
        <v>OK!</v>
      </c>
      <c r="M363" s="407" t="str">
        <f t="shared" si="1380"/>
        <v>OK!</v>
      </c>
      <c r="N363" s="407" t="str">
        <f t="shared" si="1381"/>
        <v>OK!</v>
      </c>
      <c r="O363" s="407" t="str">
        <f t="shared" si="1382"/>
        <v>OK!</v>
      </c>
      <c r="P363" s="407" t="str">
        <f t="shared" si="1383"/>
        <v>OK!</v>
      </c>
      <c r="Q363" s="407" t="str">
        <f t="shared" si="1384"/>
        <v>OK!</v>
      </c>
      <c r="R363" s="407" t="str">
        <f t="shared" si="1385"/>
        <v>OK!</v>
      </c>
      <c r="S363" s="407" t="str">
        <f t="shared" si="1386"/>
        <v>OK!</v>
      </c>
      <c r="T363" s="407" t="str">
        <f t="shared" si="1387"/>
        <v>OK!</v>
      </c>
    </row>
    <row r="364" spans="1:20" x14ac:dyDescent="0.15">
      <c r="A364" s="564" t="str">
        <f>A$10</f>
        <v>Shpenzimet kapitale</v>
      </c>
      <c r="B364" s="565"/>
      <c r="C364" s="562">
        <f>C365-C362-C363</f>
        <v>5669</v>
      </c>
      <c r="D364" s="560">
        <f>D365-D362-D363</f>
        <v>43155</v>
      </c>
      <c r="E364" s="560">
        <f>E365-E362-E363</f>
        <v>0</v>
      </c>
      <c r="F364" s="407" t="str">
        <f t="shared" si="1373"/>
        <v>OK!</v>
      </c>
      <c r="G364" s="407" t="str">
        <f t="shared" si="1374"/>
        <v>OK!</v>
      </c>
      <c r="H364" s="407" t="str">
        <f t="shared" si="1375"/>
        <v>OK!</v>
      </c>
      <c r="I364" s="407" t="str">
        <f t="shared" si="1376"/>
        <v>OK!</v>
      </c>
      <c r="J364" s="407" t="str">
        <f t="shared" si="1377"/>
        <v>OK!</v>
      </c>
      <c r="K364" s="407" t="str">
        <f t="shared" si="1378"/>
        <v>OK!</v>
      </c>
      <c r="L364" s="407" t="str">
        <f t="shared" si="1379"/>
        <v>OK!</v>
      </c>
      <c r="M364" s="407" t="str">
        <f t="shared" si="1380"/>
        <v>OK!</v>
      </c>
      <c r="N364" s="407" t="str">
        <f t="shared" si="1381"/>
        <v>OK!</v>
      </c>
      <c r="O364" s="407" t="str">
        <f t="shared" si="1382"/>
        <v>OK!</v>
      </c>
      <c r="P364" s="407" t="str">
        <f t="shared" si="1383"/>
        <v>OK!</v>
      </c>
      <c r="Q364" s="407" t="str">
        <f t="shared" si="1384"/>
        <v>OK!</v>
      </c>
      <c r="R364" s="407" t="str">
        <f t="shared" si="1385"/>
        <v>OK!</v>
      </c>
      <c r="S364" s="407" t="str">
        <f t="shared" si="1386"/>
        <v>OK!</v>
      </c>
      <c r="T364" s="407" t="str">
        <f t="shared" si="1387"/>
        <v>OK!</v>
      </c>
    </row>
    <row r="365" spans="1:20" x14ac:dyDescent="0.15">
      <c r="A365" s="554" t="str">
        <f>A$11</f>
        <v>Tavanet e përgjithshme</v>
      </c>
      <c r="B365" s="555"/>
      <c r="C365" s="561">
        <v>201495</v>
      </c>
      <c r="D365" s="561">
        <v>240606</v>
      </c>
      <c r="E365" s="561">
        <v>198187</v>
      </c>
      <c r="F365" s="407" t="str">
        <f>IF(C365&lt;0,"STOPP!","OK!")</f>
        <v>OK!</v>
      </c>
      <c r="G365" s="407" t="str">
        <f t="shared" si="1374"/>
        <v>OK!</v>
      </c>
      <c r="H365" s="407" t="str">
        <f t="shared" si="1375"/>
        <v>OK!</v>
      </c>
      <c r="I365" s="407" t="str">
        <f t="shared" si="1376"/>
        <v>OK!</v>
      </c>
      <c r="J365" s="407" t="str">
        <f t="shared" si="1377"/>
        <v>OK!</v>
      </c>
      <c r="K365" s="407" t="str">
        <f t="shared" si="1378"/>
        <v>OK!</v>
      </c>
      <c r="L365" s="407" t="str">
        <f t="shared" si="1379"/>
        <v>OK!</v>
      </c>
      <c r="M365" s="407" t="str">
        <f t="shared" si="1380"/>
        <v>OK!</v>
      </c>
      <c r="N365" s="407" t="str">
        <f t="shared" si="1381"/>
        <v>OK!</v>
      </c>
      <c r="O365" s="407" t="str">
        <f t="shared" si="1382"/>
        <v>OK!</v>
      </c>
      <c r="P365" s="407" t="str">
        <f t="shared" si="1383"/>
        <v>OK!</v>
      </c>
      <c r="Q365" s="407" t="str">
        <f t="shared" si="1384"/>
        <v>OK!</v>
      </c>
      <c r="R365" s="407" t="str">
        <f t="shared" si="1385"/>
        <v>OK!</v>
      </c>
      <c r="S365" s="407" t="str">
        <f>IF(D365&lt;0,"STOPP!","OK!")</f>
        <v>OK!</v>
      </c>
      <c r="T365" s="407" t="str">
        <f>IF(E365&lt;0,"STOPP!","OK!")</f>
        <v>OK!</v>
      </c>
    </row>
    <row r="366" spans="1:20" x14ac:dyDescent="0.15">
      <c r="A366" s="566" t="str">
        <f>A$12</f>
        <v>Angazhimet kujtesë</v>
      </c>
      <c r="B366" s="562"/>
      <c r="C366" s="562">
        <f>'(C5) Angazhimet'!D123</f>
        <v>10000</v>
      </c>
      <c r="D366" s="562">
        <f>'(C5) Angazhimet'!E123</f>
        <v>10000</v>
      </c>
      <c r="E366" s="562">
        <f>'(C5) Angazhimet'!F123</f>
        <v>10000</v>
      </c>
      <c r="F366" s="407" t="str">
        <f>IF(C366&gt;C365,"STOPP!","OK!")</f>
        <v>OK!</v>
      </c>
      <c r="G366" s="407" t="str">
        <f t="shared" si="1374"/>
        <v>OK!</v>
      </c>
      <c r="H366" s="407" t="str">
        <f t="shared" si="1375"/>
        <v>OK!</v>
      </c>
      <c r="I366" s="407" t="str">
        <f t="shared" si="1376"/>
        <v>OK!</v>
      </c>
      <c r="J366" s="407" t="str">
        <f t="shared" si="1377"/>
        <v>OK!</v>
      </c>
      <c r="K366" s="407" t="str">
        <f t="shared" si="1378"/>
        <v>OK!</v>
      </c>
      <c r="L366" s="407" t="str">
        <f t="shared" si="1379"/>
        <v>OK!</v>
      </c>
      <c r="M366" s="407" t="str">
        <f t="shared" si="1380"/>
        <v>OK!</v>
      </c>
      <c r="N366" s="407" t="str">
        <f t="shared" si="1381"/>
        <v>OK!</v>
      </c>
      <c r="O366" s="407" t="str">
        <f t="shared" si="1382"/>
        <v>OK!</v>
      </c>
      <c r="P366" s="407" t="str">
        <f t="shared" si="1383"/>
        <v>OK!</v>
      </c>
      <c r="Q366" s="407" t="str">
        <f t="shared" si="1384"/>
        <v>OK!</v>
      </c>
      <c r="R366" s="407" t="str">
        <f t="shared" si="1385"/>
        <v>OK!</v>
      </c>
      <c r="S366" s="407" t="str">
        <f>IF(D366&gt;D365,"STOPP!","OK!")</f>
        <v>OK!</v>
      </c>
      <c r="T366" s="407" t="str">
        <f>IF(E366&gt;E365,"STOPP!","OK!")</f>
        <v>OK!</v>
      </c>
    </row>
    <row r="367" spans="1:20" ht="23.25" customHeight="1" x14ac:dyDescent="0.25">
      <c r="A367" s="685" t="str">
        <f>'(B2) Struktura Organizative'!A57</f>
        <v>Nënfunksioni 22</v>
      </c>
      <c r="B367" s="869" t="str">
        <f>'(B2) Struktura Organizative'!B57</f>
        <v>092 Arsimi  parauniversitar</v>
      </c>
      <c r="C367" s="870"/>
      <c r="D367" s="870"/>
      <c r="E367" s="871"/>
      <c r="G367" s="312">
        <f>C371</f>
        <v>48306</v>
      </c>
      <c r="H367" s="312">
        <f t="shared" ref="H367" si="1388">D371</f>
        <v>47049</v>
      </c>
      <c r="I367" s="312">
        <f t="shared" ref="I367" si="1389">E371</f>
        <v>48620</v>
      </c>
      <c r="J367" s="312">
        <f>C368</f>
        <v>27909</v>
      </c>
      <c r="K367" s="312">
        <f t="shared" ref="K367" si="1390">D368</f>
        <v>28181</v>
      </c>
      <c r="L367" s="312">
        <f t="shared" ref="L367" si="1391">E368</f>
        <v>28681</v>
      </c>
      <c r="M367" s="312">
        <f>C369</f>
        <v>18097</v>
      </c>
      <c r="N367" s="312">
        <f t="shared" ref="N367" si="1392">D369</f>
        <v>18358</v>
      </c>
      <c r="O367" s="312">
        <f t="shared" ref="O367" si="1393">E369</f>
        <v>19939</v>
      </c>
      <c r="P367" s="312">
        <f>C370</f>
        <v>2300</v>
      </c>
      <c r="Q367" s="312">
        <f t="shared" ref="Q367" si="1394">D370</f>
        <v>510</v>
      </c>
      <c r="R367" s="312">
        <f t="shared" ref="R367" si="1395">E370</f>
        <v>0</v>
      </c>
    </row>
    <row r="368" spans="1:20" x14ac:dyDescent="0.15">
      <c r="A368" s="286" t="str">
        <f>A$8</f>
        <v>Pagat dhe sigurimet shoqërore</v>
      </c>
      <c r="B368" s="286"/>
      <c r="C368" s="562">
        <f>C374+C380+C386</f>
        <v>27909</v>
      </c>
      <c r="D368" s="562">
        <f t="shared" ref="D368:E368" si="1396">D374+D380+D386</f>
        <v>28181</v>
      </c>
      <c r="E368" s="562">
        <f t="shared" si="1396"/>
        <v>28681</v>
      </c>
      <c r="F368" s="407" t="str">
        <f t="shared" ref="F368:F370" si="1397">IF(C368&lt;0,"STOPP!","OK!")</f>
        <v>OK!</v>
      </c>
      <c r="G368" s="407" t="str">
        <f t="shared" ref="G368:G370" si="1398">IF(D368&lt;0,"STOPP!","OK!")</f>
        <v>OK!</v>
      </c>
      <c r="H368" s="407" t="str">
        <f t="shared" ref="H368:H370" si="1399">IF(E368&lt;0,"STOPP!","OK!")</f>
        <v>OK!</v>
      </c>
      <c r="I368" s="407" t="str">
        <f t="shared" ref="I368:I370" si="1400">IF(F368&lt;0,"STOPP!","OK!")</f>
        <v>OK!</v>
      </c>
      <c r="J368" s="407" t="str">
        <f t="shared" ref="J368:J370" si="1401">IF(G368&lt;0,"STOPP!","OK!")</f>
        <v>OK!</v>
      </c>
      <c r="K368" s="407" t="str">
        <f t="shared" ref="K368:K370" si="1402">IF(H368&lt;0,"STOPP!","OK!")</f>
        <v>OK!</v>
      </c>
      <c r="L368" s="407" t="str">
        <f t="shared" ref="L368:L370" si="1403">IF(I368&lt;0,"STOPP!","OK!")</f>
        <v>OK!</v>
      </c>
      <c r="M368" s="407" t="str">
        <f t="shared" ref="M368:M370" si="1404">IF(J368&lt;0,"STOPP!","OK!")</f>
        <v>OK!</v>
      </c>
      <c r="N368" s="407" t="str">
        <f t="shared" ref="N368:N370" si="1405">IF(K368&lt;0,"STOPP!","OK!")</f>
        <v>OK!</v>
      </c>
      <c r="O368" s="407" t="str">
        <f t="shared" ref="O368:O370" si="1406">IF(L368&lt;0,"STOPP!","OK!")</f>
        <v>OK!</v>
      </c>
      <c r="P368" s="407" t="str">
        <f t="shared" ref="P368:P370" si="1407">IF(M368&lt;0,"STOPP!","OK!")</f>
        <v>OK!</v>
      </c>
      <c r="Q368" s="407" t="str">
        <f t="shared" ref="Q368:Q370" si="1408">IF(N368&lt;0,"STOPP!","OK!")</f>
        <v>OK!</v>
      </c>
      <c r="R368" s="407" t="str">
        <f t="shared" ref="R368:R370" si="1409">IF(O368&lt;0,"STOPP!","OK!")</f>
        <v>OK!</v>
      </c>
      <c r="S368" s="407" t="str">
        <f t="shared" ref="S368:S370" si="1410">IF(D368&lt;0,"STOPP!","OK!")</f>
        <v>OK!</v>
      </c>
      <c r="T368" s="407" t="str">
        <f t="shared" ref="T368:T370" si="1411">IF(E368&lt;0,"STOPP!","OK!")</f>
        <v>OK!</v>
      </c>
    </row>
    <row r="369" spans="1:20" x14ac:dyDescent="0.15">
      <c r="A369" s="286" t="str">
        <f>A$9</f>
        <v>Të tjera shpenzime korrente</v>
      </c>
      <c r="B369" s="286"/>
      <c r="C369" s="562">
        <f>C375+C381+C387</f>
        <v>18097</v>
      </c>
      <c r="D369" s="562">
        <f t="shared" ref="D369:E369" si="1412">D375+D381+D387</f>
        <v>18358</v>
      </c>
      <c r="E369" s="562">
        <f t="shared" si="1412"/>
        <v>19939</v>
      </c>
      <c r="F369" s="407" t="str">
        <f t="shared" si="1397"/>
        <v>OK!</v>
      </c>
      <c r="G369" s="407" t="str">
        <f t="shared" si="1398"/>
        <v>OK!</v>
      </c>
      <c r="H369" s="407" t="str">
        <f t="shared" si="1399"/>
        <v>OK!</v>
      </c>
      <c r="I369" s="407" t="str">
        <f t="shared" si="1400"/>
        <v>OK!</v>
      </c>
      <c r="J369" s="407" t="str">
        <f t="shared" si="1401"/>
        <v>OK!</v>
      </c>
      <c r="K369" s="407" t="str">
        <f t="shared" si="1402"/>
        <v>OK!</v>
      </c>
      <c r="L369" s="407" t="str">
        <f t="shared" si="1403"/>
        <v>OK!</v>
      </c>
      <c r="M369" s="407" t="str">
        <f t="shared" si="1404"/>
        <v>OK!</v>
      </c>
      <c r="N369" s="407" t="str">
        <f t="shared" si="1405"/>
        <v>OK!</v>
      </c>
      <c r="O369" s="407" t="str">
        <f t="shared" si="1406"/>
        <v>OK!</v>
      </c>
      <c r="P369" s="407" t="str">
        <f t="shared" si="1407"/>
        <v>OK!</v>
      </c>
      <c r="Q369" s="407" t="str">
        <f t="shared" si="1408"/>
        <v>OK!</v>
      </c>
      <c r="R369" s="407" t="str">
        <f t="shared" si="1409"/>
        <v>OK!</v>
      </c>
      <c r="S369" s="407" t="str">
        <f t="shared" si="1410"/>
        <v>OK!</v>
      </c>
      <c r="T369" s="407" t="str">
        <f t="shared" si="1411"/>
        <v>OK!</v>
      </c>
    </row>
    <row r="370" spans="1:20" x14ac:dyDescent="0.15">
      <c r="A370" s="564" t="str">
        <f>A$10</f>
        <v>Shpenzimet kapitale</v>
      </c>
      <c r="B370" s="565"/>
      <c r="C370" s="562">
        <f>C371-C368-C369</f>
        <v>2300</v>
      </c>
      <c r="D370" s="560">
        <f>D371-D368-D369</f>
        <v>510</v>
      </c>
      <c r="E370" s="560">
        <f>E371-E368-E369</f>
        <v>0</v>
      </c>
      <c r="F370" s="407" t="str">
        <f t="shared" si="1397"/>
        <v>OK!</v>
      </c>
      <c r="G370" s="407" t="str">
        <f t="shared" si="1398"/>
        <v>OK!</v>
      </c>
      <c r="H370" s="407" t="str">
        <f t="shared" si="1399"/>
        <v>OK!</v>
      </c>
      <c r="I370" s="407" t="str">
        <f t="shared" si="1400"/>
        <v>OK!</v>
      </c>
      <c r="J370" s="407" t="str">
        <f t="shared" si="1401"/>
        <v>OK!</v>
      </c>
      <c r="K370" s="407" t="str">
        <f t="shared" si="1402"/>
        <v>OK!</v>
      </c>
      <c r="L370" s="407" t="str">
        <f t="shared" si="1403"/>
        <v>OK!</v>
      </c>
      <c r="M370" s="407" t="str">
        <f t="shared" si="1404"/>
        <v>OK!</v>
      </c>
      <c r="N370" s="407" t="str">
        <f t="shared" si="1405"/>
        <v>OK!</v>
      </c>
      <c r="O370" s="407" t="str">
        <f t="shared" si="1406"/>
        <v>OK!</v>
      </c>
      <c r="P370" s="407" t="str">
        <f t="shared" si="1407"/>
        <v>OK!</v>
      </c>
      <c r="Q370" s="407" t="str">
        <f t="shared" si="1408"/>
        <v>OK!</v>
      </c>
      <c r="R370" s="407" t="str">
        <f t="shared" si="1409"/>
        <v>OK!</v>
      </c>
      <c r="S370" s="407" t="str">
        <f t="shared" si="1410"/>
        <v>OK!</v>
      </c>
      <c r="T370" s="407" t="str">
        <f t="shared" si="1411"/>
        <v>OK!</v>
      </c>
    </row>
    <row r="371" spans="1:20" x14ac:dyDescent="0.15">
      <c r="A371" s="554" t="str">
        <f>A$11</f>
        <v>Tavanet e përgjithshme</v>
      </c>
      <c r="B371" s="555"/>
      <c r="C371" s="562">
        <f>C377+C383+C389</f>
        <v>48306</v>
      </c>
      <c r="D371" s="562">
        <f t="shared" ref="D371:E371" si="1413">D377+D383+D389</f>
        <v>47049</v>
      </c>
      <c r="E371" s="562">
        <f t="shared" si="1413"/>
        <v>48620</v>
      </c>
      <c r="F371" s="407" t="str">
        <f>IF(C371&lt;0,"STOPP!","OK!")</f>
        <v>OK!</v>
      </c>
      <c r="G371" s="407" t="str">
        <f t="shared" ref="G371:G372" si="1414">IF(D371&lt;0,"STOPP!","OK!")</f>
        <v>OK!</v>
      </c>
      <c r="H371" s="407" t="str">
        <f t="shared" ref="H371:H372" si="1415">IF(E371&lt;0,"STOPP!","OK!")</f>
        <v>OK!</v>
      </c>
      <c r="I371" s="407" t="str">
        <f t="shared" ref="I371:I372" si="1416">IF(F371&lt;0,"STOPP!","OK!")</f>
        <v>OK!</v>
      </c>
      <c r="J371" s="407" t="str">
        <f t="shared" ref="J371:J372" si="1417">IF(G371&lt;0,"STOPP!","OK!")</f>
        <v>OK!</v>
      </c>
      <c r="K371" s="407" t="str">
        <f t="shared" ref="K371:K372" si="1418">IF(H371&lt;0,"STOPP!","OK!")</f>
        <v>OK!</v>
      </c>
      <c r="L371" s="407" t="str">
        <f t="shared" ref="L371:L372" si="1419">IF(I371&lt;0,"STOPP!","OK!")</f>
        <v>OK!</v>
      </c>
      <c r="M371" s="407" t="str">
        <f t="shared" ref="M371:M372" si="1420">IF(J371&lt;0,"STOPP!","OK!")</f>
        <v>OK!</v>
      </c>
      <c r="N371" s="407" t="str">
        <f t="shared" ref="N371:N372" si="1421">IF(K371&lt;0,"STOPP!","OK!")</f>
        <v>OK!</v>
      </c>
      <c r="O371" s="407" t="str">
        <f t="shared" ref="O371:O372" si="1422">IF(L371&lt;0,"STOPP!","OK!")</f>
        <v>OK!</v>
      </c>
      <c r="P371" s="407" t="str">
        <f t="shared" ref="P371:P372" si="1423">IF(M371&lt;0,"STOPP!","OK!")</f>
        <v>OK!</v>
      </c>
      <c r="Q371" s="407" t="str">
        <f t="shared" ref="Q371:Q372" si="1424">IF(N371&lt;0,"STOPP!","OK!")</f>
        <v>OK!</v>
      </c>
      <c r="R371" s="407" t="str">
        <f t="shared" ref="R371:R372" si="1425">IF(O371&lt;0,"STOPP!","OK!")</f>
        <v>OK!</v>
      </c>
      <c r="S371" s="407" t="str">
        <f>IF(D371&lt;0,"STOPP!","OK!")</f>
        <v>OK!</v>
      </c>
      <c r="T371" s="407" t="str">
        <f>IF(E371&lt;0,"STOPP!","OK!")</f>
        <v>OK!</v>
      </c>
    </row>
    <row r="372" spans="1:20" x14ac:dyDescent="0.15">
      <c r="A372" s="566" t="str">
        <f>A$12</f>
        <v>Angazhimet kujtesë</v>
      </c>
      <c r="B372" s="562"/>
      <c r="C372" s="562">
        <f>'(C5) Angazhimet'!D133</f>
        <v>0</v>
      </c>
      <c r="D372" s="560">
        <f>'(C5) Angazhimet'!E133</f>
        <v>0</v>
      </c>
      <c r="E372" s="560">
        <f>'(C5) Angazhimet'!F133</f>
        <v>0</v>
      </c>
      <c r="F372" s="407" t="str">
        <f>IF(C372&gt;C371,"STOPP!","OK!")</f>
        <v>OK!</v>
      </c>
      <c r="G372" s="407" t="str">
        <f t="shared" si="1414"/>
        <v>OK!</v>
      </c>
      <c r="H372" s="407" t="str">
        <f t="shared" si="1415"/>
        <v>OK!</v>
      </c>
      <c r="I372" s="407" t="str">
        <f t="shared" si="1416"/>
        <v>OK!</v>
      </c>
      <c r="J372" s="407" t="str">
        <f t="shared" si="1417"/>
        <v>OK!</v>
      </c>
      <c r="K372" s="407" t="str">
        <f t="shared" si="1418"/>
        <v>OK!</v>
      </c>
      <c r="L372" s="407" t="str">
        <f t="shared" si="1419"/>
        <v>OK!</v>
      </c>
      <c r="M372" s="407" t="str">
        <f t="shared" si="1420"/>
        <v>OK!</v>
      </c>
      <c r="N372" s="407" t="str">
        <f t="shared" si="1421"/>
        <v>OK!</v>
      </c>
      <c r="O372" s="407" t="str">
        <f t="shared" si="1422"/>
        <v>OK!</v>
      </c>
      <c r="P372" s="407" t="str">
        <f t="shared" si="1423"/>
        <v>OK!</v>
      </c>
      <c r="Q372" s="407" t="str">
        <f t="shared" si="1424"/>
        <v>OK!</v>
      </c>
      <c r="R372" s="407" t="str">
        <f t="shared" si="1425"/>
        <v>OK!</v>
      </c>
      <c r="S372" s="407" t="str">
        <f>IF(D372&gt;D371,"STOPP!","OK!")</f>
        <v>OK!</v>
      </c>
      <c r="T372" s="407" t="str">
        <f>IF(E372&gt;E371,"STOPP!","OK!")</f>
        <v>OK!</v>
      </c>
    </row>
    <row r="373" spans="1:20" ht="15.75" x14ac:dyDescent="0.15">
      <c r="A373" s="696" t="str">
        <f>'(B3) Struktura Funksionale'!B114</f>
        <v>09230</v>
      </c>
      <c r="B373" s="866" t="str">
        <f>'(B3) Struktura Funksionale'!C114</f>
        <v>Arsimi i mesëm i përgjithshëm</v>
      </c>
      <c r="C373" s="867"/>
      <c r="D373" s="867"/>
      <c r="E373" s="868"/>
      <c r="F373" s="407"/>
      <c r="G373" s="407"/>
      <c r="H373" s="407"/>
      <c r="I373" s="407"/>
      <c r="J373" s="407"/>
      <c r="K373" s="407"/>
      <c r="L373" s="407"/>
      <c r="M373" s="407"/>
      <c r="N373" s="407"/>
      <c r="O373" s="407"/>
      <c r="P373" s="407"/>
      <c r="Q373" s="407"/>
      <c r="R373" s="407"/>
      <c r="S373" s="407"/>
      <c r="T373" s="407"/>
    </row>
    <row r="374" spans="1:20" x14ac:dyDescent="0.15">
      <c r="A374" s="286" t="str">
        <f>A$8</f>
        <v>Pagat dhe sigurimet shoqërore</v>
      </c>
      <c r="B374" s="286"/>
      <c r="C374" s="287">
        <v>18746</v>
      </c>
      <c r="D374" s="287">
        <v>18915</v>
      </c>
      <c r="E374" s="287">
        <v>19251</v>
      </c>
      <c r="F374" s="407" t="str">
        <f t="shared" ref="F374:F376" si="1426">IF(C374&lt;0,"STOPP!","OK!")</f>
        <v>OK!</v>
      </c>
      <c r="G374" s="407" t="str">
        <f t="shared" ref="G374:G378" si="1427">IF(D374&lt;0,"STOPP!","OK!")</f>
        <v>OK!</v>
      </c>
      <c r="H374" s="407" t="str">
        <f t="shared" ref="H374:H378" si="1428">IF(E374&lt;0,"STOPP!","OK!")</f>
        <v>OK!</v>
      </c>
      <c r="I374" s="407" t="str">
        <f t="shared" ref="I374:I378" si="1429">IF(F374&lt;0,"STOPP!","OK!")</f>
        <v>OK!</v>
      </c>
      <c r="J374" s="407" t="str">
        <f t="shared" ref="J374:J378" si="1430">IF(G374&lt;0,"STOPP!","OK!")</f>
        <v>OK!</v>
      </c>
      <c r="K374" s="407" t="str">
        <f t="shared" ref="K374:K378" si="1431">IF(H374&lt;0,"STOPP!","OK!")</f>
        <v>OK!</v>
      </c>
      <c r="L374" s="407" t="str">
        <f t="shared" ref="L374:L378" si="1432">IF(I374&lt;0,"STOPP!","OK!")</f>
        <v>OK!</v>
      </c>
      <c r="M374" s="407" t="str">
        <f t="shared" ref="M374:M378" si="1433">IF(J374&lt;0,"STOPP!","OK!")</f>
        <v>OK!</v>
      </c>
      <c r="N374" s="407" t="str">
        <f t="shared" ref="N374:N378" si="1434">IF(K374&lt;0,"STOPP!","OK!")</f>
        <v>OK!</v>
      </c>
      <c r="O374" s="407" t="str">
        <f t="shared" ref="O374:O378" si="1435">IF(L374&lt;0,"STOPP!","OK!")</f>
        <v>OK!</v>
      </c>
      <c r="P374" s="407" t="str">
        <f t="shared" ref="P374:P378" si="1436">IF(M374&lt;0,"STOPP!","OK!")</f>
        <v>OK!</v>
      </c>
      <c r="Q374" s="407" t="str">
        <f t="shared" ref="Q374:Q378" si="1437">IF(N374&lt;0,"STOPP!","OK!")</f>
        <v>OK!</v>
      </c>
      <c r="R374" s="407" t="str">
        <f t="shared" ref="R374:R378" si="1438">IF(O374&lt;0,"STOPP!","OK!")</f>
        <v>OK!</v>
      </c>
      <c r="S374" s="407" t="str">
        <f t="shared" ref="S374:S376" si="1439">IF(D374&lt;0,"STOPP!","OK!")</f>
        <v>OK!</v>
      </c>
      <c r="T374" s="407" t="str">
        <f t="shared" ref="T374:T376" si="1440">IF(E374&lt;0,"STOPP!","OK!")</f>
        <v>OK!</v>
      </c>
    </row>
    <row r="375" spans="1:20" x14ac:dyDescent="0.15">
      <c r="A375" s="286" t="str">
        <f>A$9</f>
        <v>Të tjera shpenzime korrente</v>
      </c>
      <c r="B375" s="286"/>
      <c r="C375" s="288">
        <v>8004</v>
      </c>
      <c r="D375" s="288">
        <v>6990</v>
      </c>
      <c r="E375" s="288">
        <v>7194</v>
      </c>
      <c r="F375" s="407" t="str">
        <f t="shared" si="1426"/>
        <v>OK!</v>
      </c>
      <c r="G375" s="407" t="str">
        <f t="shared" si="1427"/>
        <v>OK!</v>
      </c>
      <c r="H375" s="407" t="str">
        <f t="shared" si="1428"/>
        <v>OK!</v>
      </c>
      <c r="I375" s="407" t="str">
        <f t="shared" si="1429"/>
        <v>OK!</v>
      </c>
      <c r="J375" s="407" t="str">
        <f t="shared" si="1430"/>
        <v>OK!</v>
      </c>
      <c r="K375" s="407" t="str">
        <f t="shared" si="1431"/>
        <v>OK!</v>
      </c>
      <c r="L375" s="407" t="str">
        <f t="shared" si="1432"/>
        <v>OK!</v>
      </c>
      <c r="M375" s="407" t="str">
        <f t="shared" si="1433"/>
        <v>OK!</v>
      </c>
      <c r="N375" s="407" t="str">
        <f t="shared" si="1434"/>
        <v>OK!</v>
      </c>
      <c r="O375" s="407" t="str">
        <f t="shared" si="1435"/>
        <v>OK!</v>
      </c>
      <c r="P375" s="407" t="str">
        <f t="shared" si="1436"/>
        <v>OK!</v>
      </c>
      <c r="Q375" s="407" t="str">
        <f t="shared" si="1437"/>
        <v>OK!</v>
      </c>
      <c r="R375" s="407" t="str">
        <f t="shared" si="1438"/>
        <v>OK!</v>
      </c>
      <c r="S375" s="407" t="str">
        <f t="shared" si="1439"/>
        <v>OK!</v>
      </c>
      <c r="T375" s="407" t="str">
        <f t="shared" si="1440"/>
        <v>OK!</v>
      </c>
    </row>
    <row r="376" spans="1:20" x14ac:dyDescent="0.15">
      <c r="A376" s="564" t="str">
        <f>A$10</f>
        <v>Shpenzimet kapitale</v>
      </c>
      <c r="B376" s="565"/>
      <c r="C376" s="562">
        <f>C377-C374-C375</f>
        <v>2300</v>
      </c>
      <c r="D376" s="560">
        <f>D377-D374-D375</f>
        <v>202</v>
      </c>
      <c r="E376" s="560">
        <f>E377-E374-E375</f>
        <v>0</v>
      </c>
      <c r="F376" s="407" t="str">
        <f t="shared" si="1426"/>
        <v>OK!</v>
      </c>
      <c r="G376" s="407" t="str">
        <f t="shared" si="1427"/>
        <v>OK!</v>
      </c>
      <c r="H376" s="407" t="str">
        <f t="shared" si="1428"/>
        <v>OK!</v>
      </c>
      <c r="I376" s="407" t="str">
        <f t="shared" si="1429"/>
        <v>OK!</v>
      </c>
      <c r="J376" s="407" t="str">
        <f t="shared" si="1430"/>
        <v>OK!</v>
      </c>
      <c r="K376" s="407" t="str">
        <f t="shared" si="1431"/>
        <v>OK!</v>
      </c>
      <c r="L376" s="407" t="str">
        <f t="shared" si="1432"/>
        <v>OK!</v>
      </c>
      <c r="M376" s="407" t="str">
        <f t="shared" si="1433"/>
        <v>OK!</v>
      </c>
      <c r="N376" s="407" t="str">
        <f t="shared" si="1434"/>
        <v>OK!</v>
      </c>
      <c r="O376" s="407" t="str">
        <f t="shared" si="1435"/>
        <v>OK!</v>
      </c>
      <c r="P376" s="407" t="str">
        <f t="shared" si="1436"/>
        <v>OK!</v>
      </c>
      <c r="Q376" s="407" t="str">
        <f t="shared" si="1437"/>
        <v>OK!</v>
      </c>
      <c r="R376" s="407" t="str">
        <f t="shared" si="1438"/>
        <v>OK!</v>
      </c>
      <c r="S376" s="407" t="str">
        <f t="shared" si="1439"/>
        <v>OK!</v>
      </c>
      <c r="T376" s="407" t="str">
        <f t="shared" si="1440"/>
        <v>OK!</v>
      </c>
    </row>
    <row r="377" spans="1:20" x14ac:dyDescent="0.15">
      <c r="A377" s="554" t="str">
        <f>A$11</f>
        <v>Tavanet e përgjithshme</v>
      </c>
      <c r="B377" s="555"/>
      <c r="C377" s="561">
        <v>29050</v>
      </c>
      <c r="D377" s="561">
        <v>26107</v>
      </c>
      <c r="E377" s="561">
        <v>26445</v>
      </c>
      <c r="F377" s="407" t="str">
        <f>IF(C377&lt;0,"STOPP!","OK!")</f>
        <v>OK!</v>
      </c>
      <c r="G377" s="407" t="str">
        <f t="shared" si="1427"/>
        <v>OK!</v>
      </c>
      <c r="H377" s="407" t="str">
        <f t="shared" si="1428"/>
        <v>OK!</v>
      </c>
      <c r="I377" s="407" t="str">
        <f t="shared" si="1429"/>
        <v>OK!</v>
      </c>
      <c r="J377" s="407" t="str">
        <f t="shared" si="1430"/>
        <v>OK!</v>
      </c>
      <c r="K377" s="407" t="str">
        <f t="shared" si="1431"/>
        <v>OK!</v>
      </c>
      <c r="L377" s="407" t="str">
        <f t="shared" si="1432"/>
        <v>OK!</v>
      </c>
      <c r="M377" s="407" t="str">
        <f t="shared" si="1433"/>
        <v>OK!</v>
      </c>
      <c r="N377" s="407" t="str">
        <f t="shared" si="1434"/>
        <v>OK!</v>
      </c>
      <c r="O377" s="407" t="str">
        <f t="shared" si="1435"/>
        <v>OK!</v>
      </c>
      <c r="P377" s="407" t="str">
        <f t="shared" si="1436"/>
        <v>OK!</v>
      </c>
      <c r="Q377" s="407" t="str">
        <f t="shared" si="1437"/>
        <v>OK!</v>
      </c>
      <c r="R377" s="407" t="str">
        <f t="shared" si="1438"/>
        <v>OK!</v>
      </c>
      <c r="S377" s="407" t="str">
        <f>IF(D377&lt;0,"STOPP!","OK!")</f>
        <v>OK!</v>
      </c>
      <c r="T377" s="407" t="str">
        <f>IF(E377&lt;0,"STOPP!","OK!")</f>
        <v>OK!</v>
      </c>
    </row>
    <row r="378" spans="1:20" x14ac:dyDescent="0.15">
      <c r="A378" s="566" t="str">
        <f>A$12</f>
        <v>Angazhimet kujtesë</v>
      </c>
      <c r="B378" s="562"/>
      <c r="C378" s="562">
        <f>'(C5) Angazhimet'!D129</f>
        <v>0</v>
      </c>
      <c r="D378" s="562">
        <f>'(C5) Angazhimet'!E129</f>
        <v>0</v>
      </c>
      <c r="E378" s="562">
        <f>'(C5) Angazhimet'!F129</f>
        <v>0</v>
      </c>
      <c r="F378" s="407" t="str">
        <f>IF(C378&gt;C377,"STOPP!","OK!")</f>
        <v>OK!</v>
      </c>
      <c r="G378" s="407" t="str">
        <f t="shared" si="1427"/>
        <v>OK!</v>
      </c>
      <c r="H378" s="407" t="str">
        <f t="shared" si="1428"/>
        <v>OK!</v>
      </c>
      <c r="I378" s="407" t="str">
        <f t="shared" si="1429"/>
        <v>OK!</v>
      </c>
      <c r="J378" s="407" t="str">
        <f t="shared" si="1430"/>
        <v>OK!</v>
      </c>
      <c r="K378" s="407" t="str">
        <f t="shared" si="1431"/>
        <v>OK!</v>
      </c>
      <c r="L378" s="407" t="str">
        <f t="shared" si="1432"/>
        <v>OK!</v>
      </c>
      <c r="M378" s="407" t="str">
        <f t="shared" si="1433"/>
        <v>OK!</v>
      </c>
      <c r="N378" s="407" t="str">
        <f t="shared" si="1434"/>
        <v>OK!</v>
      </c>
      <c r="O378" s="407" t="str">
        <f t="shared" si="1435"/>
        <v>OK!</v>
      </c>
      <c r="P378" s="407" t="str">
        <f t="shared" si="1436"/>
        <v>OK!</v>
      </c>
      <c r="Q378" s="407" t="str">
        <f t="shared" si="1437"/>
        <v>OK!</v>
      </c>
      <c r="R378" s="407" t="str">
        <f t="shared" si="1438"/>
        <v>OK!</v>
      </c>
      <c r="S378" s="407" t="str">
        <f>IF(D378&gt;D377,"STOPP!","OK!")</f>
        <v>OK!</v>
      </c>
      <c r="T378" s="407" t="str">
        <f>IF(E378&gt;E377,"STOPP!","OK!")</f>
        <v>OK!</v>
      </c>
    </row>
    <row r="379" spans="1:20" ht="18.75" hidden="1" customHeight="1" x14ac:dyDescent="0.15">
      <c r="A379" s="696" t="str">
        <f>'(B3) Struktura Funksionale'!B115</f>
        <v>09232</v>
      </c>
      <c r="B379" s="866" t="str">
        <f>'(B3) Struktura Funksionale'!C115</f>
        <v>Pagat e stafit mbështetës</v>
      </c>
      <c r="C379" s="867"/>
      <c r="D379" s="867"/>
      <c r="E379" s="868"/>
      <c r="F379" s="407"/>
      <c r="G379" s="407"/>
      <c r="H379" s="407"/>
      <c r="I379" s="407"/>
      <c r="J379" s="407"/>
      <c r="K379" s="407"/>
      <c r="L379" s="407"/>
      <c r="M379" s="407"/>
      <c r="N379" s="407"/>
      <c r="O379" s="407"/>
      <c r="P379" s="407"/>
      <c r="Q379" s="407"/>
      <c r="R379" s="407"/>
      <c r="S379" s="407"/>
      <c r="T379" s="407"/>
    </row>
    <row r="380" spans="1:20" hidden="1" x14ac:dyDescent="0.15">
      <c r="A380" s="286" t="str">
        <f>A$8</f>
        <v>Pagat dhe sigurimet shoqërore</v>
      </c>
      <c r="B380" s="286"/>
      <c r="C380" s="287"/>
      <c r="D380" s="287"/>
      <c r="E380" s="287"/>
      <c r="F380" s="407" t="str">
        <f t="shared" ref="F380:F382" si="1441">IF(C380&lt;0,"STOPP!","OK!")</f>
        <v>OK!</v>
      </c>
      <c r="G380" s="407" t="str">
        <f t="shared" ref="G380:G384" si="1442">IF(D380&lt;0,"STOPP!","OK!")</f>
        <v>OK!</v>
      </c>
      <c r="H380" s="407" t="str">
        <f t="shared" ref="H380:H384" si="1443">IF(E380&lt;0,"STOPP!","OK!")</f>
        <v>OK!</v>
      </c>
      <c r="I380" s="407" t="str">
        <f t="shared" ref="I380:I384" si="1444">IF(F380&lt;0,"STOPP!","OK!")</f>
        <v>OK!</v>
      </c>
      <c r="J380" s="407" t="str">
        <f t="shared" ref="J380:J384" si="1445">IF(G380&lt;0,"STOPP!","OK!")</f>
        <v>OK!</v>
      </c>
      <c r="K380" s="407" t="str">
        <f t="shared" ref="K380:K384" si="1446">IF(H380&lt;0,"STOPP!","OK!")</f>
        <v>OK!</v>
      </c>
      <c r="L380" s="407" t="str">
        <f t="shared" ref="L380:L384" si="1447">IF(I380&lt;0,"STOPP!","OK!")</f>
        <v>OK!</v>
      </c>
      <c r="M380" s="407" t="str">
        <f t="shared" ref="M380:M384" si="1448">IF(J380&lt;0,"STOPP!","OK!")</f>
        <v>OK!</v>
      </c>
      <c r="N380" s="407" t="str">
        <f t="shared" ref="N380:N384" si="1449">IF(K380&lt;0,"STOPP!","OK!")</f>
        <v>OK!</v>
      </c>
      <c r="O380" s="407" t="str">
        <f t="shared" ref="O380:O384" si="1450">IF(L380&lt;0,"STOPP!","OK!")</f>
        <v>OK!</v>
      </c>
      <c r="P380" s="407" t="str">
        <f t="shared" ref="P380:P384" si="1451">IF(M380&lt;0,"STOPP!","OK!")</f>
        <v>OK!</v>
      </c>
      <c r="Q380" s="407" t="str">
        <f t="shared" ref="Q380:Q384" si="1452">IF(N380&lt;0,"STOPP!","OK!")</f>
        <v>OK!</v>
      </c>
      <c r="R380" s="407" t="str">
        <f t="shared" ref="R380:R384" si="1453">IF(O380&lt;0,"STOPP!","OK!")</f>
        <v>OK!</v>
      </c>
      <c r="S380" s="407" t="str">
        <f t="shared" ref="S380:S382" si="1454">IF(D380&lt;0,"STOPP!","OK!")</f>
        <v>OK!</v>
      </c>
      <c r="T380" s="407" t="str">
        <f t="shared" ref="T380:T382" si="1455">IF(E380&lt;0,"STOPP!","OK!")</f>
        <v>OK!</v>
      </c>
    </row>
    <row r="381" spans="1:20" hidden="1" x14ac:dyDescent="0.15">
      <c r="A381" s="286" t="str">
        <f>A$9</f>
        <v>Të tjera shpenzime korrente</v>
      </c>
      <c r="B381" s="286"/>
      <c r="C381" s="288"/>
      <c r="D381" s="288"/>
      <c r="E381" s="288"/>
      <c r="F381" s="407" t="str">
        <f t="shared" si="1441"/>
        <v>OK!</v>
      </c>
      <c r="G381" s="407" t="str">
        <f t="shared" si="1442"/>
        <v>OK!</v>
      </c>
      <c r="H381" s="407" t="str">
        <f t="shared" si="1443"/>
        <v>OK!</v>
      </c>
      <c r="I381" s="407" t="str">
        <f t="shared" si="1444"/>
        <v>OK!</v>
      </c>
      <c r="J381" s="407" t="str">
        <f t="shared" si="1445"/>
        <v>OK!</v>
      </c>
      <c r="K381" s="407" t="str">
        <f t="shared" si="1446"/>
        <v>OK!</v>
      </c>
      <c r="L381" s="407" t="str">
        <f t="shared" si="1447"/>
        <v>OK!</v>
      </c>
      <c r="M381" s="407" t="str">
        <f t="shared" si="1448"/>
        <v>OK!</v>
      </c>
      <c r="N381" s="407" t="str">
        <f t="shared" si="1449"/>
        <v>OK!</v>
      </c>
      <c r="O381" s="407" t="str">
        <f t="shared" si="1450"/>
        <v>OK!</v>
      </c>
      <c r="P381" s="407" t="str">
        <f t="shared" si="1451"/>
        <v>OK!</v>
      </c>
      <c r="Q381" s="407" t="str">
        <f t="shared" si="1452"/>
        <v>OK!</v>
      </c>
      <c r="R381" s="407" t="str">
        <f t="shared" si="1453"/>
        <v>OK!</v>
      </c>
      <c r="S381" s="407" t="str">
        <f t="shared" si="1454"/>
        <v>OK!</v>
      </c>
      <c r="T381" s="407" t="str">
        <f t="shared" si="1455"/>
        <v>OK!</v>
      </c>
    </row>
    <row r="382" spans="1:20" hidden="1" x14ac:dyDescent="0.15">
      <c r="A382" s="564" t="str">
        <f>A$10</f>
        <v>Shpenzimet kapitale</v>
      </c>
      <c r="B382" s="565"/>
      <c r="C382" s="562">
        <f>C383-C380-C381</f>
        <v>0</v>
      </c>
      <c r="D382" s="560">
        <f>D383-D380-D381</f>
        <v>0</v>
      </c>
      <c r="E382" s="560">
        <f>E383-E380-E381</f>
        <v>0</v>
      </c>
      <c r="F382" s="407" t="str">
        <f t="shared" si="1441"/>
        <v>OK!</v>
      </c>
      <c r="G382" s="407" t="str">
        <f t="shared" si="1442"/>
        <v>OK!</v>
      </c>
      <c r="H382" s="407" t="str">
        <f t="shared" si="1443"/>
        <v>OK!</v>
      </c>
      <c r="I382" s="407" t="str">
        <f t="shared" si="1444"/>
        <v>OK!</v>
      </c>
      <c r="J382" s="407" t="str">
        <f t="shared" si="1445"/>
        <v>OK!</v>
      </c>
      <c r="K382" s="407" t="str">
        <f t="shared" si="1446"/>
        <v>OK!</v>
      </c>
      <c r="L382" s="407" t="str">
        <f t="shared" si="1447"/>
        <v>OK!</v>
      </c>
      <c r="M382" s="407" t="str">
        <f t="shared" si="1448"/>
        <v>OK!</v>
      </c>
      <c r="N382" s="407" t="str">
        <f t="shared" si="1449"/>
        <v>OK!</v>
      </c>
      <c r="O382" s="407" t="str">
        <f t="shared" si="1450"/>
        <v>OK!</v>
      </c>
      <c r="P382" s="407" t="str">
        <f t="shared" si="1451"/>
        <v>OK!</v>
      </c>
      <c r="Q382" s="407" t="str">
        <f t="shared" si="1452"/>
        <v>OK!</v>
      </c>
      <c r="R382" s="407" t="str">
        <f t="shared" si="1453"/>
        <v>OK!</v>
      </c>
      <c r="S382" s="407" t="str">
        <f t="shared" si="1454"/>
        <v>OK!</v>
      </c>
      <c r="T382" s="407" t="str">
        <f t="shared" si="1455"/>
        <v>OK!</v>
      </c>
    </row>
    <row r="383" spans="1:20" hidden="1" x14ac:dyDescent="0.15">
      <c r="A383" s="554" t="str">
        <f>A$11</f>
        <v>Tavanet e përgjithshme</v>
      </c>
      <c r="B383" s="555"/>
      <c r="C383" s="563"/>
      <c r="D383" s="561"/>
      <c r="E383" s="561"/>
      <c r="F383" s="407" t="str">
        <f>IF(C383&lt;0,"STOPP!","OK!")</f>
        <v>OK!</v>
      </c>
      <c r="G383" s="407" t="str">
        <f t="shared" si="1442"/>
        <v>OK!</v>
      </c>
      <c r="H383" s="407" t="str">
        <f t="shared" si="1443"/>
        <v>OK!</v>
      </c>
      <c r="I383" s="407" t="str">
        <f t="shared" si="1444"/>
        <v>OK!</v>
      </c>
      <c r="J383" s="407" t="str">
        <f t="shared" si="1445"/>
        <v>OK!</v>
      </c>
      <c r="K383" s="407" t="str">
        <f t="shared" si="1446"/>
        <v>OK!</v>
      </c>
      <c r="L383" s="407" t="str">
        <f t="shared" si="1447"/>
        <v>OK!</v>
      </c>
      <c r="M383" s="407" t="str">
        <f t="shared" si="1448"/>
        <v>OK!</v>
      </c>
      <c r="N383" s="407" t="str">
        <f t="shared" si="1449"/>
        <v>OK!</v>
      </c>
      <c r="O383" s="407" t="str">
        <f t="shared" si="1450"/>
        <v>OK!</v>
      </c>
      <c r="P383" s="407" t="str">
        <f t="shared" si="1451"/>
        <v>OK!</v>
      </c>
      <c r="Q383" s="407" t="str">
        <f t="shared" si="1452"/>
        <v>OK!</v>
      </c>
      <c r="R383" s="407" t="str">
        <f t="shared" si="1453"/>
        <v>OK!</v>
      </c>
      <c r="S383" s="407" t="str">
        <f>IF(D383&lt;0,"STOPP!","OK!")</f>
        <v>OK!</v>
      </c>
      <c r="T383" s="407" t="str">
        <f>IF(E383&lt;0,"STOPP!","OK!")</f>
        <v>OK!</v>
      </c>
    </row>
    <row r="384" spans="1:20" hidden="1" x14ac:dyDescent="0.15">
      <c r="A384" s="566" t="str">
        <f>A$12</f>
        <v>Angazhimet kujtesë</v>
      </c>
      <c r="B384" s="562"/>
      <c r="C384" s="562">
        <f>'(C5) Angazhimet'!D130</f>
        <v>0</v>
      </c>
      <c r="D384" s="562">
        <f>'(C5) Angazhimet'!E130</f>
        <v>0</v>
      </c>
      <c r="E384" s="562">
        <f>'(C5) Angazhimet'!F130</f>
        <v>0</v>
      </c>
      <c r="F384" s="407" t="str">
        <f>IF(C384&gt;C383,"STOPP!","OK!")</f>
        <v>OK!</v>
      </c>
      <c r="G384" s="407" t="str">
        <f t="shared" si="1442"/>
        <v>OK!</v>
      </c>
      <c r="H384" s="407" t="str">
        <f t="shared" si="1443"/>
        <v>OK!</v>
      </c>
      <c r="I384" s="407" t="str">
        <f t="shared" si="1444"/>
        <v>OK!</v>
      </c>
      <c r="J384" s="407" t="str">
        <f t="shared" si="1445"/>
        <v>OK!</v>
      </c>
      <c r="K384" s="407" t="str">
        <f t="shared" si="1446"/>
        <v>OK!</v>
      </c>
      <c r="L384" s="407" t="str">
        <f t="shared" si="1447"/>
        <v>OK!</v>
      </c>
      <c r="M384" s="407" t="str">
        <f t="shared" si="1448"/>
        <v>OK!</v>
      </c>
      <c r="N384" s="407" t="str">
        <f t="shared" si="1449"/>
        <v>OK!</v>
      </c>
      <c r="O384" s="407" t="str">
        <f t="shared" si="1450"/>
        <v>OK!</v>
      </c>
      <c r="P384" s="407" t="str">
        <f t="shared" si="1451"/>
        <v>OK!</v>
      </c>
      <c r="Q384" s="407" t="str">
        <f t="shared" si="1452"/>
        <v>OK!</v>
      </c>
      <c r="R384" s="407" t="str">
        <f t="shared" si="1453"/>
        <v>OK!</v>
      </c>
      <c r="S384" s="407" t="str">
        <f>IF(D384&gt;D383,"STOPP!","OK!")</f>
        <v>OK!</v>
      </c>
      <c r="T384" s="407" t="str">
        <f>IF(E384&gt;E383,"STOPP!","OK!")</f>
        <v>OK!</v>
      </c>
    </row>
    <row r="385" spans="1:20" ht="15.75" x14ac:dyDescent="0.15">
      <c r="A385" s="696" t="str">
        <f>'(B3) Struktura Funksionale'!B116</f>
        <v>09240</v>
      </c>
      <c r="B385" s="866" t="str">
        <f>'(B3) Struktura Funksionale'!C116</f>
        <v>Arsimi profesional</v>
      </c>
      <c r="C385" s="867"/>
      <c r="D385" s="867"/>
      <c r="E385" s="868"/>
      <c r="F385" s="407"/>
      <c r="G385" s="407"/>
      <c r="H385" s="407"/>
      <c r="I385" s="407"/>
      <c r="J385" s="407"/>
      <c r="K385" s="407"/>
      <c r="L385" s="407"/>
      <c r="M385" s="407"/>
      <c r="N385" s="407"/>
      <c r="O385" s="407"/>
      <c r="P385" s="407"/>
      <c r="Q385" s="407"/>
      <c r="R385" s="407"/>
      <c r="S385" s="407"/>
      <c r="T385" s="407"/>
    </row>
    <row r="386" spans="1:20" x14ac:dyDescent="0.15">
      <c r="A386" s="286" t="str">
        <f>A$8</f>
        <v>Pagat dhe sigurimet shoqërore</v>
      </c>
      <c r="B386" s="286"/>
      <c r="C386" s="287">
        <v>9163</v>
      </c>
      <c r="D386" s="287">
        <v>9266</v>
      </c>
      <c r="E386" s="287">
        <v>9430</v>
      </c>
      <c r="F386" s="407" t="str">
        <f t="shared" ref="F386:F388" si="1456">IF(C386&lt;0,"STOPP!","OK!")</f>
        <v>OK!</v>
      </c>
      <c r="G386" s="407" t="str">
        <f t="shared" ref="G386:G390" si="1457">IF(D386&lt;0,"STOPP!","OK!")</f>
        <v>OK!</v>
      </c>
      <c r="H386" s="407" t="str">
        <f t="shared" ref="H386:H390" si="1458">IF(E386&lt;0,"STOPP!","OK!")</f>
        <v>OK!</v>
      </c>
      <c r="I386" s="407" t="str">
        <f t="shared" ref="I386:I390" si="1459">IF(F386&lt;0,"STOPP!","OK!")</f>
        <v>OK!</v>
      </c>
      <c r="J386" s="407" t="str">
        <f t="shared" ref="J386:J390" si="1460">IF(G386&lt;0,"STOPP!","OK!")</f>
        <v>OK!</v>
      </c>
      <c r="K386" s="407" t="str">
        <f t="shared" ref="K386:K390" si="1461">IF(H386&lt;0,"STOPP!","OK!")</f>
        <v>OK!</v>
      </c>
      <c r="L386" s="407" t="str">
        <f t="shared" ref="L386:L390" si="1462">IF(I386&lt;0,"STOPP!","OK!")</f>
        <v>OK!</v>
      </c>
      <c r="M386" s="407" t="str">
        <f t="shared" ref="M386:M390" si="1463">IF(J386&lt;0,"STOPP!","OK!")</f>
        <v>OK!</v>
      </c>
      <c r="N386" s="407" t="str">
        <f t="shared" ref="N386:N390" si="1464">IF(K386&lt;0,"STOPP!","OK!")</f>
        <v>OK!</v>
      </c>
      <c r="O386" s="407" t="str">
        <f t="shared" ref="O386:O390" si="1465">IF(L386&lt;0,"STOPP!","OK!")</f>
        <v>OK!</v>
      </c>
      <c r="P386" s="407" t="str">
        <f t="shared" ref="P386:P390" si="1466">IF(M386&lt;0,"STOPP!","OK!")</f>
        <v>OK!</v>
      </c>
      <c r="Q386" s="407" t="str">
        <f t="shared" ref="Q386:Q390" si="1467">IF(N386&lt;0,"STOPP!","OK!")</f>
        <v>OK!</v>
      </c>
      <c r="R386" s="407" t="str">
        <f t="shared" ref="R386:R390" si="1468">IF(O386&lt;0,"STOPP!","OK!")</f>
        <v>OK!</v>
      </c>
      <c r="S386" s="407" t="str">
        <f t="shared" ref="S386:S388" si="1469">IF(D386&lt;0,"STOPP!","OK!")</f>
        <v>OK!</v>
      </c>
      <c r="T386" s="407" t="str">
        <f t="shared" ref="T386:T388" si="1470">IF(E386&lt;0,"STOPP!","OK!")</f>
        <v>OK!</v>
      </c>
    </row>
    <row r="387" spans="1:20" x14ac:dyDescent="0.15">
      <c r="A387" s="286" t="str">
        <f>A$9</f>
        <v>Të tjera shpenzime korrente</v>
      </c>
      <c r="B387" s="286"/>
      <c r="C387" s="288">
        <v>10093</v>
      </c>
      <c r="D387" s="288">
        <v>11368</v>
      </c>
      <c r="E387" s="288">
        <v>12745</v>
      </c>
      <c r="F387" s="407" t="str">
        <f t="shared" si="1456"/>
        <v>OK!</v>
      </c>
      <c r="G387" s="407" t="str">
        <f t="shared" si="1457"/>
        <v>OK!</v>
      </c>
      <c r="H387" s="407" t="str">
        <f t="shared" si="1458"/>
        <v>OK!</v>
      </c>
      <c r="I387" s="407" t="str">
        <f t="shared" si="1459"/>
        <v>OK!</v>
      </c>
      <c r="J387" s="407" t="str">
        <f t="shared" si="1460"/>
        <v>OK!</v>
      </c>
      <c r="K387" s="407" t="str">
        <f t="shared" si="1461"/>
        <v>OK!</v>
      </c>
      <c r="L387" s="407" t="str">
        <f t="shared" si="1462"/>
        <v>OK!</v>
      </c>
      <c r="M387" s="407" t="str">
        <f t="shared" si="1463"/>
        <v>OK!</v>
      </c>
      <c r="N387" s="407" t="str">
        <f t="shared" si="1464"/>
        <v>OK!</v>
      </c>
      <c r="O387" s="407" t="str">
        <f t="shared" si="1465"/>
        <v>OK!</v>
      </c>
      <c r="P387" s="407" t="str">
        <f t="shared" si="1466"/>
        <v>OK!</v>
      </c>
      <c r="Q387" s="407" t="str">
        <f t="shared" si="1467"/>
        <v>OK!</v>
      </c>
      <c r="R387" s="407" t="str">
        <f t="shared" si="1468"/>
        <v>OK!</v>
      </c>
      <c r="S387" s="407" t="str">
        <f t="shared" si="1469"/>
        <v>OK!</v>
      </c>
      <c r="T387" s="407" t="str">
        <f t="shared" si="1470"/>
        <v>OK!</v>
      </c>
    </row>
    <row r="388" spans="1:20" x14ac:dyDescent="0.15">
      <c r="A388" s="564" t="str">
        <f>A$10</f>
        <v>Shpenzimet kapitale</v>
      </c>
      <c r="B388" s="565"/>
      <c r="C388" s="562">
        <f>C389-C386-C387</f>
        <v>0</v>
      </c>
      <c r="D388" s="560">
        <f>D389-D386-D387</f>
        <v>308</v>
      </c>
      <c r="E388" s="560">
        <f>E389-E386-E387</f>
        <v>0</v>
      </c>
      <c r="F388" s="407" t="str">
        <f t="shared" si="1456"/>
        <v>OK!</v>
      </c>
      <c r="G388" s="407" t="str">
        <f t="shared" si="1457"/>
        <v>OK!</v>
      </c>
      <c r="H388" s="407" t="str">
        <f t="shared" si="1458"/>
        <v>OK!</v>
      </c>
      <c r="I388" s="407" t="str">
        <f t="shared" si="1459"/>
        <v>OK!</v>
      </c>
      <c r="J388" s="407" t="str">
        <f t="shared" si="1460"/>
        <v>OK!</v>
      </c>
      <c r="K388" s="407" t="str">
        <f t="shared" si="1461"/>
        <v>OK!</v>
      </c>
      <c r="L388" s="407" t="str">
        <f t="shared" si="1462"/>
        <v>OK!</v>
      </c>
      <c r="M388" s="407" t="str">
        <f t="shared" si="1463"/>
        <v>OK!</v>
      </c>
      <c r="N388" s="407" t="str">
        <f t="shared" si="1464"/>
        <v>OK!</v>
      </c>
      <c r="O388" s="407" t="str">
        <f t="shared" si="1465"/>
        <v>OK!</v>
      </c>
      <c r="P388" s="407" t="str">
        <f t="shared" si="1466"/>
        <v>OK!</v>
      </c>
      <c r="Q388" s="407" t="str">
        <f t="shared" si="1467"/>
        <v>OK!</v>
      </c>
      <c r="R388" s="407" t="str">
        <f t="shared" si="1468"/>
        <v>OK!</v>
      </c>
      <c r="S388" s="407" t="str">
        <f t="shared" si="1469"/>
        <v>OK!</v>
      </c>
      <c r="T388" s="407" t="str">
        <f t="shared" si="1470"/>
        <v>OK!</v>
      </c>
    </row>
    <row r="389" spans="1:20" x14ac:dyDescent="0.15">
      <c r="A389" s="554" t="str">
        <f>A$11</f>
        <v>Tavanet e përgjithshme</v>
      </c>
      <c r="B389" s="555"/>
      <c r="C389" s="563">
        <v>19256</v>
      </c>
      <c r="D389" s="563">
        <v>20942</v>
      </c>
      <c r="E389" s="563">
        <v>22175</v>
      </c>
      <c r="F389" s="407" t="str">
        <f>IF(C389&lt;0,"STOPP!","OK!")</f>
        <v>OK!</v>
      </c>
      <c r="G389" s="407" t="str">
        <f t="shared" si="1457"/>
        <v>OK!</v>
      </c>
      <c r="H389" s="407" t="str">
        <f t="shared" si="1458"/>
        <v>OK!</v>
      </c>
      <c r="I389" s="407" t="str">
        <f t="shared" si="1459"/>
        <v>OK!</v>
      </c>
      <c r="J389" s="407" t="str">
        <f t="shared" si="1460"/>
        <v>OK!</v>
      </c>
      <c r="K389" s="407" t="str">
        <f t="shared" si="1461"/>
        <v>OK!</v>
      </c>
      <c r="L389" s="407" t="str">
        <f t="shared" si="1462"/>
        <v>OK!</v>
      </c>
      <c r="M389" s="407" t="str">
        <f t="shared" si="1463"/>
        <v>OK!</v>
      </c>
      <c r="N389" s="407" t="str">
        <f t="shared" si="1464"/>
        <v>OK!</v>
      </c>
      <c r="O389" s="407" t="str">
        <f t="shared" si="1465"/>
        <v>OK!</v>
      </c>
      <c r="P389" s="407" t="str">
        <f t="shared" si="1466"/>
        <v>OK!</v>
      </c>
      <c r="Q389" s="407" t="str">
        <f t="shared" si="1467"/>
        <v>OK!</v>
      </c>
      <c r="R389" s="407" t="str">
        <f t="shared" si="1468"/>
        <v>OK!</v>
      </c>
      <c r="S389" s="407" t="str">
        <f>IF(D389&lt;0,"STOPP!","OK!")</f>
        <v>OK!</v>
      </c>
      <c r="T389" s="407" t="str">
        <f>IF(E389&lt;0,"STOPP!","OK!")</f>
        <v>OK!</v>
      </c>
    </row>
    <row r="390" spans="1:20" x14ac:dyDescent="0.15">
      <c r="A390" s="566" t="str">
        <f>A$12</f>
        <v>Angazhimet kujtesë</v>
      </c>
      <c r="B390" s="562"/>
      <c r="C390" s="562">
        <f>'(C5) Angazhimet'!D131</f>
        <v>0</v>
      </c>
      <c r="D390" s="562">
        <f>'(C5) Angazhimet'!E131</f>
        <v>0</v>
      </c>
      <c r="E390" s="562">
        <f>'(C5) Angazhimet'!F131</f>
        <v>0</v>
      </c>
      <c r="F390" s="407" t="str">
        <f>IF(C390&gt;C389,"STOPP!","OK!")</f>
        <v>OK!</v>
      </c>
      <c r="G390" s="407" t="str">
        <f t="shared" si="1457"/>
        <v>OK!</v>
      </c>
      <c r="H390" s="407" t="str">
        <f t="shared" si="1458"/>
        <v>OK!</v>
      </c>
      <c r="I390" s="407" t="str">
        <f t="shared" si="1459"/>
        <v>OK!</v>
      </c>
      <c r="J390" s="407" t="str">
        <f t="shared" si="1460"/>
        <v>OK!</v>
      </c>
      <c r="K390" s="407" t="str">
        <f t="shared" si="1461"/>
        <v>OK!</v>
      </c>
      <c r="L390" s="407" t="str">
        <f t="shared" si="1462"/>
        <v>OK!</v>
      </c>
      <c r="M390" s="407" t="str">
        <f t="shared" si="1463"/>
        <v>OK!</v>
      </c>
      <c r="N390" s="407" t="str">
        <f t="shared" si="1464"/>
        <v>OK!</v>
      </c>
      <c r="O390" s="407" t="str">
        <f t="shared" si="1465"/>
        <v>OK!</v>
      </c>
      <c r="P390" s="407" t="str">
        <f t="shared" si="1466"/>
        <v>OK!</v>
      </c>
      <c r="Q390" s="407" t="str">
        <f t="shared" si="1467"/>
        <v>OK!</v>
      </c>
      <c r="R390" s="407" t="str">
        <f t="shared" si="1468"/>
        <v>OK!</v>
      </c>
      <c r="S390" s="407" t="str">
        <f>IF(D390&gt;D389,"STOPP!","OK!")</f>
        <v>OK!</v>
      </c>
      <c r="T390" s="407" t="str">
        <f>IF(E390&gt;E389,"STOPP!","OK!")</f>
        <v>OK!</v>
      </c>
    </row>
    <row r="391" spans="1:20" ht="22.5" hidden="1" customHeight="1" x14ac:dyDescent="0.25">
      <c r="A391" s="685" t="e">
        <f>'(B2) Struktura Organizative'!#REF!</f>
        <v>#REF!</v>
      </c>
      <c r="B391" s="869" t="e">
        <f>'(B2) Struktura Organizative'!#REF!</f>
        <v>#REF!</v>
      </c>
      <c r="C391" s="870"/>
      <c r="D391" s="870"/>
      <c r="E391" s="871"/>
      <c r="G391" s="312">
        <f>C395</f>
        <v>0</v>
      </c>
      <c r="H391" s="312">
        <f t="shared" ref="H391" si="1471">D395</f>
        <v>0</v>
      </c>
      <c r="I391" s="312">
        <f t="shared" ref="I391" si="1472">E395</f>
        <v>0</v>
      </c>
      <c r="J391" s="312">
        <f>C392</f>
        <v>0</v>
      </c>
      <c r="K391" s="312">
        <f t="shared" ref="K391" si="1473">D392</f>
        <v>0</v>
      </c>
      <c r="L391" s="312">
        <f t="shared" ref="L391" si="1474">E392</f>
        <v>0</v>
      </c>
      <c r="M391" s="312">
        <f>C393</f>
        <v>0</v>
      </c>
      <c r="N391" s="312">
        <f t="shared" ref="N391" si="1475">D393</f>
        <v>0</v>
      </c>
      <c r="O391" s="312">
        <f t="shared" ref="O391" si="1476">E393</f>
        <v>0</v>
      </c>
      <c r="P391" s="312">
        <f>C394</f>
        <v>0</v>
      </c>
      <c r="Q391" s="312">
        <f t="shared" ref="Q391" si="1477">D394</f>
        <v>0</v>
      </c>
      <c r="R391" s="312">
        <f t="shared" ref="R391" si="1478">E394</f>
        <v>0</v>
      </c>
    </row>
    <row r="392" spans="1:20" hidden="1" x14ac:dyDescent="0.15">
      <c r="A392" s="286" t="str">
        <f>A$8</f>
        <v>Pagat dhe sigurimet shoqërore</v>
      </c>
      <c r="B392" s="286"/>
      <c r="C392" s="562">
        <f>C398</f>
        <v>0</v>
      </c>
      <c r="D392" s="562">
        <f t="shared" ref="D392:E392" si="1479">D398</f>
        <v>0</v>
      </c>
      <c r="E392" s="562">
        <f t="shared" si="1479"/>
        <v>0</v>
      </c>
      <c r="F392" s="407" t="str">
        <f t="shared" ref="F392:F394" si="1480">IF(C392&lt;0,"STOPP!","OK!")</f>
        <v>OK!</v>
      </c>
      <c r="G392" s="407" t="str">
        <f t="shared" ref="G392:G394" si="1481">IF(D392&lt;0,"STOPP!","OK!")</f>
        <v>OK!</v>
      </c>
      <c r="H392" s="407" t="str">
        <f t="shared" ref="H392:H394" si="1482">IF(E392&lt;0,"STOPP!","OK!")</f>
        <v>OK!</v>
      </c>
      <c r="I392" s="407" t="str">
        <f t="shared" ref="I392:I394" si="1483">IF(F392&lt;0,"STOPP!","OK!")</f>
        <v>OK!</v>
      </c>
      <c r="J392" s="407" t="str">
        <f t="shared" ref="J392:J394" si="1484">IF(G392&lt;0,"STOPP!","OK!")</f>
        <v>OK!</v>
      </c>
      <c r="K392" s="407" t="str">
        <f t="shared" ref="K392:K394" si="1485">IF(H392&lt;0,"STOPP!","OK!")</f>
        <v>OK!</v>
      </c>
      <c r="L392" s="407" t="str">
        <f t="shared" ref="L392:L394" si="1486">IF(I392&lt;0,"STOPP!","OK!")</f>
        <v>OK!</v>
      </c>
      <c r="M392" s="407" t="str">
        <f t="shared" ref="M392:M394" si="1487">IF(J392&lt;0,"STOPP!","OK!")</f>
        <v>OK!</v>
      </c>
      <c r="N392" s="407" t="str">
        <f t="shared" ref="N392:N394" si="1488">IF(K392&lt;0,"STOPP!","OK!")</f>
        <v>OK!</v>
      </c>
      <c r="O392" s="407" t="str">
        <f t="shared" ref="O392:O394" si="1489">IF(L392&lt;0,"STOPP!","OK!")</f>
        <v>OK!</v>
      </c>
      <c r="P392" s="407" t="str">
        <f t="shared" ref="P392:P394" si="1490">IF(M392&lt;0,"STOPP!","OK!")</f>
        <v>OK!</v>
      </c>
      <c r="Q392" s="407" t="str">
        <f t="shared" ref="Q392:Q394" si="1491">IF(N392&lt;0,"STOPP!","OK!")</f>
        <v>OK!</v>
      </c>
      <c r="R392" s="407" t="str">
        <f t="shared" ref="R392:R394" si="1492">IF(O392&lt;0,"STOPP!","OK!")</f>
        <v>OK!</v>
      </c>
      <c r="S392" s="407" t="str">
        <f t="shared" ref="S392:S394" si="1493">IF(D392&lt;0,"STOPP!","OK!")</f>
        <v>OK!</v>
      </c>
      <c r="T392" s="407" t="str">
        <f t="shared" ref="T392:T394" si="1494">IF(E392&lt;0,"STOPP!","OK!")</f>
        <v>OK!</v>
      </c>
    </row>
    <row r="393" spans="1:20" hidden="1" x14ac:dyDescent="0.15">
      <c r="A393" s="286" t="str">
        <f>A$9</f>
        <v>Të tjera shpenzime korrente</v>
      </c>
      <c r="B393" s="286"/>
      <c r="C393" s="562">
        <f>C399</f>
        <v>0</v>
      </c>
      <c r="D393" s="562">
        <f t="shared" ref="D393:E393" si="1495">D399</f>
        <v>0</v>
      </c>
      <c r="E393" s="562">
        <f t="shared" si="1495"/>
        <v>0</v>
      </c>
      <c r="F393" s="407" t="str">
        <f t="shared" si="1480"/>
        <v>OK!</v>
      </c>
      <c r="G393" s="407" t="str">
        <f t="shared" si="1481"/>
        <v>OK!</v>
      </c>
      <c r="H393" s="407" t="str">
        <f t="shared" si="1482"/>
        <v>OK!</v>
      </c>
      <c r="I393" s="407" t="str">
        <f t="shared" si="1483"/>
        <v>OK!</v>
      </c>
      <c r="J393" s="407" t="str">
        <f t="shared" si="1484"/>
        <v>OK!</v>
      </c>
      <c r="K393" s="407" t="str">
        <f t="shared" si="1485"/>
        <v>OK!</v>
      </c>
      <c r="L393" s="407" t="str">
        <f t="shared" si="1486"/>
        <v>OK!</v>
      </c>
      <c r="M393" s="407" t="str">
        <f t="shared" si="1487"/>
        <v>OK!</v>
      </c>
      <c r="N393" s="407" t="str">
        <f t="shared" si="1488"/>
        <v>OK!</v>
      </c>
      <c r="O393" s="407" t="str">
        <f t="shared" si="1489"/>
        <v>OK!</v>
      </c>
      <c r="P393" s="407" t="str">
        <f t="shared" si="1490"/>
        <v>OK!</v>
      </c>
      <c r="Q393" s="407" t="str">
        <f t="shared" si="1491"/>
        <v>OK!</v>
      </c>
      <c r="R393" s="407" t="str">
        <f t="shared" si="1492"/>
        <v>OK!</v>
      </c>
      <c r="S393" s="407" t="str">
        <f t="shared" si="1493"/>
        <v>OK!</v>
      </c>
      <c r="T393" s="407" t="str">
        <f t="shared" si="1494"/>
        <v>OK!</v>
      </c>
    </row>
    <row r="394" spans="1:20" hidden="1" x14ac:dyDescent="0.15">
      <c r="A394" s="564" t="str">
        <f>A$10</f>
        <v>Shpenzimet kapitale</v>
      </c>
      <c r="B394" s="565"/>
      <c r="C394" s="562">
        <f>C395-C392-C393</f>
        <v>0</v>
      </c>
      <c r="D394" s="560">
        <f>D395-D392-D393</f>
        <v>0</v>
      </c>
      <c r="E394" s="560">
        <f>E395-E392-E393</f>
        <v>0</v>
      </c>
      <c r="F394" s="407" t="str">
        <f t="shared" si="1480"/>
        <v>OK!</v>
      </c>
      <c r="G394" s="407" t="str">
        <f t="shared" si="1481"/>
        <v>OK!</v>
      </c>
      <c r="H394" s="407" t="str">
        <f t="shared" si="1482"/>
        <v>OK!</v>
      </c>
      <c r="I394" s="407" t="str">
        <f t="shared" si="1483"/>
        <v>OK!</v>
      </c>
      <c r="J394" s="407" t="str">
        <f t="shared" si="1484"/>
        <v>OK!</v>
      </c>
      <c r="K394" s="407" t="str">
        <f t="shared" si="1485"/>
        <v>OK!</v>
      </c>
      <c r="L394" s="407" t="str">
        <f t="shared" si="1486"/>
        <v>OK!</v>
      </c>
      <c r="M394" s="407" t="str">
        <f t="shared" si="1487"/>
        <v>OK!</v>
      </c>
      <c r="N394" s="407" t="str">
        <f t="shared" si="1488"/>
        <v>OK!</v>
      </c>
      <c r="O394" s="407" t="str">
        <f t="shared" si="1489"/>
        <v>OK!</v>
      </c>
      <c r="P394" s="407" t="str">
        <f t="shared" si="1490"/>
        <v>OK!</v>
      </c>
      <c r="Q394" s="407" t="str">
        <f t="shared" si="1491"/>
        <v>OK!</v>
      </c>
      <c r="R394" s="407" t="str">
        <f t="shared" si="1492"/>
        <v>OK!</v>
      </c>
      <c r="S394" s="407" t="str">
        <f t="shared" si="1493"/>
        <v>OK!</v>
      </c>
      <c r="T394" s="407" t="str">
        <f t="shared" si="1494"/>
        <v>OK!</v>
      </c>
    </row>
    <row r="395" spans="1:20" hidden="1" x14ac:dyDescent="0.15">
      <c r="A395" s="554" t="str">
        <f>A$11</f>
        <v>Tavanet e përgjithshme</v>
      </c>
      <c r="B395" s="555"/>
      <c r="C395" s="562">
        <f>C401</f>
        <v>0</v>
      </c>
      <c r="D395" s="562">
        <f t="shared" ref="D395:E395" si="1496">D401</f>
        <v>0</v>
      </c>
      <c r="E395" s="562">
        <f t="shared" si="1496"/>
        <v>0</v>
      </c>
      <c r="F395" s="407" t="str">
        <f>IF(C395&lt;0,"STOPP!","OK!")</f>
        <v>OK!</v>
      </c>
      <c r="G395" s="407" t="str">
        <f t="shared" ref="G395:G396" si="1497">IF(D395&lt;0,"STOPP!","OK!")</f>
        <v>OK!</v>
      </c>
      <c r="H395" s="407" t="str">
        <f t="shared" ref="H395:H396" si="1498">IF(E395&lt;0,"STOPP!","OK!")</f>
        <v>OK!</v>
      </c>
      <c r="I395" s="407" t="str">
        <f t="shared" ref="I395:I396" si="1499">IF(F395&lt;0,"STOPP!","OK!")</f>
        <v>OK!</v>
      </c>
      <c r="J395" s="407" t="str">
        <f t="shared" ref="J395:J396" si="1500">IF(G395&lt;0,"STOPP!","OK!")</f>
        <v>OK!</v>
      </c>
      <c r="K395" s="407" t="str">
        <f t="shared" ref="K395:K396" si="1501">IF(H395&lt;0,"STOPP!","OK!")</f>
        <v>OK!</v>
      </c>
      <c r="L395" s="407" t="str">
        <f t="shared" ref="L395:L396" si="1502">IF(I395&lt;0,"STOPP!","OK!")</f>
        <v>OK!</v>
      </c>
      <c r="M395" s="407" t="str">
        <f t="shared" ref="M395:M396" si="1503">IF(J395&lt;0,"STOPP!","OK!")</f>
        <v>OK!</v>
      </c>
      <c r="N395" s="407" t="str">
        <f t="shared" ref="N395:N396" si="1504">IF(K395&lt;0,"STOPP!","OK!")</f>
        <v>OK!</v>
      </c>
      <c r="O395" s="407" t="str">
        <f t="shared" ref="O395:O396" si="1505">IF(L395&lt;0,"STOPP!","OK!")</f>
        <v>OK!</v>
      </c>
      <c r="P395" s="407" t="str">
        <f t="shared" ref="P395:P396" si="1506">IF(M395&lt;0,"STOPP!","OK!")</f>
        <v>OK!</v>
      </c>
      <c r="Q395" s="407" t="str">
        <f t="shared" ref="Q395:Q396" si="1507">IF(N395&lt;0,"STOPP!","OK!")</f>
        <v>OK!</v>
      </c>
      <c r="R395" s="407" t="str">
        <f t="shared" ref="R395:R396" si="1508">IF(O395&lt;0,"STOPP!","OK!")</f>
        <v>OK!</v>
      </c>
      <c r="S395" s="407" t="str">
        <f>IF(D395&lt;0,"STOPP!","OK!")</f>
        <v>OK!</v>
      </c>
      <c r="T395" s="407" t="str">
        <f>IF(E395&lt;0,"STOPP!","OK!")</f>
        <v>OK!</v>
      </c>
    </row>
    <row r="396" spans="1:20" hidden="1" x14ac:dyDescent="0.15">
      <c r="A396" s="566" t="str">
        <f>A$12</f>
        <v>Angazhimet kujtesë</v>
      </c>
      <c r="B396" s="562"/>
      <c r="C396" s="562">
        <f>'(C5) Angazhimet'!D138</f>
        <v>0</v>
      </c>
      <c r="D396" s="560">
        <f>'(C5) Angazhimet'!E138</f>
        <v>0</v>
      </c>
      <c r="E396" s="560">
        <f>'(C5) Angazhimet'!F138</f>
        <v>0</v>
      </c>
      <c r="F396" s="407" t="str">
        <f>IF(C396&gt;C395,"STOPP!","OK!")</f>
        <v>OK!</v>
      </c>
      <c r="G396" s="407" t="str">
        <f t="shared" si="1497"/>
        <v>OK!</v>
      </c>
      <c r="H396" s="407" t="str">
        <f t="shared" si="1498"/>
        <v>OK!</v>
      </c>
      <c r="I396" s="407" t="str">
        <f t="shared" si="1499"/>
        <v>OK!</v>
      </c>
      <c r="J396" s="407" t="str">
        <f t="shared" si="1500"/>
        <v>OK!</v>
      </c>
      <c r="K396" s="407" t="str">
        <f t="shared" si="1501"/>
        <v>OK!</v>
      </c>
      <c r="L396" s="407" t="str">
        <f t="shared" si="1502"/>
        <v>OK!</v>
      </c>
      <c r="M396" s="407" t="str">
        <f t="shared" si="1503"/>
        <v>OK!</v>
      </c>
      <c r="N396" s="407" t="str">
        <f t="shared" si="1504"/>
        <v>OK!</v>
      </c>
      <c r="O396" s="407" t="str">
        <f t="shared" si="1505"/>
        <v>OK!</v>
      </c>
      <c r="P396" s="407" t="str">
        <f t="shared" si="1506"/>
        <v>OK!</v>
      </c>
      <c r="Q396" s="407" t="str">
        <f t="shared" si="1507"/>
        <v>OK!</v>
      </c>
      <c r="R396" s="407" t="str">
        <f t="shared" si="1508"/>
        <v>OK!</v>
      </c>
      <c r="S396" s="407" t="str">
        <f>IF(D396&gt;D395,"STOPP!","OK!")</f>
        <v>OK!</v>
      </c>
      <c r="T396" s="407" t="str">
        <f>IF(E396&gt;E395,"STOPP!","OK!")</f>
        <v>OK!</v>
      </c>
    </row>
    <row r="397" spans="1:20" ht="15.75" hidden="1" x14ac:dyDescent="0.15">
      <c r="A397" s="696" t="str">
        <f>'(B3) Struktura Funksionale'!B119</f>
        <v>09660</v>
      </c>
      <c r="B397" s="866" t="str">
        <f>'(B3) Struktura Funksionale'!C119</f>
        <v xml:space="preserve">Programe arsimore për trajnimin e mësuesve dhe edukatorëve </v>
      </c>
      <c r="C397" s="867"/>
      <c r="D397" s="867"/>
      <c r="E397" s="868"/>
      <c r="F397" s="407"/>
      <c r="G397" s="407"/>
      <c r="H397" s="407"/>
      <c r="I397" s="407"/>
      <c r="J397" s="407"/>
      <c r="K397" s="407"/>
      <c r="L397" s="407"/>
      <c r="M397" s="407"/>
      <c r="N397" s="407"/>
      <c r="O397" s="407"/>
      <c r="P397" s="407"/>
      <c r="Q397" s="407"/>
      <c r="R397" s="407"/>
      <c r="S397" s="407"/>
      <c r="T397" s="407"/>
    </row>
    <row r="398" spans="1:20" hidden="1" x14ac:dyDescent="0.15">
      <c r="A398" s="286" t="str">
        <f>A$8</f>
        <v>Pagat dhe sigurimet shoqërore</v>
      </c>
      <c r="B398" s="286"/>
      <c r="C398" s="287"/>
      <c r="D398" s="287"/>
      <c r="E398" s="287"/>
      <c r="F398" s="407" t="str">
        <f t="shared" ref="F398:F400" si="1509">IF(C398&lt;0,"STOPP!","OK!")</f>
        <v>OK!</v>
      </c>
      <c r="G398" s="407" t="str">
        <f t="shared" ref="G398:G402" si="1510">IF(D398&lt;0,"STOPP!","OK!")</f>
        <v>OK!</v>
      </c>
      <c r="H398" s="407" t="str">
        <f t="shared" ref="H398:H402" si="1511">IF(E398&lt;0,"STOPP!","OK!")</f>
        <v>OK!</v>
      </c>
      <c r="I398" s="407" t="str">
        <f t="shared" ref="I398:I402" si="1512">IF(F398&lt;0,"STOPP!","OK!")</f>
        <v>OK!</v>
      </c>
      <c r="J398" s="407" t="str">
        <f t="shared" ref="J398:J402" si="1513">IF(G398&lt;0,"STOPP!","OK!")</f>
        <v>OK!</v>
      </c>
      <c r="K398" s="407" t="str">
        <f t="shared" ref="K398:K402" si="1514">IF(H398&lt;0,"STOPP!","OK!")</f>
        <v>OK!</v>
      </c>
      <c r="L398" s="407" t="str">
        <f t="shared" ref="L398:L402" si="1515">IF(I398&lt;0,"STOPP!","OK!")</f>
        <v>OK!</v>
      </c>
      <c r="M398" s="407" t="str">
        <f t="shared" ref="M398:M402" si="1516">IF(J398&lt;0,"STOPP!","OK!")</f>
        <v>OK!</v>
      </c>
      <c r="N398" s="407" t="str">
        <f t="shared" ref="N398:N402" si="1517">IF(K398&lt;0,"STOPP!","OK!")</f>
        <v>OK!</v>
      </c>
      <c r="O398" s="407" t="str">
        <f t="shared" ref="O398:O402" si="1518">IF(L398&lt;0,"STOPP!","OK!")</f>
        <v>OK!</v>
      </c>
      <c r="P398" s="407" t="str">
        <f t="shared" ref="P398:P402" si="1519">IF(M398&lt;0,"STOPP!","OK!")</f>
        <v>OK!</v>
      </c>
      <c r="Q398" s="407" t="str">
        <f t="shared" ref="Q398:Q402" si="1520">IF(N398&lt;0,"STOPP!","OK!")</f>
        <v>OK!</v>
      </c>
      <c r="R398" s="407" t="str">
        <f t="shared" ref="R398:R402" si="1521">IF(O398&lt;0,"STOPP!","OK!")</f>
        <v>OK!</v>
      </c>
      <c r="S398" s="407" t="str">
        <f t="shared" ref="S398:S400" si="1522">IF(D398&lt;0,"STOPP!","OK!")</f>
        <v>OK!</v>
      </c>
      <c r="T398" s="407" t="str">
        <f t="shared" ref="T398:T400" si="1523">IF(E398&lt;0,"STOPP!","OK!")</f>
        <v>OK!</v>
      </c>
    </row>
    <row r="399" spans="1:20" hidden="1" x14ac:dyDescent="0.15">
      <c r="A399" s="286" t="str">
        <f>A$9</f>
        <v>Të tjera shpenzime korrente</v>
      </c>
      <c r="B399" s="286"/>
      <c r="C399" s="288"/>
      <c r="D399" s="288"/>
      <c r="E399" s="288"/>
      <c r="F399" s="407" t="str">
        <f t="shared" si="1509"/>
        <v>OK!</v>
      </c>
      <c r="G399" s="407" t="str">
        <f t="shared" si="1510"/>
        <v>OK!</v>
      </c>
      <c r="H399" s="407" t="str">
        <f t="shared" si="1511"/>
        <v>OK!</v>
      </c>
      <c r="I399" s="407" t="str">
        <f t="shared" si="1512"/>
        <v>OK!</v>
      </c>
      <c r="J399" s="407" t="str">
        <f t="shared" si="1513"/>
        <v>OK!</v>
      </c>
      <c r="K399" s="407" t="str">
        <f t="shared" si="1514"/>
        <v>OK!</v>
      </c>
      <c r="L399" s="407" t="str">
        <f t="shared" si="1515"/>
        <v>OK!</v>
      </c>
      <c r="M399" s="407" t="str">
        <f t="shared" si="1516"/>
        <v>OK!</v>
      </c>
      <c r="N399" s="407" t="str">
        <f t="shared" si="1517"/>
        <v>OK!</v>
      </c>
      <c r="O399" s="407" t="str">
        <f t="shared" si="1518"/>
        <v>OK!</v>
      </c>
      <c r="P399" s="407" t="str">
        <f t="shared" si="1519"/>
        <v>OK!</v>
      </c>
      <c r="Q399" s="407" t="str">
        <f t="shared" si="1520"/>
        <v>OK!</v>
      </c>
      <c r="R399" s="407" t="str">
        <f t="shared" si="1521"/>
        <v>OK!</v>
      </c>
      <c r="S399" s="407" t="str">
        <f t="shared" si="1522"/>
        <v>OK!</v>
      </c>
      <c r="T399" s="407" t="str">
        <f t="shared" si="1523"/>
        <v>OK!</v>
      </c>
    </row>
    <row r="400" spans="1:20" hidden="1" x14ac:dyDescent="0.15">
      <c r="A400" s="564" t="str">
        <f>A$10</f>
        <v>Shpenzimet kapitale</v>
      </c>
      <c r="B400" s="565"/>
      <c r="C400" s="562">
        <f>C401-C398-C399</f>
        <v>0</v>
      </c>
      <c r="D400" s="560">
        <f>D401-D398-D399</f>
        <v>0</v>
      </c>
      <c r="E400" s="560">
        <f>E401-E398-E399</f>
        <v>0</v>
      </c>
      <c r="F400" s="407" t="str">
        <f t="shared" si="1509"/>
        <v>OK!</v>
      </c>
      <c r="G400" s="407" t="str">
        <f t="shared" si="1510"/>
        <v>OK!</v>
      </c>
      <c r="H400" s="407" t="str">
        <f t="shared" si="1511"/>
        <v>OK!</v>
      </c>
      <c r="I400" s="407" t="str">
        <f t="shared" si="1512"/>
        <v>OK!</v>
      </c>
      <c r="J400" s="407" t="str">
        <f t="shared" si="1513"/>
        <v>OK!</v>
      </c>
      <c r="K400" s="407" t="str">
        <f t="shared" si="1514"/>
        <v>OK!</v>
      </c>
      <c r="L400" s="407" t="str">
        <f t="shared" si="1515"/>
        <v>OK!</v>
      </c>
      <c r="M400" s="407" t="str">
        <f t="shared" si="1516"/>
        <v>OK!</v>
      </c>
      <c r="N400" s="407" t="str">
        <f t="shared" si="1517"/>
        <v>OK!</v>
      </c>
      <c r="O400" s="407" t="str">
        <f t="shared" si="1518"/>
        <v>OK!</v>
      </c>
      <c r="P400" s="407" t="str">
        <f t="shared" si="1519"/>
        <v>OK!</v>
      </c>
      <c r="Q400" s="407" t="str">
        <f t="shared" si="1520"/>
        <v>OK!</v>
      </c>
      <c r="R400" s="407" t="str">
        <f t="shared" si="1521"/>
        <v>OK!</v>
      </c>
      <c r="S400" s="407" t="str">
        <f t="shared" si="1522"/>
        <v>OK!</v>
      </c>
      <c r="T400" s="407" t="str">
        <f t="shared" si="1523"/>
        <v>OK!</v>
      </c>
    </row>
    <row r="401" spans="1:20" hidden="1" x14ac:dyDescent="0.15">
      <c r="A401" s="554" t="str">
        <f>A$11</f>
        <v>Tavanet e përgjithshme</v>
      </c>
      <c r="B401" s="555"/>
      <c r="C401" s="563"/>
      <c r="D401" s="561"/>
      <c r="E401" s="561"/>
      <c r="F401" s="407" t="str">
        <f>IF(C401&lt;0,"STOPP!","OK!")</f>
        <v>OK!</v>
      </c>
      <c r="G401" s="407" t="str">
        <f t="shared" si="1510"/>
        <v>OK!</v>
      </c>
      <c r="H401" s="407" t="str">
        <f t="shared" si="1511"/>
        <v>OK!</v>
      </c>
      <c r="I401" s="407" t="str">
        <f t="shared" si="1512"/>
        <v>OK!</v>
      </c>
      <c r="J401" s="407" t="str">
        <f t="shared" si="1513"/>
        <v>OK!</v>
      </c>
      <c r="K401" s="407" t="str">
        <f t="shared" si="1514"/>
        <v>OK!</v>
      </c>
      <c r="L401" s="407" t="str">
        <f t="shared" si="1515"/>
        <v>OK!</v>
      </c>
      <c r="M401" s="407" t="str">
        <f t="shared" si="1516"/>
        <v>OK!</v>
      </c>
      <c r="N401" s="407" t="str">
        <f t="shared" si="1517"/>
        <v>OK!</v>
      </c>
      <c r="O401" s="407" t="str">
        <f t="shared" si="1518"/>
        <v>OK!</v>
      </c>
      <c r="P401" s="407" t="str">
        <f t="shared" si="1519"/>
        <v>OK!</v>
      </c>
      <c r="Q401" s="407" t="str">
        <f t="shared" si="1520"/>
        <v>OK!</v>
      </c>
      <c r="R401" s="407" t="str">
        <f t="shared" si="1521"/>
        <v>OK!</v>
      </c>
      <c r="S401" s="407" t="str">
        <f>IF(D401&lt;0,"STOPP!","OK!")</f>
        <v>OK!</v>
      </c>
      <c r="T401" s="407" t="str">
        <f>IF(E401&lt;0,"STOPP!","OK!")</f>
        <v>OK!</v>
      </c>
    </row>
    <row r="402" spans="1:20" hidden="1" x14ac:dyDescent="0.15">
      <c r="A402" s="566" t="str">
        <f>A$12</f>
        <v>Angazhimet kujtesë</v>
      </c>
      <c r="B402" s="562"/>
      <c r="C402" s="562">
        <f>'(C5) Angazhimet'!D135</f>
        <v>0</v>
      </c>
      <c r="D402" s="562">
        <f>'(C5) Angazhimet'!E135</f>
        <v>0</v>
      </c>
      <c r="E402" s="562">
        <f>'(C5) Angazhimet'!F135</f>
        <v>0</v>
      </c>
      <c r="F402" s="407" t="str">
        <f>IF(C402&gt;C401,"STOPP!","OK!")</f>
        <v>OK!</v>
      </c>
      <c r="G402" s="407" t="str">
        <f t="shared" si="1510"/>
        <v>OK!</v>
      </c>
      <c r="H402" s="407" t="str">
        <f t="shared" si="1511"/>
        <v>OK!</v>
      </c>
      <c r="I402" s="407" t="str">
        <f t="shared" si="1512"/>
        <v>OK!</v>
      </c>
      <c r="J402" s="407" t="str">
        <f t="shared" si="1513"/>
        <v>OK!</v>
      </c>
      <c r="K402" s="407" t="str">
        <f t="shared" si="1514"/>
        <v>OK!</v>
      </c>
      <c r="L402" s="407" t="str">
        <f t="shared" si="1515"/>
        <v>OK!</v>
      </c>
      <c r="M402" s="407" t="str">
        <f t="shared" si="1516"/>
        <v>OK!</v>
      </c>
      <c r="N402" s="407" t="str">
        <f t="shared" si="1517"/>
        <v>OK!</v>
      </c>
      <c r="O402" s="407" t="str">
        <f t="shared" si="1518"/>
        <v>OK!</v>
      </c>
      <c r="P402" s="407" t="str">
        <f t="shared" si="1519"/>
        <v>OK!</v>
      </c>
      <c r="Q402" s="407" t="str">
        <f t="shared" si="1520"/>
        <v>OK!</v>
      </c>
      <c r="R402" s="407" t="str">
        <f t="shared" si="1521"/>
        <v>OK!</v>
      </c>
      <c r="S402" s="407" t="str">
        <f>IF(D402&gt;D401,"STOPP!","OK!")</f>
        <v>OK!</v>
      </c>
      <c r="T402" s="407" t="str">
        <f>IF(E402&gt;E401,"STOPP!","OK!")</f>
        <v>OK!</v>
      </c>
    </row>
    <row r="403" spans="1:20" ht="22.5" customHeight="1" x14ac:dyDescent="0.25">
      <c r="A403" s="685" t="str">
        <f>'(B2) Struktura Organizative'!A60</f>
        <v>Nënfunksioni 23</v>
      </c>
      <c r="B403" s="869" t="str">
        <f>'(B2) Struktura Organizative'!B60</f>
        <v>101 Sëmundje dhe paaftësi</v>
      </c>
      <c r="C403" s="870"/>
      <c r="D403" s="870"/>
      <c r="E403" s="871"/>
      <c r="G403" s="312">
        <f>C407</f>
        <v>507070</v>
      </c>
      <c r="H403" s="312">
        <f t="shared" ref="H403" si="1524">D407</f>
        <v>510270</v>
      </c>
      <c r="I403" s="312">
        <f t="shared" ref="I403" si="1525">E407</f>
        <v>535450</v>
      </c>
      <c r="J403" s="312">
        <f>C404</f>
        <v>5948</v>
      </c>
      <c r="K403" s="312">
        <f t="shared" ref="K403" si="1526">D404</f>
        <v>5978</v>
      </c>
      <c r="L403" s="312">
        <f t="shared" ref="L403" si="1527">E404</f>
        <v>6010</v>
      </c>
      <c r="M403" s="312">
        <f>C405</f>
        <v>501122</v>
      </c>
      <c r="N403" s="312">
        <f t="shared" ref="N403" si="1528">D405</f>
        <v>504292</v>
      </c>
      <c r="O403" s="312">
        <f t="shared" ref="O403" si="1529">E405</f>
        <v>529440</v>
      </c>
      <c r="P403" s="312">
        <f>C406</f>
        <v>0</v>
      </c>
      <c r="Q403" s="312">
        <f t="shared" ref="Q403" si="1530">D406</f>
        <v>0</v>
      </c>
      <c r="R403" s="312">
        <f t="shared" ref="R403" si="1531">E406</f>
        <v>0</v>
      </c>
    </row>
    <row r="404" spans="1:20" x14ac:dyDescent="0.15">
      <c r="A404" s="286" t="str">
        <f>A$8</f>
        <v>Pagat dhe sigurimet shoqërore</v>
      </c>
      <c r="B404" s="286"/>
      <c r="C404" s="562">
        <f>C410</f>
        <v>5948</v>
      </c>
      <c r="D404" s="562">
        <f t="shared" ref="D404:E404" si="1532">D410</f>
        <v>5978</v>
      </c>
      <c r="E404" s="562">
        <f t="shared" si="1532"/>
        <v>6010</v>
      </c>
      <c r="F404" s="407" t="str">
        <f t="shared" ref="F404:F406" si="1533">IF(C404&lt;0,"STOPP!","OK!")</f>
        <v>OK!</v>
      </c>
      <c r="G404" s="407" t="str">
        <f t="shared" ref="G404:G406" si="1534">IF(D404&lt;0,"STOPP!","OK!")</f>
        <v>OK!</v>
      </c>
      <c r="H404" s="407" t="str">
        <f t="shared" ref="H404:H406" si="1535">IF(E404&lt;0,"STOPP!","OK!")</f>
        <v>OK!</v>
      </c>
      <c r="I404" s="407" t="str">
        <f t="shared" ref="I404:I406" si="1536">IF(F404&lt;0,"STOPP!","OK!")</f>
        <v>OK!</v>
      </c>
      <c r="J404" s="407" t="str">
        <f t="shared" ref="J404:J406" si="1537">IF(G404&lt;0,"STOPP!","OK!")</f>
        <v>OK!</v>
      </c>
      <c r="K404" s="407" t="str">
        <f t="shared" ref="K404:K406" si="1538">IF(H404&lt;0,"STOPP!","OK!")</f>
        <v>OK!</v>
      </c>
      <c r="L404" s="407" t="str">
        <f t="shared" ref="L404:L406" si="1539">IF(I404&lt;0,"STOPP!","OK!")</f>
        <v>OK!</v>
      </c>
      <c r="M404" s="407" t="str">
        <f t="shared" ref="M404:M406" si="1540">IF(J404&lt;0,"STOPP!","OK!")</f>
        <v>OK!</v>
      </c>
      <c r="N404" s="407" t="str">
        <f t="shared" ref="N404:N406" si="1541">IF(K404&lt;0,"STOPP!","OK!")</f>
        <v>OK!</v>
      </c>
      <c r="O404" s="407" t="str">
        <f t="shared" ref="O404:O406" si="1542">IF(L404&lt;0,"STOPP!","OK!")</f>
        <v>OK!</v>
      </c>
      <c r="P404" s="407" t="str">
        <f t="shared" ref="P404:P406" si="1543">IF(M404&lt;0,"STOPP!","OK!")</f>
        <v>OK!</v>
      </c>
      <c r="Q404" s="407" t="str">
        <f t="shared" ref="Q404:Q406" si="1544">IF(N404&lt;0,"STOPP!","OK!")</f>
        <v>OK!</v>
      </c>
      <c r="R404" s="407" t="str">
        <f t="shared" ref="R404:R406" si="1545">IF(O404&lt;0,"STOPP!","OK!")</f>
        <v>OK!</v>
      </c>
      <c r="S404" s="407" t="str">
        <f t="shared" ref="S404:S406" si="1546">IF(D404&lt;0,"STOPP!","OK!")</f>
        <v>OK!</v>
      </c>
      <c r="T404" s="407" t="str">
        <f t="shared" ref="T404:T406" si="1547">IF(E404&lt;0,"STOPP!","OK!")</f>
        <v>OK!</v>
      </c>
    </row>
    <row r="405" spans="1:20" x14ac:dyDescent="0.15">
      <c r="A405" s="286" t="str">
        <f>A$9</f>
        <v>Të tjera shpenzime korrente</v>
      </c>
      <c r="B405" s="286"/>
      <c r="C405" s="562">
        <f>C411</f>
        <v>501122</v>
      </c>
      <c r="D405" s="562">
        <f t="shared" ref="D405:E405" si="1548">D411</f>
        <v>504292</v>
      </c>
      <c r="E405" s="562">
        <f t="shared" si="1548"/>
        <v>529440</v>
      </c>
      <c r="F405" s="407" t="str">
        <f t="shared" si="1533"/>
        <v>OK!</v>
      </c>
      <c r="G405" s="407" t="str">
        <f t="shared" si="1534"/>
        <v>OK!</v>
      </c>
      <c r="H405" s="407" t="str">
        <f t="shared" si="1535"/>
        <v>OK!</v>
      </c>
      <c r="I405" s="407" t="str">
        <f t="shared" si="1536"/>
        <v>OK!</v>
      </c>
      <c r="J405" s="407" t="str">
        <f t="shared" si="1537"/>
        <v>OK!</v>
      </c>
      <c r="K405" s="407" t="str">
        <f t="shared" si="1538"/>
        <v>OK!</v>
      </c>
      <c r="L405" s="407" t="str">
        <f t="shared" si="1539"/>
        <v>OK!</v>
      </c>
      <c r="M405" s="407" t="str">
        <f t="shared" si="1540"/>
        <v>OK!</v>
      </c>
      <c r="N405" s="407" t="str">
        <f t="shared" si="1541"/>
        <v>OK!</v>
      </c>
      <c r="O405" s="407" t="str">
        <f t="shared" si="1542"/>
        <v>OK!</v>
      </c>
      <c r="P405" s="407" t="str">
        <f t="shared" si="1543"/>
        <v>OK!</v>
      </c>
      <c r="Q405" s="407" t="str">
        <f t="shared" si="1544"/>
        <v>OK!</v>
      </c>
      <c r="R405" s="407" t="str">
        <f t="shared" si="1545"/>
        <v>OK!</v>
      </c>
      <c r="S405" s="407" t="str">
        <f t="shared" si="1546"/>
        <v>OK!</v>
      </c>
      <c r="T405" s="407" t="str">
        <f t="shared" si="1547"/>
        <v>OK!</v>
      </c>
    </row>
    <row r="406" spans="1:20" x14ac:dyDescent="0.15">
      <c r="A406" s="564" t="str">
        <f>A$10</f>
        <v>Shpenzimet kapitale</v>
      </c>
      <c r="B406" s="565"/>
      <c r="C406" s="562">
        <f>C407-C404-C405</f>
        <v>0</v>
      </c>
      <c r="D406" s="560">
        <f>D407-D404-D405</f>
        <v>0</v>
      </c>
      <c r="E406" s="560">
        <f>E407-E404-E405</f>
        <v>0</v>
      </c>
      <c r="F406" s="407" t="str">
        <f t="shared" si="1533"/>
        <v>OK!</v>
      </c>
      <c r="G406" s="407" t="str">
        <f t="shared" si="1534"/>
        <v>OK!</v>
      </c>
      <c r="H406" s="407" t="str">
        <f t="shared" si="1535"/>
        <v>OK!</v>
      </c>
      <c r="I406" s="407" t="str">
        <f t="shared" si="1536"/>
        <v>OK!</v>
      </c>
      <c r="J406" s="407" t="str">
        <f t="shared" si="1537"/>
        <v>OK!</v>
      </c>
      <c r="K406" s="407" t="str">
        <f t="shared" si="1538"/>
        <v>OK!</v>
      </c>
      <c r="L406" s="407" t="str">
        <f t="shared" si="1539"/>
        <v>OK!</v>
      </c>
      <c r="M406" s="407" t="str">
        <f t="shared" si="1540"/>
        <v>OK!</v>
      </c>
      <c r="N406" s="407" t="str">
        <f t="shared" si="1541"/>
        <v>OK!</v>
      </c>
      <c r="O406" s="407" t="str">
        <f t="shared" si="1542"/>
        <v>OK!</v>
      </c>
      <c r="P406" s="407" t="str">
        <f t="shared" si="1543"/>
        <v>OK!</v>
      </c>
      <c r="Q406" s="407" t="str">
        <f t="shared" si="1544"/>
        <v>OK!</v>
      </c>
      <c r="R406" s="407" t="str">
        <f t="shared" si="1545"/>
        <v>OK!</v>
      </c>
      <c r="S406" s="407" t="str">
        <f t="shared" si="1546"/>
        <v>OK!</v>
      </c>
      <c r="T406" s="407" t="str">
        <f t="shared" si="1547"/>
        <v>OK!</v>
      </c>
    </row>
    <row r="407" spans="1:20" x14ac:dyDescent="0.15">
      <c r="A407" s="554" t="str">
        <f>A$11</f>
        <v>Tavanet e përgjithshme</v>
      </c>
      <c r="B407" s="555"/>
      <c r="C407" s="562">
        <f>C413</f>
        <v>507070</v>
      </c>
      <c r="D407" s="562">
        <f t="shared" ref="D407:E407" si="1549">D413</f>
        <v>510270</v>
      </c>
      <c r="E407" s="562">
        <f t="shared" si="1549"/>
        <v>535450</v>
      </c>
      <c r="F407" s="407" t="str">
        <f>IF(C407&lt;0,"STOPP!","OK!")</f>
        <v>OK!</v>
      </c>
      <c r="G407" s="407" t="str">
        <f t="shared" ref="G407:G408" si="1550">IF(D407&lt;0,"STOPP!","OK!")</f>
        <v>OK!</v>
      </c>
      <c r="H407" s="407" t="str">
        <f t="shared" ref="H407:H408" si="1551">IF(E407&lt;0,"STOPP!","OK!")</f>
        <v>OK!</v>
      </c>
      <c r="I407" s="407" t="str">
        <f t="shared" ref="I407:I408" si="1552">IF(F407&lt;0,"STOPP!","OK!")</f>
        <v>OK!</v>
      </c>
      <c r="J407" s="407" t="str">
        <f t="shared" ref="J407:J408" si="1553">IF(G407&lt;0,"STOPP!","OK!")</f>
        <v>OK!</v>
      </c>
      <c r="K407" s="407" t="str">
        <f t="shared" ref="K407:K408" si="1554">IF(H407&lt;0,"STOPP!","OK!")</f>
        <v>OK!</v>
      </c>
      <c r="L407" s="407" t="str">
        <f t="shared" ref="L407:L408" si="1555">IF(I407&lt;0,"STOPP!","OK!")</f>
        <v>OK!</v>
      </c>
      <c r="M407" s="407" t="str">
        <f t="shared" ref="M407:M408" si="1556">IF(J407&lt;0,"STOPP!","OK!")</f>
        <v>OK!</v>
      </c>
      <c r="N407" s="407" t="str">
        <f t="shared" ref="N407:N408" si="1557">IF(K407&lt;0,"STOPP!","OK!")</f>
        <v>OK!</v>
      </c>
      <c r="O407" s="407" t="str">
        <f t="shared" ref="O407:O408" si="1558">IF(L407&lt;0,"STOPP!","OK!")</f>
        <v>OK!</v>
      </c>
      <c r="P407" s="407" t="str">
        <f t="shared" ref="P407:P408" si="1559">IF(M407&lt;0,"STOPP!","OK!")</f>
        <v>OK!</v>
      </c>
      <c r="Q407" s="407" t="str">
        <f t="shared" ref="Q407:Q408" si="1560">IF(N407&lt;0,"STOPP!","OK!")</f>
        <v>OK!</v>
      </c>
      <c r="R407" s="407" t="str">
        <f t="shared" ref="R407:R408" si="1561">IF(O407&lt;0,"STOPP!","OK!")</f>
        <v>OK!</v>
      </c>
      <c r="S407" s="407" t="str">
        <f>IF(D407&lt;0,"STOPP!","OK!")</f>
        <v>OK!</v>
      </c>
      <c r="T407" s="407" t="str">
        <f>IF(E407&lt;0,"STOPP!","OK!")</f>
        <v>OK!</v>
      </c>
    </row>
    <row r="408" spans="1:20" x14ac:dyDescent="0.15">
      <c r="A408" s="566" t="str">
        <f>A$12</f>
        <v>Angazhimet kujtesë</v>
      </c>
      <c r="B408" s="562"/>
      <c r="C408" s="562">
        <f>'(C5) Angazhimet'!D143</f>
        <v>0</v>
      </c>
      <c r="D408" s="560">
        <f>'(C5) Angazhimet'!E143</f>
        <v>0</v>
      </c>
      <c r="E408" s="560">
        <f>'(C5) Angazhimet'!F143</f>
        <v>0</v>
      </c>
      <c r="F408" s="407" t="str">
        <f>IF(C408&gt;C407,"STOPP!","OK!")</f>
        <v>OK!</v>
      </c>
      <c r="G408" s="407" t="str">
        <f t="shared" si="1550"/>
        <v>OK!</v>
      </c>
      <c r="H408" s="407" t="str">
        <f t="shared" si="1551"/>
        <v>OK!</v>
      </c>
      <c r="I408" s="407" t="str">
        <f t="shared" si="1552"/>
        <v>OK!</v>
      </c>
      <c r="J408" s="407" t="str">
        <f t="shared" si="1553"/>
        <v>OK!</v>
      </c>
      <c r="K408" s="407" t="str">
        <f t="shared" si="1554"/>
        <v>OK!</v>
      </c>
      <c r="L408" s="407" t="str">
        <f t="shared" si="1555"/>
        <v>OK!</v>
      </c>
      <c r="M408" s="407" t="str">
        <f t="shared" si="1556"/>
        <v>OK!</v>
      </c>
      <c r="N408" s="407" t="str">
        <f t="shared" si="1557"/>
        <v>OK!</v>
      </c>
      <c r="O408" s="407" t="str">
        <f t="shared" si="1558"/>
        <v>OK!</v>
      </c>
      <c r="P408" s="407" t="str">
        <f t="shared" si="1559"/>
        <v>OK!</v>
      </c>
      <c r="Q408" s="407" t="str">
        <f t="shared" si="1560"/>
        <v>OK!</v>
      </c>
      <c r="R408" s="407" t="str">
        <f t="shared" si="1561"/>
        <v>OK!</v>
      </c>
      <c r="S408" s="407" t="str">
        <f>IF(D408&gt;D407,"STOPP!","OK!")</f>
        <v>OK!</v>
      </c>
      <c r="T408" s="407" t="str">
        <f>IF(E408&gt;E407,"STOPP!","OK!")</f>
        <v>OK!</v>
      </c>
    </row>
    <row r="409" spans="1:20" ht="15.75" x14ac:dyDescent="0.15">
      <c r="A409" s="696" t="str">
        <f>'(B3) Struktura Funksionale'!B124</f>
        <v>10140</v>
      </c>
      <c r="B409" s="866" t="str">
        <f>'(B3) Struktura Funksionale'!C124</f>
        <v>Kujdesi social për personat e sëmurë dhe me aftësi të kufizuara</v>
      </c>
      <c r="C409" s="867"/>
      <c r="D409" s="867"/>
      <c r="E409" s="868"/>
      <c r="F409" s="407"/>
      <c r="G409" s="407"/>
      <c r="H409" s="407"/>
      <c r="I409" s="407"/>
      <c r="J409" s="407"/>
      <c r="K409" s="407"/>
      <c r="L409" s="407"/>
      <c r="M409" s="407"/>
      <c r="N409" s="407"/>
      <c r="O409" s="407"/>
      <c r="P409" s="407"/>
      <c r="Q409" s="407"/>
      <c r="R409" s="407"/>
      <c r="S409" s="407"/>
      <c r="T409" s="407"/>
    </row>
    <row r="410" spans="1:20" x14ac:dyDescent="0.15">
      <c r="A410" s="286" t="str">
        <f>A$8</f>
        <v>Pagat dhe sigurimet shoqërore</v>
      </c>
      <c r="B410" s="286"/>
      <c r="C410" s="287">
        <v>5948</v>
      </c>
      <c r="D410" s="287">
        <v>5978</v>
      </c>
      <c r="E410" s="287">
        <v>6010</v>
      </c>
      <c r="F410" s="407" t="str">
        <f t="shared" ref="F410:F412" si="1562">IF(C410&lt;0,"STOPP!","OK!")</f>
        <v>OK!</v>
      </c>
      <c r="G410" s="407" t="str">
        <f t="shared" ref="G410:G414" si="1563">IF(D410&lt;0,"STOPP!","OK!")</f>
        <v>OK!</v>
      </c>
      <c r="H410" s="407" t="str">
        <f t="shared" ref="H410:H414" si="1564">IF(E410&lt;0,"STOPP!","OK!")</f>
        <v>OK!</v>
      </c>
      <c r="I410" s="407" t="str">
        <f t="shared" ref="I410:I414" si="1565">IF(F410&lt;0,"STOPP!","OK!")</f>
        <v>OK!</v>
      </c>
      <c r="J410" s="407" t="str">
        <f t="shared" ref="J410:J414" si="1566">IF(G410&lt;0,"STOPP!","OK!")</f>
        <v>OK!</v>
      </c>
      <c r="K410" s="407" t="str">
        <f t="shared" ref="K410:K414" si="1567">IF(H410&lt;0,"STOPP!","OK!")</f>
        <v>OK!</v>
      </c>
      <c r="L410" s="407" t="str">
        <f t="shared" ref="L410:L414" si="1568">IF(I410&lt;0,"STOPP!","OK!")</f>
        <v>OK!</v>
      </c>
      <c r="M410" s="407" t="str">
        <f t="shared" ref="M410:M414" si="1569">IF(J410&lt;0,"STOPP!","OK!")</f>
        <v>OK!</v>
      </c>
      <c r="N410" s="407" t="str">
        <f t="shared" ref="N410:N414" si="1570">IF(K410&lt;0,"STOPP!","OK!")</f>
        <v>OK!</v>
      </c>
      <c r="O410" s="407" t="str">
        <f t="shared" ref="O410:O414" si="1571">IF(L410&lt;0,"STOPP!","OK!")</f>
        <v>OK!</v>
      </c>
      <c r="P410" s="407" t="str">
        <f t="shared" ref="P410:P414" si="1572">IF(M410&lt;0,"STOPP!","OK!")</f>
        <v>OK!</v>
      </c>
      <c r="Q410" s="407" t="str">
        <f t="shared" ref="Q410:Q414" si="1573">IF(N410&lt;0,"STOPP!","OK!")</f>
        <v>OK!</v>
      </c>
      <c r="R410" s="407" t="str">
        <f t="shared" ref="R410:R414" si="1574">IF(O410&lt;0,"STOPP!","OK!")</f>
        <v>OK!</v>
      </c>
      <c r="S410" s="407" t="str">
        <f t="shared" ref="S410:S412" si="1575">IF(D410&lt;0,"STOPP!","OK!")</f>
        <v>OK!</v>
      </c>
      <c r="T410" s="407" t="str">
        <f t="shared" ref="T410:T412" si="1576">IF(E410&lt;0,"STOPP!","OK!")</f>
        <v>OK!</v>
      </c>
    </row>
    <row r="411" spans="1:20" x14ac:dyDescent="0.15">
      <c r="A411" s="286" t="str">
        <f>A$9</f>
        <v>Të tjera shpenzime korrente</v>
      </c>
      <c r="B411" s="286"/>
      <c r="C411" s="288">
        <v>501122</v>
      </c>
      <c r="D411" s="288">
        <v>504292</v>
      </c>
      <c r="E411" s="288">
        <v>529440</v>
      </c>
      <c r="F411" s="407" t="str">
        <f t="shared" si="1562"/>
        <v>OK!</v>
      </c>
      <c r="G411" s="407" t="str">
        <f t="shared" si="1563"/>
        <v>OK!</v>
      </c>
      <c r="H411" s="407" t="str">
        <f t="shared" si="1564"/>
        <v>OK!</v>
      </c>
      <c r="I411" s="407" t="str">
        <f t="shared" si="1565"/>
        <v>OK!</v>
      </c>
      <c r="J411" s="407" t="str">
        <f t="shared" si="1566"/>
        <v>OK!</v>
      </c>
      <c r="K411" s="407" t="str">
        <f t="shared" si="1567"/>
        <v>OK!</v>
      </c>
      <c r="L411" s="407" t="str">
        <f t="shared" si="1568"/>
        <v>OK!</v>
      </c>
      <c r="M411" s="407" t="str">
        <f t="shared" si="1569"/>
        <v>OK!</v>
      </c>
      <c r="N411" s="407" t="str">
        <f t="shared" si="1570"/>
        <v>OK!</v>
      </c>
      <c r="O411" s="407" t="str">
        <f t="shared" si="1571"/>
        <v>OK!</v>
      </c>
      <c r="P411" s="407" t="str">
        <f t="shared" si="1572"/>
        <v>OK!</v>
      </c>
      <c r="Q411" s="407" t="str">
        <f t="shared" si="1573"/>
        <v>OK!</v>
      </c>
      <c r="R411" s="407" t="str">
        <f t="shared" si="1574"/>
        <v>OK!</v>
      </c>
      <c r="S411" s="407" t="str">
        <f t="shared" si="1575"/>
        <v>OK!</v>
      </c>
      <c r="T411" s="407" t="str">
        <f t="shared" si="1576"/>
        <v>OK!</v>
      </c>
    </row>
    <row r="412" spans="1:20" x14ac:dyDescent="0.15">
      <c r="A412" s="564" t="str">
        <f>A$10</f>
        <v>Shpenzimet kapitale</v>
      </c>
      <c r="B412" s="565"/>
      <c r="C412" s="562">
        <f>C413-C410-C411</f>
        <v>0</v>
      </c>
      <c r="D412" s="560">
        <f>D413-D410-D411</f>
        <v>0</v>
      </c>
      <c r="E412" s="560">
        <f>E413-E410-E411</f>
        <v>0</v>
      </c>
      <c r="F412" s="407" t="str">
        <f t="shared" si="1562"/>
        <v>OK!</v>
      </c>
      <c r="G412" s="407" t="str">
        <f t="shared" si="1563"/>
        <v>OK!</v>
      </c>
      <c r="H412" s="407" t="str">
        <f t="shared" si="1564"/>
        <v>OK!</v>
      </c>
      <c r="I412" s="407" t="str">
        <f t="shared" si="1565"/>
        <v>OK!</v>
      </c>
      <c r="J412" s="407" t="str">
        <f t="shared" si="1566"/>
        <v>OK!</v>
      </c>
      <c r="K412" s="407" t="str">
        <f t="shared" si="1567"/>
        <v>OK!</v>
      </c>
      <c r="L412" s="407" t="str">
        <f t="shared" si="1568"/>
        <v>OK!</v>
      </c>
      <c r="M412" s="407" t="str">
        <f t="shared" si="1569"/>
        <v>OK!</v>
      </c>
      <c r="N412" s="407" t="str">
        <f t="shared" si="1570"/>
        <v>OK!</v>
      </c>
      <c r="O412" s="407" t="str">
        <f t="shared" si="1571"/>
        <v>OK!</v>
      </c>
      <c r="P412" s="407" t="str">
        <f t="shared" si="1572"/>
        <v>OK!</v>
      </c>
      <c r="Q412" s="407" t="str">
        <f t="shared" si="1573"/>
        <v>OK!</v>
      </c>
      <c r="R412" s="407" t="str">
        <f t="shared" si="1574"/>
        <v>OK!</v>
      </c>
      <c r="S412" s="407" t="str">
        <f t="shared" si="1575"/>
        <v>OK!</v>
      </c>
      <c r="T412" s="407" t="str">
        <f t="shared" si="1576"/>
        <v>OK!</v>
      </c>
    </row>
    <row r="413" spans="1:20" x14ac:dyDescent="0.15">
      <c r="A413" s="554" t="str">
        <f>A$11</f>
        <v>Tavanet e përgjithshme</v>
      </c>
      <c r="B413" s="555"/>
      <c r="C413" s="563">
        <v>507070</v>
      </c>
      <c r="D413" s="563">
        <v>510270</v>
      </c>
      <c r="E413" s="563">
        <v>535450</v>
      </c>
      <c r="F413" s="407" t="str">
        <f>IF(C413&lt;0,"STOPP!","OK!")</f>
        <v>OK!</v>
      </c>
      <c r="G413" s="407" t="str">
        <f t="shared" si="1563"/>
        <v>OK!</v>
      </c>
      <c r="H413" s="407" t="str">
        <f t="shared" si="1564"/>
        <v>OK!</v>
      </c>
      <c r="I413" s="407" t="str">
        <f t="shared" si="1565"/>
        <v>OK!</v>
      </c>
      <c r="J413" s="407" t="str">
        <f t="shared" si="1566"/>
        <v>OK!</v>
      </c>
      <c r="K413" s="407" t="str">
        <f t="shared" si="1567"/>
        <v>OK!</v>
      </c>
      <c r="L413" s="407" t="str">
        <f t="shared" si="1568"/>
        <v>OK!</v>
      </c>
      <c r="M413" s="407" t="str">
        <f t="shared" si="1569"/>
        <v>OK!</v>
      </c>
      <c r="N413" s="407" t="str">
        <f t="shared" si="1570"/>
        <v>OK!</v>
      </c>
      <c r="O413" s="407" t="str">
        <f t="shared" si="1571"/>
        <v>OK!</v>
      </c>
      <c r="P413" s="407" t="str">
        <f t="shared" si="1572"/>
        <v>OK!</v>
      </c>
      <c r="Q413" s="407" t="str">
        <f t="shared" si="1573"/>
        <v>OK!</v>
      </c>
      <c r="R413" s="407" t="str">
        <f t="shared" si="1574"/>
        <v>OK!</v>
      </c>
      <c r="S413" s="407" t="str">
        <f>IF(D413&lt;0,"STOPP!","OK!")</f>
        <v>OK!</v>
      </c>
      <c r="T413" s="407" t="str">
        <f>IF(E413&lt;0,"STOPP!","OK!")</f>
        <v>OK!</v>
      </c>
    </row>
    <row r="414" spans="1:20" x14ac:dyDescent="0.15">
      <c r="A414" s="566" t="str">
        <f>A$12</f>
        <v>Angazhimet kujtesë</v>
      </c>
      <c r="B414" s="562"/>
      <c r="C414" s="562">
        <f>'(C5) Angazhimet'!D140</f>
        <v>0</v>
      </c>
      <c r="D414" s="562">
        <f>'(C5) Angazhimet'!E140</f>
        <v>0</v>
      </c>
      <c r="E414" s="562">
        <f>'(C5) Angazhimet'!F140</f>
        <v>0</v>
      </c>
      <c r="F414" s="407" t="str">
        <f>IF(C414&gt;C413,"STOPP!","OK!")</f>
        <v>OK!</v>
      </c>
      <c r="G414" s="407" t="str">
        <f t="shared" si="1563"/>
        <v>OK!</v>
      </c>
      <c r="H414" s="407" t="str">
        <f t="shared" si="1564"/>
        <v>OK!</v>
      </c>
      <c r="I414" s="407" t="str">
        <f t="shared" si="1565"/>
        <v>OK!</v>
      </c>
      <c r="J414" s="407" t="str">
        <f t="shared" si="1566"/>
        <v>OK!</v>
      </c>
      <c r="K414" s="407" t="str">
        <f t="shared" si="1567"/>
        <v>OK!</v>
      </c>
      <c r="L414" s="407" t="str">
        <f t="shared" si="1568"/>
        <v>OK!</v>
      </c>
      <c r="M414" s="407" t="str">
        <f t="shared" si="1569"/>
        <v>OK!</v>
      </c>
      <c r="N414" s="407" t="str">
        <f t="shared" si="1570"/>
        <v>OK!</v>
      </c>
      <c r="O414" s="407" t="str">
        <f t="shared" si="1571"/>
        <v>OK!</v>
      </c>
      <c r="P414" s="407" t="str">
        <f t="shared" si="1572"/>
        <v>OK!</v>
      </c>
      <c r="Q414" s="407" t="str">
        <f t="shared" si="1573"/>
        <v>OK!</v>
      </c>
      <c r="R414" s="407" t="str">
        <f t="shared" si="1574"/>
        <v>OK!</v>
      </c>
      <c r="S414" s="407" t="str">
        <f>IF(D414&gt;D413,"STOPP!","OK!")</f>
        <v>OK!</v>
      </c>
      <c r="T414" s="407" t="str">
        <f>IF(E414&gt;E413,"STOPP!","OK!")</f>
        <v>OK!</v>
      </c>
    </row>
    <row r="415" spans="1:20" ht="24" customHeight="1" x14ac:dyDescent="0.25">
      <c r="A415" s="685" t="str">
        <f>'(B2) Struktura Organizative'!A62</f>
        <v>Nënfunksioni 24</v>
      </c>
      <c r="B415" s="869" t="str">
        <f>'(B2) Struktura Organizative'!B62</f>
        <v>102 Të moshuarit</v>
      </c>
      <c r="C415" s="870"/>
      <c r="D415" s="870"/>
      <c r="E415" s="871"/>
      <c r="G415" s="312">
        <f>C419</f>
        <v>250</v>
      </c>
      <c r="H415" s="312">
        <f t="shared" ref="H415" si="1577">D419</f>
        <v>20250</v>
      </c>
      <c r="I415" s="312">
        <f t="shared" ref="I415" si="1578">E419</f>
        <v>250</v>
      </c>
      <c r="J415" s="312">
        <f>C416</f>
        <v>0</v>
      </c>
      <c r="K415" s="312">
        <f t="shared" ref="K415" si="1579">D416</f>
        <v>0</v>
      </c>
      <c r="L415" s="312">
        <f t="shared" ref="L415" si="1580">E416</f>
        <v>0</v>
      </c>
      <c r="M415" s="312">
        <f>C417</f>
        <v>250</v>
      </c>
      <c r="N415" s="312">
        <f t="shared" ref="N415" si="1581">D417</f>
        <v>250</v>
      </c>
      <c r="O415" s="312">
        <f t="shared" ref="O415" si="1582">E417</f>
        <v>250</v>
      </c>
      <c r="P415" s="312">
        <f>C418</f>
        <v>0</v>
      </c>
      <c r="Q415" s="312">
        <f t="shared" ref="Q415" si="1583">D418</f>
        <v>20000</v>
      </c>
      <c r="R415" s="312">
        <f t="shared" ref="R415" si="1584">E418</f>
        <v>0</v>
      </c>
    </row>
    <row r="416" spans="1:20" x14ac:dyDescent="0.15">
      <c r="A416" s="286" t="str">
        <f>A$8</f>
        <v>Pagat dhe sigurimet shoqërore</v>
      </c>
      <c r="B416" s="286"/>
      <c r="C416" s="562">
        <f>C422</f>
        <v>0</v>
      </c>
      <c r="D416" s="562">
        <f t="shared" ref="D416:E416" si="1585">D422</f>
        <v>0</v>
      </c>
      <c r="E416" s="562">
        <f t="shared" si="1585"/>
        <v>0</v>
      </c>
      <c r="F416" s="407" t="str">
        <f t="shared" ref="F416:F418" si="1586">IF(C416&lt;0,"STOPP!","OK!")</f>
        <v>OK!</v>
      </c>
      <c r="G416" s="407" t="str">
        <f t="shared" ref="G416:G418" si="1587">IF(D416&lt;0,"STOPP!","OK!")</f>
        <v>OK!</v>
      </c>
      <c r="H416" s="407" t="str">
        <f t="shared" ref="H416:H418" si="1588">IF(E416&lt;0,"STOPP!","OK!")</f>
        <v>OK!</v>
      </c>
      <c r="I416" s="407" t="str">
        <f t="shared" ref="I416:I418" si="1589">IF(F416&lt;0,"STOPP!","OK!")</f>
        <v>OK!</v>
      </c>
      <c r="J416" s="407" t="str">
        <f t="shared" ref="J416:J418" si="1590">IF(G416&lt;0,"STOPP!","OK!")</f>
        <v>OK!</v>
      </c>
      <c r="K416" s="407" t="str">
        <f t="shared" ref="K416:K418" si="1591">IF(H416&lt;0,"STOPP!","OK!")</f>
        <v>OK!</v>
      </c>
      <c r="L416" s="407" t="str">
        <f t="shared" ref="L416:L418" si="1592">IF(I416&lt;0,"STOPP!","OK!")</f>
        <v>OK!</v>
      </c>
      <c r="M416" s="407" t="str">
        <f t="shared" ref="M416:M418" si="1593">IF(J416&lt;0,"STOPP!","OK!")</f>
        <v>OK!</v>
      </c>
      <c r="N416" s="407" t="str">
        <f t="shared" ref="N416:N418" si="1594">IF(K416&lt;0,"STOPP!","OK!")</f>
        <v>OK!</v>
      </c>
      <c r="O416" s="407" t="str">
        <f t="shared" ref="O416:O418" si="1595">IF(L416&lt;0,"STOPP!","OK!")</f>
        <v>OK!</v>
      </c>
      <c r="P416" s="407" t="str">
        <f t="shared" ref="P416:P418" si="1596">IF(M416&lt;0,"STOPP!","OK!")</f>
        <v>OK!</v>
      </c>
      <c r="Q416" s="407" t="str">
        <f t="shared" ref="Q416:Q418" si="1597">IF(N416&lt;0,"STOPP!","OK!")</f>
        <v>OK!</v>
      </c>
      <c r="R416" s="407" t="str">
        <f t="shared" ref="R416:R418" si="1598">IF(O416&lt;0,"STOPP!","OK!")</f>
        <v>OK!</v>
      </c>
      <c r="S416" s="407" t="str">
        <f t="shared" ref="S416:S418" si="1599">IF(D416&lt;0,"STOPP!","OK!")</f>
        <v>OK!</v>
      </c>
      <c r="T416" s="407" t="str">
        <f t="shared" ref="T416:T418" si="1600">IF(E416&lt;0,"STOPP!","OK!")</f>
        <v>OK!</v>
      </c>
    </row>
    <row r="417" spans="1:20" x14ac:dyDescent="0.15">
      <c r="A417" s="286" t="str">
        <f>A$9</f>
        <v>Të tjera shpenzime korrente</v>
      </c>
      <c r="B417" s="286"/>
      <c r="C417" s="562">
        <f>C423</f>
        <v>250</v>
      </c>
      <c r="D417" s="562">
        <f t="shared" ref="D417:E417" si="1601">D423</f>
        <v>250</v>
      </c>
      <c r="E417" s="562">
        <f t="shared" si="1601"/>
        <v>250</v>
      </c>
      <c r="F417" s="407" t="str">
        <f t="shared" si="1586"/>
        <v>OK!</v>
      </c>
      <c r="G417" s="407" t="str">
        <f t="shared" si="1587"/>
        <v>OK!</v>
      </c>
      <c r="H417" s="407" t="str">
        <f t="shared" si="1588"/>
        <v>OK!</v>
      </c>
      <c r="I417" s="407" t="str">
        <f t="shared" si="1589"/>
        <v>OK!</v>
      </c>
      <c r="J417" s="407" t="str">
        <f t="shared" si="1590"/>
        <v>OK!</v>
      </c>
      <c r="K417" s="407" t="str">
        <f t="shared" si="1591"/>
        <v>OK!</v>
      </c>
      <c r="L417" s="407" t="str">
        <f t="shared" si="1592"/>
        <v>OK!</v>
      </c>
      <c r="M417" s="407" t="str">
        <f t="shared" si="1593"/>
        <v>OK!</v>
      </c>
      <c r="N417" s="407" t="str">
        <f t="shared" si="1594"/>
        <v>OK!</v>
      </c>
      <c r="O417" s="407" t="str">
        <f t="shared" si="1595"/>
        <v>OK!</v>
      </c>
      <c r="P417" s="407" t="str">
        <f t="shared" si="1596"/>
        <v>OK!</v>
      </c>
      <c r="Q417" s="407" t="str">
        <f t="shared" si="1597"/>
        <v>OK!</v>
      </c>
      <c r="R417" s="407" t="str">
        <f t="shared" si="1598"/>
        <v>OK!</v>
      </c>
      <c r="S417" s="407" t="str">
        <f t="shared" si="1599"/>
        <v>OK!</v>
      </c>
      <c r="T417" s="407" t="str">
        <f t="shared" si="1600"/>
        <v>OK!</v>
      </c>
    </row>
    <row r="418" spans="1:20" x14ac:dyDescent="0.15">
      <c r="A418" s="564" t="str">
        <f>A$10</f>
        <v>Shpenzimet kapitale</v>
      </c>
      <c r="B418" s="565"/>
      <c r="C418" s="562">
        <f>C419-C416-C417</f>
        <v>0</v>
      </c>
      <c r="D418" s="560">
        <f>D419-D416-D417</f>
        <v>20000</v>
      </c>
      <c r="E418" s="560">
        <f>E419-E416-E417</f>
        <v>0</v>
      </c>
      <c r="F418" s="407" t="str">
        <f t="shared" si="1586"/>
        <v>OK!</v>
      </c>
      <c r="G418" s="407" t="str">
        <f t="shared" si="1587"/>
        <v>OK!</v>
      </c>
      <c r="H418" s="407" t="str">
        <f t="shared" si="1588"/>
        <v>OK!</v>
      </c>
      <c r="I418" s="407" t="str">
        <f t="shared" si="1589"/>
        <v>OK!</v>
      </c>
      <c r="J418" s="407" t="str">
        <f t="shared" si="1590"/>
        <v>OK!</v>
      </c>
      <c r="K418" s="407" t="str">
        <f t="shared" si="1591"/>
        <v>OK!</v>
      </c>
      <c r="L418" s="407" t="str">
        <f t="shared" si="1592"/>
        <v>OK!</v>
      </c>
      <c r="M418" s="407" t="str">
        <f t="shared" si="1593"/>
        <v>OK!</v>
      </c>
      <c r="N418" s="407" t="str">
        <f t="shared" si="1594"/>
        <v>OK!</v>
      </c>
      <c r="O418" s="407" t="str">
        <f t="shared" si="1595"/>
        <v>OK!</v>
      </c>
      <c r="P418" s="407" t="str">
        <f t="shared" si="1596"/>
        <v>OK!</v>
      </c>
      <c r="Q418" s="407" t="str">
        <f t="shared" si="1597"/>
        <v>OK!</v>
      </c>
      <c r="R418" s="407" t="str">
        <f t="shared" si="1598"/>
        <v>OK!</v>
      </c>
      <c r="S418" s="407" t="str">
        <f t="shared" si="1599"/>
        <v>OK!</v>
      </c>
      <c r="T418" s="407" t="str">
        <f t="shared" si="1600"/>
        <v>OK!</v>
      </c>
    </row>
    <row r="419" spans="1:20" x14ac:dyDescent="0.15">
      <c r="A419" s="554" t="str">
        <f>A$11</f>
        <v>Tavanet e përgjithshme</v>
      </c>
      <c r="B419" s="555"/>
      <c r="C419" s="562">
        <f>C425</f>
        <v>250</v>
      </c>
      <c r="D419" s="562">
        <f t="shared" ref="D419:E419" si="1602">D425</f>
        <v>20250</v>
      </c>
      <c r="E419" s="562">
        <f t="shared" si="1602"/>
        <v>250</v>
      </c>
      <c r="F419" s="407" t="str">
        <f>IF(C419&lt;0,"STOPP!","OK!")</f>
        <v>OK!</v>
      </c>
      <c r="G419" s="407" t="str">
        <f t="shared" ref="G419:G420" si="1603">IF(D419&lt;0,"STOPP!","OK!")</f>
        <v>OK!</v>
      </c>
      <c r="H419" s="407" t="str">
        <f t="shared" ref="H419:H420" si="1604">IF(E419&lt;0,"STOPP!","OK!")</f>
        <v>OK!</v>
      </c>
      <c r="I419" s="407" t="str">
        <f t="shared" ref="I419:I420" si="1605">IF(F419&lt;0,"STOPP!","OK!")</f>
        <v>OK!</v>
      </c>
      <c r="J419" s="407" t="str">
        <f t="shared" ref="J419:J420" si="1606">IF(G419&lt;0,"STOPP!","OK!")</f>
        <v>OK!</v>
      </c>
      <c r="K419" s="407" t="str">
        <f t="shared" ref="K419:K420" si="1607">IF(H419&lt;0,"STOPP!","OK!")</f>
        <v>OK!</v>
      </c>
      <c r="L419" s="407" t="str">
        <f t="shared" ref="L419:L420" si="1608">IF(I419&lt;0,"STOPP!","OK!")</f>
        <v>OK!</v>
      </c>
      <c r="M419" s="407" t="str">
        <f t="shared" ref="M419:M420" si="1609">IF(J419&lt;0,"STOPP!","OK!")</f>
        <v>OK!</v>
      </c>
      <c r="N419" s="407" t="str">
        <f t="shared" ref="N419:N420" si="1610">IF(K419&lt;0,"STOPP!","OK!")</f>
        <v>OK!</v>
      </c>
      <c r="O419" s="407" t="str">
        <f t="shared" ref="O419:O420" si="1611">IF(L419&lt;0,"STOPP!","OK!")</f>
        <v>OK!</v>
      </c>
      <c r="P419" s="407" t="str">
        <f t="shared" ref="P419:P420" si="1612">IF(M419&lt;0,"STOPP!","OK!")</f>
        <v>OK!</v>
      </c>
      <c r="Q419" s="407" t="str">
        <f t="shared" ref="Q419:Q420" si="1613">IF(N419&lt;0,"STOPP!","OK!")</f>
        <v>OK!</v>
      </c>
      <c r="R419" s="407" t="str">
        <f t="shared" ref="R419:R420" si="1614">IF(O419&lt;0,"STOPP!","OK!")</f>
        <v>OK!</v>
      </c>
      <c r="S419" s="407" t="str">
        <f>IF(D419&lt;0,"STOPP!","OK!")</f>
        <v>OK!</v>
      </c>
      <c r="T419" s="407" t="str">
        <f>IF(E419&lt;0,"STOPP!","OK!")</f>
        <v>OK!</v>
      </c>
    </row>
    <row r="420" spans="1:20" x14ac:dyDescent="0.15">
      <c r="A420" s="566" t="str">
        <f>A$12</f>
        <v>Angazhimet kujtesë</v>
      </c>
      <c r="B420" s="562"/>
      <c r="C420" s="562">
        <f>'(C5) Angazhimet'!D148</f>
        <v>0</v>
      </c>
      <c r="D420" s="560">
        <f>'(C5) Angazhimet'!E148</f>
        <v>0</v>
      </c>
      <c r="E420" s="560">
        <f>'(C5) Angazhimet'!F148</f>
        <v>0</v>
      </c>
      <c r="F420" s="407" t="str">
        <f>IF(C420&gt;C419,"STOPP!","OK!")</f>
        <v>OK!</v>
      </c>
      <c r="G420" s="407" t="str">
        <f t="shared" si="1603"/>
        <v>OK!</v>
      </c>
      <c r="H420" s="407" t="str">
        <f t="shared" si="1604"/>
        <v>OK!</v>
      </c>
      <c r="I420" s="407" t="str">
        <f t="shared" si="1605"/>
        <v>OK!</v>
      </c>
      <c r="J420" s="407" t="str">
        <f t="shared" si="1606"/>
        <v>OK!</v>
      </c>
      <c r="K420" s="407" t="str">
        <f t="shared" si="1607"/>
        <v>OK!</v>
      </c>
      <c r="L420" s="407" t="str">
        <f t="shared" si="1608"/>
        <v>OK!</v>
      </c>
      <c r="M420" s="407" t="str">
        <f t="shared" si="1609"/>
        <v>OK!</v>
      </c>
      <c r="N420" s="407" t="str">
        <f t="shared" si="1610"/>
        <v>OK!</v>
      </c>
      <c r="O420" s="407" t="str">
        <f t="shared" si="1611"/>
        <v>OK!</v>
      </c>
      <c r="P420" s="407" t="str">
        <f t="shared" si="1612"/>
        <v>OK!</v>
      </c>
      <c r="Q420" s="407" t="str">
        <f t="shared" si="1613"/>
        <v>OK!</v>
      </c>
      <c r="R420" s="407" t="str">
        <f t="shared" si="1614"/>
        <v>OK!</v>
      </c>
      <c r="S420" s="407" t="str">
        <f>IF(D420&gt;D419,"STOPP!","OK!")</f>
        <v>OK!</v>
      </c>
      <c r="T420" s="407" t="str">
        <f>IF(E420&gt;E419,"STOPP!","OK!")</f>
        <v>OK!</v>
      </c>
    </row>
    <row r="421" spans="1:20" ht="15.75" x14ac:dyDescent="0.15">
      <c r="A421" s="696" t="str">
        <f>'(B3) Struktura Funksionale'!B128</f>
        <v>10220</v>
      </c>
      <c r="B421" s="866" t="str">
        <f>'(B3) Struktura Funksionale'!C128</f>
        <v>Sigurimi shoqëror</v>
      </c>
      <c r="C421" s="867"/>
      <c r="D421" s="867"/>
      <c r="E421" s="868"/>
      <c r="F421" s="407"/>
      <c r="G421" s="407"/>
      <c r="H421" s="407"/>
      <c r="I421" s="407"/>
      <c r="J421" s="407"/>
      <c r="K421" s="407"/>
      <c r="L421" s="407"/>
      <c r="M421" s="407"/>
      <c r="N421" s="407"/>
      <c r="O421" s="407"/>
      <c r="P421" s="407"/>
      <c r="Q421" s="407"/>
      <c r="R421" s="407"/>
      <c r="S421" s="407"/>
      <c r="T421" s="407"/>
    </row>
    <row r="422" spans="1:20" x14ac:dyDescent="0.15">
      <c r="A422" s="286" t="str">
        <f>A$8</f>
        <v>Pagat dhe sigurimet shoqërore</v>
      </c>
      <c r="B422" s="286"/>
      <c r="C422" s="287"/>
      <c r="D422" s="287"/>
      <c r="E422" s="287"/>
      <c r="F422" s="407" t="str">
        <f t="shared" ref="F422:F424" si="1615">IF(C422&lt;0,"STOPP!","OK!")</f>
        <v>OK!</v>
      </c>
      <c r="G422" s="407" t="str">
        <f t="shared" ref="G422:G426" si="1616">IF(D422&lt;0,"STOPP!","OK!")</f>
        <v>OK!</v>
      </c>
      <c r="H422" s="407" t="str">
        <f t="shared" ref="H422:H426" si="1617">IF(E422&lt;0,"STOPP!","OK!")</f>
        <v>OK!</v>
      </c>
      <c r="I422" s="407" t="str">
        <f t="shared" ref="I422:I426" si="1618">IF(F422&lt;0,"STOPP!","OK!")</f>
        <v>OK!</v>
      </c>
      <c r="J422" s="407" t="str">
        <f t="shared" ref="J422:J426" si="1619">IF(G422&lt;0,"STOPP!","OK!")</f>
        <v>OK!</v>
      </c>
      <c r="K422" s="407" t="str">
        <f t="shared" ref="K422:K426" si="1620">IF(H422&lt;0,"STOPP!","OK!")</f>
        <v>OK!</v>
      </c>
      <c r="L422" s="407" t="str">
        <f t="shared" ref="L422:L426" si="1621">IF(I422&lt;0,"STOPP!","OK!")</f>
        <v>OK!</v>
      </c>
      <c r="M422" s="407" t="str">
        <f t="shared" ref="M422:M426" si="1622">IF(J422&lt;0,"STOPP!","OK!")</f>
        <v>OK!</v>
      </c>
      <c r="N422" s="407" t="str">
        <f t="shared" ref="N422:N426" si="1623">IF(K422&lt;0,"STOPP!","OK!")</f>
        <v>OK!</v>
      </c>
      <c r="O422" s="407" t="str">
        <f t="shared" ref="O422:O426" si="1624">IF(L422&lt;0,"STOPP!","OK!")</f>
        <v>OK!</v>
      </c>
      <c r="P422" s="407" t="str">
        <f t="shared" ref="P422:P426" si="1625">IF(M422&lt;0,"STOPP!","OK!")</f>
        <v>OK!</v>
      </c>
      <c r="Q422" s="407" t="str">
        <f t="shared" ref="Q422:Q426" si="1626">IF(N422&lt;0,"STOPP!","OK!")</f>
        <v>OK!</v>
      </c>
      <c r="R422" s="407" t="str">
        <f t="shared" ref="R422:R426" si="1627">IF(O422&lt;0,"STOPP!","OK!")</f>
        <v>OK!</v>
      </c>
      <c r="S422" s="407" t="str">
        <f t="shared" ref="S422:S424" si="1628">IF(D422&lt;0,"STOPP!","OK!")</f>
        <v>OK!</v>
      </c>
      <c r="T422" s="407" t="str">
        <f t="shared" ref="T422:T424" si="1629">IF(E422&lt;0,"STOPP!","OK!")</f>
        <v>OK!</v>
      </c>
    </row>
    <row r="423" spans="1:20" x14ac:dyDescent="0.15">
      <c r="A423" s="286" t="str">
        <f>A$9</f>
        <v>Të tjera shpenzime korrente</v>
      </c>
      <c r="B423" s="286"/>
      <c r="C423" s="288">
        <v>250</v>
      </c>
      <c r="D423" s="288">
        <v>250</v>
      </c>
      <c r="E423" s="288">
        <v>250</v>
      </c>
      <c r="F423" s="407" t="str">
        <f t="shared" si="1615"/>
        <v>OK!</v>
      </c>
      <c r="G423" s="407" t="str">
        <f t="shared" si="1616"/>
        <v>OK!</v>
      </c>
      <c r="H423" s="407" t="str">
        <f t="shared" si="1617"/>
        <v>OK!</v>
      </c>
      <c r="I423" s="407" t="str">
        <f t="shared" si="1618"/>
        <v>OK!</v>
      </c>
      <c r="J423" s="407" t="str">
        <f t="shared" si="1619"/>
        <v>OK!</v>
      </c>
      <c r="K423" s="407" t="str">
        <f t="shared" si="1620"/>
        <v>OK!</v>
      </c>
      <c r="L423" s="407" t="str">
        <f t="shared" si="1621"/>
        <v>OK!</v>
      </c>
      <c r="M423" s="407" t="str">
        <f t="shared" si="1622"/>
        <v>OK!</v>
      </c>
      <c r="N423" s="407" t="str">
        <f t="shared" si="1623"/>
        <v>OK!</v>
      </c>
      <c r="O423" s="407" t="str">
        <f t="shared" si="1624"/>
        <v>OK!</v>
      </c>
      <c r="P423" s="407" t="str">
        <f t="shared" si="1625"/>
        <v>OK!</v>
      </c>
      <c r="Q423" s="407" t="str">
        <f t="shared" si="1626"/>
        <v>OK!</v>
      </c>
      <c r="R423" s="407" t="str">
        <f t="shared" si="1627"/>
        <v>OK!</v>
      </c>
      <c r="S423" s="407" t="str">
        <f t="shared" si="1628"/>
        <v>OK!</v>
      </c>
      <c r="T423" s="407" t="str">
        <f t="shared" si="1629"/>
        <v>OK!</v>
      </c>
    </row>
    <row r="424" spans="1:20" x14ac:dyDescent="0.15">
      <c r="A424" s="564" t="str">
        <f>A$10</f>
        <v>Shpenzimet kapitale</v>
      </c>
      <c r="B424" s="565"/>
      <c r="C424" s="562">
        <f>C425-C422-C423</f>
        <v>0</v>
      </c>
      <c r="D424" s="560">
        <f>D425-D422-D423</f>
        <v>20000</v>
      </c>
      <c r="E424" s="560">
        <f>E425-E422-E423</f>
        <v>0</v>
      </c>
      <c r="F424" s="407" t="str">
        <f t="shared" si="1615"/>
        <v>OK!</v>
      </c>
      <c r="G424" s="407" t="str">
        <f t="shared" si="1616"/>
        <v>OK!</v>
      </c>
      <c r="H424" s="407" t="str">
        <f t="shared" si="1617"/>
        <v>OK!</v>
      </c>
      <c r="I424" s="407" t="str">
        <f t="shared" si="1618"/>
        <v>OK!</v>
      </c>
      <c r="J424" s="407" t="str">
        <f t="shared" si="1619"/>
        <v>OK!</v>
      </c>
      <c r="K424" s="407" t="str">
        <f t="shared" si="1620"/>
        <v>OK!</v>
      </c>
      <c r="L424" s="407" t="str">
        <f t="shared" si="1621"/>
        <v>OK!</v>
      </c>
      <c r="M424" s="407" t="str">
        <f t="shared" si="1622"/>
        <v>OK!</v>
      </c>
      <c r="N424" s="407" t="str">
        <f t="shared" si="1623"/>
        <v>OK!</v>
      </c>
      <c r="O424" s="407" t="str">
        <f t="shared" si="1624"/>
        <v>OK!</v>
      </c>
      <c r="P424" s="407" t="str">
        <f t="shared" si="1625"/>
        <v>OK!</v>
      </c>
      <c r="Q424" s="407" t="str">
        <f t="shared" si="1626"/>
        <v>OK!</v>
      </c>
      <c r="R424" s="407" t="str">
        <f t="shared" si="1627"/>
        <v>OK!</v>
      </c>
      <c r="S424" s="407" t="str">
        <f t="shared" si="1628"/>
        <v>OK!</v>
      </c>
      <c r="T424" s="407" t="str">
        <f t="shared" si="1629"/>
        <v>OK!</v>
      </c>
    </row>
    <row r="425" spans="1:20" x14ac:dyDescent="0.15">
      <c r="A425" s="554" t="str">
        <f>A$11</f>
        <v>Tavanet e përgjithshme</v>
      </c>
      <c r="B425" s="555"/>
      <c r="C425" s="563">
        <v>250</v>
      </c>
      <c r="D425" s="561">
        <v>20250</v>
      </c>
      <c r="E425" s="561">
        <v>250</v>
      </c>
      <c r="F425" s="407" t="str">
        <f>IF(C425&lt;0,"STOPP!","OK!")</f>
        <v>OK!</v>
      </c>
      <c r="G425" s="407" t="str">
        <f t="shared" si="1616"/>
        <v>OK!</v>
      </c>
      <c r="H425" s="407" t="str">
        <f t="shared" si="1617"/>
        <v>OK!</v>
      </c>
      <c r="I425" s="407" t="str">
        <f t="shared" si="1618"/>
        <v>OK!</v>
      </c>
      <c r="J425" s="407" t="str">
        <f t="shared" si="1619"/>
        <v>OK!</v>
      </c>
      <c r="K425" s="407" t="str">
        <f t="shared" si="1620"/>
        <v>OK!</v>
      </c>
      <c r="L425" s="407" t="str">
        <f t="shared" si="1621"/>
        <v>OK!</v>
      </c>
      <c r="M425" s="407" t="str">
        <f t="shared" si="1622"/>
        <v>OK!</v>
      </c>
      <c r="N425" s="407" t="str">
        <f t="shared" si="1623"/>
        <v>OK!</v>
      </c>
      <c r="O425" s="407" t="str">
        <f t="shared" si="1624"/>
        <v>OK!</v>
      </c>
      <c r="P425" s="407" t="str">
        <f t="shared" si="1625"/>
        <v>OK!</v>
      </c>
      <c r="Q425" s="407" t="str">
        <f t="shared" si="1626"/>
        <v>OK!</v>
      </c>
      <c r="R425" s="407" t="str">
        <f t="shared" si="1627"/>
        <v>OK!</v>
      </c>
      <c r="S425" s="407" t="str">
        <f>IF(D425&lt;0,"STOPP!","OK!")</f>
        <v>OK!</v>
      </c>
      <c r="T425" s="407" t="str">
        <f>IF(E425&lt;0,"STOPP!","OK!")</f>
        <v>OK!</v>
      </c>
    </row>
    <row r="426" spans="1:20" x14ac:dyDescent="0.15">
      <c r="A426" s="566" t="str">
        <f>A$12</f>
        <v>Angazhimet kujtesë</v>
      </c>
      <c r="B426" s="562"/>
      <c r="C426" s="562">
        <f>'(C5) Angazhimet'!D145</f>
        <v>0</v>
      </c>
      <c r="D426" s="562">
        <f>'(C5) Angazhimet'!E145</f>
        <v>0</v>
      </c>
      <c r="E426" s="562">
        <f>'(C5) Angazhimet'!F145</f>
        <v>0</v>
      </c>
      <c r="F426" s="407" t="str">
        <f>IF(C426&gt;C425,"STOPP!","OK!")</f>
        <v>OK!</v>
      </c>
      <c r="G426" s="407" t="str">
        <f t="shared" si="1616"/>
        <v>OK!</v>
      </c>
      <c r="H426" s="407" t="str">
        <f t="shared" si="1617"/>
        <v>OK!</v>
      </c>
      <c r="I426" s="407" t="str">
        <f t="shared" si="1618"/>
        <v>OK!</v>
      </c>
      <c r="J426" s="407" t="str">
        <f t="shared" si="1619"/>
        <v>OK!</v>
      </c>
      <c r="K426" s="407" t="str">
        <f t="shared" si="1620"/>
        <v>OK!</v>
      </c>
      <c r="L426" s="407" t="str">
        <f t="shared" si="1621"/>
        <v>OK!</v>
      </c>
      <c r="M426" s="407" t="str">
        <f t="shared" si="1622"/>
        <v>OK!</v>
      </c>
      <c r="N426" s="407" t="str">
        <f t="shared" si="1623"/>
        <v>OK!</v>
      </c>
      <c r="O426" s="407" t="str">
        <f t="shared" si="1624"/>
        <v>OK!</v>
      </c>
      <c r="P426" s="407" t="str">
        <f t="shared" si="1625"/>
        <v>OK!</v>
      </c>
      <c r="Q426" s="407" t="str">
        <f t="shared" si="1626"/>
        <v>OK!</v>
      </c>
      <c r="R426" s="407" t="str">
        <f t="shared" si="1627"/>
        <v>OK!</v>
      </c>
      <c r="S426" s="407" t="str">
        <f>IF(D426&gt;D425,"STOPP!","OK!")</f>
        <v>OK!</v>
      </c>
      <c r="T426" s="407" t="str">
        <f>IF(E426&gt;E425,"STOPP!","OK!")</f>
        <v>OK!</v>
      </c>
    </row>
    <row r="427" spans="1:20" ht="21" customHeight="1" x14ac:dyDescent="0.25">
      <c r="A427" s="685" t="str">
        <f>'(B2) Struktura Organizative'!A64</f>
        <v>Nënfunksioni 25</v>
      </c>
      <c r="B427" s="869" t="str">
        <f>'(B2) Struktura Organizative'!B64</f>
        <v>104 Familje dhe fëmijë</v>
      </c>
      <c r="C427" s="870"/>
      <c r="D427" s="870"/>
      <c r="E427" s="871"/>
      <c r="G427" s="312">
        <f>C431</f>
        <v>101324</v>
      </c>
      <c r="H427" s="312">
        <f t="shared" ref="H427" si="1630">D431</f>
        <v>101693</v>
      </c>
      <c r="I427" s="312">
        <f t="shared" ref="I427" si="1631">E431</f>
        <v>101738</v>
      </c>
      <c r="J427" s="312">
        <f>C428</f>
        <v>21123</v>
      </c>
      <c r="K427" s="312">
        <f t="shared" ref="K427" si="1632">D428</f>
        <v>21480</v>
      </c>
      <c r="L427" s="312">
        <f t="shared" ref="L427" si="1633">E428</f>
        <v>21524</v>
      </c>
      <c r="M427" s="312">
        <f>C429</f>
        <v>80001</v>
      </c>
      <c r="N427" s="312">
        <f t="shared" ref="N427" si="1634">D429</f>
        <v>80013</v>
      </c>
      <c r="O427" s="312">
        <f t="shared" ref="O427" si="1635">E429</f>
        <v>80014</v>
      </c>
      <c r="P427" s="312">
        <f>C430</f>
        <v>200</v>
      </c>
      <c r="Q427" s="312">
        <f t="shared" ref="Q427" si="1636">D430</f>
        <v>200</v>
      </c>
      <c r="R427" s="312">
        <f t="shared" ref="R427" si="1637">E430</f>
        <v>200</v>
      </c>
    </row>
    <row r="428" spans="1:20" x14ac:dyDescent="0.15">
      <c r="A428" s="286" t="str">
        <f>A$8</f>
        <v>Pagat dhe sigurimet shoqërore</v>
      </c>
      <c r="B428" s="286"/>
      <c r="C428" s="562">
        <f>C434+C440</f>
        <v>21123</v>
      </c>
      <c r="D428" s="562">
        <f t="shared" ref="D428:E428" si="1638">D434+D440</f>
        <v>21480</v>
      </c>
      <c r="E428" s="562">
        <f t="shared" si="1638"/>
        <v>21524</v>
      </c>
      <c r="F428" s="407" t="str">
        <f t="shared" ref="F428:F430" si="1639">IF(C428&lt;0,"STOPP!","OK!")</f>
        <v>OK!</v>
      </c>
      <c r="G428" s="407" t="str">
        <f t="shared" ref="G428:G430" si="1640">IF(D428&lt;0,"STOPP!","OK!")</f>
        <v>OK!</v>
      </c>
      <c r="H428" s="407" t="str">
        <f t="shared" ref="H428:H430" si="1641">IF(E428&lt;0,"STOPP!","OK!")</f>
        <v>OK!</v>
      </c>
      <c r="I428" s="407" t="str">
        <f t="shared" ref="I428:I430" si="1642">IF(F428&lt;0,"STOPP!","OK!")</f>
        <v>OK!</v>
      </c>
      <c r="J428" s="407" t="str">
        <f t="shared" ref="J428:J430" si="1643">IF(G428&lt;0,"STOPP!","OK!")</f>
        <v>OK!</v>
      </c>
      <c r="K428" s="407" t="str">
        <f t="shared" ref="K428:K430" si="1644">IF(H428&lt;0,"STOPP!","OK!")</f>
        <v>OK!</v>
      </c>
      <c r="L428" s="407" t="str">
        <f t="shared" ref="L428:L430" si="1645">IF(I428&lt;0,"STOPP!","OK!")</f>
        <v>OK!</v>
      </c>
      <c r="M428" s="407" t="str">
        <f t="shared" ref="M428:M430" si="1646">IF(J428&lt;0,"STOPP!","OK!")</f>
        <v>OK!</v>
      </c>
      <c r="N428" s="407" t="str">
        <f t="shared" ref="N428:N430" si="1647">IF(K428&lt;0,"STOPP!","OK!")</f>
        <v>OK!</v>
      </c>
      <c r="O428" s="407" t="str">
        <f t="shared" ref="O428:O430" si="1648">IF(L428&lt;0,"STOPP!","OK!")</f>
        <v>OK!</v>
      </c>
      <c r="P428" s="407" t="str">
        <f t="shared" ref="P428:P430" si="1649">IF(M428&lt;0,"STOPP!","OK!")</f>
        <v>OK!</v>
      </c>
      <c r="Q428" s="407" t="str">
        <f t="shared" ref="Q428:Q430" si="1650">IF(N428&lt;0,"STOPP!","OK!")</f>
        <v>OK!</v>
      </c>
      <c r="R428" s="407" t="str">
        <f t="shared" ref="R428:R430" si="1651">IF(O428&lt;0,"STOPP!","OK!")</f>
        <v>OK!</v>
      </c>
      <c r="S428" s="407" t="str">
        <f t="shared" ref="S428:S430" si="1652">IF(D428&lt;0,"STOPP!","OK!")</f>
        <v>OK!</v>
      </c>
      <c r="T428" s="407" t="str">
        <f t="shared" ref="T428:T430" si="1653">IF(E428&lt;0,"STOPP!","OK!")</f>
        <v>OK!</v>
      </c>
    </row>
    <row r="429" spans="1:20" x14ac:dyDescent="0.15">
      <c r="A429" s="286" t="str">
        <f>A$9</f>
        <v>Të tjera shpenzime korrente</v>
      </c>
      <c r="B429" s="286"/>
      <c r="C429" s="562">
        <f>C435+C441</f>
        <v>80001</v>
      </c>
      <c r="D429" s="562">
        <f t="shared" ref="D429:E429" si="1654">D435+D441</f>
        <v>80013</v>
      </c>
      <c r="E429" s="562">
        <f t="shared" si="1654"/>
        <v>80014</v>
      </c>
      <c r="F429" s="407" t="str">
        <f t="shared" si="1639"/>
        <v>OK!</v>
      </c>
      <c r="G429" s="407" t="str">
        <f t="shared" si="1640"/>
        <v>OK!</v>
      </c>
      <c r="H429" s="407" t="str">
        <f t="shared" si="1641"/>
        <v>OK!</v>
      </c>
      <c r="I429" s="407" t="str">
        <f t="shared" si="1642"/>
        <v>OK!</v>
      </c>
      <c r="J429" s="407" t="str">
        <f t="shared" si="1643"/>
        <v>OK!</v>
      </c>
      <c r="K429" s="407" t="str">
        <f t="shared" si="1644"/>
        <v>OK!</v>
      </c>
      <c r="L429" s="407" t="str">
        <f t="shared" si="1645"/>
        <v>OK!</v>
      </c>
      <c r="M429" s="407" t="str">
        <f t="shared" si="1646"/>
        <v>OK!</v>
      </c>
      <c r="N429" s="407" t="str">
        <f t="shared" si="1647"/>
        <v>OK!</v>
      </c>
      <c r="O429" s="407" t="str">
        <f t="shared" si="1648"/>
        <v>OK!</v>
      </c>
      <c r="P429" s="407" t="str">
        <f t="shared" si="1649"/>
        <v>OK!</v>
      </c>
      <c r="Q429" s="407" t="str">
        <f t="shared" si="1650"/>
        <v>OK!</v>
      </c>
      <c r="R429" s="407" t="str">
        <f t="shared" si="1651"/>
        <v>OK!</v>
      </c>
      <c r="S429" s="407" t="str">
        <f t="shared" si="1652"/>
        <v>OK!</v>
      </c>
      <c r="T429" s="407" t="str">
        <f t="shared" si="1653"/>
        <v>OK!</v>
      </c>
    </row>
    <row r="430" spans="1:20" x14ac:dyDescent="0.15">
      <c r="A430" s="564" t="str">
        <f>A$10</f>
        <v>Shpenzimet kapitale</v>
      </c>
      <c r="B430" s="565"/>
      <c r="C430" s="562">
        <f>C431-C428-C429</f>
        <v>200</v>
      </c>
      <c r="D430" s="560">
        <f>D431-D428-D429</f>
        <v>200</v>
      </c>
      <c r="E430" s="560">
        <f>E431-E428-E429</f>
        <v>200</v>
      </c>
      <c r="F430" s="407" t="str">
        <f t="shared" si="1639"/>
        <v>OK!</v>
      </c>
      <c r="G430" s="407" t="str">
        <f t="shared" si="1640"/>
        <v>OK!</v>
      </c>
      <c r="H430" s="407" t="str">
        <f t="shared" si="1641"/>
        <v>OK!</v>
      </c>
      <c r="I430" s="407" t="str">
        <f t="shared" si="1642"/>
        <v>OK!</v>
      </c>
      <c r="J430" s="407" t="str">
        <f t="shared" si="1643"/>
        <v>OK!</v>
      </c>
      <c r="K430" s="407" t="str">
        <f t="shared" si="1644"/>
        <v>OK!</v>
      </c>
      <c r="L430" s="407" t="str">
        <f t="shared" si="1645"/>
        <v>OK!</v>
      </c>
      <c r="M430" s="407" t="str">
        <f t="shared" si="1646"/>
        <v>OK!</v>
      </c>
      <c r="N430" s="407" t="str">
        <f t="shared" si="1647"/>
        <v>OK!</v>
      </c>
      <c r="O430" s="407" t="str">
        <f t="shared" si="1648"/>
        <v>OK!</v>
      </c>
      <c r="P430" s="407" t="str">
        <f t="shared" si="1649"/>
        <v>OK!</v>
      </c>
      <c r="Q430" s="407" t="str">
        <f t="shared" si="1650"/>
        <v>OK!</v>
      </c>
      <c r="R430" s="407" t="str">
        <f t="shared" si="1651"/>
        <v>OK!</v>
      </c>
      <c r="S430" s="407" t="str">
        <f t="shared" si="1652"/>
        <v>OK!</v>
      </c>
      <c r="T430" s="407" t="str">
        <f t="shared" si="1653"/>
        <v>OK!</v>
      </c>
    </row>
    <row r="431" spans="1:20" x14ac:dyDescent="0.15">
      <c r="A431" s="554" t="str">
        <f>A$11</f>
        <v>Tavanet e përgjithshme</v>
      </c>
      <c r="B431" s="555"/>
      <c r="C431" s="562">
        <f>C437+C443</f>
        <v>101324</v>
      </c>
      <c r="D431" s="562">
        <f t="shared" ref="D431:E431" si="1655">D437+D443</f>
        <v>101693</v>
      </c>
      <c r="E431" s="562">
        <f t="shared" si="1655"/>
        <v>101738</v>
      </c>
      <c r="F431" s="407" t="str">
        <f>IF(C431&lt;0,"STOPP!","OK!")</f>
        <v>OK!</v>
      </c>
      <c r="G431" s="407" t="str">
        <f t="shared" ref="G431:G432" si="1656">IF(D431&lt;0,"STOPP!","OK!")</f>
        <v>OK!</v>
      </c>
      <c r="H431" s="407" t="str">
        <f t="shared" ref="H431:H432" si="1657">IF(E431&lt;0,"STOPP!","OK!")</f>
        <v>OK!</v>
      </c>
      <c r="I431" s="407" t="str">
        <f t="shared" ref="I431:I432" si="1658">IF(F431&lt;0,"STOPP!","OK!")</f>
        <v>OK!</v>
      </c>
      <c r="J431" s="407" t="str">
        <f t="shared" ref="J431:J432" si="1659">IF(G431&lt;0,"STOPP!","OK!")</f>
        <v>OK!</v>
      </c>
      <c r="K431" s="407" t="str">
        <f t="shared" ref="K431:K432" si="1660">IF(H431&lt;0,"STOPP!","OK!")</f>
        <v>OK!</v>
      </c>
      <c r="L431" s="407" t="str">
        <f t="shared" ref="L431:L432" si="1661">IF(I431&lt;0,"STOPP!","OK!")</f>
        <v>OK!</v>
      </c>
      <c r="M431" s="407" t="str">
        <f t="shared" ref="M431:M432" si="1662">IF(J431&lt;0,"STOPP!","OK!")</f>
        <v>OK!</v>
      </c>
      <c r="N431" s="407" t="str">
        <f t="shared" ref="N431:N432" si="1663">IF(K431&lt;0,"STOPP!","OK!")</f>
        <v>OK!</v>
      </c>
      <c r="O431" s="407" t="str">
        <f t="shared" ref="O431:O432" si="1664">IF(L431&lt;0,"STOPP!","OK!")</f>
        <v>OK!</v>
      </c>
      <c r="P431" s="407" t="str">
        <f t="shared" ref="P431:P432" si="1665">IF(M431&lt;0,"STOPP!","OK!")</f>
        <v>OK!</v>
      </c>
      <c r="Q431" s="407" t="str">
        <f t="shared" ref="Q431:Q432" si="1666">IF(N431&lt;0,"STOPP!","OK!")</f>
        <v>OK!</v>
      </c>
      <c r="R431" s="407" t="str">
        <f t="shared" ref="R431:R432" si="1667">IF(O431&lt;0,"STOPP!","OK!")</f>
        <v>OK!</v>
      </c>
      <c r="S431" s="407" t="str">
        <f>IF(D431&lt;0,"STOPP!","OK!")</f>
        <v>OK!</v>
      </c>
      <c r="T431" s="407" t="str">
        <f>IF(E431&lt;0,"STOPP!","OK!")</f>
        <v>OK!</v>
      </c>
    </row>
    <row r="432" spans="1:20" x14ac:dyDescent="0.15">
      <c r="A432" s="566" t="str">
        <f>A$12</f>
        <v>Angazhimet kujtesë</v>
      </c>
      <c r="B432" s="562"/>
      <c r="C432" s="562">
        <f>'(C5) Angazhimet'!D153</f>
        <v>5800</v>
      </c>
      <c r="D432" s="560">
        <f>'(C5) Angazhimet'!E153</f>
        <v>5800</v>
      </c>
      <c r="E432" s="560">
        <f>'(C5) Angazhimet'!F153</f>
        <v>5800</v>
      </c>
      <c r="F432" s="407" t="str">
        <f>IF(C432&gt;C431,"STOPP!","OK!")</f>
        <v>OK!</v>
      </c>
      <c r="G432" s="407" t="str">
        <f t="shared" si="1656"/>
        <v>OK!</v>
      </c>
      <c r="H432" s="407" t="str">
        <f t="shared" si="1657"/>
        <v>OK!</v>
      </c>
      <c r="I432" s="407" t="str">
        <f t="shared" si="1658"/>
        <v>OK!</v>
      </c>
      <c r="J432" s="407" t="str">
        <f t="shared" si="1659"/>
        <v>OK!</v>
      </c>
      <c r="K432" s="407" t="str">
        <f t="shared" si="1660"/>
        <v>OK!</v>
      </c>
      <c r="L432" s="407" t="str">
        <f t="shared" si="1661"/>
        <v>OK!</v>
      </c>
      <c r="M432" s="407" t="str">
        <f t="shared" si="1662"/>
        <v>OK!</v>
      </c>
      <c r="N432" s="407" t="str">
        <f t="shared" si="1663"/>
        <v>OK!</v>
      </c>
      <c r="O432" s="407" t="str">
        <f t="shared" si="1664"/>
        <v>OK!</v>
      </c>
      <c r="P432" s="407" t="str">
        <f t="shared" si="1665"/>
        <v>OK!</v>
      </c>
      <c r="Q432" s="407" t="str">
        <f t="shared" si="1666"/>
        <v>OK!</v>
      </c>
      <c r="R432" s="407" t="str">
        <f t="shared" si="1667"/>
        <v>OK!</v>
      </c>
      <c r="S432" s="407" t="str">
        <f>IF(D432&gt;D431,"STOPP!","OK!")</f>
        <v>OK!</v>
      </c>
      <c r="T432" s="407" t="str">
        <f>IF(E432&gt;E431,"STOPP!","OK!")</f>
        <v>OK!</v>
      </c>
    </row>
    <row r="433" spans="1:20" ht="15.75" x14ac:dyDescent="0.15">
      <c r="A433" s="696" t="str">
        <f>'(B3) Struktura Funksionale'!B132</f>
        <v>10430</v>
      </c>
      <c r="B433" s="866" t="str">
        <f>'(B3) Struktura Funksionale'!C132</f>
        <v>Kujdesi social për familjet dhe fëmijët</v>
      </c>
      <c r="C433" s="867"/>
      <c r="D433" s="867"/>
      <c r="E433" s="868"/>
      <c r="F433" s="407"/>
      <c r="G433" s="407"/>
      <c r="H433" s="407"/>
      <c r="I433" s="407"/>
      <c r="J433" s="407"/>
      <c r="K433" s="407"/>
      <c r="L433" s="407"/>
      <c r="M433" s="407"/>
      <c r="N433" s="407"/>
      <c r="O433" s="407"/>
      <c r="P433" s="407"/>
      <c r="Q433" s="407"/>
      <c r="R433" s="407"/>
      <c r="S433" s="407"/>
      <c r="T433" s="407"/>
    </row>
    <row r="434" spans="1:20" x14ac:dyDescent="0.15">
      <c r="A434" s="286" t="str">
        <f>A$8</f>
        <v>Pagat dhe sigurimet shoqërore</v>
      </c>
      <c r="B434" s="286"/>
      <c r="C434" s="287">
        <v>21123</v>
      </c>
      <c r="D434" s="287">
        <v>21480</v>
      </c>
      <c r="E434" s="287">
        <v>21524</v>
      </c>
      <c r="F434" s="407" t="str">
        <f t="shared" ref="F434:F436" si="1668">IF(C434&lt;0,"STOPP!","OK!")</f>
        <v>OK!</v>
      </c>
      <c r="G434" s="407" t="str">
        <f t="shared" ref="G434:G438" si="1669">IF(D434&lt;0,"STOPP!","OK!")</f>
        <v>OK!</v>
      </c>
      <c r="H434" s="407" t="str">
        <f t="shared" ref="H434:H438" si="1670">IF(E434&lt;0,"STOPP!","OK!")</f>
        <v>OK!</v>
      </c>
      <c r="I434" s="407" t="str">
        <f t="shared" ref="I434:I438" si="1671">IF(F434&lt;0,"STOPP!","OK!")</f>
        <v>OK!</v>
      </c>
      <c r="J434" s="407" t="str">
        <f t="shared" ref="J434:J438" si="1672">IF(G434&lt;0,"STOPP!","OK!")</f>
        <v>OK!</v>
      </c>
      <c r="K434" s="407" t="str">
        <f t="shared" ref="K434:K438" si="1673">IF(H434&lt;0,"STOPP!","OK!")</f>
        <v>OK!</v>
      </c>
      <c r="L434" s="407" t="str">
        <f t="shared" ref="L434:L438" si="1674">IF(I434&lt;0,"STOPP!","OK!")</f>
        <v>OK!</v>
      </c>
      <c r="M434" s="407" t="str">
        <f t="shared" ref="M434:M438" si="1675">IF(J434&lt;0,"STOPP!","OK!")</f>
        <v>OK!</v>
      </c>
      <c r="N434" s="407" t="str">
        <f t="shared" ref="N434:N438" si="1676">IF(K434&lt;0,"STOPP!","OK!")</f>
        <v>OK!</v>
      </c>
      <c r="O434" s="407" t="str">
        <f t="shared" ref="O434:O438" si="1677">IF(L434&lt;0,"STOPP!","OK!")</f>
        <v>OK!</v>
      </c>
      <c r="P434" s="407" t="str">
        <f t="shared" ref="P434:P438" si="1678">IF(M434&lt;0,"STOPP!","OK!")</f>
        <v>OK!</v>
      </c>
      <c r="Q434" s="407" t="str">
        <f t="shared" ref="Q434:Q438" si="1679">IF(N434&lt;0,"STOPP!","OK!")</f>
        <v>OK!</v>
      </c>
      <c r="R434" s="407" t="str">
        <f t="shared" ref="R434:R438" si="1680">IF(O434&lt;0,"STOPP!","OK!")</f>
        <v>OK!</v>
      </c>
      <c r="S434" s="407" t="str">
        <f t="shared" ref="S434:S436" si="1681">IF(D434&lt;0,"STOPP!","OK!")</f>
        <v>OK!</v>
      </c>
      <c r="T434" s="407" t="str">
        <f t="shared" ref="T434:T436" si="1682">IF(E434&lt;0,"STOPP!","OK!")</f>
        <v>OK!</v>
      </c>
    </row>
    <row r="435" spans="1:20" x14ac:dyDescent="0.15">
      <c r="A435" s="286" t="str">
        <f>A$9</f>
        <v>Të tjera shpenzime korrente</v>
      </c>
      <c r="B435" s="286"/>
      <c r="C435" s="288">
        <v>80001</v>
      </c>
      <c r="D435" s="288">
        <v>80013</v>
      </c>
      <c r="E435" s="288">
        <v>80014</v>
      </c>
      <c r="F435" s="407" t="str">
        <f t="shared" si="1668"/>
        <v>OK!</v>
      </c>
      <c r="G435" s="407" t="str">
        <f t="shared" si="1669"/>
        <v>OK!</v>
      </c>
      <c r="H435" s="407" t="str">
        <f t="shared" si="1670"/>
        <v>OK!</v>
      </c>
      <c r="I435" s="407" t="str">
        <f t="shared" si="1671"/>
        <v>OK!</v>
      </c>
      <c r="J435" s="407" t="str">
        <f t="shared" si="1672"/>
        <v>OK!</v>
      </c>
      <c r="K435" s="407" t="str">
        <f t="shared" si="1673"/>
        <v>OK!</v>
      </c>
      <c r="L435" s="407" t="str">
        <f t="shared" si="1674"/>
        <v>OK!</v>
      </c>
      <c r="M435" s="407" t="str">
        <f t="shared" si="1675"/>
        <v>OK!</v>
      </c>
      <c r="N435" s="407" t="str">
        <f t="shared" si="1676"/>
        <v>OK!</v>
      </c>
      <c r="O435" s="407" t="str">
        <f t="shared" si="1677"/>
        <v>OK!</v>
      </c>
      <c r="P435" s="407" t="str">
        <f t="shared" si="1678"/>
        <v>OK!</v>
      </c>
      <c r="Q435" s="407" t="str">
        <f t="shared" si="1679"/>
        <v>OK!</v>
      </c>
      <c r="R435" s="407" t="str">
        <f t="shared" si="1680"/>
        <v>OK!</v>
      </c>
      <c r="S435" s="407" t="str">
        <f t="shared" si="1681"/>
        <v>OK!</v>
      </c>
      <c r="T435" s="407" t="str">
        <f t="shared" si="1682"/>
        <v>OK!</v>
      </c>
    </row>
    <row r="436" spans="1:20" x14ac:dyDescent="0.15">
      <c r="A436" s="564" t="str">
        <f>A$10</f>
        <v>Shpenzimet kapitale</v>
      </c>
      <c r="B436" s="565"/>
      <c r="C436" s="562">
        <f>C437-C434-C435</f>
        <v>200</v>
      </c>
      <c r="D436" s="560">
        <f>D437-D434-D435</f>
        <v>200</v>
      </c>
      <c r="E436" s="560">
        <f>E437-E434-E435</f>
        <v>200</v>
      </c>
      <c r="F436" s="407" t="str">
        <f t="shared" si="1668"/>
        <v>OK!</v>
      </c>
      <c r="G436" s="407" t="str">
        <f t="shared" si="1669"/>
        <v>OK!</v>
      </c>
      <c r="H436" s="407" t="str">
        <f t="shared" si="1670"/>
        <v>OK!</v>
      </c>
      <c r="I436" s="407" t="str">
        <f t="shared" si="1671"/>
        <v>OK!</v>
      </c>
      <c r="J436" s="407" t="str">
        <f t="shared" si="1672"/>
        <v>OK!</v>
      </c>
      <c r="K436" s="407" t="str">
        <f t="shared" si="1673"/>
        <v>OK!</v>
      </c>
      <c r="L436" s="407" t="str">
        <f t="shared" si="1674"/>
        <v>OK!</v>
      </c>
      <c r="M436" s="407" t="str">
        <f t="shared" si="1675"/>
        <v>OK!</v>
      </c>
      <c r="N436" s="407" t="str">
        <f t="shared" si="1676"/>
        <v>OK!</v>
      </c>
      <c r="O436" s="407" t="str">
        <f t="shared" si="1677"/>
        <v>OK!</v>
      </c>
      <c r="P436" s="407" t="str">
        <f t="shared" si="1678"/>
        <v>OK!</v>
      </c>
      <c r="Q436" s="407" t="str">
        <f t="shared" si="1679"/>
        <v>OK!</v>
      </c>
      <c r="R436" s="407" t="str">
        <f t="shared" si="1680"/>
        <v>OK!</v>
      </c>
      <c r="S436" s="407" t="str">
        <f t="shared" si="1681"/>
        <v>OK!</v>
      </c>
      <c r="T436" s="407" t="str">
        <f t="shared" si="1682"/>
        <v>OK!</v>
      </c>
    </row>
    <row r="437" spans="1:20" x14ac:dyDescent="0.15">
      <c r="A437" s="554" t="str">
        <f>A$11</f>
        <v>Tavanet e përgjithshme</v>
      </c>
      <c r="B437" s="555"/>
      <c r="C437" s="561">
        <v>101324</v>
      </c>
      <c r="D437" s="561">
        <v>101693</v>
      </c>
      <c r="E437" s="561">
        <v>101738</v>
      </c>
      <c r="F437" s="407" t="str">
        <f>IF(C437&lt;0,"STOPP!","OK!")</f>
        <v>OK!</v>
      </c>
      <c r="G437" s="407" t="str">
        <f t="shared" si="1669"/>
        <v>OK!</v>
      </c>
      <c r="H437" s="407" t="str">
        <f t="shared" si="1670"/>
        <v>OK!</v>
      </c>
      <c r="I437" s="407" t="str">
        <f t="shared" si="1671"/>
        <v>OK!</v>
      </c>
      <c r="J437" s="407" t="str">
        <f t="shared" si="1672"/>
        <v>OK!</v>
      </c>
      <c r="K437" s="407" t="str">
        <f t="shared" si="1673"/>
        <v>OK!</v>
      </c>
      <c r="L437" s="407" t="str">
        <f t="shared" si="1674"/>
        <v>OK!</v>
      </c>
      <c r="M437" s="407" t="str">
        <f t="shared" si="1675"/>
        <v>OK!</v>
      </c>
      <c r="N437" s="407" t="str">
        <f t="shared" si="1676"/>
        <v>OK!</v>
      </c>
      <c r="O437" s="407" t="str">
        <f t="shared" si="1677"/>
        <v>OK!</v>
      </c>
      <c r="P437" s="407" t="str">
        <f t="shared" si="1678"/>
        <v>OK!</v>
      </c>
      <c r="Q437" s="407" t="str">
        <f t="shared" si="1679"/>
        <v>OK!</v>
      </c>
      <c r="R437" s="407" t="str">
        <f t="shared" si="1680"/>
        <v>OK!</v>
      </c>
      <c r="S437" s="407" t="str">
        <f>IF(D437&lt;0,"STOPP!","OK!")</f>
        <v>OK!</v>
      </c>
      <c r="T437" s="407" t="str">
        <f>IF(E437&lt;0,"STOPP!","OK!")</f>
        <v>OK!</v>
      </c>
    </row>
    <row r="438" spans="1:20" x14ac:dyDescent="0.15">
      <c r="A438" s="566" t="str">
        <f>A$12</f>
        <v>Angazhimet kujtesë</v>
      </c>
      <c r="B438" s="562"/>
      <c r="C438" s="562">
        <f>'(C5) Angazhimet'!D150</f>
        <v>5800</v>
      </c>
      <c r="D438" s="562">
        <f>'(C5) Angazhimet'!E150</f>
        <v>5800</v>
      </c>
      <c r="E438" s="562">
        <f>'(C5) Angazhimet'!F150</f>
        <v>5800</v>
      </c>
      <c r="F438" s="407" t="str">
        <f>IF(C438&gt;C437,"STOPP!","OK!")</f>
        <v>OK!</v>
      </c>
      <c r="G438" s="407" t="str">
        <f t="shared" si="1669"/>
        <v>OK!</v>
      </c>
      <c r="H438" s="407" t="str">
        <f t="shared" si="1670"/>
        <v>OK!</v>
      </c>
      <c r="I438" s="407" t="str">
        <f t="shared" si="1671"/>
        <v>OK!</v>
      </c>
      <c r="J438" s="407" t="str">
        <f t="shared" si="1672"/>
        <v>OK!</v>
      </c>
      <c r="K438" s="407" t="str">
        <f t="shared" si="1673"/>
        <v>OK!</v>
      </c>
      <c r="L438" s="407" t="str">
        <f t="shared" si="1674"/>
        <v>OK!</v>
      </c>
      <c r="M438" s="407" t="str">
        <f t="shared" si="1675"/>
        <v>OK!</v>
      </c>
      <c r="N438" s="407" t="str">
        <f t="shared" si="1676"/>
        <v>OK!</v>
      </c>
      <c r="O438" s="407" t="str">
        <f t="shared" si="1677"/>
        <v>OK!</v>
      </c>
      <c r="P438" s="407" t="str">
        <f t="shared" si="1678"/>
        <v>OK!</v>
      </c>
      <c r="Q438" s="407" t="str">
        <f t="shared" si="1679"/>
        <v>OK!</v>
      </c>
      <c r="R438" s="407" t="str">
        <f t="shared" si="1680"/>
        <v>OK!</v>
      </c>
      <c r="S438" s="407" t="str">
        <f>IF(D438&gt;D437,"STOPP!","OK!")</f>
        <v>OK!</v>
      </c>
      <c r="T438" s="407" t="str">
        <f>IF(E438&gt;E437,"STOPP!","OK!")</f>
        <v>OK!</v>
      </c>
    </row>
    <row r="439" spans="1:20" ht="15.75" hidden="1" x14ac:dyDescent="0.15">
      <c r="A439" s="696" t="str">
        <f>'(B3) Struktura Funksionale'!B133</f>
        <v>10460</v>
      </c>
      <c r="B439" s="866" t="str">
        <f>'(B3) Struktura Funksionale'!C133</f>
        <v>Përfshirja sociale</v>
      </c>
      <c r="C439" s="867"/>
      <c r="D439" s="867"/>
      <c r="E439" s="868"/>
      <c r="F439" s="407"/>
      <c r="G439" s="407"/>
      <c r="H439" s="407"/>
      <c r="I439" s="407"/>
      <c r="J439" s="407"/>
      <c r="K439" s="407"/>
      <c r="L439" s="407"/>
      <c r="M439" s="407"/>
      <c r="N439" s="407"/>
      <c r="O439" s="407"/>
      <c r="P439" s="407"/>
      <c r="Q439" s="407"/>
      <c r="R439" s="407"/>
      <c r="S439" s="407"/>
      <c r="T439" s="407"/>
    </row>
    <row r="440" spans="1:20" hidden="1" x14ac:dyDescent="0.15">
      <c r="A440" s="286" t="str">
        <f>A$8</f>
        <v>Pagat dhe sigurimet shoqërore</v>
      </c>
      <c r="B440" s="286"/>
      <c r="C440" s="287"/>
      <c r="D440" s="287"/>
      <c r="E440" s="287"/>
      <c r="F440" s="407" t="str">
        <f t="shared" ref="F440:F442" si="1683">IF(C440&lt;0,"STOPP!","OK!")</f>
        <v>OK!</v>
      </c>
      <c r="G440" s="407" t="str">
        <f t="shared" ref="G440:G444" si="1684">IF(D440&lt;0,"STOPP!","OK!")</f>
        <v>OK!</v>
      </c>
      <c r="H440" s="407" t="str">
        <f t="shared" ref="H440:H444" si="1685">IF(E440&lt;0,"STOPP!","OK!")</f>
        <v>OK!</v>
      </c>
      <c r="I440" s="407" t="str">
        <f t="shared" ref="I440:I444" si="1686">IF(F440&lt;0,"STOPP!","OK!")</f>
        <v>OK!</v>
      </c>
      <c r="J440" s="407" t="str">
        <f t="shared" ref="J440:J444" si="1687">IF(G440&lt;0,"STOPP!","OK!")</f>
        <v>OK!</v>
      </c>
      <c r="K440" s="407" t="str">
        <f t="shared" ref="K440:K444" si="1688">IF(H440&lt;0,"STOPP!","OK!")</f>
        <v>OK!</v>
      </c>
      <c r="L440" s="407" t="str">
        <f t="shared" ref="L440:L444" si="1689">IF(I440&lt;0,"STOPP!","OK!")</f>
        <v>OK!</v>
      </c>
      <c r="M440" s="407" t="str">
        <f t="shared" ref="M440:M444" si="1690">IF(J440&lt;0,"STOPP!","OK!")</f>
        <v>OK!</v>
      </c>
      <c r="N440" s="407" t="str">
        <f t="shared" ref="N440:N444" si="1691">IF(K440&lt;0,"STOPP!","OK!")</f>
        <v>OK!</v>
      </c>
      <c r="O440" s="407" t="str">
        <f t="shared" ref="O440:O444" si="1692">IF(L440&lt;0,"STOPP!","OK!")</f>
        <v>OK!</v>
      </c>
      <c r="P440" s="407" t="str">
        <f t="shared" ref="P440:P444" si="1693">IF(M440&lt;0,"STOPP!","OK!")</f>
        <v>OK!</v>
      </c>
      <c r="Q440" s="407" t="str">
        <f t="shared" ref="Q440:Q444" si="1694">IF(N440&lt;0,"STOPP!","OK!")</f>
        <v>OK!</v>
      </c>
      <c r="R440" s="407" t="str">
        <f t="shared" ref="R440:R444" si="1695">IF(O440&lt;0,"STOPP!","OK!")</f>
        <v>OK!</v>
      </c>
      <c r="S440" s="407" t="str">
        <f t="shared" ref="S440:S442" si="1696">IF(D440&lt;0,"STOPP!","OK!")</f>
        <v>OK!</v>
      </c>
      <c r="T440" s="407" t="str">
        <f t="shared" ref="T440:T442" si="1697">IF(E440&lt;0,"STOPP!","OK!")</f>
        <v>OK!</v>
      </c>
    </row>
    <row r="441" spans="1:20" hidden="1" x14ac:dyDescent="0.15">
      <c r="A441" s="286" t="str">
        <f>A$9</f>
        <v>Të tjera shpenzime korrente</v>
      </c>
      <c r="B441" s="286"/>
      <c r="C441" s="288"/>
      <c r="D441" s="288"/>
      <c r="E441" s="288"/>
      <c r="F441" s="407" t="str">
        <f t="shared" si="1683"/>
        <v>OK!</v>
      </c>
      <c r="G441" s="407" t="str">
        <f t="shared" si="1684"/>
        <v>OK!</v>
      </c>
      <c r="H441" s="407" t="str">
        <f t="shared" si="1685"/>
        <v>OK!</v>
      </c>
      <c r="I441" s="407" t="str">
        <f t="shared" si="1686"/>
        <v>OK!</v>
      </c>
      <c r="J441" s="407" t="str">
        <f t="shared" si="1687"/>
        <v>OK!</v>
      </c>
      <c r="K441" s="407" t="str">
        <f t="shared" si="1688"/>
        <v>OK!</v>
      </c>
      <c r="L441" s="407" t="str">
        <f t="shared" si="1689"/>
        <v>OK!</v>
      </c>
      <c r="M441" s="407" t="str">
        <f t="shared" si="1690"/>
        <v>OK!</v>
      </c>
      <c r="N441" s="407" t="str">
        <f t="shared" si="1691"/>
        <v>OK!</v>
      </c>
      <c r="O441" s="407" t="str">
        <f t="shared" si="1692"/>
        <v>OK!</v>
      </c>
      <c r="P441" s="407" t="str">
        <f t="shared" si="1693"/>
        <v>OK!</v>
      </c>
      <c r="Q441" s="407" t="str">
        <f t="shared" si="1694"/>
        <v>OK!</v>
      </c>
      <c r="R441" s="407" t="str">
        <f t="shared" si="1695"/>
        <v>OK!</v>
      </c>
      <c r="S441" s="407" t="str">
        <f t="shared" si="1696"/>
        <v>OK!</v>
      </c>
      <c r="T441" s="407" t="str">
        <f t="shared" si="1697"/>
        <v>OK!</v>
      </c>
    </row>
    <row r="442" spans="1:20" hidden="1" x14ac:dyDescent="0.15">
      <c r="A442" s="564" t="str">
        <f>A$10</f>
        <v>Shpenzimet kapitale</v>
      </c>
      <c r="B442" s="565"/>
      <c r="C442" s="562">
        <f>C443-C440-C441</f>
        <v>0</v>
      </c>
      <c r="D442" s="560">
        <f>D443-D440-D441</f>
        <v>0</v>
      </c>
      <c r="E442" s="560">
        <f>E443-E440-E441</f>
        <v>0</v>
      </c>
      <c r="F442" s="407" t="str">
        <f t="shared" si="1683"/>
        <v>OK!</v>
      </c>
      <c r="G442" s="407" t="str">
        <f t="shared" si="1684"/>
        <v>OK!</v>
      </c>
      <c r="H442" s="407" t="str">
        <f t="shared" si="1685"/>
        <v>OK!</v>
      </c>
      <c r="I442" s="407" t="str">
        <f t="shared" si="1686"/>
        <v>OK!</v>
      </c>
      <c r="J442" s="407" t="str">
        <f t="shared" si="1687"/>
        <v>OK!</v>
      </c>
      <c r="K442" s="407" t="str">
        <f t="shared" si="1688"/>
        <v>OK!</v>
      </c>
      <c r="L442" s="407" t="str">
        <f t="shared" si="1689"/>
        <v>OK!</v>
      </c>
      <c r="M442" s="407" t="str">
        <f t="shared" si="1690"/>
        <v>OK!</v>
      </c>
      <c r="N442" s="407" t="str">
        <f t="shared" si="1691"/>
        <v>OK!</v>
      </c>
      <c r="O442" s="407" t="str">
        <f t="shared" si="1692"/>
        <v>OK!</v>
      </c>
      <c r="P442" s="407" t="str">
        <f t="shared" si="1693"/>
        <v>OK!</v>
      </c>
      <c r="Q442" s="407" t="str">
        <f t="shared" si="1694"/>
        <v>OK!</v>
      </c>
      <c r="R442" s="407" t="str">
        <f t="shared" si="1695"/>
        <v>OK!</v>
      </c>
      <c r="S442" s="407" t="str">
        <f t="shared" si="1696"/>
        <v>OK!</v>
      </c>
      <c r="T442" s="407" t="str">
        <f t="shared" si="1697"/>
        <v>OK!</v>
      </c>
    </row>
    <row r="443" spans="1:20" hidden="1" x14ac:dyDescent="0.15">
      <c r="A443" s="554" t="str">
        <f>A$11</f>
        <v>Tavanet e përgjithshme</v>
      </c>
      <c r="B443" s="555"/>
      <c r="C443" s="563"/>
      <c r="D443" s="561"/>
      <c r="E443" s="561"/>
      <c r="F443" s="407" t="str">
        <f>IF(C443&lt;0,"STOPP!","OK!")</f>
        <v>OK!</v>
      </c>
      <c r="G443" s="407" t="str">
        <f t="shared" si="1684"/>
        <v>OK!</v>
      </c>
      <c r="H443" s="407" t="str">
        <f t="shared" si="1685"/>
        <v>OK!</v>
      </c>
      <c r="I443" s="407" t="str">
        <f t="shared" si="1686"/>
        <v>OK!</v>
      </c>
      <c r="J443" s="407" t="str">
        <f t="shared" si="1687"/>
        <v>OK!</v>
      </c>
      <c r="K443" s="407" t="str">
        <f t="shared" si="1688"/>
        <v>OK!</v>
      </c>
      <c r="L443" s="407" t="str">
        <f t="shared" si="1689"/>
        <v>OK!</v>
      </c>
      <c r="M443" s="407" t="str">
        <f t="shared" si="1690"/>
        <v>OK!</v>
      </c>
      <c r="N443" s="407" t="str">
        <f t="shared" si="1691"/>
        <v>OK!</v>
      </c>
      <c r="O443" s="407" t="str">
        <f t="shared" si="1692"/>
        <v>OK!</v>
      </c>
      <c r="P443" s="407" t="str">
        <f t="shared" si="1693"/>
        <v>OK!</v>
      </c>
      <c r="Q443" s="407" t="str">
        <f t="shared" si="1694"/>
        <v>OK!</v>
      </c>
      <c r="R443" s="407" t="str">
        <f t="shared" si="1695"/>
        <v>OK!</v>
      </c>
      <c r="S443" s="407" t="str">
        <f>IF(D443&lt;0,"STOPP!","OK!")</f>
        <v>OK!</v>
      </c>
      <c r="T443" s="407" t="str">
        <f>IF(E443&lt;0,"STOPP!","OK!")</f>
        <v>OK!</v>
      </c>
    </row>
    <row r="444" spans="1:20" hidden="1" x14ac:dyDescent="0.15">
      <c r="A444" s="566" t="str">
        <f>A$12</f>
        <v>Angazhimet kujtesë</v>
      </c>
      <c r="B444" s="562"/>
      <c r="C444" s="562">
        <f>'(C5) Angazhimet'!D151</f>
        <v>0</v>
      </c>
      <c r="D444" s="562">
        <f>'(C5) Angazhimet'!E151</f>
        <v>0</v>
      </c>
      <c r="E444" s="562">
        <f>'(C5) Angazhimet'!F151</f>
        <v>0</v>
      </c>
      <c r="F444" s="407" t="str">
        <f>IF(C444&gt;C443,"STOPP!","OK!")</f>
        <v>OK!</v>
      </c>
      <c r="G444" s="407" t="str">
        <f t="shared" si="1684"/>
        <v>OK!</v>
      </c>
      <c r="H444" s="407" t="str">
        <f t="shared" si="1685"/>
        <v>OK!</v>
      </c>
      <c r="I444" s="407" t="str">
        <f t="shared" si="1686"/>
        <v>OK!</v>
      </c>
      <c r="J444" s="407" t="str">
        <f t="shared" si="1687"/>
        <v>OK!</v>
      </c>
      <c r="K444" s="407" t="str">
        <f t="shared" si="1688"/>
        <v>OK!</v>
      </c>
      <c r="L444" s="407" t="str">
        <f t="shared" si="1689"/>
        <v>OK!</v>
      </c>
      <c r="M444" s="407" t="str">
        <f t="shared" si="1690"/>
        <v>OK!</v>
      </c>
      <c r="N444" s="407" t="str">
        <f t="shared" si="1691"/>
        <v>OK!</v>
      </c>
      <c r="O444" s="407" t="str">
        <f t="shared" si="1692"/>
        <v>OK!</v>
      </c>
      <c r="P444" s="407" t="str">
        <f t="shared" si="1693"/>
        <v>OK!</v>
      </c>
      <c r="Q444" s="407" t="str">
        <f t="shared" si="1694"/>
        <v>OK!</v>
      </c>
      <c r="R444" s="407" t="str">
        <f t="shared" si="1695"/>
        <v>OK!</v>
      </c>
      <c r="S444" s="407" t="str">
        <f>IF(D444&gt;D443,"STOPP!","OK!")</f>
        <v>OK!</v>
      </c>
      <c r="T444" s="407" t="str">
        <f>IF(E444&gt;E443,"STOPP!","OK!")</f>
        <v>OK!</v>
      </c>
    </row>
    <row r="445" spans="1:20" ht="21.75" customHeight="1" x14ac:dyDescent="0.25">
      <c r="A445" s="685" t="str">
        <f>'(B2) Struktura Organizative'!A66</f>
        <v>Nënfunksioni 26</v>
      </c>
      <c r="B445" s="869" t="str">
        <f>'(B2) Struktura Organizative'!B66</f>
        <v>105 Papunësia</v>
      </c>
      <c r="C445" s="870"/>
      <c r="D445" s="870"/>
      <c r="E445" s="871"/>
      <c r="G445" s="312">
        <f>C449</f>
        <v>0</v>
      </c>
      <c r="H445" s="312">
        <f t="shared" ref="H445" si="1698">D449</f>
        <v>0</v>
      </c>
      <c r="I445" s="312">
        <f t="shared" ref="I445" si="1699">E449</f>
        <v>0</v>
      </c>
      <c r="J445" s="312">
        <f>C446</f>
        <v>0</v>
      </c>
      <c r="K445" s="312">
        <f t="shared" ref="K445" si="1700">D446</f>
        <v>0</v>
      </c>
      <c r="L445" s="312">
        <f t="shared" ref="L445" si="1701">E446</f>
        <v>0</v>
      </c>
      <c r="M445" s="312">
        <f>C447</f>
        <v>0</v>
      </c>
      <c r="N445" s="312">
        <f t="shared" ref="N445" si="1702">D447</f>
        <v>0</v>
      </c>
      <c r="O445" s="312">
        <f t="shared" ref="O445" si="1703">E447</f>
        <v>0</v>
      </c>
      <c r="P445" s="312">
        <f>C448</f>
        <v>0</v>
      </c>
      <c r="Q445" s="312">
        <f t="shared" ref="Q445" si="1704">D448</f>
        <v>0</v>
      </c>
      <c r="R445" s="312">
        <f t="shared" ref="R445" si="1705">E448</f>
        <v>0</v>
      </c>
    </row>
    <row r="446" spans="1:20" x14ac:dyDescent="0.15">
      <c r="A446" s="286" t="str">
        <f>A$8</f>
        <v>Pagat dhe sigurimet shoqërore</v>
      </c>
      <c r="B446" s="286"/>
      <c r="C446" s="562">
        <f>C452</f>
        <v>0</v>
      </c>
      <c r="D446" s="562">
        <f t="shared" ref="D446:E446" si="1706">D452</f>
        <v>0</v>
      </c>
      <c r="E446" s="562">
        <f t="shared" si="1706"/>
        <v>0</v>
      </c>
      <c r="F446" s="407" t="str">
        <f t="shared" ref="F446:F448" si="1707">IF(C446&lt;0,"STOPP!","OK!")</f>
        <v>OK!</v>
      </c>
      <c r="G446" s="407" t="str">
        <f t="shared" ref="G446:G448" si="1708">IF(D446&lt;0,"STOPP!","OK!")</f>
        <v>OK!</v>
      </c>
      <c r="H446" s="407" t="str">
        <f t="shared" ref="H446:H448" si="1709">IF(E446&lt;0,"STOPP!","OK!")</f>
        <v>OK!</v>
      </c>
      <c r="I446" s="407" t="str">
        <f t="shared" ref="I446:I448" si="1710">IF(F446&lt;0,"STOPP!","OK!")</f>
        <v>OK!</v>
      </c>
      <c r="J446" s="407" t="str">
        <f t="shared" ref="J446:J448" si="1711">IF(G446&lt;0,"STOPP!","OK!")</f>
        <v>OK!</v>
      </c>
      <c r="K446" s="407" t="str">
        <f t="shared" ref="K446:K448" si="1712">IF(H446&lt;0,"STOPP!","OK!")</f>
        <v>OK!</v>
      </c>
      <c r="L446" s="407" t="str">
        <f t="shared" ref="L446:L448" si="1713">IF(I446&lt;0,"STOPP!","OK!")</f>
        <v>OK!</v>
      </c>
      <c r="M446" s="407" t="str">
        <f t="shared" ref="M446:M448" si="1714">IF(J446&lt;0,"STOPP!","OK!")</f>
        <v>OK!</v>
      </c>
      <c r="N446" s="407" t="str">
        <f t="shared" ref="N446:N448" si="1715">IF(K446&lt;0,"STOPP!","OK!")</f>
        <v>OK!</v>
      </c>
      <c r="O446" s="407" t="str">
        <f t="shared" ref="O446:O448" si="1716">IF(L446&lt;0,"STOPP!","OK!")</f>
        <v>OK!</v>
      </c>
      <c r="P446" s="407" t="str">
        <f t="shared" ref="P446:P448" si="1717">IF(M446&lt;0,"STOPP!","OK!")</f>
        <v>OK!</v>
      </c>
      <c r="Q446" s="407" t="str">
        <f t="shared" ref="Q446:Q448" si="1718">IF(N446&lt;0,"STOPP!","OK!")</f>
        <v>OK!</v>
      </c>
      <c r="R446" s="407" t="str">
        <f t="shared" ref="R446:R448" si="1719">IF(O446&lt;0,"STOPP!","OK!")</f>
        <v>OK!</v>
      </c>
      <c r="S446" s="407" t="str">
        <f t="shared" ref="S446:S448" si="1720">IF(D446&lt;0,"STOPP!","OK!")</f>
        <v>OK!</v>
      </c>
      <c r="T446" s="407" t="str">
        <f t="shared" ref="T446:T448" si="1721">IF(E446&lt;0,"STOPP!","OK!")</f>
        <v>OK!</v>
      </c>
    </row>
    <row r="447" spans="1:20" x14ac:dyDescent="0.15">
      <c r="A447" s="286" t="str">
        <f>A$9</f>
        <v>Të tjera shpenzime korrente</v>
      </c>
      <c r="B447" s="286"/>
      <c r="C447" s="562">
        <f>C453</f>
        <v>0</v>
      </c>
      <c r="D447" s="562">
        <f t="shared" ref="D447:E447" si="1722">D453</f>
        <v>0</v>
      </c>
      <c r="E447" s="562">
        <f t="shared" si="1722"/>
        <v>0</v>
      </c>
      <c r="F447" s="407" t="str">
        <f t="shared" si="1707"/>
        <v>OK!</v>
      </c>
      <c r="G447" s="407" t="str">
        <f t="shared" si="1708"/>
        <v>OK!</v>
      </c>
      <c r="H447" s="407" t="str">
        <f t="shared" si="1709"/>
        <v>OK!</v>
      </c>
      <c r="I447" s="407" t="str">
        <f t="shared" si="1710"/>
        <v>OK!</v>
      </c>
      <c r="J447" s="407" t="str">
        <f t="shared" si="1711"/>
        <v>OK!</v>
      </c>
      <c r="K447" s="407" t="str">
        <f t="shared" si="1712"/>
        <v>OK!</v>
      </c>
      <c r="L447" s="407" t="str">
        <f t="shared" si="1713"/>
        <v>OK!</v>
      </c>
      <c r="M447" s="407" t="str">
        <f t="shared" si="1714"/>
        <v>OK!</v>
      </c>
      <c r="N447" s="407" t="str">
        <f t="shared" si="1715"/>
        <v>OK!</v>
      </c>
      <c r="O447" s="407" t="str">
        <f t="shared" si="1716"/>
        <v>OK!</v>
      </c>
      <c r="P447" s="407" t="str">
        <f t="shared" si="1717"/>
        <v>OK!</v>
      </c>
      <c r="Q447" s="407" t="str">
        <f t="shared" si="1718"/>
        <v>OK!</v>
      </c>
      <c r="R447" s="407" t="str">
        <f t="shared" si="1719"/>
        <v>OK!</v>
      </c>
      <c r="S447" s="407" t="str">
        <f t="shared" si="1720"/>
        <v>OK!</v>
      </c>
      <c r="T447" s="407" t="str">
        <f t="shared" si="1721"/>
        <v>OK!</v>
      </c>
    </row>
    <row r="448" spans="1:20" x14ac:dyDescent="0.15">
      <c r="A448" s="564" t="str">
        <f>A$10</f>
        <v>Shpenzimet kapitale</v>
      </c>
      <c r="B448" s="565"/>
      <c r="C448" s="562">
        <f>C449-C446-C447</f>
        <v>0</v>
      </c>
      <c r="D448" s="560">
        <f>D449-D446-D447</f>
        <v>0</v>
      </c>
      <c r="E448" s="560">
        <f>E449-E446-E447</f>
        <v>0</v>
      </c>
      <c r="F448" s="407" t="str">
        <f t="shared" si="1707"/>
        <v>OK!</v>
      </c>
      <c r="G448" s="407" t="str">
        <f t="shared" si="1708"/>
        <v>OK!</v>
      </c>
      <c r="H448" s="407" t="str">
        <f t="shared" si="1709"/>
        <v>OK!</v>
      </c>
      <c r="I448" s="407" t="str">
        <f t="shared" si="1710"/>
        <v>OK!</v>
      </c>
      <c r="J448" s="407" t="str">
        <f t="shared" si="1711"/>
        <v>OK!</v>
      </c>
      <c r="K448" s="407" t="str">
        <f t="shared" si="1712"/>
        <v>OK!</v>
      </c>
      <c r="L448" s="407" t="str">
        <f t="shared" si="1713"/>
        <v>OK!</v>
      </c>
      <c r="M448" s="407" t="str">
        <f t="shared" si="1714"/>
        <v>OK!</v>
      </c>
      <c r="N448" s="407" t="str">
        <f t="shared" si="1715"/>
        <v>OK!</v>
      </c>
      <c r="O448" s="407" t="str">
        <f t="shared" si="1716"/>
        <v>OK!</v>
      </c>
      <c r="P448" s="407" t="str">
        <f t="shared" si="1717"/>
        <v>OK!</v>
      </c>
      <c r="Q448" s="407" t="str">
        <f t="shared" si="1718"/>
        <v>OK!</v>
      </c>
      <c r="R448" s="407" t="str">
        <f t="shared" si="1719"/>
        <v>OK!</v>
      </c>
      <c r="S448" s="407" t="str">
        <f t="shared" si="1720"/>
        <v>OK!</v>
      </c>
      <c r="T448" s="407" t="str">
        <f t="shared" si="1721"/>
        <v>OK!</v>
      </c>
    </row>
    <row r="449" spans="1:20" x14ac:dyDescent="0.15">
      <c r="A449" s="554" t="str">
        <f>A$11</f>
        <v>Tavanet e përgjithshme</v>
      </c>
      <c r="B449" s="555"/>
      <c r="C449" s="562">
        <f>C455</f>
        <v>0</v>
      </c>
      <c r="D449" s="562">
        <f t="shared" ref="D449:E449" si="1723">D455</f>
        <v>0</v>
      </c>
      <c r="E449" s="562">
        <f t="shared" si="1723"/>
        <v>0</v>
      </c>
      <c r="F449" s="407" t="str">
        <f>IF(C449&lt;0,"STOPP!","OK!")</f>
        <v>OK!</v>
      </c>
      <c r="G449" s="407" t="str">
        <f t="shared" ref="G449:G450" si="1724">IF(D449&lt;0,"STOPP!","OK!")</f>
        <v>OK!</v>
      </c>
      <c r="H449" s="407" t="str">
        <f t="shared" ref="H449:H450" si="1725">IF(E449&lt;0,"STOPP!","OK!")</f>
        <v>OK!</v>
      </c>
      <c r="I449" s="407" t="str">
        <f t="shared" ref="I449:I450" si="1726">IF(F449&lt;0,"STOPP!","OK!")</f>
        <v>OK!</v>
      </c>
      <c r="J449" s="407" t="str">
        <f t="shared" ref="J449:J450" si="1727">IF(G449&lt;0,"STOPP!","OK!")</f>
        <v>OK!</v>
      </c>
      <c r="K449" s="407" t="str">
        <f t="shared" ref="K449:K450" si="1728">IF(H449&lt;0,"STOPP!","OK!")</f>
        <v>OK!</v>
      </c>
      <c r="L449" s="407" t="str">
        <f t="shared" ref="L449:L450" si="1729">IF(I449&lt;0,"STOPP!","OK!")</f>
        <v>OK!</v>
      </c>
      <c r="M449" s="407" t="str">
        <f t="shared" ref="M449:M450" si="1730">IF(J449&lt;0,"STOPP!","OK!")</f>
        <v>OK!</v>
      </c>
      <c r="N449" s="407" t="str">
        <f t="shared" ref="N449:N450" si="1731">IF(K449&lt;0,"STOPP!","OK!")</f>
        <v>OK!</v>
      </c>
      <c r="O449" s="407" t="str">
        <f t="shared" ref="O449:O450" si="1732">IF(L449&lt;0,"STOPP!","OK!")</f>
        <v>OK!</v>
      </c>
      <c r="P449" s="407" t="str">
        <f t="shared" ref="P449:P450" si="1733">IF(M449&lt;0,"STOPP!","OK!")</f>
        <v>OK!</v>
      </c>
      <c r="Q449" s="407" t="str">
        <f t="shared" ref="Q449:Q450" si="1734">IF(N449&lt;0,"STOPP!","OK!")</f>
        <v>OK!</v>
      </c>
      <c r="R449" s="407" t="str">
        <f t="shared" ref="R449:R450" si="1735">IF(O449&lt;0,"STOPP!","OK!")</f>
        <v>OK!</v>
      </c>
      <c r="S449" s="407" t="str">
        <f>IF(D449&lt;0,"STOPP!","OK!")</f>
        <v>OK!</v>
      </c>
      <c r="T449" s="407" t="str">
        <f>IF(E449&lt;0,"STOPP!","OK!")</f>
        <v>OK!</v>
      </c>
    </row>
    <row r="450" spans="1:20" x14ac:dyDescent="0.15">
      <c r="A450" s="566" t="str">
        <f>A$12</f>
        <v>Angazhimet kujtesë</v>
      </c>
      <c r="B450" s="562"/>
      <c r="C450" s="562">
        <f>'(C5) Angazhimet'!D158</f>
        <v>0</v>
      </c>
      <c r="D450" s="560">
        <f>'(C5) Angazhimet'!E158</f>
        <v>0</v>
      </c>
      <c r="E450" s="560">
        <f>'(C5) Angazhimet'!F158</f>
        <v>0</v>
      </c>
      <c r="F450" s="407" t="str">
        <f>IF(C450&gt;C449,"STOPP!","OK!")</f>
        <v>OK!</v>
      </c>
      <c r="G450" s="407" t="str">
        <f t="shared" si="1724"/>
        <v>OK!</v>
      </c>
      <c r="H450" s="407" t="str">
        <f t="shared" si="1725"/>
        <v>OK!</v>
      </c>
      <c r="I450" s="407" t="str">
        <f t="shared" si="1726"/>
        <v>OK!</v>
      </c>
      <c r="J450" s="407" t="str">
        <f t="shared" si="1727"/>
        <v>OK!</v>
      </c>
      <c r="K450" s="407" t="str">
        <f t="shared" si="1728"/>
        <v>OK!</v>
      </c>
      <c r="L450" s="407" t="str">
        <f t="shared" si="1729"/>
        <v>OK!</v>
      </c>
      <c r="M450" s="407" t="str">
        <f t="shared" si="1730"/>
        <v>OK!</v>
      </c>
      <c r="N450" s="407" t="str">
        <f t="shared" si="1731"/>
        <v>OK!</v>
      </c>
      <c r="O450" s="407" t="str">
        <f t="shared" si="1732"/>
        <v>OK!</v>
      </c>
      <c r="P450" s="407" t="str">
        <f t="shared" si="1733"/>
        <v>OK!</v>
      </c>
      <c r="Q450" s="407" t="str">
        <f t="shared" si="1734"/>
        <v>OK!</v>
      </c>
      <c r="R450" s="407" t="str">
        <f t="shared" si="1735"/>
        <v>OK!</v>
      </c>
      <c r="S450" s="407" t="str">
        <f>IF(D450&gt;D449,"STOPP!","OK!")</f>
        <v>OK!</v>
      </c>
      <c r="T450" s="407" t="str">
        <f>IF(E450&gt;E449,"STOPP!","OK!")</f>
        <v>OK!</v>
      </c>
    </row>
    <row r="451" spans="1:20" ht="15.75" x14ac:dyDescent="0.15">
      <c r="A451" s="696" t="str">
        <f>'(B3) Struktura Funksionale'!B136</f>
        <v>10550</v>
      </c>
      <c r="B451" s="866" t="str">
        <f>'(B3) Struktura Funksionale'!C136</f>
        <v>Papunësia, arsim dhe aftësim</v>
      </c>
      <c r="C451" s="867"/>
      <c r="D451" s="867"/>
      <c r="E451" s="868"/>
      <c r="F451" s="407"/>
      <c r="G451" s="407"/>
      <c r="H451" s="407"/>
      <c r="I451" s="407"/>
      <c r="J451" s="407"/>
      <c r="K451" s="407"/>
      <c r="L451" s="407"/>
      <c r="M451" s="407"/>
      <c r="N451" s="407"/>
      <c r="O451" s="407"/>
      <c r="P451" s="407"/>
      <c r="Q451" s="407"/>
      <c r="R451" s="407"/>
      <c r="S451" s="407"/>
      <c r="T451" s="407"/>
    </row>
    <row r="452" spans="1:20" x14ac:dyDescent="0.15">
      <c r="A452" s="286" t="str">
        <f>A$8</f>
        <v>Pagat dhe sigurimet shoqërore</v>
      </c>
      <c r="B452" s="286"/>
      <c r="C452" s="287"/>
      <c r="D452" s="287"/>
      <c r="E452" s="287"/>
      <c r="F452" s="407" t="str">
        <f t="shared" ref="F452:F454" si="1736">IF(C452&lt;0,"STOPP!","OK!")</f>
        <v>OK!</v>
      </c>
      <c r="G452" s="407" t="str">
        <f t="shared" ref="G452:G456" si="1737">IF(D452&lt;0,"STOPP!","OK!")</f>
        <v>OK!</v>
      </c>
      <c r="H452" s="407" t="str">
        <f t="shared" ref="H452:H456" si="1738">IF(E452&lt;0,"STOPP!","OK!")</f>
        <v>OK!</v>
      </c>
      <c r="I452" s="407" t="str">
        <f t="shared" ref="I452:I456" si="1739">IF(F452&lt;0,"STOPP!","OK!")</f>
        <v>OK!</v>
      </c>
      <c r="J452" s="407" t="str">
        <f t="shared" ref="J452:J456" si="1740">IF(G452&lt;0,"STOPP!","OK!")</f>
        <v>OK!</v>
      </c>
      <c r="K452" s="407" t="str">
        <f t="shared" ref="K452:K456" si="1741">IF(H452&lt;0,"STOPP!","OK!")</f>
        <v>OK!</v>
      </c>
      <c r="L452" s="407" t="str">
        <f t="shared" ref="L452:L456" si="1742">IF(I452&lt;0,"STOPP!","OK!")</f>
        <v>OK!</v>
      </c>
      <c r="M452" s="407" t="str">
        <f t="shared" ref="M452:M456" si="1743">IF(J452&lt;0,"STOPP!","OK!")</f>
        <v>OK!</v>
      </c>
      <c r="N452" s="407" t="str">
        <f t="shared" ref="N452:N456" si="1744">IF(K452&lt;0,"STOPP!","OK!")</f>
        <v>OK!</v>
      </c>
      <c r="O452" s="407" t="str">
        <f t="shared" ref="O452:O456" si="1745">IF(L452&lt;0,"STOPP!","OK!")</f>
        <v>OK!</v>
      </c>
      <c r="P452" s="407" t="str">
        <f t="shared" ref="P452:P456" si="1746">IF(M452&lt;0,"STOPP!","OK!")</f>
        <v>OK!</v>
      </c>
      <c r="Q452" s="407" t="str">
        <f t="shared" ref="Q452:Q456" si="1747">IF(N452&lt;0,"STOPP!","OK!")</f>
        <v>OK!</v>
      </c>
      <c r="R452" s="407" t="str">
        <f t="shared" ref="R452:R456" si="1748">IF(O452&lt;0,"STOPP!","OK!")</f>
        <v>OK!</v>
      </c>
      <c r="S452" s="407" t="str">
        <f t="shared" ref="S452:S454" si="1749">IF(D452&lt;0,"STOPP!","OK!")</f>
        <v>OK!</v>
      </c>
      <c r="T452" s="407" t="str">
        <f t="shared" ref="T452:T454" si="1750">IF(E452&lt;0,"STOPP!","OK!")</f>
        <v>OK!</v>
      </c>
    </row>
    <row r="453" spans="1:20" x14ac:dyDescent="0.15">
      <c r="A453" s="286" t="str">
        <f>A$9</f>
        <v>Të tjera shpenzime korrente</v>
      </c>
      <c r="B453" s="286"/>
      <c r="C453" s="288"/>
      <c r="D453" s="288"/>
      <c r="E453" s="288"/>
      <c r="F453" s="407" t="str">
        <f t="shared" si="1736"/>
        <v>OK!</v>
      </c>
      <c r="G453" s="407" t="str">
        <f t="shared" si="1737"/>
        <v>OK!</v>
      </c>
      <c r="H453" s="407" t="str">
        <f t="shared" si="1738"/>
        <v>OK!</v>
      </c>
      <c r="I453" s="407" t="str">
        <f t="shared" si="1739"/>
        <v>OK!</v>
      </c>
      <c r="J453" s="407" t="str">
        <f t="shared" si="1740"/>
        <v>OK!</v>
      </c>
      <c r="K453" s="407" t="str">
        <f t="shared" si="1741"/>
        <v>OK!</v>
      </c>
      <c r="L453" s="407" t="str">
        <f t="shared" si="1742"/>
        <v>OK!</v>
      </c>
      <c r="M453" s="407" t="str">
        <f t="shared" si="1743"/>
        <v>OK!</v>
      </c>
      <c r="N453" s="407" t="str">
        <f t="shared" si="1744"/>
        <v>OK!</v>
      </c>
      <c r="O453" s="407" t="str">
        <f t="shared" si="1745"/>
        <v>OK!</v>
      </c>
      <c r="P453" s="407" t="str">
        <f t="shared" si="1746"/>
        <v>OK!</v>
      </c>
      <c r="Q453" s="407" t="str">
        <f t="shared" si="1747"/>
        <v>OK!</v>
      </c>
      <c r="R453" s="407" t="str">
        <f t="shared" si="1748"/>
        <v>OK!</v>
      </c>
      <c r="S453" s="407" t="str">
        <f t="shared" si="1749"/>
        <v>OK!</v>
      </c>
      <c r="T453" s="407" t="str">
        <f t="shared" si="1750"/>
        <v>OK!</v>
      </c>
    </row>
    <row r="454" spans="1:20" x14ac:dyDescent="0.15">
      <c r="A454" s="564" t="str">
        <f>A$10</f>
        <v>Shpenzimet kapitale</v>
      </c>
      <c r="B454" s="565"/>
      <c r="C454" s="562">
        <f>C455-C452-C453</f>
        <v>0</v>
      </c>
      <c r="D454" s="560">
        <f>D455-D452-D453</f>
        <v>0</v>
      </c>
      <c r="E454" s="560">
        <f>E455-E452-E453</f>
        <v>0</v>
      </c>
      <c r="F454" s="407" t="str">
        <f t="shared" si="1736"/>
        <v>OK!</v>
      </c>
      <c r="G454" s="407" t="str">
        <f t="shared" si="1737"/>
        <v>OK!</v>
      </c>
      <c r="H454" s="407" t="str">
        <f t="shared" si="1738"/>
        <v>OK!</v>
      </c>
      <c r="I454" s="407" t="str">
        <f t="shared" si="1739"/>
        <v>OK!</v>
      </c>
      <c r="J454" s="407" t="str">
        <f t="shared" si="1740"/>
        <v>OK!</v>
      </c>
      <c r="K454" s="407" t="str">
        <f t="shared" si="1741"/>
        <v>OK!</v>
      </c>
      <c r="L454" s="407" t="str">
        <f t="shared" si="1742"/>
        <v>OK!</v>
      </c>
      <c r="M454" s="407" t="str">
        <f t="shared" si="1743"/>
        <v>OK!</v>
      </c>
      <c r="N454" s="407" t="str">
        <f t="shared" si="1744"/>
        <v>OK!</v>
      </c>
      <c r="O454" s="407" t="str">
        <f t="shared" si="1745"/>
        <v>OK!</v>
      </c>
      <c r="P454" s="407" t="str">
        <f t="shared" si="1746"/>
        <v>OK!</v>
      </c>
      <c r="Q454" s="407" t="str">
        <f t="shared" si="1747"/>
        <v>OK!</v>
      </c>
      <c r="R454" s="407" t="str">
        <f t="shared" si="1748"/>
        <v>OK!</v>
      </c>
      <c r="S454" s="407" t="str">
        <f t="shared" si="1749"/>
        <v>OK!</v>
      </c>
      <c r="T454" s="407" t="str">
        <f t="shared" si="1750"/>
        <v>OK!</v>
      </c>
    </row>
    <row r="455" spans="1:20" x14ac:dyDescent="0.15">
      <c r="A455" s="554" t="str">
        <f>A$11</f>
        <v>Tavanet e përgjithshme</v>
      </c>
      <c r="B455" s="555"/>
      <c r="C455" s="563">
        <v>0</v>
      </c>
      <c r="D455" s="561">
        <v>0</v>
      </c>
      <c r="E455" s="561">
        <v>0</v>
      </c>
      <c r="F455" s="407" t="str">
        <f>IF(C455&lt;0,"STOPP!","OK!")</f>
        <v>OK!</v>
      </c>
      <c r="G455" s="407" t="str">
        <f t="shared" si="1737"/>
        <v>OK!</v>
      </c>
      <c r="H455" s="407" t="str">
        <f t="shared" si="1738"/>
        <v>OK!</v>
      </c>
      <c r="I455" s="407" t="str">
        <f t="shared" si="1739"/>
        <v>OK!</v>
      </c>
      <c r="J455" s="407" t="str">
        <f t="shared" si="1740"/>
        <v>OK!</v>
      </c>
      <c r="K455" s="407" t="str">
        <f t="shared" si="1741"/>
        <v>OK!</v>
      </c>
      <c r="L455" s="407" t="str">
        <f t="shared" si="1742"/>
        <v>OK!</v>
      </c>
      <c r="M455" s="407" t="str">
        <f t="shared" si="1743"/>
        <v>OK!</v>
      </c>
      <c r="N455" s="407" t="str">
        <f t="shared" si="1744"/>
        <v>OK!</v>
      </c>
      <c r="O455" s="407" t="str">
        <f t="shared" si="1745"/>
        <v>OK!</v>
      </c>
      <c r="P455" s="407" t="str">
        <f t="shared" si="1746"/>
        <v>OK!</v>
      </c>
      <c r="Q455" s="407" t="str">
        <f t="shared" si="1747"/>
        <v>OK!</v>
      </c>
      <c r="R455" s="407" t="str">
        <f t="shared" si="1748"/>
        <v>OK!</v>
      </c>
      <c r="S455" s="407" t="str">
        <f>IF(D455&lt;0,"STOPP!","OK!")</f>
        <v>OK!</v>
      </c>
      <c r="T455" s="407" t="str">
        <f>IF(E455&lt;0,"STOPP!","OK!")</f>
        <v>OK!</v>
      </c>
    </row>
    <row r="456" spans="1:20" x14ac:dyDescent="0.15">
      <c r="A456" s="566" t="str">
        <f>A$12</f>
        <v>Angazhimet kujtesë</v>
      </c>
      <c r="B456" s="562"/>
      <c r="C456" s="562">
        <f>'(C5) Angazhimet'!D155</f>
        <v>0</v>
      </c>
      <c r="D456" s="562">
        <f>'(C5) Angazhimet'!E155</f>
        <v>0</v>
      </c>
      <c r="E456" s="562">
        <f>'(C5) Angazhimet'!F155</f>
        <v>0</v>
      </c>
      <c r="F456" s="407" t="str">
        <f>IF(C456&gt;C455,"STOPP!","OK!")</f>
        <v>OK!</v>
      </c>
      <c r="G456" s="407" t="str">
        <f t="shared" si="1737"/>
        <v>OK!</v>
      </c>
      <c r="H456" s="407" t="str">
        <f t="shared" si="1738"/>
        <v>OK!</v>
      </c>
      <c r="I456" s="407" t="str">
        <f t="shared" si="1739"/>
        <v>OK!</v>
      </c>
      <c r="J456" s="407" t="str">
        <f t="shared" si="1740"/>
        <v>OK!</v>
      </c>
      <c r="K456" s="407" t="str">
        <f t="shared" si="1741"/>
        <v>OK!</v>
      </c>
      <c r="L456" s="407" t="str">
        <f t="shared" si="1742"/>
        <v>OK!</v>
      </c>
      <c r="M456" s="407" t="str">
        <f t="shared" si="1743"/>
        <v>OK!</v>
      </c>
      <c r="N456" s="407" t="str">
        <f t="shared" si="1744"/>
        <v>OK!</v>
      </c>
      <c r="O456" s="407" t="str">
        <f t="shared" si="1745"/>
        <v>OK!</v>
      </c>
      <c r="P456" s="407" t="str">
        <f t="shared" si="1746"/>
        <v>OK!</v>
      </c>
      <c r="Q456" s="407" t="str">
        <f t="shared" si="1747"/>
        <v>OK!</v>
      </c>
      <c r="R456" s="407" t="str">
        <f t="shared" si="1748"/>
        <v>OK!</v>
      </c>
      <c r="S456" s="407" t="str">
        <f>IF(D456&gt;D455,"STOPP!","OK!")</f>
        <v>OK!</v>
      </c>
      <c r="T456" s="407" t="str">
        <f>IF(E456&gt;E455,"STOPP!","OK!")</f>
        <v>OK!</v>
      </c>
    </row>
    <row r="457" spans="1:20" ht="24.75" customHeight="1" x14ac:dyDescent="0.25">
      <c r="A457" s="685" t="str">
        <f>'(B2) Struktura Organizative'!A68</f>
        <v>Nënfunksioni 27</v>
      </c>
      <c r="B457" s="869" t="str">
        <f>'(B2) Struktura Organizative'!B68</f>
        <v>106 Strehimi social</v>
      </c>
      <c r="C457" s="870"/>
      <c r="D457" s="870"/>
      <c r="E457" s="871"/>
      <c r="G457" s="312">
        <f>C461</f>
        <v>5847</v>
      </c>
      <c r="H457" s="312">
        <f t="shared" ref="H457" si="1751">D461</f>
        <v>5850</v>
      </c>
      <c r="I457" s="312">
        <f t="shared" ref="I457" si="1752">E461</f>
        <v>5854</v>
      </c>
      <c r="J457" s="312">
        <f>C458</f>
        <v>826</v>
      </c>
      <c r="K457" s="312">
        <f t="shared" ref="K457" si="1753">D458</f>
        <v>829</v>
      </c>
      <c r="L457" s="312">
        <f t="shared" ref="L457" si="1754">E458</f>
        <v>833</v>
      </c>
      <c r="M457" s="312">
        <f>C459</f>
        <v>5021</v>
      </c>
      <c r="N457" s="312">
        <f t="shared" ref="N457" si="1755">D459</f>
        <v>5021</v>
      </c>
      <c r="O457" s="312">
        <f t="shared" ref="O457" si="1756">E459</f>
        <v>5021</v>
      </c>
      <c r="P457" s="312">
        <f>C460</f>
        <v>0</v>
      </c>
      <c r="Q457" s="312">
        <f t="shared" ref="Q457" si="1757">D460</f>
        <v>0</v>
      </c>
      <c r="R457" s="312">
        <f t="shared" ref="R457" si="1758">E460</f>
        <v>0</v>
      </c>
    </row>
    <row r="458" spans="1:20" x14ac:dyDescent="0.15">
      <c r="A458" s="286" t="str">
        <f>A$8</f>
        <v>Pagat dhe sigurimet shoqërore</v>
      </c>
      <c r="B458" s="286"/>
      <c r="C458" s="562">
        <f>C464</f>
        <v>826</v>
      </c>
      <c r="D458" s="562">
        <f t="shared" ref="D458:E458" si="1759">D464</f>
        <v>829</v>
      </c>
      <c r="E458" s="562">
        <f t="shared" si="1759"/>
        <v>833</v>
      </c>
      <c r="F458" s="407" t="str">
        <f t="shared" ref="F458:F460" si="1760">IF(C458&lt;0,"STOPP!","OK!")</f>
        <v>OK!</v>
      </c>
      <c r="G458" s="407" t="str">
        <f t="shared" ref="G458:G460" si="1761">IF(D458&lt;0,"STOPP!","OK!")</f>
        <v>OK!</v>
      </c>
      <c r="H458" s="407" t="str">
        <f t="shared" ref="H458:H460" si="1762">IF(E458&lt;0,"STOPP!","OK!")</f>
        <v>OK!</v>
      </c>
      <c r="I458" s="407" t="str">
        <f t="shared" ref="I458:I460" si="1763">IF(F458&lt;0,"STOPP!","OK!")</f>
        <v>OK!</v>
      </c>
      <c r="J458" s="407" t="str">
        <f t="shared" ref="J458:J460" si="1764">IF(G458&lt;0,"STOPP!","OK!")</f>
        <v>OK!</v>
      </c>
      <c r="K458" s="407" t="str">
        <f t="shared" ref="K458:K460" si="1765">IF(H458&lt;0,"STOPP!","OK!")</f>
        <v>OK!</v>
      </c>
      <c r="L458" s="407" t="str">
        <f t="shared" ref="L458:L460" si="1766">IF(I458&lt;0,"STOPP!","OK!")</f>
        <v>OK!</v>
      </c>
      <c r="M458" s="407" t="str">
        <f t="shared" ref="M458:M460" si="1767">IF(J458&lt;0,"STOPP!","OK!")</f>
        <v>OK!</v>
      </c>
      <c r="N458" s="407" t="str">
        <f t="shared" ref="N458:N460" si="1768">IF(K458&lt;0,"STOPP!","OK!")</f>
        <v>OK!</v>
      </c>
      <c r="O458" s="407" t="str">
        <f t="shared" ref="O458:O460" si="1769">IF(L458&lt;0,"STOPP!","OK!")</f>
        <v>OK!</v>
      </c>
      <c r="P458" s="407" t="str">
        <f t="shared" ref="P458:P460" si="1770">IF(M458&lt;0,"STOPP!","OK!")</f>
        <v>OK!</v>
      </c>
      <c r="Q458" s="407" t="str">
        <f t="shared" ref="Q458:Q460" si="1771">IF(N458&lt;0,"STOPP!","OK!")</f>
        <v>OK!</v>
      </c>
      <c r="R458" s="407" t="str">
        <f t="shared" ref="R458:R460" si="1772">IF(O458&lt;0,"STOPP!","OK!")</f>
        <v>OK!</v>
      </c>
      <c r="S458" s="407" t="str">
        <f t="shared" ref="S458:S460" si="1773">IF(D458&lt;0,"STOPP!","OK!")</f>
        <v>OK!</v>
      </c>
      <c r="T458" s="407" t="str">
        <f t="shared" ref="T458:T460" si="1774">IF(E458&lt;0,"STOPP!","OK!")</f>
        <v>OK!</v>
      </c>
    </row>
    <row r="459" spans="1:20" x14ac:dyDescent="0.15">
      <c r="A459" s="286" t="str">
        <f>A$9</f>
        <v>Të tjera shpenzime korrente</v>
      </c>
      <c r="B459" s="286"/>
      <c r="C459" s="562">
        <f>C465</f>
        <v>5021</v>
      </c>
      <c r="D459" s="562">
        <f t="shared" ref="D459:E459" si="1775">D465</f>
        <v>5021</v>
      </c>
      <c r="E459" s="562">
        <f t="shared" si="1775"/>
        <v>5021</v>
      </c>
      <c r="F459" s="407" t="str">
        <f t="shared" si="1760"/>
        <v>OK!</v>
      </c>
      <c r="G459" s="407" t="str">
        <f t="shared" si="1761"/>
        <v>OK!</v>
      </c>
      <c r="H459" s="407" t="str">
        <f t="shared" si="1762"/>
        <v>OK!</v>
      </c>
      <c r="I459" s="407" t="str">
        <f t="shared" si="1763"/>
        <v>OK!</v>
      </c>
      <c r="J459" s="407" t="str">
        <f t="shared" si="1764"/>
        <v>OK!</v>
      </c>
      <c r="K459" s="407" t="str">
        <f t="shared" si="1765"/>
        <v>OK!</v>
      </c>
      <c r="L459" s="407" t="str">
        <f t="shared" si="1766"/>
        <v>OK!</v>
      </c>
      <c r="M459" s="407" t="str">
        <f t="shared" si="1767"/>
        <v>OK!</v>
      </c>
      <c r="N459" s="407" t="str">
        <f t="shared" si="1768"/>
        <v>OK!</v>
      </c>
      <c r="O459" s="407" t="str">
        <f t="shared" si="1769"/>
        <v>OK!</v>
      </c>
      <c r="P459" s="407" t="str">
        <f t="shared" si="1770"/>
        <v>OK!</v>
      </c>
      <c r="Q459" s="407" t="str">
        <f t="shared" si="1771"/>
        <v>OK!</v>
      </c>
      <c r="R459" s="407" t="str">
        <f t="shared" si="1772"/>
        <v>OK!</v>
      </c>
      <c r="S459" s="407" t="str">
        <f t="shared" si="1773"/>
        <v>OK!</v>
      </c>
      <c r="T459" s="407" t="str">
        <f t="shared" si="1774"/>
        <v>OK!</v>
      </c>
    </row>
    <row r="460" spans="1:20" x14ac:dyDescent="0.15">
      <c r="A460" s="564" t="str">
        <f>A$10</f>
        <v>Shpenzimet kapitale</v>
      </c>
      <c r="B460" s="565"/>
      <c r="C460" s="562">
        <f>C461-C458-C459</f>
        <v>0</v>
      </c>
      <c r="D460" s="560">
        <f>D461-D458-D459</f>
        <v>0</v>
      </c>
      <c r="E460" s="560">
        <f>E461-E458-E459</f>
        <v>0</v>
      </c>
      <c r="F460" s="407" t="str">
        <f t="shared" si="1760"/>
        <v>OK!</v>
      </c>
      <c r="G460" s="407" t="str">
        <f t="shared" si="1761"/>
        <v>OK!</v>
      </c>
      <c r="H460" s="407" t="str">
        <f t="shared" si="1762"/>
        <v>OK!</v>
      </c>
      <c r="I460" s="407" t="str">
        <f t="shared" si="1763"/>
        <v>OK!</v>
      </c>
      <c r="J460" s="407" t="str">
        <f t="shared" si="1764"/>
        <v>OK!</v>
      </c>
      <c r="K460" s="407" t="str">
        <f t="shared" si="1765"/>
        <v>OK!</v>
      </c>
      <c r="L460" s="407" t="str">
        <f t="shared" si="1766"/>
        <v>OK!</v>
      </c>
      <c r="M460" s="407" t="str">
        <f t="shared" si="1767"/>
        <v>OK!</v>
      </c>
      <c r="N460" s="407" t="str">
        <f t="shared" si="1768"/>
        <v>OK!</v>
      </c>
      <c r="O460" s="407" t="str">
        <f t="shared" si="1769"/>
        <v>OK!</v>
      </c>
      <c r="P460" s="407" t="str">
        <f t="shared" si="1770"/>
        <v>OK!</v>
      </c>
      <c r="Q460" s="407" t="str">
        <f t="shared" si="1771"/>
        <v>OK!</v>
      </c>
      <c r="R460" s="407" t="str">
        <f t="shared" si="1772"/>
        <v>OK!</v>
      </c>
      <c r="S460" s="407" t="str">
        <f t="shared" si="1773"/>
        <v>OK!</v>
      </c>
      <c r="T460" s="407" t="str">
        <f t="shared" si="1774"/>
        <v>OK!</v>
      </c>
    </row>
    <row r="461" spans="1:20" x14ac:dyDescent="0.15">
      <c r="A461" s="554" t="str">
        <f>A$11</f>
        <v>Tavanet e përgjithshme</v>
      </c>
      <c r="B461" s="555"/>
      <c r="C461" s="562">
        <f>C467</f>
        <v>5847</v>
      </c>
      <c r="D461" s="562">
        <f t="shared" ref="D461:E461" si="1776">D467</f>
        <v>5850</v>
      </c>
      <c r="E461" s="562">
        <f t="shared" si="1776"/>
        <v>5854</v>
      </c>
      <c r="F461" s="407" t="str">
        <f>IF(C461&lt;0,"STOPP!","OK!")</f>
        <v>OK!</v>
      </c>
      <c r="G461" s="407" t="str">
        <f t="shared" ref="G461:G462" si="1777">IF(D461&lt;0,"STOPP!","OK!")</f>
        <v>OK!</v>
      </c>
      <c r="H461" s="407" t="str">
        <f t="shared" ref="H461:H462" si="1778">IF(E461&lt;0,"STOPP!","OK!")</f>
        <v>OK!</v>
      </c>
      <c r="I461" s="407" t="str">
        <f t="shared" ref="I461:I462" si="1779">IF(F461&lt;0,"STOPP!","OK!")</f>
        <v>OK!</v>
      </c>
      <c r="J461" s="407" t="str">
        <f t="shared" ref="J461:J462" si="1780">IF(G461&lt;0,"STOPP!","OK!")</f>
        <v>OK!</v>
      </c>
      <c r="K461" s="407" t="str">
        <f t="shared" ref="K461:K462" si="1781">IF(H461&lt;0,"STOPP!","OK!")</f>
        <v>OK!</v>
      </c>
      <c r="L461" s="407" t="str">
        <f t="shared" ref="L461:L462" si="1782">IF(I461&lt;0,"STOPP!","OK!")</f>
        <v>OK!</v>
      </c>
      <c r="M461" s="407" t="str">
        <f t="shared" ref="M461:M462" si="1783">IF(J461&lt;0,"STOPP!","OK!")</f>
        <v>OK!</v>
      </c>
      <c r="N461" s="407" t="str">
        <f t="shared" ref="N461:N462" si="1784">IF(K461&lt;0,"STOPP!","OK!")</f>
        <v>OK!</v>
      </c>
      <c r="O461" s="407" t="str">
        <f t="shared" ref="O461:O462" si="1785">IF(L461&lt;0,"STOPP!","OK!")</f>
        <v>OK!</v>
      </c>
      <c r="P461" s="407" t="str">
        <f t="shared" ref="P461:P462" si="1786">IF(M461&lt;0,"STOPP!","OK!")</f>
        <v>OK!</v>
      </c>
      <c r="Q461" s="407" t="str">
        <f t="shared" ref="Q461:Q462" si="1787">IF(N461&lt;0,"STOPP!","OK!")</f>
        <v>OK!</v>
      </c>
      <c r="R461" s="407" t="str">
        <f t="shared" ref="R461:R462" si="1788">IF(O461&lt;0,"STOPP!","OK!")</f>
        <v>OK!</v>
      </c>
      <c r="S461" s="407" t="str">
        <f>IF(D461&lt;0,"STOPP!","OK!")</f>
        <v>OK!</v>
      </c>
      <c r="T461" s="407" t="str">
        <f>IF(E461&lt;0,"STOPP!","OK!")</f>
        <v>OK!</v>
      </c>
    </row>
    <row r="462" spans="1:20" x14ac:dyDescent="0.15">
      <c r="A462" s="566" t="str">
        <f>A$12</f>
        <v>Angazhimet kujtesë</v>
      </c>
      <c r="B462" s="562"/>
      <c r="C462" s="562">
        <f>'(C5) Angazhimet'!D163</f>
        <v>0</v>
      </c>
      <c r="D462" s="560">
        <f>'(C5) Angazhimet'!E163</f>
        <v>0</v>
      </c>
      <c r="E462" s="560">
        <f>'(C5) Angazhimet'!F163</f>
        <v>0</v>
      </c>
      <c r="F462" s="407" t="str">
        <f>IF(C462&gt;C461,"STOPP!","OK!")</f>
        <v>OK!</v>
      </c>
      <c r="G462" s="407" t="str">
        <f t="shared" si="1777"/>
        <v>OK!</v>
      </c>
      <c r="H462" s="407" t="str">
        <f t="shared" si="1778"/>
        <v>OK!</v>
      </c>
      <c r="I462" s="407" t="str">
        <f t="shared" si="1779"/>
        <v>OK!</v>
      </c>
      <c r="J462" s="407" t="str">
        <f t="shared" si="1780"/>
        <v>OK!</v>
      </c>
      <c r="K462" s="407" t="str">
        <f t="shared" si="1781"/>
        <v>OK!</v>
      </c>
      <c r="L462" s="407" t="str">
        <f t="shared" si="1782"/>
        <v>OK!</v>
      </c>
      <c r="M462" s="407" t="str">
        <f t="shared" si="1783"/>
        <v>OK!</v>
      </c>
      <c r="N462" s="407" t="str">
        <f t="shared" si="1784"/>
        <v>OK!</v>
      </c>
      <c r="O462" s="407" t="str">
        <f t="shared" si="1785"/>
        <v>OK!</v>
      </c>
      <c r="P462" s="407" t="str">
        <f t="shared" si="1786"/>
        <v>OK!</v>
      </c>
      <c r="Q462" s="407" t="str">
        <f t="shared" si="1787"/>
        <v>OK!</v>
      </c>
      <c r="R462" s="407" t="str">
        <f t="shared" si="1788"/>
        <v>OK!</v>
      </c>
      <c r="S462" s="407" t="str">
        <f>IF(D462&gt;D461,"STOPP!","OK!")</f>
        <v>OK!</v>
      </c>
      <c r="T462" s="407" t="str">
        <f>IF(E462&gt;E461,"STOPP!","OK!")</f>
        <v>OK!</v>
      </c>
    </row>
    <row r="463" spans="1:20" ht="15.75" x14ac:dyDescent="0.15">
      <c r="A463" s="696" t="str">
        <f>'(B3) Struktura Funksionale'!B140</f>
        <v>10661</v>
      </c>
      <c r="B463" s="866" t="str">
        <f>'(B3) Struktura Funksionale'!C140</f>
        <v>Strehimi social</v>
      </c>
      <c r="C463" s="867"/>
      <c r="D463" s="867"/>
      <c r="E463" s="868"/>
      <c r="F463" s="407"/>
      <c r="G463" s="407"/>
      <c r="H463" s="407"/>
      <c r="I463" s="407"/>
      <c r="J463" s="407"/>
      <c r="K463" s="407"/>
      <c r="L463" s="407"/>
      <c r="M463" s="407"/>
      <c r="N463" s="407"/>
      <c r="O463" s="407"/>
      <c r="P463" s="407"/>
      <c r="Q463" s="407"/>
      <c r="R463" s="407"/>
      <c r="S463" s="407"/>
      <c r="T463" s="407"/>
    </row>
    <row r="464" spans="1:20" x14ac:dyDescent="0.15">
      <c r="A464" s="286" t="str">
        <f>A$8</f>
        <v>Pagat dhe sigurimet shoqërore</v>
      </c>
      <c r="B464" s="286"/>
      <c r="C464" s="287">
        <v>826</v>
      </c>
      <c r="D464" s="287">
        <v>829</v>
      </c>
      <c r="E464" s="287">
        <v>833</v>
      </c>
      <c r="F464" s="407" t="str">
        <f t="shared" ref="F464:F466" si="1789">IF(C464&lt;0,"STOPP!","OK!")</f>
        <v>OK!</v>
      </c>
      <c r="G464" s="407" t="str">
        <f t="shared" ref="G464:G468" si="1790">IF(D464&lt;0,"STOPP!","OK!")</f>
        <v>OK!</v>
      </c>
      <c r="H464" s="407" t="str">
        <f t="shared" ref="H464:H468" si="1791">IF(E464&lt;0,"STOPP!","OK!")</f>
        <v>OK!</v>
      </c>
      <c r="I464" s="407" t="str">
        <f t="shared" ref="I464:I468" si="1792">IF(F464&lt;0,"STOPP!","OK!")</f>
        <v>OK!</v>
      </c>
      <c r="J464" s="407" t="str">
        <f t="shared" ref="J464:J468" si="1793">IF(G464&lt;0,"STOPP!","OK!")</f>
        <v>OK!</v>
      </c>
      <c r="K464" s="407" t="str">
        <f t="shared" ref="K464:K468" si="1794">IF(H464&lt;0,"STOPP!","OK!")</f>
        <v>OK!</v>
      </c>
      <c r="L464" s="407" t="str">
        <f t="shared" ref="L464:L468" si="1795">IF(I464&lt;0,"STOPP!","OK!")</f>
        <v>OK!</v>
      </c>
      <c r="M464" s="407" t="str">
        <f t="shared" ref="M464:M468" si="1796">IF(J464&lt;0,"STOPP!","OK!")</f>
        <v>OK!</v>
      </c>
      <c r="N464" s="407" t="str">
        <f t="shared" ref="N464:N468" si="1797">IF(K464&lt;0,"STOPP!","OK!")</f>
        <v>OK!</v>
      </c>
      <c r="O464" s="407" t="str">
        <f t="shared" ref="O464:O468" si="1798">IF(L464&lt;0,"STOPP!","OK!")</f>
        <v>OK!</v>
      </c>
      <c r="P464" s="407" t="str">
        <f t="shared" ref="P464:P468" si="1799">IF(M464&lt;0,"STOPP!","OK!")</f>
        <v>OK!</v>
      </c>
      <c r="Q464" s="407" t="str">
        <f t="shared" ref="Q464:Q468" si="1800">IF(N464&lt;0,"STOPP!","OK!")</f>
        <v>OK!</v>
      </c>
      <c r="R464" s="407" t="str">
        <f t="shared" ref="R464:R468" si="1801">IF(O464&lt;0,"STOPP!","OK!")</f>
        <v>OK!</v>
      </c>
      <c r="S464" s="407" t="str">
        <f t="shared" ref="S464:S466" si="1802">IF(D464&lt;0,"STOPP!","OK!")</f>
        <v>OK!</v>
      </c>
      <c r="T464" s="407" t="str">
        <f t="shared" ref="T464:T466" si="1803">IF(E464&lt;0,"STOPP!","OK!")</f>
        <v>OK!</v>
      </c>
    </row>
    <row r="465" spans="1:20" x14ac:dyDescent="0.15">
      <c r="A465" s="286" t="str">
        <f>A$9</f>
        <v>Të tjera shpenzime korrente</v>
      </c>
      <c r="B465" s="286"/>
      <c r="C465" s="288">
        <v>5021</v>
      </c>
      <c r="D465" s="288">
        <v>5021</v>
      </c>
      <c r="E465" s="288">
        <v>5021</v>
      </c>
      <c r="F465" s="407" t="str">
        <f t="shared" si="1789"/>
        <v>OK!</v>
      </c>
      <c r="G465" s="407" t="str">
        <f t="shared" si="1790"/>
        <v>OK!</v>
      </c>
      <c r="H465" s="407" t="str">
        <f t="shared" si="1791"/>
        <v>OK!</v>
      </c>
      <c r="I465" s="407" t="str">
        <f t="shared" si="1792"/>
        <v>OK!</v>
      </c>
      <c r="J465" s="407" t="str">
        <f t="shared" si="1793"/>
        <v>OK!</v>
      </c>
      <c r="K465" s="407" t="str">
        <f t="shared" si="1794"/>
        <v>OK!</v>
      </c>
      <c r="L465" s="407" t="str">
        <f t="shared" si="1795"/>
        <v>OK!</v>
      </c>
      <c r="M465" s="407" t="str">
        <f t="shared" si="1796"/>
        <v>OK!</v>
      </c>
      <c r="N465" s="407" t="str">
        <f t="shared" si="1797"/>
        <v>OK!</v>
      </c>
      <c r="O465" s="407" t="str">
        <f t="shared" si="1798"/>
        <v>OK!</v>
      </c>
      <c r="P465" s="407" t="str">
        <f t="shared" si="1799"/>
        <v>OK!</v>
      </c>
      <c r="Q465" s="407" t="str">
        <f t="shared" si="1800"/>
        <v>OK!</v>
      </c>
      <c r="R465" s="407" t="str">
        <f t="shared" si="1801"/>
        <v>OK!</v>
      </c>
      <c r="S465" s="407" t="str">
        <f t="shared" si="1802"/>
        <v>OK!</v>
      </c>
      <c r="T465" s="407" t="str">
        <f t="shared" si="1803"/>
        <v>OK!</v>
      </c>
    </row>
    <row r="466" spans="1:20" x14ac:dyDescent="0.15">
      <c r="A466" s="564" t="str">
        <f>A$10</f>
        <v>Shpenzimet kapitale</v>
      </c>
      <c r="B466" s="565"/>
      <c r="C466" s="562">
        <f>C467-C464-C465</f>
        <v>0</v>
      </c>
      <c r="D466" s="560">
        <f>D467-D464-D465</f>
        <v>0</v>
      </c>
      <c r="E466" s="560">
        <f>E467-E464-E465</f>
        <v>0</v>
      </c>
      <c r="F466" s="407" t="str">
        <f t="shared" si="1789"/>
        <v>OK!</v>
      </c>
      <c r="G466" s="407" t="str">
        <f t="shared" si="1790"/>
        <v>OK!</v>
      </c>
      <c r="H466" s="407" t="str">
        <f t="shared" si="1791"/>
        <v>OK!</v>
      </c>
      <c r="I466" s="407" t="str">
        <f t="shared" si="1792"/>
        <v>OK!</v>
      </c>
      <c r="J466" s="407" t="str">
        <f t="shared" si="1793"/>
        <v>OK!</v>
      </c>
      <c r="K466" s="407" t="str">
        <f t="shared" si="1794"/>
        <v>OK!</v>
      </c>
      <c r="L466" s="407" t="str">
        <f t="shared" si="1795"/>
        <v>OK!</v>
      </c>
      <c r="M466" s="407" t="str">
        <f t="shared" si="1796"/>
        <v>OK!</v>
      </c>
      <c r="N466" s="407" t="str">
        <f t="shared" si="1797"/>
        <v>OK!</v>
      </c>
      <c r="O466" s="407" t="str">
        <f t="shared" si="1798"/>
        <v>OK!</v>
      </c>
      <c r="P466" s="407" t="str">
        <f t="shared" si="1799"/>
        <v>OK!</v>
      </c>
      <c r="Q466" s="407" t="str">
        <f t="shared" si="1800"/>
        <v>OK!</v>
      </c>
      <c r="R466" s="407" t="str">
        <f t="shared" si="1801"/>
        <v>OK!</v>
      </c>
      <c r="S466" s="407" t="str">
        <f t="shared" si="1802"/>
        <v>OK!</v>
      </c>
      <c r="T466" s="407" t="str">
        <f t="shared" si="1803"/>
        <v>OK!</v>
      </c>
    </row>
    <row r="467" spans="1:20" x14ac:dyDescent="0.15">
      <c r="A467" s="554" t="str">
        <f>A$11</f>
        <v>Tavanet e përgjithshme</v>
      </c>
      <c r="B467" s="555"/>
      <c r="C467" s="561">
        <v>5847</v>
      </c>
      <c r="D467" s="561">
        <v>5850</v>
      </c>
      <c r="E467" s="561">
        <v>5854</v>
      </c>
      <c r="F467" s="407" t="str">
        <f>IF(C467&lt;0,"STOPP!","OK!")</f>
        <v>OK!</v>
      </c>
      <c r="G467" s="407" t="str">
        <f t="shared" si="1790"/>
        <v>OK!</v>
      </c>
      <c r="H467" s="407" t="str">
        <f t="shared" si="1791"/>
        <v>OK!</v>
      </c>
      <c r="I467" s="407" t="str">
        <f t="shared" si="1792"/>
        <v>OK!</v>
      </c>
      <c r="J467" s="407" t="str">
        <f t="shared" si="1793"/>
        <v>OK!</v>
      </c>
      <c r="K467" s="407" t="str">
        <f t="shared" si="1794"/>
        <v>OK!</v>
      </c>
      <c r="L467" s="407" t="str">
        <f t="shared" si="1795"/>
        <v>OK!</v>
      </c>
      <c r="M467" s="407" t="str">
        <f t="shared" si="1796"/>
        <v>OK!</v>
      </c>
      <c r="N467" s="407" t="str">
        <f t="shared" si="1797"/>
        <v>OK!</v>
      </c>
      <c r="O467" s="407" t="str">
        <f t="shared" si="1798"/>
        <v>OK!</v>
      </c>
      <c r="P467" s="407" t="str">
        <f t="shared" si="1799"/>
        <v>OK!</v>
      </c>
      <c r="Q467" s="407" t="str">
        <f t="shared" si="1800"/>
        <v>OK!</v>
      </c>
      <c r="R467" s="407" t="str">
        <f t="shared" si="1801"/>
        <v>OK!</v>
      </c>
      <c r="S467" s="407" t="str">
        <f>IF(D467&lt;0,"STOPP!","OK!")</f>
        <v>OK!</v>
      </c>
      <c r="T467" s="407" t="str">
        <f>IF(E467&lt;0,"STOPP!","OK!")</f>
        <v>OK!</v>
      </c>
    </row>
    <row r="468" spans="1:20" x14ac:dyDescent="0.15">
      <c r="A468" s="566" t="str">
        <f>A$12</f>
        <v>Angazhimet kujtesë</v>
      </c>
      <c r="B468" s="562"/>
      <c r="C468" s="562">
        <f>'(C5) Angazhimet'!D160</f>
        <v>0</v>
      </c>
      <c r="D468" s="562">
        <f>'(C5) Angazhimet'!E160</f>
        <v>0</v>
      </c>
      <c r="E468" s="562">
        <f>'(C5) Angazhimet'!F160</f>
        <v>0</v>
      </c>
      <c r="F468" s="407" t="str">
        <f>IF(C468&gt;C467,"STOPP!","OK!")</f>
        <v>OK!</v>
      </c>
      <c r="G468" s="407" t="str">
        <f t="shared" si="1790"/>
        <v>OK!</v>
      </c>
      <c r="H468" s="407" t="str">
        <f t="shared" si="1791"/>
        <v>OK!</v>
      </c>
      <c r="I468" s="407" t="str">
        <f t="shared" si="1792"/>
        <v>OK!</v>
      </c>
      <c r="J468" s="407" t="str">
        <f t="shared" si="1793"/>
        <v>OK!</v>
      </c>
      <c r="K468" s="407" t="str">
        <f t="shared" si="1794"/>
        <v>OK!</v>
      </c>
      <c r="L468" s="407" t="str">
        <f t="shared" si="1795"/>
        <v>OK!</v>
      </c>
      <c r="M468" s="407" t="str">
        <f t="shared" si="1796"/>
        <v>OK!</v>
      </c>
      <c r="N468" s="407" t="str">
        <f t="shared" si="1797"/>
        <v>OK!</v>
      </c>
      <c r="O468" s="407" t="str">
        <f t="shared" si="1798"/>
        <v>OK!</v>
      </c>
      <c r="P468" s="407" t="str">
        <f t="shared" si="1799"/>
        <v>OK!</v>
      </c>
      <c r="Q468" s="407" t="str">
        <f t="shared" si="1800"/>
        <v>OK!</v>
      </c>
      <c r="R468" s="407" t="str">
        <f t="shared" si="1801"/>
        <v>OK!</v>
      </c>
      <c r="S468" s="407" t="str">
        <f>IF(D468&gt;D467,"STOPP!","OK!")</f>
        <v>OK!</v>
      </c>
      <c r="T468" s="407" t="str">
        <f>IF(E468&gt;E467,"STOPP!","OK!")</f>
        <v>OK!</v>
      </c>
    </row>
    <row r="469" spans="1:20" ht="22.5" hidden="1" customHeight="1" x14ac:dyDescent="0.25">
      <c r="A469" s="685" t="str">
        <f>'(B2) Struktura Organizative'!A69</f>
        <v>Nënfunksioni 29</v>
      </c>
      <c r="B469" s="869" t="str">
        <f>'(B2) Struktura Organizative'!B69</f>
        <v>107 Ndihma Ekonomike</v>
      </c>
      <c r="C469" s="870"/>
      <c r="D469" s="870"/>
      <c r="E469" s="871"/>
      <c r="G469" s="312">
        <f>C473</f>
        <v>0</v>
      </c>
      <c r="H469" s="312">
        <f t="shared" ref="H469" si="1804">D473</f>
        <v>0</v>
      </c>
      <c r="I469" s="312">
        <f t="shared" ref="I469" si="1805">E473</f>
        <v>0</v>
      </c>
      <c r="J469" s="312">
        <f>C470</f>
        <v>0</v>
      </c>
      <c r="K469" s="312">
        <f t="shared" ref="K469" si="1806">D470</f>
        <v>0</v>
      </c>
      <c r="L469" s="312">
        <f t="shared" ref="L469" si="1807">E470</f>
        <v>0</v>
      </c>
      <c r="M469" s="312">
        <f>C471</f>
        <v>0</v>
      </c>
      <c r="N469" s="312">
        <f t="shared" ref="N469" si="1808">D471</f>
        <v>0</v>
      </c>
      <c r="O469" s="312">
        <f t="shared" ref="O469" si="1809">E471</f>
        <v>0</v>
      </c>
      <c r="P469" s="312">
        <f>C472</f>
        <v>0</v>
      </c>
      <c r="Q469" s="312">
        <f t="shared" ref="Q469" si="1810">D472</f>
        <v>0</v>
      </c>
      <c r="R469" s="312">
        <f t="shared" ref="R469" si="1811">E472</f>
        <v>0</v>
      </c>
    </row>
    <row r="470" spans="1:20" hidden="1" x14ac:dyDescent="0.15">
      <c r="A470" s="286" t="str">
        <f>A$8</f>
        <v>Pagat dhe sigurimet shoqërore</v>
      </c>
      <c r="B470" s="286"/>
      <c r="C470" s="562">
        <f>C476</f>
        <v>0</v>
      </c>
      <c r="D470" s="562">
        <f t="shared" ref="D470:E470" si="1812">D476</f>
        <v>0</v>
      </c>
      <c r="E470" s="562">
        <f t="shared" si="1812"/>
        <v>0</v>
      </c>
      <c r="F470" s="407" t="str">
        <f t="shared" ref="F470:F472" si="1813">IF(C470&lt;0,"STOPP!","OK!")</f>
        <v>OK!</v>
      </c>
      <c r="G470" s="407" t="str">
        <f t="shared" ref="G470:G472" si="1814">IF(D470&lt;0,"STOPP!","OK!")</f>
        <v>OK!</v>
      </c>
      <c r="H470" s="407" t="str">
        <f t="shared" ref="H470:H472" si="1815">IF(E470&lt;0,"STOPP!","OK!")</f>
        <v>OK!</v>
      </c>
      <c r="I470" s="407" t="str">
        <f t="shared" ref="I470:I472" si="1816">IF(F470&lt;0,"STOPP!","OK!")</f>
        <v>OK!</v>
      </c>
      <c r="J470" s="407" t="str">
        <f t="shared" ref="J470:J472" si="1817">IF(G470&lt;0,"STOPP!","OK!")</f>
        <v>OK!</v>
      </c>
      <c r="K470" s="407" t="str">
        <f t="shared" ref="K470:K472" si="1818">IF(H470&lt;0,"STOPP!","OK!")</f>
        <v>OK!</v>
      </c>
      <c r="L470" s="407" t="str">
        <f t="shared" ref="L470:L472" si="1819">IF(I470&lt;0,"STOPP!","OK!")</f>
        <v>OK!</v>
      </c>
      <c r="M470" s="407" t="str">
        <f t="shared" ref="M470:M472" si="1820">IF(J470&lt;0,"STOPP!","OK!")</f>
        <v>OK!</v>
      </c>
      <c r="N470" s="407" t="str">
        <f t="shared" ref="N470:N472" si="1821">IF(K470&lt;0,"STOPP!","OK!")</f>
        <v>OK!</v>
      </c>
      <c r="O470" s="407" t="str">
        <f t="shared" ref="O470:O472" si="1822">IF(L470&lt;0,"STOPP!","OK!")</f>
        <v>OK!</v>
      </c>
      <c r="P470" s="407" t="str">
        <f t="shared" ref="P470:P472" si="1823">IF(M470&lt;0,"STOPP!","OK!")</f>
        <v>OK!</v>
      </c>
      <c r="Q470" s="407" t="str">
        <f t="shared" ref="Q470:Q472" si="1824">IF(N470&lt;0,"STOPP!","OK!")</f>
        <v>OK!</v>
      </c>
      <c r="R470" s="407" t="str">
        <f t="shared" ref="R470:R472" si="1825">IF(O470&lt;0,"STOPP!","OK!")</f>
        <v>OK!</v>
      </c>
      <c r="S470" s="407" t="str">
        <f t="shared" ref="S470:S472" si="1826">IF(D470&lt;0,"STOPP!","OK!")</f>
        <v>OK!</v>
      </c>
      <c r="T470" s="407" t="str">
        <f t="shared" ref="T470:T472" si="1827">IF(E470&lt;0,"STOPP!","OK!")</f>
        <v>OK!</v>
      </c>
    </row>
    <row r="471" spans="1:20" hidden="1" x14ac:dyDescent="0.15">
      <c r="A471" s="286" t="str">
        <f>A$9</f>
        <v>Të tjera shpenzime korrente</v>
      </c>
      <c r="B471" s="286"/>
      <c r="C471" s="562">
        <f>C477</f>
        <v>0</v>
      </c>
      <c r="D471" s="562">
        <f t="shared" ref="D471:E471" si="1828">D477</f>
        <v>0</v>
      </c>
      <c r="E471" s="562">
        <f t="shared" si="1828"/>
        <v>0</v>
      </c>
      <c r="F471" s="407" t="str">
        <f t="shared" si="1813"/>
        <v>OK!</v>
      </c>
      <c r="G471" s="407" t="str">
        <f t="shared" si="1814"/>
        <v>OK!</v>
      </c>
      <c r="H471" s="407" t="str">
        <f t="shared" si="1815"/>
        <v>OK!</v>
      </c>
      <c r="I471" s="407" t="str">
        <f t="shared" si="1816"/>
        <v>OK!</v>
      </c>
      <c r="J471" s="407" t="str">
        <f t="shared" si="1817"/>
        <v>OK!</v>
      </c>
      <c r="K471" s="407" t="str">
        <f t="shared" si="1818"/>
        <v>OK!</v>
      </c>
      <c r="L471" s="407" t="str">
        <f t="shared" si="1819"/>
        <v>OK!</v>
      </c>
      <c r="M471" s="407" t="str">
        <f t="shared" si="1820"/>
        <v>OK!</v>
      </c>
      <c r="N471" s="407" t="str">
        <f t="shared" si="1821"/>
        <v>OK!</v>
      </c>
      <c r="O471" s="407" t="str">
        <f t="shared" si="1822"/>
        <v>OK!</v>
      </c>
      <c r="P471" s="407" t="str">
        <f t="shared" si="1823"/>
        <v>OK!</v>
      </c>
      <c r="Q471" s="407" t="str">
        <f t="shared" si="1824"/>
        <v>OK!</v>
      </c>
      <c r="R471" s="407" t="str">
        <f t="shared" si="1825"/>
        <v>OK!</v>
      </c>
      <c r="S471" s="407" t="str">
        <f t="shared" si="1826"/>
        <v>OK!</v>
      </c>
      <c r="T471" s="407" t="str">
        <f t="shared" si="1827"/>
        <v>OK!</v>
      </c>
    </row>
    <row r="472" spans="1:20" hidden="1" x14ac:dyDescent="0.15">
      <c r="A472" s="564" t="str">
        <f>A$10</f>
        <v>Shpenzimet kapitale</v>
      </c>
      <c r="B472" s="565"/>
      <c r="C472" s="562">
        <f>C473-C470-C471</f>
        <v>0</v>
      </c>
      <c r="D472" s="560">
        <f>D473-D470-D471</f>
        <v>0</v>
      </c>
      <c r="E472" s="560">
        <f>E473-E470-E471</f>
        <v>0</v>
      </c>
      <c r="F472" s="407" t="str">
        <f t="shared" si="1813"/>
        <v>OK!</v>
      </c>
      <c r="G472" s="407" t="str">
        <f t="shared" si="1814"/>
        <v>OK!</v>
      </c>
      <c r="H472" s="407" t="str">
        <f t="shared" si="1815"/>
        <v>OK!</v>
      </c>
      <c r="I472" s="407" t="str">
        <f t="shared" si="1816"/>
        <v>OK!</v>
      </c>
      <c r="J472" s="407" t="str">
        <f t="shared" si="1817"/>
        <v>OK!</v>
      </c>
      <c r="K472" s="407" t="str">
        <f t="shared" si="1818"/>
        <v>OK!</v>
      </c>
      <c r="L472" s="407" t="str">
        <f t="shared" si="1819"/>
        <v>OK!</v>
      </c>
      <c r="M472" s="407" t="str">
        <f t="shared" si="1820"/>
        <v>OK!</v>
      </c>
      <c r="N472" s="407" t="str">
        <f t="shared" si="1821"/>
        <v>OK!</v>
      </c>
      <c r="O472" s="407" t="str">
        <f t="shared" si="1822"/>
        <v>OK!</v>
      </c>
      <c r="P472" s="407" t="str">
        <f t="shared" si="1823"/>
        <v>OK!</v>
      </c>
      <c r="Q472" s="407" t="str">
        <f t="shared" si="1824"/>
        <v>OK!</v>
      </c>
      <c r="R472" s="407" t="str">
        <f t="shared" si="1825"/>
        <v>OK!</v>
      </c>
      <c r="S472" s="407" t="str">
        <f t="shared" si="1826"/>
        <v>OK!</v>
      </c>
      <c r="T472" s="407" t="str">
        <f t="shared" si="1827"/>
        <v>OK!</v>
      </c>
    </row>
    <row r="473" spans="1:20" hidden="1" x14ac:dyDescent="0.15">
      <c r="A473" s="554" t="str">
        <f>A$11</f>
        <v>Tavanet e përgjithshme</v>
      </c>
      <c r="B473" s="555"/>
      <c r="C473" s="562">
        <f>C479</f>
        <v>0</v>
      </c>
      <c r="D473" s="562">
        <f t="shared" ref="D473:E473" si="1829">D479</f>
        <v>0</v>
      </c>
      <c r="E473" s="562">
        <f t="shared" si="1829"/>
        <v>0</v>
      </c>
      <c r="F473" s="407" t="str">
        <f>IF(C473&lt;0,"STOPP!","OK!")</f>
        <v>OK!</v>
      </c>
      <c r="G473" s="407" t="str">
        <f t="shared" ref="G473:G474" si="1830">IF(D473&lt;0,"STOPP!","OK!")</f>
        <v>OK!</v>
      </c>
      <c r="H473" s="407" t="str">
        <f t="shared" ref="H473:H474" si="1831">IF(E473&lt;0,"STOPP!","OK!")</f>
        <v>OK!</v>
      </c>
      <c r="I473" s="407" t="str">
        <f t="shared" ref="I473:I474" si="1832">IF(F473&lt;0,"STOPP!","OK!")</f>
        <v>OK!</v>
      </c>
      <c r="J473" s="407" t="str">
        <f t="shared" ref="J473:J474" si="1833">IF(G473&lt;0,"STOPP!","OK!")</f>
        <v>OK!</v>
      </c>
      <c r="K473" s="407" t="str">
        <f t="shared" ref="K473:K474" si="1834">IF(H473&lt;0,"STOPP!","OK!")</f>
        <v>OK!</v>
      </c>
      <c r="L473" s="407" t="str">
        <f t="shared" ref="L473:L474" si="1835">IF(I473&lt;0,"STOPP!","OK!")</f>
        <v>OK!</v>
      </c>
      <c r="M473" s="407" t="str">
        <f t="shared" ref="M473:M474" si="1836">IF(J473&lt;0,"STOPP!","OK!")</f>
        <v>OK!</v>
      </c>
      <c r="N473" s="407" t="str">
        <f t="shared" ref="N473:N474" si="1837">IF(K473&lt;0,"STOPP!","OK!")</f>
        <v>OK!</v>
      </c>
      <c r="O473" s="407" t="str">
        <f t="shared" ref="O473:O474" si="1838">IF(L473&lt;0,"STOPP!","OK!")</f>
        <v>OK!</v>
      </c>
      <c r="P473" s="407" t="str">
        <f t="shared" ref="P473:P474" si="1839">IF(M473&lt;0,"STOPP!","OK!")</f>
        <v>OK!</v>
      </c>
      <c r="Q473" s="407" t="str">
        <f t="shared" ref="Q473:Q474" si="1840">IF(N473&lt;0,"STOPP!","OK!")</f>
        <v>OK!</v>
      </c>
      <c r="R473" s="407" t="str">
        <f t="shared" ref="R473:R474" si="1841">IF(O473&lt;0,"STOPP!","OK!")</f>
        <v>OK!</v>
      </c>
      <c r="S473" s="407" t="str">
        <f>IF(D473&lt;0,"STOPP!","OK!")</f>
        <v>OK!</v>
      </c>
      <c r="T473" s="407" t="str">
        <f>IF(E473&lt;0,"STOPP!","OK!")</f>
        <v>OK!</v>
      </c>
    </row>
    <row r="474" spans="1:20" hidden="1" x14ac:dyDescent="0.15">
      <c r="A474" s="566" t="str">
        <f>A$12</f>
        <v>Angazhimet kujtesë</v>
      </c>
      <c r="B474" s="562"/>
      <c r="C474" s="562">
        <f>'(C5) Angazhimet'!D168</f>
        <v>0</v>
      </c>
      <c r="D474" s="560">
        <f>'(C5) Angazhimet'!E168</f>
        <v>0</v>
      </c>
      <c r="E474" s="560">
        <f>'(C5) Angazhimet'!F168</f>
        <v>0</v>
      </c>
      <c r="F474" s="407" t="str">
        <f>IF(C474&gt;C473,"STOPP!","OK!")</f>
        <v>OK!</v>
      </c>
      <c r="G474" s="407" t="str">
        <f t="shared" si="1830"/>
        <v>OK!</v>
      </c>
      <c r="H474" s="407" t="str">
        <f t="shared" si="1831"/>
        <v>OK!</v>
      </c>
      <c r="I474" s="407" t="str">
        <f t="shared" si="1832"/>
        <v>OK!</v>
      </c>
      <c r="J474" s="407" t="str">
        <f t="shared" si="1833"/>
        <v>OK!</v>
      </c>
      <c r="K474" s="407" t="str">
        <f t="shared" si="1834"/>
        <v>OK!</v>
      </c>
      <c r="L474" s="407" t="str">
        <f t="shared" si="1835"/>
        <v>OK!</v>
      </c>
      <c r="M474" s="407" t="str">
        <f t="shared" si="1836"/>
        <v>OK!</v>
      </c>
      <c r="N474" s="407" t="str">
        <f t="shared" si="1837"/>
        <v>OK!</v>
      </c>
      <c r="O474" s="407" t="str">
        <f t="shared" si="1838"/>
        <v>OK!</v>
      </c>
      <c r="P474" s="407" t="str">
        <f t="shared" si="1839"/>
        <v>OK!</v>
      </c>
      <c r="Q474" s="407" t="str">
        <f t="shared" si="1840"/>
        <v>OK!</v>
      </c>
      <c r="R474" s="407" t="str">
        <f t="shared" si="1841"/>
        <v>OK!</v>
      </c>
      <c r="S474" s="407" t="str">
        <f>IF(D474&gt;D473,"STOPP!","OK!")</f>
        <v>OK!</v>
      </c>
      <c r="T474" s="407" t="str">
        <f>IF(E474&gt;E473,"STOPP!","OK!")</f>
        <v>OK!</v>
      </c>
    </row>
    <row r="475" spans="1:20" ht="15.75" hidden="1" x14ac:dyDescent="0.15">
      <c r="A475" s="696" t="str">
        <f>'(B3) Struktura Funksionale'!B144</f>
        <v>10770</v>
      </c>
      <c r="B475" s="866" t="str">
        <f>'(B3) Struktura Funksionale'!C144</f>
        <v>Ndihma Ekonomike</v>
      </c>
      <c r="C475" s="867"/>
      <c r="D475" s="867"/>
      <c r="E475" s="868"/>
      <c r="F475" s="407"/>
      <c r="G475" s="407"/>
      <c r="H475" s="407"/>
      <c r="I475" s="407"/>
      <c r="J475" s="407"/>
      <c r="K475" s="407"/>
      <c r="L475" s="407"/>
      <c r="M475" s="407"/>
      <c r="N475" s="407"/>
      <c r="O475" s="407"/>
      <c r="P475" s="407"/>
      <c r="Q475" s="407"/>
      <c r="R475" s="407"/>
      <c r="S475" s="407"/>
      <c r="T475" s="407"/>
    </row>
    <row r="476" spans="1:20" hidden="1" x14ac:dyDescent="0.15">
      <c r="A476" s="286" t="str">
        <f>A$8</f>
        <v>Pagat dhe sigurimet shoqërore</v>
      </c>
      <c r="B476" s="286"/>
      <c r="C476" s="287"/>
      <c r="D476" s="287"/>
      <c r="E476" s="287"/>
      <c r="F476" s="407" t="str">
        <f t="shared" ref="F476:F478" si="1842">IF(C476&lt;0,"STOPP!","OK!")</f>
        <v>OK!</v>
      </c>
      <c r="G476" s="407" t="str">
        <f t="shared" ref="G476:G480" si="1843">IF(D476&lt;0,"STOPP!","OK!")</f>
        <v>OK!</v>
      </c>
      <c r="H476" s="407" t="str">
        <f t="shared" ref="H476:H480" si="1844">IF(E476&lt;0,"STOPP!","OK!")</f>
        <v>OK!</v>
      </c>
      <c r="I476" s="407" t="str">
        <f t="shared" ref="I476:I480" si="1845">IF(F476&lt;0,"STOPP!","OK!")</f>
        <v>OK!</v>
      </c>
      <c r="J476" s="407" t="str">
        <f t="shared" ref="J476:J480" si="1846">IF(G476&lt;0,"STOPP!","OK!")</f>
        <v>OK!</v>
      </c>
      <c r="K476" s="407" t="str">
        <f t="shared" ref="K476:K480" si="1847">IF(H476&lt;0,"STOPP!","OK!")</f>
        <v>OK!</v>
      </c>
      <c r="L476" s="407" t="str">
        <f t="shared" ref="L476:L480" si="1848">IF(I476&lt;0,"STOPP!","OK!")</f>
        <v>OK!</v>
      </c>
      <c r="M476" s="407" t="str">
        <f t="shared" ref="M476:M480" si="1849">IF(J476&lt;0,"STOPP!","OK!")</f>
        <v>OK!</v>
      </c>
      <c r="N476" s="407" t="str">
        <f t="shared" ref="N476:N480" si="1850">IF(K476&lt;0,"STOPP!","OK!")</f>
        <v>OK!</v>
      </c>
      <c r="O476" s="407" t="str">
        <f t="shared" ref="O476:O480" si="1851">IF(L476&lt;0,"STOPP!","OK!")</f>
        <v>OK!</v>
      </c>
      <c r="P476" s="407" t="str">
        <f t="shared" ref="P476:P480" si="1852">IF(M476&lt;0,"STOPP!","OK!")</f>
        <v>OK!</v>
      </c>
      <c r="Q476" s="407" t="str">
        <f t="shared" ref="Q476:Q480" si="1853">IF(N476&lt;0,"STOPP!","OK!")</f>
        <v>OK!</v>
      </c>
      <c r="R476" s="407" t="str">
        <f t="shared" ref="R476:R480" si="1854">IF(O476&lt;0,"STOPP!","OK!")</f>
        <v>OK!</v>
      </c>
      <c r="S476" s="407" t="str">
        <f t="shared" ref="S476:S478" si="1855">IF(D476&lt;0,"STOPP!","OK!")</f>
        <v>OK!</v>
      </c>
      <c r="T476" s="407" t="str">
        <f t="shared" ref="T476:T478" si="1856">IF(E476&lt;0,"STOPP!","OK!")</f>
        <v>OK!</v>
      </c>
    </row>
    <row r="477" spans="1:20" hidden="1" x14ac:dyDescent="0.15">
      <c r="A477" s="286" t="str">
        <f>A$9</f>
        <v>Të tjera shpenzime korrente</v>
      </c>
      <c r="B477" s="286"/>
      <c r="C477" s="288"/>
      <c r="D477" s="288"/>
      <c r="E477" s="288"/>
      <c r="F477" s="407" t="str">
        <f t="shared" si="1842"/>
        <v>OK!</v>
      </c>
      <c r="G477" s="407" t="str">
        <f t="shared" si="1843"/>
        <v>OK!</v>
      </c>
      <c r="H477" s="407" t="str">
        <f t="shared" si="1844"/>
        <v>OK!</v>
      </c>
      <c r="I477" s="407" t="str">
        <f t="shared" si="1845"/>
        <v>OK!</v>
      </c>
      <c r="J477" s="407" t="str">
        <f t="shared" si="1846"/>
        <v>OK!</v>
      </c>
      <c r="K477" s="407" t="str">
        <f t="shared" si="1847"/>
        <v>OK!</v>
      </c>
      <c r="L477" s="407" t="str">
        <f t="shared" si="1848"/>
        <v>OK!</v>
      </c>
      <c r="M477" s="407" t="str">
        <f t="shared" si="1849"/>
        <v>OK!</v>
      </c>
      <c r="N477" s="407" t="str">
        <f t="shared" si="1850"/>
        <v>OK!</v>
      </c>
      <c r="O477" s="407" t="str">
        <f t="shared" si="1851"/>
        <v>OK!</v>
      </c>
      <c r="P477" s="407" t="str">
        <f t="shared" si="1852"/>
        <v>OK!</v>
      </c>
      <c r="Q477" s="407" t="str">
        <f t="shared" si="1853"/>
        <v>OK!</v>
      </c>
      <c r="R477" s="407" t="str">
        <f t="shared" si="1854"/>
        <v>OK!</v>
      </c>
      <c r="S477" s="407" t="str">
        <f t="shared" si="1855"/>
        <v>OK!</v>
      </c>
      <c r="T477" s="407" t="str">
        <f t="shared" si="1856"/>
        <v>OK!</v>
      </c>
    </row>
    <row r="478" spans="1:20" hidden="1" x14ac:dyDescent="0.15">
      <c r="A478" s="564" t="str">
        <f>A$10</f>
        <v>Shpenzimet kapitale</v>
      </c>
      <c r="B478" s="565"/>
      <c r="C478" s="562">
        <f>C479-C476-C477</f>
        <v>0</v>
      </c>
      <c r="D478" s="560">
        <f>D479-D476-D477</f>
        <v>0</v>
      </c>
      <c r="E478" s="560">
        <f>E479-E476-E477</f>
        <v>0</v>
      </c>
      <c r="F478" s="407" t="str">
        <f t="shared" si="1842"/>
        <v>OK!</v>
      </c>
      <c r="G478" s="407" t="str">
        <f t="shared" si="1843"/>
        <v>OK!</v>
      </c>
      <c r="H478" s="407" t="str">
        <f t="shared" si="1844"/>
        <v>OK!</v>
      </c>
      <c r="I478" s="407" t="str">
        <f t="shared" si="1845"/>
        <v>OK!</v>
      </c>
      <c r="J478" s="407" t="str">
        <f t="shared" si="1846"/>
        <v>OK!</v>
      </c>
      <c r="K478" s="407" t="str">
        <f t="shared" si="1847"/>
        <v>OK!</v>
      </c>
      <c r="L478" s="407" t="str">
        <f t="shared" si="1848"/>
        <v>OK!</v>
      </c>
      <c r="M478" s="407" t="str">
        <f t="shared" si="1849"/>
        <v>OK!</v>
      </c>
      <c r="N478" s="407" t="str">
        <f t="shared" si="1850"/>
        <v>OK!</v>
      </c>
      <c r="O478" s="407" t="str">
        <f t="shared" si="1851"/>
        <v>OK!</v>
      </c>
      <c r="P478" s="407" t="str">
        <f t="shared" si="1852"/>
        <v>OK!</v>
      </c>
      <c r="Q478" s="407" t="str">
        <f t="shared" si="1853"/>
        <v>OK!</v>
      </c>
      <c r="R478" s="407" t="str">
        <f t="shared" si="1854"/>
        <v>OK!</v>
      </c>
      <c r="S478" s="407" t="str">
        <f t="shared" si="1855"/>
        <v>OK!</v>
      </c>
      <c r="T478" s="407" t="str">
        <f t="shared" si="1856"/>
        <v>OK!</v>
      </c>
    </row>
    <row r="479" spans="1:20" hidden="1" x14ac:dyDescent="0.15">
      <c r="A479" s="554" t="str">
        <f>A$11</f>
        <v>Tavanet e përgjithshme</v>
      </c>
      <c r="B479" s="555"/>
      <c r="C479" s="563"/>
      <c r="D479" s="561"/>
      <c r="E479" s="561"/>
      <c r="F479" s="407" t="str">
        <f>IF(C479&lt;0,"STOPP!","OK!")</f>
        <v>OK!</v>
      </c>
      <c r="G479" s="407" t="str">
        <f t="shared" si="1843"/>
        <v>OK!</v>
      </c>
      <c r="H479" s="407" t="str">
        <f t="shared" si="1844"/>
        <v>OK!</v>
      </c>
      <c r="I479" s="407" t="str">
        <f t="shared" si="1845"/>
        <v>OK!</v>
      </c>
      <c r="J479" s="407" t="str">
        <f t="shared" si="1846"/>
        <v>OK!</v>
      </c>
      <c r="K479" s="407" t="str">
        <f t="shared" si="1847"/>
        <v>OK!</v>
      </c>
      <c r="L479" s="407" t="str">
        <f t="shared" si="1848"/>
        <v>OK!</v>
      </c>
      <c r="M479" s="407" t="str">
        <f t="shared" si="1849"/>
        <v>OK!</v>
      </c>
      <c r="N479" s="407" t="str">
        <f t="shared" si="1850"/>
        <v>OK!</v>
      </c>
      <c r="O479" s="407" t="str">
        <f t="shared" si="1851"/>
        <v>OK!</v>
      </c>
      <c r="P479" s="407" t="str">
        <f t="shared" si="1852"/>
        <v>OK!</v>
      </c>
      <c r="Q479" s="407" t="str">
        <f t="shared" si="1853"/>
        <v>OK!</v>
      </c>
      <c r="R479" s="407" t="str">
        <f t="shared" si="1854"/>
        <v>OK!</v>
      </c>
      <c r="S479" s="407" t="str">
        <f>IF(D479&lt;0,"STOPP!","OK!")</f>
        <v>OK!</v>
      </c>
      <c r="T479" s="407" t="str">
        <f>IF(E479&lt;0,"STOPP!","OK!")</f>
        <v>OK!</v>
      </c>
    </row>
    <row r="480" spans="1:20" hidden="1" x14ac:dyDescent="0.15">
      <c r="A480" s="566" t="str">
        <f>A$12</f>
        <v>Angazhimet kujtesë</v>
      </c>
      <c r="B480" s="562"/>
      <c r="C480" s="562">
        <f>'(C5) Angazhimet'!D165</f>
        <v>0</v>
      </c>
      <c r="D480" s="562">
        <f>'(C5) Angazhimet'!E165</f>
        <v>0</v>
      </c>
      <c r="E480" s="562">
        <f>'(C5) Angazhimet'!F165</f>
        <v>0</v>
      </c>
      <c r="F480" s="407" t="str">
        <f>IF(C480&gt;C479,"STOPP!","OK!")</f>
        <v>OK!</v>
      </c>
      <c r="G480" s="407" t="str">
        <f t="shared" si="1843"/>
        <v>OK!</v>
      </c>
      <c r="H480" s="407" t="str">
        <f t="shared" si="1844"/>
        <v>OK!</v>
      </c>
      <c r="I480" s="407" t="str">
        <f t="shared" si="1845"/>
        <v>OK!</v>
      </c>
      <c r="J480" s="407" t="str">
        <f t="shared" si="1846"/>
        <v>OK!</v>
      </c>
      <c r="K480" s="407" t="str">
        <f t="shared" si="1847"/>
        <v>OK!</v>
      </c>
      <c r="L480" s="407" t="str">
        <f t="shared" si="1848"/>
        <v>OK!</v>
      </c>
      <c r="M480" s="407" t="str">
        <f t="shared" si="1849"/>
        <v>OK!</v>
      </c>
      <c r="N480" s="407" t="str">
        <f t="shared" si="1850"/>
        <v>OK!</v>
      </c>
      <c r="O480" s="407" t="str">
        <f t="shared" si="1851"/>
        <v>OK!</v>
      </c>
      <c r="P480" s="407" t="str">
        <f t="shared" si="1852"/>
        <v>OK!</v>
      </c>
      <c r="Q480" s="407" t="str">
        <f t="shared" si="1853"/>
        <v>OK!</v>
      </c>
      <c r="R480" s="407" t="str">
        <f t="shared" si="1854"/>
        <v>OK!</v>
      </c>
      <c r="S480" s="407" t="str">
        <f>IF(D480&gt;D479,"STOPP!","OK!")</f>
        <v>OK!</v>
      </c>
      <c r="T480" s="407" t="str">
        <f>IF(E480&gt;E479,"STOPP!","OK!")</f>
        <v>OK!</v>
      </c>
    </row>
    <row r="481" spans="1:20" ht="14.25" customHeight="1" x14ac:dyDescent="0.25">
      <c r="A481" s="768"/>
      <c r="B481" s="876"/>
      <c r="C481" s="876"/>
      <c r="D481" s="876"/>
      <c r="E481" s="852"/>
      <c r="G481" s="312"/>
      <c r="H481" s="312"/>
      <c r="I481" s="312"/>
      <c r="J481" s="312"/>
      <c r="K481" s="312"/>
      <c r="L481" s="312"/>
      <c r="M481" s="312"/>
      <c r="N481" s="312"/>
      <c r="O481" s="312"/>
      <c r="P481" s="312"/>
      <c r="Q481" s="312"/>
      <c r="R481" s="312"/>
    </row>
    <row r="482" spans="1:20" x14ac:dyDescent="0.25">
      <c r="A482" s="289" t="str">
        <f>'(G1) Fjalori'!A742</f>
        <v>TOTALI PAGAVE DHE SIGURIMEVE SHOQËRORE</v>
      </c>
      <c r="B482" s="289"/>
      <c r="C482" s="289">
        <f t="shared" ref="C482:E485" si="1857">C8+C32+C56+C68+C80+C92+C122+C146+C170+C188+C200+C212+C224+C242+C260+C278+C290+C302+C314+C332+C356+C470+C368+C392+C404+C416+C428+C446+C458</f>
        <v>553058</v>
      </c>
      <c r="D482" s="289">
        <f t="shared" si="1857"/>
        <v>558254</v>
      </c>
      <c r="E482" s="289">
        <f t="shared" si="1857"/>
        <v>564435</v>
      </c>
    </row>
    <row r="483" spans="1:20" x14ac:dyDescent="0.25">
      <c r="A483" s="289" t="str">
        <f>'(G1) Fjalori'!A743</f>
        <v>TOTALI I SHPENZIMEVE TË TJERA KORRENTE</v>
      </c>
      <c r="B483" s="289"/>
      <c r="C483" s="289">
        <f t="shared" si="1857"/>
        <v>990330</v>
      </c>
      <c r="D483" s="289">
        <f t="shared" si="1857"/>
        <v>981928</v>
      </c>
      <c r="E483" s="289">
        <f t="shared" si="1857"/>
        <v>999653</v>
      </c>
    </row>
    <row r="484" spans="1:20" x14ac:dyDescent="0.25">
      <c r="A484" s="289" t="str">
        <f>'(G1) Fjalori'!A744</f>
        <v>TOTALI I SHPENZIMEVE KAPITALE</v>
      </c>
      <c r="B484" s="289"/>
      <c r="C484" s="289">
        <f t="shared" si="1857"/>
        <v>505613</v>
      </c>
      <c r="D484" s="289">
        <f t="shared" si="1857"/>
        <v>600430</v>
      </c>
      <c r="E484" s="289">
        <f t="shared" si="1857"/>
        <v>728325</v>
      </c>
    </row>
    <row r="485" spans="1:20" x14ac:dyDescent="0.15">
      <c r="A485" s="290" t="str">
        <f>'(G1) Fjalori'!A745</f>
        <v>TOTALI I TAVANEVE TË PËRGJITHSHME</v>
      </c>
      <c r="B485" s="290"/>
      <c r="C485" s="291">
        <f t="shared" si="1857"/>
        <v>2049001</v>
      </c>
      <c r="D485" s="291">
        <f t="shared" si="1857"/>
        <v>2140612</v>
      </c>
      <c r="E485" s="291">
        <f t="shared" si="1857"/>
        <v>2292413</v>
      </c>
      <c r="F485" s="407" t="str">
        <f>IF(C485&gt;C487,"STOPP!","OK!")</f>
        <v>OK!</v>
      </c>
      <c r="G485" s="407" t="str">
        <f t="shared" ref="G485" si="1858">IF(D485&lt;0,"STOPP!","OK!")</f>
        <v>OK!</v>
      </c>
      <c r="H485" s="407" t="str">
        <f t="shared" ref="H485" si="1859">IF(E485&lt;0,"STOPP!","OK!")</f>
        <v>OK!</v>
      </c>
      <c r="I485" s="407" t="str">
        <f t="shared" ref="I485" si="1860">IF(F485&lt;0,"STOPP!","OK!")</f>
        <v>OK!</v>
      </c>
      <c r="J485" s="407" t="str">
        <f t="shared" ref="J485" si="1861">IF(G485&lt;0,"STOPP!","OK!")</f>
        <v>OK!</v>
      </c>
      <c r="K485" s="407" t="str">
        <f t="shared" ref="K485" si="1862">IF(H485&lt;0,"STOPP!","OK!")</f>
        <v>OK!</v>
      </c>
      <c r="L485" s="407" t="str">
        <f t="shared" ref="L485" si="1863">IF(I485&lt;0,"STOPP!","OK!")</f>
        <v>OK!</v>
      </c>
      <c r="M485" s="407" t="str">
        <f t="shared" ref="M485" si="1864">IF(J485&lt;0,"STOPP!","OK!")</f>
        <v>OK!</v>
      </c>
      <c r="N485" s="407" t="str">
        <f t="shared" ref="N485" si="1865">IF(K485&lt;0,"STOPP!","OK!")</f>
        <v>OK!</v>
      </c>
      <c r="O485" s="407" t="str">
        <f t="shared" ref="O485" si="1866">IF(L485&lt;0,"STOPP!","OK!")</f>
        <v>OK!</v>
      </c>
      <c r="P485" s="407" t="str">
        <f t="shared" ref="P485" si="1867">IF(M485&lt;0,"STOPP!","OK!")</f>
        <v>OK!</v>
      </c>
      <c r="Q485" s="407" t="str">
        <f t="shared" ref="Q485" si="1868">IF(N485&lt;0,"STOPP!","OK!")</f>
        <v>OK!</v>
      </c>
      <c r="R485" s="407" t="str">
        <f t="shared" ref="R485" si="1869">IF(O485&lt;0,"STOPP!","OK!")</f>
        <v>OK!</v>
      </c>
      <c r="S485" s="407" t="str">
        <f>IF(D485&gt;D487,"STOPP!","OK!")</f>
        <v>OK!</v>
      </c>
      <c r="T485" s="407" t="str">
        <f>IF(E485&gt;E487,"STOPP!","OK!")</f>
        <v>OK!</v>
      </c>
    </row>
    <row r="486" spans="1:20" s="218" customFormat="1" x14ac:dyDescent="0.25">
      <c r="A486" s="223"/>
      <c r="F486" s="223"/>
    </row>
    <row r="487" spans="1:20" x14ac:dyDescent="0.25">
      <c r="A487" s="291" t="str">
        <f>'(G1) Fjalori'!A752</f>
        <v>MAKSIMUMI I TAVANIT</v>
      </c>
      <c r="B487" s="289"/>
      <c r="C487" s="291">
        <f>'(E1) Vlerësimi i burimeve'!O103-'(D1) Tavanet buxhetore'!C494</f>
        <v>2049001.1290093267</v>
      </c>
      <c r="D487" s="291">
        <f>'(E1) Vlerësimi i burimeve'!X103-'(D1) Tavanet buxhetore'!D494</f>
        <v>2140612.4084128835</v>
      </c>
      <c r="E487" s="291">
        <f>'(E1) Vlerësimi i burimeve'!AG103-'(D1) Tavanet buxhetore'!E494</f>
        <v>2292413.3311138852</v>
      </c>
    </row>
    <row r="488" spans="1:20" s="218" customFormat="1" x14ac:dyDescent="0.25">
      <c r="A488" s="223"/>
      <c r="F488" s="223"/>
    </row>
    <row r="489" spans="1:20" x14ac:dyDescent="0.25">
      <c r="A489" s="553" t="str">
        <f>'(G1) Fjalori'!A746</f>
        <v>FONDI REZERVE NË PËRQINDJE (%)</v>
      </c>
      <c r="B489" s="557"/>
      <c r="C489" s="558">
        <v>3.8839999999999999E-3</v>
      </c>
      <c r="D489" s="558">
        <v>5.0997999999999998E-3</v>
      </c>
      <c r="E489" s="558">
        <v>5.3169999999999997E-3</v>
      </c>
    </row>
    <row r="490" spans="1:20" x14ac:dyDescent="0.25">
      <c r="A490" s="553" t="str">
        <f>'(G1) Fjalori'!A747</f>
        <v>FONDI REZERVE: 04910</v>
      </c>
      <c r="B490" s="552"/>
      <c r="C490" s="552">
        <f>C489*('(E1) Vlerësimi i burimeve'!O103-'(E1) Vlerësimi i burimeve'!O93)</f>
        <v>5106.0864525936977</v>
      </c>
      <c r="D490" s="289">
        <f>D489*('(E1) Vlerësimi i burimeve'!X103-'(E1) Vlerësimi i burimeve'!X93)</f>
        <v>6962.0867601508162</v>
      </c>
      <c r="E490" s="289">
        <f>E489*('(E1) Vlerësimi i burimeve'!AG103-'(E1) Vlerësimi i burimeve'!AG93)</f>
        <v>7606.5718741123255</v>
      </c>
    </row>
    <row r="491" spans="1:20" x14ac:dyDescent="0.25">
      <c r="A491" s="553" t="str">
        <f>'(G1) Fjalori'!A748</f>
        <v>FONDI KONTINGJENCËS NË PËRQINDJE (%)</v>
      </c>
      <c r="B491" s="552"/>
      <c r="C491" s="558">
        <v>3.8847999999999999E-3</v>
      </c>
      <c r="D491" s="558">
        <v>5.0997999999999998E-3</v>
      </c>
      <c r="E491" s="558">
        <v>5.3169999999999997E-3</v>
      </c>
    </row>
    <row r="492" spans="1:20" x14ac:dyDescent="0.25">
      <c r="A492" s="553" t="str">
        <f>'(G1) Fjalori'!A749</f>
        <v>FONDI KONTINGJENCËS: 04940</v>
      </c>
      <c r="B492" s="552"/>
      <c r="C492" s="289">
        <f>C491*('(E1) Vlerësimi i burimeve'!O103-'(E1) Vlerësimi i burimeve'!O93)</f>
        <v>5107.1381696797107</v>
      </c>
      <c r="D492" s="289">
        <f>D491*('(E1) Vlerësimi i burimeve'!X103-'(E1) Vlerësimi i burimeve'!X93)</f>
        <v>6962.0867601508162</v>
      </c>
      <c r="E492" s="289">
        <f>E491*('(E1) Vlerësimi i burimeve'!AG103-'(E1) Vlerësimi i burimeve'!AG93)</f>
        <v>7606.5718741123255</v>
      </c>
    </row>
    <row r="493" spans="1:20" x14ac:dyDescent="0.15">
      <c r="A493" s="554" t="str">
        <f>'(G1) Fjalori'!A750</f>
        <v>TOTALI FONDEVE NË PËRQINDJE (%)</v>
      </c>
      <c r="B493" s="552"/>
      <c r="C493" s="559">
        <f>C489+C491</f>
        <v>7.7687999999999993E-3</v>
      </c>
      <c r="D493" s="559">
        <f t="shared" ref="D493:E493" si="1870">D489+D491</f>
        <v>1.01996E-2</v>
      </c>
      <c r="E493" s="559">
        <f t="shared" si="1870"/>
        <v>1.0633999999999999E-2</v>
      </c>
      <c r="F493" s="407" t="str">
        <f>IF(C493&gt;3%,"STOPP!","OK!")</f>
        <v>OK!</v>
      </c>
      <c r="G493" s="407" t="str">
        <f t="shared" ref="G493:R493" si="1871">IF(D493&gt;3%,"STOPP!","OK!")</f>
        <v>OK!</v>
      </c>
      <c r="H493" s="407" t="str">
        <f t="shared" si="1871"/>
        <v>OK!</v>
      </c>
      <c r="I493" s="407" t="str">
        <f t="shared" si="1871"/>
        <v>STOPP!</v>
      </c>
      <c r="J493" s="407" t="str">
        <f t="shared" si="1871"/>
        <v>STOPP!</v>
      </c>
      <c r="K493" s="407" t="str">
        <f t="shared" si="1871"/>
        <v>STOPP!</v>
      </c>
      <c r="L493" s="407" t="str">
        <f t="shared" si="1871"/>
        <v>STOPP!</v>
      </c>
      <c r="M493" s="407" t="str">
        <f t="shared" si="1871"/>
        <v>STOPP!</v>
      </c>
      <c r="N493" s="407" t="str">
        <f t="shared" si="1871"/>
        <v>STOPP!</v>
      </c>
      <c r="O493" s="407" t="str">
        <f t="shared" si="1871"/>
        <v>STOPP!</v>
      </c>
      <c r="P493" s="407" t="str">
        <f t="shared" si="1871"/>
        <v>STOPP!</v>
      </c>
      <c r="Q493" s="407" t="str">
        <f t="shared" si="1871"/>
        <v>STOPP!</v>
      </c>
      <c r="R493" s="407" t="str">
        <f t="shared" si="1871"/>
        <v>STOPP!</v>
      </c>
      <c r="S493" s="407" t="str">
        <f>IF(D493&gt;3%,"STOPP!","OK!")</f>
        <v>OK!</v>
      </c>
      <c r="T493" s="407" t="str">
        <f>IF(E493&gt;3%,"STOPP!","OK!")</f>
        <v>OK!</v>
      </c>
    </row>
    <row r="494" spans="1:20" s="556" customFormat="1" x14ac:dyDescent="0.25">
      <c r="A494" s="554" t="str">
        <f>'(G1) Fjalori'!A751</f>
        <v>TOTALI I FONDEVE REZERVE + KONTIGJENCË</v>
      </c>
      <c r="B494" s="555"/>
      <c r="C494" s="291">
        <f>SUM(C490:C492)</f>
        <v>10213.228507073409</v>
      </c>
      <c r="D494" s="291">
        <f t="shared" ref="D494:E494" si="1872">SUM(D490:D492)</f>
        <v>13924.178620101633</v>
      </c>
      <c r="E494" s="291">
        <f t="shared" si="1872"/>
        <v>15213.14906522465</v>
      </c>
    </row>
    <row r="495" spans="1:20" hidden="1" outlineLevel="1" x14ac:dyDescent="0.25"/>
    <row r="496" spans="1:20" s="293" customFormat="1" ht="68.25" hidden="1" customHeight="1" outlineLevel="1" x14ac:dyDescent="0.25">
      <c r="A496" s="292"/>
      <c r="B496" s="292"/>
      <c r="C496" s="292" t="s">
        <v>29</v>
      </c>
      <c r="D496" s="292" t="s">
        <v>27</v>
      </c>
      <c r="E496" s="292" t="s">
        <v>28</v>
      </c>
    </row>
    <row r="497" spans="1:5" hidden="1" outlineLevel="1" x14ac:dyDescent="0.25">
      <c r="A497" s="294"/>
      <c r="B497" s="294"/>
      <c r="C497" s="295" t="e">
        <f>'(B1)Informacion i përgjithshëm '!#REF!</f>
        <v>#REF!</v>
      </c>
      <c r="D497" s="296" t="s">
        <v>6</v>
      </c>
      <c r="E497" s="296" t="s">
        <v>26</v>
      </c>
    </row>
    <row r="498" spans="1:5" hidden="1" outlineLevel="1" x14ac:dyDescent="0.25">
      <c r="A498" s="297"/>
      <c r="B498" s="297"/>
      <c r="C498" s="298" t="e">
        <f>'(B1)Informacion i përgjithshëm '!#REF!</f>
        <v>#REF!</v>
      </c>
      <c r="D498" s="299" t="s">
        <v>7</v>
      </c>
      <c r="E498" s="299" t="s">
        <v>4</v>
      </c>
    </row>
    <row r="499" spans="1:5" hidden="1" outlineLevel="1" x14ac:dyDescent="0.25">
      <c r="A499" s="297"/>
      <c r="B499" s="297"/>
      <c r="C499" s="297"/>
      <c r="D499" s="299" t="s">
        <v>8</v>
      </c>
      <c r="E499" s="299" t="s">
        <v>5</v>
      </c>
    </row>
    <row r="500" spans="1:5" hidden="1" outlineLevel="1" x14ac:dyDescent="0.25">
      <c r="A500" s="297"/>
      <c r="B500" s="297"/>
      <c r="C500" s="297"/>
      <c r="D500" s="299" t="s">
        <v>9</v>
      </c>
      <c r="E500" s="299"/>
    </row>
    <row r="501" spans="1:5" hidden="1" outlineLevel="1" x14ac:dyDescent="0.25">
      <c r="A501" s="297"/>
      <c r="B501" s="297"/>
      <c r="C501" s="297"/>
      <c r="D501" s="299" t="s">
        <v>10</v>
      </c>
      <c r="E501" s="299"/>
    </row>
    <row r="502" spans="1:5" hidden="1" outlineLevel="1" x14ac:dyDescent="0.25">
      <c r="A502" s="297"/>
      <c r="B502" s="297"/>
      <c r="C502" s="297"/>
      <c r="D502" s="299" t="s">
        <v>11</v>
      </c>
      <c r="E502" s="299"/>
    </row>
    <row r="503" spans="1:5" hidden="1" outlineLevel="1" x14ac:dyDescent="0.25">
      <c r="A503" s="297"/>
      <c r="B503" s="297"/>
      <c r="C503" s="297"/>
      <c r="D503" s="299" t="s">
        <v>12</v>
      </c>
      <c r="E503" s="299"/>
    </row>
    <row r="504" spans="1:5" hidden="1" outlineLevel="1" x14ac:dyDescent="0.25">
      <c r="A504" s="297"/>
      <c r="B504" s="297"/>
      <c r="C504" s="297"/>
      <c r="D504" s="299" t="s">
        <v>13</v>
      </c>
      <c r="E504" s="299"/>
    </row>
    <row r="505" spans="1:5" hidden="1" outlineLevel="1" x14ac:dyDescent="0.25">
      <c r="A505" s="297"/>
      <c r="B505" s="297"/>
      <c r="C505" s="297"/>
      <c r="D505" s="299" t="s">
        <v>14</v>
      </c>
      <c r="E505" s="299"/>
    </row>
    <row r="506" spans="1:5" hidden="1" outlineLevel="1" x14ac:dyDescent="0.25">
      <c r="A506" s="297"/>
      <c r="B506" s="297"/>
      <c r="C506" s="297"/>
      <c r="D506" s="299" t="s">
        <v>15</v>
      </c>
      <c r="E506" s="299"/>
    </row>
    <row r="507" spans="1:5" hidden="1" outlineLevel="1" x14ac:dyDescent="0.25">
      <c r="A507" s="297"/>
      <c r="B507" s="297"/>
      <c r="C507" s="297"/>
      <c r="D507" s="299" t="s">
        <v>16</v>
      </c>
      <c r="E507" s="299"/>
    </row>
    <row r="508" spans="1:5" hidden="1" outlineLevel="1" x14ac:dyDescent="0.25">
      <c r="A508" s="297"/>
      <c r="B508" s="297"/>
      <c r="C508" s="297"/>
      <c r="D508" s="299" t="s">
        <v>17</v>
      </c>
      <c r="E508" s="299"/>
    </row>
    <row r="509" spans="1:5" hidden="1" outlineLevel="1" x14ac:dyDescent="0.25">
      <c r="A509" s="297"/>
      <c r="B509" s="297"/>
      <c r="C509" s="297"/>
      <c r="D509" s="299" t="s">
        <v>18</v>
      </c>
      <c r="E509" s="299"/>
    </row>
    <row r="510" spans="1:5" hidden="1" outlineLevel="1" x14ac:dyDescent="0.25">
      <c r="A510" s="300"/>
      <c r="B510" s="300"/>
      <c r="C510" s="300"/>
      <c r="D510" s="301" t="s">
        <v>19</v>
      </c>
      <c r="E510" s="301"/>
    </row>
    <row r="511" spans="1:5" hidden="1" outlineLevel="1" x14ac:dyDescent="0.25">
      <c r="A511" s="300"/>
      <c r="B511" s="300"/>
      <c r="C511" s="300"/>
      <c r="D511" s="301" t="s">
        <v>20</v>
      </c>
      <c r="E511" s="301"/>
    </row>
    <row r="512" spans="1:5" hidden="1" outlineLevel="1" x14ac:dyDescent="0.25">
      <c r="A512" s="300"/>
      <c r="B512" s="300"/>
      <c r="C512" s="300"/>
      <c r="D512" s="301" t="s">
        <v>21</v>
      </c>
      <c r="E512" s="301"/>
    </row>
    <row r="513" spans="1:5" hidden="1" outlineLevel="1" x14ac:dyDescent="0.25">
      <c r="A513" s="300"/>
      <c r="B513" s="300"/>
      <c r="C513" s="300"/>
      <c r="D513" s="301" t="s">
        <v>22</v>
      </c>
      <c r="E513" s="301"/>
    </row>
    <row r="514" spans="1:5" hidden="1" outlineLevel="1" x14ac:dyDescent="0.25">
      <c r="A514" s="300"/>
      <c r="B514" s="300"/>
      <c r="C514" s="300"/>
      <c r="D514" s="301" t="s">
        <v>23</v>
      </c>
      <c r="E514" s="301"/>
    </row>
    <row r="515" spans="1:5" hidden="1" outlineLevel="1" x14ac:dyDescent="0.25">
      <c r="A515" s="300"/>
      <c r="B515" s="300"/>
      <c r="C515" s="300"/>
      <c r="D515" s="301" t="s">
        <v>24</v>
      </c>
      <c r="E515" s="301"/>
    </row>
    <row r="516" spans="1:5" hidden="1" outlineLevel="1" x14ac:dyDescent="0.25">
      <c r="A516" s="300"/>
      <c r="B516" s="300"/>
      <c r="C516" s="300"/>
      <c r="D516" s="301" t="s">
        <v>25</v>
      </c>
      <c r="E516" s="301"/>
    </row>
    <row r="517" spans="1:5" hidden="1" outlineLevel="1" x14ac:dyDescent="0.25"/>
    <row r="518" spans="1:5" collapsed="1" x14ac:dyDescent="0.25"/>
  </sheetData>
  <sheetProtection algorithmName="SHA-512" hashValue="GZLrdn7XFpIoaS9rSZYOIDYqSfIlhBj+fox8c4hL1PP3BC9yLiscsoUiWyUdnPma7dwBEfRdBWvtGUcj5sex6Q==" saltValue="h4tVIm0JCImZ0f0N152Tjg==" spinCount="100000" sheet="1" objects="1" scenarios="1" selectLockedCells="1"/>
  <dataConsolidate/>
  <mergeCells count="81">
    <mergeCell ref="B481:E481"/>
    <mergeCell ref="B415:E415"/>
    <mergeCell ref="B427:E427"/>
    <mergeCell ref="B445:E445"/>
    <mergeCell ref="B457:E457"/>
    <mergeCell ref="B469:E469"/>
    <mergeCell ref="B463:E463"/>
    <mergeCell ref="B475:E475"/>
    <mergeCell ref="B355:E355"/>
    <mergeCell ref="B367:E367"/>
    <mergeCell ref="B391:E391"/>
    <mergeCell ref="B403:E403"/>
    <mergeCell ref="B361:E361"/>
    <mergeCell ref="B373:E373"/>
    <mergeCell ref="B379:E379"/>
    <mergeCell ref="B385:E385"/>
    <mergeCell ref="B397:E397"/>
    <mergeCell ref="B223:E223"/>
    <mergeCell ref="B241:E241"/>
    <mergeCell ref="B229:E229"/>
    <mergeCell ref="B235:E235"/>
    <mergeCell ref="B259:E259"/>
    <mergeCell ref="B247:E247"/>
    <mergeCell ref="B253:E253"/>
    <mergeCell ref="B121:E121"/>
    <mergeCell ref="B145:E145"/>
    <mergeCell ref="B169:E169"/>
    <mergeCell ref="B115:E115"/>
    <mergeCell ref="B127:E127"/>
    <mergeCell ref="B133:E133"/>
    <mergeCell ref="B139:E139"/>
    <mergeCell ref="B151:E151"/>
    <mergeCell ref="B157:E157"/>
    <mergeCell ref="B163:E163"/>
    <mergeCell ref="A3:E3"/>
    <mergeCell ref="B7:E7"/>
    <mergeCell ref="B31:E31"/>
    <mergeCell ref="B55:E55"/>
    <mergeCell ref="B67:E67"/>
    <mergeCell ref="B37:E37"/>
    <mergeCell ref="B43:E43"/>
    <mergeCell ref="B49:E49"/>
    <mergeCell ref="B61:E61"/>
    <mergeCell ref="B13:E13"/>
    <mergeCell ref="B19:E19"/>
    <mergeCell ref="B25:E25"/>
    <mergeCell ref="B73:E73"/>
    <mergeCell ref="B85:E85"/>
    <mergeCell ref="B97:E97"/>
    <mergeCell ref="B103:E103"/>
    <mergeCell ref="B109:E109"/>
    <mergeCell ref="B79:E79"/>
    <mergeCell ref="B91:E91"/>
    <mergeCell ref="B175:E175"/>
    <mergeCell ref="B181:E181"/>
    <mergeCell ref="B193:E193"/>
    <mergeCell ref="B205:E205"/>
    <mergeCell ref="B217:E217"/>
    <mergeCell ref="B187:E187"/>
    <mergeCell ref="B199:E199"/>
    <mergeCell ref="B211:E211"/>
    <mergeCell ref="B265:E265"/>
    <mergeCell ref="B271:E271"/>
    <mergeCell ref="B283:E283"/>
    <mergeCell ref="B277:E277"/>
    <mergeCell ref="B319:E319"/>
    <mergeCell ref="B289:E289"/>
    <mergeCell ref="B301:E301"/>
    <mergeCell ref="B313:E313"/>
    <mergeCell ref="B295:E295"/>
    <mergeCell ref="B307:E307"/>
    <mergeCell ref="B325:E325"/>
    <mergeCell ref="B337:E337"/>
    <mergeCell ref="B343:E343"/>
    <mergeCell ref="B349:E349"/>
    <mergeCell ref="B331:E331"/>
    <mergeCell ref="B409:E409"/>
    <mergeCell ref="B421:E421"/>
    <mergeCell ref="B433:E433"/>
    <mergeCell ref="B439:E439"/>
    <mergeCell ref="B451:E451"/>
  </mergeCells>
  <pageMargins left="0.78740157480314965" right="0.70866141732283472" top="0.98425196850393704" bottom="0.78740157480314965" header="0.43307086614173229" footer="0.31496062992125984"/>
  <pageSetup paperSize="256" fitToHeight="0" orientation="portrait" r:id="rId1"/>
  <headerFooter>
    <oddHeader>&amp;LPROGRAMI BUXHETOR AFATMESËM&amp;C&amp;8 28 Shkurt 2019&amp;R&amp;A</oddHeader>
    <oddFooter>&amp;L&amp;8Copyright for Albania: Ministry of Finance and Economy / Local Finance Directory&amp;R1</oddFooter>
  </headerFooter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1">
    <tabColor theme="9"/>
    <pageSetUpPr fitToPage="1"/>
  </sheetPr>
  <dimension ref="A1:AG153"/>
  <sheetViews>
    <sheetView showGridLines="0" tabSelected="1" topLeftCell="D82" zoomScale="85" zoomScaleNormal="85" workbookViewId="0">
      <selection activeCell="U19" sqref="U19"/>
    </sheetView>
  </sheetViews>
  <sheetFormatPr defaultColWidth="4.140625" defaultRowHeight="12.75" x14ac:dyDescent="0.2"/>
  <cols>
    <col min="1" max="1" width="9" style="104" customWidth="1"/>
    <col min="2" max="2" width="20.28515625" style="104" customWidth="1"/>
    <col min="3" max="3" width="52.7109375" style="104" customWidth="1"/>
    <col min="4" max="4" width="11.28515625" style="105" customWidth="1"/>
    <col min="5" max="5" width="11.28515625" style="104" customWidth="1"/>
    <col min="6" max="6" width="11.28515625" style="104" customWidth="1" collapsed="1"/>
    <col min="7" max="7" width="5.7109375" style="104" bestFit="1" customWidth="1"/>
    <col min="8" max="8" width="5.7109375" style="104" customWidth="1"/>
    <col min="9" max="9" width="7.140625" style="104" bestFit="1" customWidth="1"/>
    <col min="10" max="10" width="7" style="104" bestFit="1" customWidth="1"/>
    <col min="11" max="11" width="6.28515625" style="104" customWidth="1"/>
    <col min="12" max="12" width="5.7109375" style="104" bestFit="1" customWidth="1"/>
    <col min="13" max="13" width="5.7109375" style="104" customWidth="1"/>
    <col min="14" max="14" width="9.7109375" style="104" bestFit="1" customWidth="1"/>
    <col min="15" max="15" width="11.42578125" style="104" customWidth="1"/>
    <col min="16" max="16" width="5.140625" style="104" bestFit="1" customWidth="1"/>
    <col min="17" max="17" width="5.140625" style="104" customWidth="1"/>
    <col min="18" max="18" width="5.85546875" style="104" bestFit="1" customWidth="1"/>
    <col min="19" max="19" width="5.140625" style="104" bestFit="1" customWidth="1"/>
    <col min="20" max="20" width="6" style="104" customWidth="1"/>
    <col min="21" max="21" width="5.85546875" style="104" customWidth="1"/>
    <col min="22" max="22" width="5.140625" style="104" customWidth="1"/>
    <col min="23" max="23" width="7.28515625" style="104" bestFit="1" customWidth="1"/>
    <col min="24" max="24" width="11.42578125" style="104" customWidth="1"/>
    <col min="25" max="25" width="5.140625" style="104" bestFit="1" customWidth="1"/>
    <col min="26" max="26" width="5.140625" style="104" customWidth="1"/>
    <col min="27" max="28" width="5.85546875" style="104" bestFit="1" customWidth="1"/>
    <col min="29" max="29" width="7.140625" style="104" bestFit="1" customWidth="1"/>
    <col min="30" max="30" width="5.140625" style="104" bestFit="1" customWidth="1"/>
    <col min="31" max="31" width="5.140625" style="104" customWidth="1"/>
    <col min="32" max="32" width="6.28515625" style="104" bestFit="1" customWidth="1"/>
    <col min="33" max="197" width="11.42578125" style="104" customWidth="1"/>
    <col min="198" max="198" width="3.85546875" style="104" customWidth="1"/>
    <col min="199" max="199" width="22" style="104" customWidth="1"/>
    <col min="200" max="202" width="4.140625" style="104" customWidth="1"/>
    <col min="203" max="203" width="5.85546875" style="104" customWidth="1"/>
    <col min="204" max="204" width="4.140625" style="104" customWidth="1"/>
    <col min="205" max="205" width="0.85546875" style="104" customWidth="1"/>
    <col min="206" max="206" width="5.85546875" style="104" customWidth="1"/>
    <col min="207" max="207" width="4.140625" style="104" customWidth="1"/>
    <col min="208" max="208" width="0.85546875" style="104" customWidth="1"/>
    <col min="209" max="209" width="5.85546875" style="104" customWidth="1"/>
    <col min="210" max="210" width="4.140625" style="104" customWidth="1"/>
    <col min="211" max="211" width="0.85546875" style="104" customWidth="1"/>
    <col min="212" max="212" width="5.85546875" style="104" customWidth="1"/>
    <col min="213" max="16384" width="4.140625" style="104"/>
  </cols>
  <sheetData>
    <row r="1" spans="1:33" s="221" customFormat="1" ht="15" customHeight="1" x14ac:dyDescent="0.25">
      <c r="A1" s="888" t="str">
        <f>'(G1) Fjalori'!A13</f>
        <v>Verdhë = Per tu plotësuar nga Departamenti i Financës</v>
      </c>
      <c r="B1" s="889"/>
      <c r="C1" s="889"/>
      <c r="D1" s="889"/>
      <c r="E1" s="889"/>
      <c r="F1" s="889"/>
      <c r="G1" s="889"/>
      <c r="H1" s="889"/>
      <c r="I1" s="889"/>
      <c r="J1" s="889"/>
      <c r="K1" s="889"/>
      <c r="L1" s="889"/>
      <c r="M1" s="889"/>
      <c r="N1" s="889"/>
      <c r="O1" s="889"/>
      <c r="P1" s="889"/>
      <c r="Q1" s="889"/>
      <c r="R1" s="889"/>
      <c r="S1" s="889"/>
      <c r="T1" s="889"/>
      <c r="U1" s="889"/>
      <c r="V1" s="889"/>
      <c r="W1" s="889"/>
      <c r="X1" s="889"/>
      <c r="Y1" s="889"/>
      <c r="Z1" s="889"/>
      <c r="AA1" s="889"/>
      <c r="AB1" s="889"/>
      <c r="AC1" s="889"/>
      <c r="AD1" s="889"/>
      <c r="AE1" s="889"/>
      <c r="AF1" s="889"/>
      <c r="AG1" s="890"/>
    </row>
    <row r="2" spans="1:33" s="221" customFormat="1" x14ac:dyDescent="0.25">
      <c r="D2" s="222"/>
    </row>
    <row r="3" spans="1:33" s="221" customFormat="1" ht="21" x14ac:dyDescent="0.25">
      <c r="A3" s="832" t="str">
        <f>'(G1) Fjalori'!A353</f>
        <v>(E1) VLERËSIMI I BURIMEVE BUXHETORE</v>
      </c>
      <c r="B3" s="833"/>
      <c r="C3" s="833"/>
      <c r="D3" s="833"/>
      <c r="E3" s="833"/>
      <c r="F3" s="833"/>
      <c r="G3" s="833"/>
      <c r="H3" s="833"/>
      <c r="I3" s="833"/>
      <c r="J3" s="833"/>
      <c r="K3" s="833"/>
      <c r="L3" s="833"/>
      <c r="M3" s="833"/>
      <c r="N3" s="833"/>
      <c r="O3" s="833"/>
      <c r="P3" s="833"/>
      <c r="Q3" s="833"/>
      <c r="R3" s="833"/>
      <c r="S3" s="833"/>
      <c r="T3" s="833"/>
      <c r="U3" s="833"/>
      <c r="V3" s="833"/>
      <c r="W3" s="833"/>
      <c r="X3" s="833"/>
      <c r="Y3" s="833"/>
      <c r="Z3" s="833"/>
      <c r="AA3" s="833"/>
      <c r="AB3" s="833"/>
      <c r="AC3" s="833"/>
      <c r="AD3" s="833"/>
      <c r="AE3" s="833"/>
      <c r="AF3" s="833"/>
      <c r="AG3" s="834"/>
    </row>
    <row r="4" spans="1:33" s="218" customFormat="1" x14ac:dyDescent="0.25">
      <c r="B4" s="223"/>
      <c r="C4" s="223"/>
    </row>
    <row r="5" spans="1:33" s="221" customFormat="1" ht="17.25" customHeight="1" x14ac:dyDescent="0.25">
      <c r="D5" s="224">
        <f>'(B1)Informacion i përgjithshëm '!B5</f>
        <v>2019</v>
      </c>
      <c r="E5" s="224">
        <f>'(B1)Informacion i përgjithshëm '!B6</f>
        <v>2020</v>
      </c>
      <c r="F5" s="224">
        <f>'(B1)Informacion i përgjithshëm '!B7</f>
        <v>2021</v>
      </c>
      <c r="G5" s="891">
        <f>'(A1) Titulli'!B42</f>
        <v>2022</v>
      </c>
      <c r="H5" s="892"/>
      <c r="I5" s="892"/>
      <c r="J5" s="892"/>
      <c r="K5" s="892"/>
      <c r="L5" s="892"/>
      <c r="M5" s="892"/>
      <c r="N5" s="892"/>
      <c r="O5" s="893"/>
      <c r="P5" s="891">
        <f>'(A1) Titulli'!B43</f>
        <v>2023</v>
      </c>
      <c r="Q5" s="892"/>
      <c r="R5" s="892"/>
      <c r="S5" s="892"/>
      <c r="T5" s="892"/>
      <c r="U5" s="892"/>
      <c r="V5" s="892"/>
      <c r="W5" s="892"/>
      <c r="X5" s="892"/>
      <c r="Y5" s="891">
        <f>'(A1) Titulli'!B44</f>
        <v>2024</v>
      </c>
      <c r="Z5" s="892"/>
      <c r="AA5" s="892"/>
      <c r="AB5" s="892"/>
      <c r="AC5" s="892"/>
      <c r="AD5" s="892"/>
      <c r="AE5" s="892"/>
      <c r="AF5" s="892"/>
      <c r="AG5" s="893"/>
    </row>
    <row r="6" spans="1:33" s="226" customFormat="1" ht="102.75" x14ac:dyDescent="0.25">
      <c r="B6" s="225"/>
      <c r="C6" s="225"/>
      <c r="D6" s="274" t="str">
        <f>'(B1)Informacion i përgjithshëm '!A5</f>
        <v>Viti t-2</v>
      </c>
      <c r="E6" s="274" t="str">
        <f>'(G1) Fjalori'!A6</f>
        <v>Viti i shkuar</v>
      </c>
      <c r="F6" s="275" t="str">
        <f>'(G1) Fjalori'!A7</f>
        <v>Viti aktual</v>
      </c>
      <c r="G6" s="28" t="str">
        <f>'(G1) Fjalori'!A343</f>
        <v>Impakti i rritjes reale ekonomike në %</v>
      </c>
      <c r="H6" s="28" t="str">
        <f>'(G1) Fjalori'!A342</f>
        <v>Impakti i inflacionit në %</v>
      </c>
      <c r="I6" s="28" t="str">
        <f>'(G1) Fjalori'!A345</f>
        <v>Impakti i rritjes së popullsisë në %</v>
      </c>
      <c r="J6" s="28" t="str">
        <f>'(G1) Fjalori'!A346</f>
        <v>Vlerësimi i impaktit nga përmirësimi në %</v>
      </c>
      <c r="K6" s="28" t="str">
        <f>'(G1) Fjalori'!A348</f>
        <v>Përmirësimi i përdorimit të potencialit tatimor në %</v>
      </c>
      <c r="L6" s="28" t="str">
        <f>'(G1) Fjalori'!A349</f>
        <v>Ndryshimi i normës së taksës në %</v>
      </c>
      <c r="M6" s="28" t="str">
        <f>'(G1) Fjalori'!A347</f>
        <v>Vlerësimi i impaktit të faktorëve të tjerë në %</v>
      </c>
      <c r="N6" s="28" t="str">
        <f>'(G1) Fjalori'!A$762</f>
        <v>Vlera bazë e të ardhurave të reja</v>
      </c>
      <c r="P6" s="28" t="str">
        <f t="shared" ref="P6:W6" si="0">G6</f>
        <v>Impakti i rritjes reale ekonomike në %</v>
      </c>
      <c r="Q6" s="28" t="str">
        <f t="shared" si="0"/>
        <v>Impakti i inflacionit në %</v>
      </c>
      <c r="R6" s="28" t="str">
        <f t="shared" si="0"/>
        <v>Impakti i rritjes së popullsisë në %</v>
      </c>
      <c r="S6" s="28" t="str">
        <f t="shared" si="0"/>
        <v>Vlerësimi i impaktit nga përmirësimi në %</v>
      </c>
      <c r="T6" s="28" t="str">
        <f t="shared" si="0"/>
        <v>Përmirësimi i përdorimit të potencialit tatimor në %</v>
      </c>
      <c r="U6" s="28" t="str">
        <f t="shared" si="0"/>
        <v>Ndryshimi i normës së taksës në %</v>
      </c>
      <c r="V6" s="28" t="str">
        <f t="shared" si="0"/>
        <v>Vlerësimi i impaktit të faktorëve të tjerë në %</v>
      </c>
      <c r="W6" s="28" t="str">
        <f t="shared" si="0"/>
        <v>Vlera bazë e të ardhurave të reja</v>
      </c>
      <c r="Y6" s="28" t="str">
        <f t="shared" ref="Y6:AE6" si="1">P6</f>
        <v>Impakti i rritjes reale ekonomike në %</v>
      </c>
      <c r="Z6" s="28" t="str">
        <f t="shared" si="1"/>
        <v>Impakti i inflacionit në %</v>
      </c>
      <c r="AA6" s="28" t="str">
        <f t="shared" si="1"/>
        <v>Impakti i rritjes së popullsisë në %</v>
      </c>
      <c r="AB6" s="28" t="str">
        <f t="shared" si="1"/>
        <v>Vlerësimi i impaktit nga përmirësimi në %</v>
      </c>
      <c r="AC6" s="28" t="str">
        <f t="shared" si="1"/>
        <v>Përmirësimi i përdorimit të potencialit tatimor në %</v>
      </c>
      <c r="AD6" s="28" t="str">
        <f t="shared" si="1"/>
        <v>Ndryshimi i normës së taksës në %</v>
      </c>
      <c r="AE6" s="28" t="str">
        <f t="shared" si="1"/>
        <v>Vlerësimi i impaktit të faktorëve të tjerë në %</v>
      </c>
      <c r="AF6" s="28" t="str">
        <f t="shared" ref="AF6" si="2">W6</f>
        <v>Vlera bazë e të ardhurave të reja</v>
      </c>
      <c r="AG6" s="515"/>
    </row>
    <row r="7" spans="1:33" s="221" customFormat="1" ht="18.75" x14ac:dyDescent="0.25">
      <c r="A7" s="394" t="str">
        <f>'(C2) Burimet viti kaluar'!C7</f>
        <v>A</v>
      </c>
      <c r="B7" s="886" t="str">
        <f>'(G1) Fjalori'!A218</f>
        <v>TË ARDHURA NGA BURIMET E VETA</v>
      </c>
      <c r="C7" s="887"/>
      <c r="D7" s="398">
        <f>'(C2) Burimet viti kaluar'!D7</f>
        <v>700508</v>
      </c>
      <c r="E7" s="398">
        <f>'(C2) Burimet viti kaluar'!E7</f>
        <v>336831</v>
      </c>
      <c r="F7" s="398">
        <f>'(C2) Burimet viti kaluar'!F7</f>
        <v>703557</v>
      </c>
      <c r="G7" s="400"/>
      <c r="H7" s="400"/>
      <c r="I7" s="400"/>
      <c r="J7" s="400"/>
      <c r="K7" s="400"/>
      <c r="L7" s="400"/>
      <c r="M7" s="400"/>
      <c r="N7" s="400"/>
      <c r="O7" s="404">
        <f>O8+O22+O31+O76</f>
        <v>740000.35751640005</v>
      </c>
      <c r="P7" s="400"/>
      <c r="Q7" s="400"/>
      <c r="R7" s="400"/>
      <c r="S7" s="400"/>
      <c r="T7" s="400"/>
      <c r="U7" s="400"/>
      <c r="V7" s="400"/>
      <c r="W7" s="400"/>
      <c r="X7" s="513">
        <f>X8+X22+X31+X76</f>
        <v>777268.58703298518</v>
      </c>
      <c r="Y7" s="513"/>
      <c r="Z7" s="400"/>
      <c r="AA7" s="400"/>
      <c r="AB7" s="400"/>
      <c r="AC7" s="400"/>
      <c r="AD7" s="400"/>
      <c r="AE7" s="400"/>
      <c r="AF7" s="400"/>
      <c r="AG7" s="404">
        <f>AG8+AG22+AG31+AG76</f>
        <v>814591.48017910938</v>
      </c>
    </row>
    <row r="8" spans="1:33" s="221" customFormat="1" ht="18.75" x14ac:dyDescent="0.25">
      <c r="A8" s="254" t="str">
        <f>'(C2) Burimet viti kaluar'!C8</f>
        <v>A.1</v>
      </c>
      <c r="B8" s="851" t="str">
        <f>'(G1) Fjalori'!A219</f>
        <v>TË ARDHURA NGA TAKSAT LOKALE</v>
      </c>
      <c r="C8" s="852"/>
      <c r="D8" s="399">
        <f>'(C2) Burimet viti kaluar'!D8</f>
        <v>496782</v>
      </c>
      <c r="E8" s="399">
        <f>'(C2) Burimet viti kaluar'!E8</f>
        <v>130332</v>
      </c>
      <c r="F8" s="399">
        <f>'(C2) Burimet viti kaluar'!F8</f>
        <v>402466</v>
      </c>
      <c r="G8" s="401"/>
      <c r="H8" s="401"/>
      <c r="I8" s="401"/>
      <c r="J8" s="401"/>
      <c r="K8" s="401"/>
      <c r="L8" s="401"/>
      <c r="M8" s="401"/>
      <c r="N8" s="401"/>
      <c r="O8" s="399">
        <f>SUM(O9:O21)-O10</f>
        <v>419391.05286639999</v>
      </c>
      <c r="P8" s="401"/>
      <c r="Q8" s="401"/>
      <c r="R8" s="401"/>
      <c r="S8" s="401"/>
      <c r="T8" s="401"/>
      <c r="U8" s="401"/>
      <c r="V8" s="401"/>
      <c r="W8" s="401"/>
      <c r="X8" s="514">
        <f>SUM(X9:X21)-X10</f>
        <v>436489.83395773859</v>
      </c>
      <c r="Y8" s="516"/>
      <c r="Z8" s="401"/>
      <c r="AA8" s="401"/>
      <c r="AB8" s="401"/>
      <c r="AC8" s="401"/>
      <c r="AD8" s="401"/>
      <c r="AE8" s="401"/>
      <c r="AF8" s="401"/>
      <c r="AG8" s="399">
        <f>SUM(AG9:AG21)-AG10</f>
        <v>457654.62139264331</v>
      </c>
    </row>
    <row r="9" spans="1:33" s="230" customFormat="1" x14ac:dyDescent="0.2">
      <c r="A9" s="396" t="str">
        <f>'(C2) Burimet viti kaluar'!C9</f>
        <v>A.1.1</v>
      </c>
      <c r="B9" s="396" t="str">
        <f>'(G1) Fjalori'!A220</f>
        <v>Taksa vendore mbi biznesin e vogël</v>
      </c>
      <c r="C9" s="496"/>
      <c r="D9" s="503">
        <f>'(C2) Burimet viti kaluar'!D9</f>
        <v>7115</v>
      </c>
      <c r="E9" s="235">
        <f>'(C2) Burimet viti kaluar'!E9</f>
        <v>9667</v>
      </c>
      <c r="F9" s="235">
        <f>'(C2) Burimet viti kaluar'!F9</f>
        <v>10000</v>
      </c>
      <c r="G9" s="32"/>
      <c r="H9" s="32"/>
      <c r="I9" s="32"/>
      <c r="J9" s="32"/>
      <c r="K9" s="32"/>
      <c r="L9" s="32"/>
      <c r="M9" s="32">
        <v>-0.97</v>
      </c>
      <c r="N9" s="273"/>
      <c r="O9" s="36">
        <f>IF(F9&lt;&gt;0,F9*(1+(SUM(G9:M9))),N9)</f>
        <v>300.00000000000028</v>
      </c>
      <c r="P9" s="32"/>
      <c r="Q9" s="32"/>
      <c r="R9" s="32"/>
      <c r="S9" s="32"/>
      <c r="T9" s="32"/>
      <c r="U9" s="32"/>
      <c r="V9" s="32">
        <v>-1</v>
      </c>
      <c r="W9" s="273"/>
      <c r="X9" s="36">
        <f>IF(O9&lt;&gt;0,O9*(1+(SUM(P9:V9))),W9)</f>
        <v>0</v>
      </c>
      <c r="Y9" s="32"/>
      <c r="Z9" s="32"/>
      <c r="AA9" s="32"/>
      <c r="AB9" s="32"/>
      <c r="AC9" s="32"/>
      <c r="AD9" s="32"/>
      <c r="AE9" s="32"/>
      <c r="AF9" s="273"/>
      <c r="AG9" s="36">
        <f>IF(X9&lt;&gt;0,X9*(1+(SUM(Y9:AE9))),AF9)</f>
        <v>0</v>
      </c>
    </row>
    <row r="10" spans="1:33" s="230" customFormat="1" x14ac:dyDescent="0.25">
      <c r="A10" s="396" t="str">
        <f>'(C2) Burimet viti kaluar'!C10</f>
        <v>A.1.2</v>
      </c>
      <c r="B10" s="497" t="str">
        <f>'(G1) Fjalori'!A221</f>
        <v>Taksa mbi pasurinë e paluajtshme</v>
      </c>
      <c r="C10" s="498"/>
      <c r="D10" s="248">
        <f>'(C2) Burimet viti kaluar'!D10</f>
        <v>66185</v>
      </c>
      <c r="E10" s="248">
        <f>'(C2) Burimet viti kaluar'!E10</f>
        <v>71806</v>
      </c>
      <c r="F10" s="248">
        <f>'(C2) Burimet viti kaluar'!F10</f>
        <v>95515</v>
      </c>
      <c r="G10" s="522"/>
      <c r="H10" s="522"/>
      <c r="I10" s="522"/>
      <c r="J10" s="522"/>
      <c r="K10" s="522"/>
      <c r="L10" s="522"/>
      <c r="M10" s="522"/>
      <c r="N10" s="522"/>
      <c r="O10" s="522">
        <f>SUM(O11:O14)</f>
        <v>105115.9956544</v>
      </c>
      <c r="P10" s="522"/>
      <c r="Q10" s="522"/>
      <c r="R10" s="522"/>
      <c r="S10" s="522"/>
      <c r="T10" s="522"/>
      <c r="U10" s="522"/>
      <c r="V10" s="522"/>
      <c r="W10" s="522"/>
      <c r="X10" s="522">
        <f>SUM(X11:X14)</f>
        <v>116489.89572214204</v>
      </c>
      <c r="Y10" s="522"/>
      <c r="Z10" s="522"/>
      <c r="AA10" s="522"/>
      <c r="AB10" s="522"/>
      <c r="AC10" s="522"/>
      <c r="AD10" s="522"/>
      <c r="AE10" s="522"/>
      <c r="AF10" s="522"/>
      <c r="AG10" s="522">
        <f>SUM(AG11:AG14)</f>
        <v>122154.84706738571</v>
      </c>
    </row>
    <row r="11" spans="1:33" s="221" customFormat="1" x14ac:dyDescent="0.2">
      <c r="A11" s="248" t="str">
        <f>'(C2) Burimet viti kaluar'!C11</f>
        <v>A.1.2.1</v>
      </c>
      <c r="B11" s="847" t="str">
        <f>'(G1) Fjalori'!A222</f>
        <v>Taksa mbi ndërtesën</v>
      </c>
      <c r="C11" s="848"/>
      <c r="D11" s="503">
        <f>'(C2) Burimet viti kaluar'!D11</f>
        <v>44686</v>
      </c>
      <c r="E11" s="235">
        <f>'(C2) Burimet viti kaluar'!E11</f>
        <v>54523</v>
      </c>
      <c r="F11" s="235">
        <f>'(C2) Burimet viti kaluar'!F11</f>
        <v>70122</v>
      </c>
      <c r="G11" s="32"/>
      <c r="H11" s="32"/>
      <c r="I11" s="32"/>
      <c r="J11" s="32"/>
      <c r="K11" s="32">
        <v>0.12834770000000001</v>
      </c>
      <c r="L11" s="32"/>
      <c r="M11" s="32"/>
      <c r="N11" s="273"/>
      <c r="O11" s="36">
        <f>IF(F11&lt;&gt;0,F11*(1+(SUM(G11:M11))),N11)</f>
        <v>79121.997419399995</v>
      </c>
      <c r="P11" s="32"/>
      <c r="Q11" s="32"/>
      <c r="R11" s="32"/>
      <c r="S11" s="32"/>
      <c r="T11" s="32">
        <v>5.8353000000000002E-2</v>
      </c>
      <c r="U11" s="32"/>
      <c r="V11" s="32"/>
      <c r="W11" s="273"/>
      <c r="X11" s="36">
        <f>IF(O11&lt;&gt;0,O11*(1+(SUM(P11:V11))),W11)</f>
        <v>83739.003334814246</v>
      </c>
      <c r="Y11" s="32"/>
      <c r="Z11" s="32"/>
      <c r="AA11" s="32"/>
      <c r="AB11" s="32"/>
      <c r="AC11" s="32">
        <v>2.9173999999999999E-2</v>
      </c>
      <c r="AD11" s="32"/>
      <c r="AE11" s="32"/>
      <c r="AF11" s="273"/>
      <c r="AG11" s="36">
        <f>IF(X11&lt;&gt;0,X11*(1+(SUM(Y11:AE11))),AF11)</f>
        <v>86182.005018104115</v>
      </c>
    </row>
    <row r="12" spans="1:33" s="221" customFormat="1" x14ac:dyDescent="0.2">
      <c r="A12" s="248" t="str">
        <f>'(C2) Burimet viti kaluar'!C12</f>
        <v>A.1.2.2</v>
      </c>
      <c r="B12" s="847" t="str">
        <f>'(G1) Fjalori'!A223</f>
        <v>Taksa mbi tokën bujqësore</v>
      </c>
      <c r="C12" s="848"/>
      <c r="D12" s="235">
        <f>'(C2) Burimet viti kaluar'!D12</f>
        <v>3793</v>
      </c>
      <c r="E12" s="235">
        <f>'(C2) Burimet viti kaluar'!E12</f>
        <v>4580</v>
      </c>
      <c r="F12" s="235">
        <f>'(C2) Burimet viti kaluar'!F12</f>
        <v>10064</v>
      </c>
      <c r="G12" s="32"/>
      <c r="H12" s="32"/>
      <c r="I12" s="32"/>
      <c r="J12" s="32"/>
      <c r="K12" s="32"/>
      <c r="L12" s="32"/>
      <c r="M12" s="32">
        <v>3.4380000000000001E-2</v>
      </c>
      <c r="N12" s="273"/>
      <c r="O12" s="36">
        <f t="shared" ref="O12:O21" si="3">IF(F12&lt;&gt;0,F12*(1+(SUM(G12:M12))),N12)</f>
        <v>10410.000320000001</v>
      </c>
      <c r="P12" s="32"/>
      <c r="Q12" s="32"/>
      <c r="R12" s="32"/>
      <c r="S12" s="32"/>
      <c r="T12" s="32"/>
      <c r="U12" s="32"/>
      <c r="V12" s="32">
        <v>0.44158999999999998</v>
      </c>
      <c r="W12" s="273"/>
      <c r="X12" s="36">
        <f t="shared" ref="X12:X27" si="4">IF(O12&lt;&gt;0,O12*(1+(SUM(P12:V12))),W12)</f>
        <v>15006.9523613088</v>
      </c>
      <c r="Y12" s="32"/>
      <c r="Z12" s="32"/>
      <c r="AA12" s="32"/>
      <c r="AB12" s="32"/>
      <c r="AC12" s="32"/>
      <c r="AD12" s="32"/>
      <c r="AE12" s="32">
        <v>0.17185</v>
      </c>
      <c r="AF12" s="273"/>
      <c r="AG12" s="36">
        <f t="shared" ref="AG12:AG27" si="5">IF(X12&lt;&gt;0,X12*(1+(SUM(Y12:AE12))),AF12)</f>
        <v>17585.89712459972</v>
      </c>
    </row>
    <row r="13" spans="1:33" s="221" customFormat="1" x14ac:dyDescent="0.2">
      <c r="A13" s="248" t="str">
        <f>'(C2) Burimet viti kaluar'!C13</f>
        <v>A.1.2.3</v>
      </c>
      <c r="B13" s="847" t="str">
        <f>'(G1) Fjalori'!A224</f>
        <v>Taksa mbi truallin</v>
      </c>
      <c r="C13" s="848"/>
      <c r="D13" s="235">
        <f>'(C2) Burimet viti kaluar'!D13</f>
        <v>17706</v>
      </c>
      <c r="E13" s="235">
        <f>'(C2) Burimet viti kaluar'!E13</f>
        <v>12703</v>
      </c>
      <c r="F13" s="235">
        <f>'(C2) Burimet viti kaluar'!F13</f>
        <v>15329</v>
      </c>
      <c r="G13" s="32"/>
      <c r="H13" s="32"/>
      <c r="I13" s="32"/>
      <c r="J13" s="32"/>
      <c r="K13" s="32"/>
      <c r="L13" s="32"/>
      <c r="M13" s="32">
        <v>1.6635E-2</v>
      </c>
      <c r="N13" s="273"/>
      <c r="O13" s="36">
        <f t="shared" si="3"/>
        <v>15583.997915</v>
      </c>
      <c r="P13" s="32"/>
      <c r="Q13" s="32"/>
      <c r="R13" s="32"/>
      <c r="S13" s="32"/>
      <c r="T13" s="32"/>
      <c r="U13" s="32"/>
      <c r="V13" s="32">
        <v>0.1386</v>
      </c>
      <c r="W13" s="273"/>
      <c r="X13" s="36">
        <f t="shared" si="4"/>
        <v>17743.940026019001</v>
      </c>
      <c r="Y13" s="32"/>
      <c r="Z13" s="32"/>
      <c r="AA13" s="32"/>
      <c r="AB13" s="32"/>
      <c r="AC13" s="32"/>
      <c r="AD13" s="32"/>
      <c r="AE13" s="32">
        <v>3.6237999999999999E-2</v>
      </c>
      <c r="AF13" s="273"/>
      <c r="AG13" s="36">
        <f t="shared" si="5"/>
        <v>18386.944924681877</v>
      </c>
    </row>
    <row r="14" spans="1:33" s="221" customFormat="1" x14ac:dyDescent="0.2">
      <c r="A14" s="248" t="str">
        <f>'(C2) Burimet viti kaluar'!C14</f>
        <v>A.1.2.4</v>
      </c>
      <c r="B14" s="847" t="str">
        <f>'(G1) Fjalori'!A225</f>
        <v>Taksa mbi transaksionet e pasurisë</v>
      </c>
      <c r="C14" s="848"/>
      <c r="D14" s="235">
        <f>'(C2) Burimet viti kaluar'!D14</f>
        <v>0</v>
      </c>
      <c r="E14" s="235">
        <f>'(C2) Burimet viti kaluar'!E14</f>
        <v>0</v>
      </c>
      <c r="F14" s="235">
        <f>'(C2) Burimet viti kaluar'!F14</f>
        <v>0</v>
      </c>
      <c r="G14" s="32"/>
      <c r="H14" s="32"/>
      <c r="I14" s="32"/>
      <c r="J14" s="32"/>
      <c r="K14" s="32"/>
      <c r="L14" s="32"/>
      <c r="M14" s="32"/>
      <c r="N14" s="273"/>
      <c r="O14" s="36">
        <f t="shared" si="3"/>
        <v>0</v>
      </c>
      <c r="P14" s="32"/>
      <c r="Q14" s="32"/>
      <c r="R14" s="32"/>
      <c r="S14" s="32"/>
      <c r="T14" s="32"/>
      <c r="U14" s="32"/>
      <c r="V14" s="32"/>
      <c r="W14" s="273"/>
      <c r="X14" s="36">
        <f t="shared" si="4"/>
        <v>0</v>
      </c>
      <c r="Y14" s="32"/>
      <c r="Z14" s="32"/>
      <c r="AA14" s="32"/>
      <c r="AB14" s="32"/>
      <c r="AC14" s="32"/>
      <c r="AD14" s="32"/>
      <c r="AE14" s="32"/>
      <c r="AF14" s="273"/>
      <c r="AG14" s="36">
        <f t="shared" si="5"/>
        <v>0</v>
      </c>
    </row>
    <row r="15" spans="1:33" s="230" customFormat="1" x14ac:dyDescent="0.2">
      <c r="A15" s="396" t="str">
        <f>'(C2) Burimet viti kaluar'!C15</f>
        <v>A.1.3</v>
      </c>
      <c r="B15" s="396" t="str">
        <f>'(G1) Fjalori'!A226</f>
        <v>Taksa vendore në shërbimin hotelier</v>
      </c>
      <c r="C15" s="496"/>
      <c r="D15" s="235">
        <f>'(C2) Burimet viti kaluar'!D15</f>
        <v>12872</v>
      </c>
      <c r="E15" s="235">
        <f>'(C2) Burimet viti kaluar'!E15</f>
        <v>4410</v>
      </c>
      <c r="F15" s="235">
        <f>'(C2) Burimet viti kaluar'!F15</f>
        <v>10000</v>
      </c>
      <c r="G15" s="32"/>
      <c r="H15" s="32"/>
      <c r="I15" s="32"/>
      <c r="J15" s="32"/>
      <c r="K15" s="32"/>
      <c r="L15" s="32"/>
      <c r="M15" s="32">
        <v>4.4499999999999998E-2</v>
      </c>
      <c r="N15" s="273"/>
      <c r="O15" s="36">
        <f t="shared" si="3"/>
        <v>10445</v>
      </c>
      <c r="P15" s="32"/>
      <c r="Q15" s="32"/>
      <c r="R15" s="32"/>
      <c r="S15" s="32"/>
      <c r="T15" s="32">
        <v>0.43608999999999998</v>
      </c>
      <c r="U15" s="32"/>
      <c r="V15" s="32"/>
      <c r="W15" s="273"/>
      <c r="X15" s="36">
        <f t="shared" si="4"/>
        <v>14999.960050000002</v>
      </c>
      <c r="Y15" s="32"/>
      <c r="Z15" s="32"/>
      <c r="AA15" s="32"/>
      <c r="AB15" s="32"/>
      <c r="AC15" s="32">
        <v>0.33333000000000002</v>
      </c>
      <c r="AD15" s="32"/>
      <c r="AE15" s="32"/>
      <c r="AF15" s="273"/>
      <c r="AG15" s="36">
        <f t="shared" si="5"/>
        <v>19999.896733466503</v>
      </c>
    </row>
    <row r="16" spans="1:33" s="230" customFormat="1" x14ac:dyDescent="0.2">
      <c r="A16" s="396" t="str">
        <f>'(C2) Burimet viti kaluar'!C16</f>
        <v>A.1.4</v>
      </c>
      <c r="B16" s="396" t="str">
        <f>'(G1) Fjalori'!A227</f>
        <v>Taksa e ndikimit në infrastrukturë nga ndërtimet e reja</v>
      </c>
      <c r="C16" s="496"/>
      <c r="D16" s="235">
        <f>'(C2) Burimet viti kaluar'!D16</f>
        <v>394298</v>
      </c>
      <c r="E16" s="235">
        <f>'(C2) Burimet viti kaluar'!E16</f>
        <v>31270</v>
      </c>
      <c r="F16" s="235">
        <f>'(C2) Burimet viti kaluar'!F16</f>
        <v>282451</v>
      </c>
      <c r="G16" s="32"/>
      <c r="H16" s="32"/>
      <c r="I16" s="32"/>
      <c r="J16" s="32"/>
      <c r="K16" s="32"/>
      <c r="L16" s="32">
        <v>0.01</v>
      </c>
      <c r="M16" s="32">
        <v>4.7812E-2</v>
      </c>
      <c r="N16" s="273"/>
      <c r="O16" s="36">
        <f t="shared" si="3"/>
        <v>298780.05721200001</v>
      </c>
      <c r="P16" s="32"/>
      <c r="Q16" s="32"/>
      <c r="R16" s="32"/>
      <c r="S16" s="32"/>
      <c r="T16" s="32"/>
      <c r="U16" s="32"/>
      <c r="V16" s="32">
        <v>4.0829999999999998E-3</v>
      </c>
      <c r="W16" s="273"/>
      <c r="X16" s="36">
        <f t="shared" si="4"/>
        <v>299999.97618559661</v>
      </c>
      <c r="Y16" s="32"/>
      <c r="Z16" s="32"/>
      <c r="AA16" s="32"/>
      <c r="AB16" s="32"/>
      <c r="AC16" s="32"/>
      <c r="AD16" s="32"/>
      <c r="AE16" s="32">
        <v>3.3333000000000002E-2</v>
      </c>
      <c r="AF16" s="273"/>
      <c r="AG16" s="36">
        <f t="shared" si="5"/>
        <v>309999.87539179111</v>
      </c>
    </row>
    <row r="17" spans="1:33" s="230" customFormat="1" x14ac:dyDescent="0.2">
      <c r="A17" s="396" t="str">
        <f>'(C2) Burimet viti kaluar'!C17</f>
        <v>A.1.5</v>
      </c>
      <c r="B17" s="396" t="str">
        <f>'(G1) Fjalori'!A228</f>
        <v>Taksa e tabelës</v>
      </c>
      <c r="C17" s="496"/>
      <c r="D17" s="235">
        <f>'(C2) Burimet viti kaluar'!D17</f>
        <v>7739</v>
      </c>
      <c r="E17" s="235">
        <f>'(C2) Burimet viti kaluar'!E17</f>
        <v>11616</v>
      </c>
      <c r="F17" s="235">
        <f>'(C2) Burimet viti kaluar'!F17</f>
        <v>4000</v>
      </c>
      <c r="G17" s="32"/>
      <c r="H17" s="32"/>
      <c r="I17" s="32"/>
      <c r="J17" s="32"/>
      <c r="K17" s="32">
        <v>0.1875</v>
      </c>
      <c r="L17" s="32"/>
      <c r="M17" s="32"/>
      <c r="N17" s="273"/>
      <c r="O17" s="36">
        <f t="shared" si="3"/>
        <v>4750</v>
      </c>
      <c r="P17" s="32"/>
      <c r="Q17" s="32"/>
      <c r="R17" s="32"/>
      <c r="S17" s="32"/>
      <c r="T17" s="32">
        <v>2.5000000000000001E-2</v>
      </c>
      <c r="U17" s="32"/>
      <c r="V17" s="32">
        <v>2.7632E-2</v>
      </c>
      <c r="W17" s="273"/>
      <c r="X17" s="36">
        <f t="shared" si="4"/>
        <v>5000.0020000000004</v>
      </c>
      <c r="Y17" s="32"/>
      <c r="Z17" s="32"/>
      <c r="AA17" s="32"/>
      <c r="AB17" s="32"/>
      <c r="AC17" s="32">
        <v>0.05</v>
      </c>
      <c r="AD17" s="32"/>
      <c r="AE17" s="32">
        <v>0.05</v>
      </c>
      <c r="AF17" s="273"/>
      <c r="AG17" s="36">
        <f t="shared" si="5"/>
        <v>5500.0022000000008</v>
      </c>
    </row>
    <row r="18" spans="1:33" s="230" customFormat="1" x14ac:dyDescent="0.2">
      <c r="A18" s="396" t="str">
        <f>'(C2) Burimet viti kaluar'!C18</f>
        <v>A.1.6</v>
      </c>
      <c r="B18" s="396" t="str">
        <f>'(G1) Fjalori'!A229</f>
        <v>Taksa vendore mbi të ardhurat e krijuara nga dhuratat, trashëgimi, testament dhe llotaritë vendore</v>
      </c>
      <c r="C18" s="496"/>
      <c r="D18" s="235">
        <f>'(C2) Burimet viti kaluar'!D18</f>
        <v>0</v>
      </c>
      <c r="E18" s="235">
        <f>'(C2) Burimet viti kaluar'!E18</f>
        <v>0</v>
      </c>
      <c r="F18" s="235">
        <f>'(C2) Burimet viti kaluar'!F18</f>
        <v>0</v>
      </c>
      <c r="G18" s="32"/>
      <c r="H18" s="32"/>
      <c r="I18" s="32"/>
      <c r="J18" s="32"/>
      <c r="K18" s="32"/>
      <c r="L18" s="32"/>
      <c r="M18" s="32"/>
      <c r="N18" s="273"/>
      <c r="O18" s="36">
        <f t="shared" si="3"/>
        <v>0</v>
      </c>
      <c r="P18" s="32"/>
      <c r="Q18" s="32"/>
      <c r="R18" s="32"/>
      <c r="S18" s="32"/>
      <c r="T18" s="32"/>
      <c r="U18" s="32"/>
      <c r="V18" s="32"/>
      <c r="W18" s="273"/>
      <c r="X18" s="36">
        <f t="shared" si="4"/>
        <v>0</v>
      </c>
      <c r="Y18" s="32"/>
      <c r="Z18" s="32"/>
      <c r="AA18" s="32"/>
      <c r="AB18" s="32"/>
      <c r="AC18" s="32"/>
      <c r="AD18" s="32"/>
      <c r="AE18" s="32"/>
      <c r="AF18" s="273"/>
      <c r="AG18" s="36">
        <f t="shared" si="5"/>
        <v>0</v>
      </c>
    </row>
    <row r="19" spans="1:33" s="230" customFormat="1" x14ac:dyDescent="0.2">
      <c r="A19" s="396" t="str">
        <f>'(C2) Burimet viti kaluar'!C19</f>
        <v>A.1.7</v>
      </c>
      <c r="B19" s="396" t="str">
        <f>'(G1) Fjalori'!A230</f>
        <v>Taksa e përkohëshme</v>
      </c>
      <c r="C19" s="396" t="str">
        <f>'(C2) Burimet viti kaluar'!B19</f>
        <v>aaa</v>
      </c>
      <c r="D19" s="235">
        <f>'(C2) Burimet viti kaluar'!D19</f>
        <v>0</v>
      </c>
      <c r="E19" s="235">
        <f>'(C2) Burimet viti kaluar'!E19</f>
        <v>0</v>
      </c>
      <c r="F19" s="235">
        <f>'(C2) Burimet viti kaluar'!F19</f>
        <v>0</v>
      </c>
      <c r="G19" s="32"/>
      <c r="H19" s="32"/>
      <c r="I19" s="32"/>
      <c r="J19" s="32"/>
      <c r="K19" s="32"/>
      <c r="L19" s="32"/>
      <c r="M19" s="32"/>
      <c r="N19" s="273"/>
      <c r="O19" s="36">
        <f t="shared" si="3"/>
        <v>0</v>
      </c>
      <c r="P19" s="32"/>
      <c r="Q19" s="32"/>
      <c r="R19" s="32"/>
      <c r="S19" s="32"/>
      <c r="T19" s="32"/>
      <c r="U19" s="32"/>
      <c r="V19" s="32"/>
      <c r="W19" s="273"/>
      <c r="X19" s="36">
        <f t="shared" si="4"/>
        <v>0</v>
      </c>
      <c r="Y19" s="32"/>
      <c r="Z19" s="32"/>
      <c r="AA19" s="32"/>
      <c r="AB19" s="32"/>
      <c r="AC19" s="32"/>
      <c r="AD19" s="32"/>
      <c r="AE19" s="32"/>
      <c r="AF19" s="273"/>
      <c r="AG19" s="36">
        <f t="shared" si="5"/>
        <v>0</v>
      </c>
    </row>
    <row r="20" spans="1:33" s="230" customFormat="1" x14ac:dyDescent="0.2">
      <c r="A20" s="396" t="str">
        <f>'(C2) Burimet viti kaluar'!C20</f>
        <v>A.1.8</v>
      </c>
      <c r="B20" s="396" t="str">
        <f>'(G1) Fjalori'!A231</f>
        <v>Taksa e përkohëshme 1</v>
      </c>
      <c r="C20" s="396" t="str">
        <f>'(C2) Burimet viti kaluar'!B20</f>
        <v>bbb</v>
      </c>
      <c r="D20" s="235">
        <f>'(C2) Burimet viti kaluar'!D20</f>
        <v>8573</v>
      </c>
      <c r="E20" s="235">
        <f>'(C2) Burimet viti kaluar'!E20</f>
        <v>1563</v>
      </c>
      <c r="F20" s="235">
        <f>'(C2) Burimet viti kaluar'!F20</f>
        <v>500</v>
      </c>
      <c r="G20" s="32"/>
      <c r="H20" s="32"/>
      <c r="I20" s="32"/>
      <c r="J20" s="32"/>
      <c r="K20" s="32"/>
      <c r="L20" s="32"/>
      <c r="M20" s="32">
        <v>-1</v>
      </c>
      <c r="N20" s="273"/>
      <c r="O20" s="36">
        <f t="shared" si="3"/>
        <v>0</v>
      </c>
      <c r="P20" s="32"/>
      <c r="Q20" s="32"/>
      <c r="R20" s="32"/>
      <c r="S20" s="32"/>
      <c r="T20" s="32"/>
      <c r="U20" s="32"/>
      <c r="V20" s="32"/>
      <c r="W20" s="273"/>
      <c r="X20" s="36">
        <f t="shared" si="4"/>
        <v>0</v>
      </c>
      <c r="Y20" s="32"/>
      <c r="Z20" s="32"/>
      <c r="AA20" s="32"/>
      <c r="AB20" s="32"/>
      <c r="AC20" s="32"/>
      <c r="AD20" s="32"/>
      <c r="AE20" s="32"/>
      <c r="AF20" s="273"/>
      <c r="AG20" s="36">
        <f t="shared" si="5"/>
        <v>0</v>
      </c>
    </row>
    <row r="21" spans="1:33" s="230" customFormat="1" x14ac:dyDescent="0.2">
      <c r="A21" s="396" t="str">
        <f>'(C2) Burimet viti kaluar'!C21</f>
        <v>A.1.9</v>
      </c>
      <c r="B21" s="396" t="str">
        <f>'(G1) Fjalori'!A232</f>
        <v>Taksa e përkohëshme 2</v>
      </c>
      <c r="C21" s="396" t="str">
        <f>'(C2) Burimet viti kaluar'!B21</f>
        <v>ccc</v>
      </c>
      <c r="D21" s="235">
        <f>'(C2) Burimet viti kaluar'!D21</f>
        <v>0</v>
      </c>
      <c r="E21" s="235">
        <f>'(C2) Burimet viti kaluar'!E21</f>
        <v>0</v>
      </c>
      <c r="F21" s="235">
        <f>'(C2) Burimet viti kaluar'!F21</f>
        <v>0</v>
      </c>
      <c r="G21" s="32"/>
      <c r="H21" s="32"/>
      <c r="I21" s="32"/>
      <c r="J21" s="32"/>
      <c r="K21" s="32"/>
      <c r="L21" s="32"/>
      <c r="M21" s="32"/>
      <c r="N21" s="273"/>
      <c r="O21" s="36">
        <f t="shared" si="3"/>
        <v>0</v>
      </c>
      <c r="P21" s="32"/>
      <c r="Q21" s="32"/>
      <c r="R21" s="32"/>
      <c r="S21" s="32"/>
      <c r="T21" s="32"/>
      <c r="U21" s="32"/>
      <c r="V21" s="32"/>
      <c r="W21" s="273"/>
      <c r="X21" s="36">
        <f t="shared" si="4"/>
        <v>0</v>
      </c>
      <c r="Y21" s="32"/>
      <c r="Z21" s="32"/>
      <c r="AA21" s="32"/>
      <c r="AB21" s="32"/>
      <c r="AC21" s="32"/>
      <c r="AD21" s="32"/>
      <c r="AE21" s="32"/>
      <c r="AF21" s="273"/>
      <c r="AG21" s="36">
        <f t="shared" si="5"/>
        <v>0</v>
      </c>
    </row>
    <row r="22" spans="1:33" s="221" customFormat="1" ht="18.75" x14ac:dyDescent="0.25">
      <c r="A22" s="254" t="str">
        <f>'(C2) Burimet viti kaluar'!C22</f>
        <v>A.2</v>
      </c>
      <c r="B22" s="851" t="str">
        <f>'(G1) Fjalori'!A233</f>
        <v>TË ARDHURA NGA TAKSAT E NDARA (GRANTE)</v>
      </c>
      <c r="C22" s="852"/>
      <c r="D22" s="399">
        <f>'(C2) Burimet viti kaluar'!D22</f>
        <v>43786</v>
      </c>
      <c r="E22" s="399">
        <f>'(C2) Burimet viti kaluar'!E22</f>
        <v>59149</v>
      </c>
      <c r="F22" s="399">
        <f>'(C2) Burimet viti kaluar'!F22</f>
        <v>39150</v>
      </c>
      <c r="G22" s="523"/>
      <c r="H22" s="523"/>
      <c r="I22" s="523"/>
      <c r="J22" s="523"/>
      <c r="K22" s="523"/>
      <c r="L22" s="523"/>
      <c r="M22" s="523"/>
      <c r="N22" s="523"/>
      <c r="O22" s="399">
        <f>SUM(O23:O27)</f>
        <v>43499.99985</v>
      </c>
      <c r="P22" s="523"/>
      <c r="Q22" s="523"/>
      <c r="R22" s="523"/>
      <c r="S22" s="523"/>
      <c r="T22" s="523"/>
      <c r="U22" s="523"/>
      <c r="V22" s="523"/>
      <c r="W22" s="523"/>
      <c r="X22" s="399">
        <f>SUM(X23:X27)</f>
        <v>44549.993489117704</v>
      </c>
      <c r="Y22" s="523"/>
      <c r="Z22" s="523"/>
      <c r="AA22" s="523"/>
      <c r="AB22" s="523"/>
      <c r="AC22" s="523"/>
      <c r="AD22" s="523"/>
      <c r="AE22" s="523"/>
      <c r="AF22" s="523"/>
      <c r="AG22" s="399">
        <f>SUM(AG23:AG27)</f>
        <v>46099.923175405085</v>
      </c>
    </row>
    <row r="23" spans="1:33" s="230" customFormat="1" x14ac:dyDescent="0.2">
      <c r="A23" s="396" t="str">
        <f>'(C2) Burimet viti kaluar'!C23</f>
        <v>A.2.1</v>
      </c>
      <c r="B23" s="396" t="str">
        <f>'(G1) Fjalori'!A234</f>
        <v>Taksa mbi kalimin e të drejtës së pronësisë / pasuritë e paluajtshme</v>
      </c>
      <c r="C23" s="496"/>
      <c r="D23" s="235">
        <f>'(C2) Burimet viti kaluar'!D23</f>
        <v>8336</v>
      </c>
      <c r="E23" s="235">
        <f>'(C2) Burimet viti kaluar'!E23</f>
        <v>7706</v>
      </c>
      <c r="F23" s="235">
        <f>'(C2) Burimet viti kaluar'!F23</f>
        <v>7000</v>
      </c>
      <c r="G23" s="32"/>
      <c r="H23" s="32"/>
      <c r="I23" s="32"/>
      <c r="J23" s="32"/>
      <c r="K23" s="32"/>
      <c r="L23" s="32"/>
      <c r="M23" s="32">
        <v>0.2142857</v>
      </c>
      <c r="N23" s="273"/>
      <c r="O23" s="36">
        <f>IF(F23&lt;&gt;0,F23*(1+(SUM(G23:M23))),N23)</f>
        <v>8499.9999000000007</v>
      </c>
      <c r="P23" s="32"/>
      <c r="Q23" s="32"/>
      <c r="R23" s="32"/>
      <c r="S23" s="32"/>
      <c r="T23" s="32"/>
      <c r="U23" s="32"/>
      <c r="V23" s="32">
        <v>5.8823E-2</v>
      </c>
      <c r="W23" s="273"/>
      <c r="X23" s="36">
        <f t="shared" si="4"/>
        <v>8999.9953941177009</v>
      </c>
      <c r="Y23" s="32"/>
      <c r="Z23" s="32"/>
      <c r="AA23" s="32"/>
      <c r="AB23" s="32"/>
      <c r="AC23" s="32"/>
      <c r="AD23" s="32"/>
      <c r="AE23" s="32">
        <v>5.5550000000000002E-2</v>
      </c>
      <c r="AF23" s="273"/>
      <c r="AG23" s="36">
        <f t="shared" si="5"/>
        <v>9499.9451382609386</v>
      </c>
    </row>
    <row r="24" spans="1:33" s="230" customFormat="1" x14ac:dyDescent="0.2">
      <c r="A24" s="396" t="str">
        <f>'(C2) Burimet viti kaluar'!C24</f>
        <v>A.2.2</v>
      </c>
      <c r="B24" s="396" t="str">
        <f>'(G1) Fjalori'!A235</f>
        <v>Taksa vjetore për qarkullimin e mjeteve të përdorura</v>
      </c>
      <c r="C24" s="496"/>
      <c r="D24" s="235">
        <f>'(C2) Burimet viti kaluar'!D24</f>
        <v>35033</v>
      </c>
      <c r="E24" s="235">
        <f>'(C2) Burimet viti kaluar'!E24</f>
        <v>36761</v>
      </c>
      <c r="F24" s="235">
        <f>'(C2) Burimet viti kaluar'!F24</f>
        <v>32000</v>
      </c>
      <c r="G24" s="32"/>
      <c r="H24" s="32"/>
      <c r="I24" s="32"/>
      <c r="J24" s="32"/>
      <c r="K24" s="32"/>
      <c r="L24" s="32"/>
      <c r="M24" s="32">
        <v>7.8125E-2</v>
      </c>
      <c r="N24" s="273"/>
      <c r="O24" s="36">
        <f t="shared" ref="O24:O27" si="6">IF(F24&lt;&gt;0,F24*(1+(SUM(G24:M24))),N24)</f>
        <v>34500</v>
      </c>
      <c r="P24" s="32"/>
      <c r="Q24" s="32"/>
      <c r="R24" s="32"/>
      <c r="S24" s="32"/>
      <c r="T24" s="32"/>
      <c r="U24" s="32"/>
      <c r="V24" s="32">
        <v>1.4492700000000001E-2</v>
      </c>
      <c r="W24" s="273"/>
      <c r="X24" s="36">
        <f t="shared" si="4"/>
        <v>34999.998149999999</v>
      </c>
      <c r="Y24" s="32"/>
      <c r="Z24" s="32"/>
      <c r="AA24" s="32"/>
      <c r="AB24" s="32"/>
      <c r="AC24" s="32"/>
      <c r="AD24" s="32"/>
      <c r="AE24" s="32">
        <v>2.8570999999999999E-2</v>
      </c>
      <c r="AF24" s="273"/>
      <c r="AG24" s="36">
        <f t="shared" si="5"/>
        <v>35999.983097143646</v>
      </c>
    </row>
    <row r="25" spans="1:33" s="230" customFormat="1" x14ac:dyDescent="0.2">
      <c r="A25" s="396" t="str">
        <f>'(C2) Burimet viti kaluar'!C25</f>
        <v>A.2.3</v>
      </c>
      <c r="B25" s="396" t="str">
        <f>'(G1) Fjalori'!A236</f>
        <v>Taksa e rentës minerare</v>
      </c>
      <c r="C25" s="496"/>
      <c r="D25" s="235">
        <f>'(C2) Burimet viti kaluar'!D25</f>
        <v>417</v>
      </c>
      <c r="E25" s="235">
        <f>'(C2) Burimet viti kaluar'!E25</f>
        <v>250</v>
      </c>
      <c r="F25" s="235">
        <f>'(C2) Burimet viti kaluar'!F25</f>
        <v>150</v>
      </c>
      <c r="G25" s="32"/>
      <c r="H25" s="32"/>
      <c r="I25" s="32"/>
      <c r="J25" s="32"/>
      <c r="K25" s="32"/>
      <c r="L25" s="32"/>
      <c r="M25" s="32">
        <v>2.3333330000000001</v>
      </c>
      <c r="N25" s="273"/>
      <c r="O25" s="36">
        <f t="shared" si="6"/>
        <v>499.99995000000001</v>
      </c>
      <c r="P25" s="32"/>
      <c r="Q25" s="32"/>
      <c r="R25" s="32"/>
      <c r="S25" s="32"/>
      <c r="T25" s="32"/>
      <c r="U25" s="32"/>
      <c r="V25" s="32">
        <v>0.1</v>
      </c>
      <c r="W25" s="273"/>
      <c r="X25" s="36">
        <f t="shared" si="4"/>
        <v>549.99994500000003</v>
      </c>
      <c r="Y25" s="32"/>
      <c r="Z25" s="32"/>
      <c r="AA25" s="32"/>
      <c r="AB25" s="32"/>
      <c r="AC25" s="32"/>
      <c r="AD25" s="32"/>
      <c r="AE25" s="32">
        <v>9.0899999999999995E-2</v>
      </c>
      <c r="AF25" s="273"/>
      <c r="AG25" s="36">
        <f t="shared" si="5"/>
        <v>599.99494000050004</v>
      </c>
    </row>
    <row r="26" spans="1:33" s="230" customFormat="1" x14ac:dyDescent="0.2">
      <c r="A26" s="396" t="str">
        <f>'(C2) Burimet viti kaluar'!C26</f>
        <v>A.2.4</v>
      </c>
      <c r="B26" s="396" t="str">
        <f>'(G1) Fjalori'!A237</f>
        <v>Taksa mbi të ardhurat personale</v>
      </c>
      <c r="C26" s="496"/>
      <c r="D26" s="235">
        <f>'(C2) Burimet viti kaluar'!D26</f>
        <v>0</v>
      </c>
      <c r="E26" s="235">
        <f>'(C2) Burimet viti kaluar'!E26</f>
        <v>14432</v>
      </c>
      <c r="F26" s="235">
        <f>'(C2) Burimet viti kaluar'!F26</f>
        <v>0</v>
      </c>
      <c r="G26" s="32"/>
      <c r="H26" s="32"/>
      <c r="I26" s="32"/>
      <c r="J26" s="32"/>
      <c r="K26" s="32"/>
      <c r="L26" s="32"/>
      <c r="M26" s="32"/>
      <c r="N26" s="273"/>
      <c r="O26" s="36">
        <f t="shared" si="6"/>
        <v>0</v>
      </c>
      <c r="P26" s="32"/>
      <c r="Q26" s="32"/>
      <c r="R26" s="32"/>
      <c r="S26" s="32"/>
      <c r="T26" s="32"/>
      <c r="U26" s="32"/>
      <c r="V26" s="32"/>
      <c r="W26" s="273"/>
      <c r="X26" s="36">
        <f t="shared" si="4"/>
        <v>0</v>
      </c>
      <c r="Y26" s="32"/>
      <c r="Z26" s="32"/>
      <c r="AA26" s="32"/>
      <c r="AB26" s="32"/>
      <c r="AC26" s="32"/>
      <c r="AD26" s="32"/>
      <c r="AE26" s="32"/>
      <c r="AF26" s="273"/>
      <c r="AG26" s="36">
        <f t="shared" si="5"/>
        <v>0</v>
      </c>
    </row>
    <row r="27" spans="1:33" s="230" customFormat="1" x14ac:dyDescent="0.2">
      <c r="A27" s="396" t="str">
        <f>'(C2) Burimet viti kaluar'!C27</f>
        <v>A.2.5</v>
      </c>
      <c r="B27" s="396" t="str">
        <f>'(G1) Fjalori'!A238</f>
        <v xml:space="preserve">Taksa të tjera </v>
      </c>
      <c r="C27" s="496"/>
      <c r="D27" s="235">
        <f>'(C2) Burimet viti kaluar'!D27</f>
        <v>0</v>
      </c>
      <c r="E27" s="235">
        <f>'(C2) Burimet viti kaluar'!E27</f>
        <v>0</v>
      </c>
      <c r="F27" s="235">
        <f>'(C2) Burimet viti kaluar'!F27</f>
        <v>0</v>
      </c>
      <c r="G27" s="32"/>
      <c r="H27" s="32"/>
      <c r="I27" s="32"/>
      <c r="J27" s="32"/>
      <c r="K27" s="32"/>
      <c r="L27" s="32"/>
      <c r="M27" s="32"/>
      <c r="N27" s="273"/>
      <c r="O27" s="36">
        <f t="shared" si="6"/>
        <v>0</v>
      </c>
      <c r="P27" s="32"/>
      <c r="Q27" s="32"/>
      <c r="R27" s="32"/>
      <c r="S27" s="32"/>
      <c r="T27" s="32"/>
      <c r="U27" s="32"/>
      <c r="V27" s="32"/>
      <c r="W27" s="273"/>
      <c r="X27" s="36">
        <f t="shared" si="4"/>
        <v>0</v>
      </c>
      <c r="Y27" s="32"/>
      <c r="Z27" s="32"/>
      <c r="AA27" s="32"/>
      <c r="AB27" s="32"/>
      <c r="AC27" s="32"/>
      <c r="AD27" s="32"/>
      <c r="AE27" s="32"/>
      <c r="AF27" s="273"/>
      <c r="AG27" s="36">
        <f t="shared" si="5"/>
        <v>0</v>
      </c>
    </row>
    <row r="28" spans="1:33" s="218" customFormat="1" x14ac:dyDescent="0.25">
      <c r="B28" s="223"/>
      <c r="C28" s="223"/>
      <c r="Y28" s="517"/>
      <c r="Z28" s="223"/>
      <c r="AA28" s="223"/>
      <c r="AB28" s="223"/>
      <c r="AC28" s="223"/>
      <c r="AD28" s="223"/>
      <c r="AE28" s="223"/>
      <c r="AF28" s="223"/>
      <c r="AG28" s="518"/>
    </row>
    <row r="29" spans="1:33" s="221" customFormat="1" ht="17.25" customHeight="1" x14ac:dyDescent="0.25">
      <c r="D29" s="506">
        <f>D5</f>
        <v>2019</v>
      </c>
      <c r="E29" s="506">
        <f t="shared" ref="E29:F29" si="7">E5</f>
        <v>2020</v>
      </c>
      <c r="F29" s="506">
        <f t="shared" si="7"/>
        <v>2021</v>
      </c>
      <c r="G29" s="891">
        <f>G5</f>
        <v>2022</v>
      </c>
      <c r="H29" s="892"/>
      <c r="I29" s="892"/>
      <c r="J29" s="892"/>
      <c r="K29" s="892"/>
      <c r="L29" s="892"/>
      <c r="M29" s="892"/>
      <c r="N29" s="892"/>
      <c r="O29" s="893"/>
      <c r="P29" s="891">
        <f>P5</f>
        <v>2023</v>
      </c>
      <c r="Q29" s="892"/>
      <c r="R29" s="892"/>
      <c r="S29" s="892"/>
      <c r="T29" s="892"/>
      <c r="U29" s="892"/>
      <c r="V29" s="892"/>
      <c r="W29" s="892"/>
      <c r="X29" s="892"/>
      <c r="Y29" s="891">
        <f>Y5</f>
        <v>2024</v>
      </c>
      <c r="Z29" s="892"/>
      <c r="AA29" s="892"/>
      <c r="AB29" s="892"/>
      <c r="AC29" s="892"/>
      <c r="AD29" s="892"/>
      <c r="AE29" s="892"/>
      <c r="AF29" s="892"/>
      <c r="AG29" s="893"/>
    </row>
    <row r="30" spans="1:33" s="226" customFormat="1" ht="104.25" customHeight="1" x14ac:dyDescent="0.25">
      <c r="B30" s="225"/>
      <c r="C30" s="225"/>
      <c r="D30" s="274" t="str">
        <f>D6</f>
        <v>Viti t-2</v>
      </c>
      <c r="E30" s="274" t="str">
        <f t="shared" ref="E30:F30" si="8">E6</f>
        <v>Viti i shkuar</v>
      </c>
      <c r="F30" s="274" t="str">
        <f t="shared" si="8"/>
        <v>Viti aktual</v>
      </c>
      <c r="G30" s="883"/>
      <c r="H30" s="884"/>
      <c r="I30" s="28" t="str">
        <f>'[1](G1) Fjalori'!A354</f>
        <v>Përmirësimi i përdorimit të potencialit të tarifës në %</v>
      </c>
      <c r="J30" s="28" t="str">
        <f>'[1](G1) Fjalori'!A355</f>
        <v>Vlerësimi i impaktit të ndyshimeve ligjore në %</v>
      </c>
      <c r="K30" s="28" t="str">
        <f>'[1](G1) Fjalori'!A344</f>
        <v>Rritja e pritshme e vëllimit të aktiviteteve në %</v>
      </c>
      <c r="L30" s="28" t="str">
        <f>'[1](G1) Fjalori'!A350</f>
        <v>Rritja e tarifës për njësi %</v>
      </c>
      <c r="M30" s="28" t="str">
        <f>M6</f>
        <v>Vlerësimi i impaktit të faktorëve të tjerë në %</v>
      </c>
      <c r="N30" s="28" t="str">
        <f t="shared" ref="N30:AG30" si="9">N6</f>
        <v>Vlera bazë e të ardhurave të reja</v>
      </c>
      <c r="O30" s="226">
        <f t="shared" si="9"/>
        <v>0</v>
      </c>
      <c r="P30" s="883"/>
      <c r="Q30" s="884"/>
      <c r="R30" s="28" t="str">
        <f>I30</f>
        <v>Përmirësimi i përdorimit të potencialit të tarifës në %</v>
      </c>
      <c r="S30" s="28" t="str">
        <f t="shared" ref="S30:V30" si="10">J30</f>
        <v>Vlerësimi i impaktit të ndyshimeve ligjore në %</v>
      </c>
      <c r="T30" s="28" t="str">
        <f t="shared" si="10"/>
        <v>Rritja e pritshme e vëllimit të aktiviteteve në %</v>
      </c>
      <c r="U30" s="28" t="str">
        <f t="shared" si="10"/>
        <v>Rritja e tarifës për njësi %</v>
      </c>
      <c r="V30" s="28" t="str">
        <f t="shared" si="10"/>
        <v>Vlerësimi i impaktit të faktorëve të tjerë në %</v>
      </c>
      <c r="W30" s="28" t="str">
        <f t="shared" si="9"/>
        <v>Vlera bazë e të ardhurave të reja</v>
      </c>
      <c r="X30" s="226">
        <f t="shared" si="9"/>
        <v>0</v>
      </c>
      <c r="Y30" s="883"/>
      <c r="Z30" s="884"/>
      <c r="AA30" s="28" t="str">
        <f>R30</f>
        <v>Përmirësimi i përdorimit të potencialit të tarifës në %</v>
      </c>
      <c r="AB30" s="28" t="str">
        <f t="shared" ref="AB30:AE30" si="11">S30</f>
        <v>Vlerësimi i impaktit të ndyshimeve ligjore në %</v>
      </c>
      <c r="AC30" s="28" t="str">
        <f t="shared" si="11"/>
        <v>Rritja e pritshme e vëllimit të aktiviteteve në %</v>
      </c>
      <c r="AD30" s="28" t="str">
        <f t="shared" si="11"/>
        <v>Rritja e tarifës për njësi %</v>
      </c>
      <c r="AE30" s="28" t="str">
        <f t="shared" si="11"/>
        <v>Vlerësimi i impaktit të faktorëve të tjerë në %</v>
      </c>
      <c r="AF30" s="28" t="str">
        <f t="shared" si="9"/>
        <v>Vlera bazë e të ardhurave të reja</v>
      </c>
      <c r="AG30" s="515">
        <f t="shared" si="9"/>
        <v>0</v>
      </c>
    </row>
    <row r="31" spans="1:33" s="221" customFormat="1" ht="18.75" x14ac:dyDescent="0.25">
      <c r="A31" s="254" t="str">
        <f>'(C2) Burimet viti kaluar'!C28</f>
        <v>A.3</v>
      </c>
      <c r="B31" s="851" t="str">
        <f>'(G1) Fjalori'!A239</f>
        <v>TË ARDHURA NGA TARIFA VENDORE</v>
      </c>
      <c r="C31" s="852"/>
      <c r="D31" s="399">
        <f>'(C2) Burimet viti kaluar'!D28</f>
        <v>136607</v>
      </c>
      <c r="E31" s="399">
        <f>'(C2) Burimet viti kaluar'!E28</f>
        <v>123689</v>
      </c>
      <c r="F31" s="399">
        <f>'(C2) Burimet viti kaluar'!F28</f>
        <v>196796</v>
      </c>
      <c r="G31" s="401"/>
      <c r="H31" s="401"/>
      <c r="I31" s="401"/>
      <c r="J31" s="401"/>
      <c r="K31" s="401"/>
      <c r="L31" s="401"/>
      <c r="M31" s="401"/>
      <c r="N31" s="401"/>
      <c r="O31" s="399">
        <f>SUM(O32:O72)-O59-O45-O41-O37-O32</f>
        <v>211834.30480000004</v>
      </c>
      <c r="P31" s="401"/>
      <c r="Q31" s="401"/>
      <c r="R31" s="401"/>
      <c r="S31" s="401"/>
      <c r="T31" s="401"/>
      <c r="U31" s="401"/>
      <c r="V31" s="401"/>
      <c r="W31" s="401"/>
      <c r="X31" s="514">
        <f>SUM(X32:X72)-X59-X45-X41-X37-X32</f>
        <v>228638.7595861289</v>
      </c>
      <c r="Y31" s="516"/>
      <c r="Z31" s="401"/>
      <c r="AA31" s="401"/>
      <c r="AB31" s="401"/>
      <c r="AC31" s="401"/>
      <c r="AD31" s="401"/>
      <c r="AE31" s="401"/>
      <c r="AF31" s="401"/>
      <c r="AG31" s="399">
        <f>SUM(AG32:AG72)-AG59-AG45-AG41-AG37-AG32</f>
        <v>241951.93561106094</v>
      </c>
    </row>
    <row r="32" spans="1:33" s="230" customFormat="1" x14ac:dyDescent="0.25">
      <c r="A32" s="396" t="str">
        <f>'(C2) Burimet viti kaluar'!C29</f>
        <v>A.3.1</v>
      </c>
      <c r="B32" s="520" t="str">
        <f>'(G1) Fjalori'!A240</f>
        <v>Tarifa me menaxhimit te mbetjeve</v>
      </c>
      <c r="C32" s="521"/>
      <c r="D32" s="248">
        <f>'(C2) Burimet viti kaluar'!D29</f>
        <v>47766</v>
      </c>
      <c r="E32" s="248">
        <f>'(C2) Burimet viti kaluar'!E29</f>
        <v>44268</v>
      </c>
      <c r="F32" s="248">
        <f>'(C2) Burimet viti kaluar'!F29</f>
        <v>62422</v>
      </c>
      <c r="G32" s="248"/>
      <c r="H32" s="402"/>
      <c r="I32" s="402"/>
      <c r="J32" s="402"/>
      <c r="K32" s="402"/>
      <c r="L32" s="402"/>
      <c r="M32" s="402"/>
      <c r="N32" s="403"/>
      <c r="O32" s="402">
        <f>SUM(O33:O35)</f>
        <v>60740.974390000003</v>
      </c>
      <c r="P32" s="248"/>
      <c r="Q32" s="402"/>
      <c r="R32" s="402"/>
      <c r="S32" s="402"/>
      <c r="T32" s="402"/>
      <c r="U32" s="402"/>
      <c r="V32" s="402"/>
      <c r="W32" s="403"/>
      <c r="X32" s="402">
        <f>SUM(X33:X35)</f>
        <v>64065.454653540881</v>
      </c>
      <c r="Y32" s="248"/>
      <c r="Z32" s="402"/>
      <c r="AA32" s="402"/>
      <c r="AB32" s="402"/>
      <c r="AC32" s="402"/>
      <c r="AD32" s="402"/>
      <c r="AE32" s="402"/>
      <c r="AF32" s="403"/>
      <c r="AG32" s="403">
        <f>SUM(AG33:AG35)</f>
        <v>66913.371863515014</v>
      </c>
    </row>
    <row r="33" spans="1:33" s="221" customFormat="1" x14ac:dyDescent="0.2">
      <c r="A33" s="248" t="str">
        <f>'(C2) Burimet viti kaluar'!C30</f>
        <v>A.3.1.1</v>
      </c>
      <c r="B33" s="847" t="str">
        <f>'(G1) Fjalori'!A241</f>
        <v>Tarifa e pastrimit për familjet</v>
      </c>
      <c r="C33" s="848"/>
      <c r="D33" s="235">
        <f>'(C2) Burimet viti kaluar'!D30</f>
        <v>20790</v>
      </c>
      <c r="E33" s="235">
        <f>'(C2) Burimet viti kaluar'!E30</f>
        <v>13283</v>
      </c>
      <c r="F33" s="235">
        <f>'(C2) Burimet viti kaluar'!F30</f>
        <v>18709</v>
      </c>
      <c r="G33" s="880"/>
      <c r="H33" s="881"/>
      <c r="I33" s="32"/>
      <c r="J33" s="32"/>
      <c r="K33" s="32"/>
      <c r="L33" s="32"/>
      <c r="M33" s="32">
        <v>6.0985999999999999E-2</v>
      </c>
      <c r="N33" s="273"/>
      <c r="O33" s="36">
        <f>IF(F33&lt;&gt;0,F33*(1+(SUM(I33:M33))),N33)</f>
        <v>19849.987074000001</v>
      </c>
      <c r="P33" s="880"/>
      <c r="Q33" s="881"/>
      <c r="R33" s="32"/>
      <c r="S33" s="32"/>
      <c r="T33" s="32"/>
      <c r="U33" s="32"/>
      <c r="V33" s="32">
        <v>0.13980000000000001</v>
      </c>
      <c r="W33" s="273"/>
      <c r="X33" s="36">
        <f t="shared" ref="X33:X36" si="12">IF(O33&lt;&gt;0,O33*(1+(SUM(R33:V33))),W33)</f>
        <v>22625.0152669452</v>
      </c>
      <c r="Y33" s="880"/>
      <c r="Z33" s="881"/>
      <c r="AA33" s="32"/>
      <c r="AB33" s="32"/>
      <c r="AC33" s="32"/>
      <c r="AD33" s="32"/>
      <c r="AE33" s="32">
        <v>6.5546999999999994E-2</v>
      </c>
      <c r="AF33" s="273"/>
      <c r="AG33" s="36">
        <f t="shared" ref="AG33:AG36" si="13">IF(X33&lt;&gt;0,X33*(1+(SUM(AA33:AE33))),AF33)</f>
        <v>24108.017142647659</v>
      </c>
    </row>
    <row r="34" spans="1:33" s="221" customFormat="1" x14ac:dyDescent="0.2">
      <c r="A34" s="248" t="str">
        <f>'(C2) Burimet viti kaluar'!C31</f>
        <v>A.3.1.2</v>
      </c>
      <c r="B34" s="847" t="str">
        <f>'(G1) Fjalori'!A242</f>
        <v>Tarifa e pastrimit për institucionet</v>
      </c>
      <c r="C34" s="848"/>
      <c r="D34" s="235">
        <f>'(C2) Burimet viti kaluar'!D31</f>
        <v>356</v>
      </c>
      <c r="E34" s="235">
        <f>'(C2) Burimet viti kaluar'!E31</f>
        <v>1843</v>
      </c>
      <c r="F34" s="235">
        <f>'(C2) Burimet viti kaluar'!F31</f>
        <v>2434</v>
      </c>
      <c r="G34" s="880"/>
      <c r="H34" s="881"/>
      <c r="I34" s="32"/>
      <c r="J34" s="32"/>
      <c r="K34" s="32"/>
      <c r="L34" s="32"/>
      <c r="M34" s="32">
        <v>-0.72226999999999997</v>
      </c>
      <c r="N34" s="273"/>
      <c r="O34" s="36">
        <f t="shared" ref="O34:O36" si="14">IF(F34&lt;&gt;0,F34*(1+(SUM(I34:M34))),N34)</f>
        <v>675.99482000000012</v>
      </c>
      <c r="P34" s="880"/>
      <c r="Q34" s="881"/>
      <c r="R34" s="32"/>
      <c r="S34" s="32"/>
      <c r="T34" s="32"/>
      <c r="U34" s="32"/>
      <c r="V34" s="32">
        <v>0.18340000000000001</v>
      </c>
      <c r="W34" s="273"/>
      <c r="X34" s="36">
        <f t="shared" si="12"/>
        <v>799.97226998800011</v>
      </c>
      <c r="Y34" s="880"/>
      <c r="Z34" s="881"/>
      <c r="AA34" s="32"/>
      <c r="AB34" s="32"/>
      <c r="AC34" s="32"/>
      <c r="AD34" s="32"/>
      <c r="AE34" s="32">
        <v>3.125E-2</v>
      </c>
      <c r="AF34" s="273"/>
      <c r="AG34" s="36">
        <f t="shared" si="13"/>
        <v>824.97140342512512</v>
      </c>
    </row>
    <row r="35" spans="1:33" s="221" customFormat="1" x14ac:dyDescent="0.2">
      <c r="A35" s="248" t="str">
        <f>'(C2) Burimet viti kaluar'!C32</f>
        <v>A.3.1.3</v>
      </c>
      <c r="B35" s="847" t="str">
        <f>'(G1) Fjalori'!A243</f>
        <v>Tarifa e pastrimit për biznesin</v>
      </c>
      <c r="C35" s="848"/>
      <c r="D35" s="235">
        <f>'(C2) Burimet viti kaluar'!D32</f>
        <v>26620</v>
      </c>
      <c r="E35" s="235">
        <f>'(C2) Burimet viti kaluar'!E32</f>
        <v>29142</v>
      </c>
      <c r="F35" s="235">
        <f>'(C2) Burimet viti kaluar'!F32</f>
        <v>41279</v>
      </c>
      <c r="G35" s="880"/>
      <c r="H35" s="881"/>
      <c r="I35" s="32"/>
      <c r="J35" s="32"/>
      <c r="K35" s="32"/>
      <c r="L35" s="32"/>
      <c r="M35" s="32">
        <v>-2.5776E-2</v>
      </c>
      <c r="N35" s="273"/>
      <c r="O35" s="36">
        <f t="shared" si="14"/>
        <v>40214.992495999999</v>
      </c>
      <c r="P35" s="880"/>
      <c r="Q35" s="881"/>
      <c r="R35" s="32">
        <v>5.3800000000000002E-3</v>
      </c>
      <c r="S35" s="32"/>
      <c r="T35" s="32"/>
      <c r="U35" s="32"/>
      <c r="V35" s="32">
        <v>5.1999999999999998E-3</v>
      </c>
      <c r="W35" s="273"/>
      <c r="X35" s="36">
        <f t="shared" si="12"/>
        <v>40640.467116607681</v>
      </c>
      <c r="Y35" s="880"/>
      <c r="Z35" s="881"/>
      <c r="AA35" s="32"/>
      <c r="AB35" s="32"/>
      <c r="AC35" s="32"/>
      <c r="AD35" s="32"/>
      <c r="AE35" s="32">
        <v>3.2969999999999999E-2</v>
      </c>
      <c r="AF35" s="273"/>
      <c r="AG35" s="36">
        <f t="shared" si="13"/>
        <v>41980.383317442233</v>
      </c>
    </row>
    <row r="36" spans="1:33" s="230" customFormat="1" x14ac:dyDescent="0.2">
      <c r="A36" s="396" t="str">
        <f>'(C2) Burimet viti kaluar'!C33</f>
        <v>A.3.2</v>
      </c>
      <c r="B36" s="520" t="str">
        <f>'(G1) Fjalori'!A244</f>
        <v>Tarifa për mbledhjen dhe largimin e mbetjeve</v>
      </c>
      <c r="C36" s="520"/>
      <c r="D36" s="235">
        <f>'(C2) Burimet viti kaluar'!D33</f>
        <v>0</v>
      </c>
      <c r="E36" s="235">
        <f>'(C2) Burimet viti kaluar'!E33</f>
        <v>0</v>
      </c>
      <c r="F36" s="235">
        <f>'(C2) Burimet viti kaluar'!F33</f>
        <v>0</v>
      </c>
      <c r="G36" s="880"/>
      <c r="H36" s="881"/>
      <c r="I36" s="32"/>
      <c r="J36" s="32"/>
      <c r="K36" s="32"/>
      <c r="L36" s="32"/>
      <c r="M36" s="32"/>
      <c r="N36" s="273"/>
      <c r="O36" s="36">
        <f t="shared" si="14"/>
        <v>0</v>
      </c>
      <c r="P36" s="880"/>
      <c r="Q36" s="881"/>
      <c r="R36" s="32"/>
      <c r="S36" s="32"/>
      <c r="T36" s="32"/>
      <c r="U36" s="32"/>
      <c r="V36" s="32"/>
      <c r="W36" s="273"/>
      <c r="X36" s="36">
        <f t="shared" si="12"/>
        <v>0</v>
      </c>
      <c r="Y36" s="880"/>
      <c r="Z36" s="881"/>
      <c r="AA36" s="32"/>
      <c r="AB36" s="32"/>
      <c r="AC36" s="32"/>
      <c r="AD36" s="32"/>
      <c r="AE36" s="32"/>
      <c r="AF36" s="273"/>
      <c r="AG36" s="36">
        <f t="shared" si="13"/>
        <v>0</v>
      </c>
    </row>
    <row r="37" spans="1:33" s="230" customFormat="1" x14ac:dyDescent="0.25">
      <c r="A37" s="396" t="str">
        <f>'(C2) Burimet viti kaluar'!C34</f>
        <v>A.3.3</v>
      </c>
      <c r="B37" s="520" t="str">
        <f>'(G1) Fjalori'!A245</f>
        <v>Tarifa për ndriçimin publik</v>
      </c>
      <c r="C37" s="521"/>
      <c r="D37" s="248">
        <f>'(C2) Burimet viti kaluar'!D34</f>
        <v>13980</v>
      </c>
      <c r="E37" s="248">
        <f>'(C2) Burimet viti kaluar'!E34</f>
        <v>12727</v>
      </c>
      <c r="F37" s="248">
        <f>'(C2) Burimet viti kaluar'!F34</f>
        <v>17963</v>
      </c>
      <c r="G37" s="248"/>
      <c r="H37" s="402"/>
      <c r="I37" s="402"/>
      <c r="J37" s="402"/>
      <c r="K37" s="402"/>
      <c r="L37" s="402"/>
      <c r="M37" s="402"/>
      <c r="N37" s="403"/>
      <c r="O37" s="402">
        <f>SUM(O38:O40)</f>
        <v>19171.375899999999</v>
      </c>
      <c r="P37" s="248"/>
      <c r="Q37" s="402"/>
      <c r="R37" s="402"/>
      <c r="S37" s="402"/>
      <c r="T37" s="402"/>
      <c r="U37" s="402"/>
      <c r="V37" s="402"/>
      <c r="W37" s="403"/>
      <c r="X37" s="402">
        <f>SUM(X38:X40)</f>
        <v>20433.358019737996</v>
      </c>
      <c r="Y37" s="248"/>
      <c r="Z37" s="402"/>
      <c r="AA37" s="402"/>
      <c r="AB37" s="402"/>
      <c r="AC37" s="402"/>
      <c r="AD37" s="402"/>
      <c r="AE37" s="402"/>
      <c r="AF37" s="403"/>
      <c r="AG37" s="403">
        <f>SUM(AG38:AG40)</f>
        <v>21350.96883158922</v>
      </c>
    </row>
    <row r="38" spans="1:33" s="221" customFormat="1" x14ac:dyDescent="0.2">
      <c r="A38" s="248" t="str">
        <f>'(C2) Burimet viti kaluar'!C35</f>
        <v>A.3.3.1</v>
      </c>
      <c r="B38" s="847" t="str">
        <f>'(G1) Fjalori'!A246</f>
        <v>Tarifa për ndriçimin publik nga familjet</v>
      </c>
      <c r="C38" s="848"/>
      <c r="D38" s="235">
        <f>'(C2) Burimet viti kaluar'!D35</f>
        <v>6085</v>
      </c>
      <c r="E38" s="235">
        <f>'(C2) Burimet viti kaluar'!E35</f>
        <v>2880</v>
      </c>
      <c r="F38" s="235">
        <f>'(C2) Burimet viti kaluar'!F35</f>
        <v>5384</v>
      </c>
      <c r="G38" s="880"/>
      <c r="H38" s="881"/>
      <c r="I38" s="32"/>
      <c r="J38" s="32"/>
      <c r="K38" s="32"/>
      <c r="L38" s="32"/>
      <c r="M38" s="32">
        <v>0.15175</v>
      </c>
      <c r="N38" s="273"/>
      <c r="O38" s="36">
        <f t="shared" ref="O38:O40" si="15">IF(F38&lt;&gt;0,F38*(1+(SUM(I38:M38))),N38)</f>
        <v>6201.0219999999999</v>
      </c>
      <c r="P38" s="880"/>
      <c r="Q38" s="881"/>
      <c r="R38" s="32"/>
      <c r="S38" s="32"/>
      <c r="T38" s="32"/>
      <c r="U38" s="32"/>
      <c r="V38" s="32">
        <v>0.14143</v>
      </c>
      <c r="W38" s="273"/>
      <c r="X38" s="36">
        <f t="shared" ref="X38:X40" si="16">IF(O38&lt;&gt;0,O38*(1+(SUM(R38:V38))),W38)</f>
        <v>7078.0325414599993</v>
      </c>
      <c r="Y38" s="880"/>
      <c r="Z38" s="881"/>
      <c r="AA38" s="32"/>
      <c r="AB38" s="32"/>
      <c r="AC38" s="32"/>
      <c r="AD38" s="32"/>
      <c r="AE38" s="32">
        <v>6.6830000000000001E-2</v>
      </c>
      <c r="AF38" s="273"/>
      <c r="AG38" s="36">
        <f t="shared" ref="AG38:AG40" si="17">IF(X38&lt;&gt;0,X38*(1+(SUM(AA38:AE38))),AF38)</f>
        <v>7551.0574562057709</v>
      </c>
    </row>
    <row r="39" spans="1:33" s="221" customFormat="1" x14ac:dyDescent="0.2">
      <c r="A39" s="248" t="str">
        <f>'(C2) Burimet viti kaluar'!C36</f>
        <v>A.3.3.2</v>
      </c>
      <c r="B39" s="847" t="str">
        <f>'(G1) Fjalori'!A247</f>
        <v>Tarifa për ndriçimin publik nga institucionet</v>
      </c>
      <c r="C39" s="848"/>
      <c r="D39" s="235">
        <f>'(C2) Burimet viti kaluar'!D36</f>
        <v>104</v>
      </c>
      <c r="E39" s="235">
        <f>'(C2) Burimet viti kaluar'!E36</f>
        <v>503</v>
      </c>
      <c r="F39" s="235">
        <f>'(C2) Burimet viti kaluar'!F36</f>
        <v>700</v>
      </c>
      <c r="G39" s="880"/>
      <c r="H39" s="881"/>
      <c r="I39" s="32"/>
      <c r="J39" s="32"/>
      <c r="K39" s="32"/>
      <c r="L39" s="32"/>
      <c r="M39" s="32">
        <v>-0.68142999999999998</v>
      </c>
      <c r="N39" s="273"/>
      <c r="O39" s="36">
        <f t="shared" si="15"/>
        <v>222.99900000000002</v>
      </c>
      <c r="P39" s="880"/>
      <c r="Q39" s="881"/>
      <c r="R39" s="32"/>
      <c r="S39" s="32"/>
      <c r="T39" s="32"/>
      <c r="U39" s="32"/>
      <c r="V39" s="32">
        <v>-5.8299999999999998E-2</v>
      </c>
      <c r="W39" s="273"/>
      <c r="X39" s="36">
        <f t="shared" si="16"/>
        <v>209.99815830000003</v>
      </c>
      <c r="Y39" s="880"/>
      <c r="Z39" s="881"/>
      <c r="AA39" s="32"/>
      <c r="AB39" s="32"/>
      <c r="AC39" s="32"/>
      <c r="AD39" s="32"/>
      <c r="AE39" s="32">
        <v>9.5200000000000007E-2</v>
      </c>
      <c r="AF39" s="273"/>
      <c r="AG39" s="36">
        <f t="shared" si="17"/>
        <v>229.98998297016001</v>
      </c>
    </row>
    <row r="40" spans="1:33" s="221" customFormat="1" x14ac:dyDescent="0.2">
      <c r="A40" s="248" t="str">
        <f>'(C2) Burimet viti kaluar'!C37</f>
        <v>A.3.3.3</v>
      </c>
      <c r="B40" s="847" t="str">
        <f>'(G1) Fjalori'!A248</f>
        <v>Tarifa për ndriçimin publik nga biznesi</v>
      </c>
      <c r="C40" s="848"/>
      <c r="D40" s="235">
        <f>'(C2) Burimet viti kaluar'!D37</f>
        <v>7791</v>
      </c>
      <c r="E40" s="235">
        <f>'(C2) Burimet viti kaluar'!E37</f>
        <v>9344</v>
      </c>
      <c r="F40" s="235">
        <f>'(C2) Burimet viti kaluar'!F37</f>
        <v>11879</v>
      </c>
      <c r="G40" s="880"/>
      <c r="H40" s="881"/>
      <c r="I40" s="32"/>
      <c r="J40" s="32"/>
      <c r="K40" s="32"/>
      <c r="L40" s="32"/>
      <c r="M40" s="32">
        <v>7.3099999999999998E-2</v>
      </c>
      <c r="N40" s="273"/>
      <c r="O40" s="36">
        <f t="shared" si="15"/>
        <v>12747.354899999998</v>
      </c>
      <c r="P40" s="880"/>
      <c r="Q40" s="881"/>
      <c r="R40" s="32"/>
      <c r="S40" s="32"/>
      <c r="T40" s="32"/>
      <c r="U40" s="32"/>
      <c r="V40" s="32">
        <v>3.1220000000000001E-2</v>
      </c>
      <c r="W40" s="273"/>
      <c r="X40" s="36">
        <f t="shared" si="16"/>
        <v>13145.327319977998</v>
      </c>
      <c r="Y40" s="880"/>
      <c r="Z40" s="881"/>
      <c r="AA40" s="32"/>
      <c r="AB40" s="32"/>
      <c r="AC40" s="32"/>
      <c r="AD40" s="32"/>
      <c r="AE40" s="32">
        <v>3.2300000000000002E-2</v>
      </c>
      <c r="AF40" s="273"/>
      <c r="AG40" s="36">
        <f t="shared" si="17"/>
        <v>13569.921392413287</v>
      </c>
    </row>
    <row r="41" spans="1:33" s="230" customFormat="1" x14ac:dyDescent="0.25">
      <c r="A41" s="396" t="str">
        <f>'(C2) Burimet viti kaluar'!C38</f>
        <v>A.3.4</v>
      </c>
      <c r="B41" s="520" t="str">
        <f>'(G1) Fjalori'!A249</f>
        <v>Tarifa për gjelbërimin</v>
      </c>
      <c r="C41" s="521"/>
      <c r="D41" s="248">
        <f>'(C2) Burimet viti kaluar'!D38</f>
        <v>14777</v>
      </c>
      <c r="E41" s="248">
        <f>'(C2) Burimet viti kaluar'!E38</f>
        <v>13439</v>
      </c>
      <c r="F41" s="248">
        <f>'(C2) Burimet viti kaluar'!F38</f>
        <v>18968</v>
      </c>
      <c r="G41" s="248"/>
      <c r="H41" s="402"/>
      <c r="I41" s="402"/>
      <c r="J41" s="402"/>
      <c r="K41" s="402"/>
      <c r="L41" s="402"/>
      <c r="M41" s="402"/>
      <c r="N41" s="403"/>
      <c r="O41" s="402">
        <f>SUM(O42:O44)</f>
        <v>15968.07495</v>
      </c>
      <c r="P41" s="248"/>
      <c r="Q41" s="402"/>
      <c r="R41" s="402"/>
      <c r="S41" s="402"/>
      <c r="T41" s="402"/>
      <c r="U41" s="402"/>
      <c r="V41" s="402"/>
      <c r="W41" s="403"/>
      <c r="X41" s="402">
        <f>SUM(X42:X44)</f>
        <v>16351.615618200001</v>
      </c>
      <c r="Y41" s="248"/>
      <c r="Z41" s="402"/>
      <c r="AA41" s="402"/>
      <c r="AB41" s="402"/>
      <c r="AC41" s="402"/>
      <c r="AD41" s="402"/>
      <c r="AE41" s="402"/>
      <c r="AF41" s="403"/>
      <c r="AG41" s="403">
        <f>SUM(AG42:AG44)</f>
        <v>16898.626669454439</v>
      </c>
    </row>
    <row r="42" spans="1:33" s="221" customFormat="1" x14ac:dyDescent="0.2">
      <c r="A42" s="248" t="str">
        <f>'(C2) Burimet viti kaluar'!C39</f>
        <v>A.3.4.1</v>
      </c>
      <c r="B42" s="847" t="str">
        <f>'(G1) Fjalori'!A250</f>
        <v>Tarifa për gjelbërimin nga familjet</v>
      </c>
      <c r="C42" s="848"/>
      <c r="D42" s="235">
        <f>'(C2) Burimet viti kaluar'!D39</f>
        <v>6432</v>
      </c>
      <c r="E42" s="235">
        <f>'(C2) Burimet viti kaluar'!E39</f>
        <v>3054</v>
      </c>
      <c r="F42" s="235">
        <f>'(C2) Burimet viti kaluar'!F39</f>
        <v>5685</v>
      </c>
      <c r="G42" s="880"/>
      <c r="H42" s="881"/>
      <c r="I42" s="32"/>
      <c r="J42" s="32"/>
      <c r="K42" s="32"/>
      <c r="L42" s="32"/>
      <c r="M42" s="32">
        <v>-0.23465</v>
      </c>
      <c r="N42" s="273"/>
      <c r="O42" s="36">
        <f t="shared" ref="O42:O44" si="18">IF(F42&lt;&gt;0,F42*(1+(SUM(I42:M42))),N42)</f>
        <v>4351.0147500000003</v>
      </c>
      <c r="P42" s="880"/>
      <c r="Q42" s="881"/>
      <c r="R42" s="32"/>
      <c r="S42" s="32"/>
      <c r="T42" s="32"/>
      <c r="U42" s="32"/>
      <c r="V42" s="32">
        <v>2.436E-2</v>
      </c>
      <c r="W42" s="273"/>
      <c r="X42" s="36">
        <f t="shared" ref="X42:X44" si="19">IF(O42&lt;&gt;0,O42*(1+(SUM(R42:V42))),W42)</f>
        <v>4457.0054693100001</v>
      </c>
      <c r="Y42" s="880"/>
      <c r="Z42" s="881"/>
      <c r="AA42" s="32"/>
      <c r="AB42" s="32"/>
      <c r="AC42" s="32"/>
      <c r="AD42" s="32"/>
      <c r="AE42" s="32">
        <v>2.0639999999999999E-2</v>
      </c>
      <c r="AF42" s="273"/>
      <c r="AG42" s="36">
        <f t="shared" ref="AG42:AG44" si="20">IF(X42&lt;&gt;0,X42*(1+(SUM(AA42:AE42))),AF42)</f>
        <v>4548.9980621965587</v>
      </c>
    </row>
    <row r="43" spans="1:33" s="221" customFormat="1" x14ac:dyDescent="0.2">
      <c r="A43" s="248" t="str">
        <f>'(C2) Burimet viti kaluar'!C40</f>
        <v>A.3.4.2</v>
      </c>
      <c r="B43" s="847" t="str">
        <f>'(G1) Fjalori'!A251</f>
        <v>Tarifa për gjelbërimin nga Institucionet</v>
      </c>
      <c r="C43" s="848"/>
      <c r="D43" s="235">
        <f>'(C2) Burimet viti kaluar'!D40</f>
        <v>110</v>
      </c>
      <c r="E43" s="235">
        <f>'(C2) Burimet viti kaluar'!E40</f>
        <v>560</v>
      </c>
      <c r="F43" s="235">
        <f>'(C2) Burimet viti kaluar'!F40</f>
        <v>740</v>
      </c>
      <c r="G43" s="880"/>
      <c r="H43" s="881"/>
      <c r="I43" s="32"/>
      <c r="J43" s="32"/>
      <c r="K43" s="32"/>
      <c r="L43" s="32"/>
      <c r="M43" s="32">
        <v>-0.69864999999999999</v>
      </c>
      <c r="N43" s="273"/>
      <c r="O43" s="36">
        <f t="shared" si="18"/>
        <v>222.999</v>
      </c>
      <c r="P43" s="880"/>
      <c r="Q43" s="881"/>
      <c r="R43" s="32"/>
      <c r="S43" s="32"/>
      <c r="T43" s="32"/>
      <c r="U43" s="32"/>
      <c r="V43" s="32">
        <v>-5.8290000000000002E-2</v>
      </c>
      <c r="W43" s="273"/>
      <c r="X43" s="36">
        <f t="shared" si="19"/>
        <v>210.00038829000002</v>
      </c>
      <c r="Y43" s="880"/>
      <c r="Z43" s="881"/>
      <c r="AA43" s="32"/>
      <c r="AB43" s="32"/>
      <c r="AC43" s="32"/>
      <c r="AD43" s="32"/>
      <c r="AE43" s="32">
        <v>9.5240000000000005E-2</v>
      </c>
      <c r="AF43" s="273"/>
      <c r="AG43" s="36">
        <f t="shared" si="20"/>
        <v>230.00082527073963</v>
      </c>
    </row>
    <row r="44" spans="1:33" s="221" customFormat="1" x14ac:dyDescent="0.2">
      <c r="A44" s="248" t="str">
        <f>'(C2) Burimet viti kaluar'!C41</f>
        <v>A.3.4.3</v>
      </c>
      <c r="B44" s="847" t="str">
        <f>'(G1) Fjalori'!A252</f>
        <v>Tarifa për gjelbërimin nga bizneset</v>
      </c>
      <c r="C44" s="848"/>
      <c r="D44" s="235">
        <f>'(C2) Burimet viti kaluar'!D41</f>
        <v>8235</v>
      </c>
      <c r="E44" s="235">
        <f>'(C2) Burimet viti kaluar'!E41</f>
        <v>9825</v>
      </c>
      <c r="F44" s="235">
        <f>'(C2) Burimet viti kaluar'!F41</f>
        <v>12543</v>
      </c>
      <c r="G44" s="880"/>
      <c r="H44" s="881"/>
      <c r="I44" s="32"/>
      <c r="J44" s="32"/>
      <c r="K44" s="32"/>
      <c r="L44" s="32"/>
      <c r="M44" s="32">
        <v>-9.1600000000000001E-2</v>
      </c>
      <c r="N44" s="273"/>
      <c r="O44" s="36">
        <f t="shared" si="18"/>
        <v>11394.0612</v>
      </c>
      <c r="P44" s="880"/>
      <c r="Q44" s="881"/>
      <c r="R44" s="32"/>
      <c r="S44" s="32"/>
      <c r="T44" s="32"/>
      <c r="U44" s="32"/>
      <c r="V44" s="32">
        <v>2.5499999999999998E-2</v>
      </c>
      <c r="W44" s="273"/>
      <c r="X44" s="36">
        <f t="shared" si="19"/>
        <v>11684.6097606</v>
      </c>
      <c r="Y44" s="880"/>
      <c r="Z44" s="881"/>
      <c r="AA44" s="32"/>
      <c r="AB44" s="32"/>
      <c r="AC44" s="32"/>
      <c r="AD44" s="32"/>
      <c r="AE44" s="32">
        <v>3.7229999999999999E-2</v>
      </c>
      <c r="AF44" s="273"/>
      <c r="AG44" s="36">
        <f t="shared" si="20"/>
        <v>12119.627781987139</v>
      </c>
    </row>
    <row r="45" spans="1:33" s="230" customFormat="1" x14ac:dyDescent="0.25">
      <c r="A45" s="396" t="str">
        <f>'(C2) Burimet viti kaluar'!C42</f>
        <v>A.3.5</v>
      </c>
      <c r="B45" s="520" t="str">
        <f>'(G1) Fjalori'!A253</f>
        <v>Tarifa për shërbimet administrative të bashkisë</v>
      </c>
      <c r="C45" s="521"/>
      <c r="D45" s="248">
        <f>'(C2) Burimet viti kaluar'!D42</f>
        <v>50970</v>
      </c>
      <c r="E45" s="248">
        <f>'(C2) Burimet viti kaluar'!E42</f>
        <v>47696</v>
      </c>
      <c r="F45" s="248">
        <f>'(C2) Burimet viti kaluar'!F42</f>
        <v>81021</v>
      </c>
      <c r="G45" s="248"/>
      <c r="H45" s="402"/>
      <c r="I45" s="402"/>
      <c r="J45" s="402"/>
      <c r="K45" s="402"/>
      <c r="L45" s="402"/>
      <c r="M45" s="402"/>
      <c r="N45" s="403"/>
      <c r="O45" s="402">
        <f>SUM(O46:O58)</f>
        <v>95558.8799</v>
      </c>
      <c r="P45" s="248"/>
      <c r="Q45" s="402"/>
      <c r="R45" s="402"/>
      <c r="S45" s="402"/>
      <c r="T45" s="402"/>
      <c r="U45" s="402"/>
      <c r="V45" s="402"/>
      <c r="W45" s="403"/>
      <c r="X45" s="402">
        <f>SUM(X46:X58)</f>
        <v>106789.33543084998</v>
      </c>
      <c r="Y45" s="248"/>
      <c r="Z45" s="402"/>
      <c r="AA45" s="402"/>
      <c r="AB45" s="402"/>
      <c r="AC45" s="402"/>
      <c r="AD45" s="402"/>
      <c r="AE45" s="402"/>
      <c r="AF45" s="403"/>
      <c r="AG45" s="403">
        <f>SUM(AG46:AG58)</f>
        <v>115173.99703095223</v>
      </c>
    </row>
    <row r="46" spans="1:33" s="221" customFormat="1" x14ac:dyDescent="0.2">
      <c r="A46" s="248" t="str">
        <f>'(C2) Burimet viti kaluar'!C43</f>
        <v>A.3.5.1</v>
      </c>
      <c r="B46" s="847" t="str">
        <f>'(G1) Fjalori'!A254</f>
        <v>Tarifa për shërbimet administrative të bashkisë</v>
      </c>
      <c r="C46" s="848"/>
      <c r="D46" s="235">
        <f>'(C2) Burimet viti kaluar'!D43</f>
        <v>5</v>
      </c>
      <c r="E46" s="235">
        <f>'(C2) Burimet viti kaluar'!E43</f>
        <v>0</v>
      </c>
      <c r="F46" s="235">
        <f>'(C2) Burimet viti kaluar'!F43</f>
        <v>71</v>
      </c>
      <c r="G46" s="880"/>
      <c r="H46" s="881"/>
      <c r="I46" s="32"/>
      <c r="J46" s="32"/>
      <c r="K46" s="32"/>
      <c r="L46" s="32"/>
      <c r="M46" s="32">
        <v>-1</v>
      </c>
      <c r="N46" s="273">
        <v>0</v>
      </c>
      <c r="O46" s="36">
        <f t="shared" ref="O46:O58" si="21">IF(F46&lt;&gt;0,F46*(1+(SUM(I46:M46))),N46)</f>
        <v>0</v>
      </c>
      <c r="P46" s="880"/>
      <c r="Q46" s="881"/>
      <c r="R46" s="32"/>
      <c r="S46" s="32"/>
      <c r="T46" s="32"/>
      <c r="U46" s="32"/>
      <c r="V46" s="32"/>
      <c r="W46" s="273"/>
      <c r="X46" s="36">
        <f t="shared" ref="X46:X58" si="22">IF(O46&lt;&gt;0,O46*(1+(SUM(R46:V46))),W46)</f>
        <v>0</v>
      </c>
      <c r="Y46" s="880"/>
      <c r="Z46" s="881"/>
      <c r="AA46" s="32"/>
      <c r="AB46" s="32"/>
      <c r="AC46" s="32"/>
      <c r="AD46" s="32"/>
      <c r="AE46" s="32"/>
      <c r="AF46" s="273"/>
      <c r="AG46" s="36">
        <f t="shared" ref="AG46:AG58" si="23">IF(X46&lt;&gt;0,X46*(1+(SUM(AA46:AE46))),AF46)</f>
        <v>0</v>
      </c>
    </row>
    <row r="47" spans="1:33" s="221" customFormat="1" x14ac:dyDescent="0.2">
      <c r="A47" s="248" t="str">
        <f>'(C2) Burimet viti kaluar'!C44</f>
        <v>A.3.5.2</v>
      </c>
      <c r="B47" s="847" t="str">
        <f>'(G1) Fjalori'!A255</f>
        <v>Tarifa për dhënien e liçensave, lejeve e autorizimeve</v>
      </c>
      <c r="C47" s="848"/>
      <c r="D47" s="235">
        <f>'(C2) Burimet viti kaluar'!D44</f>
        <v>1200</v>
      </c>
      <c r="E47" s="235">
        <f>'(C2) Burimet viti kaluar'!E44</f>
        <v>800</v>
      </c>
      <c r="F47" s="235">
        <f>'(C2) Burimet viti kaluar'!F44</f>
        <v>2000</v>
      </c>
      <c r="G47" s="880"/>
      <c r="H47" s="881"/>
      <c r="I47" s="32"/>
      <c r="J47" s="32"/>
      <c r="K47" s="32"/>
      <c r="L47" s="32"/>
      <c r="M47" s="32">
        <v>1</v>
      </c>
      <c r="N47" s="273"/>
      <c r="O47" s="36">
        <f t="shared" si="21"/>
        <v>4000</v>
      </c>
      <c r="P47" s="880"/>
      <c r="Q47" s="881"/>
      <c r="R47" s="32"/>
      <c r="S47" s="32"/>
      <c r="T47" s="32"/>
      <c r="U47" s="32"/>
      <c r="V47" s="32"/>
      <c r="W47" s="273"/>
      <c r="X47" s="36">
        <f t="shared" si="22"/>
        <v>4000</v>
      </c>
      <c r="Y47" s="880"/>
      <c r="Z47" s="881"/>
      <c r="AA47" s="32"/>
      <c r="AB47" s="32"/>
      <c r="AC47" s="32"/>
      <c r="AD47" s="32"/>
      <c r="AE47" s="32"/>
      <c r="AF47" s="273"/>
      <c r="AG47" s="36">
        <f t="shared" si="23"/>
        <v>4000</v>
      </c>
    </row>
    <row r="48" spans="1:33" s="221" customFormat="1" x14ac:dyDescent="0.2">
      <c r="A48" s="248" t="str">
        <f>'(C2) Burimet viti kaluar'!C45</f>
        <v>A.3.5.3</v>
      </c>
      <c r="B48" s="847" t="str">
        <f>'(G1) Fjalori'!A256</f>
        <v>Tarifa të kontrollit të zhvillimit të territorit</v>
      </c>
      <c r="C48" s="848"/>
      <c r="D48" s="235">
        <f>'(C2) Burimet viti kaluar'!D45</f>
        <v>9522</v>
      </c>
      <c r="E48" s="235">
        <f>'(C2) Burimet viti kaluar'!E45</f>
        <v>4279</v>
      </c>
      <c r="F48" s="235">
        <f>'(C2) Burimet viti kaluar'!F45</f>
        <v>10000</v>
      </c>
      <c r="G48" s="880"/>
      <c r="H48" s="881"/>
      <c r="I48" s="32"/>
      <c r="J48" s="32"/>
      <c r="K48" s="32"/>
      <c r="L48" s="32"/>
      <c r="M48" s="32">
        <v>0.1</v>
      </c>
      <c r="N48" s="273"/>
      <c r="O48" s="36">
        <f t="shared" si="21"/>
        <v>11000</v>
      </c>
      <c r="P48" s="880"/>
      <c r="Q48" s="881"/>
      <c r="R48" s="32"/>
      <c r="S48" s="32"/>
      <c r="T48" s="32"/>
      <c r="U48" s="32"/>
      <c r="V48" s="32">
        <v>9.0899999999999995E-2</v>
      </c>
      <c r="W48" s="273"/>
      <c r="X48" s="36">
        <f t="shared" si="22"/>
        <v>11999.9</v>
      </c>
      <c r="Y48" s="880"/>
      <c r="Z48" s="881"/>
      <c r="AA48" s="32"/>
      <c r="AB48" s="32"/>
      <c r="AC48" s="32">
        <v>4.1666000000000002E-2</v>
      </c>
      <c r="AD48" s="32"/>
      <c r="AE48" s="32"/>
      <c r="AF48" s="273"/>
      <c r="AG48" s="36">
        <f t="shared" si="23"/>
        <v>12499.8878334</v>
      </c>
    </row>
    <row r="49" spans="1:33" s="221" customFormat="1" x14ac:dyDescent="0.2">
      <c r="A49" s="248" t="str">
        <f>'(C2) Burimet viti kaluar'!C46</f>
        <v>A.3.5.4</v>
      </c>
      <c r="B49" s="847" t="str">
        <f>'(G1) Fjalori'!A257</f>
        <v>Tarifa për vulosje veterinarie të bagëtive të therura</v>
      </c>
      <c r="C49" s="848"/>
      <c r="D49" s="235">
        <f>'(C2) Burimet viti kaluar'!D46</f>
        <v>729</v>
      </c>
      <c r="E49" s="235">
        <f>'(C2) Burimet viti kaluar'!E46</f>
        <v>338</v>
      </c>
      <c r="F49" s="235">
        <f>'(C2) Burimet viti kaluar'!F46</f>
        <v>782</v>
      </c>
      <c r="G49" s="880"/>
      <c r="H49" s="881"/>
      <c r="I49" s="32"/>
      <c r="J49" s="32"/>
      <c r="K49" s="32"/>
      <c r="L49" s="32"/>
      <c r="M49" s="32">
        <v>-1</v>
      </c>
      <c r="N49" s="273"/>
      <c r="O49" s="36">
        <f t="shared" si="21"/>
        <v>0</v>
      </c>
      <c r="P49" s="880"/>
      <c r="Q49" s="881"/>
      <c r="R49" s="32"/>
      <c r="S49" s="32"/>
      <c r="T49" s="32"/>
      <c r="U49" s="32"/>
      <c r="V49" s="32"/>
      <c r="W49" s="273"/>
      <c r="X49" s="36">
        <f t="shared" si="22"/>
        <v>0</v>
      </c>
      <c r="Y49" s="880"/>
      <c r="Z49" s="881"/>
      <c r="AA49" s="32"/>
      <c r="AB49" s="32"/>
      <c r="AC49" s="32"/>
      <c r="AD49" s="32"/>
      <c r="AE49" s="32"/>
      <c r="AF49" s="273"/>
      <c r="AG49" s="36">
        <f t="shared" si="23"/>
        <v>0</v>
      </c>
    </row>
    <row r="50" spans="1:33" s="221" customFormat="1" x14ac:dyDescent="0.2">
      <c r="A50" s="248" t="str">
        <f>'(C2) Burimet viti kaluar'!C47</f>
        <v>A.3.5.5</v>
      </c>
      <c r="B50" s="847" t="str">
        <f>'(G1) Fjalori'!A258</f>
        <v>Tarifa e liçensimit të veprimtarive të transportit</v>
      </c>
      <c r="C50" s="848"/>
      <c r="D50" s="235">
        <f>'(C2) Burimet viti kaluar'!D47</f>
        <v>1939</v>
      </c>
      <c r="E50" s="235">
        <f>'(C2) Burimet viti kaluar'!E47</f>
        <v>1291</v>
      </c>
      <c r="F50" s="235">
        <f>'(C2) Burimet viti kaluar'!F47</f>
        <v>1319</v>
      </c>
      <c r="G50" s="880"/>
      <c r="H50" s="881"/>
      <c r="I50" s="32"/>
      <c r="J50" s="32"/>
      <c r="K50" s="32"/>
      <c r="L50" s="32"/>
      <c r="M50" s="32">
        <v>0.1221</v>
      </c>
      <c r="N50" s="273"/>
      <c r="O50" s="36">
        <f t="shared" si="21"/>
        <v>1480.0499000000002</v>
      </c>
      <c r="P50" s="880"/>
      <c r="Q50" s="881"/>
      <c r="R50" s="32"/>
      <c r="S50" s="32"/>
      <c r="T50" s="32"/>
      <c r="U50" s="32"/>
      <c r="V50" s="32">
        <v>1.35E-2</v>
      </c>
      <c r="W50" s="273"/>
      <c r="X50" s="36">
        <f t="shared" si="22"/>
        <v>1500.0305736500004</v>
      </c>
      <c r="Y50" s="880"/>
      <c r="Z50" s="881"/>
      <c r="AA50" s="32"/>
      <c r="AB50" s="32"/>
      <c r="AC50" s="32">
        <v>3.3329999999999999E-2</v>
      </c>
      <c r="AD50" s="32"/>
      <c r="AE50" s="32"/>
      <c r="AF50" s="273"/>
      <c r="AG50" s="36">
        <f t="shared" si="23"/>
        <v>1550.026592669755</v>
      </c>
    </row>
    <row r="51" spans="1:33" s="221" customFormat="1" x14ac:dyDescent="0.2">
      <c r="A51" s="248" t="str">
        <f>'(C2) Burimet viti kaluar'!C48</f>
        <v>A.3.5.6</v>
      </c>
      <c r="B51" s="847" t="str">
        <f>'(G1) Fjalori'!A259</f>
        <v>Tarifa e parkimit për mjetet e liçensuara dhe vendparkime publike</v>
      </c>
      <c r="C51" s="848"/>
      <c r="D51" s="235">
        <f>'(C2) Burimet viti kaluar'!D48</f>
        <v>3882</v>
      </c>
      <c r="E51" s="235">
        <f>'(C2) Burimet viti kaluar'!E48</f>
        <v>4773</v>
      </c>
      <c r="F51" s="235">
        <f>'(C2) Burimet viti kaluar'!F48</f>
        <v>4500</v>
      </c>
      <c r="G51" s="880"/>
      <c r="H51" s="881"/>
      <c r="I51" s="32"/>
      <c r="J51" s="32"/>
      <c r="K51" s="32"/>
      <c r="L51" s="32"/>
      <c r="M51" s="32">
        <v>0.61</v>
      </c>
      <c r="N51" s="273"/>
      <c r="O51" s="36">
        <f t="shared" si="21"/>
        <v>7244.9999999999991</v>
      </c>
      <c r="P51" s="880"/>
      <c r="Q51" s="881"/>
      <c r="R51" s="32"/>
      <c r="S51" s="32"/>
      <c r="T51" s="32"/>
      <c r="U51" s="32"/>
      <c r="V51" s="32">
        <v>2.1399999999999999E-2</v>
      </c>
      <c r="W51" s="273"/>
      <c r="X51" s="36">
        <f t="shared" si="22"/>
        <v>7400.0429999999997</v>
      </c>
      <c r="Y51" s="880"/>
      <c r="Z51" s="881"/>
      <c r="AA51" s="32"/>
      <c r="AB51" s="32"/>
      <c r="AC51" s="32"/>
      <c r="AD51" s="32">
        <v>4.0500000000000001E-2</v>
      </c>
      <c r="AE51" s="32"/>
      <c r="AF51" s="273"/>
      <c r="AG51" s="36">
        <f t="shared" si="23"/>
        <v>7699.7447414999997</v>
      </c>
    </row>
    <row r="52" spans="1:33" s="221" customFormat="1" x14ac:dyDescent="0.2">
      <c r="A52" s="248" t="str">
        <f>'(C2) Burimet viti kaluar'!C49</f>
        <v>A.3.5.7</v>
      </c>
      <c r="B52" s="847" t="str">
        <f>'(G1) Fjalori'!A260</f>
        <v>Tarifa për dhënie liçense për tregtimin e naftës bruto dhe nënprodukteve të saj</v>
      </c>
      <c r="C52" s="848"/>
      <c r="D52" s="235">
        <f>'(C2) Burimet viti kaluar'!D49</f>
        <v>0</v>
      </c>
      <c r="E52" s="235">
        <f>'(C2) Burimet viti kaluar'!E49</f>
        <v>0</v>
      </c>
      <c r="F52" s="235">
        <f>'(C2) Burimet viti kaluar'!F49</f>
        <v>0</v>
      </c>
      <c r="G52" s="880"/>
      <c r="H52" s="881"/>
      <c r="I52" s="32"/>
      <c r="J52" s="32"/>
      <c r="K52" s="32"/>
      <c r="L52" s="32"/>
      <c r="M52" s="32"/>
      <c r="N52" s="273"/>
      <c r="O52" s="36">
        <f t="shared" si="21"/>
        <v>0</v>
      </c>
      <c r="P52" s="880"/>
      <c r="Q52" s="881"/>
      <c r="R52" s="32"/>
      <c r="S52" s="32"/>
      <c r="T52" s="32"/>
      <c r="U52" s="32"/>
      <c r="V52" s="32"/>
      <c r="W52" s="273"/>
      <c r="X52" s="36">
        <f t="shared" si="22"/>
        <v>0</v>
      </c>
      <c r="Y52" s="880"/>
      <c r="Z52" s="881"/>
      <c r="AA52" s="32"/>
      <c r="AB52" s="32"/>
      <c r="AC52" s="32"/>
      <c r="AD52" s="32"/>
      <c r="AE52" s="32"/>
      <c r="AF52" s="273"/>
      <c r="AG52" s="36">
        <f t="shared" si="23"/>
        <v>0</v>
      </c>
    </row>
    <row r="53" spans="1:33" s="221" customFormat="1" x14ac:dyDescent="0.2">
      <c r="A53" s="248" t="str">
        <f>'(C2) Burimet viti kaluar'!C50</f>
        <v>A.3.5.8</v>
      </c>
      <c r="B53" s="847" t="str">
        <f>'(G1) Fjalori'!A261</f>
        <v>Tarifa për pyejt dhe kullotat</v>
      </c>
      <c r="C53" s="848"/>
      <c r="D53" s="235">
        <f>'(C2) Burimet viti kaluar'!D50</f>
        <v>99</v>
      </c>
      <c r="E53" s="235">
        <f>'(C2) Burimet viti kaluar'!E50</f>
        <v>105</v>
      </c>
      <c r="F53" s="235">
        <f>'(C2) Burimet viti kaluar'!F50</f>
        <v>489</v>
      </c>
      <c r="G53" s="880"/>
      <c r="H53" s="881"/>
      <c r="I53" s="32"/>
      <c r="J53" s="32"/>
      <c r="K53" s="32"/>
      <c r="L53" s="32"/>
      <c r="M53" s="32">
        <v>0.04</v>
      </c>
      <c r="N53" s="273"/>
      <c r="O53" s="36">
        <f t="shared" si="21"/>
        <v>508.56</v>
      </c>
      <c r="P53" s="880"/>
      <c r="Q53" s="881"/>
      <c r="R53" s="32"/>
      <c r="S53" s="32"/>
      <c r="T53" s="32"/>
      <c r="U53" s="32"/>
      <c r="V53" s="32">
        <v>0.04</v>
      </c>
      <c r="W53" s="273"/>
      <c r="X53" s="36">
        <f t="shared" si="22"/>
        <v>528.90240000000006</v>
      </c>
      <c r="Y53" s="880"/>
      <c r="Z53" s="881"/>
      <c r="AA53" s="32"/>
      <c r="AB53" s="32"/>
      <c r="AC53" s="32">
        <v>3.78E-2</v>
      </c>
      <c r="AD53" s="32"/>
      <c r="AE53" s="32"/>
      <c r="AF53" s="273"/>
      <c r="AG53" s="36">
        <f t="shared" si="23"/>
        <v>548.8949107200001</v>
      </c>
    </row>
    <row r="54" spans="1:33" s="221" customFormat="1" x14ac:dyDescent="0.2">
      <c r="A54" s="248" t="str">
        <f>'(C2) Burimet viti kaluar'!C51</f>
        <v>A.3.5.9</v>
      </c>
      <c r="B54" s="847" t="str">
        <f>'(G1) Fjalori'!A262</f>
        <v>Tarifa për shërbimet shtesë nga zjarrëfiksja</v>
      </c>
      <c r="C54" s="848"/>
      <c r="D54" s="235">
        <f>'(C2) Burimet viti kaluar'!D51</f>
        <v>425</v>
      </c>
      <c r="E54" s="235">
        <f>'(C2) Burimet viti kaluar'!E51</f>
        <v>751</v>
      </c>
      <c r="F54" s="235">
        <f>'(C2) Burimet viti kaluar'!F51</f>
        <v>1860</v>
      </c>
      <c r="G54" s="880"/>
      <c r="H54" s="881"/>
      <c r="I54" s="32"/>
      <c r="J54" s="32"/>
      <c r="K54" s="32"/>
      <c r="L54" s="32"/>
      <c r="M54" s="32">
        <v>-0.28749999999999998</v>
      </c>
      <c r="N54" s="273"/>
      <c r="O54" s="36">
        <f t="shared" si="21"/>
        <v>1325.25</v>
      </c>
      <c r="P54" s="880"/>
      <c r="Q54" s="881"/>
      <c r="R54" s="32"/>
      <c r="S54" s="32"/>
      <c r="T54" s="32"/>
      <c r="U54" s="32"/>
      <c r="V54" s="32">
        <v>2.64E-2</v>
      </c>
      <c r="W54" s="273"/>
      <c r="X54" s="36">
        <f t="shared" si="22"/>
        <v>1360.2366</v>
      </c>
      <c r="Y54" s="880"/>
      <c r="Z54" s="881"/>
      <c r="AA54" s="32"/>
      <c r="AB54" s="32"/>
      <c r="AC54" s="32">
        <v>1.0999999999999999E-2</v>
      </c>
      <c r="AD54" s="32"/>
      <c r="AE54" s="32"/>
      <c r="AF54" s="273"/>
      <c r="AG54" s="36">
        <f t="shared" si="23"/>
        <v>1375.1992025999998</v>
      </c>
    </row>
    <row r="55" spans="1:33" s="221" customFormat="1" x14ac:dyDescent="0.2">
      <c r="A55" s="248" t="str">
        <f>'(C2) Burimet viti kaluar'!C52</f>
        <v>A.3.5.10</v>
      </c>
      <c r="B55" s="847" t="str">
        <f>'(G1) Fjalori'!A263</f>
        <v>Tarifa për zënien dhe përdorimin e hapsirës publike dhe fasadave</v>
      </c>
      <c r="C55" s="848"/>
      <c r="D55" s="235">
        <f>'(C2) Burimet viti kaluar'!D52</f>
        <v>33169</v>
      </c>
      <c r="E55" s="235">
        <f>'(C2) Burimet viti kaluar'!E52</f>
        <v>35359</v>
      </c>
      <c r="F55" s="235">
        <f>'(C2) Burimet viti kaluar'!F52</f>
        <v>60000</v>
      </c>
      <c r="G55" s="880"/>
      <c r="H55" s="881"/>
      <c r="I55" s="32"/>
      <c r="J55" s="32"/>
      <c r="K55" s="32"/>
      <c r="L55" s="32"/>
      <c r="M55" s="32">
        <v>0.16666700000000001</v>
      </c>
      <c r="N55" s="273"/>
      <c r="O55" s="36">
        <f t="shared" si="21"/>
        <v>70000.01999999999</v>
      </c>
      <c r="P55" s="880"/>
      <c r="Q55" s="881"/>
      <c r="R55" s="32"/>
      <c r="S55" s="32"/>
      <c r="T55" s="32"/>
      <c r="U55" s="32"/>
      <c r="V55" s="32">
        <v>0.14285999999999999</v>
      </c>
      <c r="W55" s="273"/>
      <c r="X55" s="36">
        <f t="shared" si="22"/>
        <v>80000.222857199988</v>
      </c>
      <c r="Y55" s="880"/>
      <c r="Z55" s="881"/>
      <c r="AA55" s="32"/>
      <c r="AB55" s="32"/>
      <c r="AC55" s="32">
        <v>9.375E-2</v>
      </c>
      <c r="AD55" s="32"/>
      <c r="AE55" s="32"/>
      <c r="AF55" s="273"/>
      <c r="AG55" s="36">
        <f t="shared" si="23"/>
        <v>87500.24375006248</v>
      </c>
    </row>
    <row r="56" spans="1:33" s="221" customFormat="1" x14ac:dyDescent="0.2">
      <c r="A56" s="248" t="str">
        <f>'(C2) Burimet viti kaluar'!C53</f>
        <v>A.3.5.11</v>
      </c>
      <c r="B56" s="847" t="str">
        <f>'(G1) Fjalori'!A264</f>
        <v xml:space="preserve">Tarifa për trajtimin e mbetjeve inerte në landfille </v>
      </c>
      <c r="C56" s="848"/>
      <c r="D56" s="235">
        <f>'(C2) Burimet viti kaluar'!D53</f>
        <v>0</v>
      </c>
      <c r="E56" s="235">
        <f>'(C2) Burimet viti kaluar'!E53</f>
        <v>0</v>
      </c>
      <c r="F56" s="235">
        <f>'(C2) Burimet viti kaluar'!F53</f>
        <v>0</v>
      </c>
      <c r="G56" s="880"/>
      <c r="H56" s="881"/>
      <c r="I56" s="32"/>
      <c r="J56" s="32"/>
      <c r="K56" s="32"/>
      <c r="L56" s="32"/>
      <c r="M56" s="32"/>
      <c r="N56" s="273"/>
      <c r="O56" s="36">
        <f t="shared" si="21"/>
        <v>0</v>
      </c>
      <c r="P56" s="880"/>
      <c r="Q56" s="881"/>
      <c r="R56" s="32"/>
      <c r="S56" s="32"/>
      <c r="T56" s="32"/>
      <c r="U56" s="32"/>
      <c r="V56" s="32"/>
      <c r="W56" s="273"/>
      <c r="X56" s="36">
        <f t="shared" si="22"/>
        <v>0</v>
      </c>
      <c r="Y56" s="880"/>
      <c r="Z56" s="881"/>
      <c r="AA56" s="32"/>
      <c r="AB56" s="32"/>
      <c r="AC56" s="32"/>
      <c r="AD56" s="32"/>
      <c r="AE56" s="32"/>
      <c r="AF56" s="273"/>
      <c r="AG56" s="36">
        <f t="shared" si="23"/>
        <v>0</v>
      </c>
    </row>
    <row r="57" spans="1:33" s="221" customFormat="1" x14ac:dyDescent="0.2">
      <c r="A57" s="248" t="str">
        <f>'(C2) Burimet viti kaluar'!C54</f>
        <v>A.3.5.12</v>
      </c>
      <c r="B57" s="847" t="str">
        <f>'(G1) Fjalori'!A265</f>
        <v>Tarifa për linjat ajrore dhe nëntoksore (Telefoni, Energji, TV Kabllor, Internet)</v>
      </c>
      <c r="C57" s="848"/>
      <c r="D57" s="235">
        <f>'(C2) Burimet viti kaluar'!D54</f>
        <v>0</v>
      </c>
      <c r="E57" s="235">
        <f>'(C2) Burimet viti kaluar'!E54</f>
        <v>0</v>
      </c>
      <c r="F57" s="235">
        <f>'(C2) Burimet viti kaluar'!F54</f>
        <v>0</v>
      </c>
      <c r="G57" s="880"/>
      <c r="H57" s="881"/>
      <c r="I57" s="32"/>
      <c r="J57" s="32"/>
      <c r="K57" s="32"/>
      <c r="L57" s="32"/>
      <c r="M57" s="32"/>
      <c r="N57" s="273"/>
      <c r="O57" s="36">
        <f t="shared" si="21"/>
        <v>0</v>
      </c>
      <c r="P57" s="880"/>
      <c r="Q57" s="881"/>
      <c r="R57" s="32"/>
      <c r="S57" s="32"/>
      <c r="T57" s="32"/>
      <c r="U57" s="32"/>
      <c r="V57" s="32"/>
      <c r="W57" s="273"/>
      <c r="X57" s="36">
        <f t="shared" si="22"/>
        <v>0</v>
      </c>
      <c r="Y57" s="880"/>
      <c r="Z57" s="881"/>
      <c r="AA57" s="32"/>
      <c r="AB57" s="32"/>
      <c r="AC57" s="32"/>
      <c r="AD57" s="32"/>
      <c r="AE57" s="32"/>
      <c r="AF57" s="273"/>
      <c r="AG57" s="36">
        <f t="shared" si="23"/>
        <v>0</v>
      </c>
    </row>
    <row r="58" spans="1:33" s="221" customFormat="1" x14ac:dyDescent="0.2">
      <c r="A58" s="248" t="str">
        <f>'(C2) Burimet viti kaluar'!C55</f>
        <v>A.3.5.13</v>
      </c>
      <c r="B58" s="847" t="str">
        <f>'(G1) Fjalori'!A266</f>
        <v>Tarifa nga dokumentat për tender, ankand etj</v>
      </c>
      <c r="C58" s="848"/>
      <c r="D58" s="235">
        <f>'(C2) Burimet viti kaluar'!D55</f>
        <v>0</v>
      </c>
      <c r="E58" s="235">
        <f>'(C2) Burimet viti kaluar'!E55</f>
        <v>0</v>
      </c>
      <c r="F58" s="235">
        <f>'(C2) Burimet viti kaluar'!F55</f>
        <v>0</v>
      </c>
      <c r="G58" s="880"/>
      <c r="H58" s="881"/>
      <c r="I58" s="32"/>
      <c r="J58" s="32"/>
      <c r="K58" s="32"/>
      <c r="L58" s="32"/>
      <c r="M58" s="32"/>
      <c r="N58" s="273"/>
      <c r="O58" s="36">
        <f t="shared" si="21"/>
        <v>0</v>
      </c>
      <c r="P58" s="880"/>
      <c r="Q58" s="881"/>
      <c r="R58" s="32"/>
      <c r="S58" s="32"/>
      <c r="T58" s="32"/>
      <c r="U58" s="32"/>
      <c r="V58" s="32"/>
      <c r="W58" s="273"/>
      <c r="X58" s="36">
        <f t="shared" si="22"/>
        <v>0</v>
      </c>
      <c r="Y58" s="880"/>
      <c r="Z58" s="881"/>
      <c r="AA58" s="32"/>
      <c r="AB58" s="32"/>
      <c r="AC58" s="32"/>
      <c r="AD58" s="32"/>
      <c r="AE58" s="32"/>
      <c r="AF58" s="273"/>
      <c r="AG58" s="36">
        <f t="shared" si="23"/>
        <v>0</v>
      </c>
    </row>
    <row r="59" spans="1:33" s="230" customFormat="1" x14ac:dyDescent="0.25">
      <c r="A59" s="396" t="str">
        <f>'(C2) Burimet viti kaluar'!C56</f>
        <v>A.3.6</v>
      </c>
      <c r="B59" s="520" t="str">
        <f>'(G1) Fjalori'!A267</f>
        <v>Tarifa të institucioneve të arsimit, kulturës, sportit etj</v>
      </c>
      <c r="C59" s="521"/>
      <c r="D59" s="248">
        <f>'(C2) Burimet viti kaluar'!D56</f>
        <v>9095</v>
      </c>
      <c r="E59" s="248">
        <f>'(C2) Burimet viti kaluar'!E56</f>
        <v>5553</v>
      </c>
      <c r="F59" s="248">
        <f>'(C2) Burimet viti kaluar'!F56</f>
        <v>16422</v>
      </c>
      <c r="G59" s="248"/>
      <c r="H59" s="402"/>
      <c r="I59" s="402"/>
      <c r="J59" s="402"/>
      <c r="K59" s="402"/>
      <c r="L59" s="402"/>
      <c r="M59" s="402"/>
      <c r="N59" s="403"/>
      <c r="O59" s="402">
        <f>SUM(O60:O68)</f>
        <v>15202.999660000001</v>
      </c>
      <c r="P59" s="248"/>
      <c r="Q59" s="402"/>
      <c r="R59" s="402"/>
      <c r="S59" s="402"/>
      <c r="T59" s="402"/>
      <c r="U59" s="402"/>
      <c r="V59" s="402"/>
      <c r="W59" s="403"/>
      <c r="X59" s="402">
        <f>SUM(X60:X68)</f>
        <v>15253.009463800001</v>
      </c>
      <c r="Y59" s="248"/>
      <c r="Z59" s="402"/>
      <c r="AA59" s="402"/>
      <c r="AB59" s="402"/>
      <c r="AC59" s="402"/>
      <c r="AD59" s="402"/>
      <c r="AE59" s="402"/>
      <c r="AF59" s="403"/>
      <c r="AG59" s="403">
        <f>SUM(AG60:AG68)</f>
        <v>15563.011039750001</v>
      </c>
    </row>
    <row r="60" spans="1:33" s="221" customFormat="1" x14ac:dyDescent="0.2">
      <c r="A60" s="248" t="str">
        <f>'(C2) Burimet viti kaluar'!C57</f>
        <v>A.3.6.1</v>
      </c>
      <c r="B60" s="847" t="str">
        <f>'(G1) Fjalori'!A268</f>
        <v>Bibloteka</v>
      </c>
      <c r="C60" s="848"/>
      <c r="D60" s="235">
        <f>'(C2) Burimet viti kaluar'!D57</f>
        <v>0</v>
      </c>
      <c r="E60" s="235">
        <f>'(C2) Burimet viti kaluar'!E57</f>
        <v>0</v>
      </c>
      <c r="F60" s="235">
        <f>'(C2) Burimet viti kaluar'!F57</f>
        <v>3</v>
      </c>
      <c r="G60" s="880"/>
      <c r="H60" s="881"/>
      <c r="I60" s="32"/>
      <c r="J60" s="32"/>
      <c r="K60" s="32"/>
      <c r="L60" s="32"/>
      <c r="M60" s="32">
        <v>-1</v>
      </c>
      <c r="N60" s="273"/>
      <c r="O60" s="36">
        <f t="shared" ref="O60:O72" si="24">IF(F60&lt;&gt;0,F60*(1+(SUM(I60:M60))),N60)</f>
        <v>0</v>
      </c>
      <c r="P60" s="880"/>
      <c r="Q60" s="881"/>
      <c r="R60" s="32"/>
      <c r="S60" s="32"/>
      <c r="T60" s="32"/>
      <c r="U60" s="32"/>
      <c r="V60" s="32"/>
      <c r="W60" s="273">
        <v>33</v>
      </c>
      <c r="X60" s="36">
        <f t="shared" ref="X60:X72" si="25">IF(O60&lt;&gt;0,O60*(1+(SUM(R60:V60))),W60)</f>
        <v>33</v>
      </c>
      <c r="Y60" s="880"/>
      <c r="Z60" s="881"/>
      <c r="AA60" s="32"/>
      <c r="AB60" s="32"/>
      <c r="AC60" s="32"/>
      <c r="AD60" s="32"/>
      <c r="AE60" s="32">
        <v>0.30299999999999999</v>
      </c>
      <c r="AF60" s="273"/>
      <c r="AG60" s="36">
        <f t="shared" ref="AG60:AG72" si="26">IF(X60&lt;&gt;0,X60*(1+(SUM(AA60:AE60))),AF60)</f>
        <v>42.998999999999995</v>
      </c>
    </row>
    <row r="61" spans="1:33" s="221" customFormat="1" x14ac:dyDescent="0.2">
      <c r="A61" s="248" t="str">
        <f>'(C2) Burimet viti kaluar'!C58</f>
        <v>A.3.6.2</v>
      </c>
      <c r="B61" s="847" t="str">
        <f>'(G1) Fjalori'!A269</f>
        <v>Muzeumet</v>
      </c>
      <c r="C61" s="848"/>
      <c r="D61" s="235">
        <f>'(C2) Burimet viti kaluar'!D58</f>
        <v>1608</v>
      </c>
      <c r="E61" s="235">
        <f>'(C2) Burimet viti kaluar'!E58</f>
        <v>274</v>
      </c>
      <c r="F61" s="235">
        <f>'(C2) Burimet viti kaluar'!F58</f>
        <v>1500</v>
      </c>
      <c r="G61" s="880"/>
      <c r="H61" s="881"/>
      <c r="I61" s="32"/>
      <c r="J61" s="32"/>
      <c r="K61" s="32"/>
      <c r="L61" s="32"/>
      <c r="M61" s="32">
        <v>0.31666699999999998</v>
      </c>
      <c r="N61" s="273"/>
      <c r="O61" s="36">
        <f t="shared" si="24"/>
        <v>1975.0005000000001</v>
      </c>
      <c r="P61" s="880"/>
      <c r="Q61" s="881"/>
      <c r="R61" s="32"/>
      <c r="S61" s="32"/>
      <c r="T61" s="32"/>
      <c r="U61" s="32"/>
      <c r="V61" s="32">
        <v>-0.39240000000000003</v>
      </c>
      <c r="W61" s="273"/>
      <c r="X61" s="36">
        <f t="shared" si="25"/>
        <v>1200.0103038</v>
      </c>
      <c r="Y61" s="880"/>
      <c r="Z61" s="881"/>
      <c r="AA61" s="32"/>
      <c r="AB61" s="32"/>
      <c r="AC61" s="32">
        <v>0.25</v>
      </c>
      <c r="AD61" s="32"/>
      <c r="AE61" s="32"/>
      <c r="AF61" s="273"/>
      <c r="AG61" s="36">
        <f t="shared" si="26"/>
        <v>1500.0128797499999</v>
      </c>
    </row>
    <row r="62" spans="1:33" s="221" customFormat="1" x14ac:dyDescent="0.2">
      <c r="A62" s="248" t="str">
        <f>'(C2) Burimet viti kaluar'!C59</f>
        <v>A.3.6.3</v>
      </c>
      <c r="B62" s="847" t="str">
        <f>'(G1) Fjalori'!A270</f>
        <v>Teatri</v>
      </c>
      <c r="C62" s="848"/>
      <c r="D62" s="235">
        <f>'(C2) Burimet viti kaluar'!D59</f>
        <v>0</v>
      </c>
      <c r="E62" s="235">
        <f>'(C2) Burimet viti kaluar'!E59</f>
        <v>0</v>
      </c>
      <c r="F62" s="235">
        <f>'(C2) Burimet viti kaluar'!F59</f>
        <v>25</v>
      </c>
      <c r="G62" s="880"/>
      <c r="H62" s="881"/>
      <c r="I62" s="32"/>
      <c r="J62" s="32"/>
      <c r="K62" s="32"/>
      <c r="L62" s="32"/>
      <c r="M62" s="32">
        <v>-1</v>
      </c>
      <c r="N62" s="273"/>
      <c r="O62" s="36">
        <f t="shared" si="24"/>
        <v>0</v>
      </c>
      <c r="P62" s="880"/>
      <c r="Q62" s="881"/>
      <c r="R62" s="32"/>
      <c r="S62" s="32"/>
      <c r="T62" s="32"/>
      <c r="U62" s="32"/>
      <c r="V62" s="32"/>
      <c r="W62" s="273"/>
      <c r="X62" s="36">
        <f t="shared" si="25"/>
        <v>0</v>
      </c>
      <c r="Y62" s="880"/>
      <c r="Z62" s="881"/>
      <c r="AA62" s="32"/>
      <c r="AB62" s="32"/>
      <c r="AC62" s="32"/>
      <c r="AD62" s="32"/>
      <c r="AE62" s="32"/>
      <c r="AF62" s="273"/>
      <c r="AG62" s="36">
        <f t="shared" si="26"/>
        <v>0</v>
      </c>
    </row>
    <row r="63" spans="1:33" s="221" customFormat="1" x14ac:dyDescent="0.2">
      <c r="A63" s="248" t="str">
        <f>'(C2) Burimet viti kaluar'!C60</f>
        <v>A.3.6.4</v>
      </c>
      <c r="B63" s="847" t="str">
        <f>'(G1) Fjalori'!A271</f>
        <v>Qendra kulturore e fëmijëve</v>
      </c>
      <c r="C63" s="848"/>
      <c r="D63" s="235">
        <f>'(C2) Burimet viti kaluar'!D60</f>
        <v>0</v>
      </c>
      <c r="E63" s="235">
        <f>'(C2) Burimet viti kaluar'!E60</f>
        <v>0</v>
      </c>
      <c r="F63" s="235">
        <f>'(C2) Burimet viti kaluar'!F60</f>
        <v>60</v>
      </c>
      <c r="G63" s="880"/>
      <c r="H63" s="881"/>
      <c r="I63" s="32"/>
      <c r="J63" s="32"/>
      <c r="K63" s="32"/>
      <c r="L63" s="32"/>
      <c r="M63" s="32"/>
      <c r="N63" s="273"/>
      <c r="O63" s="36">
        <f t="shared" si="24"/>
        <v>60</v>
      </c>
      <c r="P63" s="880"/>
      <c r="Q63" s="881"/>
      <c r="R63" s="32"/>
      <c r="S63" s="32"/>
      <c r="T63" s="32"/>
      <c r="U63" s="32"/>
      <c r="V63" s="32"/>
      <c r="W63" s="273"/>
      <c r="X63" s="36">
        <f t="shared" si="25"/>
        <v>60</v>
      </c>
      <c r="Y63" s="880"/>
      <c r="Z63" s="881"/>
      <c r="AA63" s="32"/>
      <c r="AB63" s="32"/>
      <c r="AC63" s="32"/>
      <c r="AD63" s="32"/>
      <c r="AE63" s="32"/>
      <c r="AF63" s="273"/>
      <c r="AG63" s="36">
        <f t="shared" si="26"/>
        <v>60</v>
      </c>
    </row>
    <row r="64" spans="1:33" s="221" customFormat="1" x14ac:dyDescent="0.2">
      <c r="A64" s="248" t="str">
        <f>'(C2) Burimet viti kaluar'!C61</f>
        <v>A.3.6.5</v>
      </c>
      <c r="B64" s="847" t="str">
        <f>'(G1) Fjalori'!A272</f>
        <v>Pallati i sportit</v>
      </c>
      <c r="C64" s="848"/>
      <c r="D64" s="235">
        <f>'(C2) Burimet viti kaluar'!D61</f>
        <v>0</v>
      </c>
      <c r="E64" s="235">
        <f>'(C2) Burimet viti kaluar'!E61</f>
        <v>0</v>
      </c>
      <c r="F64" s="235">
        <f>'(C2) Burimet viti kaluar'!F61</f>
        <v>0</v>
      </c>
      <c r="G64" s="880"/>
      <c r="H64" s="881"/>
      <c r="I64" s="32"/>
      <c r="J64" s="32"/>
      <c r="K64" s="32"/>
      <c r="L64" s="32"/>
      <c r="M64" s="32"/>
      <c r="N64" s="273"/>
      <c r="O64" s="36">
        <f t="shared" si="24"/>
        <v>0</v>
      </c>
      <c r="P64" s="880"/>
      <c r="Q64" s="881"/>
      <c r="R64" s="32"/>
      <c r="S64" s="32"/>
      <c r="T64" s="32"/>
      <c r="U64" s="32"/>
      <c r="V64" s="32"/>
      <c r="W64" s="273"/>
      <c r="X64" s="36">
        <f t="shared" si="25"/>
        <v>0</v>
      </c>
      <c r="Y64" s="880"/>
      <c r="Z64" s="881"/>
      <c r="AA64" s="32"/>
      <c r="AB64" s="32"/>
      <c r="AC64" s="32"/>
      <c r="AD64" s="32"/>
      <c r="AE64" s="32"/>
      <c r="AF64" s="273"/>
      <c r="AG64" s="36">
        <f t="shared" si="26"/>
        <v>0</v>
      </c>
    </row>
    <row r="65" spans="1:33" s="221" customFormat="1" x14ac:dyDescent="0.2">
      <c r="A65" s="248" t="str">
        <f>'(C2) Burimet viti kaluar'!C62</f>
        <v>A.3.6.6</v>
      </c>
      <c r="B65" s="847" t="str">
        <f>'(G1) Fjalori'!A273</f>
        <v>Qendra Komunitare</v>
      </c>
      <c r="C65" s="848"/>
      <c r="D65" s="235">
        <f>'(C2) Burimet viti kaluar'!D62</f>
        <v>0</v>
      </c>
      <c r="E65" s="235">
        <f>'(C2) Burimet viti kaluar'!E62</f>
        <v>0</v>
      </c>
      <c r="F65" s="235">
        <f>'(C2) Burimet viti kaluar'!F62</f>
        <v>0</v>
      </c>
      <c r="G65" s="880"/>
      <c r="H65" s="881"/>
      <c r="I65" s="32"/>
      <c r="J65" s="32"/>
      <c r="K65" s="32"/>
      <c r="L65" s="32"/>
      <c r="M65" s="32"/>
      <c r="N65" s="273"/>
      <c r="O65" s="36">
        <f t="shared" si="24"/>
        <v>0</v>
      </c>
      <c r="P65" s="880"/>
      <c r="Q65" s="881"/>
      <c r="R65" s="32"/>
      <c r="S65" s="32"/>
      <c r="T65" s="32"/>
      <c r="U65" s="32"/>
      <c r="V65" s="32"/>
      <c r="W65" s="273"/>
      <c r="X65" s="36">
        <f t="shared" si="25"/>
        <v>0</v>
      </c>
      <c r="Y65" s="880"/>
      <c r="Z65" s="881"/>
      <c r="AA65" s="32"/>
      <c r="AB65" s="32"/>
      <c r="AC65" s="32"/>
      <c r="AD65" s="32"/>
      <c r="AE65" s="32"/>
      <c r="AF65" s="273"/>
      <c r="AG65" s="36">
        <f t="shared" si="26"/>
        <v>0</v>
      </c>
    </row>
    <row r="66" spans="1:33" s="221" customFormat="1" x14ac:dyDescent="0.2">
      <c r="A66" s="248" t="str">
        <f>'(C2) Burimet viti kaluar'!C63</f>
        <v>A.3.6.7</v>
      </c>
      <c r="B66" s="847" t="str">
        <f>'(G1) Fjalori'!A274</f>
        <v>Mensa (Konviktet)</v>
      </c>
      <c r="C66" s="848"/>
      <c r="D66" s="235">
        <f>'(C2) Burimet viti kaluar'!D63</f>
        <v>0</v>
      </c>
      <c r="E66" s="235">
        <f>'(C2) Burimet viti kaluar'!E63</f>
        <v>96</v>
      </c>
      <c r="F66" s="235">
        <f>'(C2) Burimet viti kaluar'!F63</f>
        <v>0</v>
      </c>
      <c r="G66" s="880"/>
      <c r="H66" s="881"/>
      <c r="I66" s="32"/>
      <c r="J66" s="32"/>
      <c r="K66" s="32"/>
      <c r="L66" s="32"/>
      <c r="M66" s="32"/>
      <c r="N66" s="273"/>
      <c r="O66" s="36">
        <f t="shared" si="24"/>
        <v>0</v>
      </c>
      <c r="P66" s="880"/>
      <c r="Q66" s="881"/>
      <c r="R66" s="32"/>
      <c r="S66" s="32"/>
      <c r="T66" s="32"/>
      <c r="U66" s="32"/>
      <c r="V66" s="32"/>
      <c r="W66" s="273"/>
      <c r="X66" s="36">
        <f t="shared" si="25"/>
        <v>0</v>
      </c>
      <c r="Y66" s="880"/>
      <c r="Z66" s="881"/>
      <c r="AA66" s="32"/>
      <c r="AB66" s="32"/>
      <c r="AC66" s="32"/>
      <c r="AD66" s="32"/>
      <c r="AE66" s="32"/>
      <c r="AF66" s="273"/>
      <c r="AG66" s="36">
        <f t="shared" si="26"/>
        <v>0</v>
      </c>
    </row>
    <row r="67" spans="1:33" s="221" customFormat="1" x14ac:dyDescent="0.2">
      <c r="A67" s="248" t="str">
        <f>'(C2) Burimet viti kaluar'!C64</f>
        <v>A.3.6.8</v>
      </c>
      <c r="B67" s="847" t="str">
        <f>'(G1) Fjalori'!A275</f>
        <v>Kopshtet</v>
      </c>
      <c r="C67" s="848"/>
      <c r="D67" s="235">
        <f>'(C2) Burimet viti kaluar'!D64</f>
        <v>5119</v>
      </c>
      <c r="E67" s="235">
        <f>'(C2) Burimet viti kaluar'!E64</f>
        <v>3861</v>
      </c>
      <c r="F67" s="235">
        <f>'(C2) Burimet viti kaluar'!F64</f>
        <v>11954</v>
      </c>
      <c r="G67" s="880"/>
      <c r="H67" s="881"/>
      <c r="I67" s="32"/>
      <c r="J67" s="32"/>
      <c r="K67" s="32"/>
      <c r="L67" s="32"/>
      <c r="M67" s="32">
        <v>-0.16345999999999999</v>
      </c>
      <c r="N67" s="273"/>
      <c r="O67" s="36">
        <f t="shared" si="24"/>
        <v>9999.9991600000012</v>
      </c>
      <c r="P67" s="880"/>
      <c r="Q67" s="881"/>
      <c r="R67" s="32"/>
      <c r="S67" s="32"/>
      <c r="T67" s="32"/>
      <c r="U67" s="32"/>
      <c r="V67" s="32"/>
      <c r="W67" s="273"/>
      <c r="X67" s="36">
        <f t="shared" si="25"/>
        <v>9999.9991600000012</v>
      </c>
      <c r="Y67" s="880"/>
      <c r="Z67" s="881"/>
      <c r="AA67" s="32"/>
      <c r="AB67" s="32"/>
      <c r="AC67" s="32"/>
      <c r="AD67" s="32"/>
      <c r="AE67" s="32"/>
      <c r="AF67" s="273"/>
      <c r="AG67" s="36">
        <f t="shared" si="26"/>
        <v>9999.9991600000012</v>
      </c>
    </row>
    <row r="68" spans="1:33" s="221" customFormat="1" x14ac:dyDescent="0.2">
      <c r="A68" s="248" t="str">
        <f>'(C2) Burimet viti kaluar'!C65</f>
        <v>A.3.6.9</v>
      </c>
      <c r="B68" s="847" t="str">
        <f>'(G1) Fjalori'!A276</f>
        <v>Çerdhet</v>
      </c>
      <c r="C68" s="848"/>
      <c r="D68" s="235">
        <f>'(C2) Burimet viti kaluar'!D65</f>
        <v>2368</v>
      </c>
      <c r="E68" s="235">
        <f>'(C2) Burimet viti kaluar'!E65</f>
        <v>1322</v>
      </c>
      <c r="F68" s="235">
        <f>'(C2) Burimet viti kaluar'!F65</f>
        <v>2880</v>
      </c>
      <c r="G68" s="880"/>
      <c r="H68" s="881"/>
      <c r="I68" s="32"/>
      <c r="J68" s="32"/>
      <c r="K68" s="32"/>
      <c r="L68" s="32"/>
      <c r="M68" s="32">
        <v>0.1</v>
      </c>
      <c r="N68" s="273"/>
      <c r="O68" s="36">
        <f t="shared" si="24"/>
        <v>3168.0000000000005</v>
      </c>
      <c r="P68" s="880"/>
      <c r="Q68" s="881"/>
      <c r="R68" s="32"/>
      <c r="S68" s="32"/>
      <c r="T68" s="32"/>
      <c r="U68" s="32"/>
      <c r="V68" s="32">
        <v>0.25</v>
      </c>
      <c r="W68" s="273"/>
      <c r="X68" s="36">
        <f t="shared" si="25"/>
        <v>3960.0000000000005</v>
      </c>
      <c r="Y68" s="880"/>
      <c r="Z68" s="881"/>
      <c r="AA68" s="32"/>
      <c r="AB68" s="32"/>
      <c r="AC68" s="32"/>
      <c r="AD68" s="32"/>
      <c r="AE68" s="32"/>
      <c r="AF68" s="273"/>
      <c r="AG68" s="36">
        <f t="shared" si="26"/>
        <v>3960.0000000000005</v>
      </c>
    </row>
    <row r="69" spans="1:33" s="230" customFormat="1" x14ac:dyDescent="0.2">
      <c r="A69" s="396" t="str">
        <f>'(C2) Burimet viti kaluar'!C66</f>
        <v>A.3.7</v>
      </c>
      <c r="B69" s="520" t="str">
        <f>'(G1) Fjalori'!A277</f>
        <v>Tarifa për furnizimin me ujë dhe kanalizime</v>
      </c>
      <c r="C69" s="521"/>
      <c r="D69" s="235">
        <f>'(C2) Burimet viti kaluar'!D66</f>
        <v>0</v>
      </c>
      <c r="E69" s="235">
        <f>'(C2) Burimet viti kaluar'!E66</f>
        <v>0</v>
      </c>
      <c r="F69" s="235">
        <f>'(C2) Burimet viti kaluar'!F66</f>
        <v>0</v>
      </c>
      <c r="G69" s="880"/>
      <c r="H69" s="881"/>
      <c r="I69" s="32"/>
      <c r="J69" s="32"/>
      <c r="K69" s="32"/>
      <c r="L69" s="32"/>
      <c r="M69" s="32"/>
      <c r="N69" s="273"/>
      <c r="O69" s="36">
        <f t="shared" si="24"/>
        <v>0</v>
      </c>
      <c r="P69" s="880"/>
      <c r="Q69" s="881"/>
      <c r="R69" s="32"/>
      <c r="S69" s="32"/>
      <c r="T69" s="32"/>
      <c r="U69" s="32"/>
      <c r="V69" s="32"/>
      <c r="W69" s="273"/>
      <c r="X69" s="36">
        <f t="shared" si="25"/>
        <v>0</v>
      </c>
      <c r="Y69" s="880"/>
      <c r="Z69" s="881"/>
      <c r="AA69" s="32"/>
      <c r="AB69" s="32"/>
      <c r="AC69" s="32"/>
      <c r="AD69" s="32"/>
      <c r="AE69" s="32"/>
      <c r="AF69" s="273"/>
      <c r="AG69" s="36">
        <f t="shared" si="26"/>
        <v>0</v>
      </c>
    </row>
    <row r="70" spans="1:33" s="230" customFormat="1" x14ac:dyDescent="0.2">
      <c r="A70" s="396" t="str">
        <f>'(C2) Burimet viti kaluar'!C67</f>
        <v>A.3.8</v>
      </c>
      <c r="B70" s="520" t="str">
        <f>'(G1) Fjalori'!A278</f>
        <v>Tarifa për shërbimin e ujitjes dhe kullimit</v>
      </c>
      <c r="C70" s="521"/>
      <c r="D70" s="235">
        <f>'(C2) Burimet viti kaluar'!D67</f>
        <v>19</v>
      </c>
      <c r="E70" s="235">
        <f>'(C2) Burimet viti kaluar'!E67</f>
        <v>6</v>
      </c>
      <c r="F70" s="235">
        <f>'(C2) Burimet viti kaluar'!F67</f>
        <v>0</v>
      </c>
      <c r="G70" s="880"/>
      <c r="H70" s="881"/>
      <c r="I70" s="32"/>
      <c r="J70" s="32"/>
      <c r="K70" s="32"/>
      <c r="L70" s="32"/>
      <c r="M70" s="32"/>
      <c r="N70" s="273"/>
      <c r="O70" s="36">
        <f t="shared" si="24"/>
        <v>0</v>
      </c>
      <c r="P70" s="880"/>
      <c r="Q70" s="881"/>
      <c r="R70" s="32"/>
      <c r="S70" s="32"/>
      <c r="T70" s="32"/>
      <c r="U70" s="32"/>
      <c r="V70" s="32"/>
      <c r="W70" s="273"/>
      <c r="X70" s="36">
        <f t="shared" si="25"/>
        <v>0</v>
      </c>
      <c r="Y70" s="880"/>
      <c r="Z70" s="881"/>
      <c r="AA70" s="32"/>
      <c r="AB70" s="32"/>
      <c r="AC70" s="32"/>
      <c r="AD70" s="32"/>
      <c r="AE70" s="32"/>
      <c r="AF70" s="273"/>
      <c r="AG70" s="36">
        <f t="shared" si="26"/>
        <v>0</v>
      </c>
    </row>
    <row r="71" spans="1:33" s="230" customFormat="1" x14ac:dyDescent="0.2">
      <c r="A71" s="396" t="str">
        <f>'(C2) Burimet viti kaluar'!C68</f>
        <v>A.3.9</v>
      </c>
      <c r="B71" s="520" t="str">
        <f>'(G1) Fjalori'!A279</f>
        <v>Tarifa e përkohëshme</v>
      </c>
      <c r="C71" s="521"/>
      <c r="D71" s="235">
        <f>'(C2) Burimet viti kaluar'!D68</f>
        <v>0</v>
      </c>
      <c r="E71" s="235">
        <f>'(C2) Burimet viti kaluar'!E68</f>
        <v>0</v>
      </c>
      <c r="F71" s="235">
        <f>'(C2) Burimet viti kaluar'!F68</f>
        <v>0</v>
      </c>
      <c r="G71" s="880"/>
      <c r="H71" s="881"/>
      <c r="I71" s="32"/>
      <c r="J71" s="32"/>
      <c r="K71" s="32"/>
      <c r="L71" s="32"/>
      <c r="M71" s="32"/>
      <c r="N71" s="273"/>
      <c r="O71" s="36">
        <f t="shared" si="24"/>
        <v>0</v>
      </c>
      <c r="P71" s="880"/>
      <c r="Q71" s="881"/>
      <c r="R71" s="32"/>
      <c r="S71" s="32"/>
      <c r="T71" s="32"/>
      <c r="U71" s="32"/>
      <c r="V71" s="32"/>
      <c r="W71" s="273"/>
      <c r="X71" s="36">
        <f t="shared" si="25"/>
        <v>0</v>
      </c>
      <c r="Y71" s="880"/>
      <c r="Z71" s="881"/>
      <c r="AA71" s="32"/>
      <c r="AB71" s="32"/>
      <c r="AC71" s="32"/>
      <c r="AD71" s="32"/>
      <c r="AE71" s="32"/>
      <c r="AF71" s="273"/>
      <c r="AG71" s="36">
        <f t="shared" si="26"/>
        <v>0</v>
      </c>
    </row>
    <row r="72" spans="1:33" s="230" customFormat="1" x14ac:dyDescent="0.2">
      <c r="A72" s="396" t="str">
        <f>'(C2) Burimet viti kaluar'!C69</f>
        <v>A.3.10</v>
      </c>
      <c r="B72" s="520" t="str">
        <f>'(G1) Fjalori'!A280</f>
        <v>Tarifa të tjera</v>
      </c>
      <c r="C72" s="521"/>
      <c r="D72" s="235">
        <f>'(C2) Burimet viti kaluar'!D69</f>
        <v>0</v>
      </c>
      <c r="E72" s="235">
        <f>'(C2) Burimet viti kaluar'!E69</f>
        <v>0</v>
      </c>
      <c r="F72" s="235">
        <f>'(C2) Burimet viti kaluar'!F69</f>
        <v>0</v>
      </c>
      <c r="G72" s="880"/>
      <c r="H72" s="881"/>
      <c r="I72" s="32"/>
      <c r="J72" s="32"/>
      <c r="K72" s="32"/>
      <c r="L72" s="32"/>
      <c r="M72" s="32"/>
      <c r="N72" s="273">
        <v>5192</v>
      </c>
      <c r="O72" s="36">
        <f t="shared" si="24"/>
        <v>5192</v>
      </c>
      <c r="P72" s="880"/>
      <c r="Q72" s="881"/>
      <c r="R72" s="32"/>
      <c r="S72" s="32"/>
      <c r="T72" s="32"/>
      <c r="U72" s="32"/>
      <c r="V72" s="32">
        <v>0.1067</v>
      </c>
      <c r="W72" s="273"/>
      <c r="X72" s="36">
        <f t="shared" si="25"/>
        <v>5745.9863999999998</v>
      </c>
      <c r="Y72" s="880"/>
      <c r="Z72" s="881"/>
      <c r="AA72" s="32"/>
      <c r="AB72" s="32"/>
      <c r="AC72" s="32"/>
      <c r="AD72" s="32"/>
      <c r="AE72" s="32">
        <v>5.3249999999999999E-2</v>
      </c>
      <c r="AF72" s="273"/>
      <c r="AG72" s="36">
        <f t="shared" si="26"/>
        <v>6051.9601757999999</v>
      </c>
    </row>
    <row r="73" spans="1:33" s="218" customFormat="1" x14ac:dyDescent="0.25">
      <c r="B73" s="223"/>
      <c r="C73" s="223"/>
      <c r="Y73" s="517"/>
      <c r="Z73" s="223"/>
      <c r="AA73" s="223"/>
      <c r="AB73" s="223"/>
      <c r="AC73" s="223"/>
      <c r="AD73" s="223"/>
      <c r="AE73" s="223"/>
      <c r="AF73" s="223"/>
      <c r="AG73" s="518"/>
    </row>
    <row r="74" spans="1:33" s="221" customFormat="1" ht="17.25" customHeight="1" x14ac:dyDescent="0.25">
      <c r="D74" s="506">
        <f>D29</f>
        <v>2019</v>
      </c>
      <c r="E74" s="506">
        <f t="shared" ref="E74:F74" si="27">E29</f>
        <v>2020</v>
      </c>
      <c r="F74" s="506">
        <f t="shared" si="27"/>
        <v>2021</v>
      </c>
      <c r="G74" s="891">
        <f>G29</f>
        <v>2022</v>
      </c>
      <c r="H74" s="892"/>
      <c r="I74" s="892"/>
      <c r="J74" s="892"/>
      <c r="K74" s="892"/>
      <c r="L74" s="892"/>
      <c r="M74" s="892"/>
      <c r="N74" s="892"/>
      <c r="O74" s="893"/>
      <c r="P74" s="891">
        <f t="shared" ref="P74" si="28">P29</f>
        <v>2023</v>
      </c>
      <c r="Q74" s="892"/>
      <c r="R74" s="892"/>
      <c r="S74" s="892"/>
      <c r="T74" s="892"/>
      <c r="U74" s="892"/>
      <c r="V74" s="892"/>
      <c r="W74" s="892"/>
      <c r="X74" s="892"/>
      <c r="Y74" s="891">
        <f t="shared" ref="Y74" si="29">Y29</f>
        <v>2024</v>
      </c>
      <c r="Z74" s="892"/>
      <c r="AA74" s="892"/>
      <c r="AB74" s="892"/>
      <c r="AC74" s="892"/>
      <c r="AD74" s="892"/>
      <c r="AE74" s="892"/>
      <c r="AF74" s="892"/>
      <c r="AG74" s="893"/>
    </row>
    <row r="75" spans="1:33" s="226" customFormat="1" ht="65.25" customHeight="1" x14ac:dyDescent="0.25">
      <c r="B75" s="225"/>
      <c r="C75" s="225"/>
      <c r="D75" s="274" t="str">
        <f>D30</f>
        <v>Viti t-2</v>
      </c>
      <c r="E75" s="274" t="str">
        <f t="shared" ref="E75:F75" si="30">E30</f>
        <v>Viti i shkuar</v>
      </c>
      <c r="F75" s="274" t="str">
        <f t="shared" si="30"/>
        <v>Viti aktual</v>
      </c>
      <c r="G75" s="883"/>
      <c r="H75" s="885"/>
      <c r="I75" s="885"/>
      <c r="J75" s="885"/>
      <c r="K75" s="885"/>
      <c r="L75" s="885"/>
      <c r="M75" s="885"/>
      <c r="N75" s="884"/>
      <c r="O75" s="511" t="str">
        <f>'[1](G1) Fjalori'!A351</f>
        <v>Vlerësimi i të Ardhurave</v>
      </c>
      <c r="P75" s="883"/>
      <c r="Q75" s="885"/>
      <c r="R75" s="885"/>
      <c r="S75" s="885"/>
      <c r="T75" s="885"/>
      <c r="U75" s="885"/>
      <c r="V75" s="885"/>
      <c r="W75" s="884"/>
      <c r="X75" s="511" t="str">
        <f>O75</f>
        <v>Vlerësimi i të Ardhurave</v>
      </c>
      <c r="Y75" s="883"/>
      <c r="Z75" s="885"/>
      <c r="AA75" s="885"/>
      <c r="AB75" s="885"/>
      <c r="AC75" s="885"/>
      <c r="AD75" s="885"/>
      <c r="AE75" s="885"/>
      <c r="AF75" s="884"/>
      <c r="AG75" s="512" t="str">
        <f>X75</f>
        <v>Vlerësimi i të Ardhurave</v>
      </c>
    </row>
    <row r="76" spans="1:33" s="221" customFormat="1" ht="18.75" x14ac:dyDescent="0.25">
      <c r="A76" s="254" t="str">
        <f>'(C2) Burimet viti kaluar'!C70</f>
        <v>A.4</v>
      </c>
      <c r="B76" s="851" t="str">
        <f>'(G1) Fjalori'!A281</f>
        <v>TË ARDHURAT E TJERA</v>
      </c>
      <c r="C76" s="852"/>
      <c r="D76" s="399">
        <f>'(C2) Burimet viti kaluar'!D70</f>
        <v>23333</v>
      </c>
      <c r="E76" s="399">
        <f>'(C2) Burimet viti kaluar'!E70</f>
        <v>23661</v>
      </c>
      <c r="F76" s="399">
        <f>'(C2) Burimet viti kaluar'!F70</f>
        <v>65145</v>
      </c>
      <c r="G76" s="401"/>
      <c r="H76" s="401"/>
      <c r="I76" s="401"/>
      <c r="J76" s="401"/>
      <c r="K76" s="401"/>
      <c r="L76" s="401"/>
      <c r="M76" s="401"/>
      <c r="N76" s="401"/>
      <c r="O76" s="399">
        <f>SUM(O77:O90)</f>
        <v>65275</v>
      </c>
      <c r="P76" s="401"/>
      <c r="Q76" s="401"/>
      <c r="R76" s="401"/>
      <c r="S76" s="401"/>
      <c r="T76" s="401"/>
      <c r="U76" s="401"/>
      <c r="V76" s="401"/>
      <c r="W76" s="401"/>
      <c r="X76" s="399">
        <f>SUM(X77:X90)</f>
        <v>67590</v>
      </c>
      <c r="Y76" s="516"/>
      <c r="Z76" s="401"/>
      <c r="AA76" s="401"/>
      <c r="AB76" s="401"/>
      <c r="AC76" s="401"/>
      <c r="AD76" s="401"/>
      <c r="AE76" s="401"/>
      <c r="AF76" s="401"/>
      <c r="AG76" s="399">
        <f>SUM(AG77:AG90)</f>
        <v>68885</v>
      </c>
    </row>
    <row r="77" spans="1:33" s="230" customFormat="1" x14ac:dyDescent="0.2">
      <c r="A77" s="396" t="str">
        <f>'(C2) Burimet viti kaluar'!C71</f>
        <v>A.4.1</v>
      </c>
      <c r="B77" s="396" t="str">
        <f>'(G1) Fjalori'!A282</f>
        <v>Qeraja nga asetet në pronësi të bashkisë</v>
      </c>
      <c r="C77" s="496"/>
      <c r="D77" s="235">
        <f>'(C2) Burimet viti kaluar'!D71</f>
        <v>10113</v>
      </c>
      <c r="E77" s="235">
        <f>'(C2) Burimet viti kaluar'!E71</f>
        <v>6563</v>
      </c>
      <c r="F77" s="235">
        <f>'(C2) Burimet viti kaluar'!F71</f>
        <v>8030</v>
      </c>
      <c r="G77" s="880"/>
      <c r="H77" s="882"/>
      <c r="I77" s="882"/>
      <c r="J77" s="882"/>
      <c r="K77" s="882"/>
      <c r="L77" s="882"/>
      <c r="M77" s="882"/>
      <c r="N77" s="881"/>
      <c r="O77" s="519">
        <v>8385</v>
      </c>
      <c r="P77" s="880"/>
      <c r="Q77" s="882"/>
      <c r="R77" s="882"/>
      <c r="S77" s="882"/>
      <c r="T77" s="882"/>
      <c r="U77" s="882"/>
      <c r="V77" s="882"/>
      <c r="W77" s="881"/>
      <c r="X77" s="519">
        <v>8385</v>
      </c>
      <c r="Y77" s="880"/>
      <c r="Z77" s="882"/>
      <c r="AA77" s="882"/>
      <c r="AB77" s="882"/>
      <c r="AC77" s="882"/>
      <c r="AD77" s="882"/>
      <c r="AE77" s="882"/>
      <c r="AF77" s="881"/>
      <c r="AG77" s="519">
        <v>8385</v>
      </c>
    </row>
    <row r="78" spans="1:33" s="230" customFormat="1" x14ac:dyDescent="0.2">
      <c r="A78" s="396" t="str">
        <f>'(C2) Burimet viti kaluar'!C72</f>
        <v>A.4.2</v>
      </c>
      <c r="B78" s="396" t="str">
        <f>'(G1) Fjalori'!A283</f>
        <v>Kthimi nga investimet kapitale</v>
      </c>
      <c r="C78" s="496"/>
      <c r="D78" s="235">
        <f>'(C2) Burimet viti kaluar'!D72</f>
        <v>0</v>
      </c>
      <c r="E78" s="235">
        <f>'(C2) Burimet viti kaluar'!E72</f>
        <v>0</v>
      </c>
      <c r="F78" s="235">
        <f>'(C2) Burimet viti kaluar'!F72</f>
        <v>0</v>
      </c>
      <c r="G78" s="880"/>
      <c r="H78" s="882"/>
      <c r="I78" s="882"/>
      <c r="J78" s="882"/>
      <c r="K78" s="882"/>
      <c r="L78" s="882"/>
      <c r="M78" s="882"/>
      <c r="N78" s="881"/>
      <c r="O78" s="519"/>
      <c r="P78" s="880"/>
      <c r="Q78" s="882"/>
      <c r="R78" s="882"/>
      <c r="S78" s="882"/>
      <c r="T78" s="882"/>
      <c r="U78" s="882"/>
      <c r="V78" s="882"/>
      <c r="W78" s="881"/>
      <c r="X78" s="519"/>
      <c r="Y78" s="880"/>
      <c r="Z78" s="882"/>
      <c r="AA78" s="882"/>
      <c r="AB78" s="882"/>
      <c r="AC78" s="882"/>
      <c r="AD78" s="882"/>
      <c r="AE78" s="882"/>
      <c r="AF78" s="881"/>
      <c r="AG78" s="519"/>
    </row>
    <row r="79" spans="1:33" s="230" customFormat="1" x14ac:dyDescent="0.2">
      <c r="A79" s="396" t="str">
        <f>'(C2) Burimet viti kaluar'!C73</f>
        <v>A.4.3</v>
      </c>
      <c r="B79" s="396" t="str">
        <f>'(G1) Fjalori'!A284</f>
        <v>Fitimi nga ndërmarrjet publike në varësi të Bashkisë</v>
      </c>
      <c r="C79" s="496"/>
      <c r="D79" s="235">
        <f>'(C2) Burimet viti kaluar'!D73</f>
        <v>0</v>
      </c>
      <c r="E79" s="235">
        <f>'(C2) Burimet viti kaluar'!E73</f>
        <v>0</v>
      </c>
      <c r="F79" s="235">
        <f>'(C2) Burimet viti kaluar'!F73</f>
        <v>0</v>
      </c>
      <c r="G79" s="880"/>
      <c r="H79" s="882"/>
      <c r="I79" s="882"/>
      <c r="J79" s="882"/>
      <c r="K79" s="882"/>
      <c r="L79" s="882"/>
      <c r="M79" s="882"/>
      <c r="N79" s="881"/>
      <c r="O79" s="519"/>
      <c r="P79" s="880"/>
      <c r="Q79" s="882"/>
      <c r="R79" s="882"/>
      <c r="S79" s="882"/>
      <c r="T79" s="882"/>
      <c r="U79" s="882"/>
      <c r="V79" s="882"/>
      <c r="W79" s="881"/>
      <c r="X79" s="519"/>
      <c r="Y79" s="880"/>
      <c r="Z79" s="882"/>
      <c r="AA79" s="882"/>
      <c r="AB79" s="882"/>
      <c r="AC79" s="882"/>
      <c r="AD79" s="882"/>
      <c r="AE79" s="882"/>
      <c r="AF79" s="881"/>
      <c r="AG79" s="519"/>
    </row>
    <row r="80" spans="1:33" s="230" customFormat="1" x14ac:dyDescent="0.2">
      <c r="A80" s="396" t="str">
        <f>'(C2) Burimet viti kaluar'!C74</f>
        <v>A.4.4</v>
      </c>
      <c r="B80" s="396" t="str">
        <f>'(G1) Fjalori'!A285</f>
        <v>Kthimi nga partneriteti publik privat</v>
      </c>
      <c r="C80" s="496"/>
      <c r="D80" s="235">
        <f>'(C2) Burimet viti kaluar'!D74</f>
        <v>0</v>
      </c>
      <c r="E80" s="235">
        <f>'(C2) Burimet viti kaluar'!E74</f>
        <v>0</v>
      </c>
      <c r="F80" s="235">
        <f>'(C2) Burimet viti kaluar'!F74</f>
        <v>0</v>
      </c>
      <c r="G80" s="880"/>
      <c r="H80" s="882"/>
      <c r="I80" s="882"/>
      <c r="J80" s="882"/>
      <c r="K80" s="882"/>
      <c r="L80" s="882"/>
      <c r="M80" s="882"/>
      <c r="N80" s="881"/>
      <c r="O80" s="519"/>
      <c r="P80" s="880"/>
      <c r="Q80" s="882"/>
      <c r="R80" s="882"/>
      <c r="S80" s="882"/>
      <c r="T80" s="882"/>
      <c r="U80" s="882"/>
      <c r="V80" s="882"/>
      <c r="W80" s="881"/>
      <c r="X80" s="519"/>
      <c r="Y80" s="880"/>
      <c r="Z80" s="882"/>
      <c r="AA80" s="882"/>
      <c r="AB80" s="882"/>
      <c r="AC80" s="882"/>
      <c r="AD80" s="882"/>
      <c r="AE80" s="882"/>
      <c r="AF80" s="881"/>
      <c r="AG80" s="519"/>
    </row>
    <row r="81" spans="1:33" s="230" customFormat="1" x14ac:dyDescent="0.2">
      <c r="A81" s="396" t="str">
        <f>'(C2) Burimet viti kaluar'!C75</f>
        <v>A.4.5</v>
      </c>
      <c r="B81" s="396" t="str">
        <f>'(G1) Fjalori'!A286</f>
        <v>Tërheqje e të ardhura krijuar nga shërbimet</v>
      </c>
      <c r="C81" s="496"/>
      <c r="D81" s="235">
        <f>'(C2) Burimet viti kaluar'!D75</f>
        <v>0</v>
      </c>
      <c r="E81" s="235">
        <f>'(C2) Burimet viti kaluar'!E75</f>
        <v>0</v>
      </c>
      <c r="F81" s="235">
        <f>'(C2) Burimet viti kaluar'!F75</f>
        <v>0</v>
      </c>
      <c r="G81" s="880"/>
      <c r="H81" s="882"/>
      <c r="I81" s="882"/>
      <c r="J81" s="882"/>
      <c r="K81" s="882"/>
      <c r="L81" s="882"/>
      <c r="M81" s="882"/>
      <c r="N81" s="881"/>
      <c r="O81" s="519"/>
      <c r="P81" s="880"/>
      <c r="Q81" s="882"/>
      <c r="R81" s="882"/>
      <c r="S81" s="882"/>
      <c r="T81" s="882"/>
      <c r="U81" s="882"/>
      <c r="V81" s="882"/>
      <c r="W81" s="881"/>
      <c r="X81" s="519"/>
      <c r="Y81" s="880"/>
      <c r="Z81" s="882"/>
      <c r="AA81" s="882"/>
      <c r="AB81" s="882"/>
      <c r="AC81" s="882"/>
      <c r="AD81" s="882"/>
      <c r="AE81" s="882"/>
      <c r="AF81" s="881"/>
      <c r="AG81" s="519"/>
    </row>
    <row r="82" spans="1:33" s="230" customFormat="1" x14ac:dyDescent="0.2">
      <c r="A82" s="396" t="str">
        <f>'(C2) Burimet viti kaluar'!C76</f>
        <v>A.4.6</v>
      </c>
      <c r="B82" s="396" t="str">
        <f>'(G1) Fjalori'!A287</f>
        <v>Shitja e mallrave dhe shërbimeve</v>
      </c>
      <c r="C82" s="496"/>
      <c r="D82" s="235">
        <f>'(C2) Burimet viti kaluar'!D76</f>
        <v>839</v>
      </c>
      <c r="E82" s="235">
        <f>'(C2) Burimet viti kaluar'!E76</f>
        <v>235</v>
      </c>
      <c r="F82" s="235">
        <f>'(C2) Burimet viti kaluar'!F76</f>
        <v>0</v>
      </c>
      <c r="G82" s="880"/>
      <c r="H82" s="882"/>
      <c r="I82" s="882"/>
      <c r="J82" s="882"/>
      <c r="K82" s="882"/>
      <c r="L82" s="882"/>
      <c r="M82" s="882"/>
      <c r="N82" s="881"/>
      <c r="O82" s="519"/>
      <c r="P82" s="880"/>
      <c r="Q82" s="882"/>
      <c r="R82" s="882"/>
      <c r="S82" s="882"/>
      <c r="T82" s="882"/>
      <c r="U82" s="882"/>
      <c r="V82" s="882"/>
      <c r="W82" s="881"/>
      <c r="X82" s="519"/>
      <c r="Y82" s="880"/>
      <c r="Z82" s="882"/>
      <c r="AA82" s="882"/>
      <c r="AB82" s="882"/>
      <c r="AC82" s="882"/>
      <c r="AD82" s="882"/>
      <c r="AE82" s="882"/>
      <c r="AF82" s="881"/>
      <c r="AG82" s="519"/>
    </row>
    <row r="83" spans="1:33" s="230" customFormat="1" x14ac:dyDescent="0.2">
      <c r="A83" s="396" t="str">
        <f>'(C2) Burimet viti kaluar'!C77</f>
        <v>A.4.7</v>
      </c>
      <c r="B83" s="396" t="str">
        <f>'(G1) Fjalori'!A288</f>
        <v>Kundravajtjet administrative (Gjobat)</v>
      </c>
      <c r="C83" s="496"/>
      <c r="D83" s="235">
        <f>'(C2) Burimet viti kaluar'!D77</f>
        <v>6047</v>
      </c>
      <c r="E83" s="235">
        <f>'(C2) Burimet viti kaluar'!E77</f>
        <v>4121</v>
      </c>
      <c r="F83" s="235">
        <f>'(C2) Burimet viti kaluar'!F77</f>
        <v>5970</v>
      </c>
      <c r="G83" s="880"/>
      <c r="H83" s="882"/>
      <c r="I83" s="882"/>
      <c r="J83" s="882"/>
      <c r="K83" s="882"/>
      <c r="L83" s="882"/>
      <c r="M83" s="882"/>
      <c r="N83" s="881"/>
      <c r="O83" s="519">
        <v>5770</v>
      </c>
      <c r="P83" s="880"/>
      <c r="Q83" s="882"/>
      <c r="R83" s="882"/>
      <c r="S83" s="882"/>
      <c r="T83" s="882"/>
      <c r="U83" s="882"/>
      <c r="V83" s="882"/>
      <c r="W83" s="881"/>
      <c r="X83" s="519">
        <v>7080</v>
      </c>
      <c r="Y83" s="880"/>
      <c r="Z83" s="882"/>
      <c r="AA83" s="882"/>
      <c r="AB83" s="882"/>
      <c r="AC83" s="882"/>
      <c r="AD83" s="882"/>
      <c r="AE83" s="882"/>
      <c r="AF83" s="881"/>
      <c r="AG83" s="519">
        <v>7370</v>
      </c>
    </row>
    <row r="84" spans="1:33" s="230" customFormat="1" x14ac:dyDescent="0.2">
      <c r="A84" s="396" t="str">
        <f>'(C2) Burimet viti kaluar'!C78</f>
        <v>A.4.8</v>
      </c>
      <c r="B84" s="396" t="str">
        <f>'(G1) Fjalori'!A289</f>
        <v>Sekuestrime dhe Zhdëmtime</v>
      </c>
      <c r="C84" s="496"/>
      <c r="D84" s="235">
        <f>'(C2) Burimet viti kaluar'!D78</f>
        <v>0</v>
      </c>
      <c r="E84" s="235">
        <f>'(C2) Burimet viti kaluar'!E78</f>
        <v>0</v>
      </c>
      <c r="F84" s="235">
        <f>'(C2) Burimet viti kaluar'!F78</f>
        <v>0</v>
      </c>
      <c r="G84" s="880"/>
      <c r="H84" s="882"/>
      <c r="I84" s="882"/>
      <c r="J84" s="882"/>
      <c r="K84" s="882"/>
      <c r="L84" s="882"/>
      <c r="M84" s="882"/>
      <c r="N84" s="881"/>
      <c r="O84" s="519"/>
      <c r="P84" s="880"/>
      <c r="Q84" s="882"/>
      <c r="R84" s="882"/>
      <c r="S84" s="882"/>
      <c r="T84" s="882"/>
      <c r="U84" s="882"/>
      <c r="V84" s="882"/>
      <c r="W84" s="881"/>
      <c r="X84" s="519"/>
      <c r="Y84" s="880"/>
      <c r="Z84" s="882"/>
      <c r="AA84" s="882"/>
      <c r="AB84" s="882"/>
      <c r="AC84" s="882"/>
      <c r="AD84" s="882"/>
      <c r="AE84" s="882"/>
      <c r="AF84" s="881"/>
      <c r="AG84" s="519"/>
    </row>
    <row r="85" spans="1:33" s="230" customFormat="1" x14ac:dyDescent="0.2">
      <c r="A85" s="396" t="str">
        <f>'(C2) Burimet viti kaluar'!C79</f>
        <v>A.4.9</v>
      </c>
      <c r="B85" s="396" t="str">
        <f>'(G1) Fjalori'!A290</f>
        <v>Kuotat e anëtarësisë së bashkive</v>
      </c>
      <c r="C85" s="496"/>
      <c r="D85" s="235">
        <f>'(C2) Burimet viti kaluar'!D79</f>
        <v>0</v>
      </c>
      <c r="E85" s="235">
        <f>'(C2) Burimet viti kaluar'!E79</f>
        <v>0</v>
      </c>
      <c r="F85" s="235">
        <f>'(C2) Burimet viti kaluar'!F79</f>
        <v>0</v>
      </c>
      <c r="G85" s="880"/>
      <c r="H85" s="882"/>
      <c r="I85" s="882"/>
      <c r="J85" s="882"/>
      <c r="K85" s="882"/>
      <c r="L85" s="882"/>
      <c r="M85" s="882"/>
      <c r="N85" s="881"/>
      <c r="O85" s="519"/>
      <c r="P85" s="880"/>
      <c r="Q85" s="882"/>
      <c r="R85" s="882"/>
      <c r="S85" s="882"/>
      <c r="T85" s="882"/>
      <c r="U85" s="882"/>
      <c r="V85" s="882"/>
      <c r="W85" s="881"/>
      <c r="X85" s="519"/>
      <c r="Y85" s="880"/>
      <c r="Z85" s="882"/>
      <c r="AA85" s="882"/>
      <c r="AB85" s="882"/>
      <c r="AC85" s="882"/>
      <c r="AD85" s="882"/>
      <c r="AE85" s="882"/>
      <c r="AF85" s="881"/>
      <c r="AG85" s="519"/>
    </row>
    <row r="86" spans="1:33" s="230" customFormat="1" x14ac:dyDescent="0.2">
      <c r="A86" s="396" t="str">
        <f>'(C2) Burimet viti kaluar'!C80</f>
        <v>A.4.10</v>
      </c>
      <c r="B86" s="396" t="str">
        <f>'(G1) Fjalori'!A291</f>
        <v>Trasferta dhe ndihma nga njësitë e tjera vendore</v>
      </c>
      <c r="C86" s="496"/>
      <c r="D86" s="235">
        <f>'(C2) Burimet viti kaluar'!D80</f>
        <v>0</v>
      </c>
      <c r="E86" s="235">
        <f>'(C2) Burimet viti kaluar'!E80</f>
        <v>0</v>
      </c>
      <c r="F86" s="235">
        <f>'(C2) Burimet viti kaluar'!F80</f>
        <v>0</v>
      </c>
      <c r="G86" s="880"/>
      <c r="H86" s="882"/>
      <c r="I86" s="882"/>
      <c r="J86" s="882"/>
      <c r="K86" s="882"/>
      <c r="L86" s="882"/>
      <c r="M86" s="882"/>
      <c r="N86" s="881"/>
      <c r="O86" s="519"/>
      <c r="P86" s="880"/>
      <c r="Q86" s="882"/>
      <c r="R86" s="882"/>
      <c r="S86" s="882"/>
      <c r="T86" s="882"/>
      <c r="U86" s="882"/>
      <c r="V86" s="882"/>
      <c r="W86" s="881"/>
      <c r="X86" s="519"/>
      <c r="Y86" s="880"/>
      <c r="Z86" s="882"/>
      <c r="AA86" s="882"/>
      <c r="AB86" s="882"/>
      <c r="AC86" s="882"/>
      <c r="AD86" s="882"/>
      <c r="AE86" s="882"/>
      <c r="AF86" s="881"/>
      <c r="AG86" s="519"/>
    </row>
    <row r="87" spans="1:33" s="230" customFormat="1" x14ac:dyDescent="0.2">
      <c r="A87" s="396" t="str">
        <f>'(C2) Burimet viti kaluar'!C81</f>
        <v>A.4.11</v>
      </c>
      <c r="B87" s="396" t="str">
        <f>'(G1) Fjalori'!A292</f>
        <v>Grante nga ndihma ndërkombëtare</v>
      </c>
      <c r="C87" s="496"/>
      <c r="D87" s="235">
        <f>'(C2) Burimet viti kaluar'!D81</f>
        <v>0</v>
      </c>
      <c r="E87" s="235">
        <f>'(C2) Burimet viti kaluar'!E81</f>
        <v>0</v>
      </c>
      <c r="F87" s="235">
        <f>'(C2) Burimet viti kaluar'!F81</f>
        <v>0</v>
      </c>
      <c r="G87" s="880"/>
      <c r="H87" s="882"/>
      <c r="I87" s="882"/>
      <c r="J87" s="882"/>
      <c r="K87" s="882"/>
      <c r="L87" s="882"/>
      <c r="M87" s="882"/>
      <c r="N87" s="881"/>
      <c r="O87" s="519">
        <v>51000</v>
      </c>
      <c r="P87" s="880"/>
      <c r="Q87" s="882"/>
      <c r="R87" s="882"/>
      <c r="S87" s="882"/>
      <c r="T87" s="882"/>
      <c r="U87" s="882"/>
      <c r="V87" s="882"/>
      <c r="W87" s="881"/>
      <c r="X87" s="519">
        <v>52000</v>
      </c>
      <c r="Y87" s="880"/>
      <c r="Z87" s="882"/>
      <c r="AA87" s="882"/>
      <c r="AB87" s="882"/>
      <c r="AC87" s="882"/>
      <c r="AD87" s="882"/>
      <c r="AE87" s="882"/>
      <c r="AF87" s="881"/>
      <c r="AG87" s="519">
        <v>53000</v>
      </c>
    </row>
    <row r="88" spans="1:33" s="230" customFormat="1" x14ac:dyDescent="0.2">
      <c r="A88" s="396" t="str">
        <f>'(C2) Burimet viti kaluar'!C82</f>
        <v>A.4.12</v>
      </c>
      <c r="B88" s="396" t="str">
        <f>'(G1) Fjalori'!A293</f>
        <v>Shitja e aseteve financiare</v>
      </c>
      <c r="C88" s="496"/>
      <c r="D88" s="235">
        <f>'(C2) Burimet viti kaluar'!D82</f>
        <v>0</v>
      </c>
      <c r="E88" s="235">
        <f>'(C2) Burimet viti kaluar'!E82</f>
        <v>0</v>
      </c>
      <c r="F88" s="235">
        <f>'(C2) Burimet viti kaluar'!F82</f>
        <v>0</v>
      </c>
      <c r="G88" s="880"/>
      <c r="H88" s="882"/>
      <c r="I88" s="882"/>
      <c r="J88" s="882"/>
      <c r="K88" s="882"/>
      <c r="L88" s="882"/>
      <c r="M88" s="882"/>
      <c r="N88" s="881"/>
      <c r="O88" s="519"/>
      <c r="P88" s="880"/>
      <c r="Q88" s="882"/>
      <c r="R88" s="882"/>
      <c r="S88" s="882"/>
      <c r="T88" s="882"/>
      <c r="U88" s="882"/>
      <c r="V88" s="882"/>
      <c r="W88" s="881"/>
      <c r="X88" s="519"/>
      <c r="Y88" s="880"/>
      <c r="Z88" s="882"/>
      <c r="AA88" s="882"/>
      <c r="AB88" s="882"/>
      <c r="AC88" s="882"/>
      <c r="AD88" s="882"/>
      <c r="AE88" s="882"/>
      <c r="AF88" s="881"/>
      <c r="AG88" s="519"/>
    </row>
    <row r="89" spans="1:33" s="230" customFormat="1" x14ac:dyDescent="0.2">
      <c r="A89" s="396" t="str">
        <f>'(C2) Burimet viti kaluar'!C83</f>
        <v>A.4.13</v>
      </c>
      <c r="B89" s="396" t="str">
        <f>'(G1) Fjalori'!A294</f>
        <v>Shitja e aseteve fikse të prekshme / paprekshme</v>
      </c>
      <c r="C89" s="496"/>
      <c r="D89" s="235">
        <f>'(C2) Burimet viti kaluar'!D83</f>
        <v>330</v>
      </c>
      <c r="E89" s="235">
        <f>'(C2) Burimet viti kaluar'!E83</f>
        <v>0</v>
      </c>
      <c r="F89" s="235">
        <f>'(C2) Burimet viti kaluar'!F83</f>
        <v>0</v>
      </c>
      <c r="G89" s="880"/>
      <c r="H89" s="882"/>
      <c r="I89" s="882"/>
      <c r="J89" s="882"/>
      <c r="K89" s="882"/>
      <c r="L89" s="882"/>
      <c r="M89" s="882"/>
      <c r="N89" s="881"/>
      <c r="O89" s="519"/>
      <c r="P89" s="880"/>
      <c r="Q89" s="882"/>
      <c r="R89" s="882"/>
      <c r="S89" s="882"/>
      <c r="T89" s="882"/>
      <c r="U89" s="882"/>
      <c r="V89" s="882"/>
      <c r="W89" s="881"/>
      <c r="X89" s="519"/>
      <c r="Y89" s="880"/>
      <c r="Z89" s="882"/>
      <c r="AA89" s="882"/>
      <c r="AB89" s="882"/>
      <c r="AC89" s="882"/>
      <c r="AD89" s="882"/>
      <c r="AE89" s="882"/>
      <c r="AF89" s="881"/>
      <c r="AG89" s="519"/>
    </row>
    <row r="90" spans="1:33" s="230" customFormat="1" x14ac:dyDescent="0.2">
      <c r="A90" s="396" t="str">
        <f>'(C2) Burimet viti kaluar'!C84</f>
        <v>A.4.14</v>
      </c>
      <c r="B90" s="396" t="str">
        <f>'(G1) Fjalori'!A295</f>
        <v>Të tjera</v>
      </c>
      <c r="C90" s="496"/>
      <c r="D90" s="235">
        <f>'(C2) Burimet viti kaluar'!D84</f>
        <v>6004</v>
      </c>
      <c r="E90" s="235">
        <f>'(C2) Burimet viti kaluar'!E84</f>
        <v>12742</v>
      </c>
      <c r="F90" s="235">
        <f>'(C2) Burimet viti kaluar'!F84</f>
        <v>51145</v>
      </c>
      <c r="G90" s="880"/>
      <c r="H90" s="882"/>
      <c r="I90" s="882"/>
      <c r="J90" s="882"/>
      <c r="K90" s="882"/>
      <c r="L90" s="882"/>
      <c r="M90" s="882"/>
      <c r="N90" s="881"/>
      <c r="O90" s="519">
        <v>120</v>
      </c>
      <c r="P90" s="880"/>
      <c r="Q90" s="882"/>
      <c r="R90" s="882"/>
      <c r="S90" s="882"/>
      <c r="T90" s="882"/>
      <c r="U90" s="882"/>
      <c r="V90" s="882"/>
      <c r="W90" s="881"/>
      <c r="X90" s="519">
        <v>125</v>
      </c>
      <c r="Y90" s="880"/>
      <c r="Z90" s="882"/>
      <c r="AA90" s="882"/>
      <c r="AB90" s="882"/>
      <c r="AC90" s="882"/>
      <c r="AD90" s="882"/>
      <c r="AE90" s="882"/>
      <c r="AF90" s="881"/>
      <c r="AG90" s="519">
        <v>130</v>
      </c>
    </row>
    <row r="91" spans="1:33" s="221" customFormat="1" ht="18.75" x14ac:dyDescent="0.25">
      <c r="A91" s="394" t="str">
        <f>'(C2) Burimet viti kaluar'!C85</f>
        <v>B</v>
      </c>
      <c r="B91" s="886" t="str">
        <f>'(G1) Fjalori'!A296</f>
        <v>TË ARDHURA NGA BUXHETI QENDROR</v>
      </c>
      <c r="C91" s="887"/>
      <c r="D91" s="398">
        <f>'(C2) Burimet viti kaluar'!D85</f>
        <v>1236790</v>
      </c>
      <c r="E91" s="398">
        <f>'(C2) Burimet viti kaluar'!E85</f>
        <v>1769911</v>
      </c>
      <c r="F91" s="398">
        <f>'(C2) Burimet viti kaluar'!F85</f>
        <v>2091979</v>
      </c>
      <c r="G91" s="400"/>
      <c r="H91" s="400"/>
      <c r="I91" s="400"/>
      <c r="J91" s="400"/>
      <c r="K91" s="400"/>
      <c r="L91" s="400"/>
      <c r="M91" s="400"/>
      <c r="N91" s="400"/>
      <c r="O91" s="450">
        <f>SUM(O92:O96)-O93</f>
        <v>1319214</v>
      </c>
      <c r="P91" s="400"/>
      <c r="Q91" s="400"/>
      <c r="R91" s="400"/>
      <c r="S91" s="400"/>
      <c r="T91" s="400"/>
      <c r="U91" s="400"/>
      <c r="V91" s="400"/>
      <c r="W91" s="400"/>
      <c r="X91" s="450">
        <f>SUM(X92:X96)-X93</f>
        <v>1377268</v>
      </c>
      <c r="Y91" s="513"/>
      <c r="Z91" s="400"/>
      <c r="AA91" s="400"/>
      <c r="AB91" s="400"/>
      <c r="AC91" s="400"/>
      <c r="AD91" s="400"/>
      <c r="AE91" s="400"/>
      <c r="AF91" s="400"/>
      <c r="AG91" s="450">
        <f>SUM(AG92:AG96)-AG93</f>
        <v>1493035</v>
      </c>
    </row>
    <row r="92" spans="1:33" s="230" customFormat="1" ht="18.75" x14ac:dyDescent="0.2">
      <c r="A92" s="254" t="str">
        <f>'(C2) Burimet viti kaluar'!C86</f>
        <v>B.1</v>
      </c>
      <c r="B92" s="851" t="str">
        <f>'(G1) Fjalori'!A297</f>
        <v>Transferta e pakushtëzuar</v>
      </c>
      <c r="C92" s="852"/>
      <c r="D92" s="235">
        <f>'(C2) Burimet viti kaluar'!D86</f>
        <v>320802</v>
      </c>
      <c r="E92" s="235">
        <f>'(C2) Burimet viti kaluar'!E86</f>
        <v>340522</v>
      </c>
      <c r="F92" s="235">
        <f>'(C2) Burimet viti kaluar'!F86</f>
        <v>329840</v>
      </c>
      <c r="G92" s="880"/>
      <c r="H92" s="882"/>
      <c r="I92" s="882"/>
      <c r="J92" s="882"/>
      <c r="K92" s="882"/>
      <c r="L92" s="882"/>
      <c r="M92" s="882"/>
      <c r="N92" s="881"/>
      <c r="O92" s="519">
        <v>340463</v>
      </c>
      <c r="P92" s="880"/>
      <c r="Q92" s="882"/>
      <c r="R92" s="882"/>
      <c r="S92" s="882"/>
      <c r="T92" s="882"/>
      <c r="U92" s="882"/>
      <c r="V92" s="882"/>
      <c r="W92" s="881"/>
      <c r="X92" s="519">
        <v>351094</v>
      </c>
      <c r="Y92" s="880"/>
      <c r="Z92" s="882"/>
      <c r="AA92" s="882"/>
      <c r="AB92" s="882"/>
      <c r="AC92" s="882"/>
      <c r="AD92" s="882"/>
      <c r="AE92" s="882"/>
      <c r="AF92" s="881"/>
      <c r="AG92" s="519">
        <v>375028</v>
      </c>
    </row>
    <row r="93" spans="1:33" s="230" customFormat="1" ht="18.75" x14ac:dyDescent="0.25">
      <c r="A93" s="254" t="str">
        <f>'(C2) Burimet viti kaluar'!C87</f>
        <v>B.2</v>
      </c>
      <c r="B93" s="851" t="str">
        <f>'(G1) Fjalori'!A298</f>
        <v>Transferta e kushtëzuar</v>
      </c>
      <c r="C93" s="852"/>
      <c r="D93" s="399">
        <f>'(C2) Burimet viti kaluar'!D87</f>
        <v>720522</v>
      </c>
      <c r="E93" s="399">
        <f>'(C2) Burimet viti kaluar'!E87</f>
        <v>1226696</v>
      </c>
      <c r="F93" s="399">
        <f>'(C2) Burimet viti kaluar'!F87</f>
        <v>1535646</v>
      </c>
      <c r="G93" s="451"/>
      <c r="H93" s="452"/>
      <c r="I93" s="452"/>
      <c r="J93" s="452"/>
      <c r="K93" s="452"/>
      <c r="L93" s="452"/>
      <c r="M93" s="452"/>
      <c r="N93" s="453"/>
      <c r="O93" s="452">
        <f>SUM(O94:O95)</f>
        <v>744568</v>
      </c>
      <c r="P93" s="451"/>
      <c r="Q93" s="452"/>
      <c r="R93" s="452"/>
      <c r="S93" s="452"/>
      <c r="T93" s="452"/>
      <c r="U93" s="452"/>
      <c r="V93" s="452"/>
      <c r="W93" s="453"/>
      <c r="X93" s="452">
        <f>SUM(X94:X95)</f>
        <v>789368</v>
      </c>
      <c r="Y93" s="451"/>
      <c r="Z93" s="452"/>
      <c r="AA93" s="452"/>
      <c r="AB93" s="452"/>
      <c r="AC93" s="452"/>
      <c r="AD93" s="452"/>
      <c r="AE93" s="452"/>
      <c r="AF93" s="453"/>
      <c r="AG93" s="452">
        <f>SUM(AG94:AG95)</f>
        <v>877013</v>
      </c>
    </row>
    <row r="94" spans="1:33" s="230" customFormat="1" x14ac:dyDescent="0.2">
      <c r="A94" s="396" t="str">
        <f>'(C2) Burimet viti kaluar'!C88</f>
        <v>B.2.1</v>
      </c>
      <c r="B94" s="396" t="str">
        <f>'(G1) Fjalori'!A299</f>
        <v>Për funskionet e deleguara</v>
      </c>
      <c r="C94" s="496"/>
      <c r="D94" s="235">
        <f>'(C2) Burimet viti kaluar'!D88</f>
        <v>556914</v>
      </c>
      <c r="E94" s="235">
        <f>'(C2) Burimet viti kaluar'!E88</f>
        <v>1140872</v>
      </c>
      <c r="F94" s="235">
        <f>'(C2) Burimet viti kaluar'!F88</f>
        <v>1219418</v>
      </c>
      <c r="G94" s="880"/>
      <c r="H94" s="882"/>
      <c r="I94" s="882"/>
      <c r="J94" s="882"/>
      <c r="K94" s="882"/>
      <c r="L94" s="882"/>
      <c r="M94" s="882"/>
      <c r="N94" s="881"/>
      <c r="O94" s="519">
        <v>586113</v>
      </c>
      <c r="P94" s="880"/>
      <c r="Q94" s="882"/>
      <c r="R94" s="882"/>
      <c r="S94" s="882"/>
      <c r="T94" s="882"/>
      <c r="U94" s="882"/>
      <c r="V94" s="882"/>
      <c r="W94" s="881"/>
      <c r="X94" s="519">
        <v>589282</v>
      </c>
      <c r="Y94" s="880"/>
      <c r="Z94" s="882"/>
      <c r="AA94" s="882"/>
      <c r="AB94" s="882"/>
      <c r="AC94" s="882"/>
      <c r="AD94" s="882"/>
      <c r="AE94" s="882"/>
      <c r="AF94" s="881"/>
      <c r="AG94" s="519">
        <v>614429</v>
      </c>
    </row>
    <row r="95" spans="1:33" s="230" customFormat="1" x14ac:dyDescent="0.2">
      <c r="A95" s="396" t="str">
        <f>'(C2) Burimet viti kaluar'!C89</f>
        <v>B.2.2</v>
      </c>
      <c r="B95" s="396" t="str">
        <f>'(G1) Fjalori'!A300</f>
        <v xml:space="preserve">Për projekte të veçanta (FZHR dhe të tjera) </v>
      </c>
      <c r="C95" s="496"/>
      <c r="D95" s="235">
        <f>'(C2) Burimet viti kaluar'!D89</f>
        <v>163608</v>
      </c>
      <c r="E95" s="235">
        <f>'(C2) Burimet viti kaluar'!E89</f>
        <v>85824</v>
      </c>
      <c r="F95" s="235">
        <f>'(C2) Burimet viti kaluar'!F89</f>
        <v>316228</v>
      </c>
      <c r="G95" s="880"/>
      <c r="H95" s="882"/>
      <c r="I95" s="882"/>
      <c r="J95" s="882"/>
      <c r="K95" s="882"/>
      <c r="L95" s="882"/>
      <c r="M95" s="882"/>
      <c r="N95" s="881"/>
      <c r="O95" s="519">
        <v>158455</v>
      </c>
      <c r="P95" s="880"/>
      <c r="Q95" s="882"/>
      <c r="R95" s="882"/>
      <c r="S95" s="882"/>
      <c r="T95" s="882"/>
      <c r="U95" s="882"/>
      <c r="V95" s="882"/>
      <c r="W95" s="881"/>
      <c r="X95" s="519">
        <v>200086</v>
      </c>
      <c r="Y95" s="880"/>
      <c r="Z95" s="882"/>
      <c r="AA95" s="882"/>
      <c r="AB95" s="882"/>
      <c r="AC95" s="882"/>
      <c r="AD95" s="882"/>
      <c r="AE95" s="882"/>
      <c r="AF95" s="881"/>
      <c r="AG95" s="519">
        <v>262584</v>
      </c>
    </row>
    <row r="96" spans="1:33" s="230" customFormat="1" ht="18.75" x14ac:dyDescent="0.2">
      <c r="A96" s="254" t="str">
        <f>'(C2) Burimet viti kaluar'!C90</f>
        <v>B.3</v>
      </c>
      <c r="B96" s="851" t="str">
        <f>'(G1) Fjalori'!A301</f>
        <v>Trasferta specifike</v>
      </c>
      <c r="C96" s="852"/>
      <c r="D96" s="235">
        <f>'(C2) Burimet viti kaluar'!D90</f>
        <v>195466</v>
      </c>
      <c r="E96" s="235">
        <f>'(C2) Burimet viti kaluar'!E90</f>
        <v>202693</v>
      </c>
      <c r="F96" s="235">
        <f>'(C2) Burimet viti kaluar'!F90</f>
        <v>226493</v>
      </c>
      <c r="G96" s="451"/>
      <c r="H96" s="452"/>
      <c r="I96" s="452"/>
      <c r="J96" s="452"/>
      <c r="K96" s="452"/>
      <c r="L96" s="452"/>
      <c r="M96" s="452"/>
      <c r="N96" s="453"/>
      <c r="O96" s="519">
        <v>234183</v>
      </c>
      <c r="P96" s="451"/>
      <c r="Q96" s="452"/>
      <c r="R96" s="452"/>
      <c r="S96" s="452"/>
      <c r="T96" s="452"/>
      <c r="U96" s="452"/>
      <c r="V96" s="452"/>
      <c r="W96" s="453"/>
      <c r="X96" s="519">
        <v>236806</v>
      </c>
      <c r="Y96" s="451"/>
      <c r="Z96" s="452"/>
      <c r="AA96" s="452"/>
      <c r="AB96" s="452"/>
      <c r="AC96" s="452"/>
      <c r="AD96" s="452"/>
      <c r="AE96" s="452"/>
      <c r="AF96" s="453"/>
      <c r="AG96" s="519">
        <v>240994</v>
      </c>
    </row>
    <row r="97" spans="1:33" s="221" customFormat="1" ht="18.75" x14ac:dyDescent="0.25">
      <c r="A97" s="394" t="str">
        <f>'(C2) Burimet viti kaluar'!C91</f>
        <v>C</v>
      </c>
      <c r="B97" s="886" t="str">
        <f>'(G1) Fjalori'!A302</f>
        <v>HUAMARRJA</v>
      </c>
      <c r="C97" s="887"/>
      <c r="D97" s="398">
        <f>'(C2) Burimet viti kaluar'!D91</f>
        <v>0</v>
      </c>
      <c r="E97" s="398">
        <f>'(C2) Burimet viti kaluar'!E91</f>
        <v>0</v>
      </c>
      <c r="F97" s="398">
        <f>'(C2) Burimet viti kaluar'!F91</f>
        <v>0</v>
      </c>
      <c r="G97" s="400"/>
      <c r="H97" s="400"/>
      <c r="I97" s="400"/>
      <c r="J97" s="400"/>
      <c r="K97" s="400"/>
      <c r="L97" s="400"/>
      <c r="M97" s="400"/>
      <c r="N97" s="400"/>
      <c r="O97" s="450">
        <f>SUM(O98:O99)</f>
        <v>0</v>
      </c>
      <c r="P97" s="400"/>
      <c r="Q97" s="400"/>
      <c r="R97" s="400"/>
      <c r="S97" s="400"/>
      <c r="T97" s="400"/>
      <c r="U97" s="400"/>
      <c r="V97" s="400"/>
      <c r="W97" s="400"/>
      <c r="X97" s="450">
        <f>SUM(X98:X99)</f>
        <v>0</v>
      </c>
      <c r="Y97" s="513"/>
      <c r="Z97" s="400"/>
      <c r="AA97" s="400"/>
      <c r="AB97" s="400"/>
      <c r="AC97" s="400"/>
      <c r="AD97" s="400"/>
      <c r="AE97" s="400"/>
      <c r="AF97" s="400"/>
      <c r="AG97" s="450">
        <f>SUM(AG98:AG99)</f>
        <v>0</v>
      </c>
    </row>
    <row r="98" spans="1:33" s="230" customFormat="1" ht="18.75" x14ac:dyDescent="0.2">
      <c r="A98" s="254" t="str">
        <f>'(C2) Burimet viti kaluar'!C92</f>
        <v>C.1</v>
      </c>
      <c r="B98" s="851" t="str">
        <f>'(G1) Fjalori'!A303</f>
        <v>Huamarrja afatshkurtë</v>
      </c>
      <c r="C98" s="852"/>
      <c r="D98" s="235">
        <f>'(C2) Burimet viti kaluar'!D92</f>
        <v>0</v>
      </c>
      <c r="E98" s="235">
        <f>'(C2) Burimet viti kaluar'!E92</f>
        <v>0</v>
      </c>
      <c r="F98" s="235">
        <f>'(C2) Burimet viti kaluar'!F92</f>
        <v>0</v>
      </c>
      <c r="G98" s="451"/>
      <c r="H98" s="452"/>
      <c r="I98" s="452"/>
      <c r="J98" s="452"/>
      <c r="K98" s="452"/>
      <c r="L98" s="452"/>
      <c r="M98" s="452"/>
      <c r="N98" s="453"/>
      <c r="O98" s="519"/>
      <c r="P98" s="451"/>
      <c r="Q98" s="452"/>
      <c r="R98" s="452"/>
      <c r="S98" s="452"/>
      <c r="T98" s="452"/>
      <c r="U98" s="452"/>
      <c r="V98" s="452"/>
      <c r="W98" s="453"/>
      <c r="X98" s="519"/>
      <c r="Y98" s="451"/>
      <c r="Z98" s="452"/>
      <c r="AA98" s="452"/>
      <c r="AB98" s="452"/>
      <c r="AC98" s="452"/>
      <c r="AD98" s="452"/>
      <c r="AE98" s="452"/>
      <c r="AF98" s="453"/>
      <c r="AG98" s="519"/>
    </row>
    <row r="99" spans="1:33" s="230" customFormat="1" ht="18.75" x14ac:dyDescent="0.2">
      <c r="A99" s="254" t="str">
        <f>'(C2) Burimet viti kaluar'!C93</f>
        <v>C.2</v>
      </c>
      <c r="B99" s="851" t="str">
        <f>'(G1) Fjalori'!A304</f>
        <v>Huamarrja afatgjatë</v>
      </c>
      <c r="C99" s="852"/>
      <c r="D99" s="235">
        <f>'(C2) Burimet viti kaluar'!D93</f>
        <v>0</v>
      </c>
      <c r="E99" s="235">
        <f>'(C2) Burimet viti kaluar'!E93</f>
        <v>0</v>
      </c>
      <c r="F99" s="235">
        <f>'(C2) Burimet viti kaluar'!F93</f>
        <v>0</v>
      </c>
      <c r="G99" s="451"/>
      <c r="H99" s="452"/>
      <c r="I99" s="452"/>
      <c r="J99" s="452"/>
      <c r="K99" s="452"/>
      <c r="L99" s="452"/>
      <c r="M99" s="452"/>
      <c r="N99" s="453"/>
      <c r="O99" s="519"/>
      <c r="P99" s="451"/>
      <c r="Q99" s="452"/>
      <c r="R99" s="452"/>
      <c r="S99" s="452"/>
      <c r="T99" s="452"/>
      <c r="U99" s="452"/>
      <c r="V99" s="452"/>
      <c r="W99" s="453"/>
      <c r="X99" s="519"/>
      <c r="Y99" s="451"/>
      <c r="Z99" s="452"/>
      <c r="AA99" s="452"/>
      <c r="AB99" s="452"/>
      <c r="AC99" s="452"/>
      <c r="AD99" s="452"/>
      <c r="AE99" s="452"/>
      <c r="AF99" s="453"/>
      <c r="AG99" s="519"/>
    </row>
    <row r="100" spans="1:33" s="221" customFormat="1" ht="18.75" x14ac:dyDescent="0.25">
      <c r="A100" s="394" t="str">
        <f>'(C2) Burimet viti kaluar'!C94</f>
        <v>D</v>
      </c>
      <c r="B100" s="886" t="str">
        <f>'(G1) Fjalori'!A305</f>
        <v>TRASHËGIMI NGA VITI I SHKUAR</v>
      </c>
      <c r="C100" s="887"/>
      <c r="D100" s="398">
        <f>'(C2) Burimet viti kaluar'!D94</f>
        <v>126883</v>
      </c>
      <c r="E100" s="398">
        <f>'(C2) Burimet viti kaluar'!E94</f>
        <v>110883</v>
      </c>
      <c r="F100" s="398">
        <f>'(C2) Burimet viti kaluar'!F94</f>
        <v>682194</v>
      </c>
      <c r="G100" s="400"/>
      <c r="H100" s="400"/>
      <c r="I100" s="400"/>
      <c r="J100" s="400"/>
      <c r="K100" s="400"/>
      <c r="L100" s="400"/>
      <c r="M100" s="400"/>
      <c r="N100" s="400"/>
      <c r="O100" s="450">
        <f>SUM(O101:O102)</f>
        <v>0</v>
      </c>
      <c r="P100" s="400"/>
      <c r="Q100" s="400"/>
      <c r="R100" s="400"/>
      <c r="S100" s="400"/>
      <c r="T100" s="400"/>
      <c r="U100" s="400"/>
      <c r="V100" s="400"/>
      <c r="W100" s="400"/>
      <c r="X100" s="450">
        <f>SUM(X101:X102)</f>
        <v>0</v>
      </c>
      <c r="Y100" s="513"/>
      <c r="Z100" s="400"/>
      <c r="AA100" s="400"/>
      <c r="AB100" s="400"/>
      <c r="AC100" s="400"/>
      <c r="AD100" s="400"/>
      <c r="AE100" s="400"/>
      <c r="AF100" s="400"/>
      <c r="AG100" s="450">
        <f>SUM(AG101:AG102)</f>
        <v>0</v>
      </c>
    </row>
    <row r="101" spans="1:33" s="230" customFormat="1" ht="18.75" x14ac:dyDescent="0.2">
      <c r="A101" s="254" t="str">
        <f>'(C2) Burimet viti kaluar'!C95</f>
        <v>D.1</v>
      </c>
      <c r="B101" s="851" t="str">
        <f>'(G1) Fjalori'!A306</f>
        <v>Trashëgimi pa destinacion</v>
      </c>
      <c r="C101" s="852"/>
      <c r="D101" s="235">
        <f>'(C2) Burimet viti kaluar'!D95</f>
        <v>126883</v>
      </c>
      <c r="E101" s="235">
        <f>'(C2) Burimet viti kaluar'!E95</f>
        <v>110883</v>
      </c>
      <c r="F101" s="235">
        <f>'(C2) Burimet viti kaluar'!F95</f>
        <v>86999</v>
      </c>
      <c r="G101" s="451"/>
      <c r="H101" s="452"/>
      <c r="I101" s="452"/>
      <c r="J101" s="452"/>
      <c r="K101" s="452"/>
      <c r="L101" s="452"/>
      <c r="M101" s="452"/>
      <c r="N101" s="453"/>
      <c r="O101" s="519"/>
      <c r="P101" s="451"/>
      <c r="Q101" s="452"/>
      <c r="R101" s="452"/>
      <c r="S101" s="452"/>
      <c r="T101" s="452"/>
      <c r="U101" s="452"/>
      <c r="V101" s="452"/>
      <c r="W101" s="453"/>
      <c r="X101" s="36"/>
      <c r="Y101" s="451"/>
      <c r="Z101" s="452"/>
      <c r="AA101" s="452"/>
      <c r="AB101" s="452"/>
      <c r="AC101" s="452"/>
      <c r="AD101" s="452"/>
      <c r="AE101" s="452"/>
      <c r="AF101" s="453"/>
      <c r="AG101" s="36"/>
    </row>
    <row r="102" spans="1:33" s="230" customFormat="1" ht="18.75" x14ac:dyDescent="0.2">
      <c r="A102" s="254" t="str">
        <f>'(C2) Burimet viti kaluar'!C96</f>
        <v>D.2</v>
      </c>
      <c r="B102" s="851" t="str">
        <f>'(G1) Fjalori'!A307</f>
        <v>Trashëgimi me destinacion</v>
      </c>
      <c r="C102" s="852"/>
      <c r="D102" s="235">
        <f>'(C2) Burimet viti kaluar'!D96</f>
        <v>0</v>
      </c>
      <c r="E102" s="235">
        <f>'(C2) Burimet viti kaluar'!E96</f>
        <v>0</v>
      </c>
      <c r="F102" s="235">
        <f>'(C2) Burimet viti kaluar'!F96</f>
        <v>595195</v>
      </c>
      <c r="G102" s="451"/>
      <c r="H102" s="452"/>
      <c r="I102" s="452"/>
      <c r="J102" s="452"/>
      <c r="K102" s="452"/>
      <c r="L102" s="452"/>
      <c r="M102" s="452"/>
      <c r="N102" s="453"/>
      <c r="O102" s="36">
        <f>'[1](C4) Trashëgimi me destinacion'!D170</f>
        <v>0</v>
      </c>
      <c r="P102" s="451"/>
      <c r="Q102" s="452"/>
      <c r="R102" s="452"/>
      <c r="S102" s="452"/>
      <c r="T102" s="452"/>
      <c r="U102" s="452"/>
      <c r="V102" s="452"/>
      <c r="W102" s="453"/>
      <c r="X102" s="36"/>
      <c r="Y102" s="451"/>
      <c r="Z102" s="452"/>
      <c r="AA102" s="452"/>
      <c r="AB102" s="452"/>
      <c r="AC102" s="452"/>
      <c r="AD102" s="452"/>
      <c r="AE102" s="452"/>
      <c r="AF102" s="453"/>
      <c r="AG102" s="36"/>
    </row>
    <row r="103" spans="1:33" s="445" customFormat="1" ht="19.5" thickBot="1" x14ac:dyDescent="0.3">
      <c r="A103" s="444"/>
      <c r="B103" s="444" t="str">
        <f>'(G1) Fjalori'!A352</f>
        <v>TOTALI I BURIMEVE BUXHETORE</v>
      </c>
      <c r="C103" s="444"/>
      <c r="D103" s="447">
        <f>D100+D97+D91+D7</f>
        <v>2064181</v>
      </c>
      <c r="E103" s="447">
        <f>E100+E97+E91+E7</f>
        <v>2217625</v>
      </c>
      <c r="F103" s="447">
        <f>F100+F97+F91+F7</f>
        <v>3477730</v>
      </c>
      <c r="G103" s="448"/>
      <c r="H103" s="448"/>
      <c r="I103" s="448"/>
      <c r="J103" s="448"/>
      <c r="K103" s="448"/>
      <c r="L103" s="448"/>
      <c r="M103" s="448"/>
      <c r="N103" s="448"/>
      <c r="O103" s="447">
        <f>O100+O97+O91+O7</f>
        <v>2059214.3575164001</v>
      </c>
      <c r="P103" s="449"/>
      <c r="Q103" s="449"/>
      <c r="R103" s="449"/>
      <c r="S103" s="449"/>
      <c r="T103" s="449"/>
      <c r="U103" s="449"/>
      <c r="V103" s="449"/>
      <c r="W103" s="449"/>
      <c r="X103" s="447">
        <f>X100+X97+X91+X7</f>
        <v>2154536.5870329849</v>
      </c>
      <c r="Y103" s="449"/>
      <c r="Z103" s="449"/>
      <c r="AA103" s="449"/>
      <c r="AB103" s="449"/>
      <c r="AC103" s="449"/>
      <c r="AD103" s="449"/>
      <c r="AE103" s="449"/>
      <c r="AF103" s="449"/>
      <c r="AG103" s="447">
        <f>AG100+AG97+AG91+AG7</f>
        <v>2307626.4801791096</v>
      </c>
    </row>
    <row r="104" spans="1:33" ht="13.5" thickTop="1" x14ac:dyDescent="0.2"/>
    <row r="105" spans="1:33" x14ac:dyDescent="0.2">
      <c r="B105" s="114"/>
      <c r="C105" s="114"/>
    </row>
    <row r="107" spans="1:33" s="105" customFormat="1" x14ac:dyDescent="0.2">
      <c r="B107" s="33"/>
      <c r="C107" s="33"/>
      <c r="D107" s="33"/>
      <c r="E107" s="33"/>
      <c r="F107" s="33"/>
    </row>
    <row r="108" spans="1:33" s="48" customFormat="1" ht="13.5" hidden="1" customHeight="1" thickBot="1" x14ac:dyDescent="0.25">
      <c r="B108" s="197" t="s">
        <v>1</v>
      </c>
      <c r="C108" s="198"/>
      <c r="D108" s="198"/>
      <c r="E108" s="96" t="e">
        <f>E103+#REF!</f>
        <v>#REF!</v>
      </c>
      <c r="F108" s="96" t="e">
        <f>F103+#REF!</f>
        <v>#REF!</v>
      </c>
    </row>
    <row r="109" spans="1:33" x14ac:dyDescent="0.2">
      <c r="D109" s="105">
        <f>'(E1) Vlerësimi i burimeve'!G18+'(E1) Vlerësimi i burimeve'!C6</f>
        <v>0</v>
      </c>
    </row>
    <row r="110" spans="1:33" ht="15" x14ac:dyDescent="0.25">
      <c r="B110" s="74"/>
      <c r="C110" s="74"/>
      <c r="D110" s="49"/>
    </row>
    <row r="148" spans="4:4" x14ac:dyDescent="0.2">
      <c r="D148" s="104"/>
    </row>
    <row r="149" spans="4:4" x14ac:dyDescent="0.2">
      <c r="D149" s="104"/>
    </row>
    <row r="150" spans="4:4" x14ac:dyDescent="0.2">
      <c r="D150" s="104"/>
    </row>
    <row r="151" spans="4:4" x14ac:dyDescent="0.2">
      <c r="D151" s="104"/>
    </row>
    <row r="152" spans="4:4" x14ac:dyDescent="0.2">
      <c r="D152" s="104"/>
    </row>
    <row r="153" spans="4:4" x14ac:dyDescent="0.2">
      <c r="D153" s="104"/>
    </row>
  </sheetData>
  <sheetProtection algorithmName="SHA-512" hashValue="8Fud91LMdVjcWN0blYiVQxOgdinrtehVAx1PYarlgx3rT3Kbd6BN3P+nPO5edkPlki/Q9/sbnzRC4M7ST5BFhA==" saltValue="UuEkwJXX15x5WQ8jBYcu/g==" spinCount="100000" sheet="1" objects="1" scenarios="1" selectLockedCells="1"/>
  <mergeCells count="226">
    <mergeCell ref="B35:C35"/>
    <mergeCell ref="Y67:Z67"/>
    <mergeCell ref="Y68:Z68"/>
    <mergeCell ref="Y69:Z69"/>
    <mergeCell ref="Y70:Z70"/>
    <mergeCell ref="Y71:Z71"/>
    <mergeCell ref="Y72:Z72"/>
    <mergeCell ref="P30:Q30"/>
    <mergeCell ref="Y30:Z30"/>
    <mergeCell ref="Y56:Z56"/>
    <mergeCell ref="Y57:Z57"/>
    <mergeCell ref="Y58:Z58"/>
    <mergeCell ref="Y60:Z60"/>
    <mergeCell ref="Y61:Z61"/>
    <mergeCell ref="Y62:Z62"/>
    <mergeCell ref="Y63:Z63"/>
    <mergeCell ref="Y64:Z64"/>
    <mergeCell ref="Y65:Z65"/>
    <mergeCell ref="P69:Q69"/>
    <mergeCell ref="P70:Q70"/>
    <mergeCell ref="P71:Q71"/>
    <mergeCell ref="P72:Q72"/>
    <mergeCell ref="Y33:Z33"/>
    <mergeCell ref="Y34:Z34"/>
    <mergeCell ref="Y35:Z35"/>
    <mergeCell ref="Y36:Z36"/>
    <mergeCell ref="Y38:Z38"/>
    <mergeCell ref="Y39:Z39"/>
    <mergeCell ref="Y40:Z40"/>
    <mergeCell ref="Y42:Z42"/>
    <mergeCell ref="Y43:Z43"/>
    <mergeCell ref="Y44:Z44"/>
    <mergeCell ref="Y46:Z46"/>
    <mergeCell ref="Y47:Z47"/>
    <mergeCell ref="Y48:Z48"/>
    <mergeCell ref="Y49:Z49"/>
    <mergeCell ref="Y50:Z50"/>
    <mergeCell ref="Y51:Z51"/>
    <mergeCell ref="Y52:Z52"/>
    <mergeCell ref="Y53:Z53"/>
    <mergeCell ref="Y54:Z54"/>
    <mergeCell ref="Y55:Z55"/>
    <mergeCell ref="B66:C66"/>
    <mergeCell ref="B67:C67"/>
    <mergeCell ref="B68:C68"/>
    <mergeCell ref="P33:Q33"/>
    <mergeCell ref="P34:Q34"/>
    <mergeCell ref="P35:Q35"/>
    <mergeCell ref="P36:Q36"/>
    <mergeCell ref="P38:Q38"/>
    <mergeCell ref="P39:Q39"/>
    <mergeCell ref="P40:Q40"/>
    <mergeCell ref="P42:Q42"/>
    <mergeCell ref="P43:Q43"/>
    <mergeCell ref="P44:Q44"/>
    <mergeCell ref="P46:Q46"/>
    <mergeCell ref="P47:Q47"/>
    <mergeCell ref="P48:Q48"/>
    <mergeCell ref="P49:Q49"/>
    <mergeCell ref="P50:Q50"/>
    <mergeCell ref="P51:Q51"/>
    <mergeCell ref="P52:Q52"/>
    <mergeCell ref="P60:Q60"/>
    <mergeCell ref="P61:Q61"/>
    <mergeCell ref="P62:Q62"/>
    <mergeCell ref="P63:Q63"/>
    <mergeCell ref="B56:C56"/>
    <mergeCell ref="B57:C57"/>
    <mergeCell ref="B58:C58"/>
    <mergeCell ref="B60:C60"/>
    <mergeCell ref="B61:C61"/>
    <mergeCell ref="B62:C62"/>
    <mergeCell ref="B63:C63"/>
    <mergeCell ref="B64:C64"/>
    <mergeCell ref="B65:C65"/>
    <mergeCell ref="A3:AG3"/>
    <mergeCell ref="A1:AG1"/>
    <mergeCell ref="B76:C76"/>
    <mergeCell ref="B91:C91"/>
    <mergeCell ref="B92:C92"/>
    <mergeCell ref="G5:O5"/>
    <mergeCell ref="P5:X5"/>
    <mergeCell ref="Y5:AG5"/>
    <mergeCell ref="G29:O29"/>
    <mergeCell ref="P29:X29"/>
    <mergeCell ref="Y29:AG29"/>
    <mergeCell ref="G74:O74"/>
    <mergeCell ref="P74:X74"/>
    <mergeCell ref="Y74:AG74"/>
    <mergeCell ref="G75:N75"/>
    <mergeCell ref="Y75:AF75"/>
    <mergeCell ref="B33:C33"/>
    <mergeCell ref="B34:C34"/>
    <mergeCell ref="B38:C38"/>
    <mergeCell ref="B39:C39"/>
    <mergeCell ref="B40:C40"/>
    <mergeCell ref="B42:C42"/>
    <mergeCell ref="G81:N81"/>
    <mergeCell ref="G82:N82"/>
    <mergeCell ref="B102:C102"/>
    <mergeCell ref="B31:C31"/>
    <mergeCell ref="B22:C22"/>
    <mergeCell ref="B8:C8"/>
    <mergeCell ref="B7:C7"/>
    <mergeCell ref="B93:C93"/>
    <mergeCell ref="B96:C96"/>
    <mergeCell ref="B98:C98"/>
    <mergeCell ref="B99:C99"/>
    <mergeCell ref="B101:C101"/>
    <mergeCell ref="B100:C100"/>
    <mergeCell ref="B97:C97"/>
    <mergeCell ref="B43:C43"/>
    <mergeCell ref="B44:C44"/>
    <mergeCell ref="B46:C46"/>
    <mergeCell ref="B47:C47"/>
    <mergeCell ref="B48:C48"/>
    <mergeCell ref="B49:C49"/>
    <mergeCell ref="B50:C50"/>
    <mergeCell ref="B51:C51"/>
    <mergeCell ref="B52:C52"/>
    <mergeCell ref="B53:C53"/>
    <mergeCell ref="B54:C54"/>
    <mergeCell ref="B55:C55"/>
    <mergeCell ref="G83:N83"/>
    <mergeCell ref="G84:N84"/>
    <mergeCell ref="G85:N85"/>
    <mergeCell ref="P75:W75"/>
    <mergeCell ref="G77:N77"/>
    <mergeCell ref="G78:N78"/>
    <mergeCell ref="G79:N79"/>
    <mergeCell ref="G80:N80"/>
    <mergeCell ref="P77:W77"/>
    <mergeCell ref="P78:W78"/>
    <mergeCell ref="P79:W79"/>
    <mergeCell ref="P80:W80"/>
    <mergeCell ref="P81:W81"/>
    <mergeCell ref="P82:W82"/>
    <mergeCell ref="P83:W83"/>
    <mergeCell ref="P84:W84"/>
    <mergeCell ref="P85:W85"/>
    <mergeCell ref="G92:N92"/>
    <mergeCell ref="G94:N94"/>
    <mergeCell ref="G95:N95"/>
    <mergeCell ref="P92:W92"/>
    <mergeCell ref="G86:N86"/>
    <mergeCell ref="G87:N87"/>
    <mergeCell ref="G88:N88"/>
    <mergeCell ref="G89:N89"/>
    <mergeCell ref="G90:N90"/>
    <mergeCell ref="P86:W86"/>
    <mergeCell ref="P87:W87"/>
    <mergeCell ref="P88:W88"/>
    <mergeCell ref="P89:W89"/>
    <mergeCell ref="P90:W90"/>
    <mergeCell ref="P57:Q57"/>
    <mergeCell ref="P58:Q58"/>
    <mergeCell ref="Y94:AF94"/>
    <mergeCell ref="Y95:AF95"/>
    <mergeCell ref="Y80:AF80"/>
    <mergeCell ref="Y81:AF81"/>
    <mergeCell ref="Y82:AF82"/>
    <mergeCell ref="Y83:AF83"/>
    <mergeCell ref="Y84:AF84"/>
    <mergeCell ref="Y85:AF85"/>
    <mergeCell ref="Y86:AF86"/>
    <mergeCell ref="Y87:AF87"/>
    <mergeCell ref="Y88:AF88"/>
    <mergeCell ref="Y89:AF89"/>
    <mergeCell ref="Y90:AF90"/>
    <mergeCell ref="Y92:AF92"/>
    <mergeCell ref="P94:W94"/>
    <mergeCell ref="P95:W95"/>
    <mergeCell ref="P64:Q64"/>
    <mergeCell ref="P65:Q65"/>
    <mergeCell ref="P66:Q66"/>
    <mergeCell ref="P67:Q67"/>
    <mergeCell ref="P68:Q68"/>
    <mergeCell ref="Y66:Z66"/>
    <mergeCell ref="G53:H53"/>
    <mergeCell ref="G54:H54"/>
    <mergeCell ref="Y79:AF79"/>
    <mergeCell ref="G30:H30"/>
    <mergeCell ref="G33:H33"/>
    <mergeCell ref="G34:H34"/>
    <mergeCell ref="G35:H35"/>
    <mergeCell ref="G36:H36"/>
    <mergeCell ref="G38:H38"/>
    <mergeCell ref="G39:H39"/>
    <mergeCell ref="G40:H40"/>
    <mergeCell ref="G42:H42"/>
    <mergeCell ref="G43:H43"/>
    <mergeCell ref="G44:H44"/>
    <mergeCell ref="G46:H46"/>
    <mergeCell ref="G47:H47"/>
    <mergeCell ref="G48:H48"/>
    <mergeCell ref="G49:H49"/>
    <mergeCell ref="Y77:AF77"/>
    <mergeCell ref="Y78:AF78"/>
    <mergeCell ref="P53:Q53"/>
    <mergeCell ref="P54:Q54"/>
    <mergeCell ref="P55:Q55"/>
    <mergeCell ref="P56:Q56"/>
    <mergeCell ref="B11:C11"/>
    <mergeCell ref="B12:C12"/>
    <mergeCell ref="B13:C13"/>
    <mergeCell ref="B14:C14"/>
    <mergeCell ref="G71:H71"/>
    <mergeCell ref="G72:H72"/>
    <mergeCell ref="G66:H66"/>
    <mergeCell ref="G67:H67"/>
    <mergeCell ref="G68:H68"/>
    <mergeCell ref="G69:H69"/>
    <mergeCell ref="G70:H70"/>
    <mergeCell ref="G61:H61"/>
    <mergeCell ref="G62:H62"/>
    <mergeCell ref="G63:H63"/>
    <mergeCell ref="G64:H64"/>
    <mergeCell ref="G65:H65"/>
    <mergeCell ref="G55:H55"/>
    <mergeCell ref="G56:H56"/>
    <mergeCell ref="G57:H57"/>
    <mergeCell ref="G58:H58"/>
    <mergeCell ref="G60:H60"/>
    <mergeCell ref="G50:H50"/>
    <mergeCell ref="G51:H51"/>
    <mergeCell ref="G52:H52"/>
  </mergeCells>
  <printOptions gridLines="1"/>
  <pageMargins left="1.06" right="0.41" top="1.3" bottom="0.78740157480314965" header="0.43307086614173229" footer="0.31496062992125984"/>
  <pageSetup paperSize="256" scale="43" fitToHeight="0" orientation="landscape" r:id="rId1"/>
  <headerFooter>
    <oddHeader>&amp;LPROGRAMI BUXHETOR AFATMESËM&amp;C&amp;8 28 Shkurt 2019&amp;R&amp;A</oddHeader>
    <oddFooter>&amp;L&amp;8Copyright for Albania: Ministry of Finance and Economy / Local Finance Directory&amp;R1</oddFooter>
  </headerFooter>
  <rowBreaks count="3" manualBreakCount="3">
    <brk id="41" min="1" max="28" man="1"/>
    <brk id="79" min="1" max="28" man="1"/>
    <brk id="187" min="1" max="16" man="1"/>
  </rowBreaks>
  <colBreaks count="1" manualBreakCount="1">
    <brk id="15" max="106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63">
    <tabColor theme="9"/>
    <pageSetUpPr fitToPage="1"/>
  </sheetPr>
  <dimension ref="A1:BB151"/>
  <sheetViews>
    <sheetView showGridLines="0" topLeftCell="A24" zoomScaleNormal="100" workbookViewId="0">
      <selection activeCell="AK27" sqref="AK27"/>
    </sheetView>
  </sheetViews>
  <sheetFormatPr defaultColWidth="4.140625" defaultRowHeight="15" x14ac:dyDescent="0.25"/>
  <cols>
    <col min="1" max="1" width="9" style="609" customWidth="1"/>
    <col min="2" max="2" width="21.42578125" style="609" customWidth="1"/>
    <col min="3" max="3" width="54.140625" style="609" customWidth="1"/>
    <col min="4" max="4" width="11.28515625" style="610" hidden="1" customWidth="1"/>
    <col min="5" max="5" width="11.28515625" style="609" hidden="1" customWidth="1"/>
    <col min="6" max="6" width="11.28515625" style="609" hidden="1" customWidth="1" collapsed="1"/>
    <col min="7" max="8" width="5.7109375" style="609" hidden="1" customWidth="1"/>
    <col min="9" max="9" width="7.140625" style="609" hidden="1" customWidth="1"/>
    <col min="10" max="10" width="5.85546875" style="609" hidden="1" customWidth="1"/>
    <col min="11" max="11" width="6.28515625" style="609" hidden="1" customWidth="1"/>
    <col min="12" max="13" width="5.7109375" style="609" hidden="1" customWidth="1"/>
    <col min="14" max="14" width="7.28515625" style="609" hidden="1" customWidth="1"/>
    <col min="15" max="15" width="11.42578125" style="609" hidden="1" customWidth="1"/>
    <col min="16" max="17" width="5.140625" style="609" hidden="1" customWidth="1"/>
    <col min="18" max="18" width="5.85546875" style="609" hidden="1" customWidth="1"/>
    <col min="19" max="19" width="5.140625" style="609" hidden="1" customWidth="1"/>
    <col min="20" max="20" width="6" style="609" hidden="1" customWidth="1"/>
    <col min="21" max="21" width="5.85546875" style="609" hidden="1" customWidth="1"/>
    <col min="22" max="22" width="5.140625" style="609" hidden="1" customWidth="1"/>
    <col min="23" max="23" width="7.28515625" style="609" hidden="1" customWidth="1"/>
    <col min="24" max="24" width="11.42578125" style="609" hidden="1" customWidth="1"/>
    <col min="25" max="26" width="5.140625" style="609" hidden="1" customWidth="1"/>
    <col min="27" max="28" width="5.85546875" style="609" hidden="1" customWidth="1"/>
    <col min="29" max="29" width="7.140625" style="609" hidden="1" customWidth="1"/>
    <col min="30" max="31" width="5.140625" style="609" hidden="1" customWidth="1"/>
    <col min="32" max="32" width="6.28515625" style="609" hidden="1" customWidth="1"/>
    <col min="33" max="34" width="11.42578125" style="609" hidden="1" customWidth="1"/>
    <col min="35" max="35" width="75" style="609" hidden="1" customWidth="1"/>
    <col min="36" max="36" width="18.85546875" style="609" hidden="1" customWidth="1"/>
    <col min="37" max="46" width="11.42578125" style="609" customWidth="1"/>
    <col min="47" max="47" width="16.28515625" style="609" customWidth="1"/>
    <col min="48" max="48" width="11.42578125" style="609" customWidth="1"/>
    <col min="49" max="49" width="15.42578125" style="609" customWidth="1"/>
    <col min="50" max="50" width="11.42578125" style="609" customWidth="1"/>
    <col min="51" max="51" width="14.85546875" style="609" customWidth="1"/>
    <col min="52" max="199" width="11.42578125" style="609" customWidth="1"/>
    <col min="200" max="200" width="3.85546875" style="609" customWidth="1"/>
    <col min="201" max="201" width="22" style="609" customWidth="1"/>
    <col min="202" max="204" width="4.140625" style="609" customWidth="1"/>
    <col min="205" max="205" width="5.85546875" style="609" customWidth="1"/>
    <col min="206" max="206" width="4.140625" style="609" customWidth="1"/>
    <col min="207" max="207" width="0.85546875" style="609" customWidth="1"/>
    <col min="208" max="208" width="5.85546875" style="609" customWidth="1"/>
    <col min="209" max="209" width="4.140625" style="609" customWidth="1"/>
    <col min="210" max="210" width="0.85546875" style="609" customWidth="1"/>
    <col min="211" max="211" width="5.85546875" style="609" customWidth="1"/>
    <col min="212" max="212" width="4.140625" style="609" customWidth="1"/>
    <col min="213" max="213" width="0.85546875" style="609" customWidth="1"/>
    <col min="214" max="214" width="5.85546875" style="609" customWidth="1"/>
    <col min="215" max="16384" width="4.140625" style="609"/>
  </cols>
  <sheetData>
    <row r="1" spans="1:54" s="575" customFormat="1" ht="15" customHeight="1" x14ac:dyDescent="0.25">
      <c r="A1" s="897" t="str">
        <f>'(G1) Fjalori'!A13</f>
        <v>Verdhë = Per tu plotësuar nga Departamenti i Financës</v>
      </c>
      <c r="B1" s="897"/>
      <c r="C1" s="897"/>
      <c r="D1" s="897"/>
      <c r="E1" s="897"/>
      <c r="F1" s="897"/>
      <c r="G1" s="897"/>
      <c r="H1" s="897"/>
      <c r="I1" s="897"/>
      <c r="J1" s="897"/>
      <c r="K1" s="897"/>
      <c r="L1" s="897"/>
      <c r="M1" s="897"/>
      <c r="N1" s="897"/>
      <c r="O1" s="897"/>
      <c r="P1" s="897"/>
      <c r="Q1" s="897"/>
      <c r="R1" s="897"/>
      <c r="S1" s="897"/>
      <c r="T1" s="897"/>
      <c r="U1" s="897"/>
      <c r="V1" s="897"/>
      <c r="W1" s="897"/>
      <c r="X1" s="897"/>
      <c r="Y1" s="897"/>
      <c r="Z1" s="897"/>
      <c r="AA1" s="897"/>
      <c r="AB1" s="897"/>
      <c r="AC1" s="897"/>
      <c r="AD1" s="897"/>
      <c r="AE1" s="897"/>
      <c r="AF1" s="897"/>
      <c r="AG1" s="897"/>
      <c r="AH1" s="897"/>
      <c r="AI1" s="897"/>
      <c r="AJ1" s="897"/>
      <c r="AK1" s="897"/>
      <c r="AL1" s="897"/>
      <c r="AM1" s="897"/>
      <c r="AN1" s="897"/>
      <c r="AO1" s="897"/>
      <c r="AP1" s="897"/>
      <c r="AQ1" s="897"/>
      <c r="AR1" s="897"/>
      <c r="AS1" s="897"/>
      <c r="AT1" s="897"/>
      <c r="AU1" s="897"/>
      <c r="AV1" s="897"/>
      <c r="AW1" s="897"/>
      <c r="AX1" s="897"/>
      <c r="AY1" s="897"/>
      <c r="AZ1" s="897"/>
      <c r="BA1" s="897"/>
      <c r="BB1" s="897"/>
    </row>
    <row r="2" spans="1:54" s="575" customFormat="1" ht="13.35" customHeight="1" x14ac:dyDescent="0.25">
      <c r="D2" s="577"/>
      <c r="AK2" s="614"/>
      <c r="AL2" s="614"/>
      <c r="AM2" s="614"/>
      <c r="AN2" s="614"/>
      <c r="AO2" s="614"/>
      <c r="AP2" s="614"/>
      <c r="AQ2" s="614"/>
      <c r="AR2" s="614"/>
      <c r="AS2" s="614"/>
      <c r="AT2" s="614"/>
      <c r="AU2" s="614"/>
      <c r="AV2" s="614"/>
      <c r="AW2" s="614"/>
      <c r="AX2" s="619"/>
      <c r="AY2" s="619"/>
      <c r="AZ2" s="614"/>
      <c r="BA2" s="614"/>
      <c r="BB2" s="614"/>
    </row>
    <row r="3" spans="1:54" s="575" customFormat="1" ht="21" customHeight="1" x14ac:dyDescent="0.25">
      <c r="A3" s="896" t="str">
        <f>'(G1) Fjalori'!A357</f>
        <v>(E2) KONTROLLI I BESUESHMERISE NE VLERESIMIN E TE ARDHURAVE TE VETA</v>
      </c>
      <c r="B3" s="896"/>
      <c r="C3" s="896"/>
      <c r="D3" s="896"/>
      <c r="E3" s="896"/>
      <c r="F3" s="896"/>
      <c r="G3" s="896"/>
      <c r="H3" s="896"/>
      <c r="I3" s="896"/>
      <c r="J3" s="896"/>
      <c r="K3" s="896"/>
      <c r="L3" s="896"/>
      <c r="M3" s="896"/>
      <c r="N3" s="896"/>
      <c r="O3" s="896"/>
      <c r="P3" s="896"/>
      <c r="Q3" s="896"/>
      <c r="R3" s="896"/>
      <c r="S3" s="896"/>
      <c r="T3" s="896"/>
      <c r="U3" s="896"/>
      <c r="V3" s="896"/>
      <c r="W3" s="896"/>
      <c r="X3" s="896"/>
      <c r="Y3" s="896"/>
      <c r="Z3" s="896"/>
      <c r="AA3" s="896"/>
      <c r="AB3" s="896"/>
      <c r="AC3" s="896"/>
      <c r="AD3" s="896"/>
      <c r="AE3" s="896"/>
      <c r="AF3" s="896"/>
      <c r="AG3" s="896"/>
      <c r="AH3" s="896"/>
      <c r="AI3" s="896"/>
      <c r="AJ3" s="896"/>
      <c r="AK3" s="896"/>
      <c r="AL3" s="896"/>
      <c r="AM3" s="896"/>
      <c r="AN3" s="896"/>
      <c r="AO3" s="896"/>
      <c r="AP3" s="896"/>
      <c r="AQ3" s="896"/>
      <c r="AR3" s="896"/>
      <c r="AS3" s="896"/>
      <c r="AT3" s="896"/>
      <c r="AU3" s="896"/>
      <c r="AV3" s="896"/>
      <c r="AW3" s="896"/>
      <c r="AX3" s="896"/>
      <c r="AY3" s="896"/>
      <c r="AZ3" s="896"/>
      <c r="BA3" s="896"/>
      <c r="BB3" s="896"/>
    </row>
    <row r="4" spans="1:54" s="620" customFormat="1" ht="13.35" customHeight="1" x14ac:dyDescent="0.25">
      <c r="B4" s="621"/>
      <c r="C4" s="621"/>
      <c r="AI4" s="243"/>
      <c r="AK4" s="622"/>
      <c r="AL4" s="622"/>
      <c r="AM4" s="622"/>
      <c r="AN4" s="622"/>
      <c r="AO4" s="622"/>
      <c r="AP4" s="622"/>
      <c r="AQ4" s="622"/>
      <c r="AR4" s="622"/>
      <c r="AS4" s="622"/>
      <c r="AT4" s="622"/>
      <c r="AU4" s="622"/>
      <c r="AV4" s="622"/>
      <c r="AW4" s="622"/>
      <c r="AX4" s="623"/>
      <c r="AY4" s="623"/>
      <c r="AZ4" s="622"/>
      <c r="BA4" s="622"/>
      <c r="BB4" s="622"/>
    </row>
    <row r="5" spans="1:54" s="575" customFormat="1" ht="17.25" customHeight="1" x14ac:dyDescent="0.25">
      <c r="D5" s="578">
        <f>'(B1)Informacion i përgjithshëm '!B5</f>
        <v>2019</v>
      </c>
      <c r="E5" s="578">
        <f>'(B1)Informacion i përgjithshëm '!B6</f>
        <v>2020</v>
      </c>
      <c r="F5" s="578">
        <f>'(B1)Informacion i përgjithshëm '!B7</f>
        <v>2021</v>
      </c>
      <c r="G5" s="906">
        <f>'(A1) Titulli'!B42</f>
        <v>2022</v>
      </c>
      <c r="H5" s="907"/>
      <c r="I5" s="907"/>
      <c r="J5" s="907"/>
      <c r="K5" s="907"/>
      <c r="L5" s="907"/>
      <c r="M5" s="907"/>
      <c r="N5" s="907"/>
      <c r="O5" s="908"/>
      <c r="P5" s="906">
        <f>'(A1) Titulli'!B43</f>
        <v>2023</v>
      </c>
      <c r="Q5" s="907"/>
      <c r="R5" s="907"/>
      <c r="S5" s="907"/>
      <c r="T5" s="907"/>
      <c r="U5" s="907"/>
      <c r="V5" s="907"/>
      <c r="W5" s="907"/>
      <c r="X5" s="907"/>
      <c r="Y5" s="906">
        <f>'(A1) Titulli'!B44</f>
        <v>2024</v>
      </c>
      <c r="Z5" s="907"/>
      <c r="AA5" s="907"/>
      <c r="AB5" s="907"/>
      <c r="AC5" s="907"/>
      <c r="AD5" s="907"/>
      <c r="AE5" s="907"/>
      <c r="AF5" s="907"/>
      <c r="AG5" s="908"/>
      <c r="AK5" s="567">
        <f>D$5</f>
        <v>2019</v>
      </c>
      <c r="AL5" s="567">
        <f>E$5</f>
        <v>2020</v>
      </c>
      <c r="AM5" s="567">
        <f>F$5</f>
        <v>2021</v>
      </c>
      <c r="AN5" s="170">
        <f>AM5+1</f>
        <v>2022</v>
      </c>
      <c r="AO5" s="170">
        <f t="shared" ref="AO5:AP5" si="0">AN5+1</f>
        <v>2023</v>
      </c>
      <c r="AP5" s="170">
        <f t="shared" si="0"/>
        <v>2024</v>
      </c>
      <c r="AQ5" s="170">
        <f t="shared" ref="AQ5:AS5" si="1">AN5</f>
        <v>2022</v>
      </c>
      <c r="AR5" s="170">
        <f t="shared" si="1"/>
        <v>2023</v>
      </c>
      <c r="AS5" s="170">
        <f t="shared" si="1"/>
        <v>2024</v>
      </c>
      <c r="AT5" s="894">
        <f>AQ5</f>
        <v>2022</v>
      </c>
      <c r="AU5" s="895"/>
      <c r="AV5" s="894">
        <f>AR5</f>
        <v>2023</v>
      </c>
      <c r="AW5" s="895"/>
      <c r="AX5" s="894">
        <f>AS5</f>
        <v>2024</v>
      </c>
      <c r="AY5" s="895"/>
      <c r="AZ5" s="170">
        <f>AQ5</f>
        <v>2022</v>
      </c>
      <c r="BA5" s="170">
        <f t="shared" ref="BA5:BB5" si="2">AR5</f>
        <v>2023</v>
      </c>
      <c r="BB5" s="170">
        <f t="shared" si="2"/>
        <v>2024</v>
      </c>
    </row>
    <row r="6" spans="1:54" s="579" customFormat="1" ht="44.1" customHeight="1" thickBot="1" x14ac:dyDescent="0.3">
      <c r="B6" s="580"/>
      <c r="C6" s="580"/>
      <c r="D6" s="581" t="str">
        <f>'(B1)Informacion i përgjithshëm '!A5</f>
        <v>Viti t-2</v>
      </c>
      <c r="E6" s="581" t="str">
        <f>'(G1) Fjalori'!A6</f>
        <v>Viti i shkuar</v>
      </c>
      <c r="F6" s="582" t="str">
        <f>'(G1) Fjalori'!A7</f>
        <v>Viti aktual</v>
      </c>
      <c r="G6" s="583" t="str">
        <f>'(G1) Fjalori'!A343</f>
        <v>Impakti i rritjes reale ekonomike në %</v>
      </c>
      <c r="H6" s="583" t="str">
        <f>'(G1) Fjalori'!A342</f>
        <v>Impakti i inflacionit në %</v>
      </c>
      <c r="I6" s="583" t="str">
        <f>'(G1) Fjalori'!A345</f>
        <v>Impakti i rritjes së popullsisë në %</v>
      </c>
      <c r="J6" s="583" t="str">
        <f>'(G1) Fjalori'!A346</f>
        <v>Vlerësimi i impaktit nga përmirësimi në %</v>
      </c>
      <c r="K6" s="583" t="str">
        <f>'(G1) Fjalori'!A348</f>
        <v>Përmirësimi i përdorimit të potencialit tatimor në %</v>
      </c>
      <c r="L6" s="583" t="str">
        <f>'(G1) Fjalori'!A349</f>
        <v>Ndryshimi i normës së taksës në %</v>
      </c>
      <c r="M6" s="583" t="str">
        <f>'(G1) Fjalori'!A347</f>
        <v>Vlerësimi i impaktit të faktorëve të tjerë në %</v>
      </c>
      <c r="N6" s="583" t="str">
        <f>'(G1) Fjalori'!A$762</f>
        <v>Vlera bazë e të ardhurave të reja</v>
      </c>
      <c r="P6" s="583" t="str">
        <f t="shared" ref="P6:W6" si="3">G6</f>
        <v>Impakti i rritjes reale ekonomike në %</v>
      </c>
      <c r="Q6" s="583" t="str">
        <f t="shared" si="3"/>
        <v>Impakti i inflacionit në %</v>
      </c>
      <c r="R6" s="583" t="str">
        <f t="shared" si="3"/>
        <v>Impakti i rritjes së popullsisë në %</v>
      </c>
      <c r="S6" s="583" t="str">
        <f t="shared" si="3"/>
        <v>Vlerësimi i impaktit nga përmirësimi në %</v>
      </c>
      <c r="T6" s="583" t="str">
        <f t="shared" si="3"/>
        <v>Përmirësimi i përdorimit të potencialit tatimor në %</v>
      </c>
      <c r="U6" s="583" t="str">
        <f t="shared" si="3"/>
        <v>Ndryshimi i normës së taksës në %</v>
      </c>
      <c r="V6" s="583" t="str">
        <f t="shared" si="3"/>
        <v>Vlerësimi i impaktit të faktorëve të tjerë në %</v>
      </c>
      <c r="W6" s="583" t="str">
        <f t="shared" si="3"/>
        <v>Vlera bazë e të ardhurave të reja</v>
      </c>
      <c r="Y6" s="583" t="str">
        <f t="shared" ref="Y6:AF6" si="4">P6</f>
        <v>Impakti i rritjes reale ekonomike në %</v>
      </c>
      <c r="Z6" s="583" t="str">
        <f t="shared" si="4"/>
        <v>Impakti i inflacionit në %</v>
      </c>
      <c r="AA6" s="583" t="str">
        <f t="shared" si="4"/>
        <v>Impakti i rritjes së popullsisë në %</v>
      </c>
      <c r="AB6" s="583" t="str">
        <f t="shared" si="4"/>
        <v>Vlerësimi i impaktit nga përmirësimi në %</v>
      </c>
      <c r="AC6" s="583" t="str">
        <f t="shared" si="4"/>
        <v>Përmirësimi i përdorimit të potencialit tatimor në %</v>
      </c>
      <c r="AD6" s="583" t="str">
        <f t="shared" si="4"/>
        <v>Ndryshimi i normës së taksës në %</v>
      </c>
      <c r="AE6" s="583" t="str">
        <f t="shared" si="4"/>
        <v>Vlerësimi i impaktit të faktorëve të tjerë në %</v>
      </c>
      <c r="AF6" s="583" t="str">
        <f t="shared" si="4"/>
        <v>Vlera bazë e të ardhurave të reja</v>
      </c>
      <c r="AG6" s="584"/>
      <c r="AI6" s="613"/>
      <c r="AK6" s="898" t="str">
        <f>'(G1) Fjalori'!A1020</f>
        <v>Rezultatet e viteve të kaluara</v>
      </c>
      <c r="AL6" s="898"/>
      <c r="AM6" s="898"/>
      <c r="AN6" s="898" t="str">
        <f>'(G1) Fjalori'!A1021</f>
        <v>Vlerësimi më i mirë i trendit</v>
      </c>
      <c r="AO6" s="898"/>
      <c r="AP6" s="898"/>
      <c r="AQ6" s="898" t="str">
        <f>'(G1) Fjalori'!A1022</f>
        <v>Intervali i besimit të lartë</v>
      </c>
      <c r="AR6" s="898"/>
      <c r="AS6" s="898"/>
      <c r="AT6" s="899" t="str">
        <f>'(G1) Fjalori'!A1023</f>
        <v>Vlerësimi i buxhetit</v>
      </c>
      <c r="AU6" s="899"/>
      <c r="AV6" s="899"/>
      <c r="AW6" s="899"/>
      <c r="AX6" s="899"/>
      <c r="AY6" s="899"/>
      <c r="AZ6" s="898" t="str">
        <f>'(G1) Fjalori'!A1024</f>
        <v>Intervali i besimit të ulët</v>
      </c>
      <c r="BA6" s="898"/>
      <c r="BB6" s="898"/>
    </row>
    <row r="7" spans="1:54" s="575" customFormat="1" ht="15.75" hidden="1" thickBot="1" x14ac:dyDescent="0.3">
      <c r="A7" s="585" t="str">
        <f>'(C2) Burimet viti kaluar'!C7</f>
        <v>A</v>
      </c>
      <c r="B7" s="909" t="str">
        <f>'(G1) Fjalori'!A218</f>
        <v>TË ARDHURA NGA BURIMET E VETA</v>
      </c>
      <c r="C7" s="910"/>
      <c r="D7" s="586">
        <f>'(C2) Burimet viti kaluar'!D7</f>
        <v>700508</v>
      </c>
      <c r="E7" s="586">
        <f>'(C2) Burimet viti kaluar'!E7</f>
        <v>336831</v>
      </c>
      <c r="F7" s="586">
        <f>'(C2) Burimet viti kaluar'!F7</f>
        <v>703557</v>
      </c>
      <c r="G7" s="587"/>
      <c r="H7" s="587"/>
      <c r="I7" s="587"/>
      <c r="J7" s="587"/>
      <c r="K7" s="587"/>
      <c r="L7" s="587"/>
      <c r="M7" s="587"/>
      <c r="N7" s="587"/>
      <c r="O7" s="588" t="e">
        <f>O8+#REF!+O22+#REF!</f>
        <v>#REF!</v>
      </c>
      <c r="P7" s="587"/>
      <c r="Q7" s="587"/>
      <c r="R7" s="587"/>
      <c r="S7" s="587"/>
      <c r="T7" s="587"/>
      <c r="U7" s="587"/>
      <c r="V7" s="587"/>
      <c r="W7" s="587"/>
      <c r="X7" s="589" t="e">
        <f>X8+#REF!+X22+#REF!</f>
        <v>#REF!</v>
      </c>
      <c r="Y7" s="589"/>
      <c r="Z7" s="587"/>
      <c r="AA7" s="587"/>
      <c r="AB7" s="587"/>
      <c r="AC7" s="587"/>
      <c r="AD7" s="587"/>
      <c r="AE7" s="587"/>
      <c r="AF7" s="587"/>
      <c r="AG7" s="588" t="e">
        <f>AG8+#REF!+AG22+#REF!</f>
        <v>#REF!</v>
      </c>
      <c r="AJ7" s="624"/>
      <c r="AK7" s="562">
        <f t="shared" ref="AK7:AK8" si="5">D7</f>
        <v>700508</v>
      </c>
      <c r="AL7" s="562">
        <f t="shared" ref="AL7:AL8" si="6">E7</f>
        <v>336831</v>
      </c>
      <c r="AM7" s="562">
        <f t="shared" ref="AM7:AM8" si="7">F7</f>
        <v>703557</v>
      </c>
      <c r="AN7" s="574" t="e">
        <f t="shared" ref="AN7" ca="1" si="8">_xlfn.FORECAST.ETS(AN$5,AK7:AM7,AK$5:AM$5,0,1)</f>
        <v>#NAME?</v>
      </c>
      <c r="AO7" s="574" t="e">
        <f t="shared" ref="AO7:AO8" ca="1" si="9">_xlfn.FORECAST.ETS(AO$5,AK7:AM7,AK$5:AM$5,0,1)</f>
        <v>#NAME?</v>
      </c>
      <c r="AP7" s="574" t="e">
        <f t="shared" ref="AP7:AP8" ca="1" si="10">_xlfn.FORECAST.ETS(AP$5,AK7:AM7,AK$5:AM$5,0,1)</f>
        <v>#NAME?</v>
      </c>
      <c r="AQ7" s="574" t="e">
        <f t="shared" ref="AQ7:AQ8" ca="1" si="11">AN7+_xlfn.FORECAST.ETS.CONFINT(AN$5,AK7:AM7,AK$5:AM$5,0.8,0)</f>
        <v>#NAME?</v>
      </c>
      <c r="AR7" s="574" t="e">
        <f t="shared" ref="AR7:AR8" ca="1" si="12">AO7+_xlfn.FORECAST.ETS.CONFINT(AO$5,AK7:AM7,AK$5:AM$5,0.8,0)</f>
        <v>#NAME?</v>
      </c>
      <c r="AS7" s="615" t="e">
        <f t="shared" ref="AS7:AS8" ca="1" si="13">AP7+_xlfn.FORECAST.ETS.CONFINT(AP$5,AK7:AM7,AK$5:AM$5,0.8,0)</f>
        <v>#NAME?</v>
      </c>
      <c r="AT7" s="616">
        <f>'(E1) Vlerësimi i burimeve'!O7</f>
        <v>740000.35751640005</v>
      </c>
      <c r="AU7" s="618" t="e">
        <f t="shared" ref="AU7" ca="1" si="14">IF(OR(AT7&gt;AQ7,AT7&lt;AZ7),"ATTENTION","Plausible")</f>
        <v>#NAME?</v>
      </c>
      <c r="AV7" s="616">
        <f>'(E1) Vlerësimi i burimeve'!X7</f>
        <v>777268.58703298518</v>
      </c>
      <c r="AW7" s="618" t="e">
        <f t="shared" ref="AW7" ca="1" si="15">IF(OR(AV7&gt;AR7,AV7&lt;BA7),"ATTENTION","Plausible")</f>
        <v>#NAME?</v>
      </c>
      <c r="AX7" s="616">
        <f>'(E1) Vlerësimi i burimeve'!AG7</f>
        <v>814591.48017910938</v>
      </c>
      <c r="AY7" s="618" t="e">
        <f t="shared" ref="AY7" ca="1" si="16">IF(OR(AX7&gt;AS7,AX7&lt;BB7),"ATTENTION","Plausible")</f>
        <v>#NAME?</v>
      </c>
      <c r="AZ7" s="617" t="e">
        <f t="shared" ref="AZ7:AZ8" ca="1" si="17">AN7-_xlfn.FORECAST.ETS.CONFINT(AN$5,AK7:AM7,AK$5:AM$5,0.8,0)</f>
        <v>#NAME?</v>
      </c>
      <c r="BA7" s="574" t="e">
        <f t="shared" ref="BA7:BA8" ca="1" si="18">AO7-_xlfn.FORECAST.ETS.CONFINT(AO$5,AK7:AM7,AK$5:AM$5,0.8,0)</f>
        <v>#NAME?</v>
      </c>
      <c r="BB7" s="574" t="e">
        <f t="shared" ref="BB7:BB8" ca="1" si="19">AP7-_xlfn.FORECAST.ETS.CONFINT(AP$5,AK7:AM7,AK$5:AM$5,0.8,0)</f>
        <v>#NAME?</v>
      </c>
    </row>
    <row r="8" spans="1:54" s="575" customFormat="1" ht="15.75" thickBot="1" x14ac:dyDescent="0.3">
      <c r="A8" s="590" t="str">
        <f>'(C2) Burimet viti kaluar'!C8</f>
        <v>A.1</v>
      </c>
      <c r="B8" s="904" t="str">
        <f>'(G1) Fjalori'!A219</f>
        <v>TË ARDHURA NGA TAKSAT LOKALE</v>
      </c>
      <c r="C8" s="905"/>
      <c r="D8" s="591">
        <f>'(C2) Burimet viti kaluar'!D8</f>
        <v>496782</v>
      </c>
      <c r="E8" s="591">
        <f>'(C2) Burimet viti kaluar'!E8</f>
        <v>130332</v>
      </c>
      <c r="F8" s="591">
        <f>'(C2) Burimet viti kaluar'!F8</f>
        <v>402466</v>
      </c>
      <c r="G8" s="636"/>
      <c r="H8" s="636"/>
      <c r="I8" s="636"/>
      <c r="J8" s="636"/>
      <c r="K8" s="636"/>
      <c r="L8" s="636"/>
      <c r="M8" s="636"/>
      <c r="N8" s="636"/>
      <c r="O8" s="591">
        <f>SUM(O9:O21)-O10</f>
        <v>402466</v>
      </c>
      <c r="P8" s="636"/>
      <c r="Q8" s="636"/>
      <c r="R8" s="636"/>
      <c r="S8" s="636"/>
      <c r="T8" s="636"/>
      <c r="U8" s="636"/>
      <c r="V8" s="636"/>
      <c r="W8" s="636"/>
      <c r="X8" s="592">
        <f>SUM(X9:X21)-X10</f>
        <v>409478.2</v>
      </c>
      <c r="Y8" s="637"/>
      <c r="Z8" s="636"/>
      <c r="AA8" s="636"/>
      <c r="AB8" s="636"/>
      <c r="AC8" s="636"/>
      <c r="AD8" s="636"/>
      <c r="AE8" s="636"/>
      <c r="AF8" s="636"/>
      <c r="AG8" s="591">
        <f>SUM(AG9:AG21)-AG10</f>
        <v>413334.91000000003</v>
      </c>
      <c r="AH8" s="638"/>
      <c r="AI8" s="638"/>
      <c r="AJ8" s="639"/>
      <c r="AK8" s="640">
        <f t="shared" si="5"/>
        <v>496782</v>
      </c>
      <c r="AL8" s="640">
        <f t="shared" si="6"/>
        <v>130332</v>
      </c>
      <c r="AM8" s="640">
        <f t="shared" si="7"/>
        <v>402466</v>
      </c>
      <c r="AN8" s="641" t="e">
        <f ca="1">_xlfn.FORECAST.ETS(AN$5,AK8:AM8,AK$5:AM$5,0,1)</f>
        <v>#NAME?</v>
      </c>
      <c r="AO8" s="641" t="e">
        <f t="shared" ca="1" si="9"/>
        <v>#NAME?</v>
      </c>
      <c r="AP8" s="641" t="e">
        <f t="shared" ca="1" si="10"/>
        <v>#NAME?</v>
      </c>
      <c r="AQ8" s="641" t="e">
        <f t="shared" ca="1" si="11"/>
        <v>#NAME?</v>
      </c>
      <c r="AR8" s="641" t="e">
        <f t="shared" ca="1" si="12"/>
        <v>#NAME?</v>
      </c>
      <c r="AS8" s="641" t="e">
        <f t="shared" ca="1" si="13"/>
        <v>#NAME?</v>
      </c>
      <c r="AT8" s="732">
        <f>'(E1) Vlerësimi i burimeve'!O8</f>
        <v>419391.05286639999</v>
      </c>
      <c r="AU8" s="733" t="e">
        <f t="shared" ref="AU8:AU63" ca="1" si="20">IF(OR(AT8&gt;AQ8,AT8&lt;AZ8),"ATTENTION","Plausible")</f>
        <v>#NAME?</v>
      </c>
      <c r="AV8" s="642">
        <f>'(E1) Vlerësimi i burimeve'!X8</f>
        <v>436489.83395773859</v>
      </c>
      <c r="AW8" s="643" t="e">
        <f t="shared" ref="AW8:AW63" ca="1" si="21">IF(OR(AV8&gt;AR8,AV8&lt;BA8),"ATTENTION","Plausible")</f>
        <v>#NAME?</v>
      </c>
      <c r="AX8" s="642">
        <f>'(E1) Vlerësimi i burimeve'!AG8</f>
        <v>457654.62139264331</v>
      </c>
      <c r="AY8" s="643" t="e">
        <f t="shared" ref="AY8:AY63" ca="1" si="22">IF(OR(AX8&gt;AS8,AX8&lt;BB8),"ATTENTION","Plausible")</f>
        <v>#NAME?</v>
      </c>
      <c r="AZ8" s="641" t="e">
        <f t="shared" ca="1" si="17"/>
        <v>#NAME?</v>
      </c>
      <c r="BA8" s="641" t="e">
        <f t="shared" ca="1" si="18"/>
        <v>#NAME?</v>
      </c>
      <c r="BB8" s="641" t="e">
        <f t="shared" ca="1" si="19"/>
        <v>#NAME?</v>
      </c>
    </row>
    <row r="9" spans="1:54" s="593" customFormat="1" ht="15.75" thickBot="1" x14ac:dyDescent="0.3">
      <c r="A9" s="594" t="str">
        <f>'(C2) Burimet viti kaluar'!C9</f>
        <v>A.1.1</v>
      </c>
      <c r="B9" s="594" t="str">
        <f>'(G1) Fjalori'!A220</f>
        <v>Taksa vendore mbi biznesin e vogël</v>
      </c>
      <c r="C9" s="595"/>
      <c r="D9" s="596">
        <f>'(C2) Burimet viti kaluar'!D9</f>
        <v>7115</v>
      </c>
      <c r="E9" s="597">
        <f>'(C2) Burimet viti kaluar'!E9</f>
        <v>9667</v>
      </c>
      <c r="F9" s="597">
        <f>'(C2) Burimet viti kaluar'!F9</f>
        <v>10000</v>
      </c>
      <c r="G9" s="598"/>
      <c r="H9" s="598"/>
      <c r="I9" s="598"/>
      <c r="J9" s="598"/>
      <c r="K9" s="598"/>
      <c r="L9" s="598"/>
      <c r="M9" s="598"/>
      <c r="N9" s="599">
        <v>1000</v>
      </c>
      <c r="O9" s="600">
        <f>IF(F9&lt;&gt;0,F9*(1+(SUM(G9:M9))),N9)</f>
        <v>10000</v>
      </c>
      <c r="P9" s="598"/>
      <c r="Q9" s="598"/>
      <c r="R9" s="598"/>
      <c r="S9" s="598"/>
      <c r="T9" s="598"/>
      <c r="U9" s="598"/>
      <c r="V9" s="598"/>
      <c r="W9" s="599"/>
      <c r="X9" s="600">
        <f>IF(O9&lt;&gt;0,O9*(1+(SUM(P9:V9))),W9)</f>
        <v>10000</v>
      </c>
      <c r="Y9" s="598"/>
      <c r="Z9" s="598"/>
      <c r="AA9" s="598"/>
      <c r="AB9" s="598"/>
      <c r="AC9" s="598"/>
      <c r="AD9" s="598"/>
      <c r="AE9" s="598"/>
      <c r="AF9" s="599"/>
      <c r="AG9" s="600">
        <f>IF(X9&lt;&gt;0,X9*(1+(SUM(Y9:AE9))),AF9)</f>
        <v>10000</v>
      </c>
      <c r="AI9" s="576" t="str">
        <f>B9</f>
        <v>Taksa vendore mbi biznesin e vogël</v>
      </c>
      <c r="AJ9" s="601"/>
      <c r="AK9" s="562">
        <f>D9</f>
        <v>7115</v>
      </c>
      <c r="AL9" s="562">
        <f t="shared" ref="AL9:AM9" si="23">E9</f>
        <v>9667</v>
      </c>
      <c r="AM9" s="562">
        <f t="shared" si="23"/>
        <v>10000</v>
      </c>
      <c r="AN9" s="574" t="e">
        <f ca="1">_xlfn.FORECAST.ETS(AN$5,AK9:AM9,AK$5:AM$5,0,1)</f>
        <v>#NAME?</v>
      </c>
      <c r="AO9" s="574" t="e">
        <f ca="1">_xlfn.FORECAST.ETS(AO$5,AK9:AM9,AK$5:AM$5,0,1)</f>
        <v>#NAME?</v>
      </c>
      <c r="AP9" s="574" t="e">
        <f ca="1">_xlfn.FORECAST.ETS(AP$5,AK9:AM9,AK$5:AM$5,0,1)</f>
        <v>#NAME?</v>
      </c>
      <c r="AQ9" s="574" t="e">
        <f ca="1">AN9+_xlfn.FORECAST.ETS.CONFINT(AN$5,AK9:AM9,AK$5:AM$5,0.8,0)</f>
        <v>#NAME?</v>
      </c>
      <c r="AR9" s="574" t="e">
        <f ca="1">AO9+_xlfn.FORECAST.ETS.CONFINT(AO$5,AK9:AM9,AK$5:AM$5,0.8,0)</f>
        <v>#NAME?</v>
      </c>
      <c r="AS9" s="574" t="e">
        <f ca="1">AP9+_xlfn.FORECAST.ETS.CONFINT(AP$5,AK9:AM9,AK$5:AM$5,0.8,0)</f>
        <v>#NAME?</v>
      </c>
      <c r="AT9" s="734">
        <f>'(E1) Vlerësimi i burimeve'!O9</f>
        <v>300.00000000000028</v>
      </c>
      <c r="AU9" s="735" t="e">
        <f t="shared" ca="1" si="20"/>
        <v>#NAME?</v>
      </c>
      <c r="AV9" s="734">
        <f>'(E1) Vlerësimi i burimeve'!X9</f>
        <v>0</v>
      </c>
      <c r="AW9" s="735" t="e">
        <f t="shared" ca="1" si="21"/>
        <v>#NAME?</v>
      </c>
      <c r="AX9" s="734">
        <f>'(E1) Vlerësimi i burimeve'!AG9</f>
        <v>0</v>
      </c>
      <c r="AY9" s="735" t="e">
        <f t="shared" ca="1" si="22"/>
        <v>#NAME?</v>
      </c>
      <c r="AZ9" s="574" t="e">
        <f ca="1">AN9-_xlfn.FORECAST.ETS.CONFINT(AN$5,AK9:AM9,AK$5:AM$5,0.8,0)</f>
        <v>#NAME?</v>
      </c>
      <c r="BA9" s="574" t="e">
        <f ca="1">AO9-_xlfn.FORECAST.ETS.CONFINT(AO$5,AK9:AM9,AK$5:AM$5,0.8,0)</f>
        <v>#NAME?</v>
      </c>
      <c r="BB9" s="574" t="e">
        <f ca="1">AP9-_xlfn.FORECAST.ETS.CONFINT(AP$5,AK9:AM9,AK$5:AM$5,0.8,0)</f>
        <v>#NAME?</v>
      </c>
    </row>
    <row r="10" spans="1:54" s="593" customFormat="1" ht="15.75" thickBot="1" x14ac:dyDescent="0.3">
      <c r="A10" s="594" t="str">
        <f>'(C2) Burimet viti kaluar'!C10</f>
        <v>A.1.2</v>
      </c>
      <c r="B10" s="602" t="str">
        <f>'(G1) Fjalori'!A221</f>
        <v>Taksa mbi pasurinë e paluajtshme</v>
      </c>
      <c r="C10" s="603"/>
      <c r="D10" s="604">
        <f>'(C2) Burimet viti kaluar'!D10</f>
        <v>66185</v>
      </c>
      <c r="E10" s="604">
        <f>'(C2) Burimet viti kaluar'!E10</f>
        <v>71806</v>
      </c>
      <c r="F10" s="604">
        <f>'(C2) Burimet viti kaluar'!F10</f>
        <v>95515</v>
      </c>
      <c r="G10" s="605"/>
      <c r="H10" s="605"/>
      <c r="I10" s="605"/>
      <c r="J10" s="605"/>
      <c r="K10" s="605"/>
      <c r="L10" s="605"/>
      <c r="M10" s="605"/>
      <c r="N10" s="605"/>
      <c r="O10" s="605">
        <f>SUM(O11:O14)</f>
        <v>95515</v>
      </c>
      <c r="P10" s="605"/>
      <c r="Q10" s="605"/>
      <c r="R10" s="605"/>
      <c r="S10" s="605"/>
      <c r="T10" s="605"/>
      <c r="U10" s="605"/>
      <c r="V10" s="605"/>
      <c r="W10" s="605"/>
      <c r="X10" s="605">
        <f>SUM(X11:X14)</f>
        <v>102527.20000000001</v>
      </c>
      <c r="Y10" s="605"/>
      <c r="Z10" s="605"/>
      <c r="AA10" s="605"/>
      <c r="AB10" s="605"/>
      <c r="AC10" s="605"/>
      <c r="AD10" s="605"/>
      <c r="AE10" s="605"/>
      <c r="AF10" s="605"/>
      <c r="AG10" s="605">
        <f>SUM(AG11:AG14)</f>
        <v>106383.91000000002</v>
      </c>
      <c r="AI10" s="576" t="str">
        <f t="shared" ref="AI10:AI63" si="24">B10</f>
        <v>Taksa mbi pasurinë e paluajtshme</v>
      </c>
      <c r="AJ10" s="601"/>
      <c r="AK10" s="562">
        <f t="shared" ref="AK10:AK63" si="25">D10</f>
        <v>66185</v>
      </c>
      <c r="AL10" s="562">
        <f t="shared" ref="AL10:AL63" si="26">E10</f>
        <v>71806</v>
      </c>
      <c r="AM10" s="562">
        <f t="shared" ref="AM10:AM63" si="27">F10</f>
        <v>95515</v>
      </c>
      <c r="AN10" s="574" t="e">
        <f t="shared" ref="AN10:AN63" ca="1" si="28">_xlfn.FORECAST.ETS(AN$5,AK10:AM10,AK$5:AM$5,0,1)</f>
        <v>#NAME?</v>
      </c>
      <c r="AO10" s="574" t="e">
        <f t="shared" ref="AO10:AO63" ca="1" si="29">_xlfn.FORECAST.ETS(AO$5,AK10:AM10,AK$5:AM$5,0,1)</f>
        <v>#NAME?</v>
      </c>
      <c r="AP10" s="574" t="e">
        <f t="shared" ref="AP10:AP63" ca="1" si="30">_xlfn.FORECAST.ETS(AP$5,AK10:AM10,AK$5:AM$5,0,1)</f>
        <v>#NAME?</v>
      </c>
      <c r="AQ10" s="574" t="e">
        <f t="shared" ref="AQ10:AQ63" ca="1" si="31">AN10+_xlfn.FORECAST.ETS.CONFINT(AN$5,AK10:AM10,AK$5:AM$5,0.8,0)</f>
        <v>#NAME?</v>
      </c>
      <c r="AR10" s="574" t="e">
        <f t="shared" ref="AR10:AR63" ca="1" si="32">AO10+_xlfn.FORECAST.ETS.CONFINT(AO$5,AK10:AM10,AK$5:AM$5,0.8,0)</f>
        <v>#NAME?</v>
      </c>
      <c r="AS10" s="574" t="e">
        <f t="shared" ref="AS10:AS63" ca="1" si="33">AP10+_xlfn.FORECAST.ETS.CONFINT(AP$5,AK10:AM10,AK$5:AM$5,0.8,0)</f>
        <v>#NAME?</v>
      </c>
      <c r="AT10" s="734">
        <f>'(E1) Vlerësimi i burimeve'!O10</f>
        <v>105115.9956544</v>
      </c>
      <c r="AU10" s="735" t="e">
        <f t="shared" ca="1" si="20"/>
        <v>#NAME?</v>
      </c>
      <c r="AV10" s="734">
        <f>'(E1) Vlerësimi i burimeve'!X10</f>
        <v>116489.89572214204</v>
      </c>
      <c r="AW10" s="735" t="e">
        <f t="shared" ca="1" si="21"/>
        <v>#NAME?</v>
      </c>
      <c r="AX10" s="734">
        <f>'(E1) Vlerësimi i burimeve'!AG10</f>
        <v>122154.84706738571</v>
      </c>
      <c r="AY10" s="735" t="e">
        <f t="shared" ca="1" si="22"/>
        <v>#NAME?</v>
      </c>
      <c r="AZ10" s="574" t="e">
        <f t="shared" ref="AZ10:AZ63" ca="1" si="34">AN10-_xlfn.FORECAST.ETS.CONFINT(AN$5,AK10:AM10,AK$5:AM$5,0.8,0)</f>
        <v>#NAME?</v>
      </c>
      <c r="BA10" s="574" t="e">
        <f t="shared" ref="BA10:BA63" ca="1" si="35">AO10-_xlfn.FORECAST.ETS.CONFINT(AO$5,AK10:AM10,AK$5:AM$5,0.8,0)</f>
        <v>#NAME?</v>
      </c>
      <c r="BB10" s="574" t="e">
        <f t="shared" ref="BB10:BB63" ca="1" si="36">AP10-_xlfn.FORECAST.ETS.CONFINT(AP$5,AK10:AM10,AK$5:AM$5,0.8,0)</f>
        <v>#NAME?</v>
      </c>
    </row>
    <row r="11" spans="1:54" s="575" customFormat="1" ht="15.75" thickBot="1" x14ac:dyDescent="0.3">
      <c r="A11" s="604" t="str">
        <f>'(C2) Burimet viti kaluar'!C11</f>
        <v>A.1.2.1</v>
      </c>
      <c r="B11" s="902" t="str">
        <f>'(G1) Fjalori'!A222</f>
        <v>Taksa mbi ndërtesën</v>
      </c>
      <c r="C11" s="903"/>
      <c r="D11" s="596">
        <f>'(C2) Burimet viti kaluar'!D11</f>
        <v>44686</v>
      </c>
      <c r="E11" s="597">
        <f>'(C2) Burimet viti kaluar'!E11</f>
        <v>54523</v>
      </c>
      <c r="F11" s="597">
        <f>'(C2) Burimet viti kaluar'!F11</f>
        <v>70122</v>
      </c>
      <c r="G11" s="598"/>
      <c r="H11" s="598"/>
      <c r="I11" s="598"/>
      <c r="J11" s="598"/>
      <c r="K11" s="598"/>
      <c r="L11" s="598"/>
      <c r="M11" s="598"/>
      <c r="N11" s="599">
        <v>1000</v>
      </c>
      <c r="O11" s="600">
        <f>IF(F11&lt;&gt;0,F11*(1+(SUM(G11:M11))),N11)</f>
        <v>70122</v>
      </c>
      <c r="P11" s="598"/>
      <c r="Q11" s="598">
        <v>0.02</v>
      </c>
      <c r="R11" s="598">
        <v>0.01</v>
      </c>
      <c r="S11" s="598"/>
      <c r="T11" s="598">
        <v>7.0000000000000007E-2</v>
      </c>
      <c r="U11" s="598"/>
      <c r="V11" s="598"/>
      <c r="W11" s="599"/>
      <c r="X11" s="600">
        <f>IF(O11&lt;&gt;0,O11*(1+(SUM(P11:V11))),W11)</f>
        <v>77134.200000000012</v>
      </c>
      <c r="Y11" s="598"/>
      <c r="Z11" s="598">
        <v>0.01</v>
      </c>
      <c r="AA11" s="598">
        <v>0.01</v>
      </c>
      <c r="AB11" s="598"/>
      <c r="AC11" s="598">
        <v>0.03</v>
      </c>
      <c r="AD11" s="598"/>
      <c r="AE11" s="598"/>
      <c r="AF11" s="599"/>
      <c r="AG11" s="600">
        <f>IF(X11&lt;&gt;0,X11*(1+(SUM(Y11:AE11))),AF11)</f>
        <v>80990.910000000018</v>
      </c>
      <c r="AI11" s="576" t="str">
        <f t="shared" si="24"/>
        <v>Taksa mbi ndërtesën</v>
      </c>
      <c r="AJ11" s="601"/>
      <c r="AK11" s="562">
        <f t="shared" si="25"/>
        <v>44686</v>
      </c>
      <c r="AL11" s="562">
        <f t="shared" si="26"/>
        <v>54523</v>
      </c>
      <c r="AM11" s="562">
        <f t="shared" si="27"/>
        <v>70122</v>
      </c>
      <c r="AN11" s="574" t="e">
        <f t="shared" ca="1" si="28"/>
        <v>#NAME?</v>
      </c>
      <c r="AO11" s="574" t="e">
        <f t="shared" ca="1" si="29"/>
        <v>#NAME?</v>
      </c>
      <c r="AP11" s="574" t="e">
        <f t="shared" ca="1" si="30"/>
        <v>#NAME?</v>
      </c>
      <c r="AQ11" s="574" t="e">
        <f t="shared" ca="1" si="31"/>
        <v>#NAME?</v>
      </c>
      <c r="AR11" s="574" t="e">
        <f t="shared" ca="1" si="32"/>
        <v>#NAME?</v>
      </c>
      <c r="AS11" s="574" t="e">
        <f t="shared" ca="1" si="33"/>
        <v>#NAME?</v>
      </c>
      <c r="AT11" s="734">
        <f>'(E1) Vlerësimi i burimeve'!O11</f>
        <v>79121.997419399995</v>
      </c>
      <c r="AU11" s="735" t="e">
        <f t="shared" ca="1" si="20"/>
        <v>#NAME?</v>
      </c>
      <c r="AV11" s="734">
        <f>'(E1) Vlerësimi i burimeve'!X11</f>
        <v>83739.003334814246</v>
      </c>
      <c r="AW11" s="735" t="e">
        <f t="shared" ca="1" si="21"/>
        <v>#NAME?</v>
      </c>
      <c r="AX11" s="734">
        <f>'(E1) Vlerësimi i burimeve'!AG11</f>
        <v>86182.005018104115</v>
      </c>
      <c r="AY11" s="735" t="e">
        <f t="shared" ca="1" si="22"/>
        <v>#NAME?</v>
      </c>
      <c r="AZ11" s="574" t="e">
        <f t="shared" ca="1" si="34"/>
        <v>#NAME?</v>
      </c>
      <c r="BA11" s="574" t="e">
        <f t="shared" ca="1" si="35"/>
        <v>#NAME?</v>
      </c>
      <c r="BB11" s="574" t="e">
        <f t="shared" ca="1" si="36"/>
        <v>#NAME?</v>
      </c>
    </row>
    <row r="12" spans="1:54" s="575" customFormat="1" ht="15.75" thickBot="1" x14ac:dyDescent="0.3">
      <c r="A12" s="604" t="str">
        <f>'(C2) Burimet viti kaluar'!C12</f>
        <v>A.1.2.2</v>
      </c>
      <c r="B12" s="902" t="str">
        <f>'(G1) Fjalori'!A223</f>
        <v>Taksa mbi tokën bujqësore</v>
      </c>
      <c r="C12" s="903"/>
      <c r="D12" s="597">
        <f>'(C2) Burimet viti kaluar'!D12</f>
        <v>3793</v>
      </c>
      <c r="E12" s="597">
        <f>'(C2) Burimet viti kaluar'!E12</f>
        <v>4580</v>
      </c>
      <c r="F12" s="597">
        <f>'(C2) Burimet viti kaluar'!F12</f>
        <v>10064</v>
      </c>
      <c r="G12" s="598"/>
      <c r="H12" s="598"/>
      <c r="I12" s="598"/>
      <c r="J12" s="598"/>
      <c r="K12" s="598"/>
      <c r="L12" s="598"/>
      <c r="M12" s="598"/>
      <c r="N12" s="599"/>
      <c r="O12" s="600">
        <f t="shared" ref="O12:O21" si="37">IF(F12&lt;&gt;0,F12*(1+(SUM(G12:M12))),N12)</f>
        <v>10064</v>
      </c>
      <c r="P12" s="598"/>
      <c r="Q12" s="598"/>
      <c r="R12" s="598"/>
      <c r="S12" s="598"/>
      <c r="T12" s="598"/>
      <c r="U12" s="598"/>
      <c r="V12" s="598"/>
      <c r="W12" s="599"/>
      <c r="X12" s="600">
        <f t="shared" ref="X12:X21" si="38">IF(O12&lt;&gt;0,O12*(1+(SUM(P12:V12))),W12)</f>
        <v>10064</v>
      </c>
      <c r="Y12" s="598"/>
      <c r="Z12" s="598"/>
      <c r="AA12" s="598"/>
      <c r="AB12" s="598"/>
      <c r="AC12" s="598"/>
      <c r="AD12" s="598"/>
      <c r="AE12" s="598"/>
      <c r="AF12" s="599"/>
      <c r="AG12" s="600">
        <f t="shared" ref="AG12:AG21" si="39">IF(X12&lt;&gt;0,X12*(1+(SUM(Y12:AE12))),AF12)</f>
        <v>10064</v>
      </c>
      <c r="AI12" s="576" t="str">
        <f t="shared" si="24"/>
        <v>Taksa mbi tokën bujqësore</v>
      </c>
      <c r="AJ12" s="601"/>
      <c r="AK12" s="562">
        <f t="shared" si="25"/>
        <v>3793</v>
      </c>
      <c r="AL12" s="562">
        <f t="shared" si="26"/>
        <v>4580</v>
      </c>
      <c r="AM12" s="562">
        <f t="shared" si="27"/>
        <v>10064</v>
      </c>
      <c r="AN12" s="574" t="e">
        <f t="shared" ca="1" si="28"/>
        <v>#NAME?</v>
      </c>
      <c r="AO12" s="574" t="e">
        <f t="shared" ca="1" si="29"/>
        <v>#NAME?</v>
      </c>
      <c r="AP12" s="574" t="e">
        <f t="shared" ca="1" si="30"/>
        <v>#NAME?</v>
      </c>
      <c r="AQ12" s="574" t="e">
        <f t="shared" ca="1" si="31"/>
        <v>#NAME?</v>
      </c>
      <c r="AR12" s="574" t="e">
        <f t="shared" ca="1" si="32"/>
        <v>#NAME?</v>
      </c>
      <c r="AS12" s="574" t="e">
        <f t="shared" ca="1" si="33"/>
        <v>#NAME?</v>
      </c>
      <c r="AT12" s="734">
        <f>'(E1) Vlerësimi i burimeve'!O12</f>
        <v>10410.000320000001</v>
      </c>
      <c r="AU12" s="735" t="e">
        <f t="shared" ca="1" si="20"/>
        <v>#NAME?</v>
      </c>
      <c r="AV12" s="734">
        <f>'(E1) Vlerësimi i burimeve'!X12</f>
        <v>15006.9523613088</v>
      </c>
      <c r="AW12" s="735" t="e">
        <f t="shared" ca="1" si="21"/>
        <v>#NAME?</v>
      </c>
      <c r="AX12" s="734">
        <f>'(E1) Vlerësimi i burimeve'!AG12</f>
        <v>17585.89712459972</v>
      </c>
      <c r="AY12" s="735" t="e">
        <f t="shared" ca="1" si="22"/>
        <v>#NAME?</v>
      </c>
      <c r="AZ12" s="574" t="e">
        <f t="shared" ca="1" si="34"/>
        <v>#NAME?</v>
      </c>
      <c r="BA12" s="574" t="e">
        <f t="shared" ca="1" si="35"/>
        <v>#NAME?</v>
      </c>
      <c r="BB12" s="574" t="e">
        <f t="shared" ca="1" si="36"/>
        <v>#NAME?</v>
      </c>
    </row>
    <row r="13" spans="1:54" s="575" customFormat="1" ht="15.75" thickBot="1" x14ac:dyDescent="0.3">
      <c r="A13" s="604" t="str">
        <f>'(C2) Burimet viti kaluar'!C13</f>
        <v>A.1.2.3</v>
      </c>
      <c r="B13" s="902" t="str">
        <f>'(G1) Fjalori'!A224</f>
        <v>Taksa mbi truallin</v>
      </c>
      <c r="C13" s="903"/>
      <c r="D13" s="597">
        <f>'(C2) Burimet viti kaluar'!D13</f>
        <v>17706</v>
      </c>
      <c r="E13" s="597">
        <f>'(C2) Burimet viti kaluar'!E13</f>
        <v>12703</v>
      </c>
      <c r="F13" s="597">
        <f>'(C2) Burimet viti kaluar'!F13</f>
        <v>15329</v>
      </c>
      <c r="G13" s="598"/>
      <c r="H13" s="598"/>
      <c r="I13" s="598"/>
      <c r="J13" s="598"/>
      <c r="K13" s="598"/>
      <c r="L13" s="598"/>
      <c r="M13" s="598"/>
      <c r="N13" s="599"/>
      <c r="O13" s="600">
        <f t="shared" si="37"/>
        <v>15329</v>
      </c>
      <c r="P13" s="598"/>
      <c r="Q13" s="598"/>
      <c r="R13" s="598"/>
      <c r="S13" s="598"/>
      <c r="T13" s="598"/>
      <c r="U13" s="598"/>
      <c r="V13" s="598"/>
      <c r="W13" s="599"/>
      <c r="X13" s="600">
        <f t="shared" si="38"/>
        <v>15329</v>
      </c>
      <c r="Y13" s="598"/>
      <c r="Z13" s="598"/>
      <c r="AA13" s="598"/>
      <c r="AB13" s="598"/>
      <c r="AC13" s="598"/>
      <c r="AD13" s="598"/>
      <c r="AE13" s="598"/>
      <c r="AF13" s="599"/>
      <c r="AG13" s="600">
        <f t="shared" si="39"/>
        <v>15329</v>
      </c>
      <c r="AI13" s="576" t="str">
        <f t="shared" si="24"/>
        <v>Taksa mbi truallin</v>
      </c>
      <c r="AJ13" s="601"/>
      <c r="AK13" s="562">
        <f t="shared" si="25"/>
        <v>17706</v>
      </c>
      <c r="AL13" s="562">
        <f t="shared" si="26"/>
        <v>12703</v>
      </c>
      <c r="AM13" s="562">
        <f t="shared" si="27"/>
        <v>15329</v>
      </c>
      <c r="AN13" s="574" t="e">
        <f t="shared" ca="1" si="28"/>
        <v>#NAME?</v>
      </c>
      <c r="AO13" s="574" t="e">
        <f t="shared" ca="1" si="29"/>
        <v>#NAME?</v>
      </c>
      <c r="AP13" s="574" t="e">
        <f t="shared" ca="1" si="30"/>
        <v>#NAME?</v>
      </c>
      <c r="AQ13" s="574" t="e">
        <f t="shared" ca="1" si="31"/>
        <v>#NAME?</v>
      </c>
      <c r="AR13" s="574" t="e">
        <f t="shared" ca="1" si="32"/>
        <v>#NAME?</v>
      </c>
      <c r="AS13" s="574" t="e">
        <f t="shared" ca="1" si="33"/>
        <v>#NAME?</v>
      </c>
      <c r="AT13" s="734">
        <f>'(E1) Vlerësimi i burimeve'!O13</f>
        <v>15583.997915</v>
      </c>
      <c r="AU13" s="735" t="e">
        <f t="shared" ca="1" si="20"/>
        <v>#NAME?</v>
      </c>
      <c r="AV13" s="734">
        <f>'(E1) Vlerësimi i burimeve'!X13</f>
        <v>17743.940026019001</v>
      </c>
      <c r="AW13" s="735" t="e">
        <f t="shared" ca="1" si="21"/>
        <v>#NAME?</v>
      </c>
      <c r="AX13" s="734">
        <f>'(E1) Vlerësimi i burimeve'!AG13</f>
        <v>18386.944924681877</v>
      </c>
      <c r="AY13" s="735" t="e">
        <f t="shared" ca="1" si="22"/>
        <v>#NAME?</v>
      </c>
      <c r="AZ13" s="574" t="e">
        <f t="shared" ca="1" si="34"/>
        <v>#NAME?</v>
      </c>
      <c r="BA13" s="574" t="e">
        <f t="shared" ca="1" si="35"/>
        <v>#NAME?</v>
      </c>
      <c r="BB13" s="574" t="e">
        <f t="shared" ca="1" si="36"/>
        <v>#NAME?</v>
      </c>
    </row>
    <row r="14" spans="1:54" s="575" customFormat="1" ht="15.75" thickBot="1" x14ac:dyDescent="0.3">
      <c r="A14" s="604" t="str">
        <f>'(C2) Burimet viti kaluar'!C14</f>
        <v>A.1.2.4</v>
      </c>
      <c r="B14" s="902" t="str">
        <f>'(G1) Fjalori'!A225</f>
        <v>Taksa mbi transaksionet e pasurisë</v>
      </c>
      <c r="C14" s="903"/>
      <c r="D14" s="597">
        <f>'(C2) Burimet viti kaluar'!D14</f>
        <v>0</v>
      </c>
      <c r="E14" s="597">
        <f>'(C2) Burimet viti kaluar'!E14</f>
        <v>0</v>
      </c>
      <c r="F14" s="597">
        <f>'(C2) Burimet viti kaluar'!F14</f>
        <v>0</v>
      </c>
      <c r="G14" s="598">
        <v>0.02</v>
      </c>
      <c r="H14" s="598"/>
      <c r="I14" s="598"/>
      <c r="J14" s="598"/>
      <c r="K14" s="598">
        <v>0.1</v>
      </c>
      <c r="L14" s="598"/>
      <c r="M14" s="598"/>
      <c r="N14" s="599"/>
      <c r="O14" s="600">
        <f t="shared" si="37"/>
        <v>0</v>
      </c>
      <c r="P14" s="598">
        <v>0.02</v>
      </c>
      <c r="Q14" s="598"/>
      <c r="R14" s="598"/>
      <c r="S14" s="598"/>
      <c r="T14" s="598">
        <v>0.05</v>
      </c>
      <c r="U14" s="598">
        <v>0.2</v>
      </c>
      <c r="V14" s="598"/>
      <c r="W14" s="599"/>
      <c r="X14" s="600">
        <f t="shared" si="38"/>
        <v>0</v>
      </c>
      <c r="Y14" s="598"/>
      <c r="Z14" s="598">
        <v>0.02</v>
      </c>
      <c r="AA14" s="598"/>
      <c r="AB14" s="598"/>
      <c r="AC14" s="598">
        <v>0.05</v>
      </c>
      <c r="AD14" s="598"/>
      <c r="AE14" s="598"/>
      <c r="AF14" s="599"/>
      <c r="AG14" s="600">
        <f t="shared" si="39"/>
        <v>0</v>
      </c>
      <c r="AI14" s="576" t="str">
        <f t="shared" si="24"/>
        <v>Taksa mbi transaksionet e pasurisë</v>
      </c>
      <c r="AJ14" s="601"/>
      <c r="AK14" s="562">
        <f t="shared" si="25"/>
        <v>0</v>
      </c>
      <c r="AL14" s="562">
        <f t="shared" si="26"/>
        <v>0</v>
      </c>
      <c r="AM14" s="562">
        <f t="shared" si="27"/>
        <v>0</v>
      </c>
      <c r="AN14" s="574" t="e">
        <f t="shared" ca="1" si="28"/>
        <v>#NAME?</v>
      </c>
      <c r="AO14" s="574" t="e">
        <f t="shared" ca="1" si="29"/>
        <v>#NAME?</v>
      </c>
      <c r="AP14" s="574" t="e">
        <f t="shared" ca="1" si="30"/>
        <v>#NAME?</v>
      </c>
      <c r="AQ14" s="574" t="e">
        <f t="shared" ca="1" si="31"/>
        <v>#NAME?</v>
      </c>
      <c r="AR14" s="574" t="e">
        <f t="shared" ca="1" si="32"/>
        <v>#NAME?</v>
      </c>
      <c r="AS14" s="574" t="e">
        <f t="shared" ca="1" si="33"/>
        <v>#NAME?</v>
      </c>
      <c r="AT14" s="734">
        <f>'(E1) Vlerësimi i burimeve'!O14</f>
        <v>0</v>
      </c>
      <c r="AU14" s="735" t="e">
        <f t="shared" ca="1" si="20"/>
        <v>#NAME?</v>
      </c>
      <c r="AV14" s="734">
        <f>'(E1) Vlerësimi i burimeve'!X14</f>
        <v>0</v>
      </c>
      <c r="AW14" s="735" t="e">
        <f t="shared" ca="1" si="21"/>
        <v>#NAME?</v>
      </c>
      <c r="AX14" s="734">
        <f>'(E1) Vlerësimi i burimeve'!AG14</f>
        <v>0</v>
      </c>
      <c r="AY14" s="735" t="e">
        <f t="shared" ca="1" si="22"/>
        <v>#NAME?</v>
      </c>
      <c r="AZ14" s="574" t="e">
        <f t="shared" ca="1" si="34"/>
        <v>#NAME?</v>
      </c>
      <c r="BA14" s="574" t="e">
        <f t="shared" ca="1" si="35"/>
        <v>#NAME?</v>
      </c>
      <c r="BB14" s="574" t="e">
        <f t="shared" ca="1" si="36"/>
        <v>#NAME?</v>
      </c>
    </row>
    <row r="15" spans="1:54" s="593" customFormat="1" ht="15.75" thickBot="1" x14ac:dyDescent="0.3">
      <c r="A15" s="594" t="str">
        <f>'(C2) Burimet viti kaluar'!C15</f>
        <v>A.1.3</v>
      </c>
      <c r="B15" s="594" t="str">
        <f>'(G1) Fjalori'!A226</f>
        <v>Taksa vendore në shërbimin hotelier</v>
      </c>
      <c r="C15" s="595"/>
      <c r="D15" s="597">
        <f>'(C2) Burimet viti kaluar'!D15</f>
        <v>12872</v>
      </c>
      <c r="E15" s="597">
        <f>'(C2) Burimet viti kaluar'!E15</f>
        <v>4410</v>
      </c>
      <c r="F15" s="597">
        <f>'(C2) Burimet viti kaluar'!F15</f>
        <v>10000</v>
      </c>
      <c r="G15" s="598"/>
      <c r="H15" s="598"/>
      <c r="I15" s="598"/>
      <c r="J15" s="598"/>
      <c r="K15" s="598"/>
      <c r="L15" s="598"/>
      <c r="M15" s="598"/>
      <c r="N15" s="599"/>
      <c r="O15" s="600">
        <f t="shared" si="37"/>
        <v>10000</v>
      </c>
      <c r="P15" s="598"/>
      <c r="Q15" s="598"/>
      <c r="R15" s="598"/>
      <c r="S15" s="598"/>
      <c r="T15" s="598"/>
      <c r="U15" s="598"/>
      <c r="V15" s="598"/>
      <c r="W15" s="599"/>
      <c r="X15" s="600">
        <f t="shared" si="38"/>
        <v>10000</v>
      </c>
      <c r="Y15" s="598"/>
      <c r="Z15" s="598"/>
      <c r="AA15" s="598"/>
      <c r="AB15" s="598"/>
      <c r="AC15" s="598"/>
      <c r="AD15" s="598"/>
      <c r="AE15" s="598"/>
      <c r="AF15" s="599"/>
      <c r="AG15" s="600">
        <f t="shared" si="39"/>
        <v>10000</v>
      </c>
      <c r="AI15" s="576" t="str">
        <f t="shared" si="24"/>
        <v>Taksa vendore në shërbimin hotelier</v>
      </c>
      <c r="AJ15" s="601"/>
      <c r="AK15" s="562">
        <f t="shared" si="25"/>
        <v>12872</v>
      </c>
      <c r="AL15" s="562">
        <f t="shared" si="26"/>
        <v>4410</v>
      </c>
      <c r="AM15" s="562">
        <f t="shared" si="27"/>
        <v>10000</v>
      </c>
      <c r="AN15" s="574" t="e">
        <f t="shared" ca="1" si="28"/>
        <v>#NAME?</v>
      </c>
      <c r="AO15" s="574" t="e">
        <f t="shared" ca="1" si="29"/>
        <v>#NAME?</v>
      </c>
      <c r="AP15" s="574" t="e">
        <f t="shared" ca="1" si="30"/>
        <v>#NAME?</v>
      </c>
      <c r="AQ15" s="574" t="e">
        <f t="shared" ca="1" si="31"/>
        <v>#NAME?</v>
      </c>
      <c r="AR15" s="574" t="e">
        <f t="shared" ca="1" si="32"/>
        <v>#NAME?</v>
      </c>
      <c r="AS15" s="574" t="e">
        <f t="shared" ca="1" si="33"/>
        <v>#NAME?</v>
      </c>
      <c r="AT15" s="734">
        <f>'(E1) Vlerësimi i burimeve'!O15</f>
        <v>10445</v>
      </c>
      <c r="AU15" s="735" t="e">
        <f t="shared" ca="1" si="20"/>
        <v>#NAME?</v>
      </c>
      <c r="AV15" s="734">
        <f>'(E1) Vlerësimi i burimeve'!X15</f>
        <v>14999.960050000002</v>
      </c>
      <c r="AW15" s="735" t="e">
        <f t="shared" ca="1" si="21"/>
        <v>#NAME?</v>
      </c>
      <c r="AX15" s="734">
        <f>'(E1) Vlerësimi i burimeve'!AG15</f>
        <v>19999.896733466503</v>
      </c>
      <c r="AY15" s="735" t="e">
        <f t="shared" ca="1" si="22"/>
        <v>#NAME?</v>
      </c>
      <c r="AZ15" s="574" t="e">
        <f t="shared" ca="1" si="34"/>
        <v>#NAME?</v>
      </c>
      <c r="BA15" s="574" t="e">
        <f t="shared" ca="1" si="35"/>
        <v>#NAME?</v>
      </c>
      <c r="BB15" s="574" t="e">
        <f t="shared" ca="1" si="36"/>
        <v>#NAME?</v>
      </c>
    </row>
    <row r="16" spans="1:54" s="593" customFormat="1" ht="15.75" thickBot="1" x14ac:dyDescent="0.3">
      <c r="A16" s="594" t="str">
        <f>'(C2) Burimet viti kaluar'!C16</f>
        <v>A.1.4</v>
      </c>
      <c r="B16" s="594" t="str">
        <f>'(G1) Fjalori'!A227</f>
        <v>Taksa e ndikimit në infrastrukturë nga ndërtimet e reja</v>
      </c>
      <c r="C16" s="595"/>
      <c r="D16" s="597">
        <f>'(C2) Burimet viti kaluar'!D16</f>
        <v>394298</v>
      </c>
      <c r="E16" s="597">
        <f>'(C2) Burimet viti kaluar'!E16</f>
        <v>31270</v>
      </c>
      <c r="F16" s="597">
        <f>'(C2) Burimet viti kaluar'!F16</f>
        <v>282451</v>
      </c>
      <c r="G16" s="598"/>
      <c r="H16" s="598"/>
      <c r="I16" s="598"/>
      <c r="J16" s="598"/>
      <c r="K16" s="598"/>
      <c r="L16" s="598"/>
      <c r="M16" s="598"/>
      <c r="N16" s="599"/>
      <c r="O16" s="600">
        <f t="shared" si="37"/>
        <v>282451</v>
      </c>
      <c r="P16" s="598"/>
      <c r="Q16" s="598"/>
      <c r="R16" s="598"/>
      <c r="S16" s="598"/>
      <c r="T16" s="598"/>
      <c r="U16" s="598"/>
      <c r="V16" s="598"/>
      <c r="W16" s="599"/>
      <c r="X16" s="600">
        <f t="shared" si="38"/>
        <v>282451</v>
      </c>
      <c r="Y16" s="598"/>
      <c r="Z16" s="598"/>
      <c r="AA16" s="598"/>
      <c r="AB16" s="598"/>
      <c r="AC16" s="598"/>
      <c r="AD16" s="598"/>
      <c r="AE16" s="598"/>
      <c r="AF16" s="599"/>
      <c r="AG16" s="600">
        <f t="shared" si="39"/>
        <v>282451</v>
      </c>
      <c r="AI16" s="576" t="str">
        <f t="shared" si="24"/>
        <v>Taksa e ndikimit në infrastrukturë nga ndërtimet e reja</v>
      </c>
      <c r="AJ16" s="601"/>
      <c r="AK16" s="562">
        <f t="shared" si="25"/>
        <v>394298</v>
      </c>
      <c r="AL16" s="562">
        <f t="shared" si="26"/>
        <v>31270</v>
      </c>
      <c r="AM16" s="562">
        <f t="shared" si="27"/>
        <v>282451</v>
      </c>
      <c r="AN16" s="574" t="e">
        <f t="shared" ca="1" si="28"/>
        <v>#NAME?</v>
      </c>
      <c r="AO16" s="574" t="e">
        <f t="shared" ca="1" si="29"/>
        <v>#NAME?</v>
      </c>
      <c r="AP16" s="574" t="e">
        <f t="shared" ca="1" si="30"/>
        <v>#NAME?</v>
      </c>
      <c r="AQ16" s="574" t="e">
        <f t="shared" ca="1" si="31"/>
        <v>#NAME?</v>
      </c>
      <c r="AR16" s="574" t="e">
        <f t="shared" ca="1" si="32"/>
        <v>#NAME?</v>
      </c>
      <c r="AS16" s="574" t="e">
        <f t="shared" ca="1" si="33"/>
        <v>#NAME?</v>
      </c>
      <c r="AT16" s="734">
        <f>'(E1) Vlerësimi i burimeve'!O16</f>
        <v>298780.05721200001</v>
      </c>
      <c r="AU16" s="735" t="e">
        <f t="shared" ca="1" si="20"/>
        <v>#NAME?</v>
      </c>
      <c r="AV16" s="734">
        <f>'(E1) Vlerësimi i burimeve'!X16</f>
        <v>299999.97618559661</v>
      </c>
      <c r="AW16" s="735" t="e">
        <f t="shared" ca="1" si="21"/>
        <v>#NAME?</v>
      </c>
      <c r="AX16" s="734">
        <f>'(E1) Vlerësimi i burimeve'!AG16</f>
        <v>309999.87539179111</v>
      </c>
      <c r="AY16" s="735" t="e">
        <f t="shared" ca="1" si="22"/>
        <v>#NAME?</v>
      </c>
      <c r="AZ16" s="574" t="e">
        <f t="shared" ca="1" si="34"/>
        <v>#NAME?</v>
      </c>
      <c r="BA16" s="574" t="e">
        <f t="shared" ca="1" si="35"/>
        <v>#NAME?</v>
      </c>
      <c r="BB16" s="574" t="e">
        <f t="shared" ca="1" si="36"/>
        <v>#NAME?</v>
      </c>
    </row>
    <row r="17" spans="1:54" s="593" customFormat="1" ht="15.75" thickBot="1" x14ac:dyDescent="0.3">
      <c r="A17" s="594" t="str">
        <f>'(C2) Burimet viti kaluar'!C17</f>
        <v>A.1.5</v>
      </c>
      <c r="B17" s="594" t="str">
        <f>'(G1) Fjalori'!A228</f>
        <v>Taksa e tabelës</v>
      </c>
      <c r="C17" s="595"/>
      <c r="D17" s="597">
        <f>'(C2) Burimet viti kaluar'!D17</f>
        <v>7739</v>
      </c>
      <c r="E17" s="597">
        <f>'(C2) Burimet viti kaluar'!E17</f>
        <v>11616</v>
      </c>
      <c r="F17" s="597">
        <f>'(C2) Burimet viti kaluar'!F17</f>
        <v>4000</v>
      </c>
      <c r="G17" s="598"/>
      <c r="H17" s="598"/>
      <c r="I17" s="598"/>
      <c r="J17" s="598"/>
      <c r="K17" s="598"/>
      <c r="L17" s="598"/>
      <c r="M17" s="598"/>
      <c r="N17" s="599"/>
      <c r="O17" s="600">
        <f t="shared" si="37"/>
        <v>4000</v>
      </c>
      <c r="P17" s="598"/>
      <c r="Q17" s="598"/>
      <c r="R17" s="598"/>
      <c r="S17" s="598"/>
      <c r="T17" s="598"/>
      <c r="U17" s="598"/>
      <c r="V17" s="598"/>
      <c r="W17" s="599"/>
      <c r="X17" s="600">
        <f t="shared" si="38"/>
        <v>4000</v>
      </c>
      <c r="Y17" s="598"/>
      <c r="Z17" s="598"/>
      <c r="AA17" s="598"/>
      <c r="AB17" s="598"/>
      <c r="AC17" s="598"/>
      <c r="AD17" s="598"/>
      <c r="AE17" s="598"/>
      <c r="AF17" s="599"/>
      <c r="AG17" s="600">
        <f t="shared" si="39"/>
        <v>4000</v>
      </c>
      <c r="AI17" s="576" t="str">
        <f t="shared" si="24"/>
        <v>Taksa e tabelës</v>
      </c>
      <c r="AJ17" s="601"/>
      <c r="AK17" s="562">
        <f t="shared" si="25"/>
        <v>7739</v>
      </c>
      <c r="AL17" s="562">
        <f t="shared" si="26"/>
        <v>11616</v>
      </c>
      <c r="AM17" s="562">
        <f t="shared" si="27"/>
        <v>4000</v>
      </c>
      <c r="AN17" s="574" t="e">
        <f t="shared" ca="1" si="28"/>
        <v>#NAME?</v>
      </c>
      <c r="AO17" s="574" t="e">
        <f t="shared" ca="1" si="29"/>
        <v>#NAME?</v>
      </c>
      <c r="AP17" s="574" t="e">
        <f t="shared" ca="1" si="30"/>
        <v>#NAME?</v>
      </c>
      <c r="AQ17" s="574" t="e">
        <f t="shared" ca="1" si="31"/>
        <v>#NAME?</v>
      </c>
      <c r="AR17" s="574" t="e">
        <f t="shared" ca="1" si="32"/>
        <v>#NAME?</v>
      </c>
      <c r="AS17" s="574" t="e">
        <f t="shared" ca="1" si="33"/>
        <v>#NAME?</v>
      </c>
      <c r="AT17" s="734">
        <f>'(E1) Vlerësimi i burimeve'!O17</f>
        <v>4750</v>
      </c>
      <c r="AU17" s="735" t="e">
        <f t="shared" ca="1" si="20"/>
        <v>#NAME?</v>
      </c>
      <c r="AV17" s="734">
        <f>'(E1) Vlerësimi i burimeve'!X17</f>
        <v>5000.0020000000004</v>
      </c>
      <c r="AW17" s="735" t="e">
        <f t="shared" ca="1" si="21"/>
        <v>#NAME?</v>
      </c>
      <c r="AX17" s="734">
        <f>'(E1) Vlerësimi i burimeve'!AG17</f>
        <v>5500.0022000000008</v>
      </c>
      <c r="AY17" s="735" t="e">
        <f t="shared" ca="1" si="22"/>
        <v>#NAME?</v>
      </c>
      <c r="AZ17" s="574" t="e">
        <f t="shared" ca="1" si="34"/>
        <v>#NAME?</v>
      </c>
      <c r="BA17" s="574" t="e">
        <f t="shared" ca="1" si="35"/>
        <v>#NAME?</v>
      </c>
      <c r="BB17" s="574" t="e">
        <f t="shared" ca="1" si="36"/>
        <v>#NAME?</v>
      </c>
    </row>
    <row r="18" spans="1:54" s="593" customFormat="1" ht="15.75" thickBot="1" x14ac:dyDescent="0.3">
      <c r="A18" s="594" t="str">
        <f>'(C2) Burimet viti kaluar'!C18</f>
        <v>A.1.6</v>
      </c>
      <c r="B18" s="594" t="str">
        <f>'(G1) Fjalori'!A229</f>
        <v>Taksa vendore mbi të ardhurat e krijuara nga dhuratat, trashëgimi, testament dhe llotaritë vendore</v>
      </c>
      <c r="C18" s="595"/>
      <c r="D18" s="597">
        <f>'(C2) Burimet viti kaluar'!D18</f>
        <v>0</v>
      </c>
      <c r="E18" s="597">
        <f>'(C2) Burimet viti kaluar'!E18</f>
        <v>0</v>
      </c>
      <c r="F18" s="597">
        <f>'(C2) Burimet viti kaluar'!F18</f>
        <v>0</v>
      </c>
      <c r="G18" s="598"/>
      <c r="H18" s="598"/>
      <c r="I18" s="598"/>
      <c r="J18" s="598"/>
      <c r="K18" s="598"/>
      <c r="L18" s="598"/>
      <c r="M18" s="598"/>
      <c r="N18" s="599"/>
      <c r="O18" s="600">
        <f t="shared" si="37"/>
        <v>0</v>
      </c>
      <c r="P18" s="598"/>
      <c r="Q18" s="598"/>
      <c r="R18" s="598"/>
      <c r="S18" s="598"/>
      <c r="T18" s="598"/>
      <c r="U18" s="598"/>
      <c r="V18" s="598"/>
      <c r="W18" s="599"/>
      <c r="X18" s="600">
        <f t="shared" si="38"/>
        <v>0</v>
      </c>
      <c r="Y18" s="598"/>
      <c r="Z18" s="598"/>
      <c r="AA18" s="598"/>
      <c r="AB18" s="598"/>
      <c r="AC18" s="598"/>
      <c r="AD18" s="598"/>
      <c r="AE18" s="598"/>
      <c r="AF18" s="599"/>
      <c r="AG18" s="600">
        <f t="shared" si="39"/>
        <v>0</v>
      </c>
      <c r="AI18" s="576" t="str">
        <f t="shared" si="24"/>
        <v>Taksa vendore mbi të ardhurat e krijuara nga dhuratat, trashëgimi, testament dhe llotaritë vendore</v>
      </c>
      <c r="AJ18" s="601"/>
      <c r="AK18" s="562">
        <f t="shared" si="25"/>
        <v>0</v>
      </c>
      <c r="AL18" s="562">
        <f t="shared" si="26"/>
        <v>0</v>
      </c>
      <c r="AM18" s="562">
        <f t="shared" si="27"/>
        <v>0</v>
      </c>
      <c r="AN18" s="574" t="e">
        <f t="shared" ca="1" si="28"/>
        <v>#NAME?</v>
      </c>
      <c r="AO18" s="574" t="e">
        <f t="shared" ca="1" si="29"/>
        <v>#NAME?</v>
      </c>
      <c r="AP18" s="574" t="e">
        <f t="shared" ca="1" si="30"/>
        <v>#NAME?</v>
      </c>
      <c r="AQ18" s="574" t="e">
        <f t="shared" ca="1" si="31"/>
        <v>#NAME?</v>
      </c>
      <c r="AR18" s="574" t="e">
        <f t="shared" ca="1" si="32"/>
        <v>#NAME?</v>
      </c>
      <c r="AS18" s="574" t="e">
        <f t="shared" ca="1" si="33"/>
        <v>#NAME?</v>
      </c>
      <c r="AT18" s="734">
        <f>'(E1) Vlerësimi i burimeve'!O18</f>
        <v>0</v>
      </c>
      <c r="AU18" s="735" t="e">
        <f t="shared" ca="1" si="20"/>
        <v>#NAME?</v>
      </c>
      <c r="AV18" s="734">
        <f>'(E1) Vlerësimi i burimeve'!X18</f>
        <v>0</v>
      </c>
      <c r="AW18" s="735" t="e">
        <f t="shared" ca="1" si="21"/>
        <v>#NAME?</v>
      </c>
      <c r="AX18" s="734">
        <f>'(E1) Vlerësimi i burimeve'!AG18</f>
        <v>0</v>
      </c>
      <c r="AY18" s="735" t="e">
        <f t="shared" ca="1" si="22"/>
        <v>#NAME?</v>
      </c>
      <c r="AZ18" s="574" t="e">
        <f t="shared" ca="1" si="34"/>
        <v>#NAME?</v>
      </c>
      <c r="BA18" s="574" t="e">
        <f t="shared" ca="1" si="35"/>
        <v>#NAME?</v>
      </c>
      <c r="BB18" s="574" t="e">
        <f t="shared" ca="1" si="36"/>
        <v>#NAME?</v>
      </c>
    </row>
    <row r="19" spans="1:54" s="593" customFormat="1" ht="15.75" thickBot="1" x14ac:dyDescent="0.3">
      <c r="A19" s="594" t="str">
        <f>'(C2) Burimet viti kaluar'!C19</f>
        <v>A.1.7</v>
      </c>
      <c r="B19" s="594" t="str">
        <f>'(G1) Fjalori'!A230</f>
        <v>Taksa e përkohëshme</v>
      </c>
      <c r="C19" s="725" t="str">
        <f>'(C2) Burimet viti kaluar'!B19</f>
        <v>aaa</v>
      </c>
      <c r="D19" s="597">
        <f>'(C2) Burimet viti kaluar'!D19</f>
        <v>0</v>
      </c>
      <c r="E19" s="597">
        <f>'(C2) Burimet viti kaluar'!E19</f>
        <v>0</v>
      </c>
      <c r="F19" s="597">
        <f>'(C2) Burimet viti kaluar'!F19</f>
        <v>0</v>
      </c>
      <c r="G19" s="598"/>
      <c r="H19" s="598"/>
      <c r="I19" s="598"/>
      <c r="J19" s="598"/>
      <c r="K19" s="598"/>
      <c r="L19" s="598"/>
      <c r="M19" s="598"/>
      <c r="N19" s="599"/>
      <c r="O19" s="600">
        <f t="shared" si="37"/>
        <v>0</v>
      </c>
      <c r="P19" s="598"/>
      <c r="Q19" s="598"/>
      <c r="R19" s="598"/>
      <c r="S19" s="598"/>
      <c r="T19" s="598"/>
      <c r="U19" s="598"/>
      <c r="V19" s="598"/>
      <c r="W19" s="599"/>
      <c r="X19" s="600">
        <f t="shared" si="38"/>
        <v>0</v>
      </c>
      <c r="Y19" s="598"/>
      <c r="Z19" s="598"/>
      <c r="AA19" s="598"/>
      <c r="AB19" s="598"/>
      <c r="AC19" s="598"/>
      <c r="AD19" s="598"/>
      <c r="AE19" s="598"/>
      <c r="AF19" s="599"/>
      <c r="AG19" s="600">
        <f t="shared" si="39"/>
        <v>0</v>
      </c>
      <c r="AI19" s="576" t="str">
        <f t="shared" si="24"/>
        <v>Taksa e përkohëshme</v>
      </c>
      <c r="AJ19" s="601"/>
      <c r="AK19" s="562">
        <f t="shared" si="25"/>
        <v>0</v>
      </c>
      <c r="AL19" s="562">
        <f t="shared" si="26"/>
        <v>0</v>
      </c>
      <c r="AM19" s="562">
        <f t="shared" si="27"/>
        <v>0</v>
      </c>
      <c r="AN19" s="574" t="e">
        <f t="shared" ca="1" si="28"/>
        <v>#NAME?</v>
      </c>
      <c r="AO19" s="574" t="e">
        <f t="shared" ca="1" si="29"/>
        <v>#NAME?</v>
      </c>
      <c r="AP19" s="574" t="e">
        <f t="shared" ca="1" si="30"/>
        <v>#NAME?</v>
      </c>
      <c r="AQ19" s="574" t="e">
        <f t="shared" ca="1" si="31"/>
        <v>#NAME?</v>
      </c>
      <c r="AR19" s="574" t="e">
        <f t="shared" ca="1" si="32"/>
        <v>#NAME?</v>
      </c>
      <c r="AS19" s="574" t="e">
        <f t="shared" ca="1" si="33"/>
        <v>#NAME?</v>
      </c>
      <c r="AT19" s="734">
        <f>'(E1) Vlerësimi i burimeve'!O19</f>
        <v>0</v>
      </c>
      <c r="AU19" s="735" t="e">
        <f t="shared" ca="1" si="20"/>
        <v>#NAME?</v>
      </c>
      <c r="AV19" s="734">
        <f>'(E1) Vlerësimi i burimeve'!X19</f>
        <v>0</v>
      </c>
      <c r="AW19" s="735" t="e">
        <f t="shared" ca="1" si="21"/>
        <v>#NAME?</v>
      </c>
      <c r="AX19" s="734">
        <f>'(E1) Vlerësimi i burimeve'!AG19</f>
        <v>0</v>
      </c>
      <c r="AY19" s="735" t="e">
        <f t="shared" ca="1" si="22"/>
        <v>#NAME?</v>
      </c>
      <c r="AZ19" s="574" t="e">
        <f t="shared" ca="1" si="34"/>
        <v>#NAME?</v>
      </c>
      <c r="BA19" s="574" t="e">
        <f t="shared" ca="1" si="35"/>
        <v>#NAME?</v>
      </c>
      <c r="BB19" s="574" t="e">
        <f t="shared" ca="1" si="36"/>
        <v>#NAME?</v>
      </c>
    </row>
    <row r="20" spans="1:54" s="593" customFormat="1" ht="15.75" thickBot="1" x14ac:dyDescent="0.3">
      <c r="A20" s="594" t="str">
        <f>'(C2) Burimet viti kaluar'!C20</f>
        <v>A.1.8</v>
      </c>
      <c r="B20" s="594" t="str">
        <f>'(G1) Fjalori'!A231</f>
        <v>Taksa e përkohëshme 1</v>
      </c>
      <c r="C20" s="725" t="str">
        <f>'(C2) Burimet viti kaluar'!B20</f>
        <v>bbb</v>
      </c>
      <c r="D20" s="597">
        <f>'(C2) Burimet viti kaluar'!D20</f>
        <v>8573</v>
      </c>
      <c r="E20" s="597">
        <f>'(C2) Burimet viti kaluar'!E20</f>
        <v>1563</v>
      </c>
      <c r="F20" s="597">
        <f>'(C2) Burimet viti kaluar'!F20</f>
        <v>500</v>
      </c>
      <c r="G20" s="598"/>
      <c r="H20" s="598"/>
      <c r="I20" s="598"/>
      <c r="J20" s="598"/>
      <c r="K20" s="598"/>
      <c r="L20" s="598"/>
      <c r="M20" s="598"/>
      <c r="N20" s="599"/>
      <c r="O20" s="600">
        <f t="shared" si="37"/>
        <v>500</v>
      </c>
      <c r="P20" s="598"/>
      <c r="Q20" s="598"/>
      <c r="R20" s="598"/>
      <c r="S20" s="598"/>
      <c r="T20" s="598"/>
      <c r="U20" s="598"/>
      <c r="V20" s="598"/>
      <c r="W20" s="599"/>
      <c r="X20" s="600">
        <f t="shared" si="38"/>
        <v>500</v>
      </c>
      <c r="Y20" s="598"/>
      <c r="Z20" s="598"/>
      <c r="AA20" s="598"/>
      <c r="AB20" s="598"/>
      <c r="AC20" s="598"/>
      <c r="AD20" s="598"/>
      <c r="AE20" s="598"/>
      <c r="AF20" s="599"/>
      <c r="AG20" s="600">
        <f t="shared" si="39"/>
        <v>500</v>
      </c>
      <c r="AI20" s="576" t="str">
        <f t="shared" si="24"/>
        <v>Taksa e përkohëshme 1</v>
      </c>
      <c r="AJ20" s="601"/>
      <c r="AK20" s="562">
        <f t="shared" si="25"/>
        <v>8573</v>
      </c>
      <c r="AL20" s="562">
        <f t="shared" si="26"/>
        <v>1563</v>
      </c>
      <c r="AM20" s="562">
        <f t="shared" si="27"/>
        <v>500</v>
      </c>
      <c r="AN20" s="574" t="e">
        <f t="shared" ca="1" si="28"/>
        <v>#NAME?</v>
      </c>
      <c r="AO20" s="574" t="e">
        <f t="shared" ca="1" si="29"/>
        <v>#NAME?</v>
      </c>
      <c r="AP20" s="574" t="e">
        <f t="shared" ca="1" si="30"/>
        <v>#NAME?</v>
      </c>
      <c r="AQ20" s="574" t="e">
        <f t="shared" ca="1" si="31"/>
        <v>#NAME?</v>
      </c>
      <c r="AR20" s="574" t="e">
        <f t="shared" ca="1" si="32"/>
        <v>#NAME?</v>
      </c>
      <c r="AS20" s="574" t="e">
        <f t="shared" ca="1" si="33"/>
        <v>#NAME?</v>
      </c>
      <c r="AT20" s="734">
        <f>'(E1) Vlerësimi i burimeve'!O20</f>
        <v>0</v>
      </c>
      <c r="AU20" s="735" t="e">
        <f t="shared" ca="1" si="20"/>
        <v>#NAME?</v>
      </c>
      <c r="AV20" s="734">
        <f>'(E1) Vlerësimi i burimeve'!X20</f>
        <v>0</v>
      </c>
      <c r="AW20" s="735" t="e">
        <f t="shared" ca="1" si="21"/>
        <v>#NAME?</v>
      </c>
      <c r="AX20" s="734">
        <f>'(E1) Vlerësimi i burimeve'!AG20</f>
        <v>0</v>
      </c>
      <c r="AY20" s="735" t="e">
        <f t="shared" ca="1" si="22"/>
        <v>#NAME?</v>
      </c>
      <c r="AZ20" s="574" t="e">
        <f t="shared" ca="1" si="34"/>
        <v>#NAME?</v>
      </c>
      <c r="BA20" s="574" t="e">
        <f t="shared" ca="1" si="35"/>
        <v>#NAME?</v>
      </c>
      <c r="BB20" s="574" t="e">
        <f t="shared" ca="1" si="36"/>
        <v>#NAME?</v>
      </c>
    </row>
    <row r="21" spans="1:54" s="593" customFormat="1" ht="15.75" thickBot="1" x14ac:dyDescent="0.3">
      <c r="A21" s="594" t="str">
        <f>'(C2) Burimet viti kaluar'!C21</f>
        <v>A.1.9</v>
      </c>
      <c r="B21" s="594" t="str">
        <f>'(G1) Fjalori'!A232</f>
        <v>Taksa e përkohëshme 2</v>
      </c>
      <c r="C21" s="725" t="str">
        <f>'(C2) Burimet viti kaluar'!B21</f>
        <v>ccc</v>
      </c>
      <c r="D21" s="597">
        <f>'(C2) Burimet viti kaluar'!D21</f>
        <v>0</v>
      </c>
      <c r="E21" s="597">
        <f>'(C2) Burimet viti kaluar'!E21</f>
        <v>0</v>
      </c>
      <c r="F21" s="597">
        <f>'(C2) Burimet viti kaluar'!F21</f>
        <v>0</v>
      </c>
      <c r="G21" s="598"/>
      <c r="H21" s="598"/>
      <c r="I21" s="598"/>
      <c r="J21" s="598"/>
      <c r="K21" s="598"/>
      <c r="L21" s="598"/>
      <c r="M21" s="598"/>
      <c r="N21" s="599"/>
      <c r="O21" s="600">
        <f t="shared" si="37"/>
        <v>0</v>
      </c>
      <c r="P21" s="598"/>
      <c r="Q21" s="598"/>
      <c r="R21" s="598"/>
      <c r="S21" s="598"/>
      <c r="T21" s="598"/>
      <c r="U21" s="598"/>
      <c r="V21" s="598"/>
      <c r="W21" s="599"/>
      <c r="X21" s="600">
        <f t="shared" si="38"/>
        <v>0</v>
      </c>
      <c r="Y21" s="598"/>
      <c r="Z21" s="598"/>
      <c r="AA21" s="598"/>
      <c r="AB21" s="598"/>
      <c r="AC21" s="598"/>
      <c r="AD21" s="598"/>
      <c r="AE21" s="598"/>
      <c r="AF21" s="599"/>
      <c r="AG21" s="600">
        <f t="shared" si="39"/>
        <v>0</v>
      </c>
      <c r="AI21" s="576" t="str">
        <f t="shared" si="24"/>
        <v>Taksa e përkohëshme 2</v>
      </c>
      <c r="AJ21" s="601"/>
      <c r="AK21" s="562">
        <f t="shared" si="25"/>
        <v>0</v>
      </c>
      <c r="AL21" s="562">
        <f t="shared" si="26"/>
        <v>0</v>
      </c>
      <c r="AM21" s="562">
        <f t="shared" si="27"/>
        <v>0</v>
      </c>
      <c r="AN21" s="574" t="e">
        <f t="shared" ca="1" si="28"/>
        <v>#NAME?</v>
      </c>
      <c r="AO21" s="574" t="e">
        <f t="shared" ca="1" si="29"/>
        <v>#NAME?</v>
      </c>
      <c r="AP21" s="574" t="e">
        <f t="shared" ca="1" si="30"/>
        <v>#NAME?</v>
      </c>
      <c r="AQ21" s="574" t="e">
        <f t="shared" ca="1" si="31"/>
        <v>#NAME?</v>
      </c>
      <c r="AR21" s="574" t="e">
        <f t="shared" ca="1" si="32"/>
        <v>#NAME?</v>
      </c>
      <c r="AS21" s="574" t="e">
        <f t="shared" ca="1" si="33"/>
        <v>#NAME?</v>
      </c>
      <c r="AT21" s="734">
        <f>'(E1) Vlerësimi i burimeve'!O21</f>
        <v>0</v>
      </c>
      <c r="AU21" s="735" t="e">
        <f t="shared" ca="1" si="20"/>
        <v>#NAME?</v>
      </c>
      <c r="AV21" s="734">
        <f>'(E1) Vlerësimi i burimeve'!X21</f>
        <v>0</v>
      </c>
      <c r="AW21" s="735" t="e">
        <f t="shared" ca="1" si="21"/>
        <v>#NAME?</v>
      </c>
      <c r="AX21" s="734">
        <f>'(E1) Vlerësimi i burimeve'!AG21</f>
        <v>0</v>
      </c>
      <c r="AY21" s="735" t="e">
        <f t="shared" ca="1" si="22"/>
        <v>#NAME?</v>
      </c>
      <c r="AZ21" s="574" t="e">
        <f t="shared" ca="1" si="34"/>
        <v>#NAME?</v>
      </c>
      <c r="BA21" s="574" t="e">
        <f t="shared" ca="1" si="35"/>
        <v>#NAME?</v>
      </c>
      <c r="BB21" s="574" t="e">
        <f t="shared" ca="1" si="36"/>
        <v>#NAME?</v>
      </c>
    </row>
    <row r="22" spans="1:54" s="575" customFormat="1" ht="15.75" thickBot="1" x14ac:dyDescent="0.3">
      <c r="A22" s="590" t="str">
        <f>'(C2) Burimet viti kaluar'!C28</f>
        <v>A.3</v>
      </c>
      <c r="B22" s="904" t="str">
        <f>'(G1) Fjalori'!A239</f>
        <v>TË ARDHURA NGA TARIFA VENDORE</v>
      </c>
      <c r="C22" s="905"/>
      <c r="D22" s="591">
        <f>'(C2) Burimet viti kaluar'!D28</f>
        <v>136607</v>
      </c>
      <c r="E22" s="591">
        <f>'(C2) Burimet viti kaluar'!E28</f>
        <v>123689</v>
      </c>
      <c r="F22" s="591">
        <f>'(C2) Burimet viti kaluar'!F28</f>
        <v>196796</v>
      </c>
      <c r="G22" s="636"/>
      <c r="H22" s="636"/>
      <c r="I22" s="636"/>
      <c r="J22" s="636"/>
      <c r="K22" s="636"/>
      <c r="L22" s="636"/>
      <c r="M22" s="636"/>
      <c r="N22" s="636"/>
      <c r="O22" s="591">
        <f>SUM(O23:O63)-O50-O36-O32-O28-O23</f>
        <v>200923.9</v>
      </c>
      <c r="P22" s="636"/>
      <c r="Q22" s="636"/>
      <c r="R22" s="636"/>
      <c r="S22" s="636"/>
      <c r="T22" s="636"/>
      <c r="U22" s="636"/>
      <c r="V22" s="636"/>
      <c r="W22" s="636"/>
      <c r="X22" s="592">
        <f>SUM(X23:X63)-X50-X36-X32-X28-X23</f>
        <v>207136.04499999998</v>
      </c>
      <c r="Y22" s="637"/>
      <c r="Z22" s="636"/>
      <c r="AA22" s="636"/>
      <c r="AB22" s="636"/>
      <c r="AC22" s="636"/>
      <c r="AD22" s="636"/>
      <c r="AE22" s="636"/>
      <c r="AF22" s="636"/>
      <c r="AG22" s="591">
        <f>SUM(AG23:AG63)-AG50-AG36-AG32-AG28-AG23</f>
        <v>214010.06725000002</v>
      </c>
      <c r="AH22" s="638"/>
      <c r="AI22" s="644" t="str">
        <f t="shared" si="24"/>
        <v>TË ARDHURA NGA TARIFA VENDORE</v>
      </c>
      <c r="AJ22" s="645"/>
      <c r="AK22" s="640">
        <f t="shared" si="25"/>
        <v>136607</v>
      </c>
      <c r="AL22" s="640">
        <f t="shared" si="26"/>
        <v>123689</v>
      </c>
      <c r="AM22" s="640">
        <f t="shared" si="27"/>
        <v>196796</v>
      </c>
      <c r="AN22" s="641" t="e">
        <f t="shared" ca="1" si="28"/>
        <v>#NAME?</v>
      </c>
      <c r="AO22" s="641" t="e">
        <f t="shared" ca="1" si="29"/>
        <v>#NAME?</v>
      </c>
      <c r="AP22" s="641" t="e">
        <f t="shared" ca="1" si="30"/>
        <v>#NAME?</v>
      </c>
      <c r="AQ22" s="641" t="e">
        <f t="shared" ca="1" si="31"/>
        <v>#NAME?</v>
      </c>
      <c r="AR22" s="641" t="e">
        <f t="shared" ca="1" si="32"/>
        <v>#NAME?</v>
      </c>
      <c r="AS22" s="641" t="e">
        <f t="shared" ca="1" si="33"/>
        <v>#NAME?</v>
      </c>
      <c r="AT22" s="732">
        <f>'(E1) Vlerësimi i burimeve'!O31</f>
        <v>211834.30480000004</v>
      </c>
      <c r="AU22" s="733" t="e">
        <f t="shared" ca="1" si="20"/>
        <v>#NAME?</v>
      </c>
      <c r="AV22" s="732">
        <f>'(E1) Vlerësimi i burimeve'!X31</f>
        <v>228638.7595861289</v>
      </c>
      <c r="AW22" s="733" t="e">
        <f t="shared" ca="1" si="21"/>
        <v>#NAME?</v>
      </c>
      <c r="AX22" s="732">
        <f>'(E1) Vlerësimi i burimeve'!AG31</f>
        <v>241951.93561106094</v>
      </c>
      <c r="AY22" s="733" t="e">
        <f t="shared" ca="1" si="22"/>
        <v>#NAME?</v>
      </c>
      <c r="AZ22" s="641" t="e">
        <f t="shared" ca="1" si="34"/>
        <v>#NAME?</v>
      </c>
      <c r="BA22" s="641" t="e">
        <f t="shared" ca="1" si="35"/>
        <v>#NAME?</v>
      </c>
      <c r="BB22" s="641" t="e">
        <f t="shared" ca="1" si="36"/>
        <v>#NAME?</v>
      </c>
    </row>
    <row r="23" spans="1:54" s="593" customFormat="1" ht="15.75" thickBot="1" x14ac:dyDescent="0.3">
      <c r="A23" s="594" t="str">
        <f>'(C2) Burimet viti kaluar'!C29</f>
        <v>A.3.1</v>
      </c>
      <c r="B23" s="606" t="str">
        <f>'(G1) Fjalori'!A240</f>
        <v>Tarifa me menaxhimit te mbetjeve</v>
      </c>
      <c r="C23" s="726"/>
      <c r="D23" s="604">
        <f>'(C2) Burimet viti kaluar'!D29</f>
        <v>47766</v>
      </c>
      <c r="E23" s="604">
        <f>'(C2) Burimet viti kaluar'!E29</f>
        <v>44268</v>
      </c>
      <c r="F23" s="604">
        <f>'(C2) Burimet viti kaluar'!F29</f>
        <v>62422</v>
      </c>
      <c r="G23" s="604"/>
      <c r="H23" s="607"/>
      <c r="I23" s="607"/>
      <c r="J23" s="607"/>
      <c r="K23" s="607"/>
      <c r="L23" s="607"/>
      <c r="M23" s="607"/>
      <c r="N23" s="608"/>
      <c r="O23" s="607">
        <f>SUM(O24:O26)</f>
        <v>66549.899999999994</v>
      </c>
      <c r="P23" s="604"/>
      <c r="Q23" s="607"/>
      <c r="R23" s="607"/>
      <c r="S23" s="607"/>
      <c r="T23" s="607"/>
      <c r="U23" s="607"/>
      <c r="V23" s="607"/>
      <c r="W23" s="608"/>
      <c r="X23" s="607">
        <f>SUM(X24:X26)</f>
        <v>72562.044999999998</v>
      </c>
      <c r="Y23" s="604"/>
      <c r="Z23" s="607"/>
      <c r="AA23" s="607"/>
      <c r="AB23" s="607"/>
      <c r="AC23" s="607"/>
      <c r="AD23" s="607"/>
      <c r="AE23" s="607"/>
      <c r="AF23" s="608"/>
      <c r="AG23" s="608">
        <f>SUM(AG24:AG26)</f>
        <v>79436.067250000007</v>
      </c>
      <c r="AI23" s="576" t="str">
        <f t="shared" si="24"/>
        <v>Tarifa me menaxhimit te mbetjeve</v>
      </c>
      <c r="AJ23" s="601"/>
      <c r="AK23" s="562">
        <f t="shared" si="25"/>
        <v>47766</v>
      </c>
      <c r="AL23" s="562">
        <f t="shared" si="26"/>
        <v>44268</v>
      </c>
      <c r="AM23" s="562">
        <f t="shared" si="27"/>
        <v>62422</v>
      </c>
      <c r="AN23" s="574" t="e">
        <f t="shared" ca="1" si="28"/>
        <v>#NAME?</v>
      </c>
      <c r="AO23" s="574" t="e">
        <f t="shared" ca="1" si="29"/>
        <v>#NAME?</v>
      </c>
      <c r="AP23" s="574" t="e">
        <f t="shared" ca="1" si="30"/>
        <v>#NAME?</v>
      </c>
      <c r="AQ23" s="574" t="e">
        <f t="shared" ca="1" si="31"/>
        <v>#NAME?</v>
      </c>
      <c r="AR23" s="574" t="e">
        <f t="shared" ca="1" si="32"/>
        <v>#NAME?</v>
      </c>
      <c r="AS23" s="574" t="e">
        <f t="shared" ca="1" si="33"/>
        <v>#NAME?</v>
      </c>
      <c r="AT23" s="734">
        <f>'(E1) Vlerësimi i burimeve'!O32</f>
        <v>60740.974390000003</v>
      </c>
      <c r="AU23" s="735" t="e">
        <f t="shared" ca="1" si="20"/>
        <v>#NAME?</v>
      </c>
      <c r="AV23" s="734">
        <f>'(E1) Vlerësimi i burimeve'!X32</f>
        <v>64065.454653540881</v>
      </c>
      <c r="AW23" s="735" t="e">
        <f t="shared" ca="1" si="21"/>
        <v>#NAME?</v>
      </c>
      <c r="AX23" s="734">
        <f>'(E1) Vlerësimi i burimeve'!AG32</f>
        <v>66913.371863515014</v>
      </c>
      <c r="AY23" s="735" t="e">
        <f t="shared" ca="1" si="22"/>
        <v>#NAME?</v>
      </c>
      <c r="AZ23" s="574" t="e">
        <f t="shared" ca="1" si="34"/>
        <v>#NAME?</v>
      </c>
      <c r="BA23" s="574" t="e">
        <f t="shared" ca="1" si="35"/>
        <v>#NAME?</v>
      </c>
      <c r="BB23" s="574" t="e">
        <f t="shared" ca="1" si="36"/>
        <v>#NAME?</v>
      </c>
    </row>
    <row r="24" spans="1:54" s="575" customFormat="1" ht="15.75" thickBot="1" x14ac:dyDescent="0.3">
      <c r="A24" s="604" t="str">
        <f>'(C2) Burimet viti kaluar'!C30</f>
        <v>A.3.1.1</v>
      </c>
      <c r="B24" s="902" t="str">
        <f>'(G1) Fjalori'!A241</f>
        <v>Tarifa e pastrimit për familjet</v>
      </c>
      <c r="C24" s="903"/>
      <c r="D24" s="597">
        <f>'(C2) Burimet viti kaluar'!D30</f>
        <v>20790</v>
      </c>
      <c r="E24" s="597">
        <f>'(C2) Burimet viti kaluar'!E30</f>
        <v>13283</v>
      </c>
      <c r="F24" s="597">
        <f>'(C2) Burimet viti kaluar'!F30</f>
        <v>18709</v>
      </c>
      <c r="G24" s="900"/>
      <c r="H24" s="901"/>
      <c r="I24" s="598"/>
      <c r="J24" s="598"/>
      <c r="K24" s="598"/>
      <c r="L24" s="598"/>
      <c r="M24" s="598"/>
      <c r="N24" s="599">
        <v>4000</v>
      </c>
      <c r="O24" s="600">
        <f>IF(F24&lt;&gt;0,F24*(1+(SUM(I24:M24))),N24)</f>
        <v>18709</v>
      </c>
      <c r="P24" s="900"/>
      <c r="Q24" s="901"/>
      <c r="R24" s="598"/>
      <c r="S24" s="598"/>
      <c r="T24" s="598">
        <v>0.2</v>
      </c>
      <c r="U24" s="598"/>
      <c r="V24" s="598"/>
      <c r="W24" s="599"/>
      <c r="X24" s="600">
        <f t="shared" ref="X24:X27" si="40">IF(O24&lt;&gt;0,O24*(1+(SUM(R24:V24))),W24)</f>
        <v>22450.799999999999</v>
      </c>
      <c r="Y24" s="900"/>
      <c r="Z24" s="901"/>
      <c r="AA24" s="598"/>
      <c r="AB24" s="598"/>
      <c r="AC24" s="598">
        <v>0.2</v>
      </c>
      <c r="AD24" s="598"/>
      <c r="AE24" s="598"/>
      <c r="AF24" s="599"/>
      <c r="AG24" s="600">
        <f t="shared" ref="AG24:AG27" si="41">IF(X24&lt;&gt;0,X24*(1+(SUM(AA24:AE24))),AF24)</f>
        <v>26940.959999999999</v>
      </c>
      <c r="AI24" s="576" t="str">
        <f t="shared" si="24"/>
        <v>Tarifa e pastrimit për familjet</v>
      </c>
      <c r="AJ24" s="601"/>
      <c r="AK24" s="562">
        <f t="shared" si="25"/>
        <v>20790</v>
      </c>
      <c r="AL24" s="562">
        <f t="shared" si="26"/>
        <v>13283</v>
      </c>
      <c r="AM24" s="562">
        <f t="shared" si="27"/>
        <v>18709</v>
      </c>
      <c r="AN24" s="574" t="e">
        <f t="shared" ca="1" si="28"/>
        <v>#NAME?</v>
      </c>
      <c r="AO24" s="574" t="e">
        <f t="shared" ca="1" si="29"/>
        <v>#NAME?</v>
      </c>
      <c r="AP24" s="574" t="e">
        <f t="shared" ca="1" si="30"/>
        <v>#NAME?</v>
      </c>
      <c r="AQ24" s="574" t="e">
        <f t="shared" ca="1" si="31"/>
        <v>#NAME?</v>
      </c>
      <c r="AR24" s="574" t="e">
        <f t="shared" ca="1" si="32"/>
        <v>#NAME?</v>
      </c>
      <c r="AS24" s="574" t="e">
        <f t="shared" ca="1" si="33"/>
        <v>#NAME?</v>
      </c>
      <c r="AT24" s="734">
        <f>'(E1) Vlerësimi i burimeve'!O33</f>
        <v>19849.987074000001</v>
      </c>
      <c r="AU24" s="735" t="e">
        <f t="shared" ca="1" si="20"/>
        <v>#NAME?</v>
      </c>
      <c r="AV24" s="734">
        <f>'(E1) Vlerësimi i burimeve'!X33</f>
        <v>22625.0152669452</v>
      </c>
      <c r="AW24" s="735" t="e">
        <f t="shared" ca="1" si="21"/>
        <v>#NAME?</v>
      </c>
      <c r="AX24" s="734">
        <f>'(E1) Vlerësimi i burimeve'!AG33</f>
        <v>24108.017142647659</v>
      </c>
      <c r="AY24" s="735" t="e">
        <f t="shared" ca="1" si="22"/>
        <v>#NAME?</v>
      </c>
      <c r="AZ24" s="574" t="e">
        <f t="shared" ca="1" si="34"/>
        <v>#NAME?</v>
      </c>
      <c r="BA24" s="574" t="e">
        <f t="shared" ca="1" si="35"/>
        <v>#NAME?</v>
      </c>
      <c r="BB24" s="574" t="e">
        <f t="shared" ca="1" si="36"/>
        <v>#NAME?</v>
      </c>
    </row>
    <row r="25" spans="1:54" s="575" customFormat="1" ht="15.75" thickBot="1" x14ac:dyDescent="0.3">
      <c r="A25" s="604" t="str">
        <f>'(C2) Burimet viti kaluar'!C31</f>
        <v>A.3.1.2</v>
      </c>
      <c r="B25" s="902" t="str">
        <f>'(G1) Fjalori'!A242</f>
        <v>Tarifa e pastrimit për institucionet</v>
      </c>
      <c r="C25" s="903"/>
      <c r="D25" s="597">
        <f>'(C2) Burimet viti kaluar'!D31</f>
        <v>356</v>
      </c>
      <c r="E25" s="597">
        <f>'(C2) Burimet viti kaluar'!E31</f>
        <v>1843</v>
      </c>
      <c r="F25" s="597">
        <f>'(C2) Burimet viti kaluar'!F31</f>
        <v>2434</v>
      </c>
      <c r="G25" s="900"/>
      <c r="H25" s="901"/>
      <c r="I25" s="598"/>
      <c r="J25" s="598"/>
      <c r="K25" s="598"/>
      <c r="L25" s="598"/>
      <c r="M25" s="598"/>
      <c r="N25" s="599"/>
      <c r="O25" s="600">
        <f t="shared" ref="O25:O27" si="42">IF(F25&lt;&gt;0,F25*(1+(SUM(I25:M25))),N25)</f>
        <v>2434</v>
      </c>
      <c r="P25" s="900"/>
      <c r="Q25" s="901"/>
      <c r="R25" s="598"/>
      <c r="S25" s="598"/>
      <c r="T25" s="598"/>
      <c r="U25" s="598"/>
      <c r="V25" s="598"/>
      <c r="W25" s="599"/>
      <c r="X25" s="600">
        <f t="shared" si="40"/>
        <v>2434</v>
      </c>
      <c r="Y25" s="900"/>
      <c r="Z25" s="901"/>
      <c r="AA25" s="598"/>
      <c r="AB25" s="598"/>
      <c r="AC25" s="598"/>
      <c r="AD25" s="598"/>
      <c r="AE25" s="598"/>
      <c r="AF25" s="599"/>
      <c r="AG25" s="600">
        <f t="shared" si="41"/>
        <v>2434</v>
      </c>
      <c r="AI25" s="576" t="str">
        <f t="shared" si="24"/>
        <v>Tarifa e pastrimit për institucionet</v>
      </c>
      <c r="AJ25" s="601"/>
      <c r="AK25" s="562">
        <f t="shared" si="25"/>
        <v>356</v>
      </c>
      <c r="AL25" s="562">
        <f t="shared" si="26"/>
        <v>1843</v>
      </c>
      <c r="AM25" s="562">
        <f t="shared" si="27"/>
        <v>2434</v>
      </c>
      <c r="AN25" s="574" t="e">
        <f t="shared" ca="1" si="28"/>
        <v>#NAME?</v>
      </c>
      <c r="AO25" s="574" t="e">
        <f t="shared" ca="1" si="29"/>
        <v>#NAME?</v>
      </c>
      <c r="AP25" s="574" t="e">
        <f t="shared" ca="1" si="30"/>
        <v>#NAME?</v>
      </c>
      <c r="AQ25" s="574" t="e">
        <f t="shared" ca="1" si="31"/>
        <v>#NAME?</v>
      </c>
      <c r="AR25" s="574" t="e">
        <f t="shared" ca="1" si="32"/>
        <v>#NAME?</v>
      </c>
      <c r="AS25" s="574" t="e">
        <f t="shared" ca="1" si="33"/>
        <v>#NAME?</v>
      </c>
      <c r="AT25" s="734">
        <f>'(E1) Vlerësimi i burimeve'!O34</f>
        <v>675.99482000000012</v>
      </c>
      <c r="AU25" s="735" t="e">
        <f t="shared" ca="1" si="20"/>
        <v>#NAME?</v>
      </c>
      <c r="AV25" s="734">
        <f>'(E1) Vlerësimi i burimeve'!X34</f>
        <v>799.97226998800011</v>
      </c>
      <c r="AW25" s="735" t="e">
        <f t="shared" ca="1" si="21"/>
        <v>#NAME?</v>
      </c>
      <c r="AX25" s="734">
        <f>'(E1) Vlerësimi i burimeve'!AG34</f>
        <v>824.97140342512512</v>
      </c>
      <c r="AY25" s="735" t="e">
        <f t="shared" ca="1" si="22"/>
        <v>#NAME?</v>
      </c>
      <c r="AZ25" s="574" t="e">
        <f t="shared" ca="1" si="34"/>
        <v>#NAME?</v>
      </c>
      <c r="BA25" s="574" t="e">
        <f t="shared" ca="1" si="35"/>
        <v>#NAME?</v>
      </c>
      <c r="BB25" s="574" t="e">
        <f t="shared" ca="1" si="36"/>
        <v>#NAME?</v>
      </c>
    </row>
    <row r="26" spans="1:54" s="575" customFormat="1" ht="15.75" thickBot="1" x14ac:dyDescent="0.3">
      <c r="A26" s="604" t="str">
        <f>'(C2) Burimet viti kaluar'!C32</f>
        <v>A.3.1.3</v>
      </c>
      <c r="B26" s="902" t="str">
        <f>'(G1) Fjalori'!A243</f>
        <v>Tarifa e pastrimit për biznesin</v>
      </c>
      <c r="C26" s="903"/>
      <c r="D26" s="597">
        <f>'(C2) Burimet viti kaluar'!D32</f>
        <v>26620</v>
      </c>
      <c r="E26" s="597">
        <f>'(C2) Burimet viti kaluar'!E32</f>
        <v>29142</v>
      </c>
      <c r="F26" s="597">
        <f>'(C2) Burimet viti kaluar'!F32</f>
        <v>41279</v>
      </c>
      <c r="G26" s="900"/>
      <c r="H26" s="901"/>
      <c r="I26" s="598">
        <v>0.1</v>
      </c>
      <c r="J26" s="598"/>
      <c r="K26" s="598"/>
      <c r="L26" s="598"/>
      <c r="M26" s="598"/>
      <c r="N26" s="599"/>
      <c r="O26" s="600">
        <f t="shared" si="42"/>
        <v>45406.9</v>
      </c>
      <c r="P26" s="900"/>
      <c r="Q26" s="901"/>
      <c r="R26" s="598"/>
      <c r="S26" s="598"/>
      <c r="T26" s="598">
        <v>0.05</v>
      </c>
      <c r="U26" s="598"/>
      <c r="V26" s="598"/>
      <c r="W26" s="599"/>
      <c r="X26" s="600">
        <f t="shared" si="40"/>
        <v>47677.245000000003</v>
      </c>
      <c r="Y26" s="900"/>
      <c r="Z26" s="901"/>
      <c r="AA26" s="598"/>
      <c r="AB26" s="598"/>
      <c r="AC26" s="598">
        <v>0.05</v>
      </c>
      <c r="AD26" s="598"/>
      <c r="AE26" s="598"/>
      <c r="AF26" s="599"/>
      <c r="AG26" s="600">
        <f t="shared" si="41"/>
        <v>50061.107250000008</v>
      </c>
      <c r="AI26" s="576" t="str">
        <f t="shared" si="24"/>
        <v>Tarifa e pastrimit për biznesin</v>
      </c>
      <c r="AJ26" s="601"/>
      <c r="AK26" s="562">
        <f t="shared" si="25"/>
        <v>26620</v>
      </c>
      <c r="AL26" s="562">
        <f t="shared" si="26"/>
        <v>29142</v>
      </c>
      <c r="AM26" s="562">
        <f t="shared" si="27"/>
        <v>41279</v>
      </c>
      <c r="AN26" s="574" t="e">
        <f t="shared" ca="1" si="28"/>
        <v>#NAME?</v>
      </c>
      <c r="AO26" s="574" t="e">
        <f t="shared" ca="1" si="29"/>
        <v>#NAME?</v>
      </c>
      <c r="AP26" s="574" t="e">
        <f t="shared" ca="1" si="30"/>
        <v>#NAME?</v>
      </c>
      <c r="AQ26" s="574" t="e">
        <f t="shared" ca="1" si="31"/>
        <v>#NAME?</v>
      </c>
      <c r="AR26" s="574" t="e">
        <f t="shared" ca="1" si="32"/>
        <v>#NAME?</v>
      </c>
      <c r="AS26" s="574" t="e">
        <f t="shared" ca="1" si="33"/>
        <v>#NAME?</v>
      </c>
      <c r="AT26" s="734">
        <f>'(E1) Vlerësimi i burimeve'!O35</f>
        <v>40214.992495999999</v>
      </c>
      <c r="AU26" s="735" t="e">
        <f t="shared" ca="1" si="20"/>
        <v>#NAME?</v>
      </c>
      <c r="AV26" s="734">
        <f>'(E1) Vlerësimi i burimeve'!X35</f>
        <v>40640.467116607681</v>
      </c>
      <c r="AW26" s="735" t="e">
        <f t="shared" ca="1" si="21"/>
        <v>#NAME?</v>
      </c>
      <c r="AX26" s="734">
        <f>'(E1) Vlerësimi i burimeve'!AG35</f>
        <v>41980.383317442233</v>
      </c>
      <c r="AY26" s="735" t="e">
        <f t="shared" ca="1" si="22"/>
        <v>#NAME?</v>
      </c>
      <c r="AZ26" s="574" t="e">
        <f t="shared" ca="1" si="34"/>
        <v>#NAME?</v>
      </c>
      <c r="BA26" s="574" t="e">
        <f t="shared" ca="1" si="35"/>
        <v>#NAME?</v>
      </c>
      <c r="BB26" s="574" t="e">
        <f t="shared" ca="1" si="36"/>
        <v>#NAME?</v>
      </c>
    </row>
    <row r="27" spans="1:54" s="593" customFormat="1" ht="15.75" thickBot="1" x14ac:dyDescent="0.3">
      <c r="A27" s="594" t="str">
        <f>'(C2) Burimet viti kaluar'!C33</f>
        <v>A.3.2</v>
      </c>
      <c r="B27" s="606" t="str">
        <f>'(G1) Fjalori'!A244</f>
        <v>Tarifa për mbledhjen dhe largimin e mbetjeve</v>
      </c>
      <c r="C27" s="727"/>
      <c r="D27" s="597">
        <f>'(C2) Burimet viti kaluar'!D33</f>
        <v>0</v>
      </c>
      <c r="E27" s="597">
        <f>'(C2) Burimet viti kaluar'!E33</f>
        <v>0</v>
      </c>
      <c r="F27" s="597">
        <f>'(C2) Burimet viti kaluar'!F33</f>
        <v>0</v>
      </c>
      <c r="G27" s="900"/>
      <c r="H27" s="901"/>
      <c r="I27" s="598"/>
      <c r="J27" s="598"/>
      <c r="K27" s="598"/>
      <c r="L27" s="598"/>
      <c r="M27" s="598"/>
      <c r="N27" s="599"/>
      <c r="O27" s="600">
        <f t="shared" si="42"/>
        <v>0</v>
      </c>
      <c r="P27" s="900"/>
      <c r="Q27" s="901"/>
      <c r="R27" s="598"/>
      <c r="S27" s="598"/>
      <c r="T27" s="598"/>
      <c r="U27" s="598"/>
      <c r="V27" s="598"/>
      <c r="W27" s="599"/>
      <c r="X27" s="600">
        <f t="shared" si="40"/>
        <v>0</v>
      </c>
      <c r="Y27" s="900"/>
      <c r="Z27" s="901"/>
      <c r="AA27" s="598"/>
      <c r="AB27" s="598"/>
      <c r="AC27" s="598"/>
      <c r="AD27" s="598"/>
      <c r="AE27" s="598"/>
      <c r="AF27" s="599"/>
      <c r="AG27" s="600">
        <f t="shared" si="41"/>
        <v>0</v>
      </c>
      <c r="AI27" s="576" t="str">
        <f t="shared" si="24"/>
        <v>Tarifa për mbledhjen dhe largimin e mbetjeve</v>
      </c>
      <c r="AJ27" s="601"/>
      <c r="AK27" s="562">
        <f t="shared" si="25"/>
        <v>0</v>
      </c>
      <c r="AL27" s="562">
        <f t="shared" si="26"/>
        <v>0</v>
      </c>
      <c r="AM27" s="562">
        <f t="shared" si="27"/>
        <v>0</v>
      </c>
      <c r="AN27" s="574" t="e">
        <f t="shared" ca="1" si="28"/>
        <v>#NAME?</v>
      </c>
      <c r="AO27" s="574" t="e">
        <f t="shared" ca="1" si="29"/>
        <v>#NAME?</v>
      </c>
      <c r="AP27" s="574" t="e">
        <f t="shared" ca="1" si="30"/>
        <v>#NAME?</v>
      </c>
      <c r="AQ27" s="574" t="e">
        <f t="shared" ca="1" si="31"/>
        <v>#NAME?</v>
      </c>
      <c r="AR27" s="574" t="e">
        <f t="shared" ca="1" si="32"/>
        <v>#NAME?</v>
      </c>
      <c r="AS27" s="574" t="e">
        <f t="shared" ca="1" si="33"/>
        <v>#NAME?</v>
      </c>
      <c r="AT27" s="734">
        <f>'(E1) Vlerësimi i burimeve'!O36</f>
        <v>0</v>
      </c>
      <c r="AU27" s="735" t="e">
        <f t="shared" ca="1" si="20"/>
        <v>#NAME?</v>
      </c>
      <c r="AV27" s="734">
        <f>'(E1) Vlerësimi i burimeve'!X36</f>
        <v>0</v>
      </c>
      <c r="AW27" s="735" t="e">
        <f t="shared" ca="1" si="21"/>
        <v>#NAME?</v>
      </c>
      <c r="AX27" s="734">
        <f>'(E1) Vlerësimi i burimeve'!AG36</f>
        <v>0</v>
      </c>
      <c r="AY27" s="735" t="e">
        <f t="shared" ca="1" si="22"/>
        <v>#NAME?</v>
      </c>
      <c r="AZ27" s="574" t="e">
        <f t="shared" ca="1" si="34"/>
        <v>#NAME?</v>
      </c>
      <c r="BA27" s="574" t="e">
        <f t="shared" ca="1" si="35"/>
        <v>#NAME?</v>
      </c>
      <c r="BB27" s="574" t="e">
        <f t="shared" ca="1" si="36"/>
        <v>#NAME?</v>
      </c>
    </row>
    <row r="28" spans="1:54" s="593" customFormat="1" ht="15.75" thickBot="1" x14ac:dyDescent="0.3">
      <c r="A28" s="594" t="str">
        <f>'(C2) Burimet viti kaluar'!C34</f>
        <v>A.3.3</v>
      </c>
      <c r="B28" s="606" t="str">
        <f>'(G1) Fjalori'!A245</f>
        <v>Tarifa për ndriçimin publik</v>
      </c>
      <c r="C28" s="726"/>
      <c r="D28" s="604">
        <f>'(C2) Burimet viti kaluar'!D34</f>
        <v>13980</v>
      </c>
      <c r="E28" s="604">
        <f>'(C2) Burimet viti kaluar'!E34</f>
        <v>12727</v>
      </c>
      <c r="F28" s="604">
        <f>'(C2) Burimet viti kaluar'!F34</f>
        <v>17963</v>
      </c>
      <c r="G28" s="604"/>
      <c r="H28" s="607"/>
      <c r="I28" s="607"/>
      <c r="J28" s="607"/>
      <c r="K28" s="607"/>
      <c r="L28" s="607"/>
      <c r="M28" s="607"/>
      <c r="N28" s="608"/>
      <c r="O28" s="607">
        <f>SUM(O29:O31)</f>
        <v>17963</v>
      </c>
      <c r="P28" s="604"/>
      <c r="Q28" s="607"/>
      <c r="R28" s="607"/>
      <c r="S28" s="607"/>
      <c r="T28" s="607"/>
      <c r="U28" s="607"/>
      <c r="V28" s="607"/>
      <c r="W28" s="608"/>
      <c r="X28" s="607">
        <f>SUM(X29:X31)</f>
        <v>17963</v>
      </c>
      <c r="Y28" s="604"/>
      <c r="Z28" s="607"/>
      <c r="AA28" s="607"/>
      <c r="AB28" s="607"/>
      <c r="AC28" s="607"/>
      <c r="AD28" s="607"/>
      <c r="AE28" s="607"/>
      <c r="AF28" s="608"/>
      <c r="AG28" s="608">
        <f>SUM(AG29:AG31)</f>
        <v>17963</v>
      </c>
      <c r="AI28" s="576" t="str">
        <f t="shared" si="24"/>
        <v>Tarifa për ndriçimin publik</v>
      </c>
      <c r="AJ28" s="601"/>
      <c r="AK28" s="562">
        <f t="shared" si="25"/>
        <v>13980</v>
      </c>
      <c r="AL28" s="562">
        <f t="shared" si="26"/>
        <v>12727</v>
      </c>
      <c r="AM28" s="562">
        <f t="shared" si="27"/>
        <v>17963</v>
      </c>
      <c r="AN28" s="574" t="e">
        <f t="shared" ca="1" si="28"/>
        <v>#NAME?</v>
      </c>
      <c r="AO28" s="574" t="e">
        <f t="shared" ca="1" si="29"/>
        <v>#NAME?</v>
      </c>
      <c r="AP28" s="574" t="e">
        <f t="shared" ca="1" si="30"/>
        <v>#NAME?</v>
      </c>
      <c r="AQ28" s="574" t="e">
        <f t="shared" ca="1" si="31"/>
        <v>#NAME?</v>
      </c>
      <c r="AR28" s="574" t="e">
        <f t="shared" ca="1" si="32"/>
        <v>#NAME?</v>
      </c>
      <c r="AS28" s="574" t="e">
        <f t="shared" ca="1" si="33"/>
        <v>#NAME?</v>
      </c>
      <c r="AT28" s="734">
        <f>'(E1) Vlerësimi i burimeve'!O37</f>
        <v>19171.375899999999</v>
      </c>
      <c r="AU28" s="735" t="e">
        <f t="shared" ca="1" si="20"/>
        <v>#NAME?</v>
      </c>
      <c r="AV28" s="734">
        <f>'(E1) Vlerësimi i burimeve'!X37</f>
        <v>20433.358019737996</v>
      </c>
      <c r="AW28" s="735" t="e">
        <f t="shared" ca="1" si="21"/>
        <v>#NAME?</v>
      </c>
      <c r="AX28" s="734">
        <f>'(E1) Vlerësimi i burimeve'!AG37</f>
        <v>21350.96883158922</v>
      </c>
      <c r="AY28" s="735" t="e">
        <f t="shared" ca="1" si="22"/>
        <v>#NAME?</v>
      </c>
      <c r="AZ28" s="574" t="e">
        <f t="shared" ca="1" si="34"/>
        <v>#NAME?</v>
      </c>
      <c r="BA28" s="574" t="e">
        <f t="shared" ca="1" si="35"/>
        <v>#NAME?</v>
      </c>
      <c r="BB28" s="574" t="e">
        <f t="shared" ca="1" si="36"/>
        <v>#NAME?</v>
      </c>
    </row>
    <row r="29" spans="1:54" s="575" customFormat="1" ht="15.75" thickBot="1" x14ac:dyDescent="0.3">
      <c r="A29" s="604" t="str">
        <f>'(C2) Burimet viti kaluar'!C35</f>
        <v>A.3.3.1</v>
      </c>
      <c r="B29" s="902" t="str">
        <f>'(G1) Fjalori'!A246</f>
        <v>Tarifa për ndriçimin publik nga familjet</v>
      </c>
      <c r="C29" s="903"/>
      <c r="D29" s="597">
        <f>'(C2) Burimet viti kaluar'!D35</f>
        <v>6085</v>
      </c>
      <c r="E29" s="597">
        <f>'(C2) Burimet viti kaluar'!E35</f>
        <v>2880</v>
      </c>
      <c r="F29" s="597">
        <f>'(C2) Burimet viti kaluar'!F35</f>
        <v>5384</v>
      </c>
      <c r="G29" s="900"/>
      <c r="H29" s="901"/>
      <c r="I29" s="598"/>
      <c r="J29" s="598"/>
      <c r="K29" s="598"/>
      <c r="L29" s="598"/>
      <c r="M29" s="598"/>
      <c r="N29" s="599"/>
      <c r="O29" s="600">
        <f t="shared" ref="O29:O31" si="43">IF(F29&lt;&gt;0,F29*(1+(SUM(I29:M29))),N29)</f>
        <v>5384</v>
      </c>
      <c r="P29" s="900"/>
      <c r="Q29" s="901"/>
      <c r="R29" s="598"/>
      <c r="S29" s="598"/>
      <c r="T29" s="598"/>
      <c r="U29" s="598"/>
      <c r="V29" s="598"/>
      <c r="W29" s="599"/>
      <c r="X29" s="600">
        <f t="shared" ref="X29:X31" si="44">IF(O29&lt;&gt;0,O29*(1+(SUM(R29:V29))),W29)</f>
        <v>5384</v>
      </c>
      <c r="Y29" s="900"/>
      <c r="Z29" s="901"/>
      <c r="AA29" s="598"/>
      <c r="AB29" s="598"/>
      <c r="AC29" s="598"/>
      <c r="AD29" s="598"/>
      <c r="AE29" s="598"/>
      <c r="AF29" s="599"/>
      <c r="AG29" s="600">
        <f t="shared" ref="AG29:AG31" si="45">IF(X29&lt;&gt;0,X29*(1+(SUM(AA29:AE29))),AF29)</f>
        <v>5384</v>
      </c>
      <c r="AI29" s="576" t="str">
        <f t="shared" si="24"/>
        <v>Tarifa për ndriçimin publik nga familjet</v>
      </c>
      <c r="AJ29" s="601"/>
      <c r="AK29" s="562">
        <f t="shared" si="25"/>
        <v>6085</v>
      </c>
      <c r="AL29" s="562">
        <f t="shared" si="26"/>
        <v>2880</v>
      </c>
      <c r="AM29" s="562">
        <f t="shared" si="27"/>
        <v>5384</v>
      </c>
      <c r="AN29" s="574" t="e">
        <f t="shared" ca="1" si="28"/>
        <v>#NAME?</v>
      </c>
      <c r="AO29" s="574" t="e">
        <f t="shared" ca="1" si="29"/>
        <v>#NAME?</v>
      </c>
      <c r="AP29" s="574" t="e">
        <f t="shared" ca="1" si="30"/>
        <v>#NAME?</v>
      </c>
      <c r="AQ29" s="574" t="e">
        <f t="shared" ca="1" si="31"/>
        <v>#NAME?</v>
      </c>
      <c r="AR29" s="574" t="e">
        <f t="shared" ca="1" si="32"/>
        <v>#NAME?</v>
      </c>
      <c r="AS29" s="574" t="e">
        <f t="shared" ca="1" si="33"/>
        <v>#NAME?</v>
      </c>
      <c r="AT29" s="734">
        <f>'(E1) Vlerësimi i burimeve'!O38</f>
        <v>6201.0219999999999</v>
      </c>
      <c r="AU29" s="735" t="e">
        <f t="shared" ca="1" si="20"/>
        <v>#NAME?</v>
      </c>
      <c r="AV29" s="734">
        <f>'(E1) Vlerësimi i burimeve'!X38</f>
        <v>7078.0325414599993</v>
      </c>
      <c r="AW29" s="735" t="e">
        <f t="shared" ca="1" si="21"/>
        <v>#NAME?</v>
      </c>
      <c r="AX29" s="734">
        <f>'(E1) Vlerësimi i burimeve'!AG38</f>
        <v>7551.0574562057709</v>
      </c>
      <c r="AY29" s="735" t="e">
        <f t="shared" ca="1" si="22"/>
        <v>#NAME?</v>
      </c>
      <c r="AZ29" s="574" t="e">
        <f t="shared" ca="1" si="34"/>
        <v>#NAME?</v>
      </c>
      <c r="BA29" s="574" t="e">
        <f t="shared" ca="1" si="35"/>
        <v>#NAME?</v>
      </c>
      <c r="BB29" s="574" t="e">
        <f t="shared" ca="1" si="36"/>
        <v>#NAME?</v>
      </c>
    </row>
    <row r="30" spans="1:54" s="575" customFormat="1" ht="15.75" thickBot="1" x14ac:dyDescent="0.3">
      <c r="A30" s="604" t="str">
        <f>'(C2) Burimet viti kaluar'!C36</f>
        <v>A.3.3.2</v>
      </c>
      <c r="B30" s="902" t="str">
        <f>'(G1) Fjalori'!A247</f>
        <v>Tarifa për ndriçimin publik nga institucionet</v>
      </c>
      <c r="C30" s="903"/>
      <c r="D30" s="597">
        <f>'(C2) Burimet viti kaluar'!D36</f>
        <v>104</v>
      </c>
      <c r="E30" s="597">
        <f>'(C2) Burimet viti kaluar'!E36</f>
        <v>503</v>
      </c>
      <c r="F30" s="597">
        <f>'(C2) Burimet viti kaluar'!F36</f>
        <v>700</v>
      </c>
      <c r="G30" s="900"/>
      <c r="H30" s="901"/>
      <c r="I30" s="598"/>
      <c r="J30" s="598"/>
      <c r="K30" s="598"/>
      <c r="L30" s="598"/>
      <c r="M30" s="598"/>
      <c r="N30" s="599"/>
      <c r="O30" s="600">
        <f t="shared" si="43"/>
        <v>700</v>
      </c>
      <c r="P30" s="900"/>
      <c r="Q30" s="901"/>
      <c r="R30" s="598"/>
      <c r="S30" s="598"/>
      <c r="T30" s="598"/>
      <c r="U30" s="598"/>
      <c r="V30" s="598"/>
      <c r="W30" s="599"/>
      <c r="X30" s="600">
        <f t="shared" si="44"/>
        <v>700</v>
      </c>
      <c r="Y30" s="900"/>
      <c r="Z30" s="901"/>
      <c r="AA30" s="598"/>
      <c r="AB30" s="598"/>
      <c r="AC30" s="598"/>
      <c r="AD30" s="598"/>
      <c r="AE30" s="598"/>
      <c r="AF30" s="599"/>
      <c r="AG30" s="600">
        <f t="shared" si="45"/>
        <v>700</v>
      </c>
      <c r="AI30" s="576" t="str">
        <f t="shared" si="24"/>
        <v>Tarifa për ndriçimin publik nga institucionet</v>
      </c>
      <c r="AJ30" s="601"/>
      <c r="AK30" s="562">
        <f t="shared" si="25"/>
        <v>104</v>
      </c>
      <c r="AL30" s="562">
        <f t="shared" si="26"/>
        <v>503</v>
      </c>
      <c r="AM30" s="562">
        <f t="shared" si="27"/>
        <v>700</v>
      </c>
      <c r="AN30" s="574" t="e">
        <f t="shared" ca="1" si="28"/>
        <v>#NAME?</v>
      </c>
      <c r="AO30" s="574" t="e">
        <f t="shared" ca="1" si="29"/>
        <v>#NAME?</v>
      </c>
      <c r="AP30" s="574" t="e">
        <f t="shared" ca="1" si="30"/>
        <v>#NAME?</v>
      </c>
      <c r="AQ30" s="574" t="e">
        <f t="shared" ca="1" si="31"/>
        <v>#NAME?</v>
      </c>
      <c r="AR30" s="574" t="e">
        <f t="shared" ca="1" si="32"/>
        <v>#NAME?</v>
      </c>
      <c r="AS30" s="574" t="e">
        <f t="shared" ca="1" si="33"/>
        <v>#NAME?</v>
      </c>
      <c r="AT30" s="734">
        <f>'(E1) Vlerësimi i burimeve'!O39</f>
        <v>222.99900000000002</v>
      </c>
      <c r="AU30" s="735" t="e">
        <f t="shared" ca="1" si="20"/>
        <v>#NAME?</v>
      </c>
      <c r="AV30" s="734">
        <f>'(E1) Vlerësimi i burimeve'!X39</f>
        <v>209.99815830000003</v>
      </c>
      <c r="AW30" s="735" t="e">
        <f t="shared" ca="1" si="21"/>
        <v>#NAME?</v>
      </c>
      <c r="AX30" s="734">
        <f>'(E1) Vlerësimi i burimeve'!AG39</f>
        <v>229.98998297016001</v>
      </c>
      <c r="AY30" s="735" t="e">
        <f t="shared" ca="1" si="22"/>
        <v>#NAME?</v>
      </c>
      <c r="AZ30" s="574" t="e">
        <f t="shared" ca="1" si="34"/>
        <v>#NAME?</v>
      </c>
      <c r="BA30" s="574" t="e">
        <f t="shared" ca="1" si="35"/>
        <v>#NAME?</v>
      </c>
      <c r="BB30" s="574" t="e">
        <f t="shared" ca="1" si="36"/>
        <v>#NAME?</v>
      </c>
    </row>
    <row r="31" spans="1:54" s="575" customFormat="1" ht="15.75" thickBot="1" x14ac:dyDescent="0.3">
      <c r="A31" s="604" t="str">
        <f>'(C2) Burimet viti kaluar'!C37</f>
        <v>A.3.3.3</v>
      </c>
      <c r="B31" s="902" t="str">
        <f>'(G1) Fjalori'!A248</f>
        <v>Tarifa për ndriçimin publik nga biznesi</v>
      </c>
      <c r="C31" s="903"/>
      <c r="D31" s="597">
        <f>'(C2) Burimet viti kaluar'!D37</f>
        <v>7791</v>
      </c>
      <c r="E31" s="597">
        <f>'(C2) Burimet viti kaluar'!E37</f>
        <v>9344</v>
      </c>
      <c r="F31" s="597">
        <f>'(C2) Burimet viti kaluar'!F37</f>
        <v>11879</v>
      </c>
      <c r="G31" s="900"/>
      <c r="H31" s="901"/>
      <c r="I31" s="598"/>
      <c r="J31" s="598"/>
      <c r="K31" s="598"/>
      <c r="L31" s="598"/>
      <c r="M31" s="598"/>
      <c r="N31" s="599"/>
      <c r="O31" s="600">
        <f t="shared" si="43"/>
        <v>11879</v>
      </c>
      <c r="P31" s="900"/>
      <c r="Q31" s="901"/>
      <c r="R31" s="598"/>
      <c r="S31" s="598"/>
      <c r="T31" s="598"/>
      <c r="U31" s="598"/>
      <c r="V31" s="598"/>
      <c r="W31" s="599"/>
      <c r="X31" s="600">
        <f t="shared" si="44"/>
        <v>11879</v>
      </c>
      <c r="Y31" s="900"/>
      <c r="Z31" s="901"/>
      <c r="AA31" s="598"/>
      <c r="AB31" s="598"/>
      <c r="AC31" s="598"/>
      <c r="AD31" s="598"/>
      <c r="AE31" s="598"/>
      <c r="AF31" s="599"/>
      <c r="AG31" s="600">
        <f t="shared" si="45"/>
        <v>11879</v>
      </c>
      <c r="AI31" s="576" t="str">
        <f t="shared" si="24"/>
        <v>Tarifa për ndriçimin publik nga biznesi</v>
      </c>
      <c r="AJ31" s="601"/>
      <c r="AK31" s="562">
        <f t="shared" si="25"/>
        <v>7791</v>
      </c>
      <c r="AL31" s="562">
        <f t="shared" si="26"/>
        <v>9344</v>
      </c>
      <c r="AM31" s="562">
        <f t="shared" si="27"/>
        <v>11879</v>
      </c>
      <c r="AN31" s="574" t="e">
        <f t="shared" ca="1" si="28"/>
        <v>#NAME?</v>
      </c>
      <c r="AO31" s="574" t="e">
        <f t="shared" ca="1" si="29"/>
        <v>#NAME?</v>
      </c>
      <c r="AP31" s="574" t="e">
        <f t="shared" ca="1" si="30"/>
        <v>#NAME?</v>
      </c>
      <c r="AQ31" s="574" t="e">
        <f t="shared" ca="1" si="31"/>
        <v>#NAME?</v>
      </c>
      <c r="AR31" s="574" t="e">
        <f t="shared" ca="1" si="32"/>
        <v>#NAME?</v>
      </c>
      <c r="AS31" s="574" t="e">
        <f t="shared" ca="1" si="33"/>
        <v>#NAME?</v>
      </c>
      <c r="AT31" s="734">
        <f>'(E1) Vlerësimi i burimeve'!O40</f>
        <v>12747.354899999998</v>
      </c>
      <c r="AU31" s="735" t="e">
        <f t="shared" ca="1" si="20"/>
        <v>#NAME?</v>
      </c>
      <c r="AV31" s="734">
        <f>'(E1) Vlerësimi i burimeve'!X40</f>
        <v>13145.327319977998</v>
      </c>
      <c r="AW31" s="735" t="e">
        <f t="shared" ca="1" si="21"/>
        <v>#NAME?</v>
      </c>
      <c r="AX31" s="734">
        <f>'(E1) Vlerësimi i burimeve'!AG40</f>
        <v>13569.921392413287</v>
      </c>
      <c r="AY31" s="735" t="e">
        <f t="shared" ca="1" si="22"/>
        <v>#NAME?</v>
      </c>
      <c r="AZ31" s="574" t="e">
        <f t="shared" ca="1" si="34"/>
        <v>#NAME?</v>
      </c>
      <c r="BA31" s="574" t="e">
        <f t="shared" ca="1" si="35"/>
        <v>#NAME?</v>
      </c>
      <c r="BB31" s="574" t="e">
        <f t="shared" ca="1" si="36"/>
        <v>#NAME?</v>
      </c>
    </row>
    <row r="32" spans="1:54" s="593" customFormat="1" ht="15.75" thickBot="1" x14ac:dyDescent="0.3">
      <c r="A32" s="594" t="str">
        <f>'(C2) Burimet viti kaluar'!C38</f>
        <v>A.3.4</v>
      </c>
      <c r="B32" s="606" t="str">
        <f>'(G1) Fjalori'!A249</f>
        <v>Tarifa për gjelbërimin</v>
      </c>
      <c r="C32" s="726"/>
      <c r="D32" s="604">
        <f>'(C2) Burimet viti kaluar'!D38</f>
        <v>14777</v>
      </c>
      <c r="E32" s="604">
        <f>'(C2) Burimet viti kaluar'!E38</f>
        <v>13439</v>
      </c>
      <c r="F32" s="604">
        <f>'(C2) Burimet viti kaluar'!F38</f>
        <v>18968</v>
      </c>
      <c r="G32" s="604"/>
      <c r="H32" s="607"/>
      <c r="I32" s="607"/>
      <c r="J32" s="607"/>
      <c r="K32" s="607"/>
      <c r="L32" s="607"/>
      <c r="M32" s="607"/>
      <c r="N32" s="608"/>
      <c r="O32" s="607">
        <f>SUM(O33:O35)</f>
        <v>18968</v>
      </c>
      <c r="P32" s="604"/>
      <c r="Q32" s="607"/>
      <c r="R32" s="607"/>
      <c r="S32" s="607"/>
      <c r="T32" s="607"/>
      <c r="U32" s="607"/>
      <c r="V32" s="607"/>
      <c r="W32" s="608"/>
      <c r="X32" s="607">
        <f>SUM(X33:X35)</f>
        <v>18968</v>
      </c>
      <c r="Y32" s="604"/>
      <c r="Z32" s="607"/>
      <c r="AA32" s="607"/>
      <c r="AB32" s="607"/>
      <c r="AC32" s="607"/>
      <c r="AD32" s="607"/>
      <c r="AE32" s="607"/>
      <c r="AF32" s="608"/>
      <c r="AG32" s="608">
        <f>SUM(AG33:AG35)</f>
        <v>18968</v>
      </c>
      <c r="AI32" s="576" t="str">
        <f t="shared" si="24"/>
        <v>Tarifa për gjelbërimin</v>
      </c>
      <c r="AJ32" s="601"/>
      <c r="AK32" s="562">
        <f t="shared" si="25"/>
        <v>14777</v>
      </c>
      <c r="AL32" s="562">
        <f t="shared" si="26"/>
        <v>13439</v>
      </c>
      <c r="AM32" s="562">
        <f t="shared" si="27"/>
        <v>18968</v>
      </c>
      <c r="AN32" s="574" t="e">
        <f t="shared" ca="1" si="28"/>
        <v>#NAME?</v>
      </c>
      <c r="AO32" s="574" t="e">
        <f t="shared" ca="1" si="29"/>
        <v>#NAME?</v>
      </c>
      <c r="AP32" s="574" t="e">
        <f t="shared" ca="1" si="30"/>
        <v>#NAME?</v>
      </c>
      <c r="AQ32" s="574" t="e">
        <f t="shared" ca="1" si="31"/>
        <v>#NAME?</v>
      </c>
      <c r="AR32" s="574" t="e">
        <f t="shared" ca="1" si="32"/>
        <v>#NAME?</v>
      </c>
      <c r="AS32" s="574" t="e">
        <f t="shared" ca="1" si="33"/>
        <v>#NAME?</v>
      </c>
      <c r="AT32" s="734">
        <f>'(E1) Vlerësimi i burimeve'!O41</f>
        <v>15968.07495</v>
      </c>
      <c r="AU32" s="735" t="e">
        <f t="shared" ca="1" si="20"/>
        <v>#NAME?</v>
      </c>
      <c r="AV32" s="734">
        <f>'(E1) Vlerësimi i burimeve'!X41</f>
        <v>16351.615618200001</v>
      </c>
      <c r="AW32" s="735" t="e">
        <f t="shared" ca="1" si="21"/>
        <v>#NAME?</v>
      </c>
      <c r="AX32" s="734">
        <f>'(E1) Vlerësimi i burimeve'!AG41</f>
        <v>16898.626669454439</v>
      </c>
      <c r="AY32" s="735" t="e">
        <f t="shared" ca="1" si="22"/>
        <v>#NAME?</v>
      </c>
      <c r="AZ32" s="574" t="e">
        <f t="shared" ca="1" si="34"/>
        <v>#NAME?</v>
      </c>
      <c r="BA32" s="574" t="e">
        <f t="shared" ca="1" si="35"/>
        <v>#NAME?</v>
      </c>
      <c r="BB32" s="574" t="e">
        <f t="shared" ca="1" si="36"/>
        <v>#NAME?</v>
      </c>
    </row>
    <row r="33" spans="1:54" s="575" customFormat="1" ht="15.75" thickBot="1" x14ac:dyDescent="0.3">
      <c r="A33" s="604" t="str">
        <f>'(C2) Burimet viti kaluar'!C39</f>
        <v>A.3.4.1</v>
      </c>
      <c r="B33" s="902" t="str">
        <f>'(G1) Fjalori'!A250</f>
        <v>Tarifa për gjelbërimin nga familjet</v>
      </c>
      <c r="C33" s="903"/>
      <c r="D33" s="597">
        <f>'(C2) Burimet viti kaluar'!D39</f>
        <v>6432</v>
      </c>
      <c r="E33" s="597">
        <f>'(C2) Burimet viti kaluar'!E39</f>
        <v>3054</v>
      </c>
      <c r="F33" s="597">
        <f>'(C2) Burimet viti kaluar'!F39</f>
        <v>5685</v>
      </c>
      <c r="G33" s="900"/>
      <c r="H33" s="901"/>
      <c r="I33" s="598"/>
      <c r="J33" s="598"/>
      <c r="K33" s="598"/>
      <c r="L33" s="598"/>
      <c r="M33" s="598"/>
      <c r="N33" s="599"/>
      <c r="O33" s="600">
        <f t="shared" ref="O33:O35" si="46">IF(F33&lt;&gt;0,F33*(1+(SUM(I33:M33))),N33)</f>
        <v>5685</v>
      </c>
      <c r="P33" s="900"/>
      <c r="Q33" s="901"/>
      <c r="R33" s="598"/>
      <c r="S33" s="598"/>
      <c r="T33" s="598"/>
      <c r="U33" s="598"/>
      <c r="V33" s="598"/>
      <c r="W33" s="599"/>
      <c r="X33" s="600">
        <f t="shared" ref="X33:X35" si="47">IF(O33&lt;&gt;0,O33*(1+(SUM(R33:V33))),W33)</f>
        <v>5685</v>
      </c>
      <c r="Y33" s="900"/>
      <c r="Z33" s="901"/>
      <c r="AA33" s="598"/>
      <c r="AB33" s="598"/>
      <c r="AC33" s="598"/>
      <c r="AD33" s="598"/>
      <c r="AE33" s="598"/>
      <c r="AF33" s="599"/>
      <c r="AG33" s="600">
        <f t="shared" ref="AG33:AG35" si="48">IF(X33&lt;&gt;0,X33*(1+(SUM(AA33:AE33))),AF33)</f>
        <v>5685</v>
      </c>
      <c r="AI33" s="576" t="str">
        <f t="shared" si="24"/>
        <v>Tarifa për gjelbërimin nga familjet</v>
      </c>
      <c r="AJ33" s="601"/>
      <c r="AK33" s="562">
        <f t="shared" si="25"/>
        <v>6432</v>
      </c>
      <c r="AL33" s="562">
        <f t="shared" si="26"/>
        <v>3054</v>
      </c>
      <c r="AM33" s="562">
        <f t="shared" si="27"/>
        <v>5685</v>
      </c>
      <c r="AN33" s="574" t="e">
        <f t="shared" ca="1" si="28"/>
        <v>#NAME?</v>
      </c>
      <c r="AO33" s="574" t="e">
        <f t="shared" ca="1" si="29"/>
        <v>#NAME?</v>
      </c>
      <c r="AP33" s="574" t="e">
        <f t="shared" ca="1" si="30"/>
        <v>#NAME?</v>
      </c>
      <c r="AQ33" s="574" t="e">
        <f t="shared" ca="1" si="31"/>
        <v>#NAME?</v>
      </c>
      <c r="AR33" s="574" t="e">
        <f t="shared" ca="1" si="32"/>
        <v>#NAME?</v>
      </c>
      <c r="AS33" s="574" t="e">
        <f t="shared" ca="1" si="33"/>
        <v>#NAME?</v>
      </c>
      <c r="AT33" s="734">
        <f>'(E1) Vlerësimi i burimeve'!O42</f>
        <v>4351.0147500000003</v>
      </c>
      <c r="AU33" s="735" t="e">
        <f t="shared" ca="1" si="20"/>
        <v>#NAME?</v>
      </c>
      <c r="AV33" s="734">
        <f>'(E1) Vlerësimi i burimeve'!X42</f>
        <v>4457.0054693100001</v>
      </c>
      <c r="AW33" s="735" t="e">
        <f t="shared" ca="1" si="21"/>
        <v>#NAME?</v>
      </c>
      <c r="AX33" s="734">
        <f>'(E1) Vlerësimi i burimeve'!AG42</f>
        <v>4548.9980621965587</v>
      </c>
      <c r="AY33" s="735" t="e">
        <f t="shared" ca="1" si="22"/>
        <v>#NAME?</v>
      </c>
      <c r="AZ33" s="574" t="e">
        <f t="shared" ca="1" si="34"/>
        <v>#NAME?</v>
      </c>
      <c r="BA33" s="574" t="e">
        <f t="shared" ca="1" si="35"/>
        <v>#NAME?</v>
      </c>
      <c r="BB33" s="574" t="e">
        <f t="shared" ca="1" si="36"/>
        <v>#NAME?</v>
      </c>
    </row>
    <row r="34" spans="1:54" s="575" customFormat="1" ht="15.75" thickBot="1" x14ac:dyDescent="0.3">
      <c r="A34" s="604" t="str">
        <f>'(C2) Burimet viti kaluar'!C40</f>
        <v>A.3.4.2</v>
      </c>
      <c r="B34" s="902" t="str">
        <f>'(G1) Fjalori'!A251</f>
        <v>Tarifa për gjelbërimin nga Institucionet</v>
      </c>
      <c r="C34" s="903"/>
      <c r="D34" s="597">
        <f>'(C2) Burimet viti kaluar'!D40</f>
        <v>110</v>
      </c>
      <c r="E34" s="597">
        <f>'(C2) Burimet viti kaluar'!E40</f>
        <v>560</v>
      </c>
      <c r="F34" s="597">
        <f>'(C2) Burimet viti kaluar'!F40</f>
        <v>740</v>
      </c>
      <c r="G34" s="900"/>
      <c r="H34" s="901"/>
      <c r="I34" s="598"/>
      <c r="J34" s="598"/>
      <c r="K34" s="598"/>
      <c r="L34" s="598"/>
      <c r="M34" s="598"/>
      <c r="N34" s="599"/>
      <c r="O34" s="600">
        <f t="shared" si="46"/>
        <v>740</v>
      </c>
      <c r="P34" s="900"/>
      <c r="Q34" s="901"/>
      <c r="R34" s="598"/>
      <c r="S34" s="598"/>
      <c r="T34" s="598"/>
      <c r="U34" s="598"/>
      <c r="V34" s="598"/>
      <c r="W34" s="599"/>
      <c r="X34" s="600">
        <f t="shared" si="47"/>
        <v>740</v>
      </c>
      <c r="Y34" s="900"/>
      <c r="Z34" s="901"/>
      <c r="AA34" s="598"/>
      <c r="AB34" s="598"/>
      <c r="AC34" s="598"/>
      <c r="AD34" s="598"/>
      <c r="AE34" s="598"/>
      <c r="AF34" s="599"/>
      <c r="AG34" s="600">
        <f t="shared" si="48"/>
        <v>740</v>
      </c>
      <c r="AI34" s="576" t="str">
        <f t="shared" si="24"/>
        <v>Tarifa për gjelbërimin nga Institucionet</v>
      </c>
      <c r="AJ34" s="601"/>
      <c r="AK34" s="562">
        <f t="shared" si="25"/>
        <v>110</v>
      </c>
      <c r="AL34" s="562">
        <f t="shared" si="26"/>
        <v>560</v>
      </c>
      <c r="AM34" s="562">
        <f t="shared" si="27"/>
        <v>740</v>
      </c>
      <c r="AN34" s="574" t="e">
        <f t="shared" ca="1" si="28"/>
        <v>#NAME?</v>
      </c>
      <c r="AO34" s="574" t="e">
        <f t="shared" ca="1" si="29"/>
        <v>#NAME?</v>
      </c>
      <c r="AP34" s="574" t="e">
        <f t="shared" ca="1" si="30"/>
        <v>#NAME?</v>
      </c>
      <c r="AQ34" s="574" t="e">
        <f t="shared" ca="1" si="31"/>
        <v>#NAME?</v>
      </c>
      <c r="AR34" s="574" t="e">
        <f t="shared" ca="1" si="32"/>
        <v>#NAME?</v>
      </c>
      <c r="AS34" s="574" t="e">
        <f t="shared" ca="1" si="33"/>
        <v>#NAME?</v>
      </c>
      <c r="AT34" s="734">
        <f>'(E1) Vlerësimi i burimeve'!O43</f>
        <v>222.999</v>
      </c>
      <c r="AU34" s="735" t="e">
        <f t="shared" ca="1" si="20"/>
        <v>#NAME?</v>
      </c>
      <c r="AV34" s="734">
        <f>'(E1) Vlerësimi i burimeve'!X43</f>
        <v>210.00038829000002</v>
      </c>
      <c r="AW34" s="735" t="e">
        <f t="shared" ca="1" si="21"/>
        <v>#NAME?</v>
      </c>
      <c r="AX34" s="734">
        <f>'(E1) Vlerësimi i burimeve'!AG43</f>
        <v>230.00082527073963</v>
      </c>
      <c r="AY34" s="735" t="e">
        <f t="shared" ca="1" si="22"/>
        <v>#NAME?</v>
      </c>
      <c r="AZ34" s="574" t="e">
        <f t="shared" ca="1" si="34"/>
        <v>#NAME?</v>
      </c>
      <c r="BA34" s="574" t="e">
        <f t="shared" ca="1" si="35"/>
        <v>#NAME?</v>
      </c>
      <c r="BB34" s="574" t="e">
        <f t="shared" ca="1" si="36"/>
        <v>#NAME?</v>
      </c>
    </row>
    <row r="35" spans="1:54" s="575" customFormat="1" ht="15.75" thickBot="1" x14ac:dyDescent="0.3">
      <c r="A35" s="604" t="str">
        <f>'(C2) Burimet viti kaluar'!C41</f>
        <v>A.3.4.3</v>
      </c>
      <c r="B35" s="902" t="str">
        <f>'(G1) Fjalori'!A252</f>
        <v>Tarifa për gjelbërimin nga bizneset</v>
      </c>
      <c r="C35" s="903"/>
      <c r="D35" s="597">
        <f>'(C2) Burimet viti kaluar'!D41</f>
        <v>8235</v>
      </c>
      <c r="E35" s="597">
        <f>'(C2) Burimet viti kaluar'!E41</f>
        <v>9825</v>
      </c>
      <c r="F35" s="597">
        <f>'(C2) Burimet viti kaluar'!F41</f>
        <v>12543</v>
      </c>
      <c r="G35" s="900"/>
      <c r="H35" s="901"/>
      <c r="I35" s="598"/>
      <c r="J35" s="598"/>
      <c r="K35" s="598"/>
      <c r="L35" s="598"/>
      <c r="M35" s="598"/>
      <c r="N35" s="599"/>
      <c r="O35" s="600">
        <f t="shared" si="46"/>
        <v>12543</v>
      </c>
      <c r="P35" s="900"/>
      <c r="Q35" s="901"/>
      <c r="R35" s="598"/>
      <c r="S35" s="598"/>
      <c r="T35" s="598"/>
      <c r="U35" s="598"/>
      <c r="V35" s="598"/>
      <c r="W35" s="599"/>
      <c r="X35" s="600">
        <f t="shared" si="47"/>
        <v>12543</v>
      </c>
      <c r="Y35" s="900"/>
      <c r="Z35" s="901"/>
      <c r="AA35" s="598"/>
      <c r="AB35" s="598"/>
      <c r="AC35" s="598"/>
      <c r="AD35" s="598"/>
      <c r="AE35" s="598"/>
      <c r="AF35" s="599"/>
      <c r="AG35" s="600">
        <f t="shared" si="48"/>
        <v>12543</v>
      </c>
      <c r="AI35" s="576" t="str">
        <f t="shared" si="24"/>
        <v>Tarifa për gjelbërimin nga bizneset</v>
      </c>
      <c r="AJ35" s="601"/>
      <c r="AK35" s="562">
        <f t="shared" si="25"/>
        <v>8235</v>
      </c>
      <c r="AL35" s="562">
        <f t="shared" si="26"/>
        <v>9825</v>
      </c>
      <c r="AM35" s="562">
        <f t="shared" si="27"/>
        <v>12543</v>
      </c>
      <c r="AN35" s="574" t="e">
        <f t="shared" ca="1" si="28"/>
        <v>#NAME?</v>
      </c>
      <c r="AO35" s="574" t="e">
        <f t="shared" ca="1" si="29"/>
        <v>#NAME?</v>
      </c>
      <c r="AP35" s="574" t="e">
        <f t="shared" ca="1" si="30"/>
        <v>#NAME?</v>
      </c>
      <c r="AQ35" s="574" t="e">
        <f t="shared" ca="1" si="31"/>
        <v>#NAME?</v>
      </c>
      <c r="AR35" s="574" t="e">
        <f t="shared" ca="1" si="32"/>
        <v>#NAME?</v>
      </c>
      <c r="AS35" s="574" t="e">
        <f t="shared" ca="1" si="33"/>
        <v>#NAME?</v>
      </c>
      <c r="AT35" s="734">
        <f>'(E1) Vlerësimi i burimeve'!O44</f>
        <v>11394.0612</v>
      </c>
      <c r="AU35" s="735" t="e">
        <f t="shared" ca="1" si="20"/>
        <v>#NAME?</v>
      </c>
      <c r="AV35" s="734">
        <f>'(E1) Vlerësimi i burimeve'!X44</f>
        <v>11684.6097606</v>
      </c>
      <c r="AW35" s="735" t="e">
        <f t="shared" ca="1" si="21"/>
        <v>#NAME?</v>
      </c>
      <c r="AX35" s="734">
        <f>'(E1) Vlerësimi i burimeve'!AG44</f>
        <v>12119.627781987139</v>
      </c>
      <c r="AY35" s="735" t="e">
        <f t="shared" ca="1" si="22"/>
        <v>#NAME?</v>
      </c>
      <c r="AZ35" s="574" t="e">
        <f t="shared" ca="1" si="34"/>
        <v>#NAME?</v>
      </c>
      <c r="BA35" s="574" t="e">
        <f t="shared" ca="1" si="35"/>
        <v>#NAME?</v>
      </c>
      <c r="BB35" s="574" t="e">
        <f t="shared" ca="1" si="36"/>
        <v>#NAME?</v>
      </c>
    </row>
    <row r="36" spans="1:54" s="593" customFormat="1" ht="15.75" thickBot="1" x14ac:dyDescent="0.3">
      <c r="A36" s="594" t="str">
        <f>'(C2) Burimet viti kaluar'!C42</f>
        <v>A.3.5</v>
      </c>
      <c r="B36" s="606" t="str">
        <f>'(G1) Fjalori'!A253</f>
        <v>Tarifa për shërbimet administrative të bashkisë</v>
      </c>
      <c r="C36" s="726"/>
      <c r="D36" s="604">
        <f>'(C2) Burimet viti kaluar'!D42</f>
        <v>50970</v>
      </c>
      <c r="E36" s="604">
        <f>'(C2) Burimet viti kaluar'!E42</f>
        <v>47696</v>
      </c>
      <c r="F36" s="604">
        <f>'(C2) Burimet viti kaluar'!F42</f>
        <v>81021</v>
      </c>
      <c r="G36" s="604"/>
      <c r="H36" s="607"/>
      <c r="I36" s="607"/>
      <c r="J36" s="607"/>
      <c r="K36" s="607"/>
      <c r="L36" s="607"/>
      <c r="M36" s="607"/>
      <c r="N36" s="608"/>
      <c r="O36" s="607">
        <f>SUM(O37:O49)</f>
        <v>81021</v>
      </c>
      <c r="P36" s="604"/>
      <c r="Q36" s="607"/>
      <c r="R36" s="607"/>
      <c r="S36" s="607"/>
      <c r="T36" s="607"/>
      <c r="U36" s="607"/>
      <c r="V36" s="607"/>
      <c r="W36" s="608"/>
      <c r="X36" s="607">
        <f>SUM(X37:X49)</f>
        <v>81221</v>
      </c>
      <c r="Y36" s="604"/>
      <c r="Z36" s="607"/>
      <c r="AA36" s="607"/>
      <c r="AB36" s="607"/>
      <c r="AC36" s="607"/>
      <c r="AD36" s="607"/>
      <c r="AE36" s="607"/>
      <c r="AF36" s="608"/>
      <c r="AG36" s="608">
        <f>SUM(AG37:AG49)</f>
        <v>81221</v>
      </c>
      <c r="AI36" s="576" t="str">
        <f t="shared" si="24"/>
        <v>Tarifa për shërbimet administrative të bashkisë</v>
      </c>
      <c r="AJ36" s="601"/>
      <c r="AK36" s="562">
        <f t="shared" si="25"/>
        <v>50970</v>
      </c>
      <c r="AL36" s="562">
        <f t="shared" si="26"/>
        <v>47696</v>
      </c>
      <c r="AM36" s="562">
        <f t="shared" si="27"/>
        <v>81021</v>
      </c>
      <c r="AN36" s="574" t="e">
        <f t="shared" ca="1" si="28"/>
        <v>#NAME?</v>
      </c>
      <c r="AO36" s="574" t="e">
        <f t="shared" ca="1" si="29"/>
        <v>#NAME?</v>
      </c>
      <c r="AP36" s="574" t="e">
        <f t="shared" ca="1" si="30"/>
        <v>#NAME?</v>
      </c>
      <c r="AQ36" s="574" t="e">
        <f t="shared" ca="1" si="31"/>
        <v>#NAME?</v>
      </c>
      <c r="AR36" s="574" t="e">
        <f t="shared" ca="1" si="32"/>
        <v>#NAME?</v>
      </c>
      <c r="AS36" s="574" t="e">
        <f t="shared" ca="1" si="33"/>
        <v>#NAME?</v>
      </c>
      <c r="AT36" s="734">
        <f>'(E1) Vlerësimi i burimeve'!O45</f>
        <v>95558.8799</v>
      </c>
      <c r="AU36" s="735" t="e">
        <f t="shared" ca="1" si="20"/>
        <v>#NAME?</v>
      </c>
      <c r="AV36" s="734">
        <f>'(E1) Vlerësimi i burimeve'!X45</f>
        <v>106789.33543084998</v>
      </c>
      <c r="AW36" s="735" t="e">
        <f t="shared" ca="1" si="21"/>
        <v>#NAME?</v>
      </c>
      <c r="AX36" s="734">
        <f>'(E1) Vlerësimi i burimeve'!AG45</f>
        <v>115173.99703095223</v>
      </c>
      <c r="AY36" s="735" t="e">
        <f t="shared" ca="1" si="22"/>
        <v>#NAME?</v>
      </c>
      <c r="AZ36" s="574" t="e">
        <f t="shared" ca="1" si="34"/>
        <v>#NAME?</v>
      </c>
      <c r="BA36" s="574" t="e">
        <f t="shared" ca="1" si="35"/>
        <v>#NAME?</v>
      </c>
      <c r="BB36" s="574" t="e">
        <f t="shared" ca="1" si="36"/>
        <v>#NAME?</v>
      </c>
    </row>
    <row r="37" spans="1:54" s="575" customFormat="1" ht="15.75" thickBot="1" x14ac:dyDescent="0.3">
      <c r="A37" s="604" t="str">
        <f>'(C2) Burimet viti kaluar'!C43</f>
        <v>A.3.5.1</v>
      </c>
      <c r="B37" s="902" t="str">
        <f>'(G1) Fjalori'!A254</f>
        <v>Tarifa për shërbimet administrative të bashkisë</v>
      </c>
      <c r="C37" s="903"/>
      <c r="D37" s="597">
        <f>'(C2) Burimet viti kaluar'!D43</f>
        <v>5</v>
      </c>
      <c r="E37" s="597">
        <f>'(C2) Burimet viti kaluar'!E43</f>
        <v>0</v>
      </c>
      <c r="F37" s="597">
        <f>'(C2) Burimet viti kaluar'!F43</f>
        <v>71</v>
      </c>
      <c r="G37" s="900"/>
      <c r="H37" s="901"/>
      <c r="I37" s="598"/>
      <c r="J37" s="598"/>
      <c r="K37" s="598"/>
      <c r="L37" s="598"/>
      <c r="M37" s="598"/>
      <c r="N37" s="599"/>
      <c r="O37" s="600">
        <f t="shared" ref="O37:O49" si="49">IF(F37&lt;&gt;0,F37*(1+(SUM(I37:M37))),N37)</f>
        <v>71</v>
      </c>
      <c r="P37" s="900"/>
      <c r="Q37" s="901"/>
      <c r="R37" s="598"/>
      <c r="S37" s="598"/>
      <c r="T37" s="598"/>
      <c r="U37" s="598"/>
      <c r="V37" s="598"/>
      <c r="W37" s="599"/>
      <c r="X37" s="600">
        <f t="shared" ref="X37:X49" si="50">IF(O37&lt;&gt;0,O37*(1+(SUM(R37:V37))),W37)</f>
        <v>71</v>
      </c>
      <c r="Y37" s="900"/>
      <c r="Z37" s="901"/>
      <c r="AA37" s="598"/>
      <c r="AB37" s="598"/>
      <c r="AC37" s="598"/>
      <c r="AD37" s="598"/>
      <c r="AE37" s="598"/>
      <c r="AF37" s="599"/>
      <c r="AG37" s="600">
        <f t="shared" ref="AG37:AG49" si="51">IF(X37&lt;&gt;0,X37*(1+(SUM(AA37:AE37))),AF37)</f>
        <v>71</v>
      </c>
      <c r="AI37" s="576" t="str">
        <f t="shared" si="24"/>
        <v>Tarifa për shërbimet administrative të bashkisë</v>
      </c>
      <c r="AJ37" s="601"/>
      <c r="AK37" s="562">
        <f t="shared" si="25"/>
        <v>5</v>
      </c>
      <c r="AL37" s="562">
        <f t="shared" si="26"/>
        <v>0</v>
      </c>
      <c r="AM37" s="562">
        <f t="shared" si="27"/>
        <v>71</v>
      </c>
      <c r="AN37" s="574" t="e">
        <f t="shared" ca="1" si="28"/>
        <v>#NAME?</v>
      </c>
      <c r="AO37" s="574" t="e">
        <f t="shared" ca="1" si="29"/>
        <v>#NAME?</v>
      </c>
      <c r="AP37" s="574" t="e">
        <f t="shared" ca="1" si="30"/>
        <v>#NAME?</v>
      </c>
      <c r="AQ37" s="574" t="e">
        <f t="shared" ca="1" si="31"/>
        <v>#NAME?</v>
      </c>
      <c r="AR37" s="574" t="e">
        <f t="shared" ca="1" si="32"/>
        <v>#NAME?</v>
      </c>
      <c r="AS37" s="574" t="e">
        <f t="shared" ca="1" si="33"/>
        <v>#NAME?</v>
      </c>
      <c r="AT37" s="734">
        <f>'(E1) Vlerësimi i burimeve'!O46</f>
        <v>0</v>
      </c>
      <c r="AU37" s="735" t="e">
        <f t="shared" ca="1" si="20"/>
        <v>#NAME?</v>
      </c>
      <c r="AV37" s="734">
        <f>'(E1) Vlerësimi i burimeve'!X46</f>
        <v>0</v>
      </c>
      <c r="AW37" s="735" t="e">
        <f t="shared" ca="1" si="21"/>
        <v>#NAME?</v>
      </c>
      <c r="AX37" s="734">
        <f>'(E1) Vlerësimi i burimeve'!AG46</f>
        <v>0</v>
      </c>
      <c r="AY37" s="735" t="e">
        <f t="shared" ca="1" si="22"/>
        <v>#NAME?</v>
      </c>
      <c r="AZ37" s="574" t="e">
        <f t="shared" ca="1" si="34"/>
        <v>#NAME?</v>
      </c>
      <c r="BA37" s="574" t="e">
        <f t="shared" ca="1" si="35"/>
        <v>#NAME?</v>
      </c>
      <c r="BB37" s="574" t="e">
        <f t="shared" ca="1" si="36"/>
        <v>#NAME?</v>
      </c>
    </row>
    <row r="38" spans="1:54" s="575" customFormat="1" ht="15.75" thickBot="1" x14ac:dyDescent="0.3">
      <c r="A38" s="604" t="str">
        <f>'(C2) Burimet viti kaluar'!C44</f>
        <v>A.3.5.2</v>
      </c>
      <c r="B38" s="902" t="str">
        <f>'(G1) Fjalori'!A255</f>
        <v>Tarifa për dhënien e liçensave, lejeve e autorizimeve</v>
      </c>
      <c r="C38" s="903"/>
      <c r="D38" s="597">
        <f>'(C2) Burimet viti kaluar'!D44</f>
        <v>1200</v>
      </c>
      <c r="E38" s="597">
        <f>'(C2) Burimet viti kaluar'!E44</f>
        <v>800</v>
      </c>
      <c r="F38" s="597">
        <f>'(C2) Burimet viti kaluar'!F44</f>
        <v>2000</v>
      </c>
      <c r="G38" s="900"/>
      <c r="H38" s="901"/>
      <c r="I38" s="598"/>
      <c r="J38" s="598"/>
      <c r="K38" s="598"/>
      <c r="L38" s="598"/>
      <c r="M38" s="598"/>
      <c r="N38" s="599">
        <v>1000</v>
      </c>
      <c r="O38" s="600">
        <f t="shared" si="49"/>
        <v>2000</v>
      </c>
      <c r="P38" s="900"/>
      <c r="Q38" s="901"/>
      <c r="R38" s="598">
        <v>0.1</v>
      </c>
      <c r="S38" s="598"/>
      <c r="T38" s="598"/>
      <c r="U38" s="598"/>
      <c r="V38" s="598"/>
      <c r="W38" s="599"/>
      <c r="X38" s="600">
        <f t="shared" si="50"/>
        <v>2200</v>
      </c>
      <c r="Y38" s="900"/>
      <c r="Z38" s="901"/>
      <c r="AA38" s="598"/>
      <c r="AB38" s="598"/>
      <c r="AC38" s="598"/>
      <c r="AD38" s="598"/>
      <c r="AE38" s="598"/>
      <c r="AF38" s="599"/>
      <c r="AG38" s="600">
        <f t="shared" si="51"/>
        <v>2200</v>
      </c>
      <c r="AI38" s="576" t="str">
        <f t="shared" si="24"/>
        <v>Tarifa për dhënien e liçensave, lejeve e autorizimeve</v>
      </c>
      <c r="AJ38" s="601"/>
      <c r="AK38" s="562">
        <f t="shared" si="25"/>
        <v>1200</v>
      </c>
      <c r="AL38" s="562">
        <f t="shared" si="26"/>
        <v>800</v>
      </c>
      <c r="AM38" s="562">
        <f t="shared" si="27"/>
        <v>2000</v>
      </c>
      <c r="AN38" s="574" t="e">
        <f t="shared" ca="1" si="28"/>
        <v>#NAME?</v>
      </c>
      <c r="AO38" s="574" t="e">
        <f t="shared" ca="1" si="29"/>
        <v>#NAME?</v>
      </c>
      <c r="AP38" s="574" t="e">
        <f t="shared" ca="1" si="30"/>
        <v>#NAME?</v>
      </c>
      <c r="AQ38" s="574" t="e">
        <f t="shared" ca="1" si="31"/>
        <v>#NAME?</v>
      </c>
      <c r="AR38" s="574" t="e">
        <f t="shared" ca="1" si="32"/>
        <v>#NAME?</v>
      </c>
      <c r="AS38" s="574" t="e">
        <f t="shared" ca="1" si="33"/>
        <v>#NAME?</v>
      </c>
      <c r="AT38" s="734">
        <f>'(E1) Vlerësimi i burimeve'!O47</f>
        <v>4000</v>
      </c>
      <c r="AU38" s="735" t="e">
        <f t="shared" ca="1" si="20"/>
        <v>#NAME?</v>
      </c>
      <c r="AV38" s="734">
        <f>'(E1) Vlerësimi i burimeve'!X47</f>
        <v>4000</v>
      </c>
      <c r="AW38" s="735" t="e">
        <f t="shared" ca="1" si="21"/>
        <v>#NAME?</v>
      </c>
      <c r="AX38" s="734">
        <f>'(E1) Vlerësimi i burimeve'!AG47</f>
        <v>4000</v>
      </c>
      <c r="AY38" s="735" t="e">
        <f t="shared" ca="1" si="22"/>
        <v>#NAME?</v>
      </c>
      <c r="AZ38" s="574" t="e">
        <f t="shared" ca="1" si="34"/>
        <v>#NAME?</v>
      </c>
      <c r="BA38" s="574" t="e">
        <f t="shared" ca="1" si="35"/>
        <v>#NAME?</v>
      </c>
      <c r="BB38" s="574" t="e">
        <f t="shared" ca="1" si="36"/>
        <v>#NAME?</v>
      </c>
    </row>
    <row r="39" spans="1:54" s="575" customFormat="1" ht="15.75" thickBot="1" x14ac:dyDescent="0.3">
      <c r="A39" s="604" t="str">
        <f>'(C2) Burimet viti kaluar'!C45</f>
        <v>A.3.5.3</v>
      </c>
      <c r="B39" s="902" t="str">
        <f>'(G1) Fjalori'!A256</f>
        <v>Tarifa të kontrollit të zhvillimit të territorit</v>
      </c>
      <c r="C39" s="903"/>
      <c r="D39" s="597">
        <f>'(C2) Burimet viti kaluar'!D45</f>
        <v>9522</v>
      </c>
      <c r="E39" s="597">
        <f>'(C2) Burimet viti kaluar'!E45</f>
        <v>4279</v>
      </c>
      <c r="F39" s="597">
        <f>'(C2) Burimet viti kaluar'!F45</f>
        <v>10000</v>
      </c>
      <c r="G39" s="900"/>
      <c r="H39" s="901"/>
      <c r="I39" s="598"/>
      <c r="J39" s="598"/>
      <c r="K39" s="598"/>
      <c r="L39" s="598"/>
      <c r="M39" s="598"/>
      <c r="N39" s="599"/>
      <c r="O39" s="600">
        <f t="shared" si="49"/>
        <v>10000</v>
      </c>
      <c r="P39" s="900"/>
      <c r="Q39" s="901"/>
      <c r="R39" s="598"/>
      <c r="S39" s="598"/>
      <c r="T39" s="598"/>
      <c r="U39" s="598"/>
      <c r="V39" s="598"/>
      <c r="W39" s="599"/>
      <c r="X39" s="600">
        <f t="shared" si="50"/>
        <v>10000</v>
      </c>
      <c r="Y39" s="900"/>
      <c r="Z39" s="901"/>
      <c r="AA39" s="598"/>
      <c r="AB39" s="598"/>
      <c r="AC39" s="598"/>
      <c r="AD39" s="598"/>
      <c r="AE39" s="598"/>
      <c r="AF39" s="599"/>
      <c r="AG39" s="600">
        <f t="shared" si="51"/>
        <v>10000</v>
      </c>
      <c r="AI39" s="576" t="str">
        <f t="shared" si="24"/>
        <v>Tarifa të kontrollit të zhvillimit të territorit</v>
      </c>
      <c r="AJ39" s="601"/>
      <c r="AK39" s="562">
        <f t="shared" si="25"/>
        <v>9522</v>
      </c>
      <c r="AL39" s="562">
        <f t="shared" si="26"/>
        <v>4279</v>
      </c>
      <c r="AM39" s="562">
        <f t="shared" si="27"/>
        <v>10000</v>
      </c>
      <c r="AN39" s="574" t="e">
        <f t="shared" ca="1" si="28"/>
        <v>#NAME?</v>
      </c>
      <c r="AO39" s="574" t="e">
        <f t="shared" ca="1" si="29"/>
        <v>#NAME?</v>
      </c>
      <c r="AP39" s="574" t="e">
        <f t="shared" ca="1" si="30"/>
        <v>#NAME?</v>
      </c>
      <c r="AQ39" s="574" t="e">
        <f t="shared" ca="1" si="31"/>
        <v>#NAME?</v>
      </c>
      <c r="AR39" s="574" t="e">
        <f t="shared" ca="1" si="32"/>
        <v>#NAME?</v>
      </c>
      <c r="AS39" s="574" t="e">
        <f t="shared" ca="1" si="33"/>
        <v>#NAME?</v>
      </c>
      <c r="AT39" s="734">
        <f>'(E1) Vlerësimi i burimeve'!O48</f>
        <v>11000</v>
      </c>
      <c r="AU39" s="735" t="e">
        <f t="shared" ca="1" si="20"/>
        <v>#NAME?</v>
      </c>
      <c r="AV39" s="734">
        <f>'(E1) Vlerësimi i burimeve'!X48</f>
        <v>11999.9</v>
      </c>
      <c r="AW39" s="735" t="e">
        <f t="shared" ca="1" si="21"/>
        <v>#NAME?</v>
      </c>
      <c r="AX39" s="734">
        <f>'(E1) Vlerësimi i burimeve'!AG48</f>
        <v>12499.8878334</v>
      </c>
      <c r="AY39" s="735" t="e">
        <f t="shared" ca="1" si="22"/>
        <v>#NAME?</v>
      </c>
      <c r="AZ39" s="574" t="e">
        <f t="shared" ca="1" si="34"/>
        <v>#NAME?</v>
      </c>
      <c r="BA39" s="574" t="e">
        <f t="shared" ca="1" si="35"/>
        <v>#NAME?</v>
      </c>
      <c r="BB39" s="574" t="e">
        <f t="shared" ca="1" si="36"/>
        <v>#NAME?</v>
      </c>
    </row>
    <row r="40" spans="1:54" s="575" customFormat="1" ht="15.75" thickBot="1" x14ac:dyDescent="0.3">
      <c r="A40" s="604" t="str">
        <f>'(C2) Burimet viti kaluar'!C46</f>
        <v>A.3.5.4</v>
      </c>
      <c r="B40" s="902" t="str">
        <f>'(G1) Fjalori'!A257</f>
        <v>Tarifa për vulosje veterinarie të bagëtive të therura</v>
      </c>
      <c r="C40" s="903"/>
      <c r="D40" s="597">
        <f>'(C2) Burimet viti kaluar'!D46</f>
        <v>729</v>
      </c>
      <c r="E40" s="597">
        <f>'(C2) Burimet viti kaluar'!E46</f>
        <v>338</v>
      </c>
      <c r="F40" s="597">
        <f>'(C2) Burimet viti kaluar'!F46</f>
        <v>782</v>
      </c>
      <c r="G40" s="900"/>
      <c r="H40" s="901"/>
      <c r="I40" s="598"/>
      <c r="J40" s="598"/>
      <c r="K40" s="598"/>
      <c r="L40" s="598"/>
      <c r="M40" s="598"/>
      <c r="N40" s="599"/>
      <c r="O40" s="600">
        <f t="shared" si="49"/>
        <v>782</v>
      </c>
      <c r="P40" s="900"/>
      <c r="Q40" s="901"/>
      <c r="R40" s="598"/>
      <c r="S40" s="598"/>
      <c r="T40" s="598"/>
      <c r="U40" s="598"/>
      <c r="V40" s="598"/>
      <c r="W40" s="599"/>
      <c r="X40" s="600">
        <f t="shared" si="50"/>
        <v>782</v>
      </c>
      <c r="Y40" s="900"/>
      <c r="Z40" s="901"/>
      <c r="AA40" s="598"/>
      <c r="AB40" s="598"/>
      <c r="AC40" s="598"/>
      <c r="AD40" s="598"/>
      <c r="AE40" s="598"/>
      <c r="AF40" s="599"/>
      <c r="AG40" s="600">
        <f t="shared" si="51"/>
        <v>782</v>
      </c>
      <c r="AI40" s="576" t="str">
        <f t="shared" si="24"/>
        <v>Tarifa për vulosje veterinarie të bagëtive të therura</v>
      </c>
      <c r="AJ40" s="601"/>
      <c r="AK40" s="562">
        <f t="shared" si="25"/>
        <v>729</v>
      </c>
      <c r="AL40" s="562">
        <f t="shared" si="26"/>
        <v>338</v>
      </c>
      <c r="AM40" s="562">
        <f t="shared" si="27"/>
        <v>782</v>
      </c>
      <c r="AN40" s="574" t="e">
        <f t="shared" ca="1" si="28"/>
        <v>#NAME?</v>
      </c>
      <c r="AO40" s="574" t="e">
        <f t="shared" ca="1" si="29"/>
        <v>#NAME?</v>
      </c>
      <c r="AP40" s="574" t="e">
        <f t="shared" ca="1" si="30"/>
        <v>#NAME?</v>
      </c>
      <c r="AQ40" s="574" t="e">
        <f t="shared" ca="1" si="31"/>
        <v>#NAME?</v>
      </c>
      <c r="AR40" s="574" t="e">
        <f t="shared" ca="1" si="32"/>
        <v>#NAME?</v>
      </c>
      <c r="AS40" s="574" t="e">
        <f t="shared" ca="1" si="33"/>
        <v>#NAME?</v>
      </c>
      <c r="AT40" s="734">
        <f>'(E1) Vlerësimi i burimeve'!O49</f>
        <v>0</v>
      </c>
      <c r="AU40" s="735" t="e">
        <f t="shared" ca="1" si="20"/>
        <v>#NAME?</v>
      </c>
      <c r="AV40" s="734">
        <f>'(E1) Vlerësimi i burimeve'!X49</f>
        <v>0</v>
      </c>
      <c r="AW40" s="735" t="e">
        <f t="shared" ca="1" si="21"/>
        <v>#NAME?</v>
      </c>
      <c r="AX40" s="734">
        <f>'(E1) Vlerësimi i burimeve'!AG49</f>
        <v>0</v>
      </c>
      <c r="AY40" s="735" t="e">
        <f t="shared" ca="1" si="22"/>
        <v>#NAME?</v>
      </c>
      <c r="AZ40" s="574" t="e">
        <f t="shared" ca="1" si="34"/>
        <v>#NAME?</v>
      </c>
      <c r="BA40" s="574" t="e">
        <f t="shared" ca="1" si="35"/>
        <v>#NAME?</v>
      </c>
      <c r="BB40" s="574" t="e">
        <f t="shared" ca="1" si="36"/>
        <v>#NAME?</v>
      </c>
    </row>
    <row r="41" spans="1:54" s="575" customFormat="1" ht="15.75" thickBot="1" x14ac:dyDescent="0.3">
      <c r="A41" s="604" t="str">
        <f>'(C2) Burimet viti kaluar'!C47</f>
        <v>A.3.5.5</v>
      </c>
      <c r="B41" s="902" t="str">
        <f>'(G1) Fjalori'!A258</f>
        <v>Tarifa e liçensimit të veprimtarive të transportit</v>
      </c>
      <c r="C41" s="903"/>
      <c r="D41" s="597">
        <f>'(C2) Burimet viti kaluar'!D47</f>
        <v>1939</v>
      </c>
      <c r="E41" s="597">
        <f>'(C2) Burimet viti kaluar'!E47</f>
        <v>1291</v>
      </c>
      <c r="F41" s="597">
        <f>'(C2) Burimet viti kaluar'!F47</f>
        <v>1319</v>
      </c>
      <c r="G41" s="900"/>
      <c r="H41" s="901"/>
      <c r="I41" s="598"/>
      <c r="J41" s="598"/>
      <c r="K41" s="598"/>
      <c r="L41" s="598"/>
      <c r="M41" s="598"/>
      <c r="N41" s="599"/>
      <c r="O41" s="600">
        <f t="shared" si="49"/>
        <v>1319</v>
      </c>
      <c r="P41" s="900"/>
      <c r="Q41" s="901"/>
      <c r="R41" s="598"/>
      <c r="S41" s="598"/>
      <c r="T41" s="598"/>
      <c r="U41" s="598"/>
      <c r="V41" s="598"/>
      <c r="W41" s="599"/>
      <c r="X41" s="600">
        <f t="shared" si="50"/>
        <v>1319</v>
      </c>
      <c r="Y41" s="900"/>
      <c r="Z41" s="901"/>
      <c r="AA41" s="598"/>
      <c r="AB41" s="598"/>
      <c r="AC41" s="598"/>
      <c r="AD41" s="598"/>
      <c r="AE41" s="598"/>
      <c r="AF41" s="599"/>
      <c r="AG41" s="600">
        <f t="shared" si="51"/>
        <v>1319</v>
      </c>
      <c r="AI41" s="576" t="str">
        <f t="shared" si="24"/>
        <v>Tarifa e liçensimit të veprimtarive të transportit</v>
      </c>
      <c r="AJ41" s="601"/>
      <c r="AK41" s="562">
        <f t="shared" si="25"/>
        <v>1939</v>
      </c>
      <c r="AL41" s="562">
        <f t="shared" si="26"/>
        <v>1291</v>
      </c>
      <c r="AM41" s="562">
        <f t="shared" si="27"/>
        <v>1319</v>
      </c>
      <c r="AN41" s="574" t="e">
        <f t="shared" ca="1" si="28"/>
        <v>#NAME?</v>
      </c>
      <c r="AO41" s="574" t="e">
        <f t="shared" ca="1" si="29"/>
        <v>#NAME?</v>
      </c>
      <c r="AP41" s="574" t="e">
        <f t="shared" ca="1" si="30"/>
        <v>#NAME?</v>
      </c>
      <c r="AQ41" s="574" t="e">
        <f t="shared" ca="1" si="31"/>
        <v>#NAME?</v>
      </c>
      <c r="AR41" s="574" t="e">
        <f t="shared" ca="1" si="32"/>
        <v>#NAME?</v>
      </c>
      <c r="AS41" s="574" t="e">
        <f t="shared" ca="1" si="33"/>
        <v>#NAME?</v>
      </c>
      <c r="AT41" s="734">
        <f>'(E1) Vlerësimi i burimeve'!O50</f>
        <v>1480.0499000000002</v>
      </c>
      <c r="AU41" s="735" t="e">
        <f t="shared" ca="1" si="20"/>
        <v>#NAME?</v>
      </c>
      <c r="AV41" s="734">
        <f>'(E1) Vlerësimi i burimeve'!X50</f>
        <v>1500.0305736500004</v>
      </c>
      <c r="AW41" s="735" t="e">
        <f t="shared" ca="1" si="21"/>
        <v>#NAME?</v>
      </c>
      <c r="AX41" s="734">
        <f>'(E1) Vlerësimi i burimeve'!AG50</f>
        <v>1550.026592669755</v>
      </c>
      <c r="AY41" s="735" t="e">
        <f t="shared" ca="1" si="22"/>
        <v>#NAME?</v>
      </c>
      <c r="AZ41" s="574" t="e">
        <f t="shared" ca="1" si="34"/>
        <v>#NAME?</v>
      </c>
      <c r="BA41" s="574" t="e">
        <f t="shared" ca="1" si="35"/>
        <v>#NAME?</v>
      </c>
      <c r="BB41" s="574" t="e">
        <f t="shared" ca="1" si="36"/>
        <v>#NAME?</v>
      </c>
    </row>
    <row r="42" spans="1:54" s="575" customFormat="1" ht="15.75" thickBot="1" x14ac:dyDescent="0.3">
      <c r="A42" s="604" t="str">
        <f>'(C2) Burimet viti kaluar'!C48</f>
        <v>A.3.5.6</v>
      </c>
      <c r="B42" s="902" t="str">
        <f>'(G1) Fjalori'!A259</f>
        <v>Tarifa e parkimit për mjetet e liçensuara dhe vendparkime publike</v>
      </c>
      <c r="C42" s="903"/>
      <c r="D42" s="597">
        <f>'(C2) Burimet viti kaluar'!D48</f>
        <v>3882</v>
      </c>
      <c r="E42" s="597">
        <f>'(C2) Burimet viti kaluar'!E48</f>
        <v>4773</v>
      </c>
      <c r="F42" s="597">
        <f>'(C2) Burimet viti kaluar'!F48</f>
        <v>4500</v>
      </c>
      <c r="G42" s="900"/>
      <c r="H42" s="901"/>
      <c r="I42" s="598"/>
      <c r="J42" s="598"/>
      <c r="K42" s="598"/>
      <c r="L42" s="598"/>
      <c r="M42" s="598"/>
      <c r="N42" s="599"/>
      <c r="O42" s="600">
        <f t="shared" si="49"/>
        <v>4500</v>
      </c>
      <c r="P42" s="900"/>
      <c r="Q42" s="901"/>
      <c r="R42" s="598"/>
      <c r="S42" s="598"/>
      <c r="T42" s="598"/>
      <c r="U42" s="598"/>
      <c r="V42" s="598"/>
      <c r="W42" s="599"/>
      <c r="X42" s="600">
        <f t="shared" si="50"/>
        <v>4500</v>
      </c>
      <c r="Y42" s="900"/>
      <c r="Z42" s="901"/>
      <c r="AA42" s="598"/>
      <c r="AB42" s="598"/>
      <c r="AC42" s="598"/>
      <c r="AD42" s="598"/>
      <c r="AE42" s="598"/>
      <c r="AF42" s="599"/>
      <c r="AG42" s="600">
        <f t="shared" si="51"/>
        <v>4500</v>
      </c>
      <c r="AI42" s="576" t="str">
        <f t="shared" si="24"/>
        <v>Tarifa e parkimit për mjetet e liçensuara dhe vendparkime publike</v>
      </c>
      <c r="AJ42" s="601"/>
      <c r="AK42" s="562">
        <f t="shared" si="25"/>
        <v>3882</v>
      </c>
      <c r="AL42" s="562">
        <f t="shared" si="26"/>
        <v>4773</v>
      </c>
      <c r="AM42" s="562">
        <f t="shared" si="27"/>
        <v>4500</v>
      </c>
      <c r="AN42" s="574" t="e">
        <f t="shared" ca="1" si="28"/>
        <v>#NAME?</v>
      </c>
      <c r="AO42" s="574" t="e">
        <f t="shared" ca="1" si="29"/>
        <v>#NAME?</v>
      </c>
      <c r="AP42" s="574" t="e">
        <f t="shared" ca="1" si="30"/>
        <v>#NAME?</v>
      </c>
      <c r="AQ42" s="574" t="e">
        <f t="shared" ca="1" si="31"/>
        <v>#NAME?</v>
      </c>
      <c r="AR42" s="574" t="e">
        <f t="shared" ca="1" si="32"/>
        <v>#NAME?</v>
      </c>
      <c r="AS42" s="574" t="e">
        <f t="shared" ca="1" si="33"/>
        <v>#NAME?</v>
      </c>
      <c r="AT42" s="734">
        <f>'(E1) Vlerësimi i burimeve'!O51</f>
        <v>7244.9999999999991</v>
      </c>
      <c r="AU42" s="735" t="e">
        <f t="shared" ca="1" si="20"/>
        <v>#NAME?</v>
      </c>
      <c r="AV42" s="734">
        <f>'(E1) Vlerësimi i burimeve'!X51</f>
        <v>7400.0429999999997</v>
      </c>
      <c r="AW42" s="735" t="e">
        <f t="shared" ca="1" si="21"/>
        <v>#NAME?</v>
      </c>
      <c r="AX42" s="734">
        <f>'(E1) Vlerësimi i burimeve'!AG51</f>
        <v>7699.7447414999997</v>
      </c>
      <c r="AY42" s="735" t="e">
        <f t="shared" ca="1" si="22"/>
        <v>#NAME?</v>
      </c>
      <c r="AZ42" s="574" t="e">
        <f t="shared" ca="1" si="34"/>
        <v>#NAME?</v>
      </c>
      <c r="BA42" s="574" t="e">
        <f t="shared" ca="1" si="35"/>
        <v>#NAME?</v>
      </c>
      <c r="BB42" s="574" t="e">
        <f t="shared" ca="1" si="36"/>
        <v>#NAME?</v>
      </c>
    </row>
    <row r="43" spans="1:54" s="575" customFormat="1" ht="15.75" thickBot="1" x14ac:dyDescent="0.3">
      <c r="A43" s="604" t="str">
        <f>'(C2) Burimet viti kaluar'!C49</f>
        <v>A.3.5.7</v>
      </c>
      <c r="B43" s="902" t="str">
        <f>'(G1) Fjalori'!A260</f>
        <v>Tarifa për dhënie liçense për tregtimin e naftës bruto dhe nënprodukteve të saj</v>
      </c>
      <c r="C43" s="903"/>
      <c r="D43" s="597">
        <f>'(C2) Burimet viti kaluar'!D49</f>
        <v>0</v>
      </c>
      <c r="E43" s="597">
        <f>'(C2) Burimet viti kaluar'!E49</f>
        <v>0</v>
      </c>
      <c r="F43" s="597">
        <f>'(C2) Burimet viti kaluar'!F49</f>
        <v>0</v>
      </c>
      <c r="G43" s="900"/>
      <c r="H43" s="901"/>
      <c r="I43" s="598">
        <v>0.1</v>
      </c>
      <c r="J43" s="598">
        <v>0.1</v>
      </c>
      <c r="K43" s="598"/>
      <c r="L43" s="598"/>
      <c r="M43" s="598"/>
      <c r="N43" s="599"/>
      <c r="O43" s="600">
        <f t="shared" si="49"/>
        <v>0</v>
      </c>
      <c r="P43" s="900"/>
      <c r="Q43" s="901"/>
      <c r="R43" s="598"/>
      <c r="S43" s="598"/>
      <c r="T43" s="598"/>
      <c r="U43" s="598"/>
      <c r="V43" s="598"/>
      <c r="W43" s="599"/>
      <c r="X43" s="600">
        <f t="shared" si="50"/>
        <v>0</v>
      </c>
      <c r="Y43" s="900"/>
      <c r="Z43" s="901"/>
      <c r="AA43" s="598">
        <v>0.1</v>
      </c>
      <c r="AB43" s="598"/>
      <c r="AC43" s="598"/>
      <c r="AD43" s="598"/>
      <c r="AE43" s="598">
        <v>0.04</v>
      </c>
      <c r="AF43" s="599"/>
      <c r="AG43" s="600">
        <f t="shared" si="51"/>
        <v>0</v>
      </c>
      <c r="AI43" s="576" t="str">
        <f t="shared" si="24"/>
        <v>Tarifa për dhënie liçense për tregtimin e naftës bruto dhe nënprodukteve të saj</v>
      </c>
      <c r="AJ43" s="601"/>
      <c r="AK43" s="562">
        <f t="shared" si="25"/>
        <v>0</v>
      </c>
      <c r="AL43" s="562">
        <f t="shared" si="26"/>
        <v>0</v>
      </c>
      <c r="AM43" s="562">
        <f t="shared" si="27"/>
        <v>0</v>
      </c>
      <c r="AN43" s="574" t="e">
        <f t="shared" ca="1" si="28"/>
        <v>#NAME?</v>
      </c>
      <c r="AO43" s="574" t="e">
        <f t="shared" ca="1" si="29"/>
        <v>#NAME?</v>
      </c>
      <c r="AP43" s="574" t="e">
        <f t="shared" ca="1" si="30"/>
        <v>#NAME?</v>
      </c>
      <c r="AQ43" s="574" t="e">
        <f t="shared" ca="1" si="31"/>
        <v>#NAME?</v>
      </c>
      <c r="AR43" s="574" t="e">
        <f t="shared" ca="1" si="32"/>
        <v>#NAME?</v>
      </c>
      <c r="AS43" s="574" t="e">
        <f t="shared" ca="1" si="33"/>
        <v>#NAME?</v>
      </c>
      <c r="AT43" s="734">
        <f>'(E1) Vlerësimi i burimeve'!O52</f>
        <v>0</v>
      </c>
      <c r="AU43" s="735" t="e">
        <f t="shared" ca="1" si="20"/>
        <v>#NAME?</v>
      </c>
      <c r="AV43" s="734">
        <f>'(E1) Vlerësimi i burimeve'!X52</f>
        <v>0</v>
      </c>
      <c r="AW43" s="735" t="e">
        <f t="shared" ca="1" si="21"/>
        <v>#NAME?</v>
      </c>
      <c r="AX43" s="734">
        <f>'(E1) Vlerësimi i burimeve'!AG52</f>
        <v>0</v>
      </c>
      <c r="AY43" s="735" t="e">
        <f t="shared" ca="1" si="22"/>
        <v>#NAME?</v>
      </c>
      <c r="AZ43" s="574" t="e">
        <f t="shared" ca="1" si="34"/>
        <v>#NAME?</v>
      </c>
      <c r="BA43" s="574" t="e">
        <f t="shared" ca="1" si="35"/>
        <v>#NAME?</v>
      </c>
      <c r="BB43" s="574" t="e">
        <f t="shared" ca="1" si="36"/>
        <v>#NAME?</v>
      </c>
    </row>
    <row r="44" spans="1:54" s="575" customFormat="1" ht="15.75" thickBot="1" x14ac:dyDescent="0.3">
      <c r="A44" s="604" t="str">
        <f>'(C2) Burimet viti kaluar'!C50</f>
        <v>A.3.5.8</v>
      </c>
      <c r="B44" s="902" t="str">
        <f>'(G1) Fjalori'!A261</f>
        <v>Tarifa për pyejt dhe kullotat</v>
      </c>
      <c r="C44" s="903"/>
      <c r="D44" s="597">
        <f>'(C2) Burimet viti kaluar'!D50</f>
        <v>99</v>
      </c>
      <c r="E44" s="597">
        <f>'(C2) Burimet viti kaluar'!E50</f>
        <v>105</v>
      </c>
      <c r="F44" s="597">
        <f>'(C2) Burimet viti kaluar'!F50</f>
        <v>489</v>
      </c>
      <c r="G44" s="900"/>
      <c r="H44" s="901"/>
      <c r="I44" s="598"/>
      <c r="J44" s="598"/>
      <c r="K44" s="598"/>
      <c r="L44" s="598"/>
      <c r="M44" s="598"/>
      <c r="N44" s="599"/>
      <c r="O44" s="600">
        <f t="shared" si="49"/>
        <v>489</v>
      </c>
      <c r="P44" s="900"/>
      <c r="Q44" s="901"/>
      <c r="R44" s="598"/>
      <c r="S44" s="598"/>
      <c r="T44" s="598"/>
      <c r="U44" s="598"/>
      <c r="V44" s="598"/>
      <c r="W44" s="599"/>
      <c r="X44" s="600">
        <f t="shared" si="50"/>
        <v>489</v>
      </c>
      <c r="Y44" s="900"/>
      <c r="Z44" s="901"/>
      <c r="AA44" s="598"/>
      <c r="AB44" s="598"/>
      <c r="AC44" s="598"/>
      <c r="AD44" s="598"/>
      <c r="AE44" s="598"/>
      <c r="AF44" s="599"/>
      <c r="AG44" s="600">
        <f t="shared" si="51"/>
        <v>489</v>
      </c>
      <c r="AI44" s="576" t="str">
        <f t="shared" si="24"/>
        <v>Tarifa për pyejt dhe kullotat</v>
      </c>
      <c r="AJ44" s="601"/>
      <c r="AK44" s="562">
        <f t="shared" si="25"/>
        <v>99</v>
      </c>
      <c r="AL44" s="562">
        <f t="shared" si="26"/>
        <v>105</v>
      </c>
      <c r="AM44" s="562">
        <f t="shared" si="27"/>
        <v>489</v>
      </c>
      <c r="AN44" s="574" t="e">
        <f t="shared" ca="1" si="28"/>
        <v>#NAME?</v>
      </c>
      <c r="AO44" s="574" t="e">
        <f t="shared" ca="1" si="29"/>
        <v>#NAME?</v>
      </c>
      <c r="AP44" s="574" t="e">
        <f t="shared" ca="1" si="30"/>
        <v>#NAME?</v>
      </c>
      <c r="AQ44" s="574" t="e">
        <f t="shared" ca="1" si="31"/>
        <v>#NAME?</v>
      </c>
      <c r="AR44" s="574" t="e">
        <f t="shared" ca="1" si="32"/>
        <v>#NAME?</v>
      </c>
      <c r="AS44" s="574" t="e">
        <f t="shared" ca="1" si="33"/>
        <v>#NAME?</v>
      </c>
      <c r="AT44" s="734">
        <f>'(E1) Vlerësimi i burimeve'!O53</f>
        <v>508.56</v>
      </c>
      <c r="AU44" s="735" t="e">
        <f t="shared" ca="1" si="20"/>
        <v>#NAME?</v>
      </c>
      <c r="AV44" s="734">
        <f>'(E1) Vlerësimi i burimeve'!X53</f>
        <v>528.90240000000006</v>
      </c>
      <c r="AW44" s="735" t="e">
        <f t="shared" ca="1" si="21"/>
        <v>#NAME?</v>
      </c>
      <c r="AX44" s="734">
        <f>'(E1) Vlerësimi i burimeve'!AG53</f>
        <v>548.8949107200001</v>
      </c>
      <c r="AY44" s="735" t="e">
        <f t="shared" ca="1" si="22"/>
        <v>#NAME?</v>
      </c>
      <c r="AZ44" s="574" t="e">
        <f t="shared" ca="1" si="34"/>
        <v>#NAME?</v>
      </c>
      <c r="BA44" s="574" t="e">
        <f t="shared" ca="1" si="35"/>
        <v>#NAME?</v>
      </c>
      <c r="BB44" s="574" t="e">
        <f t="shared" ca="1" si="36"/>
        <v>#NAME?</v>
      </c>
    </row>
    <row r="45" spans="1:54" s="575" customFormat="1" ht="15.75" thickBot="1" x14ac:dyDescent="0.3">
      <c r="A45" s="604" t="str">
        <f>'(C2) Burimet viti kaluar'!C51</f>
        <v>A.3.5.9</v>
      </c>
      <c r="B45" s="902" t="str">
        <f>'(G1) Fjalori'!A262</f>
        <v>Tarifa për shërbimet shtesë nga zjarrëfiksja</v>
      </c>
      <c r="C45" s="903"/>
      <c r="D45" s="597">
        <f>'(C2) Burimet viti kaluar'!D51</f>
        <v>425</v>
      </c>
      <c r="E45" s="597">
        <f>'(C2) Burimet viti kaluar'!E51</f>
        <v>751</v>
      </c>
      <c r="F45" s="597">
        <f>'(C2) Burimet viti kaluar'!F51</f>
        <v>1860</v>
      </c>
      <c r="G45" s="900"/>
      <c r="H45" s="901"/>
      <c r="I45" s="598"/>
      <c r="J45" s="598"/>
      <c r="K45" s="598"/>
      <c r="L45" s="598"/>
      <c r="M45" s="598"/>
      <c r="N45" s="599"/>
      <c r="O45" s="600">
        <f t="shared" si="49"/>
        <v>1860</v>
      </c>
      <c r="P45" s="900"/>
      <c r="Q45" s="901"/>
      <c r="R45" s="598"/>
      <c r="S45" s="598"/>
      <c r="T45" s="598"/>
      <c r="U45" s="598"/>
      <c r="V45" s="598"/>
      <c r="W45" s="599"/>
      <c r="X45" s="600">
        <f t="shared" si="50"/>
        <v>1860</v>
      </c>
      <c r="Y45" s="900"/>
      <c r="Z45" s="901"/>
      <c r="AA45" s="598"/>
      <c r="AB45" s="598"/>
      <c r="AC45" s="598"/>
      <c r="AD45" s="598"/>
      <c r="AE45" s="598"/>
      <c r="AF45" s="599"/>
      <c r="AG45" s="600">
        <f t="shared" si="51"/>
        <v>1860</v>
      </c>
      <c r="AI45" s="576" t="str">
        <f t="shared" si="24"/>
        <v>Tarifa për shërbimet shtesë nga zjarrëfiksja</v>
      </c>
      <c r="AJ45" s="601"/>
      <c r="AK45" s="562">
        <f t="shared" si="25"/>
        <v>425</v>
      </c>
      <c r="AL45" s="562">
        <f t="shared" si="26"/>
        <v>751</v>
      </c>
      <c r="AM45" s="562">
        <f t="shared" si="27"/>
        <v>1860</v>
      </c>
      <c r="AN45" s="574" t="e">
        <f t="shared" ca="1" si="28"/>
        <v>#NAME?</v>
      </c>
      <c r="AO45" s="574" t="e">
        <f t="shared" ca="1" si="29"/>
        <v>#NAME?</v>
      </c>
      <c r="AP45" s="574" t="e">
        <f t="shared" ca="1" si="30"/>
        <v>#NAME?</v>
      </c>
      <c r="AQ45" s="574" t="e">
        <f t="shared" ca="1" si="31"/>
        <v>#NAME?</v>
      </c>
      <c r="AR45" s="574" t="e">
        <f t="shared" ca="1" si="32"/>
        <v>#NAME?</v>
      </c>
      <c r="AS45" s="574" t="e">
        <f t="shared" ca="1" si="33"/>
        <v>#NAME?</v>
      </c>
      <c r="AT45" s="734">
        <f>'(E1) Vlerësimi i burimeve'!O54</f>
        <v>1325.25</v>
      </c>
      <c r="AU45" s="735" t="e">
        <f t="shared" ca="1" si="20"/>
        <v>#NAME?</v>
      </c>
      <c r="AV45" s="734">
        <f>'(E1) Vlerësimi i burimeve'!X54</f>
        <v>1360.2366</v>
      </c>
      <c r="AW45" s="735" t="e">
        <f t="shared" ca="1" si="21"/>
        <v>#NAME?</v>
      </c>
      <c r="AX45" s="734">
        <f>'(E1) Vlerësimi i burimeve'!AG54</f>
        <v>1375.1992025999998</v>
      </c>
      <c r="AY45" s="735" t="e">
        <f t="shared" ca="1" si="22"/>
        <v>#NAME?</v>
      </c>
      <c r="AZ45" s="574" t="e">
        <f t="shared" ca="1" si="34"/>
        <v>#NAME?</v>
      </c>
      <c r="BA45" s="574" t="e">
        <f t="shared" ca="1" si="35"/>
        <v>#NAME?</v>
      </c>
      <c r="BB45" s="574" t="e">
        <f t="shared" ca="1" si="36"/>
        <v>#NAME?</v>
      </c>
    </row>
    <row r="46" spans="1:54" s="575" customFormat="1" ht="15.75" thickBot="1" x14ac:dyDescent="0.3">
      <c r="A46" s="604" t="str">
        <f>'(C2) Burimet viti kaluar'!C52</f>
        <v>A.3.5.10</v>
      </c>
      <c r="B46" s="902" t="str">
        <f>'(G1) Fjalori'!A263</f>
        <v>Tarifa për zënien dhe përdorimin e hapsirës publike dhe fasadave</v>
      </c>
      <c r="C46" s="903"/>
      <c r="D46" s="597">
        <f>'(C2) Burimet viti kaluar'!D52</f>
        <v>33169</v>
      </c>
      <c r="E46" s="597">
        <f>'(C2) Burimet viti kaluar'!E52</f>
        <v>35359</v>
      </c>
      <c r="F46" s="597">
        <f>'(C2) Burimet viti kaluar'!F52</f>
        <v>60000</v>
      </c>
      <c r="G46" s="900"/>
      <c r="H46" s="901"/>
      <c r="I46" s="598"/>
      <c r="J46" s="598"/>
      <c r="K46" s="598"/>
      <c r="L46" s="598"/>
      <c r="M46" s="598"/>
      <c r="N46" s="599"/>
      <c r="O46" s="600">
        <f t="shared" si="49"/>
        <v>60000</v>
      </c>
      <c r="P46" s="900"/>
      <c r="Q46" s="901"/>
      <c r="R46" s="598"/>
      <c r="S46" s="598"/>
      <c r="T46" s="598"/>
      <c r="U46" s="598"/>
      <c r="V46" s="598"/>
      <c r="W46" s="599"/>
      <c r="X46" s="600">
        <f t="shared" si="50"/>
        <v>60000</v>
      </c>
      <c r="Y46" s="900"/>
      <c r="Z46" s="901"/>
      <c r="AA46" s="598"/>
      <c r="AB46" s="598"/>
      <c r="AC46" s="598"/>
      <c r="AD46" s="598"/>
      <c r="AE46" s="598"/>
      <c r="AF46" s="599"/>
      <c r="AG46" s="600">
        <f t="shared" si="51"/>
        <v>60000</v>
      </c>
      <c r="AI46" s="576" t="str">
        <f t="shared" si="24"/>
        <v>Tarifa për zënien dhe përdorimin e hapsirës publike dhe fasadave</v>
      </c>
      <c r="AJ46" s="601"/>
      <c r="AK46" s="562">
        <f t="shared" si="25"/>
        <v>33169</v>
      </c>
      <c r="AL46" s="562">
        <f t="shared" si="26"/>
        <v>35359</v>
      </c>
      <c r="AM46" s="562">
        <f t="shared" si="27"/>
        <v>60000</v>
      </c>
      <c r="AN46" s="574" t="e">
        <f t="shared" ca="1" si="28"/>
        <v>#NAME?</v>
      </c>
      <c r="AO46" s="574" t="e">
        <f t="shared" ca="1" si="29"/>
        <v>#NAME?</v>
      </c>
      <c r="AP46" s="574" t="e">
        <f t="shared" ca="1" si="30"/>
        <v>#NAME?</v>
      </c>
      <c r="AQ46" s="574" t="e">
        <f t="shared" ca="1" si="31"/>
        <v>#NAME?</v>
      </c>
      <c r="AR46" s="574" t="e">
        <f t="shared" ca="1" si="32"/>
        <v>#NAME?</v>
      </c>
      <c r="AS46" s="574" t="e">
        <f t="shared" ca="1" si="33"/>
        <v>#NAME?</v>
      </c>
      <c r="AT46" s="734">
        <f>'(E1) Vlerësimi i burimeve'!O55</f>
        <v>70000.01999999999</v>
      </c>
      <c r="AU46" s="735" t="e">
        <f t="shared" ca="1" si="20"/>
        <v>#NAME?</v>
      </c>
      <c r="AV46" s="734">
        <f>'(E1) Vlerësimi i burimeve'!X55</f>
        <v>80000.222857199988</v>
      </c>
      <c r="AW46" s="735" t="e">
        <f t="shared" ca="1" si="21"/>
        <v>#NAME?</v>
      </c>
      <c r="AX46" s="734">
        <f>'(E1) Vlerësimi i burimeve'!AG55</f>
        <v>87500.24375006248</v>
      </c>
      <c r="AY46" s="735" t="e">
        <f t="shared" ca="1" si="22"/>
        <v>#NAME?</v>
      </c>
      <c r="AZ46" s="574" t="e">
        <f t="shared" ca="1" si="34"/>
        <v>#NAME?</v>
      </c>
      <c r="BA46" s="574" t="e">
        <f t="shared" ca="1" si="35"/>
        <v>#NAME?</v>
      </c>
      <c r="BB46" s="574" t="e">
        <f t="shared" ca="1" si="36"/>
        <v>#NAME?</v>
      </c>
    </row>
    <row r="47" spans="1:54" s="575" customFormat="1" ht="15.75" thickBot="1" x14ac:dyDescent="0.3">
      <c r="A47" s="604" t="str">
        <f>'(C2) Burimet viti kaluar'!C53</f>
        <v>A.3.5.11</v>
      </c>
      <c r="B47" s="902" t="str">
        <f>'(G1) Fjalori'!A264</f>
        <v xml:space="preserve">Tarifa për trajtimin e mbetjeve inerte në landfille </v>
      </c>
      <c r="C47" s="903"/>
      <c r="D47" s="597">
        <f>'(C2) Burimet viti kaluar'!D53</f>
        <v>0</v>
      </c>
      <c r="E47" s="597">
        <f>'(C2) Burimet viti kaluar'!E53</f>
        <v>0</v>
      </c>
      <c r="F47" s="597">
        <f>'(C2) Burimet viti kaluar'!F53</f>
        <v>0</v>
      </c>
      <c r="G47" s="900"/>
      <c r="H47" s="901"/>
      <c r="I47" s="598"/>
      <c r="J47" s="598"/>
      <c r="K47" s="598"/>
      <c r="L47" s="598"/>
      <c r="M47" s="598"/>
      <c r="N47" s="599"/>
      <c r="O47" s="600">
        <f t="shared" si="49"/>
        <v>0</v>
      </c>
      <c r="P47" s="900"/>
      <c r="Q47" s="901"/>
      <c r="R47" s="598"/>
      <c r="S47" s="598"/>
      <c r="T47" s="598"/>
      <c r="U47" s="598"/>
      <c r="V47" s="598"/>
      <c r="W47" s="599"/>
      <c r="X47" s="600">
        <f t="shared" si="50"/>
        <v>0</v>
      </c>
      <c r="Y47" s="900"/>
      <c r="Z47" s="901"/>
      <c r="AA47" s="598"/>
      <c r="AB47" s="598"/>
      <c r="AC47" s="598"/>
      <c r="AD47" s="598"/>
      <c r="AE47" s="598"/>
      <c r="AF47" s="599"/>
      <c r="AG47" s="600">
        <f t="shared" si="51"/>
        <v>0</v>
      </c>
      <c r="AI47" s="576" t="str">
        <f t="shared" si="24"/>
        <v xml:space="preserve">Tarifa për trajtimin e mbetjeve inerte në landfille </v>
      </c>
      <c r="AJ47" s="601"/>
      <c r="AK47" s="562">
        <f t="shared" si="25"/>
        <v>0</v>
      </c>
      <c r="AL47" s="562">
        <f t="shared" si="26"/>
        <v>0</v>
      </c>
      <c r="AM47" s="562">
        <f t="shared" si="27"/>
        <v>0</v>
      </c>
      <c r="AN47" s="574" t="e">
        <f t="shared" ca="1" si="28"/>
        <v>#NAME?</v>
      </c>
      <c r="AO47" s="574" t="e">
        <f t="shared" ca="1" si="29"/>
        <v>#NAME?</v>
      </c>
      <c r="AP47" s="574" t="e">
        <f t="shared" ca="1" si="30"/>
        <v>#NAME?</v>
      </c>
      <c r="AQ47" s="574" t="e">
        <f t="shared" ca="1" si="31"/>
        <v>#NAME?</v>
      </c>
      <c r="AR47" s="574" t="e">
        <f t="shared" ca="1" si="32"/>
        <v>#NAME?</v>
      </c>
      <c r="AS47" s="574" t="e">
        <f t="shared" ca="1" si="33"/>
        <v>#NAME?</v>
      </c>
      <c r="AT47" s="734">
        <f>'(E1) Vlerësimi i burimeve'!O56</f>
        <v>0</v>
      </c>
      <c r="AU47" s="735" t="e">
        <f t="shared" ca="1" si="20"/>
        <v>#NAME?</v>
      </c>
      <c r="AV47" s="734">
        <f>'(E1) Vlerësimi i burimeve'!X56</f>
        <v>0</v>
      </c>
      <c r="AW47" s="735" t="e">
        <f t="shared" ca="1" si="21"/>
        <v>#NAME?</v>
      </c>
      <c r="AX47" s="734">
        <f>'(E1) Vlerësimi i burimeve'!AG56</f>
        <v>0</v>
      </c>
      <c r="AY47" s="735" t="e">
        <f t="shared" ca="1" si="22"/>
        <v>#NAME?</v>
      </c>
      <c r="AZ47" s="574" t="e">
        <f t="shared" ca="1" si="34"/>
        <v>#NAME?</v>
      </c>
      <c r="BA47" s="574" t="e">
        <f t="shared" ca="1" si="35"/>
        <v>#NAME?</v>
      </c>
      <c r="BB47" s="574" t="e">
        <f t="shared" ca="1" si="36"/>
        <v>#NAME?</v>
      </c>
    </row>
    <row r="48" spans="1:54" s="575" customFormat="1" ht="15.75" thickBot="1" x14ac:dyDescent="0.3">
      <c r="A48" s="604" t="str">
        <f>'(C2) Burimet viti kaluar'!C54</f>
        <v>A.3.5.12</v>
      </c>
      <c r="B48" s="902" t="str">
        <f>'(G1) Fjalori'!A265</f>
        <v>Tarifa për linjat ajrore dhe nëntoksore (Telefoni, Energji, TV Kabllor, Internet)</v>
      </c>
      <c r="C48" s="903"/>
      <c r="D48" s="597">
        <f>'(C2) Burimet viti kaluar'!D54</f>
        <v>0</v>
      </c>
      <c r="E48" s="597">
        <f>'(C2) Burimet viti kaluar'!E54</f>
        <v>0</v>
      </c>
      <c r="F48" s="597">
        <f>'(C2) Burimet viti kaluar'!F54</f>
        <v>0</v>
      </c>
      <c r="G48" s="900"/>
      <c r="H48" s="901"/>
      <c r="I48" s="598"/>
      <c r="J48" s="598"/>
      <c r="K48" s="598"/>
      <c r="L48" s="598"/>
      <c r="M48" s="598"/>
      <c r="N48" s="599"/>
      <c r="O48" s="600">
        <f t="shared" si="49"/>
        <v>0</v>
      </c>
      <c r="P48" s="900"/>
      <c r="Q48" s="901"/>
      <c r="R48" s="598"/>
      <c r="S48" s="598"/>
      <c r="T48" s="598"/>
      <c r="U48" s="598"/>
      <c r="V48" s="598"/>
      <c r="W48" s="599"/>
      <c r="X48" s="600">
        <f t="shared" si="50"/>
        <v>0</v>
      </c>
      <c r="Y48" s="900"/>
      <c r="Z48" s="901"/>
      <c r="AA48" s="598"/>
      <c r="AB48" s="598"/>
      <c r="AC48" s="598"/>
      <c r="AD48" s="598"/>
      <c r="AE48" s="598"/>
      <c r="AF48" s="599"/>
      <c r="AG48" s="600">
        <f t="shared" si="51"/>
        <v>0</v>
      </c>
      <c r="AI48" s="576" t="str">
        <f t="shared" si="24"/>
        <v>Tarifa për linjat ajrore dhe nëntoksore (Telefoni, Energji, TV Kabllor, Internet)</v>
      </c>
      <c r="AJ48" s="601"/>
      <c r="AK48" s="562">
        <f t="shared" si="25"/>
        <v>0</v>
      </c>
      <c r="AL48" s="562">
        <f t="shared" si="26"/>
        <v>0</v>
      </c>
      <c r="AM48" s="562">
        <f t="shared" si="27"/>
        <v>0</v>
      </c>
      <c r="AN48" s="574" t="e">
        <f t="shared" ca="1" si="28"/>
        <v>#NAME?</v>
      </c>
      <c r="AO48" s="574" t="e">
        <f t="shared" ca="1" si="29"/>
        <v>#NAME?</v>
      </c>
      <c r="AP48" s="574" t="e">
        <f t="shared" ca="1" si="30"/>
        <v>#NAME?</v>
      </c>
      <c r="AQ48" s="574" t="e">
        <f t="shared" ca="1" si="31"/>
        <v>#NAME?</v>
      </c>
      <c r="AR48" s="574" t="e">
        <f t="shared" ca="1" si="32"/>
        <v>#NAME?</v>
      </c>
      <c r="AS48" s="574" t="e">
        <f t="shared" ca="1" si="33"/>
        <v>#NAME?</v>
      </c>
      <c r="AT48" s="734">
        <f>'(E1) Vlerësimi i burimeve'!O57</f>
        <v>0</v>
      </c>
      <c r="AU48" s="735" t="e">
        <f t="shared" ca="1" si="20"/>
        <v>#NAME?</v>
      </c>
      <c r="AV48" s="734">
        <f>'(E1) Vlerësimi i burimeve'!X57</f>
        <v>0</v>
      </c>
      <c r="AW48" s="735" t="e">
        <f t="shared" ca="1" si="21"/>
        <v>#NAME?</v>
      </c>
      <c r="AX48" s="734">
        <f>'(E1) Vlerësimi i burimeve'!AG57</f>
        <v>0</v>
      </c>
      <c r="AY48" s="735" t="e">
        <f t="shared" ca="1" si="22"/>
        <v>#NAME?</v>
      </c>
      <c r="AZ48" s="574" t="e">
        <f t="shared" ca="1" si="34"/>
        <v>#NAME?</v>
      </c>
      <c r="BA48" s="574" t="e">
        <f t="shared" ca="1" si="35"/>
        <v>#NAME?</v>
      </c>
      <c r="BB48" s="574" t="e">
        <f t="shared" ca="1" si="36"/>
        <v>#NAME?</v>
      </c>
    </row>
    <row r="49" spans="1:54" s="575" customFormat="1" ht="15.75" thickBot="1" x14ac:dyDescent="0.3">
      <c r="A49" s="604" t="str">
        <f>'(C2) Burimet viti kaluar'!C55</f>
        <v>A.3.5.13</v>
      </c>
      <c r="B49" s="902" t="str">
        <f>'(G1) Fjalori'!A266</f>
        <v>Tarifa nga dokumentat për tender, ankand etj</v>
      </c>
      <c r="C49" s="903"/>
      <c r="D49" s="597">
        <f>'(C2) Burimet viti kaluar'!D55</f>
        <v>0</v>
      </c>
      <c r="E49" s="597">
        <f>'(C2) Burimet viti kaluar'!E55</f>
        <v>0</v>
      </c>
      <c r="F49" s="597">
        <f>'(C2) Burimet viti kaluar'!F55</f>
        <v>0</v>
      </c>
      <c r="G49" s="900"/>
      <c r="H49" s="901"/>
      <c r="I49" s="598"/>
      <c r="J49" s="598"/>
      <c r="K49" s="598"/>
      <c r="L49" s="598"/>
      <c r="M49" s="598"/>
      <c r="N49" s="599"/>
      <c r="O49" s="600">
        <f t="shared" si="49"/>
        <v>0</v>
      </c>
      <c r="P49" s="900"/>
      <c r="Q49" s="901"/>
      <c r="R49" s="598"/>
      <c r="S49" s="598"/>
      <c r="T49" s="598"/>
      <c r="U49" s="598"/>
      <c r="V49" s="598"/>
      <c r="W49" s="599"/>
      <c r="X49" s="600">
        <f t="shared" si="50"/>
        <v>0</v>
      </c>
      <c r="Y49" s="900"/>
      <c r="Z49" s="901"/>
      <c r="AA49" s="598"/>
      <c r="AB49" s="598"/>
      <c r="AC49" s="598"/>
      <c r="AD49" s="598"/>
      <c r="AE49" s="598"/>
      <c r="AF49" s="599"/>
      <c r="AG49" s="600">
        <f t="shared" si="51"/>
        <v>0</v>
      </c>
      <c r="AI49" s="576" t="str">
        <f t="shared" si="24"/>
        <v>Tarifa nga dokumentat për tender, ankand etj</v>
      </c>
      <c r="AJ49" s="601"/>
      <c r="AK49" s="562">
        <f t="shared" si="25"/>
        <v>0</v>
      </c>
      <c r="AL49" s="562">
        <f t="shared" si="26"/>
        <v>0</v>
      </c>
      <c r="AM49" s="562">
        <f t="shared" si="27"/>
        <v>0</v>
      </c>
      <c r="AN49" s="574" t="e">
        <f t="shared" ca="1" si="28"/>
        <v>#NAME?</v>
      </c>
      <c r="AO49" s="574" t="e">
        <f t="shared" ca="1" si="29"/>
        <v>#NAME?</v>
      </c>
      <c r="AP49" s="574" t="e">
        <f t="shared" ca="1" si="30"/>
        <v>#NAME?</v>
      </c>
      <c r="AQ49" s="574" t="e">
        <f t="shared" ca="1" si="31"/>
        <v>#NAME?</v>
      </c>
      <c r="AR49" s="574" t="e">
        <f t="shared" ca="1" si="32"/>
        <v>#NAME?</v>
      </c>
      <c r="AS49" s="574" t="e">
        <f t="shared" ca="1" si="33"/>
        <v>#NAME?</v>
      </c>
      <c r="AT49" s="734">
        <f>'(E1) Vlerësimi i burimeve'!O58</f>
        <v>0</v>
      </c>
      <c r="AU49" s="735" t="e">
        <f t="shared" ca="1" si="20"/>
        <v>#NAME?</v>
      </c>
      <c r="AV49" s="734">
        <f>'(E1) Vlerësimi i burimeve'!X58</f>
        <v>0</v>
      </c>
      <c r="AW49" s="735" t="e">
        <f t="shared" ca="1" si="21"/>
        <v>#NAME?</v>
      </c>
      <c r="AX49" s="734">
        <f>'(E1) Vlerësimi i burimeve'!AG58</f>
        <v>0</v>
      </c>
      <c r="AY49" s="735" t="e">
        <f t="shared" ca="1" si="22"/>
        <v>#NAME?</v>
      </c>
      <c r="AZ49" s="574" t="e">
        <f t="shared" ca="1" si="34"/>
        <v>#NAME?</v>
      </c>
      <c r="BA49" s="574" t="e">
        <f t="shared" ca="1" si="35"/>
        <v>#NAME?</v>
      </c>
      <c r="BB49" s="574" t="e">
        <f t="shared" ca="1" si="36"/>
        <v>#NAME?</v>
      </c>
    </row>
    <row r="50" spans="1:54" s="593" customFormat="1" ht="15.75" thickBot="1" x14ac:dyDescent="0.3">
      <c r="A50" s="594" t="str">
        <f>'(C2) Burimet viti kaluar'!C56</f>
        <v>A.3.6</v>
      </c>
      <c r="B50" s="606" t="str">
        <f>'(G1) Fjalori'!A267</f>
        <v>Tarifa të institucioneve të arsimit, kulturës, sportit etj</v>
      </c>
      <c r="C50" s="726"/>
      <c r="D50" s="604">
        <f>'(C2) Burimet viti kaluar'!D56</f>
        <v>9095</v>
      </c>
      <c r="E50" s="604">
        <f>'(C2) Burimet viti kaluar'!E56</f>
        <v>5553</v>
      </c>
      <c r="F50" s="604">
        <f>'(C2) Burimet viti kaluar'!F56</f>
        <v>16422</v>
      </c>
      <c r="G50" s="604"/>
      <c r="H50" s="607"/>
      <c r="I50" s="607"/>
      <c r="J50" s="607"/>
      <c r="K50" s="607"/>
      <c r="L50" s="607"/>
      <c r="M50" s="607"/>
      <c r="N50" s="608"/>
      <c r="O50" s="607">
        <f>SUM(O51:O59)</f>
        <v>16422</v>
      </c>
      <c r="P50" s="604"/>
      <c r="Q50" s="607"/>
      <c r="R50" s="607"/>
      <c r="S50" s="607"/>
      <c r="T50" s="607"/>
      <c r="U50" s="607"/>
      <c r="V50" s="607"/>
      <c r="W50" s="608"/>
      <c r="X50" s="607">
        <f>SUM(X51:X59)</f>
        <v>16422</v>
      </c>
      <c r="Y50" s="604"/>
      <c r="Z50" s="607"/>
      <c r="AA50" s="607"/>
      <c r="AB50" s="607"/>
      <c r="AC50" s="607"/>
      <c r="AD50" s="607"/>
      <c r="AE50" s="607"/>
      <c r="AF50" s="608"/>
      <c r="AG50" s="608">
        <f>SUM(AG51:AG59)</f>
        <v>16422</v>
      </c>
      <c r="AI50" s="576" t="str">
        <f t="shared" si="24"/>
        <v>Tarifa të institucioneve të arsimit, kulturës, sportit etj</v>
      </c>
      <c r="AJ50" s="601"/>
      <c r="AK50" s="562">
        <f t="shared" si="25"/>
        <v>9095</v>
      </c>
      <c r="AL50" s="562">
        <f t="shared" si="26"/>
        <v>5553</v>
      </c>
      <c r="AM50" s="562">
        <f t="shared" si="27"/>
        <v>16422</v>
      </c>
      <c r="AN50" s="574" t="e">
        <f t="shared" ca="1" si="28"/>
        <v>#NAME?</v>
      </c>
      <c r="AO50" s="574" t="e">
        <f t="shared" ca="1" si="29"/>
        <v>#NAME?</v>
      </c>
      <c r="AP50" s="574" t="e">
        <f t="shared" ca="1" si="30"/>
        <v>#NAME?</v>
      </c>
      <c r="AQ50" s="574" t="e">
        <f t="shared" ca="1" si="31"/>
        <v>#NAME?</v>
      </c>
      <c r="AR50" s="574" t="e">
        <f t="shared" ca="1" si="32"/>
        <v>#NAME?</v>
      </c>
      <c r="AS50" s="574" t="e">
        <f t="shared" ca="1" si="33"/>
        <v>#NAME?</v>
      </c>
      <c r="AT50" s="734">
        <f>'(E1) Vlerësimi i burimeve'!O59</f>
        <v>15202.999660000001</v>
      </c>
      <c r="AU50" s="735" t="e">
        <f t="shared" ca="1" si="20"/>
        <v>#NAME?</v>
      </c>
      <c r="AV50" s="734">
        <f>'(E1) Vlerësimi i burimeve'!X59</f>
        <v>15253.009463800001</v>
      </c>
      <c r="AW50" s="735" t="e">
        <f t="shared" ca="1" si="21"/>
        <v>#NAME?</v>
      </c>
      <c r="AX50" s="734">
        <f>'(E1) Vlerësimi i burimeve'!AG59</f>
        <v>15563.011039750001</v>
      </c>
      <c r="AY50" s="735" t="e">
        <f t="shared" ca="1" si="22"/>
        <v>#NAME?</v>
      </c>
      <c r="AZ50" s="574" t="e">
        <f t="shared" ca="1" si="34"/>
        <v>#NAME?</v>
      </c>
      <c r="BA50" s="574" t="e">
        <f t="shared" ca="1" si="35"/>
        <v>#NAME?</v>
      </c>
      <c r="BB50" s="574" t="e">
        <f t="shared" ca="1" si="36"/>
        <v>#NAME?</v>
      </c>
    </row>
    <row r="51" spans="1:54" s="575" customFormat="1" ht="15.75" thickBot="1" x14ac:dyDescent="0.3">
      <c r="A51" s="604" t="str">
        <f>'(C2) Burimet viti kaluar'!C57</f>
        <v>A.3.6.1</v>
      </c>
      <c r="B51" s="902" t="str">
        <f>'(G1) Fjalori'!A268</f>
        <v>Bibloteka</v>
      </c>
      <c r="C51" s="903"/>
      <c r="D51" s="597">
        <f>'(C2) Burimet viti kaluar'!D57</f>
        <v>0</v>
      </c>
      <c r="E51" s="597">
        <f>'(C2) Burimet viti kaluar'!E57</f>
        <v>0</v>
      </c>
      <c r="F51" s="597">
        <f>'(C2) Burimet viti kaluar'!F57</f>
        <v>3</v>
      </c>
      <c r="G51" s="900"/>
      <c r="H51" s="901"/>
      <c r="I51" s="598"/>
      <c r="J51" s="598"/>
      <c r="K51" s="598"/>
      <c r="L51" s="598"/>
      <c r="M51" s="598"/>
      <c r="N51" s="599"/>
      <c r="O51" s="600">
        <f t="shared" ref="O51:O63" si="52">IF(F51&lt;&gt;0,F51*(1+(SUM(I51:M51))),N51)</f>
        <v>3</v>
      </c>
      <c r="P51" s="900"/>
      <c r="Q51" s="901"/>
      <c r="R51" s="598"/>
      <c r="S51" s="598"/>
      <c r="T51" s="598"/>
      <c r="U51" s="598"/>
      <c r="V51" s="598"/>
      <c r="W51" s="599"/>
      <c r="X51" s="600">
        <f t="shared" ref="X51:X63" si="53">IF(O51&lt;&gt;0,O51*(1+(SUM(R51:V51))),W51)</f>
        <v>3</v>
      </c>
      <c r="Y51" s="900"/>
      <c r="Z51" s="901"/>
      <c r="AA51" s="598"/>
      <c r="AB51" s="598"/>
      <c r="AC51" s="598"/>
      <c r="AD51" s="598"/>
      <c r="AE51" s="598"/>
      <c r="AF51" s="599"/>
      <c r="AG51" s="600">
        <f t="shared" ref="AG51:AG63" si="54">IF(X51&lt;&gt;0,X51*(1+(SUM(AA51:AE51))),AF51)</f>
        <v>3</v>
      </c>
      <c r="AI51" s="576" t="str">
        <f t="shared" si="24"/>
        <v>Bibloteka</v>
      </c>
      <c r="AJ51" s="601"/>
      <c r="AK51" s="562">
        <f t="shared" si="25"/>
        <v>0</v>
      </c>
      <c r="AL51" s="562">
        <f t="shared" si="26"/>
        <v>0</v>
      </c>
      <c r="AM51" s="562">
        <f t="shared" si="27"/>
        <v>3</v>
      </c>
      <c r="AN51" s="574" t="e">
        <f t="shared" ca="1" si="28"/>
        <v>#NAME?</v>
      </c>
      <c r="AO51" s="574" t="e">
        <f t="shared" ca="1" si="29"/>
        <v>#NAME?</v>
      </c>
      <c r="AP51" s="574" t="e">
        <f t="shared" ca="1" si="30"/>
        <v>#NAME?</v>
      </c>
      <c r="AQ51" s="574" t="e">
        <f t="shared" ca="1" si="31"/>
        <v>#NAME?</v>
      </c>
      <c r="AR51" s="574" t="e">
        <f t="shared" ca="1" si="32"/>
        <v>#NAME?</v>
      </c>
      <c r="AS51" s="574" t="e">
        <f t="shared" ca="1" si="33"/>
        <v>#NAME?</v>
      </c>
      <c r="AT51" s="734">
        <f>'(E1) Vlerësimi i burimeve'!O60</f>
        <v>0</v>
      </c>
      <c r="AU51" s="735" t="e">
        <f t="shared" ca="1" si="20"/>
        <v>#NAME?</v>
      </c>
      <c r="AV51" s="734">
        <f>'(E1) Vlerësimi i burimeve'!X60</f>
        <v>33</v>
      </c>
      <c r="AW51" s="735" t="e">
        <f t="shared" ca="1" si="21"/>
        <v>#NAME?</v>
      </c>
      <c r="AX51" s="734">
        <f>'(E1) Vlerësimi i burimeve'!AG60</f>
        <v>42.998999999999995</v>
      </c>
      <c r="AY51" s="735" t="e">
        <f t="shared" ca="1" si="22"/>
        <v>#NAME?</v>
      </c>
      <c r="AZ51" s="574" t="e">
        <f t="shared" ca="1" si="34"/>
        <v>#NAME?</v>
      </c>
      <c r="BA51" s="574" t="e">
        <f t="shared" ca="1" si="35"/>
        <v>#NAME?</v>
      </c>
      <c r="BB51" s="574" t="e">
        <f t="shared" ca="1" si="36"/>
        <v>#NAME?</v>
      </c>
    </row>
    <row r="52" spans="1:54" s="575" customFormat="1" ht="15.75" thickBot="1" x14ac:dyDescent="0.3">
      <c r="A52" s="604" t="str">
        <f>'(C2) Burimet viti kaluar'!C58</f>
        <v>A.3.6.2</v>
      </c>
      <c r="B52" s="902" t="str">
        <f>'(G1) Fjalori'!A269</f>
        <v>Muzeumet</v>
      </c>
      <c r="C52" s="903"/>
      <c r="D52" s="597">
        <f>'(C2) Burimet viti kaluar'!D58</f>
        <v>1608</v>
      </c>
      <c r="E52" s="597">
        <f>'(C2) Burimet viti kaluar'!E58</f>
        <v>274</v>
      </c>
      <c r="F52" s="597">
        <f>'(C2) Burimet viti kaluar'!F58</f>
        <v>1500</v>
      </c>
      <c r="G52" s="900"/>
      <c r="H52" s="901"/>
      <c r="I52" s="598"/>
      <c r="J52" s="598"/>
      <c r="K52" s="598"/>
      <c r="L52" s="598"/>
      <c r="M52" s="598"/>
      <c r="N52" s="599"/>
      <c r="O52" s="600">
        <f t="shared" si="52"/>
        <v>1500</v>
      </c>
      <c r="P52" s="900"/>
      <c r="Q52" s="901"/>
      <c r="R52" s="598"/>
      <c r="S52" s="598"/>
      <c r="T52" s="598"/>
      <c r="U52" s="598"/>
      <c r="V52" s="598"/>
      <c r="W52" s="599"/>
      <c r="X52" s="600">
        <f t="shared" si="53"/>
        <v>1500</v>
      </c>
      <c r="Y52" s="900"/>
      <c r="Z52" s="901"/>
      <c r="AA52" s="598"/>
      <c r="AB52" s="598"/>
      <c r="AC52" s="598"/>
      <c r="AD52" s="598"/>
      <c r="AE52" s="598"/>
      <c r="AF52" s="599"/>
      <c r="AG52" s="600">
        <f t="shared" si="54"/>
        <v>1500</v>
      </c>
      <c r="AI52" s="576" t="str">
        <f t="shared" si="24"/>
        <v>Muzeumet</v>
      </c>
      <c r="AJ52" s="601"/>
      <c r="AK52" s="562">
        <f t="shared" si="25"/>
        <v>1608</v>
      </c>
      <c r="AL52" s="562">
        <f t="shared" si="26"/>
        <v>274</v>
      </c>
      <c r="AM52" s="562">
        <f t="shared" si="27"/>
        <v>1500</v>
      </c>
      <c r="AN52" s="574" t="e">
        <f t="shared" ca="1" si="28"/>
        <v>#NAME?</v>
      </c>
      <c r="AO52" s="574" t="e">
        <f t="shared" ca="1" si="29"/>
        <v>#NAME?</v>
      </c>
      <c r="AP52" s="574" t="e">
        <f t="shared" ca="1" si="30"/>
        <v>#NAME?</v>
      </c>
      <c r="AQ52" s="574" t="e">
        <f t="shared" ca="1" si="31"/>
        <v>#NAME?</v>
      </c>
      <c r="AR52" s="574" t="e">
        <f t="shared" ca="1" si="32"/>
        <v>#NAME?</v>
      </c>
      <c r="AS52" s="574" t="e">
        <f t="shared" ca="1" si="33"/>
        <v>#NAME?</v>
      </c>
      <c r="AT52" s="734">
        <f>'(E1) Vlerësimi i burimeve'!O61</f>
        <v>1975.0005000000001</v>
      </c>
      <c r="AU52" s="735" t="e">
        <f t="shared" ca="1" si="20"/>
        <v>#NAME?</v>
      </c>
      <c r="AV52" s="734">
        <f>'(E1) Vlerësimi i burimeve'!X61</f>
        <v>1200.0103038</v>
      </c>
      <c r="AW52" s="735" t="e">
        <f t="shared" ca="1" si="21"/>
        <v>#NAME?</v>
      </c>
      <c r="AX52" s="734">
        <f>'(E1) Vlerësimi i burimeve'!AG61</f>
        <v>1500.0128797499999</v>
      </c>
      <c r="AY52" s="735" t="e">
        <f t="shared" ca="1" si="22"/>
        <v>#NAME?</v>
      </c>
      <c r="AZ52" s="574" t="e">
        <f t="shared" ca="1" si="34"/>
        <v>#NAME?</v>
      </c>
      <c r="BA52" s="574" t="e">
        <f t="shared" ca="1" si="35"/>
        <v>#NAME?</v>
      </c>
      <c r="BB52" s="574" t="e">
        <f t="shared" ca="1" si="36"/>
        <v>#NAME?</v>
      </c>
    </row>
    <row r="53" spans="1:54" s="575" customFormat="1" ht="15.75" thickBot="1" x14ac:dyDescent="0.3">
      <c r="A53" s="604" t="str">
        <f>'(C2) Burimet viti kaluar'!C59</f>
        <v>A.3.6.3</v>
      </c>
      <c r="B53" s="902" t="str">
        <f>'(G1) Fjalori'!A270</f>
        <v>Teatri</v>
      </c>
      <c r="C53" s="903"/>
      <c r="D53" s="597">
        <f>'(C2) Burimet viti kaluar'!D59</f>
        <v>0</v>
      </c>
      <c r="E53" s="597">
        <f>'(C2) Burimet viti kaluar'!E59</f>
        <v>0</v>
      </c>
      <c r="F53" s="597">
        <f>'(C2) Burimet viti kaluar'!F59</f>
        <v>25</v>
      </c>
      <c r="G53" s="900"/>
      <c r="H53" s="901"/>
      <c r="I53" s="598"/>
      <c r="J53" s="598"/>
      <c r="K53" s="598"/>
      <c r="L53" s="598"/>
      <c r="M53" s="598"/>
      <c r="N53" s="599"/>
      <c r="O53" s="600">
        <f t="shared" si="52"/>
        <v>25</v>
      </c>
      <c r="P53" s="900"/>
      <c r="Q53" s="901"/>
      <c r="R53" s="598"/>
      <c r="S53" s="598"/>
      <c r="T53" s="598"/>
      <c r="U53" s="598"/>
      <c r="V53" s="598"/>
      <c r="W53" s="599"/>
      <c r="X53" s="600">
        <f t="shared" si="53"/>
        <v>25</v>
      </c>
      <c r="Y53" s="900"/>
      <c r="Z53" s="901"/>
      <c r="AA53" s="598"/>
      <c r="AB53" s="598"/>
      <c r="AC53" s="598"/>
      <c r="AD53" s="598"/>
      <c r="AE53" s="598"/>
      <c r="AF53" s="599"/>
      <c r="AG53" s="600">
        <f t="shared" si="54"/>
        <v>25</v>
      </c>
      <c r="AI53" s="576" t="str">
        <f t="shared" si="24"/>
        <v>Teatri</v>
      </c>
      <c r="AJ53" s="601"/>
      <c r="AK53" s="562">
        <f t="shared" si="25"/>
        <v>0</v>
      </c>
      <c r="AL53" s="562">
        <f t="shared" si="26"/>
        <v>0</v>
      </c>
      <c r="AM53" s="562">
        <f t="shared" si="27"/>
        <v>25</v>
      </c>
      <c r="AN53" s="574" t="e">
        <f t="shared" ca="1" si="28"/>
        <v>#NAME?</v>
      </c>
      <c r="AO53" s="574" t="e">
        <f t="shared" ca="1" si="29"/>
        <v>#NAME?</v>
      </c>
      <c r="AP53" s="574" t="e">
        <f t="shared" ca="1" si="30"/>
        <v>#NAME?</v>
      </c>
      <c r="AQ53" s="574" t="e">
        <f t="shared" ca="1" si="31"/>
        <v>#NAME?</v>
      </c>
      <c r="AR53" s="574" t="e">
        <f t="shared" ca="1" si="32"/>
        <v>#NAME?</v>
      </c>
      <c r="AS53" s="574" t="e">
        <f t="shared" ca="1" si="33"/>
        <v>#NAME?</v>
      </c>
      <c r="AT53" s="734">
        <f>'(E1) Vlerësimi i burimeve'!O62</f>
        <v>0</v>
      </c>
      <c r="AU53" s="735" t="e">
        <f t="shared" ca="1" si="20"/>
        <v>#NAME?</v>
      </c>
      <c r="AV53" s="734">
        <f>'(E1) Vlerësimi i burimeve'!X62</f>
        <v>0</v>
      </c>
      <c r="AW53" s="735" t="e">
        <f t="shared" ca="1" si="21"/>
        <v>#NAME?</v>
      </c>
      <c r="AX53" s="734">
        <f>'(E1) Vlerësimi i burimeve'!AG62</f>
        <v>0</v>
      </c>
      <c r="AY53" s="735" t="e">
        <f t="shared" ca="1" si="22"/>
        <v>#NAME?</v>
      </c>
      <c r="AZ53" s="574" t="e">
        <f t="shared" ca="1" si="34"/>
        <v>#NAME?</v>
      </c>
      <c r="BA53" s="574" t="e">
        <f t="shared" ca="1" si="35"/>
        <v>#NAME?</v>
      </c>
      <c r="BB53" s="574" t="e">
        <f t="shared" ca="1" si="36"/>
        <v>#NAME?</v>
      </c>
    </row>
    <row r="54" spans="1:54" s="575" customFormat="1" ht="15.75" thickBot="1" x14ac:dyDescent="0.3">
      <c r="A54" s="604" t="str">
        <f>'(C2) Burimet viti kaluar'!C60</f>
        <v>A.3.6.4</v>
      </c>
      <c r="B54" s="902" t="str">
        <f>'(G1) Fjalori'!A271</f>
        <v>Qendra kulturore e fëmijëve</v>
      </c>
      <c r="C54" s="903"/>
      <c r="D54" s="597">
        <f>'(C2) Burimet viti kaluar'!D60</f>
        <v>0</v>
      </c>
      <c r="E54" s="597">
        <f>'(C2) Burimet viti kaluar'!E60</f>
        <v>0</v>
      </c>
      <c r="F54" s="597">
        <f>'(C2) Burimet viti kaluar'!F60</f>
        <v>60</v>
      </c>
      <c r="G54" s="900"/>
      <c r="H54" s="901"/>
      <c r="I54" s="598"/>
      <c r="J54" s="598"/>
      <c r="K54" s="598"/>
      <c r="L54" s="598"/>
      <c r="M54" s="598"/>
      <c r="N54" s="599"/>
      <c r="O54" s="600">
        <f t="shared" si="52"/>
        <v>60</v>
      </c>
      <c r="P54" s="900"/>
      <c r="Q54" s="901"/>
      <c r="R54" s="598"/>
      <c r="S54" s="598"/>
      <c r="T54" s="598"/>
      <c r="U54" s="598"/>
      <c r="V54" s="598"/>
      <c r="W54" s="599"/>
      <c r="X54" s="600">
        <f t="shared" si="53"/>
        <v>60</v>
      </c>
      <c r="Y54" s="900"/>
      <c r="Z54" s="901"/>
      <c r="AA54" s="598"/>
      <c r="AB54" s="598"/>
      <c r="AC54" s="598"/>
      <c r="AD54" s="598"/>
      <c r="AE54" s="598"/>
      <c r="AF54" s="599"/>
      <c r="AG54" s="600">
        <f t="shared" si="54"/>
        <v>60</v>
      </c>
      <c r="AI54" s="576" t="str">
        <f t="shared" si="24"/>
        <v>Qendra kulturore e fëmijëve</v>
      </c>
      <c r="AJ54" s="601"/>
      <c r="AK54" s="562">
        <f t="shared" si="25"/>
        <v>0</v>
      </c>
      <c r="AL54" s="562">
        <f t="shared" si="26"/>
        <v>0</v>
      </c>
      <c r="AM54" s="562">
        <f t="shared" si="27"/>
        <v>60</v>
      </c>
      <c r="AN54" s="574" t="e">
        <f t="shared" ca="1" si="28"/>
        <v>#NAME?</v>
      </c>
      <c r="AO54" s="574" t="e">
        <f t="shared" ca="1" si="29"/>
        <v>#NAME?</v>
      </c>
      <c r="AP54" s="574" t="e">
        <f t="shared" ca="1" si="30"/>
        <v>#NAME?</v>
      </c>
      <c r="AQ54" s="574" t="e">
        <f t="shared" ca="1" si="31"/>
        <v>#NAME?</v>
      </c>
      <c r="AR54" s="574" t="e">
        <f t="shared" ca="1" si="32"/>
        <v>#NAME?</v>
      </c>
      <c r="AS54" s="574" t="e">
        <f t="shared" ca="1" si="33"/>
        <v>#NAME?</v>
      </c>
      <c r="AT54" s="734">
        <f>'(E1) Vlerësimi i burimeve'!O63</f>
        <v>60</v>
      </c>
      <c r="AU54" s="735" t="e">
        <f t="shared" ca="1" si="20"/>
        <v>#NAME?</v>
      </c>
      <c r="AV54" s="734">
        <f>'(E1) Vlerësimi i burimeve'!X63</f>
        <v>60</v>
      </c>
      <c r="AW54" s="735" t="e">
        <f t="shared" ca="1" si="21"/>
        <v>#NAME?</v>
      </c>
      <c r="AX54" s="734">
        <f>'(E1) Vlerësimi i burimeve'!AG63</f>
        <v>60</v>
      </c>
      <c r="AY54" s="735" t="e">
        <f t="shared" ca="1" si="22"/>
        <v>#NAME?</v>
      </c>
      <c r="AZ54" s="574" t="e">
        <f t="shared" ca="1" si="34"/>
        <v>#NAME?</v>
      </c>
      <c r="BA54" s="574" t="e">
        <f t="shared" ca="1" si="35"/>
        <v>#NAME?</v>
      </c>
      <c r="BB54" s="574" t="e">
        <f t="shared" ca="1" si="36"/>
        <v>#NAME?</v>
      </c>
    </row>
    <row r="55" spans="1:54" s="575" customFormat="1" ht="15.75" thickBot="1" x14ac:dyDescent="0.3">
      <c r="A55" s="604" t="str">
        <f>'(C2) Burimet viti kaluar'!C61</f>
        <v>A.3.6.5</v>
      </c>
      <c r="B55" s="902" t="str">
        <f>'(G1) Fjalori'!A272</f>
        <v>Pallati i sportit</v>
      </c>
      <c r="C55" s="903"/>
      <c r="D55" s="597">
        <f>'(C2) Burimet viti kaluar'!D61</f>
        <v>0</v>
      </c>
      <c r="E55" s="597">
        <f>'(C2) Burimet viti kaluar'!E61</f>
        <v>0</v>
      </c>
      <c r="F55" s="597">
        <f>'(C2) Burimet viti kaluar'!F61</f>
        <v>0</v>
      </c>
      <c r="G55" s="900"/>
      <c r="H55" s="901"/>
      <c r="I55" s="598"/>
      <c r="J55" s="598">
        <v>0.05</v>
      </c>
      <c r="K55" s="598">
        <v>0.05</v>
      </c>
      <c r="L55" s="598"/>
      <c r="M55" s="598"/>
      <c r="N55" s="599"/>
      <c r="O55" s="600">
        <f t="shared" si="52"/>
        <v>0</v>
      </c>
      <c r="P55" s="900"/>
      <c r="Q55" s="901"/>
      <c r="R55" s="598"/>
      <c r="S55" s="598"/>
      <c r="T55" s="598"/>
      <c r="U55" s="598"/>
      <c r="V55" s="598"/>
      <c r="W55" s="599"/>
      <c r="X55" s="600">
        <f t="shared" si="53"/>
        <v>0</v>
      </c>
      <c r="Y55" s="900"/>
      <c r="Z55" s="901"/>
      <c r="AA55" s="598"/>
      <c r="AB55" s="598"/>
      <c r="AC55" s="598"/>
      <c r="AD55" s="598"/>
      <c r="AE55" s="598">
        <v>0.08</v>
      </c>
      <c r="AF55" s="599"/>
      <c r="AG55" s="600">
        <f t="shared" si="54"/>
        <v>0</v>
      </c>
      <c r="AI55" s="576" t="str">
        <f t="shared" si="24"/>
        <v>Pallati i sportit</v>
      </c>
      <c r="AJ55" s="601"/>
      <c r="AK55" s="562">
        <f t="shared" si="25"/>
        <v>0</v>
      </c>
      <c r="AL55" s="562">
        <f t="shared" si="26"/>
        <v>0</v>
      </c>
      <c r="AM55" s="562">
        <f t="shared" si="27"/>
        <v>0</v>
      </c>
      <c r="AN55" s="574" t="e">
        <f t="shared" ca="1" si="28"/>
        <v>#NAME?</v>
      </c>
      <c r="AO55" s="574" t="e">
        <f t="shared" ca="1" si="29"/>
        <v>#NAME?</v>
      </c>
      <c r="AP55" s="574" t="e">
        <f t="shared" ca="1" si="30"/>
        <v>#NAME?</v>
      </c>
      <c r="AQ55" s="574" t="e">
        <f t="shared" ca="1" si="31"/>
        <v>#NAME?</v>
      </c>
      <c r="AR55" s="574" t="e">
        <f t="shared" ca="1" si="32"/>
        <v>#NAME?</v>
      </c>
      <c r="AS55" s="574" t="e">
        <f t="shared" ca="1" si="33"/>
        <v>#NAME?</v>
      </c>
      <c r="AT55" s="734">
        <f>'(E1) Vlerësimi i burimeve'!O64</f>
        <v>0</v>
      </c>
      <c r="AU55" s="735" t="e">
        <f t="shared" ca="1" si="20"/>
        <v>#NAME?</v>
      </c>
      <c r="AV55" s="734">
        <f>'(E1) Vlerësimi i burimeve'!X64</f>
        <v>0</v>
      </c>
      <c r="AW55" s="735" t="e">
        <f t="shared" ca="1" si="21"/>
        <v>#NAME?</v>
      </c>
      <c r="AX55" s="734">
        <f>'(E1) Vlerësimi i burimeve'!AG64</f>
        <v>0</v>
      </c>
      <c r="AY55" s="735" t="e">
        <f t="shared" ca="1" si="22"/>
        <v>#NAME?</v>
      </c>
      <c r="AZ55" s="574" t="e">
        <f t="shared" ca="1" si="34"/>
        <v>#NAME?</v>
      </c>
      <c r="BA55" s="574" t="e">
        <f t="shared" ca="1" si="35"/>
        <v>#NAME?</v>
      </c>
      <c r="BB55" s="574" t="e">
        <f t="shared" ca="1" si="36"/>
        <v>#NAME?</v>
      </c>
    </row>
    <row r="56" spans="1:54" s="575" customFormat="1" ht="15.75" thickBot="1" x14ac:dyDescent="0.3">
      <c r="A56" s="604" t="str">
        <f>'(C2) Burimet viti kaluar'!C62</f>
        <v>A.3.6.6</v>
      </c>
      <c r="B56" s="902" t="str">
        <f>'(G1) Fjalori'!A273</f>
        <v>Qendra Komunitare</v>
      </c>
      <c r="C56" s="903"/>
      <c r="D56" s="597">
        <f>'(C2) Burimet viti kaluar'!D62</f>
        <v>0</v>
      </c>
      <c r="E56" s="597">
        <f>'(C2) Burimet viti kaluar'!E62</f>
        <v>0</v>
      </c>
      <c r="F56" s="597">
        <f>'(C2) Burimet viti kaluar'!F62</f>
        <v>0</v>
      </c>
      <c r="G56" s="900"/>
      <c r="H56" s="901"/>
      <c r="I56" s="598"/>
      <c r="J56" s="598"/>
      <c r="K56" s="598"/>
      <c r="L56" s="598"/>
      <c r="M56" s="598"/>
      <c r="N56" s="599"/>
      <c r="O56" s="600">
        <f t="shared" si="52"/>
        <v>0</v>
      </c>
      <c r="P56" s="900"/>
      <c r="Q56" s="901"/>
      <c r="R56" s="598"/>
      <c r="S56" s="598"/>
      <c r="T56" s="598"/>
      <c r="U56" s="598"/>
      <c r="V56" s="598"/>
      <c r="W56" s="599"/>
      <c r="X56" s="600">
        <f t="shared" si="53"/>
        <v>0</v>
      </c>
      <c r="Y56" s="900"/>
      <c r="Z56" s="901"/>
      <c r="AA56" s="598"/>
      <c r="AB56" s="598"/>
      <c r="AC56" s="598"/>
      <c r="AD56" s="598"/>
      <c r="AE56" s="598"/>
      <c r="AF56" s="599"/>
      <c r="AG56" s="600">
        <f t="shared" si="54"/>
        <v>0</v>
      </c>
      <c r="AI56" s="576" t="str">
        <f t="shared" si="24"/>
        <v>Qendra Komunitare</v>
      </c>
      <c r="AJ56" s="601"/>
      <c r="AK56" s="562">
        <f t="shared" si="25"/>
        <v>0</v>
      </c>
      <c r="AL56" s="562">
        <f t="shared" si="26"/>
        <v>0</v>
      </c>
      <c r="AM56" s="562">
        <f t="shared" si="27"/>
        <v>0</v>
      </c>
      <c r="AN56" s="574" t="e">
        <f t="shared" ca="1" si="28"/>
        <v>#NAME?</v>
      </c>
      <c r="AO56" s="574" t="e">
        <f t="shared" ca="1" si="29"/>
        <v>#NAME?</v>
      </c>
      <c r="AP56" s="574" t="e">
        <f t="shared" ca="1" si="30"/>
        <v>#NAME?</v>
      </c>
      <c r="AQ56" s="574" t="e">
        <f t="shared" ca="1" si="31"/>
        <v>#NAME?</v>
      </c>
      <c r="AR56" s="574" t="e">
        <f t="shared" ca="1" si="32"/>
        <v>#NAME?</v>
      </c>
      <c r="AS56" s="574" t="e">
        <f t="shared" ca="1" si="33"/>
        <v>#NAME?</v>
      </c>
      <c r="AT56" s="734">
        <f>'(E1) Vlerësimi i burimeve'!O65</f>
        <v>0</v>
      </c>
      <c r="AU56" s="735" t="e">
        <f t="shared" ca="1" si="20"/>
        <v>#NAME?</v>
      </c>
      <c r="AV56" s="734">
        <f>'(E1) Vlerësimi i burimeve'!X65</f>
        <v>0</v>
      </c>
      <c r="AW56" s="735" t="e">
        <f t="shared" ca="1" si="21"/>
        <v>#NAME?</v>
      </c>
      <c r="AX56" s="734">
        <f>'(E1) Vlerësimi i burimeve'!AG65</f>
        <v>0</v>
      </c>
      <c r="AY56" s="735" t="e">
        <f t="shared" ca="1" si="22"/>
        <v>#NAME?</v>
      </c>
      <c r="AZ56" s="574" t="e">
        <f t="shared" ca="1" si="34"/>
        <v>#NAME?</v>
      </c>
      <c r="BA56" s="574" t="e">
        <f t="shared" ca="1" si="35"/>
        <v>#NAME?</v>
      </c>
      <c r="BB56" s="574" t="e">
        <f t="shared" ca="1" si="36"/>
        <v>#NAME?</v>
      </c>
    </row>
    <row r="57" spans="1:54" s="575" customFormat="1" ht="15.75" thickBot="1" x14ac:dyDescent="0.3">
      <c r="A57" s="604" t="str">
        <f>'(C2) Burimet viti kaluar'!C63</f>
        <v>A.3.6.7</v>
      </c>
      <c r="B57" s="902" t="str">
        <f>'(G1) Fjalori'!A274</f>
        <v>Mensa (Konviktet)</v>
      </c>
      <c r="C57" s="903"/>
      <c r="D57" s="597">
        <f>'(C2) Burimet viti kaluar'!D63</f>
        <v>0</v>
      </c>
      <c r="E57" s="597">
        <f>'(C2) Burimet viti kaluar'!E63</f>
        <v>96</v>
      </c>
      <c r="F57" s="597">
        <f>'(C2) Burimet viti kaluar'!F63</f>
        <v>0</v>
      </c>
      <c r="G57" s="900"/>
      <c r="H57" s="901"/>
      <c r="I57" s="598"/>
      <c r="J57" s="598"/>
      <c r="K57" s="598"/>
      <c r="L57" s="598"/>
      <c r="M57" s="598"/>
      <c r="N57" s="599"/>
      <c r="O57" s="600">
        <f t="shared" si="52"/>
        <v>0</v>
      </c>
      <c r="P57" s="900"/>
      <c r="Q57" s="901"/>
      <c r="R57" s="598"/>
      <c r="S57" s="598"/>
      <c r="T57" s="598"/>
      <c r="U57" s="598"/>
      <c r="V57" s="598"/>
      <c r="W57" s="599"/>
      <c r="X57" s="600">
        <f t="shared" si="53"/>
        <v>0</v>
      </c>
      <c r="Y57" s="900"/>
      <c r="Z57" s="901"/>
      <c r="AA57" s="598"/>
      <c r="AB57" s="598"/>
      <c r="AC57" s="598"/>
      <c r="AD57" s="598"/>
      <c r="AE57" s="598"/>
      <c r="AF57" s="599"/>
      <c r="AG57" s="600">
        <f t="shared" si="54"/>
        <v>0</v>
      </c>
      <c r="AI57" s="576" t="str">
        <f t="shared" si="24"/>
        <v>Mensa (Konviktet)</v>
      </c>
      <c r="AJ57" s="601"/>
      <c r="AK57" s="562">
        <f t="shared" si="25"/>
        <v>0</v>
      </c>
      <c r="AL57" s="562">
        <f t="shared" si="26"/>
        <v>96</v>
      </c>
      <c r="AM57" s="562">
        <f t="shared" si="27"/>
        <v>0</v>
      </c>
      <c r="AN57" s="574" t="e">
        <f t="shared" ca="1" si="28"/>
        <v>#NAME?</v>
      </c>
      <c r="AO57" s="574" t="e">
        <f t="shared" ca="1" si="29"/>
        <v>#NAME?</v>
      </c>
      <c r="AP57" s="574" t="e">
        <f t="shared" ca="1" si="30"/>
        <v>#NAME?</v>
      </c>
      <c r="AQ57" s="574" t="e">
        <f t="shared" ca="1" si="31"/>
        <v>#NAME?</v>
      </c>
      <c r="AR57" s="574" t="e">
        <f t="shared" ca="1" si="32"/>
        <v>#NAME?</v>
      </c>
      <c r="AS57" s="574" t="e">
        <f t="shared" ca="1" si="33"/>
        <v>#NAME?</v>
      </c>
      <c r="AT57" s="734">
        <f>'(E1) Vlerësimi i burimeve'!O66</f>
        <v>0</v>
      </c>
      <c r="AU57" s="735" t="e">
        <f t="shared" ca="1" si="20"/>
        <v>#NAME?</v>
      </c>
      <c r="AV57" s="734">
        <f>'(E1) Vlerësimi i burimeve'!X66</f>
        <v>0</v>
      </c>
      <c r="AW57" s="735" t="e">
        <f t="shared" ca="1" si="21"/>
        <v>#NAME?</v>
      </c>
      <c r="AX57" s="734">
        <f>'(E1) Vlerësimi i burimeve'!AG66</f>
        <v>0</v>
      </c>
      <c r="AY57" s="735" t="e">
        <f t="shared" ca="1" si="22"/>
        <v>#NAME?</v>
      </c>
      <c r="AZ57" s="574" t="e">
        <f t="shared" ca="1" si="34"/>
        <v>#NAME?</v>
      </c>
      <c r="BA57" s="574" t="e">
        <f t="shared" ca="1" si="35"/>
        <v>#NAME?</v>
      </c>
      <c r="BB57" s="574" t="e">
        <f t="shared" ca="1" si="36"/>
        <v>#NAME?</v>
      </c>
    </row>
    <row r="58" spans="1:54" s="575" customFormat="1" ht="15.75" thickBot="1" x14ac:dyDescent="0.3">
      <c r="A58" s="604" t="str">
        <f>'(C2) Burimet viti kaluar'!C64</f>
        <v>A.3.6.8</v>
      </c>
      <c r="B58" s="902" t="str">
        <f>'(G1) Fjalori'!A275</f>
        <v>Kopshtet</v>
      </c>
      <c r="C58" s="903"/>
      <c r="D58" s="597">
        <f>'(C2) Burimet viti kaluar'!D64</f>
        <v>5119</v>
      </c>
      <c r="E58" s="597">
        <f>'(C2) Burimet viti kaluar'!E64</f>
        <v>3861</v>
      </c>
      <c r="F58" s="597">
        <f>'(C2) Burimet viti kaluar'!F64</f>
        <v>11954</v>
      </c>
      <c r="G58" s="900"/>
      <c r="H58" s="901"/>
      <c r="I58" s="598"/>
      <c r="J58" s="598"/>
      <c r="K58" s="598"/>
      <c r="L58" s="598"/>
      <c r="M58" s="598"/>
      <c r="N58" s="599"/>
      <c r="O58" s="600">
        <f t="shared" si="52"/>
        <v>11954</v>
      </c>
      <c r="P58" s="900"/>
      <c r="Q58" s="901"/>
      <c r="R58" s="598"/>
      <c r="S58" s="598"/>
      <c r="T58" s="598"/>
      <c r="U58" s="598"/>
      <c r="V58" s="598"/>
      <c r="W58" s="599"/>
      <c r="X58" s="600">
        <f t="shared" si="53"/>
        <v>11954</v>
      </c>
      <c r="Y58" s="900"/>
      <c r="Z58" s="901"/>
      <c r="AA58" s="598"/>
      <c r="AB58" s="598"/>
      <c r="AC58" s="598"/>
      <c r="AD58" s="598"/>
      <c r="AE58" s="598"/>
      <c r="AF58" s="599"/>
      <c r="AG58" s="600">
        <f t="shared" si="54"/>
        <v>11954</v>
      </c>
      <c r="AI58" s="576" t="str">
        <f t="shared" si="24"/>
        <v>Kopshtet</v>
      </c>
      <c r="AJ58" s="601"/>
      <c r="AK58" s="562">
        <f t="shared" si="25"/>
        <v>5119</v>
      </c>
      <c r="AL58" s="562">
        <f t="shared" si="26"/>
        <v>3861</v>
      </c>
      <c r="AM58" s="562">
        <f t="shared" si="27"/>
        <v>11954</v>
      </c>
      <c r="AN58" s="574" t="e">
        <f t="shared" ca="1" si="28"/>
        <v>#NAME?</v>
      </c>
      <c r="AO58" s="574" t="e">
        <f t="shared" ca="1" si="29"/>
        <v>#NAME?</v>
      </c>
      <c r="AP58" s="574" t="e">
        <f t="shared" ca="1" si="30"/>
        <v>#NAME?</v>
      </c>
      <c r="AQ58" s="574" t="e">
        <f t="shared" ca="1" si="31"/>
        <v>#NAME?</v>
      </c>
      <c r="AR58" s="574" t="e">
        <f t="shared" ca="1" si="32"/>
        <v>#NAME?</v>
      </c>
      <c r="AS58" s="574" t="e">
        <f t="shared" ca="1" si="33"/>
        <v>#NAME?</v>
      </c>
      <c r="AT58" s="734">
        <f>'(E1) Vlerësimi i burimeve'!O67</f>
        <v>9999.9991600000012</v>
      </c>
      <c r="AU58" s="735" t="e">
        <f t="shared" ca="1" si="20"/>
        <v>#NAME?</v>
      </c>
      <c r="AV58" s="734">
        <f>'(E1) Vlerësimi i burimeve'!X67</f>
        <v>9999.9991600000012</v>
      </c>
      <c r="AW58" s="735" t="e">
        <f t="shared" ca="1" si="21"/>
        <v>#NAME?</v>
      </c>
      <c r="AX58" s="734">
        <f>'(E1) Vlerësimi i burimeve'!AG67</f>
        <v>9999.9991600000012</v>
      </c>
      <c r="AY58" s="735" t="e">
        <f t="shared" ca="1" si="22"/>
        <v>#NAME?</v>
      </c>
      <c r="AZ58" s="574" t="e">
        <f t="shared" ca="1" si="34"/>
        <v>#NAME?</v>
      </c>
      <c r="BA58" s="574" t="e">
        <f t="shared" ca="1" si="35"/>
        <v>#NAME?</v>
      </c>
      <c r="BB58" s="574" t="e">
        <f t="shared" ca="1" si="36"/>
        <v>#NAME?</v>
      </c>
    </row>
    <row r="59" spans="1:54" s="575" customFormat="1" ht="15.75" thickBot="1" x14ac:dyDescent="0.3">
      <c r="A59" s="604" t="str">
        <f>'(C2) Burimet viti kaluar'!C65</f>
        <v>A.3.6.9</v>
      </c>
      <c r="B59" s="902" t="str">
        <f>'(G1) Fjalori'!A276</f>
        <v>Çerdhet</v>
      </c>
      <c r="C59" s="903"/>
      <c r="D59" s="597">
        <f>'(C2) Burimet viti kaluar'!D65</f>
        <v>2368</v>
      </c>
      <c r="E59" s="597">
        <f>'(C2) Burimet viti kaluar'!E65</f>
        <v>1322</v>
      </c>
      <c r="F59" s="597">
        <f>'(C2) Burimet viti kaluar'!F65</f>
        <v>2880</v>
      </c>
      <c r="G59" s="900"/>
      <c r="H59" s="901"/>
      <c r="I59" s="598"/>
      <c r="J59" s="598"/>
      <c r="K59" s="598"/>
      <c r="L59" s="598"/>
      <c r="M59" s="598"/>
      <c r="N59" s="599"/>
      <c r="O59" s="600">
        <f t="shared" si="52"/>
        <v>2880</v>
      </c>
      <c r="P59" s="900"/>
      <c r="Q59" s="901"/>
      <c r="R59" s="598"/>
      <c r="S59" s="598"/>
      <c r="T59" s="598"/>
      <c r="U59" s="598"/>
      <c r="V59" s="598"/>
      <c r="W59" s="599"/>
      <c r="X59" s="600">
        <f t="shared" si="53"/>
        <v>2880</v>
      </c>
      <c r="Y59" s="900"/>
      <c r="Z59" s="901"/>
      <c r="AA59" s="598"/>
      <c r="AB59" s="598"/>
      <c r="AC59" s="598"/>
      <c r="AD59" s="598"/>
      <c r="AE59" s="598"/>
      <c r="AF59" s="599"/>
      <c r="AG59" s="600">
        <f t="shared" si="54"/>
        <v>2880</v>
      </c>
      <c r="AI59" s="576" t="str">
        <f t="shared" si="24"/>
        <v>Çerdhet</v>
      </c>
      <c r="AJ59" s="601"/>
      <c r="AK59" s="562">
        <f t="shared" si="25"/>
        <v>2368</v>
      </c>
      <c r="AL59" s="562">
        <f t="shared" si="26"/>
        <v>1322</v>
      </c>
      <c r="AM59" s="562">
        <f t="shared" si="27"/>
        <v>2880</v>
      </c>
      <c r="AN59" s="574" t="e">
        <f t="shared" ca="1" si="28"/>
        <v>#NAME?</v>
      </c>
      <c r="AO59" s="574" t="e">
        <f t="shared" ca="1" si="29"/>
        <v>#NAME?</v>
      </c>
      <c r="AP59" s="574" t="e">
        <f t="shared" ca="1" si="30"/>
        <v>#NAME?</v>
      </c>
      <c r="AQ59" s="574" t="e">
        <f t="shared" ca="1" si="31"/>
        <v>#NAME?</v>
      </c>
      <c r="AR59" s="574" t="e">
        <f t="shared" ca="1" si="32"/>
        <v>#NAME?</v>
      </c>
      <c r="AS59" s="574" t="e">
        <f t="shared" ca="1" si="33"/>
        <v>#NAME?</v>
      </c>
      <c r="AT59" s="734">
        <f>'(E1) Vlerësimi i burimeve'!O68</f>
        <v>3168.0000000000005</v>
      </c>
      <c r="AU59" s="735" t="e">
        <f t="shared" ca="1" si="20"/>
        <v>#NAME?</v>
      </c>
      <c r="AV59" s="734">
        <f>'(E1) Vlerësimi i burimeve'!X68</f>
        <v>3960.0000000000005</v>
      </c>
      <c r="AW59" s="735" t="e">
        <f t="shared" ca="1" si="21"/>
        <v>#NAME?</v>
      </c>
      <c r="AX59" s="734">
        <f>'(E1) Vlerësimi i burimeve'!AG68</f>
        <v>3960.0000000000005</v>
      </c>
      <c r="AY59" s="735" t="e">
        <f t="shared" ca="1" si="22"/>
        <v>#NAME?</v>
      </c>
      <c r="AZ59" s="574" t="e">
        <f t="shared" ca="1" si="34"/>
        <v>#NAME?</v>
      </c>
      <c r="BA59" s="574" t="e">
        <f t="shared" ca="1" si="35"/>
        <v>#NAME?</v>
      </c>
      <c r="BB59" s="574" t="e">
        <f t="shared" ca="1" si="36"/>
        <v>#NAME?</v>
      </c>
    </row>
    <row r="60" spans="1:54" s="593" customFormat="1" ht="15.75" thickBot="1" x14ac:dyDescent="0.3">
      <c r="A60" s="594" t="str">
        <f>'(C2) Burimet viti kaluar'!C66</f>
        <v>A.3.7</v>
      </c>
      <c r="B60" s="606" t="str">
        <f>'(G1) Fjalori'!A277</f>
        <v>Tarifa për furnizimin me ujë dhe kanalizime</v>
      </c>
      <c r="C60" s="726"/>
      <c r="D60" s="597">
        <f>'(C2) Burimet viti kaluar'!D66</f>
        <v>0</v>
      </c>
      <c r="E60" s="597">
        <f>'(C2) Burimet viti kaluar'!E66</f>
        <v>0</v>
      </c>
      <c r="F60" s="597">
        <f>'(C2) Burimet viti kaluar'!F66</f>
        <v>0</v>
      </c>
      <c r="G60" s="900"/>
      <c r="H60" s="901"/>
      <c r="I60" s="598"/>
      <c r="J60" s="598"/>
      <c r="K60" s="598"/>
      <c r="L60" s="598"/>
      <c r="M60" s="598"/>
      <c r="N60" s="599"/>
      <c r="O60" s="600">
        <f t="shared" si="52"/>
        <v>0</v>
      </c>
      <c r="P60" s="900"/>
      <c r="Q60" s="901"/>
      <c r="R60" s="598"/>
      <c r="S60" s="598"/>
      <c r="T60" s="598"/>
      <c r="U60" s="598"/>
      <c r="V60" s="598"/>
      <c r="W60" s="599"/>
      <c r="X60" s="600">
        <f t="shared" si="53"/>
        <v>0</v>
      </c>
      <c r="Y60" s="900"/>
      <c r="Z60" s="901"/>
      <c r="AA60" s="598"/>
      <c r="AB60" s="598"/>
      <c r="AC60" s="598"/>
      <c r="AD60" s="598"/>
      <c r="AE60" s="598"/>
      <c r="AF60" s="599"/>
      <c r="AG60" s="600">
        <f t="shared" si="54"/>
        <v>0</v>
      </c>
      <c r="AI60" s="576" t="str">
        <f t="shared" si="24"/>
        <v>Tarifa për furnizimin me ujë dhe kanalizime</v>
      </c>
      <c r="AJ60" s="601"/>
      <c r="AK60" s="562">
        <f t="shared" si="25"/>
        <v>0</v>
      </c>
      <c r="AL60" s="562">
        <f t="shared" si="26"/>
        <v>0</v>
      </c>
      <c r="AM60" s="562">
        <f t="shared" si="27"/>
        <v>0</v>
      </c>
      <c r="AN60" s="574" t="e">
        <f t="shared" ca="1" si="28"/>
        <v>#NAME?</v>
      </c>
      <c r="AO60" s="574" t="e">
        <f t="shared" ca="1" si="29"/>
        <v>#NAME?</v>
      </c>
      <c r="AP60" s="574" t="e">
        <f t="shared" ca="1" si="30"/>
        <v>#NAME?</v>
      </c>
      <c r="AQ60" s="574" t="e">
        <f t="shared" ca="1" si="31"/>
        <v>#NAME?</v>
      </c>
      <c r="AR60" s="574" t="e">
        <f t="shared" ca="1" si="32"/>
        <v>#NAME?</v>
      </c>
      <c r="AS60" s="574" t="e">
        <f t="shared" ca="1" si="33"/>
        <v>#NAME?</v>
      </c>
      <c r="AT60" s="734">
        <f>'(E1) Vlerësimi i burimeve'!O69</f>
        <v>0</v>
      </c>
      <c r="AU60" s="735" t="e">
        <f t="shared" ca="1" si="20"/>
        <v>#NAME?</v>
      </c>
      <c r="AV60" s="734">
        <f>'(E1) Vlerësimi i burimeve'!X69</f>
        <v>0</v>
      </c>
      <c r="AW60" s="735" t="e">
        <f t="shared" ca="1" si="21"/>
        <v>#NAME?</v>
      </c>
      <c r="AX60" s="734">
        <f>'(E1) Vlerësimi i burimeve'!AG69</f>
        <v>0</v>
      </c>
      <c r="AY60" s="735" t="e">
        <f t="shared" ca="1" si="22"/>
        <v>#NAME?</v>
      </c>
      <c r="AZ60" s="574" t="e">
        <f t="shared" ca="1" si="34"/>
        <v>#NAME?</v>
      </c>
      <c r="BA60" s="574" t="e">
        <f t="shared" ca="1" si="35"/>
        <v>#NAME?</v>
      </c>
      <c r="BB60" s="574" t="e">
        <f t="shared" ca="1" si="36"/>
        <v>#NAME?</v>
      </c>
    </row>
    <row r="61" spans="1:54" s="593" customFormat="1" ht="15.75" thickBot="1" x14ac:dyDescent="0.3">
      <c r="A61" s="594" t="str">
        <f>'(C2) Burimet viti kaluar'!C67</f>
        <v>A.3.8</v>
      </c>
      <c r="B61" s="606" t="str">
        <f>'(G1) Fjalori'!A278</f>
        <v>Tarifa për shërbimin e ujitjes dhe kullimit</v>
      </c>
      <c r="C61" s="726"/>
      <c r="D61" s="597">
        <f>'(C2) Burimet viti kaluar'!D67</f>
        <v>19</v>
      </c>
      <c r="E61" s="597">
        <f>'(C2) Burimet viti kaluar'!E67</f>
        <v>6</v>
      </c>
      <c r="F61" s="597">
        <f>'(C2) Burimet viti kaluar'!F67</f>
        <v>0</v>
      </c>
      <c r="G61" s="900"/>
      <c r="H61" s="901"/>
      <c r="I61" s="598"/>
      <c r="J61" s="598"/>
      <c r="K61" s="598"/>
      <c r="L61" s="598"/>
      <c r="M61" s="598"/>
      <c r="N61" s="599"/>
      <c r="O61" s="600">
        <f t="shared" si="52"/>
        <v>0</v>
      </c>
      <c r="P61" s="900"/>
      <c r="Q61" s="901"/>
      <c r="R61" s="598"/>
      <c r="S61" s="598"/>
      <c r="T61" s="598"/>
      <c r="U61" s="598"/>
      <c r="V61" s="598"/>
      <c r="W61" s="599"/>
      <c r="X61" s="600">
        <f t="shared" si="53"/>
        <v>0</v>
      </c>
      <c r="Y61" s="900"/>
      <c r="Z61" s="901"/>
      <c r="AA61" s="598"/>
      <c r="AB61" s="598"/>
      <c r="AC61" s="598"/>
      <c r="AD61" s="598"/>
      <c r="AE61" s="598"/>
      <c r="AF61" s="599"/>
      <c r="AG61" s="600">
        <f t="shared" si="54"/>
        <v>0</v>
      </c>
      <c r="AI61" s="576" t="str">
        <f t="shared" si="24"/>
        <v>Tarifa për shërbimin e ujitjes dhe kullimit</v>
      </c>
      <c r="AJ61" s="601"/>
      <c r="AK61" s="562">
        <f t="shared" si="25"/>
        <v>19</v>
      </c>
      <c r="AL61" s="562">
        <f t="shared" si="26"/>
        <v>6</v>
      </c>
      <c r="AM61" s="562">
        <f t="shared" si="27"/>
        <v>0</v>
      </c>
      <c r="AN61" s="574" t="e">
        <f t="shared" ca="1" si="28"/>
        <v>#NAME?</v>
      </c>
      <c r="AO61" s="574" t="e">
        <f t="shared" ca="1" si="29"/>
        <v>#NAME?</v>
      </c>
      <c r="AP61" s="574" t="e">
        <f t="shared" ca="1" si="30"/>
        <v>#NAME?</v>
      </c>
      <c r="AQ61" s="574" t="e">
        <f t="shared" ca="1" si="31"/>
        <v>#NAME?</v>
      </c>
      <c r="AR61" s="574" t="e">
        <f t="shared" ca="1" si="32"/>
        <v>#NAME?</v>
      </c>
      <c r="AS61" s="574" t="e">
        <f t="shared" ca="1" si="33"/>
        <v>#NAME?</v>
      </c>
      <c r="AT61" s="734">
        <f>'(E1) Vlerësimi i burimeve'!O70</f>
        <v>0</v>
      </c>
      <c r="AU61" s="735" t="e">
        <f t="shared" ca="1" si="20"/>
        <v>#NAME?</v>
      </c>
      <c r="AV61" s="734">
        <f>'(E1) Vlerësimi i burimeve'!X70</f>
        <v>0</v>
      </c>
      <c r="AW61" s="735" t="e">
        <f t="shared" ca="1" si="21"/>
        <v>#NAME?</v>
      </c>
      <c r="AX61" s="734">
        <f>'(E1) Vlerësimi i burimeve'!AG70</f>
        <v>0</v>
      </c>
      <c r="AY61" s="735" t="e">
        <f t="shared" ca="1" si="22"/>
        <v>#NAME?</v>
      </c>
      <c r="AZ61" s="574" t="e">
        <f t="shared" ca="1" si="34"/>
        <v>#NAME?</v>
      </c>
      <c r="BA61" s="574" t="e">
        <f t="shared" ca="1" si="35"/>
        <v>#NAME?</v>
      </c>
      <c r="BB61" s="574" t="e">
        <f t="shared" ca="1" si="36"/>
        <v>#NAME?</v>
      </c>
    </row>
    <row r="62" spans="1:54" s="593" customFormat="1" ht="15.75" thickBot="1" x14ac:dyDescent="0.3">
      <c r="A62" s="594" t="str">
        <f>'(C2) Burimet viti kaluar'!C68</f>
        <v>A.3.9</v>
      </c>
      <c r="B62" s="606" t="str">
        <f>'(G1) Fjalori'!A279</f>
        <v>Tarifa e përkohëshme</v>
      </c>
      <c r="C62" s="726"/>
      <c r="D62" s="597">
        <f>'(C2) Burimet viti kaluar'!D68</f>
        <v>0</v>
      </c>
      <c r="E62" s="597">
        <f>'(C2) Burimet viti kaluar'!E68</f>
        <v>0</v>
      </c>
      <c r="F62" s="597">
        <f>'(C2) Burimet viti kaluar'!F68</f>
        <v>0</v>
      </c>
      <c r="G62" s="900"/>
      <c r="H62" s="901"/>
      <c r="I62" s="598"/>
      <c r="J62" s="598"/>
      <c r="K62" s="598"/>
      <c r="L62" s="598"/>
      <c r="M62" s="598"/>
      <c r="N62" s="599"/>
      <c r="O62" s="600">
        <f t="shared" si="52"/>
        <v>0</v>
      </c>
      <c r="P62" s="900"/>
      <c r="Q62" s="901"/>
      <c r="R62" s="598"/>
      <c r="S62" s="598"/>
      <c r="T62" s="598"/>
      <c r="U62" s="598"/>
      <c r="V62" s="598"/>
      <c r="W62" s="599"/>
      <c r="X62" s="600">
        <f t="shared" si="53"/>
        <v>0</v>
      </c>
      <c r="Y62" s="900"/>
      <c r="Z62" s="901"/>
      <c r="AA62" s="598"/>
      <c r="AB62" s="598"/>
      <c r="AC62" s="598"/>
      <c r="AD62" s="598"/>
      <c r="AE62" s="598"/>
      <c r="AF62" s="599"/>
      <c r="AG62" s="600">
        <f t="shared" si="54"/>
        <v>0</v>
      </c>
      <c r="AI62" s="576" t="str">
        <f t="shared" si="24"/>
        <v>Tarifa e përkohëshme</v>
      </c>
      <c r="AJ62" s="601"/>
      <c r="AK62" s="562">
        <f t="shared" si="25"/>
        <v>0</v>
      </c>
      <c r="AL62" s="562">
        <f t="shared" si="26"/>
        <v>0</v>
      </c>
      <c r="AM62" s="562">
        <f t="shared" si="27"/>
        <v>0</v>
      </c>
      <c r="AN62" s="574" t="e">
        <f t="shared" ca="1" si="28"/>
        <v>#NAME?</v>
      </c>
      <c r="AO62" s="574" t="e">
        <f t="shared" ca="1" si="29"/>
        <v>#NAME?</v>
      </c>
      <c r="AP62" s="574" t="e">
        <f t="shared" ca="1" si="30"/>
        <v>#NAME?</v>
      </c>
      <c r="AQ62" s="574" t="e">
        <f t="shared" ca="1" si="31"/>
        <v>#NAME?</v>
      </c>
      <c r="AR62" s="574" t="e">
        <f t="shared" ca="1" si="32"/>
        <v>#NAME?</v>
      </c>
      <c r="AS62" s="574" t="e">
        <f t="shared" ca="1" si="33"/>
        <v>#NAME?</v>
      </c>
      <c r="AT62" s="734">
        <f>'(E1) Vlerësimi i burimeve'!O71</f>
        <v>0</v>
      </c>
      <c r="AU62" s="735" t="e">
        <f t="shared" ca="1" si="20"/>
        <v>#NAME?</v>
      </c>
      <c r="AV62" s="734">
        <f>'(E1) Vlerësimi i burimeve'!X71</f>
        <v>0</v>
      </c>
      <c r="AW62" s="735" t="e">
        <f t="shared" ca="1" si="21"/>
        <v>#NAME?</v>
      </c>
      <c r="AX62" s="734">
        <f>'(E1) Vlerësimi i burimeve'!AG71</f>
        <v>0</v>
      </c>
      <c r="AY62" s="735" t="e">
        <f t="shared" ca="1" si="22"/>
        <v>#NAME?</v>
      </c>
      <c r="AZ62" s="574" t="e">
        <f t="shared" ca="1" si="34"/>
        <v>#NAME?</v>
      </c>
      <c r="BA62" s="574" t="e">
        <f t="shared" ca="1" si="35"/>
        <v>#NAME?</v>
      </c>
      <c r="BB62" s="574" t="e">
        <f t="shared" ca="1" si="36"/>
        <v>#NAME?</v>
      </c>
    </row>
    <row r="63" spans="1:54" s="593" customFormat="1" ht="15.75" thickBot="1" x14ac:dyDescent="0.3">
      <c r="A63" s="594" t="str">
        <f>'(C2) Burimet viti kaluar'!C69</f>
        <v>A.3.10</v>
      </c>
      <c r="B63" s="606" t="str">
        <f>'(G1) Fjalori'!A280</f>
        <v>Tarifa të tjera</v>
      </c>
      <c r="C63" s="726"/>
      <c r="D63" s="597">
        <f>'(C2) Burimet viti kaluar'!D69</f>
        <v>0</v>
      </c>
      <c r="E63" s="597">
        <f>'(C2) Burimet viti kaluar'!E69</f>
        <v>0</v>
      </c>
      <c r="F63" s="597">
        <f>'(C2) Burimet viti kaluar'!F69</f>
        <v>0</v>
      </c>
      <c r="G63" s="900"/>
      <c r="H63" s="901"/>
      <c r="I63" s="598"/>
      <c r="J63" s="598"/>
      <c r="K63" s="598"/>
      <c r="L63" s="598"/>
      <c r="M63" s="598"/>
      <c r="N63" s="599"/>
      <c r="O63" s="600">
        <f t="shared" si="52"/>
        <v>0</v>
      </c>
      <c r="P63" s="900"/>
      <c r="Q63" s="901"/>
      <c r="R63" s="598"/>
      <c r="S63" s="598"/>
      <c r="T63" s="598"/>
      <c r="U63" s="598"/>
      <c r="V63" s="598"/>
      <c r="W63" s="599"/>
      <c r="X63" s="600">
        <f t="shared" si="53"/>
        <v>0</v>
      </c>
      <c r="Y63" s="900"/>
      <c r="Z63" s="901"/>
      <c r="AA63" s="598"/>
      <c r="AB63" s="598"/>
      <c r="AC63" s="598"/>
      <c r="AD63" s="598"/>
      <c r="AE63" s="598"/>
      <c r="AF63" s="599"/>
      <c r="AG63" s="600">
        <f t="shared" si="54"/>
        <v>0</v>
      </c>
      <c r="AI63" s="576" t="str">
        <f t="shared" si="24"/>
        <v>Tarifa të tjera</v>
      </c>
      <c r="AJ63" s="601"/>
      <c r="AK63" s="562">
        <f t="shared" si="25"/>
        <v>0</v>
      </c>
      <c r="AL63" s="562">
        <f t="shared" si="26"/>
        <v>0</v>
      </c>
      <c r="AM63" s="562">
        <f t="shared" si="27"/>
        <v>0</v>
      </c>
      <c r="AN63" s="574" t="e">
        <f t="shared" ca="1" si="28"/>
        <v>#NAME?</v>
      </c>
      <c r="AO63" s="574" t="e">
        <f t="shared" ca="1" si="29"/>
        <v>#NAME?</v>
      </c>
      <c r="AP63" s="574" t="e">
        <f t="shared" ca="1" si="30"/>
        <v>#NAME?</v>
      </c>
      <c r="AQ63" s="574" t="e">
        <f t="shared" ca="1" si="31"/>
        <v>#NAME?</v>
      </c>
      <c r="AR63" s="574" t="e">
        <f t="shared" ca="1" si="32"/>
        <v>#NAME?</v>
      </c>
      <c r="AS63" s="574" t="e">
        <f t="shared" ca="1" si="33"/>
        <v>#NAME?</v>
      </c>
      <c r="AT63" s="734">
        <f>'(E1) Vlerësimi i burimeve'!O72</f>
        <v>5192</v>
      </c>
      <c r="AU63" s="735" t="e">
        <f t="shared" ca="1" si="20"/>
        <v>#NAME?</v>
      </c>
      <c r="AV63" s="734">
        <f>'(E1) Vlerësimi i burimeve'!X72</f>
        <v>5745.9863999999998</v>
      </c>
      <c r="AW63" s="735" t="e">
        <f t="shared" ca="1" si="21"/>
        <v>#NAME?</v>
      </c>
      <c r="AX63" s="734">
        <f>'(E1) Vlerësimi i burimeve'!AG72</f>
        <v>6051.9601757999999</v>
      </c>
      <c r="AY63" s="735" t="e">
        <f t="shared" ca="1" si="22"/>
        <v>#NAME?</v>
      </c>
      <c r="AZ63" s="574" t="e">
        <f t="shared" ca="1" si="34"/>
        <v>#NAME?</v>
      </c>
      <c r="BA63" s="574" t="e">
        <f t="shared" ca="1" si="35"/>
        <v>#NAME?</v>
      </c>
      <c r="BB63" s="574" t="e">
        <f t="shared" ca="1" si="36"/>
        <v>#NAME?</v>
      </c>
    </row>
    <row r="64" spans="1:54" x14ac:dyDescent="0.25">
      <c r="B64" s="625"/>
      <c r="C64" s="624"/>
      <c r="D64" s="625">
        <v>2015</v>
      </c>
      <c r="E64" s="625">
        <v>2016</v>
      </c>
      <c r="F64" s="625">
        <v>2017</v>
      </c>
      <c r="G64" s="625">
        <v>2018</v>
      </c>
      <c r="H64" s="625">
        <v>2019</v>
      </c>
      <c r="I64" s="625">
        <v>2020</v>
      </c>
      <c r="AI64" s="611"/>
      <c r="AJ64" s="611"/>
      <c r="AK64" s="611"/>
      <c r="AL64" s="611"/>
      <c r="AM64" s="611"/>
      <c r="AN64" s="611"/>
      <c r="AO64" s="611"/>
      <c r="AP64" s="611"/>
    </row>
    <row r="65" spans="3:42" x14ac:dyDescent="0.25">
      <c r="C65" s="625"/>
      <c r="D65" s="626" t="e">
        <f>#REF!</f>
        <v>#REF!</v>
      </c>
      <c r="E65" s="626">
        <v>98</v>
      </c>
      <c r="F65" s="626">
        <v>105</v>
      </c>
      <c r="G65" s="627">
        <v>106.3372045</v>
      </c>
      <c r="H65" s="627">
        <v>108.48035900000001</v>
      </c>
      <c r="I65" s="627">
        <v>110.6235135</v>
      </c>
      <c r="AI65" s="612"/>
      <c r="AJ65" s="628"/>
      <c r="AK65" s="629"/>
      <c r="AL65" s="629"/>
      <c r="AM65" s="629"/>
      <c r="AN65" s="629"/>
      <c r="AO65" s="629"/>
      <c r="AP65" s="629"/>
    </row>
    <row r="66" spans="3:42" x14ac:dyDescent="0.25">
      <c r="C66" s="625"/>
      <c r="D66" s="630"/>
      <c r="E66" s="630"/>
      <c r="F66" s="627">
        <v>105</v>
      </c>
      <c r="G66" s="627">
        <v>102.94234882273504</v>
      </c>
      <c r="H66" s="627">
        <v>105.01893611637921</v>
      </c>
      <c r="I66" s="627">
        <v>107.01728021836085</v>
      </c>
      <c r="AI66" s="612"/>
      <c r="AJ66" s="631"/>
      <c r="AK66" s="632"/>
      <c r="AL66" s="632"/>
      <c r="AM66" s="632"/>
      <c r="AN66" s="573"/>
      <c r="AO66" s="573"/>
      <c r="AP66" s="573"/>
    </row>
    <row r="67" spans="3:42" x14ac:dyDescent="0.25">
      <c r="C67" s="625"/>
      <c r="D67" s="630"/>
      <c r="E67" s="630"/>
      <c r="F67" s="627">
        <v>105</v>
      </c>
      <c r="G67" s="627">
        <v>109.73206017726496</v>
      </c>
      <c r="H67" s="627">
        <v>111.94178188362081</v>
      </c>
      <c r="I67" s="627">
        <v>114.22974678163915</v>
      </c>
      <c r="AI67" s="612"/>
      <c r="AJ67" s="631"/>
      <c r="AK67" s="632"/>
      <c r="AL67" s="632"/>
      <c r="AM67" s="632"/>
      <c r="AN67" s="573"/>
      <c r="AO67" s="573"/>
      <c r="AP67" s="573"/>
    </row>
    <row r="68" spans="3:42" x14ac:dyDescent="0.25">
      <c r="C68" s="625"/>
      <c r="D68" s="630"/>
      <c r="E68" s="630"/>
      <c r="F68" s="630"/>
      <c r="G68" s="626">
        <v>107</v>
      </c>
      <c r="H68" s="626">
        <v>104</v>
      </c>
      <c r="I68" s="626">
        <v>115</v>
      </c>
      <c r="AI68" s="612"/>
      <c r="AJ68" s="631"/>
      <c r="AK68" s="632"/>
      <c r="AL68" s="632"/>
      <c r="AM68" s="632"/>
      <c r="AN68" s="573"/>
      <c r="AO68" s="573"/>
      <c r="AP68" s="573"/>
    </row>
    <row r="69" spans="3:42" x14ac:dyDescent="0.25">
      <c r="C69" s="625"/>
      <c r="D69" s="630"/>
      <c r="E69" s="630"/>
      <c r="F69" s="630"/>
      <c r="G69" s="633" t="s">
        <v>476</v>
      </c>
      <c r="H69" s="633" t="s">
        <v>1032</v>
      </c>
      <c r="I69" s="633" t="s">
        <v>1032</v>
      </c>
      <c r="AI69" s="612"/>
      <c r="AJ69" s="631"/>
      <c r="AK69" s="632"/>
      <c r="AL69" s="632"/>
      <c r="AM69" s="632"/>
      <c r="AN69" s="632"/>
      <c r="AO69" s="632"/>
      <c r="AP69" s="632"/>
    </row>
    <row r="70" spans="3:42" x14ac:dyDescent="0.25">
      <c r="AI70" s="612"/>
      <c r="AJ70" s="631"/>
      <c r="AK70" s="630"/>
      <c r="AL70" s="630"/>
      <c r="AM70" s="630"/>
      <c r="AN70" s="634"/>
      <c r="AO70" s="634"/>
      <c r="AP70" s="634"/>
    </row>
    <row r="71" spans="3:42" x14ac:dyDescent="0.25">
      <c r="AI71" s="611"/>
      <c r="AJ71" s="611"/>
      <c r="AK71" s="611"/>
      <c r="AL71" s="611"/>
      <c r="AM71" s="611"/>
      <c r="AN71" s="611"/>
      <c r="AO71" s="611"/>
      <c r="AP71" s="611"/>
    </row>
    <row r="72" spans="3:42" x14ac:dyDescent="0.25">
      <c r="C72" s="624"/>
      <c r="D72" s="625"/>
      <c r="E72" s="625"/>
      <c r="F72" s="625"/>
      <c r="G72" s="625"/>
      <c r="H72" s="625"/>
      <c r="I72" s="625"/>
      <c r="AI72" s="612"/>
      <c r="AJ72" s="628"/>
      <c r="AK72" s="629"/>
      <c r="AL72" s="629"/>
      <c r="AM72" s="629"/>
      <c r="AN72" s="629"/>
      <c r="AO72" s="629"/>
      <c r="AP72" s="629"/>
    </row>
    <row r="73" spans="3:42" x14ac:dyDescent="0.25">
      <c r="C73" s="624"/>
      <c r="D73" s="625">
        <v>2015</v>
      </c>
      <c r="E73" s="625">
        <v>2016</v>
      </c>
      <c r="F73" s="625">
        <v>2017</v>
      </c>
      <c r="G73" s="625">
        <v>2018</v>
      </c>
      <c r="H73" s="625">
        <v>2019</v>
      </c>
      <c r="I73" s="625">
        <v>2020</v>
      </c>
      <c r="AI73" s="612"/>
      <c r="AJ73" s="631"/>
      <c r="AK73" s="632"/>
      <c r="AL73" s="632"/>
      <c r="AM73" s="632"/>
      <c r="AN73" s="573"/>
      <c r="AO73" s="573"/>
      <c r="AP73" s="573"/>
    </row>
    <row r="74" spans="3:42" x14ac:dyDescent="0.25">
      <c r="C74" s="625"/>
      <c r="D74" s="626">
        <v>1000</v>
      </c>
      <c r="E74" s="626">
        <v>1050</v>
      </c>
      <c r="F74" s="626">
        <v>980</v>
      </c>
      <c r="G74" s="627">
        <v>985.50393999999994</v>
      </c>
      <c r="H74" s="627">
        <v>980.26188000000002</v>
      </c>
      <c r="I74" s="627">
        <v>975.01981999999998</v>
      </c>
      <c r="AI74" s="612"/>
      <c r="AJ74" s="631"/>
      <c r="AK74" s="632"/>
      <c r="AL74" s="632"/>
      <c r="AM74" s="632"/>
      <c r="AN74" s="573"/>
      <c r="AO74" s="573"/>
      <c r="AP74" s="573"/>
    </row>
    <row r="75" spans="3:42" x14ac:dyDescent="0.25">
      <c r="C75" s="625"/>
      <c r="D75" s="630"/>
      <c r="E75" s="630"/>
      <c r="F75" s="627">
        <v>105</v>
      </c>
      <c r="G75" s="627">
        <v>940.23919763646722</v>
      </c>
      <c r="H75" s="627">
        <v>934.10957488505608</v>
      </c>
      <c r="I75" s="627">
        <v>926.93670957814459</v>
      </c>
      <c r="AI75" s="612"/>
      <c r="AJ75" s="631"/>
      <c r="AK75" s="632"/>
      <c r="AL75" s="632"/>
      <c r="AM75" s="632"/>
      <c r="AN75" s="573"/>
      <c r="AO75" s="573"/>
      <c r="AP75" s="573"/>
    </row>
    <row r="76" spans="3:42" x14ac:dyDescent="0.25">
      <c r="C76" s="625"/>
      <c r="D76" s="630"/>
      <c r="E76" s="630"/>
      <c r="F76" s="627">
        <v>105</v>
      </c>
      <c r="G76" s="627">
        <v>1030.7686823635327</v>
      </c>
      <c r="H76" s="627">
        <v>1026.4141851149441</v>
      </c>
      <c r="I76" s="627">
        <v>1023.1029304218554</v>
      </c>
      <c r="AI76" s="612"/>
      <c r="AJ76" s="631"/>
      <c r="AK76" s="632"/>
      <c r="AL76" s="632"/>
      <c r="AM76" s="632"/>
      <c r="AN76" s="632"/>
      <c r="AO76" s="632"/>
      <c r="AP76" s="632"/>
    </row>
    <row r="77" spans="3:42" x14ac:dyDescent="0.25">
      <c r="C77" s="625"/>
      <c r="D77" s="630"/>
      <c r="E77" s="630"/>
      <c r="F77" s="630"/>
      <c r="G77" s="626">
        <v>935</v>
      </c>
      <c r="H77" s="626">
        <v>1000</v>
      </c>
      <c r="I77" s="626">
        <v>1050</v>
      </c>
      <c r="AI77" s="612"/>
      <c r="AJ77" s="631"/>
      <c r="AK77" s="630"/>
      <c r="AL77" s="630"/>
      <c r="AM77" s="630"/>
      <c r="AN77" s="634"/>
      <c r="AO77" s="634"/>
      <c r="AP77" s="634"/>
    </row>
    <row r="78" spans="3:42" x14ac:dyDescent="0.25">
      <c r="C78" s="625"/>
      <c r="D78" s="630"/>
      <c r="E78" s="630"/>
      <c r="F78" s="630"/>
      <c r="G78" s="633" t="s">
        <v>1032</v>
      </c>
      <c r="H78" s="633" t="s">
        <v>476</v>
      </c>
      <c r="I78" s="633" t="s">
        <v>1032</v>
      </c>
      <c r="AI78" s="611"/>
      <c r="AJ78" s="611"/>
      <c r="AK78" s="611"/>
      <c r="AL78" s="611"/>
      <c r="AM78" s="611"/>
      <c r="AN78" s="611"/>
      <c r="AO78" s="611"/>
      <c r="AP78" s="611"/>
    </row>
    <row r="79" spans="3:42" x14ac:dyDescent="0.25">
      <c r="C79" s="625"/>
      <c r="D79" s="631"/>
      <c r="E79" s="631"/>
      <c r="F79" s="631"/>
      <c r="G79" s="635"/>
      <c r="H79" s="635"/>
      <c r="I79" s="635"/>
      <c r="AI79" s="612"/>
      <c r="AJ79" s="628"/>
      <c r="AK79" s="629"/>
      <c r="AL79" s="629"/>
      <c r="AM79" s="629"/>
      <c r="AN79" s="629"/>
      <c r="AO79" s="629"/>
      <c r="AP79" s="629"/>
    </row>
    <row r="80" spans="3:42" x14ac:dyDescent="0.25">
      <c r="AI80" s="612"/>
      <c r="AJ80" s="631"/>
      <c r="AK80" s="632"/>
      <c r="AL80" s="632"/>
      <c r="AM80" s="632"/>
      <c r="AN80" s="573"/>
      <c r="AO80" s="573"/>
      <c r="AP80" s="573"/>
    </row>
    <row r="81" spans="3:42" x14ac:dyDescent="0.25">
      <c r="AI81" s="612"/>
      <c r="AJ81" s="631"/>
      <c r="AK81" s="632"/>
      <c r="AL81" s="632"/>
      <c r="AM81" s="632"/>
      <c r="AN81" s="573"/>
      <c r="AO81" s="573"/>
      <c r="AP81" s="573"/>
    </row>
    <row r="82" spans="3:42" x14ac:dyDescent="0.25">
      <c r="C82" s="624"/>
      <c r="D82" s="625"/>
      <c r="E82" s="625"/>
      <c r="F82" s="625"/>
      <c r="G82" s="625"/>
      <c r="H82" s="625"/>
      <c r="I82" s="625"/>
      <c r="AI82" s="612"/>
      <c r="AJ82" s="631"/>
      <c r="AK82" s="632"/>
      <c r="AL82" s="632"/>
      <c r="AM82" s="632"/>
      <c r="AN82" s="573"/>
      <c r="AO82" s="573"/>
      <c r="AP82" s="573"/>
    </row>
    <row r="83" spans="3:42" x14ac:dyDescent="0.25">
      <c r="C83" s="624"/>
      <c r="D83" s="625">
        <v>2015</v>
      </c>
      <c r="E83" s="625">
        <v>2016</v>
      </c>
      <c r="F83" s="625">
        <v>2017</v>
      </c>
      <c r="G83" s="625">
        <v>2018</v>
      </c>
      <c r="H83" s="625">
        <v>2019</v>
      </c>
      <c r="I83" s="625">
        <v>2020</v>
      </c>
      <c r="AI83" s="612"/>
      <c r="AJ83" s="631"/>
      <c r="AK83" s="632"/>
      <c r="AL83" s="632"/>
      <c r="AM83" s="632"/>
      <c r="AN83" s="632"/>
      <c r="AO83" s="632"/>
      <c r="AP83" s="632"/>
    </row>
    <row r="84" spans="3:42" x14ac:dyDescent="0.25">
      <c r="C84" s="625"/>
      <c r="D84" s="626">
        <v>1000</v>
      </c>
      <c r="E84" s="626">
        <v>750</v>
      </c>
      <c r="F84" s="626">
        <v>950</v>
      </c>
      <c r="G84" s="627">
        <v>866.86022500000001</v>
      </c>
      <c r="H84" s="627">
        <v>824.01794999999993</v>
      </c>
      <c r="I84" s="627">
        <v>781.17567499999996</v>
      </c>
      <c r="AI84" s="612"/>
      <c r="AJ84" s="631"/>
      <c r="AK84" s="630"/>
      <c r="AL84" s="630"/>
      <c r="AM84" s="630"/>
      <c r="AN84" s="634"/>
      <c r="AO84" s="634"/>
      <c r="AP84" s="634"/>
    </row>
    <row r="85" spans="3:42" x14ac:dyDescent="0.25">
      <c r="C85" s="625"/>
      <c r="D85" s="630"/>
      <c r="E85" s="630"/>
      <c r="F85" s="627">
        <v>105</v>
      </c>
      <c r="G85" s="627">
        <v>697.11744113675218</v>
      </c>
      <c r="H85" s="627">
        <v>650.94680581896</v>
      </c>
      <c r="I85" s="627">
        <v>600.86401091804237</v>
      </c>
      <c r="AI85" s="611"/>
      <c r="AJ85" s="611"/>
      <c r="AK85" s="611"/>
      <c r="AL85" s="611"/>
      <c r="AM85" s="611"/>
      <c r="AN85" s="611"/>
      <c r="AO85" s="611"/>
      <c r="AP85" s="611"/>
    </row>
    <row r="86" spans="3:42" x14ac:dyDescent="0.25">
      <c r="C86" s="625"/>
      <c r="D86" s="630"/>
      <c r="E86" s="630"/>
      <c r="F86" s="627">
        <v>105</v>
      </c>
      <c r="G86" s="627">
        <v>1036.6030088632479</v>
      </c>
      <c r="H86" s="627">
        <v>997.08909418103985</v>
      </c>
      <c r="I86" s="627">
        <v>961.48733908195754</v>
      </c>
      <c r="AI86" s="612"/>
      <c r="AJ86" s="628"/>
      <c r="AK86" s="629"/>
      <c r="AL86" s="629"/>
      <c r="AM86" s="629"/>
      <c r="AN86" s="629"/>
      <c r="AO86" s="629"/>
      <c r="AP86" s="629"/>
    </row>
    <row r="87" spans="3:42" x14ac:dyDescent="0.25">
      <c r="C87" s="625"/>
      <c r="D87" s="630"/>
      <c r="E87" s="630"/>
      <c r="F87" s="630"/>
      <c r="G87" s="626">
        <v>1000</v>
      </c>
      <c r="H87" s="626">
        <v>1050</v>
      </c>
      <c r="I87" s="626">
        <v>1100</v>
      </c>
      <c r="AI87" s="612"/>
      <c r="AJ87" s="631"/>
      <c r="AK87" s="632"/>
      <c r="AL87" s="632"/>
      <c r="AM87" s="632"/>
      <c r="AN87" s="573"/>
      <c r="AO87" s="573"/>
      <c r="AP87" s="573"/>
    </row>
    <row r="88" spans="3:42" x14ac:dyDescent="0.25">
      <c r="C88" s="625"/>
      <c r="D88" s="630"/>
      <c r="E88" s="630"/>
      <c r="F88" s="630"/>
      <c r="G88" s="633" t="s">
        <v>476</v>
      </c>
      <c r="H88" s="633" t="s">
        <v>1032</v>
      </c>
      <c r="I88" s="633" t="s">
        <v>1032</v>
      </c>
      <c r="AI88" s="612"/>
      <c r="AJ88" s="631"/>
      <c r="AK88" s="632"/>
      <c r="AL88" s="632"/>
      <c r="AM88" s="632"/>
      <c r="AN88" s="573"/>
      <c r="AO88" s="573"/>
      <c r="AP88" s="573"/>
    </row>
    <row r="89" spans="3:42" x14ac:dyDescent="0.25">
      <c r="AI89" s="612"/>
      <c r="AJ89" s="631"/>
      <c r="AK89" s="632"/>
      <c r="AL89" s="632"/>
      <c r="AM89" s="632"/>
      <c r="AN89" s="573"/>
      <c r="AO89" s="573"/>
      <c r="AP89" s="573"/>
    </row>
    <row r="90" spans="3:42" x14ac:dyDescent="0.25">
      <c r="AI90" s="612"/>
      <c r="AJ90" s="631"/>
      <c r="AK90" s="632"/>
      <c r="AL90" s="632"/>
      <c r="AM90" s="632"/>
      <c r="AN90" s="632"/>
      <c r="AO90" s="632"/>
      <c r="AP90" s="632"/>
    </row>
    <row r="91" spans="3:42" x14ac:dyDescent="0.25">
      <c r="AI91" s="612"/>
      <c r="AJ91" s="631"/>
      <c r="AK91" s="630"/>
      <c r="AL91" s="630"/>
      <c r="AM91" s="630"/>
      <c r="AN91" s="634"/>
      <c r="AO91" s="634"/>
      <c r="AP91" s="634"/>
    </row>
    <row r="92" spans="3:42" x14ac:dyDescent="0.25">
      <c r="AI92" s="611"/>
      <c r="AJ92" s="611"/>
      <c r="AK92" s="611"/>
      <c r="AL92" s="611"/>
      <c r="AM92" s="611"/>
      <c r="AN92" s="611"/>
      <c r="AO92" s="611"/>
      <c r="AP92" s="611"/>
    </row>
    <row r="93" spans="3:42" x14ac:dyDescent="0.25">
      <c r="AI93" s="612"/>
      <c r="AJ93" s="628"/>
      <c r="AK93" s="629"/>
      <c r="AL93" s="629"/>
      <c r="AM93" s="629"/>
      <c r="AN93" s="629"/>
      <c r="AO93" s="629"/>
      <c r="AP93" s="629"/>
    </row>
    <row r="94" spans="3:42" x14ac:dyDescent="0.25">
      <c r="AI94" s="612"/>
      <c r="AJ94" s="631"/>
      <c r="AK94" s="632"/>
      <c r="AL94" s="632"/>
      <c r="AM94" s="632"/>
      <c r="AN94" s="573"/>
      <c r="AO94" s="573"/>
      <c r="AP94" s="573"/>
    </row>
    <row r="95" spans="3:42" x14ac:dyDescent="0.25">
      <c r="AI95" s="612"/>
      <c r="AJ95" s="631"/>
      <c r="AK95" s="632"/>
      <c r="AL95" s="632"/>
      <c r="AM95" s="632"/>
      <c r="AN95" s="573"/>
      <c r="AO95" s="573"/>
      <c r="AP95" s="573"/>
    </row>
    <row r="96" spans="3:42" x14ac:dyDescent="0.25">
      <c r="AI96" s="612"/>
      <c r="AJ96" s="631"/>
      <c r="AK96" s="632"/>
      <c r="AL96" s="632"/>
      <c r="AM96" s="632"/>
      <c r="AN96" s="573"/>
      <c r="AO96" s="573"/>
      <c r="AP96" s="573"/>
    </row>
    <row r="97" spans="4:42" x14ac:dyDescent="0.25">
      <c r="AI97" s="612"/>
      <c r="AJ97" s="631"/>
      <c r="AK97" s="632"/>
      <c r="AL97" s="632"/>
      <c r="AM97" s="632"/>
      <c r="AN97" s="632"/>
      <c r="AO97" s="632"/>
      <c r="AP97" s="632"/>
    </row>
    <row r="98" spans="4:42" x14ac:dyDescent="0.25">
      <c r="AI98" s="612"/>
      <c r="AJ98" s="631"/>
      <c r="AK98" s="630"/>
      <c r="AL98" s="630"/>
      <c r="AM98" s="630"/>
      <c r="AN98" s="634"/>
      <c r="AO98" s="634"/>
      <c r="AP98" s="634"/>
    </row>
    <row r="99" spans="4:42" x14ac:dyDescent="0.25">
      <c r="AI99" s="611"/>
      <c r="AJ99" s="611"/>
      <c r="AK99" s="611"/>
      <c r="AL99" s="611"/>
      <c r="AM99" s="611"/>
      <c r="AN99" s="611"/>
      <c r="AO99" s="611"/>
      <c r="AP99" s="611"/>
    </row>
    <row r="100" spans="4:42" x14ac:dyDescent="0.25">
      <c r="AI100" s="612"/>
      <c r="AJ100" s="628"/>
      <c r="AK100" s="629"/>
      <c r="AL100" s="629"/>
      <c r="AM100" s="629"/>
      <c r="AN100" s="629"/>
      <c r="AO100" s="629"/>
      <c r="AP100" s="629"/>
    </row>
    <row r="101" spans="4:42" x14ac:dyDescent="0.25">
      <c r="AI101" s="612"/>
      <c r="AJ101" s="631"/>
      <c r="AK101" s="632"/>
      <c r="AL101" s="632"/>
      <c r="AM101" s="632"/>
      <c r="AN101" s="573"/>
      <c r="AO101" s="573"/>
      <c r="AP101" s="573"/>
    </row>
    <row r="102" spans="4:42" x14ac:dyDescent="0.25">
      <c r="D102" s="609"/>
      <c r="AI102" s="612"/>
      <c r="AJ102" s="631"/>
      <c r="AK102" s="632"/>
      <c r="AL102" s="632"/>
      <c r="AM102" s="632"/>
      <c r="AN102" s="573"/>
      <c r="AO102" s="573"/>
      <c r="AP102" s="573"/>
    </row>
    <row r="103" spans="4:42" x14ac:dyDescent="0.25">
      <c r="D103" s="609"/>
      <c r="AI103" s="612"/>
      <c r="AJ103" s="631"/>
      <c r="AK103" s="632"/>
      <c r="AL103" s="632"/>
      <c r="AM103" s="632"/>
      <c r="AN103" s="573"/>
      <c r="AO103" s="573"/>
      <c r="AP103" s="573"/>
    </row>
    <row r="104" spans="4:42" x14ac:dyDescent="0.25">
      <c r="D104" s="609"/>
      <c r="AI104" s="612"/>
      <c r="AJ104" s="631"/>
      <c r="AK104" s="632"/>
      <c r="AL104" s="632"/>
      <c r="AM104" s="632"/>
      <c r="AN104" s="632"/>
      <c r="AO104" s="632"/>
      <c r="AP104" s="632"/>
    </row>
    <row r="105" spans="4:42" x14ac:dyDescent="0.25">
      <c r="D105" s="609"/>
      <c r="AI105" s="612"/>
      <c r="AJ105" s="631"/>
      <c r="AK105" s="630"/>
      <c r="AL105" s="630"/>
      <c r="AM105" s="630"/>
      <c r="AN105" s="634"/>
      <c r="AO105" s="634"/>
      <c r="AP105" s="634"/>
    </row>
    <row r="106" spans="4:42" x14ac:dyDescent="0.25">
      <c r="D106" s="609"/>
      <c r="AI106" s="611"/>
      <c r="AJ106" s="611"/>
      <c r="AK106" s="611"/>
      <c r="AL106" s="611"/>
      <c r="AM106" s="611"/>
      <c r="AN106" s="611"/>
      <c r="AO106" s="611"/>
      <c r="AP106" s="611"/>
    </row>
    <row r="107" spans="4:42" x14ac:dyDescent="0.25">
      <c r="D107" s="609"/>
      <c r="AI107" s="612"/>
      <c r="AJ107" s="628"/>
      <c r="AK107" s="629"/>
      <c r="AL107" s="629"/>
      <c r="AM107" s="629"/>
      <c r="AN107" s="629"/>
      <c r="AO107" s="629"/>
      <c r="AP107" s="629"/>
    </row>
    <row r="108" spans="4:42" x14ac:dyDescent="0.25">
      <c r="AI108" s="612"/>
      <c r="AJ108" s="631"/>
      <c r="AK108" s="632"/>
      <c r="AL108" s="632"/>
      <c r="AM108" s="632"/>
      <c r="AN108" s="573"/>
      <c r="AO108" s="573"/>
      <c r="AP108" s="573"/>
    </row>
    <row r="109" spans="4:42" x14ac:dyDescent="0.25">
      <c r="AI109" s="612"/>
      <c r="AJ109" s="631"/>
      <c r="AK109" s="632"/>
      <c r="AL109" s="632"/>
      <c r="AM109" s="632"/>
      <c r="AN109" s="573"/>
      <c r="AO109" s="573"/>
      <c r="AP109" s="573"/>
    </row>
    <row r="110" spans="4:42" x14ac:dyDescent="0.25">
      <c r="AI110" s="612"/>
      <c r="AJ110" s="631"/>
      <c r="AK110" s="632"/>
      <c r="AL110" s="632"/>
      <c r="AM110" s="632"/>
      <c r="AN110" s="573"/>
      <c r="AO110" s="573"/>
      <c r="AP110" s="573"/>
    </row>
    <row r="111" spans="4:42" x14ac:dyDescent="0.25">
      <c r="AI111" s="612"/>
      <c r="AJ111" s="631"/>
      <c r="AK111" s="632"/>
      <c r="AL111" s="632"/>
      <c r="AM111" s="632"/>
      <c r="AN111" s="632"/>
      <c r="AO111" s="632"/>
      <c r="AP111" s="632"/>
    </row>
    <row r="112" spans="4:42" x14ac:dyDescent="0.25">
      <c r="AI112" s="612"/>
      <c r="AJ112" s="631"/>
      <c r="AK112" s="630"/>
      <c r="AL112" s="630"/>
      <c r="AM112" s="630"/>
      <c r="AN112" s="634"/>
      <c r="AO112" s="634"/>
      <c r="AP112" s="634"/>
    </row>
    <row r="113" spans="35:42" x14ac:dyDescent="0.25">
      <c r="AI113" s="611"/>
      <c r="AJ113" s="611"/>
      <c r="AK113" s="611"/>
      <c r="AL113" s="611"/>
      <c r="AM113" s="611"/>
      <c r="AN113" s="611"/>
      <c r="AO113" s="611"/>
      <c r="AP113" s="611"/>
    </row>
    <row r="114" spans="35:42" x14ac:dyDescent="0.25">
      <c r="AI114" s="612"/>
      <c r="AJ114" s="628"/>
      <c r="AK114" s="629"/>
      <c r="AL114" s="629"/>
      <c r="AM114" s="629"/>
      <c r="AN114" s="629"/>
      <c r="AO114" s="629"/>
      <c r="AP114" s="629"/>
    </row>
    <row r="115" spans="35:42" x14ac:dyDescent="0.25">
      <c r="AI115" s="612"/>
      <c r="AJ115" s="631"/>
      <c r="AK115" s="632"/>
      <c r="AL115" s="632"/>
      <c r="AM115" s="632"/>
      <c r="AN115" s="573"/>
      <c r="AO115" s="573"/>
      <c r="AP115" s="573"/>
    </row>
    <row r="116" spans="35:42" x14ac:dyDescent="0.25">
      <c r="AI116" s="612"/>
      <c r="AJ116" s="631"/>
      <c r="AK116" s="632"/>
      <c r="AL116" s="632"/>
      <c r="AM116" s="632"/>
      <c r="AN116" s="573"/>
      <c r="AO116" s="573"/>
      <c r="AP116" s="573"/>
    </row>
    <row r="117" spans="35:42" x14ac:dyDescent="0.25">
      <c r="AI117" s="612"/>
      <c r="AJ117" s="631"/>
      <c r="AK117" s="632"/>
      <c r="AL117" s="632"/>
      <c r="AM117" s="632"/>
      <c r="AN117" s="573"/>
      <c r="AO117" s="573"/>
      <c r="AP117" s="573"/>
    </row>
    <row r="118" spans="35:42" x14ac:dyDescent="0.25">
      <c r="AI118" s="612"/>
      <c r="AJ118" s="631"/>
      <c r="AK118" s="632"/>
      <c r="AL118" s="632"/>
      <c r="AM118" s="632"/>
      <c r="AN118" s="632"/>
      <c r="AO118" s="632"/>
      <c r="AP118" s="632"/>
    </row>
    <row r="119" spans="35:42" x14ac:dyDescent="0.25">
      <c r="AI119" s="612"/>
      <c r="AJ119" s="631"/>
      <c r="AK119" s="630"/>
      <c r="AL119" s="630"/>
      <c r="AM119" s="630"/>
      <c r="AN119" s="634"/>
      <c r="AO119" s="634"/>
      <c r="AP119" s="634"/>
    </row>
    <row r="120" spans="35:42" x14ac:dyDescent="0.25">
      <c r="AI120" s="611"/>
      <c r="AJ120" s="611"/>
      <c r="AK120" s="611"/>
      <c r="AL120" s="611"/>
      <c r="AM120" s="611"/>
      <c r="AN120" s="611"/>
      <c r="AO120" s="611"/>
      <c r="AP120" s="611"/>
    </row>
    <row r="121" spans="35:42" x14ac:dyDescent="0.25">
      <c r="AI121" s="612"/>
      <c r="AJ121" s="628"/>
      <c r="AK121" s="629"/>
      <c r="AL121" s="629"/>
      <c r="AM121" s="629"/>
      <c r="AN121" s="629"/>
      <c r="AO121" s="629"/>
      <c r="AP121" s="629"/>
    </row>
    <row r="122" spans="35:42" x14ac:dyDescent="0.25">
      <c r="AI122" s="612"/>
      <c r="AJ122" s="631"/>
      <c r="AK122" s="632"/>
      <c r="AL122" s="632"/>
      <c r="AM122" s="632"/>
      <c r="AN122" s="573"/>
      <c r="AO122" s="573"/>
      <c r="AP122" s="573"/>
    </row>
    <row r="123" spans="35:42" x14ac:dyDescent="0.25">
      <c r="AI123" s="612"/>
      <c r="AJ123" s="631"/>
      <c r="AK123" s="632"/>
      <c r="AL123" s="632"/>
      <c r="AM123" s="632"/>
      <c r="AN123" s="573"/>
      <c r="AO123" s="573"/>
      <c r="AP123" s="573"/>
    </row>
    <row r="124" spans="35:42" x14ac:dyDescent="0.25">
      <c r="AI124" s="612"/>
      <c r="AJ124" s="631"/>
      <c r="AK124" s="632"/>
      <c r="AL124" s="632"/>
      <c r="AM124" s="632"/>
      <c r="AN124" s="573"/>
      <c r="AO124" s="573"/>
      <c r="AP124" s="573"/>
    </row>
    <row r="125" spans="35:42" x14ac:dyDescent="0.25">
      <c r="AI125" s="612"/>
      <c r="AJ125" s="631"/>
      <c r="AK125" s="632"/>
      <c r="AL125" s="632"/>
      <c r="AM125" s="632"/>
      <c r="AN125" s="632"/>
      <c r="AO125" s="632"/>
      <c r="AP125" s="632"/>
    </row>
    <row r="126" spans="35:42" x14ac:dyDescent="0.25">
      <c r="AI126" s="612"/>
      <c r="AJ126" s="631"/>
      <c r="AK126" s="630"/>
      <c r="AL126" s="630"/>
      <c r="AM126" s="630"/>
      <c r="AN126" s="634"/>
      <c r="AO126" s="634"/>
      <c r="AP126" s="634"/>
    </row>
    <row r="127" spans="35:42" x14ac:dyDescent="0.25">
      <c r="AI127" s="611"/>
      <c r="AJ127" s="611"/>
      <c r="AK127" s="611"/>
      <c r="AL127" s="611"/>
      <c r="AM127" s="611"/>
      <c r="AN127" s="611"/>
      <c r="AO127" s="611"/>
      <c r="AP127" s="611"/>
    </row>
    <row r="128" spans="35:42" x14ac:dyDescent="0.25">
      <c r="AI128" s="612"/>
      <c r="AJ128" s="628"/>
      <c r="AK128" s="629"/>
      <c r="AL128" s="629"/>
      <c r="AM128" s="629"/>
      <c r="AN128" s="629"/>
      <c r="AO128" s="629"/>
      <c r="AP128" s="629"/>
    </row>
    <row r="129" spans="35:42" x14ac:dyDescent="0.25">
      <c r="AI129" s="612"/>
      <c r="AJ129" s="631"/>
      <c r="AK129" s="632"/>
      <c r="AL129" s="632"/>
      <c r="AM129" s="632"/>
      <c r="AN129" s="573"/>
      <c r="AO129" s="573"/>
      <c r="AP129" s="573"/>
    </row>
    <row r="130" spans="35:42" x14ac:dyDescent="0.25">
      <c r="AI130" s="612"/>
      <c r="AJ130" s="631"/>
      <c r="AK130" s="632"/>
      <c r="AL130" s="632"/>
      <c r="AM130" s="632"/>
      <c r="AN130" s="573"/>
      <c r="AO130" s="573"/>
      <c r="AP130" s="573"/>
    </row>
    <row r="131" spans="35:42" x14ac:dyDescent="0.25">
      <c r="AI131" s="612"/>
      <c r="AJ131" s="631"/>
      <c r="AK131" s="632"/>
      <c r="AL131" s="632"/>
      <c r="AM131" s="632"/>
      <c r="AN131" s="573"/>
      <c r="AO131" s="573"/>
      <c r="AP131" s="573"/>
    </row>
    <row r="132" spans="35:42" x14ac:dyDescent="0.25">
      <c r="AI132" s="612"/>
      <c r="AJ132" s="631"/>
      <c r="AK132" s="632"/>
      <c r="AL132" s="632"/>
      <c r="AM132" s="632"/>
      <c r="AN132" s="632"/>
      <c r="AO132" s="632"/>
      <c r="AP132" s="632"/>
    </row>
    <row r="133" spans="35:42" x14ac:dyDescent="0.25">
      <c r="AI133" s="612"/>
      <c r="AJ133" s="631"/>
      <c r="AK133" s="630"/>
      <c r="AL133" s="630"/>
      <c r="AM133" s="630"/>
      <c r="AN133" s="634"/>
      <c r="AO133" s="634"/>
      <c r="AP133" s="634"/>
    </row>
    <row r="134" spans="35:42" x14ac:dyDescent="0.25">
      <c r="AI134" s="611"/>
      <c r="AJ134" s="611"/>
      <c r="AK134" s="611"/>
      <c r="AL134" s="611"/>
      <c r="AM134" s="611"/>
      <c r="AN134" s="611"/>
      <c r="AO134" s="611"/>
      <c r="AP134" s="611"/>
    </row>
    <row r="135" spans="35:42" x14ac:dyDescent="0.25">
      <c r="AI135" s="612"/>
      <c r="AJ135" s="628"/>
      <c r="AK135" s="629"/>
      <c r="AL135" s="629"/>
      <c r="AM135" s="629"/>
      <c r="AN135" s="629"/>
      <c r="AO135" s="629"/>
      <c r="AP135" s="629"/>
    </row>
    <row r="136" spans="35:42" x14ac:dyDescent="0.25">
      <c r="AI136" s="612"/>
      <c r="AJ136" s="631"/>
      <c r="AK136" s="632"/>
      <c r="AL136" s="632"/>
      <c r="AM136" s="632"/>
      <c r="AN136" s="573"/>
      <c r="AO136" s="573"/>
      <c r="AP136" s="573"/>
    </row>
    <row r="137" spans="35:42" x14ac:dyDescent="0.25">
      <c r="AI137" s="612"/>
      <c r="AJ137" s="631"/>
      <c r="AK137" s="632"/>
      <c r="AL137" s="632"/>
      <c r="AM137" s="632"/>
      <c r="AN137" s="573"/>
      <c r="AO137" s="573"/>
      <c r="AP137" s="573"/>
    </row>
    <row r="138" spans="35:42" x14ac:dyDescent="0.25">
      <c r="AI138" s="612"/>
      <c r="AJ138" s="631"/>
      <c r="AK138" s="632"/>
      <c r="AL138" s="632"/>
      <c r="AM138" s="632"/>
      <c r="AN138" s="573"/>
      <c r="AO138" s="573"/>
      <c r="AP138" s="573"/>
    </row>
    <row r="139" spans="35:42" x14ac:dyDescent="0.25">
      <c r="AI139" s="612"/>
      <c r="AJ139" s="631"/>
      <c r="AK139" s="632"/>
      <c r="AL139" s="632"/>
      <c r="AM139" s="632"/>
      <c r="AN139" s="632"/>
      <c r="AO139" s="632"/>
      <c r="AP139" s="632"/>
    </row>
    <row r="140" spans="35:42" x14ac:dyDescent="0.25">
      <c r="AI140" s="612"/>
      <c r="AJ140" s="631"/>
      <c r="AK140" s="630"/>
      <c r="AL140" s="630"/>
      <c r="AM140" s="630"/>
      <c r="AN140" s="634"/>
      <c r="AO140" s="634"/>
      <c r="AP140" s="634"/>
    </row>
    <row r="141" spans="35:42" x14ac:dyDescent="0.25">
      <c r="AI141" s="611"/>
      <c r="AJ141" s="611"/>
      <c r="AK141" s="611"/>
      <c r="AL141" s="611"/>
      <c r="AM141" s="611"/>
      <c r="AN141" s="611"/>
      <c r="AO141" s="611"/>
      <c r="AP141" s="611"/>
    </row>
    <row r="142" spans="35:42" x14ac:dyDescent="0.25">
      <c r="AI142" s="612"/>
      <c r="AJ142" s="628"/>
      <c r="AK142" s="629"/>
      <c r="AL142" s="629"/>
      <c r="AM142" s="629"/>
      <c r="AN142" s="629"/>
      <c r="AO142" s="629"/>
      <c r="AP142" s="629"/>
    </row>
    <row r="143" spans="35:42" x14ac:dyDescent="0.25">
      <c r="AI143" s="612"/>
      <c r="AJ143" s="631"/>
      <c r="AK143" s="632"/>
      <c r="AL143" s="632"/>
      <c r="AM143" s="632"/>
      <c r="AN143" s="573"/>
      <c r="AO143" s="573"/>
      <c r="AP143" s="573"/>
    </row>
    <row r="144" spans="35:42" x14ac:dyDescent="0.25">
      <c r="AI144" s="612"/>
      <c r="AJ144" s="631"/>
      <c r="AK144" s="632"/>
      <c r="AL144" s="632"/>
      <c r="AM144" s="632"/>
      <c r="AN144" s="573"/>
      <c r="AO144" s="573"/>
      <c r="AP144" s="573"/>
    </row>
    <row r="145" spans="35:42" x14ac:dyDescent="0.25">
      <c r="AI145" s="612"/>
      <c r="AJ145" s="631"/>
      <c r="AK145" s="632"/>
      <c r="AL145" s="632"/>
      <c r="AM145" s="632"/>
      <c r="AN145" s="573"/>
      <c r="AO145" s="573"/>
      <c r="AP145" s="573"/>
    </row>
    <row r="146" spans="35:42" x14ac:dyDescent="0.25">
      <c r="AI146" s="612"/>
      <c r="AJ146" s="631"/>
      <c r="AK146" s="632"/>
      <c r="AL146" s="632"/>
      <c r="AM146" s="632"/>
      <c r="AN146" s="632"/>
      <c r="AO146" s="632"/>
      <c r="AP146" s="632"/>
    </row>
    <row r="147" spans="35:42" x14ac:dyDescent="0.25">
      <c r="AI147" s="612"/>
      <c r="AJ147" s="631"/>
      <c r="AK147" s="630"/>
      <c r="AL147" s="630"/>
      <c r="AM147" s="630"/>
      <c r="AN147" s="634"/>
      <c r="AO147" s="634"/>
      <c r="AP147" s="634"/>
    </row>
    <row r="148" spans="35:42" x14ac:dyDescent="0.25">
      <c r="AI148" s="611"/>
      <c r="AJ148" s="611"/>
      <c r="AK148" s="611"/>
      <c r="AL148" s="611"/>
      <c r="AM148" s="611"/>
      <c r="AN148" s="611"/>
      <c r="AO148" s="611"/>
      <c r="AP148" s="611"/>
    </row>
    <row r="149" spans="35:42" x14ac:dyDescent="0.25">
      <c r="AI149" s="611"/>
      <c r="AJ149" s="611"/>
      <c r="AK149" s="611"/>
      <c r="AL149" s="611"/>
      <c r="AM149" s="611"/>
      <c r="AN149" s="611"/>
      <c r="AO149" s="611"/>
      <c r="AP149" s="611"/>
    </row>
    <row r="150" spans="35:42" x14ac:dyDescent="0.25">
      <c r="AI150" s="611"/>
      <c r="AJ150" s="611"/>
      <c r="AK150" s="611"/>
      <c r="AL150" s="611"/>
      <c r="AM150" s="611"/>
      <c r="AN150" s="611"/>
      <c r="AO150" s="611"/>
      <c r="AP150" s="611"/>
    </row>
    <row r="151" spans="35:42" x14ac:dyDescent="0.25">
      <c r="AI151" s="611"/>
      <c r="AJ151" s="611"/>
      <c r="AK151" s="611"/>
      <c r="AL151" s="611"/>
      <c r="AM151" s="611"/>
      <c r="AN151" s="611"/>
      <c r="AO151" s="611"/>
      <c r="AP151" s="611"/>
    </row>
  </sheetData>
  <sheetProtection algorithmName="SHA-512" hashValue="EEaHRDUEijm2l97Zb34c7sP+YZbYHZA2yT4U+W7IUXazP2rVlygujQcGsR+wydEf1R/YqstaP1YuckrmNJDUXQ==" saltValue="l2f3osPaTZ0vyZdu10KpOw==" spinCount="100000" sheet="1" objects="1" scenarios="1" selectLockedCells="1"/>
  <mergeCells count="159">
    <mergeCell ref="B8:C8"/>
    <mergeCell ref="B11:C11"/>
    <mergeCell ref="B12:C12"/>
    <mergeCell ref="B13:C13"/>
    <mergeCell ref="B14:C14"/>
    <mergeCell ref="G5:O5"/>
    <mergeCell ref="P5:X5"/>
    <mergeCell ref="Y5:AG5"/>
    <mergeCell ref="B7:C7"/>
    <mergeCell ref="B26:C26"/>
    <mergeCell ref="G26:H26"/>
    <mergeCell ref="P26:Q26"/>
    <mergeCell ref="Y26:Z26"/>
    <mergeCell ref="G27:H27"/>
    <mergeCell ref="P27:Q27"/>
    <mergeCell ref="Y27:Z27"/>
    <mergeCell ref="B22:C22"/>
    <mergeCell ref="B24:C24"/>
    <mergeCell ref="G24:H24"/>
    <mergeCell ref="P24:Q24"/>
    <mergeCell ref="Y24:Z24"/>
    <mergeCell ref="B25:C25"/>
    <mergeCell ref="G25:H25"/>
    <mergeCell ref="P25:Q25"/>
    <mergeCell ref="Y25:Z25"/>
    <mergeCell ref="B31:C31"/>
    <mergeCell ref="G31:H31"/>
    <mergeCell ref="P31:Q31"/>
    <mergeCell ref="Y31:Z31"/>
    <mergeCell ref="B33:C33"/>
    <mergeCell ref="G33:H33"/>
    <mergeCell ref="P33:Q33"/>
    <mergeCell ref="Y33:Z33"/>
    <mergeCell ref="B29:C29"/>
    <mergeCell ref="G29:H29"/>
    <mergeCell ref="P29:Q29"/>
    <mergeCell ref="Y29:Z29"/>
    <mergeCell ref="B30:C30"/>
    <mergeCell ref="G30:H30"/>
    <mergeCell ref="P30:Q30"/>
    <mergeCell ref="Y30:Z30"/>
    <mergeCell ref="B37:C37"/>
    <mergeCell ref="G37:H37"/>
    <mergeCell ref="P37:Q37"/>
    <mergeCell ref="Y37:Z37"/>
    <mergeCell ref="B38:C38"/>
    <mergeCell ref="G38:H38"/>
    <mergeCell ref="P38:Q38"/>
    <mergeCell ref="Y38:Z38"/>
    <mergeCell ref="B34:C34"/>
    <mergeCell ref="G34:H34"/>
    <mergeCell ref="P34:Q34"/>
    <mergeCell ref="Y34:Z34"/>
    <mergeCell ref="B35:C35"/>
    <mergeCell ref="G35:H35"/>
    <mergeCell ref="P35:Q35"/>
    <mergeCell ref="Y35:Z35"/>
    <mergeCell ref="B41:C41"/>
    <mergeCell ref="G41:H41"/>
    <mergeCell ref="P41:Q41"/>
    <mergeCell ref="Y41:Z41"/>
    <mergeCell ref="B42:C42"/>
    <mergeCell ref="G42:H42"/>
    <mergeCell ref="P42:Q42"/>
    <mergeCell ref="Y42:Z42"/>
    <mergeCell ref="B39:C39"/>
    <mergeCell ref="G39:H39"/>
    <mergeCell ref="P39:Q39"/>
    <mergeCell ref="Y39:Z39"/>
    <mergeCell ref="B40:C40"/>
    <mergeCell ref="G40:H40"/>
    <mergeCell ref="P40:Q40"/>
    <mergeCell ref="Y40:Z40"/>
    <mergeCell ref="B45:C45"/>
    <mergeCell ref="G45:H45"/>
    <mergeCell ref="P45:Q45"/>
    <mergeCell ref="Y45:Z45"/>
    <mergeCell ref="B46:C46"/>
    <mergeCell ref="G46:H46"/>
    <mergeCell ref="P46:Q46"/>
    <mergeCell ref="Y46:Z46"/>
    <mergeCell ref="B43:C43"/>
    <mergeCell ref="G43:H43"/>
    <mergeCell ref="P43:Q43"/>
    <mergeCell ref="Y43:Z43"/>
    <mergeCell ref="B44:C44"/>
    <mergeCell ref="G44:H44"/>
    <mergeCell ref="P44:Q44"/>
    <mergeCell ref="Y44:Z44"/>
    <mergeCell ref="B49:C49"/>
    <mergeCell ref="G49:H49"/>
    <mergeCell ref="P49:Q49"/>
    <mergeCell ref="Y49:Z49"/>
    <mergeCell ref="B51:C51"/>
    <mergeCell ref="G51:H51"/>
    <mergeCell ref="P51:Q51"/>
    <mergeCell ref="Y51:Z51"/>
    <mergeCell ref="B47:C47"/>
    <mergeCell ref="G47:H47"/>
    <mergeCell ref="P47:Q47"/>
    <mergeCell ref="Y47:Z47"/>
    <mergeCell ref="B48:C48"/>
    <mergeCell ref="G48:H48"/>
    <mergeCell ref="P48:Q48"/>
    <mergeCell ref="Y48:Z48"/>
    <mergeCell ref="B54:C54"/>
    <mergeCell ref="G54:H54"/>
    <mergeCell ref="P54:Q54"/>
    <mergeCell ref="Y54:Z54"/>
    <mergeCell ref="B55:C55"/>
    <mergeCell ref="G55:H55"/>
    <mergeCell ref="P55:Q55"/>
    <mergeCell ref="Y55:Z55"/>
    <mergeCell ref="B52:C52"/>
    <mergeCell ref="G52:H52"/>
    <mergeCell ref="P52:Q52"/>
    <mergeCell ref="Y52:Z52"/>
    <mergeCell ref="B53:C53"/>
    <mergeCell ref="G53:H53"/>
    <mergeCell ref="P53:Q53"/>
    <mergeCell ref="Y53:Z53"/>
    <mergeCell ref="B58:C58"/>
    <mergeCell ref="G58:H58"/>
    <mergeCell ref="P58:Q58"/>
    <mergeCell ref="Y58:Z58"/>
    <mergeCell ref="B59:C59"/>
    <mergeCell ref="G59:H59"/>
    <mergeCell ref="P59:Q59"/>
    <mergeCell ref="Y59:Z59"/>
    <mergeCell ref="B56:C56"/>
    <mergeCell ref="G56:H56"/>
    <mergeCell ref="P56:Q56"/>
    <mergeCell ref="Y56:Z56"/>
    <mergeCell ref="B57:C57"/>
    <mergeCell ref="G57:H57"/>
    <mergeCell ref="P57:Q57"/>
    <mergeCell ref="Y57:Z57"/>
    <mergeCell ref="G62:H62"/>
    <mergeCell ref="P62:Q62"/>
    <mergeCell ref="Y62:Z62"/>
    <mergeCell ref="G63:H63"/>
    <mergeCell ref="P63:Q63"/>
    <mergeCell ref="Y63:Z63"/>
    <mergeCell ref="G60:H60"/>
    <mergeCell ref="P60:Q60"/>
    <mergeCell ref="Y60:Z60"/>
    <mergeCell ref="G61:H61"/>
    <mergeCell ref="P61:Q61"/>
    <mergeCell ref="Y61:Z61"/>
    <mergeCell ref="AT5:AU5"/>
    <mergeCell ref="AV5:AW5"/>
    <mergeCell ref="AX5:AY5"/>
    <mergeCell ref="A3:BB3"/>
    <mergeCell ref="A1:BB1"/>
    <mergeCell ref="AZ6:BB6"/>
    <mergeCell ref="AT6:AY6"/>
    <mergeCell ref="AK6:AM6"/>
    <mergeCell ref="AN6:AP6"/>
    <mergeCell ref="AQ6:AS6"/>
  </mergeCells>
  <printOptions gridLines="1"/>
  <pageMargins left="0.78740157480314965" right="0.70866141732283472" top="0.98425196850393704" bottom="0.78740157480314965" header="0.43307086614173229" footer="0.31496062992125984"/>
  <pageSetup paperSize="256" fitToHeight="0" orientation="landscape" r:id="rId1"/>
  <headerFooter>
    <oddHeader>&amp;LPROGRAMI BUXHETOR AFATMESËM&amp;C&amp;8 28 Shkurt 2019&amp;R&amp;A</oddHeader>
    <oddFooter>&amp;L&amp;8Copyright for Albania: dldp &amp; Ministry of Finance Copyright outside Albania: Lucerne University of Applied Sciences and Arts / Lucerne School of BusinessPrepared by: Stefan Pfaeffli &amp; Alex Loetscher&amp;R1</oddFooter>
  </headerFooter>
  <rowBreaks count="2" manualBreakCount="2">
    <brk id="32" min="1" max="28" man="1"/>
    <brk id="141" min="1" max="16" man="1"/>
  </rowBreaks>
  <colBreaks count="1" manualBreakCount="1">
    <brk id="15" max="106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2">
    <tabColor rgb="FFFF0000"/>
    <pageSetUpPr fitToPage="1"/>
  </sheetPr>
  <dimension ref="A1:P297"/>
  <sheetViews>
    <sheetView showGridLines="0" topLeftCell="A46" zoomScaleNormal="100" workbookViewId="0">
      <selection activeCell="E91" sqref="E91"/>
    </sheetView>
  </sheetViews>
  <sheetFormatPr defaultColWidth="9.140625" defaultRowHeight="17.25" customHeight="1" x14ac:dyDescent="0.2"/>
  <cols>
    <col min="1" max="1" width="25.85546875" style="98" customWidth="1"/>
    <col min="2" max="7" width="9" style="98" customWidth="1"/>
    <col min="8" max="8" width="2.7109375" style="98" customWidth="1"/>
    <col min="9" max="9" width="35.28515625" style="98" customWidth="1"/>
    <col min="10" max="15" width="9" style="98" customWidth="1"/>
    <col min="16" max="16384" width="9.140625" style="98"/>
  </cols>
  <sheetData>
    <row r="1" spans="1:15" ht="13.5" customHeight="1" x14ac:dyDescent="0.2">
      <c r="A1" s="215" t="str">
        <f>'(B2) Struktura Organizative'!A5</f>
        <v>Numër</v>
      </c>
      <c r="B1" s="911" t="str">
        <f>'(B2) Struktura Organizative'!B5</f>
        <v>Emri i Nënfunksionit</v>
      </c>
      <c r="C1" s="912"/>
      <c r="D1" s="912"/>
      <c r="E1" s="912"/>
      <c r="F1" s="912"/>
      <c r="G1" s="912"/>
      <c r="H1" s="912"/>
      <c r="I1" s="912"/>
      <c r="J1" s="912"/>
      <c r="K1" s="912"/>
      <c r="L1" s="912"/>
      <c r="M1" s="912"/>
      <c r="N1" s="912"/>
      <c r="O1" s="913"/>
    </row>
    <row r="2" spans="1:15" s="121" customFormat="1" ht="18.75" customHeight="1" x14ac:dyDescent="0.25">
      <c r="A2" s="310" t="str">
        <f>'(G1) Fjalori'!A64</f>
        <v>Nënfunksioni 1</v>
      </c>
      <c r="B2" s="869" t="str">
        <f>+VLOOKUP($A2,'(B2) Struktura Organizative'!$A7:$E68,2,FALSE)</f>
        <v>011 Organet ekzekutive dhe legjislative, për çështjet financiare dhe fiskale, çështjet e brendshme</v>
      </c>
      <c r="C2" s="870"/>
      <c r="D2" s="870"/>
      <c r="E2" s="870"/>
      <c r="F2" s="870"/>
      <c r="G2" s="870"/>
      <c r="H2" s="870"/>
      <c r="I2" s="870"/>
      <c r="J2" s="870"/>
      <c r="K2" s="870"/>
      <c r="L2" s="870"/>
      <c r="M2" s="870"/>
      <c r="N2" s="870"/>
      <c r="O2" s="871"/>
    </row>
    <row r="3" spans="1:15" ht="12.75" customHeight="1" x14ac:dyDescent="0.2">
      <c r="A3" s="925" t="str">
        <f>'(B2) Struktura Organizative'!C5</f>
        <v>Drejtoria / Departamenti</v>
      </c>
      <c r="B3" s="926"/>
      <c r="C3" s="925" t="str">
        <f>'(B2) Struktura Organizative'!D5</f>
        <v>Kryetari i programit</v>
      </c>
      <c r="D3" s="927"/>
      <c r="E3" s="927"/>
      <c r="F3" s="927"/>
      <c r="G3" s="927"/>
      <c r="H3" s="927"/>
      <c r="I3" s="927"/>
      <c r="J3" s="927"/>
      <c r="K3" s="927"/>
      <c r="L3" s="927"/>
      <c r="M3" s="927"/>
      <c r="N3" s="927"/>
      <c r="O3" s="926"/>
    </row>
    <row r="4" spans="1:15" ht="12.75" customHeight="1" x14ac:dyDescent="0.2">
      <c r="A4" s="928"/>
      <c r="B4" s="929"/>
      <c r="C4" s="930">
        <f>+VLOOKUP($A2,'(B2) Struktura Organizative'!$A7:$E68,4,FALSE)</f>
        <v>0</v>
      </c>
      <c r="D4" s="931"/>
      <c r="E4" s="931"/>
      <c r="F4" s="931"/>
      <c r="G4" s="931"/>
      <c r="H4" s="931"/>
      <c r="I4" s="931"/>
      <c r="J4" s="931"/>
      <c r="K4" s="931"/>
      <c r="L4" s="931"/>
      <c r="M4" s="931"/>
      <c r="N4" s="931"/>
      <c r="O4" s="932"/>
    </row>
    <row r="5" spans="1:15" ht="27" customHeight="1" x14ac:dyDescent="0.2">
      <c r="A5" s="919"/>
      <c r="B5" s="920"/>
      <c r="C5" s="921" t="str">
        <f>'(B3) Struktura Funksionale'!C5</f>
        <v>Emri i programit</v>
      </c>
      <c r="D5" s="922"/>
      <c r="E5" s="922"/>
      <c r="F5" s="922"/>
      <c r="G5" s="922"/>
      <c r="H5" s="923"/>
      <c r="I5" s="921" t="str">
        <f>'(B3) Struktura Funksionale'!D5</f>
        <v>Programi:  detyrueshme / shtesë</v>
      </c>
      <c r="J5" s="922"/>
      <c r="K5" s="923"/>
      <c r="L5" s="924" t="str">
        <f>'(B3) Struktura Funksionale'!E5</f>
        <v>Programi: I veti / I deleguar / Transferuar</v>
      </c>
      <c r="M5" s="924"/>
      <c r="N5" s="924"/>
      <c r="O5" s="924"/>
    </row>
    <row r="6" spans="1:15" ht="13.5" customHeight="1" x14ac:dyDescent="0.2">
      <c r="A6" s="914" t="str">
        <f>'(B3) Struktura Funksionale'!A8</f>
        <v>Programi 1a</v>
      </c>
      <c r="B6" s="915"/>
      <c r="C6" s="916" t="str">
        <f>VLOOKUP($A6,'(B3) Struktura Funksionale'!$A$7:$E$146,3,FALSE)</f>
        <v>Planifikimi Menaxhimi dhe Administrimi</v>
      </c>
      <c r="D6" s="917"/>
      <c r="E6" s="917"/>
      <c r="F6" s="917"/>
      <c r="G6" s="917"/>
      <c r="H6" s="918"/>
      <c r="I6" s="916" t="str">
        <f>VLOOKUP($A6,'(B3) Struktura Funksionale'!$A$7:$E$146,4,FALSE)</f>
        <v>E detyrueshme</v>
      </c>
      <c r="J6" s="917"/>
      <c r="K6" s="918"/>
      <c r="L6" s="916" t="str">
        <f>VLOOKUP($A6,'(B3) Struktura Funksionale'!$A$7:$E$146,5,FALSE)</f>
        <v>I veti</v>
      </c>
      <c r="M6" s="917"/>
      <c r="N6" s="917"/>
      <c r="O6" s="918"/>
    </row>
    <row r="7" spans="1:15" ht="13.5" customHeight="1" x14ac:dyDescent="0.2">
      <c r="A7" s="914" t="str">
        <f>'(B3) Struktura Funksionale'!A9</f>
        <v>Programi 1b</v>
      </c>
      <c r="B7" s="915"/>
      <c r="C7" s="916" t="str">
        <f>VLOOKUP($A7,'(B3) Struktura Funksionale'!$A$7:$E$146,3,FALSE)</f>
        <v>Çështje financiare dhe fiskale</v>
      </c>
      <c r="D7" s="917"/>
      <c r="E7" s="917"/>
      <c r="F7" s="917"/>
      <c r="G7" s="917"/>
      <c r="H7" s="918"/>
      <c r="I7" s="916" t="str">
        <f>VLOOKUP($A7,'(B3) Struktura Funksionale'!$A$7:$E$146,4,FALSE)</f>
        <v>E detyrueshme</v>
      </c>
      <c r="J7" s="917"/>
      <c r="K7" s="918"/>
      <c r="L7" s="916" t="str">
        <f>VLOOKUP($A7,'(B3) Struktura Funksionale'!$A$7:$E$146,5,FALSE)</f>
        <v>I veti</v>
      </c>
      <c r="M7" s="917"/>
      <c r="N7" s="917"/>
      <c r="O7" s="918"/>
    </row>
    <row r="8" spans="1:15" ht="14.25" customHeight="1" x14ac:dyDescent="0.2">
      <c r="A8" s="914" t="str">
        <f>'(B3) Struktura Funksionale'!A10</f>
        <v>Programi 1c</v>
      </c>
      <c r="B8" s="915"/>
      <c r="C8" s="916" t="str">
        <f>VLOOKUP($A8,'(B3) Struktura Funksionale'!$A$7:$E$146,3,FALSE)</f>
        <v>Sherbime të pergjithshme publike</v>
      </c>
      <c r="D8" s="917"/>
      <c r="E8" s="917"/>
      <c r="F8" s="917"/>
      <c r="G8" s="917"/>
      <c r="H8" s="918"/>
      <c r="I8" s="916" t="str">
        <f>VLOOKUP($A8,'(B3) Struktura Funksionale'!$A$7:$E$146,4,FALSE)</f>
        <v>E detyrueshme</v>
      </c>
      <c r="J8" s="917"/>
      <c r="K8" s="918"/>
      <c r="L8" s="916" t="str">
        <f>VLOOKUP($A8,'(B3) Struktura Funksionale'!$A$7:$E$146,5,FALSE)</f>
        <v>I veti</v>
      </c>
      <c r="M8" s="917"/>
      <c r="N8" s="917"/>
      <c r="O8" s="918"/>
    </row>
    <row r="9" spans="1:15" ht="13.5" customHeight="1" x14ac:dyDescent="0.2">
      <c r="A9" s="914" t="str">
        <f>'(B3) Struktura Funksionale'!A11</f>
        <v>Programi 1d</v>
      </c>
      <c r="B9" s="915"/>
      <c r="C9" s="916" t="str">
        <f>VLOOKUP($A9,'(B3) Struktura Funksionale'!$A$7:$E$146,3,FALSE)</f>
        <v>Gjendja civile</v>
      </c>
      <c r="D9" s="917"/>
      <c r="E9" s="917"/>
      <c r="F9" s="917"/>
      <c r="G9" s="917"/>
      <c r="H9" s="918"/>
      <c r="I9" s="916" t="str">
        <f>VLOOKUP($A9,'(B3) Struktura Funksionale'!$A$7:$E$146,4,FALSE)</f>
        <v>E detyrueshme</v>
      </c>
      <c r="J9" s="917"/>
      <c r="K9" s="918"/>
      <c r="L9" s="916" t="str">
        <f>VLOOKUP($A9,'(B3) Struktura Funksionale'!$A$7:$E$146,5,FALSE)</f>
        <v>I deleguar</v>
      </c>
      <c r="M9" s="917"/>
      <c r="N9" s="917"/>
      <c r="O9" s="918"/>
    </row>
    <row r="10" spans="1:15" ht="13.5" customHeight="1" x14ac:dyDescent="0.2">
      <c r="A10" s="914" t="str">
        <f>'(B3) Struktura Funksionale'!A12</f>
        <v>Programi 1e</v>
      </c>
      <c r="B10" s="915"/>
      <c r="C10" s="916">
        <f>VLOOKUP($A10,'(B3) Struktura Funksionale'!$A$7:$E$146,3,FALSE)</f>
        <v>0</v>
      </c>
      <c r="D10" s="917"/>
      <c r="E10" s="917"/>
      <c r="F10" s="917"/>
      <c r="G10" s="917"/>
      <c r="H10" s="918"/>
      <c r="I10" s="916">
        <f>VLOOKUP($A10,'(B3) Struktura Funksionale'!$A$7:$E$146,4,FALSE)</f>
        <v>0</v>
      </c>
      <c r="J10" s="917"/>
      <c r="K10" s="918"/>
      <c r="L10" s="916">
        <f>VLOOKUP($A10,'(B3) Struktura Funksionale'!$A$7:$E$146,5,FALSE)</f>
        <v>0</v>
      </c>
      <c r="M10" s="917"/>
      <c r="N10" s="917"/>
      <c r="O10" s="918"/>
    </row>
    <row r="11" spans="1:15" ht="13.5" customHeight="1" x14ac:dyDescent="0.2">
      <c r="A11" s="914" t="str">
        <f>'(B3) Struktura Funksionale'!A13</f>
        <v>Programi 1f</v>
      </c>
      <c r="B11" s="915"/>
      <c r="C11" s="916">
        <f>VLOOKUP($A11,'(B3) Struktura Funksionale'!$A$7:$E$146,3,FALSE)</f>
        <v>0</v>
      </c>
      <c r="D11" s="917"/>
      <c r="E11" s="917"/>
      <c r="F11" s="917"/>
      <c r="G11" s="917"/>
      <c r="H11" s="918"/>
      <c r="I11" s="916">
        <f>VLOOKUP($A11,'(B3) Struktura Funksionale'!$A$7:$E$146,4,FALSE)</f>
        <v>0</v>
      </c>
      <c r="J11" s="917"/>
      <c r="K11" s="918"/>
      <c r="L11" s="916">
        <f>VLOOKUP($A11,'(B3) Struktura Funksionale'!$A$7:$E$146,5,FALSE)</f>
        <v>0</v>
      </c>
      <c r="M11" s="917"/>
      <c r="N11" s="917"/>
      <c r="O11" s="918"/>
    </row>
    <row r="12" spans="1:15" ht="11.25" customHeight="1" x14ac:dyDescent="0.2"/>
    <row r="13" spans="1:15" ht="21" customHeight="1" x14ac:dyDescent="0.25">
      <c r="A13" s="933" t="str">
        <f>'(G1) Fjalori'!A359</f>
        <v>PËRMBLEDHJE E KËRKESËS BUXHETORE</v>
      </c>
      <c r="B13" s="934"/>
      <c r="C13" s="935"/>
      <c r="D13" s="935"/>
      <c r="E13" s="935"/>
      <c r="F13" s="935"/>
      <c r="G13" s="935"/>
      <c r="H13" s="935"/>
      <c r="I13" s="935"/>
      <c r="J13" s="935"/>
      <c r="K13" s="935"/>
      <c r="L13" s="935"/>
      <c r="M13" s="935"/>
      <c r="N13" s="935"/>
      <c r="O13" s="936"/>
    </row>
    <row r="14" spans="1:15" s="214" customFormat="1" ht="21" customHeight="1" x14ac:dyDescent="0.25">
      <c r="A14" s="213" t="str">
        <f>A2</f>
        <v>Nënfunksioni 1</v>
      </c>
      <c r="B14" s="937" t="str">
        <f>B$2</f>
        <v>011 Organet ekzekutive dhe legjislative, për çështjet financiare dhe fiskale, çështjet e brendshme</v>
      </c>
      <c r="C14" s="937"/>
      <c r="D14" s="937"/>
      <c r="E14" s="937"/>
      <c r="F14" s="937"/>
      <c r="G14" s="937"/>
      <c r="H14" s="937"/>
      <c r="I14" s="937"/>
      <c r="J14" s="937"/>
      <c r="K14" s="937"/>
      <c r="L14" s="937"/>
      <c r="M14" s="937"/>
      <c r="N14" s="937"/>
      <c r="O14" s="937"/>
    </row>
    <row r="15" spans="1:15" ht="21" customHeight="1" x14ac:dyDescent="0.2">
      <c r="A15" s="933" t="str">
        <f>'(G1) Fjalori'!A384</f>
        <v>SHPENZIME TË PRITSHME</v>
      </c>
      <c r="B15" s="934"/>
      <c r="C15" s="934"/>
      <c r="D15" s="934"/>
      <c r="E15" s="934"/>
      <c r="F15" s="934"/>
      <c r="G15" s="954"/>
      <c r="H15" s="131"/>
      <c r="I15" s="955" t="str">
        <f>I29</f>
        <v xml:space="preserve">TË ARDHURAT E PRITSHME </v>
      </c>
      <c r="J15" s="934"/>
      <c r="K15" s="934"/>
      <c r="L15" s="934"/>
      <c r="M15" s="934"/>
      <c r="N15" s="934"/>
      <c r="O15" s="954"/>
    </row>
    <row r="16" spans="1:15" s="121" customFormat="1" ht="20.25" customHeight="1" x14ac:dyDescent="0.25">
      <c r="A16" s="211"/>
      <c r="B16" s="249">
        <f>'(B1)Informacion i përgjithshëm '!B5</f>
        <v>2019</v>
      </c>
      <c r="C16" s="249">
        <f>'(B1)Informacion i përgjithshëm '!B6</f>
        <v>2020</v>
      </c>
      <c r="D16" s="249">
        <f>'(B1)Informacion i përgjithshëm '!B7</f>
        <v>2021</v>
      </c>
      <c r="E16" s="250">
        <f>'(B1)Informacion i përgjithshëm '!B8</f>
        <v>2022</v>
      </c>
      <c r="F16" s="250">
        <f>'(B1)Informacion i përgjithshëm '!B9</f>
        <v>2023</v>
      </c>
      <c r="G16" s="250">
        <f>'(B1)Informacion i përgjithshëm '!B10</f>
        <v>2024</v>
      </c>
      <c r="H16" s="212"/>
      <c r="I16" s="307"/>
      <c r="J16" s="249">
        <f t="shared" ref="J16:O16" si="0">B16</f>
        <v>2019</v>
      </c>
      <c r="K16" s="249">
        <f t="shared" si="0"/>
        <v>2020</v>
      </c>
      <c r="L16" s="249">
        <f t="shared" si="0"/>
        <v>2021</v>
      </c>
      <c r="M16" s="250">
        <f t="shared" si="0"/>
        <v>2022</v>
      </c>
      <c r="N16" s="250">
        <f t="shared" si="0"/>
        <v>2023</v>
      </c>
      <c r="O16" s="250">
        <f t="shared" si="0"/>
        <v>2024</v>
      </c>
    </row>
    <row r="17" spans="1:15" ht="12.75" x14ac:dyDescent="0.2">
      <c r="A17" s="953"/>
      <c r="B17" s="953"/>
      <c r="C17" s="953"/>
      <c r="D17" s="953"/>
      <c r="E17" s="953"/>
      <c r="F17" s="953"/>
      <c r="G17" s="953"/>
      <c r="H17" s="131"/>
    </row>
    <row r="18" spans="1:15" ht="12.75" x14ac:dyDescent="0.2">
      <c r="A18" s="137" t="str">
        <f>A15</f>
        <v>SHPENZIME TË PRITSHME</v>
      </c>
      <c r="B18" s="34">
        <f>B72+B111+B150+B189+B228+B267</f>
        <v>232941</v>
      </c>
      <c r="C18" s="34">
        <f t="shared" ref="C18:G18" si="1">C72+C111+C150+C189+C228+C267</f>
        <v>155431</v>
      </c>
      <c r="D18" s="34">
        <f t="shared" si="1"/>
        <v>183234</v>
      </c>
      <c r="E18" s="129">
        <f t="shared" si="1"/>
        <v>193496</v>
      </c>
      <c r="F18" s="129">
        <f t="shared" si="1"/>
        <v>175459</v>
      </c>
      <c r="G18" s="129">
        <f t="shared" si="1"/>
        <v>177689</v>
      </c>
      <c r="H18" s="131"/>
      <c r="I18" s="938" t="str">
        <f>'(G1) Fjalori'!A385</f>
        <v>VLERËSIM I ARDHURAVE NGA TARIFAT</v>
      </c>
      <c r="J18" s="939"/>
      <c r="K18" s="939"/>
      <c r="L18" s="939"/>
      <c r="M18" s="939"/>
      <c r="N18" s="939"/>
      <c r="O18" s="940"/>
    </row>
    <row r="19" spans="1:15" ht="12.75" x14ac:dyDescent="0.2">
      <c r="A19" s="125"/>
      <c r="B19" s="210"/>
      <c r="C19" s="126"/>
      <c r="D19" s="126"/>
      <c r="E19" s="10"/>
      <c r="F19" s="10"/>
      <c r="G19" s="133"/>
      <c r="H19" s="10"/>
      <c r="I19" s="137" t="str">
        <f>'(G1) Fjalori'!A388</f>
        <v>VLERËSIM I ARDHURAVE NGA TARIFAT</v>
      </c>
      <c r="J19" s="35">
        <f>J73+J112+J151+J190+J229+J268</f>
        <v>5</v>
      </c>
      <c r="K19" s="35">
        <f t="shared" ref="K19:O19" si="2">K73+K112+K151+K190+K229+K268</f>
        <v>0</v>
      </c>
      <c r="L19" s="35">
        <f t="shared" si="2"/>
        <v>71</v>
      </c>
      <c r="M19" s="129">
        <f t="shared" si="2"/>
        <v>0</v>
      </c>
      <c r="N19" s="129">
        <f t="shared" si="2"/>
        <v>0</v>
      </c>
      <c r="O19" s="129">
        <f t="shared" si="2"/>
        <v>0</v>
      </c>
    </row>
    <row r="20" spans="1:15" ht="12.75" x14ac:dyDescent="0.2">
      <c r="A20" s="944" t="str">
        <f>A15</f>
        <v>SHPENZIME TË PRITSHME</v>
      </c>
      <c r="B20" s="945"/>
      <c r="C20" s="945"/>
      <c r="D20" s="945"/>
      <c r="E20" s="945"/>
      <c r="F20" s="945"/>
      <c r="G20" s="946"/>
      <c r="H20" s="10"/>
    </row>
    <row r="21" spans="1:15" ht="12.75" customHeight="1" x14ac:dyDescent="0.2">
      <c r="A21" s="938" t="str">
        <f>'(G1) Fjalori'!A382</f>
        <v>KOSTO DIREKTE PËR PROJEKTET DHE SHPENZIMET KAPITALE</v>
      </c>
      <c r="B21" s="939"/>
      <c r="C21" s="939"/>
      <c r="D21" s="939"/>
      <c r="E21" s="939"/>
      <c r="F21" s="939"/>
      <c r="G21" s="940"/>
      <c r="H21" s="31"/>
    </row>
    <row r="22" spans="1:15" ht="12.75" customHeight="1" x14ac:dyDescent="0.2">
      <c r="A22" s="124" t="str">
        <f>'(G1) Fjalori'!A360</f>
        <v>Pagat</v>
      </c>
      <c r="B22" s="941">
        <f>'(G1) Fjalori'!C360</f>
        <v>600</v>
      </c>
      <c r="C22" s="942"/>
      <c r="D22" s="943"/>
      <c r="E22" s="305">
        <f>E76+E115+E154+E193+E232+E271</f>
        <v>0</v>
      </c>
      <c r="F22" s="305">
        <f t="shared" ref="F22:G22" si="3">F76+F115+F154+F193+F232+F271</f>
        <v>0</v>
      </c>
      <c r="G22" s="305">
        <f t="shared" si="3"/>
        <v>0</v>
      </c>
      <c r="H22" s="31"/>
      <c r="I22" s="938" t="str">
        <f>'(G1) Fjalori'!A389</f>
        <v>VLERËSIMI I TË ARDHURAVE ME DESTINACION</v>
      </c>
      <c r="J22" s="939"/>
      <c r="K22" s="939"/>
      <c r="L22" s="939"/>
      <c r="M22" s="939"/>
      <c r="N22" s="939"/>
      <c r="O22" s="940"/>
    </row>
    <row r="23" spans="1:15" ht="12.75" customHeight="1" x14ac:dyDescent="0.2">
      <c r="A23" s="124" t="str">
        <f>'(G1) Fjalori'!A361</f>
        <v>Sigurimet Shoqërore</v>
      </c>
      <c r="B23" s="941">
        <f>'(G1) Fjalori'!C361</f>
        <v>601</v>
      </c>
      <c r="C23" s="942"/>
      <c r="D23" s="943"/>
      <c r="E23" s="305">
        <f>E77+E116+E155+E194+E233+E272</f>
        <v>0</v>
      </c>
      <c r="F23" s="305">
        <f t="shared" ref="F23:G23" si="4">F77+F116+F155+F194+F233+F272</f>
        <v>0</v>
      </c>
      <c r="G23" s="305">
        <f t="shared" si="4"/>
        <v>0</v>
      </c>
      <c r="H23" s="31"/>
      <c r="I23" s="252" t="str">
        <f>'(G1) Fjalori'!A390</f>
        <v>Transferta e kushtëzuar</v>
      </c>
      <c r="J23" s="956"/>
      <c r="K23" s="953"/>
      <c r="L23" s="957"/>
      <c r="M23" s="305">
        <f>M76+M115+M154+M193+M232+M271</f>
        <v>8397</v>
      </c>
      <c r="N23" s="305">
        <f t="shared" ref="N23:O23" si="5">N76+N115+N154+N193+N232+N271</f>
        <v>8397</v>
      </c>
      <c r="O23" s="305">
        <f t="shared" si="5"/>
        <v>8397</v>
      </c>
    </row>
    <row r="24" spans="1:15" ht="12.75" customHeight="1" x14ac:dyDescent="0.2">
      <c r="A24" s="124" t="str">
        <f>'(G1) Fjalori'!A362</f>
        <v>Mallra dhe shërbime</v>
      </c>
      <c r="B24" s="941">
        <f>'(G1) Fjalori'!C362</f>
        <v>602</v>
      </c>
      <c r="C24" s="942"/>
      <c r="D24" s="943"/>
      <c r="E24" s="305">
        <f>E78+E117+E156+E195+E234+E273</f>
        <v>0</v>
      </c>
      <c r="F24" s="305">
        <f t="shared" ref="F24:G24" si="6">F78+F117+F156+F195+F234+F273</f>
        <v>0</v>
      </c>
      <c r="G24" s="305">
        <f t="shared" si="6"/>
        <v>0</v>
      </c>
      <c r="H24" s="53"/>
      <c r="I24" s="252" t="str">
        <f>'(G1) Fjalori'!A391</f>
        <v>Trasferta Specifike</v>
      </c>
      <c r="J24" s="958"/>
      <c r="K24" s="959"/>
      <c r="L24" s="960"/>
      <c r="M24" s="305">
        <f>M77+M116+M155+M194+M233+M272</f>
        <v>0</v>
      </c>
      <c r="N24" s="305">
        <f t="shared" ref="N24:O24" si="7">N77+N116+N155+N194+N233+N272</f>
        <v>0</v>
      </c>
      <c r="O24" s="305">
        <f t="shared" si="7"/>
        <v>0</v>
      </c>
    </row>
    <row r="25" spans="1:15" ht="12.75" customHeight="1" x14ac:dyDescent="0.2">
      <c r="A25" s="124" t="str">
        <f>'(G1) Fjalori'!A363</f>
        <v>Subvencione</v>
      </c>
      <c r="B25" s="941">
        <f>'(G1) Fjalori'!C363</f>
        <v>603</v>
      </c>
      <c r="C25" s="942"/>
      <c r="D25" s="943"/>
      <c r="E25" s="305">
        <f t="shared" ref="E25:G33" si="8">E79+E118+E157+E196+E235+E274</f>
        <v>0</v>
      </c>
      <c r="F25" s="305">
        <f t="shared" si="8"/>
        <v>0</v>
      </c>
      <c r="G25" s="305">
        <f t="shared" si="8"/>
        <v>0</v>
      </c>
      <c r="H25" s="8"/>
      <c r="I25" s="252" t="str">
        <f>'(G1) Fjalori'!A392</f>
        <v>Trashëgimi me destinacion</v>
      </c>
      <c r="J25" s="958"/>
      <c r="K25" s="959"/>
      <c r="L25" s="960"/>
      <c r="M25" s="305">
        <f t="shared" ref="M25:O26" si="9">M78+M117+M156+M195+M234+M273</f>
        <v>0</v>
      </c>
      <c r="N25" s="548">
        <f t="shared" si="9"/>
        <v>0</v>
      </c>
      <c r="O25" s="550">
        <f t="shared" si="9"/>
        <v>0</v>
      </c>
    </row>
    <row r="26" spans="1:15" ht="12.75" x14ac:dyDescent="0.2">
      <c r="A26" s="124" t="str">
        <f>'(G1) Fjalori'!A364</f>
        <v>Të tjera transferta korrente të brendshme</v>
      </c>
      <c r="B26" s="941">
        <f>'(G1) Fjalori'!C364</f>
        <v>604</v>
      </c>
      <c r="C26" s="942"/>
      <c r="D26" s="943"/>
      <c r="E26" s="305">
        <f t="shared" si="8"/>
        <v>0</v>
      </c>
      <c r="F26" s="305">
        <f t="shared" si="8"/>
        <v>0</v>
      </c>
      <c r="G26" s="305">
        <f t="shared" si="8"/>
        <v>0</v>
      </c>
      <c r="H26" s="53"/>
      <c r="I26" s="252" t="str">
        <f>'(G1) Fjalori'!A393</f>
        <v>Burime të tjera (përfshirë gjobat)</v>
      </c>
      <c r="J26" s="961"/>
      <c r="K26" s="962"/>
      <c r="L26" s="963"/>
      <c r="M26" s="305">
        <f t="shared" si="9"/>
        <v>0</v>
      </c>
      <c r="N26" s="305">
        <f t="shared" si="9"/>
        <v>0</v>
      </c>
      <c r="O26" s="305">
        <f t="shared" si="9"/>
        <v>0</v>
      </c>
    </row>
    <row r="27" spans="1:15" ht="12.75" x14ac:dyDescent="0.2">
      <c r="A27" s="124" t="str">
        <f>'(G1) Fjalori'!A365</f>
        <v>Transferta korrente të huaja</v>
      </c>
      <c r="B27" s="941">
        <f>'(G1) Fjalori'!C365</f>
        <v>605</v>
      </c>
      <c r="C27" s="942"/>
      <c r="D27" s="943"/>
      <c r="E27" s="305">
        <f t="shared" si="8"/>
        <v>0</v>
      </c>
      <c r="F27" s="305">
        <f t="shared" si="8"/>
        <v>0</v>
      </c>
      <c r="G27" s="305">
        <f t="shared" si="8"/>
        <v>0</v>
      </c>
      <c r="H27" s="53"/>
      <c r="I27" s="252" t="str">
        <f>'(G1) Fjalori'!A394</f>
        <v>VLERËSIMI I TË ARDHURAVE ME DESTINACION</v>
      </c>
      <c r="J27" s="34">
        <f>J80+J119+J158+J197+J236+J275</f>
        <v>8104</v>
      </c>
      <c r="K27" s="34">
        <f t="shared" ref="K27:O27" si="10">K80+K119+K158+K197+K236+K275</f>
        <v>12526</v>
      </c>
      <c r="L27" s="34">
        <f t="shared" si="10"/>
        <v>8397</v>
      </c>
      <c r="M27" s="129">
        <f t="shared" si="10"/>
        <v>8397</v>
      </c>
      <c r="N27" s="129">
        <f t="shared" si="10"/>
        <v>8397</v>
      </c>
      <c r="O27" s="129">
        <f t="shared" si="10"/>
        <v>8397</v>
      </c>
    </row>
    <row r="28" spans="1:15" ht="12.75" x14ac:dyDescent="0.2">
      <c r="A28" s="124" t="str">
        <f>'(G1) Fjalori'!A366</f>
        <v>Transferta për Buxhetet Familiare dhe Individët</v>
      </c>
      <c r="B28" s="941">
        <f>'(G1) Fjalori'!C366</f>
        <v>606</v>
      </c>
      <c r="C28" s="942"/>
      <c r="D28" s="943"/>
      <c r="E28" s="305">
        <f t="shared" si="8"/>
        <v>0</v>
      </c>
      <c r="F28" s="305">
        <f t="shared" si="8"/>
        <v>0</v>
      </c>
      <c r="G28" s="305">
        <f t="shared" si="8"/>
        <v>0</v>
      </c>
      <c r="H28" s="53"/>
    </row>
    <row r="29" spans="1:15" ht="12.75" x14ac:dyDescent="0.2">
      <c r="A29" s="124" t="str">
        <f>'(G1) Fjalori'!A367</f>
        <v>Shpenzimet kapitale</v>
      </c>
      <c r="B29" s="941" t="str">
        <f>'(G1) Fjalori'!C367</f>
        <v>230 / 231</v>
      </c>
      <c r="C29" s="942"/>
      <c r="D29" s="943"/>
      <c r="E29" s="305">
        <f t="shared" si="8"/>
        <v>23297</v>
      </c>
      <c r="F29" s="305">
        <f t="shared" si="8"/>
        <v>3300</v>
      </c>
      <c r="G29" s="305">
        <f t="shared" si="8"/>
        <v>3300</v>
      </c>
      <c r="H29" s="53"/>
      <c r="I29" s="137" t="str">
        <f>'(G1) Fjalori'!A395</f>
        <v xml:space="preserve">TË ARDHURAT E PRITSHME </v>
      </c>
      <c r="J29" s="34">
        <f>J82+J121+J160+J199+J238+J277</f>
        <v>8109</v>
      </c>
      <c r="K29" s="34">
        <f t="shared" ref="K29:O29" si="11">K82+K121+K160+K199+K238+K277</f>
        <v>12526</v>
      </c>
      <c r="L29" s="34">
        <f t="shared" si="11"/>
        <v>8468</v>
      </c>
      <c r="M29" s="129">
        <f t="shared" si="11"/>
        <v>8397</v>
      </c>
      <c r="N29" s="129">
        <f t="shared" si="11"/>
        <v>8397</v>
      </c>
      <c r="O29" s="129">
        <f t="shared" si="11"/>
        <v>8397</v>
      </c>
    </row>
    <row r="30" spans="1:15" ht="12.75" x14ac:dyDescent="0.2">
      <c r="A30" s="124" t="str">
        <f>'(G1) Fjalori'!A368</f>
        <v>Rezerva</v>
      </c>
      <c r="B30" s="941">
        <f>'(G1) Fjalori'!C368</f>
        <v>609</v>
      </c>
      <c r="C30" s="942"/>
      <c r="D30" s="943"/>
      <c r="E30" s="305">
        <f t="shared" si="8"/>
        <v>0</v>
      </c>
      <c r="F30" s="305">
        <f t="shared" si="8"/>
        <v>0</v>
      </c>
      <c r="G30" s="305">
        <f t="shared" si="8"/>
        <v>0</v>
      </c>
      <c r="H30" s="53"/>
    </row>
    <row r="31" spans="1:15" ht="12.75" x14ac:dyDescent="0.2">
      <c r="A31" s="124" t="str">
        <f>'(G1) Fjalori'!A369</f>
        <v>Interesa per kredi direkte ose bono</v>
      </c>
      <c r="B31" s="941">
        <f>'(G1) Fjalori'!C369</f>
        <v>650</v>
      </c>
      <c r="C31" s="942"/>
      <c r="D31" s="943"/>
      <c r="E31" s="305">
        <f t="shared" si="8"/>
        <v>0</v>
      </c>
      <c r="F31" s="305">
        <f t="shared" si="8"/>
        <v>0</v>
      </c>
      <c r="G31" s="305">
        <f t="shared" si="8"/>
        <v>0</v>
      </c>
      <c r="H31" s="53"/>
    </row>
    <row r="32" spans="1:15" ht="12.75" customHeight="1" x14ac:dyDescent="0.2">
      <c r="A32" s="124" t="str">
        <f>'(G1) Fjalori'!A370</f>
        <v>Të tjera</v>
      </c>
      <c r="B32" s="941" t="str">
        <f>'(G1) Fjalori'!C370</f>
        <v>69 / ?</v>
      </c>
      <c r="C32" s="942"/>
      <c r="D32" s="943"/>
      <c r="E32" s="305">
        <f t="shared" si="8"/>
        <v>0</v>
      </c>
      <c r="F32" s="305">
        <f t="shared" si="8"/>
        <v>0</v>
      </c>
      <c r="G32" s="305">
        <f t="shared" si="8"/>
        <v>0</v>
      </c>
      <c r="H32" s="53"/>
      <c r="I32" s="947" t="str">
        <f>'(G1) Fjalori'!A415</f>
        <v>SHUMA E KËRKUAR NETO</v>
      </c>
      <c r="J32" s="948"/>
      <c r="K32" s="948"/>
      <c r="L32" s="948"/>
      <c r="M32" s="948"/>
      <c r="N32" s="948"/>
      <c r="O32" s="949"/>
    </row>
    <row r="33" spans="1:15" ht="12.75" customHeight="1" x14ac:dyDescent="0.2">
      <c r="A33" s="306" t="str">
        <f>A21</f>
        <v>KOSTO DIREKTE PËR PROJEKTET DHE SHPENZIMET KAPITALE</v>
      </c>
      <c r="B33" s="941"/>
      <c r="C33" s="942"/>
      <c r="D33" s="943"/>
      <c r="E33" s="305">
        <f t="shared" si="8"/>
        <v>23297</v>
      </c>
      <c r="F33" s="305">
        <f t="shared" si="8"/>
        <v>3300</v>
      </c>
      <c r="G33" s="305">
        <f t="shared" si="8"/>
        <v>3300</v>
      </c>
      <c r="H33" s="53"/>
      <c r="I33" s="950"/>
      <c r="J33" s="951"/>
      <c r="K33" s="951"/>
      <c r="L33" s="951"/>
      <c r="M33" s="951"/>
      <c r="N33" s="951"/>
      <c r="O33" s="952"/>
    </row>
    <row r="34" spans="1:15" ht="12.75" x14ac:dyDescent="0.2">
      <c r="A34" s="938" t="str">
        <f>'(G1) Fjalori'!A383</f>
        <v>SHPENZIME KORRENTE</v>
      </c>
      <c r="B34" s="939"/>
      <c r="C34" s="939"/>
      <c r="D34" s="939"/>
      <c r="E34" s="939"/>
      <c r="F34" s="939"/>
      <c r="G34" s="940"/>
      <c r="H34" s="53"/>
      <c r="I34" s="17" t="str">
        <f>I32</f>
        <v>SHUMA E KËRKUAR NETO</v>
      </c>
      <c r="J34" s="18">
        <f>J88+J127+J166+J205+J244+J283</f>
        <v>224832</v>
      </c>
      <c r="K34" s="18">
        <f t="shared" ref="K34:O34" si="12">K88+K127+K166+K205+K244+K283</f>
        <v>142905</v>
      </c>
      <c r="L34" s="18">
        <f t="shared" si="12"/>
        <v>174766</v>
      </c>
      <c r="M34" s="18">
        <f t="shared" si="12"/>
        <v>185099</v>
      </c>
      <c r="N34" s="18">
        <f t="shared" si="12"/>
        <v>167062</v>
      </c>
      <c r="O34" s="18">
        <f t="shared" si="12"/>
        <v>169292</v>
      </c>
    </row>
    <row r="35" spans="1:15" ht="12.75" x14ac:dyDescent="0.2">
      <c r="A35" s="124" t="str">
        <f>A22</f>
        <v>Pagat</v>
      </c>
      <c r="B35" s="941">
        <f>B22</f>
        <v>600</v>
      </c>
      <c r="C35" s="942"/>
      <c r="D35" s="943"/>
      <c r="E35" s="305">
        <f>E89+E128+E167+E206+E245+E284</f>
        <v>96341</v>
      </c>
      <c r="F35" s="305">
        <f t="shared" ref="F35:G35" si="13">F89+F128+F167+F206+F245+F284</f>
        <v>98201</v>
      </c>
      <c r="G35" s="305">
        <f t="shared" si="13"/>
        <v>100024</v>
      </c>
      <c r="H35" s="53"/>
      <c r="I35" s="53"/>
      <c r="J35" s="53"/>
      <c r="K35" s="53"/>
      <c r="L35" s="14"/>
      <c r="M35" s="54"/>
    </row>
    <row r="36" spans="1:15" ht="12.75" customHeight="1" x14ac:dyDescent="0.2">
      <c r="A36" s="124" t="str">
        <f t="shared" ref="A36:A45" si="14">A23</f>
        <v>Sigurimet Shoqërore</v>
      </c>
      <c r="B36" s="941">
        <f t="shared" ref="B36:B45" si="15">B23</f>
        <v>601</v>
      </c>
      <c r="C36" s="942"/>
      <c r="D36" s="943"/>
      <c r="E36" s="305">
        <f t="shared" ref="E36:G46" si="16">E90+E129+E168+E207+E246+E285</f>
        <v>16234</v>
      </c>
      <c r="F36" s="305">
        <f t="shared" si="16"/>
        <v>16544</v>
      </c>
      <c r="G36" s="305">
        <f t="shared" si="16"/>
        <v>16852</v>
      </c>
      <c r="H36" s="53"/>
    </row>
    <row r="37" spans="1:15" ht="12.75" x14ac:dyDescent="0.2">
      <c r="A37" s="124" t="str">
        <f t="shared" si="14"/>
        <v>Mallra dhe shërbime</v>
      </c>
      <c r="B37" s="941">
        <f t="shared" si="15"/>
        <v>602</v>
      </c>
      <c r="C37" s="942"/>
      <c r="D37" s="943"/>
      <c r="E37" s="305">
        <f t="shared" si="16"/>
        <v>50390</v>
      </c>
      <c r="F37" s="305">
        <f>F91+F130+F169+F208+F247+F286</f>
        <v>54680</v>
      </c>
      <c r="G37" s="305">
        <f t="shared" si="16"/>
        <v>54762</v>
      </c>
      <c r="H37" s="53"/>
      <c r="I37" s="124" t="str">
        <f>'(G1) Fjalori'!A413</f>
        <v>Angazhimet</v>
      </c>
      <c r="J37" s="992" t="str">
        <f>'(G1) Fjalori'!A454</f>
        <v>Vlera Totale për Aktivitet</v>
      </c>
      <c r="K37" s="993"/>
      <c r="L37" s="994"/>
      <c r="M37" s="129">
        <f>M91+M130+M169+M208+M247+M286</f>
        <v>0</v>
      </c>
      <c r="N37" s="129">
        <f t="shared" ref="N37:O37" si="17">N91+N130+N169+N208+N247+N286</f>
        <v>0</v>
      </c>
      <c r="O37" s="129">
        <f t="shared" si="17"/>
        <v>0</v>
      </c>
    </row>
    <row r="38" spans="1:15" ht="12.75" x14ac:dyDescent="0.2">
      <c r="A38" s="124" t="str">
        <f t="shared" si="14"/>
        <v>Subvencione</v>
      </c>
      <c r="B38" s="941">
        <f t="shared" si="15"/>
        <v>603</v>
      </c>
      <c r="C38" s="942"/>
      <c r="D38" s="943"/>
      <c r="E38" s="305">
        <f t="shared" si="16"/>
        <v>0</v>
      </c>
      <c r="F38" s="305">
        <f t="shared" si="16"/>
        <v>0</v>
      </c>
      <c r="G38" s="305">
        <f t="shared" si="16"/>
        <v>0</v>
      </c>
      <c r="H38" s="53"/>
      <c r="I38" s="318" t="str">
        <f>'(G1) Fjalori'!A456</f>
        <v>Qëllime</v>
      </c>
      <c r="J38" s="319" t="str">
        <f>A29</f>
        <v>Shpenzimet kapitale</v>
      </c>
      <c r="K38" s="316"/>
      <c r="L38" s="317"/>
      <c r="M38" s="129">
        <f t="shared" ref="M38:O40" si="18">M92+M131+M170+M209+M248+M287</f>
        <v>0</v>
      </c>
      <c r="N38" s="129">
        <f t="shared" si="18"/>
        <v>0</v>
      </c>
      <c r="O38" s="129">
        <f t="shared" si="18"/>
        <v>0</v>
      </c>
    </row>
    <row r="39" spans="1:15" ht="12.75" x14ac:dyDescent="0.2">
      <c r="A39" s="124" t="str">
        <f t="shared" si="14"/>
        <v>Të tjera transferta korrente të brendshme</v>
      </c>
      <c r="B39" s="941">
        <f t="shared" si="15"/>
        <v>604</v>
      </c>
      <c r="C39" s="942"/>
      <c r="D39" s="943"/>
      <c r="E39" s="305">
        <f t="shared" si="16"/>
        <v>0</v>
      </c>
      <c r="F39" s="305">
        <f>F93+F132+F171+F210+F249+F288</f>
        <v>0</v>
      </c>
      <c r="G39" s="305">
        <f t="shared" si="16"/>
        <v>0</v>
      </c>
      <c r="H39" s="53"/>
      <c r="I39" s="315"/>
      <c r="J39" s="319" t="str">
        <f>A24</f>
        <v>Mallra dhe shërbime</v>
      </c>
      <c r="K39" s="316"/>
      <c r="L39" s="317"/>
      <c r="M39" s="129">
        <f t="shared" si="18"/>
        <v>0</v>
      </c>
      <c r="N39" s="129">
        <f t="shared" si="18"/>
        <v>0</v>
      </c>
      <c r="O39" s="129">
        <f t="shared" si="18"/>
        <v>0</v>
      </c>
    </row>
    <row r="40" spans="1:15" ht="12.75" x14ac:dyDescent="0.2">
      <c r="A40" s="124" t="str">
        <f t="shared" si="14"/>
        <v>Transferta korrente të huaja</v>
      </c>
      <c r="B40" s="941">
        <f t="shared" si="15"/>
        <v>605</v>
      </c>
      <c r="C40" s="942"/>
      <c r="D40" s="943"/>
      <c r="E40" s="305">
        <f t="shared" si="16"/>
        <v>0</v>
      </c>
      <c r="F40" s="305">
        <f t="shared" si="16"/>
        <v>0</v>
      </c>
      <c r="G40" s="305">
        <f t="shared" si="16"/>
        <v>0</v>
      </c>
      <c r="H40" s="53"/>
      <c r="I40" s="315"/>
      <c r="J40" s="319" t="str">
        <f>'(G1) Fjalori'!A455</f>
        <v>Qëllime të mëtejshme</v>
      </c>
      <c r="K40" s="316"/>
      <c r="L40" s="317"/>
      <c r="M40" s="129">
        <f t="shared" si="18"/>
        <v>0</v>
      </c>
      <c r="N40" s="129">
        <f t="shared" si="18"/>
        <v>0</v>
      </c>
      <c r="O40" s="129">
        <f t="shared" si="18"/>
        <v>0</v>
      </c>
    </row>
    <row r="41" spans="1:15" ht="12.75" x14ac:dyDescent="0.2">
      <c r="A41" s="124" t="str">
        <f t="shared" si="14"/>
        <v>Transferta për Buxhetet Familiare dhe Individët</v>
      </c>
      <c r="B41" s="941">
        <f t="shared" si="15"/>
        <v>606</v>
      </c>
      <c r="C41" s="942"/>
      <c r="D41" s="943"/>
      <c r="E41" s="305">
        <f t="shared" si="16"/>
        <v>7234</v>
      </c>
      <c r="F41" s="305">
        <f t="shared" si="16"/>
        <v>2734</v>
      </c>
      <c r="G41" s="305">
        <f t="shared" si="16"/>
        <v>2751</v>
      </c>
      <c r="H41" s="53"/>
      <c r="I41" s="315"/>
      <c r="J41" s="998"/>
      <c r="K41" s="998"/>
      <c r="L41" s="998"/>
      <c r="M41" s="343" t="str">
        <f>IF(SUM(M38:M40)=M37,"OK","STOP")</f>
        <v>OK</v>
      </c>
      <c r="N41" s="343" t="str">
        <f>IF(SUM(N38:N40)=N37,"OK","STOP")</f>
        <v>OK</v>
      </c>
      <c r="O41" s="343" t="str">
        <f>IF(SUM(O38:O40)=O37,"OK","STOP")</f>
        <v>OK</v>
      </c>
    </row>
    <row r="42" spans="1:15" ht="12.75" x14ac:dyDescent="0.2">
      <c r="A42" s="648" t="str">
        <f t="shared" si="14"/>
        <v>Shpenzimet kapitale</v>
      </c>
      <c r="B42" s="968" t="str">
        <f t="shared" si="15"/>
        <v>230 / 231</v>
      </c>
      <c r="C42" s="969"/>
      <c r="D42" s="970"/>
      <c r="E42" s="305">
        <f t="shared" si="16"/>
        <v>0</v>
      </c>
      <c r="F42" s="305">
        <f t="shared" si="16"/>
        <v>0</v>
      </c>
      <c r="G42" s="305">
        <f t="shared" si="16"/>
        <v>0</v>
      </c>
      <c r="H42" s="53"/>
    </row>
    <row r="43" spans="1:15" ht="12.75" x14ac:dyDescent="0.2">
      <c r="A43" s="124" t="str">
        <f t="shared" si="14"/>
        <v>Rezerva</v>
      </c>
      <c r="B43" s="941">
        <f t="shared" si="15"/>
        <v>609</v>
      </c>
      <c r="C43" s="942"/>
      <c r="D43" s="943"/>
      <c r="E43" s="305">
        <f t="shared" si="16"/>
        <v>0</v>
      </c>
      <c r="F43" s="305">
        <f t="shared" si="16"/>
        <v>0</v>
      </c>
      <c r="G43" s="305">
        <f t="shared" si="16"/>
        <v>0</v>
      </c>
      <c r="H43" s="53"/>
      <c r="I43" s="142" t="str">
        <f>'(G1) Fjalori'!A416</f>
        <v>Shpjegimet teknike</v>
      </c>
      <c r="J43" s="983"/>
      <c r="K43" s="984"/>
      <c r="L43" s="984"/>
      <c r="M43" s="984"/>
      <c r="N43" s="984"/>
      <c r="O43" s="985"/>
    </row>
    <row r="44" spans="1:15" ht="12.75" x14ac:dyDescent="0.2">
      <c r="A44" s="124" t="str">
        <f t="shared" si="14"/>
        <v>Interesa per kredi direkte ose bono</v>
      </c>
      <c r="B44" s="971">
        <f t="shared" si="15"/>
        <v>650</v>
      </c>
      <c r="C44" s="972"/>
      <c r="D44" s="973"/>
      <c r="E44" s="305">
        <f t="shared" si="16"/>
        <v>0</v>
      </c>
      <c r="F44" s="305">
        <f t="shared" si="16"/>
        <v>0</v>
      </c>
      <c r="G44" s="305">
        <f t="shared" si="16"/>
        <v>0</v>
      </c>
      <c r="H44" s="53"/>
      <c r="J44" s="986"/>
      <c r="K44" s="987"/>
      <c r="L44" s="987"/>
      <c r="M44" s="987"/>
      <c r="N44" s="987"/>
      <c r="O44" s="988"/>
    </row>
    <row r="45" spans="1:15" ht="12.75" customHeight="1" x14ac:dyDescent="0.2">
      <c r="A45" s="252" t="str">
        <f t="shared" si="14"/>
        <v>Të tjera</v>
      </c>
      <c r="B45" s="941" t="str">
        <f t="shared" si="15"/>
        <v>69 / ?</v>
      </c>
      <c r="C45" s="942"/>
      <c r="D45" s="309" t="str">
        <f>IF(OR(E45&lt;0,F45&lt;0,G45&lt;0),"STOP","OK!")</f>
        <v>OK!</v>
      </c>
      <c r="E45" s="305">
        <f t="shared" si="16"/>
        <v>0</v>
      </c>
      <c r="F45" s="305">
        <f t="shared" si="16"/>
        <v>0</v>
      </c>
      <c r="G45" s="305">
        <f t="shared" si="16"/>
        <v>0</v>
      </c>
      <c r="H45" s="53"/>
      <c r="J45" s="986"/>
      <c r="K45" s="987"/>
      <c r="L45" s="987"/>
      <c r="M45" s="987"/>
      <c r="N45" s="987"/>
      <c r="O45" s="988"/>
    </row>
    <row r="46" spans="1:15" ht="12.75" customHeight="1" x14ac:dyDescent="0.2">
      <c r="A46" s="124" t="str">
        <f>A34</f>
        <v>SHPENZIME KORRENTE</v>
      </c>
      <c r="B46" s="974"/>
      <c r="C46" s="975"/>
      <c r="D46" s="976"/>
      <c r="E46" s="129">
        <f t="shared" si="16"/>
        <v>170199</v>
      </c>
      <c r="F46" s="129">
        <f t="shared" si="16"/>
        <v>172159</v>
      </c>
      <c r="G46" s="129">
        <f t="shared" si="16"/>
        <v>174389</v>
      </c>
      <c r="H46" s="53"/>
      <c r="J46" s="986"/>
      <c r="K46" s="987"/>
      <c r="L46" s="987"/>
      <c r="M46" s="987"/>
      <c r="N46" s="987"/>
      <c r="O46" s="988"/>
    </row>
    <row r="47" spans="1:15" ht="12.75" customHeight="1" x14ac:dyDescent="0.2">
      <c r="A47" s="125"/>
      <c r="B47" s="210"/>
      <c r="C47" s="126"/>
      <c r="D47" s="126"/>
      <c r="E47" s="10"/>
      <c r="F47" s="10"/>
      <c r="G47" s="133"/>
      <c r="H47" s="53"/>
      <c r="J47" s="986"/>
      <c r="K47" s="987"/>
      <c r="L47" s="987"/>
      <c r="M47" s="987"/>
      <c r="N47" s="987"/>
      <c r="O47" s="988"/>
    </row>
    <row r="48" spans="1:15" ht="12.75" customHeight="1" x14ac:dyDescent="0.2">
      <c r="A48" s="137" t="str">
        <f>A18</f>
        <v>SHPENZIME TË PRITSHME</v>
      </c>
      <c r="B48" s="34">
        <f>B102+B141+B180+B219+B258+B297</f>
        <v>232941</v>
      </c>
      <c r="C48" s="34">
        <f t="shared" ref="C48:G48" si="19">C102+C141+C180+C219+C258+C297</f>
        <v>155431</v>
      </c>
      <c r="D48" s="34">
        <f t="shared" si="19"/>
        <v>183234</v>
      </c>
      <c r="E48" s="129">
        <f t="shared" si="19"/>
        <v>193496</v>
      </c>
      <c r="F48" s="129">
        <f t="shared" si="19"/>
        <v>175459</v>
      </c>
      <c r="G48" s="129">
        <f t="shared" si="19"/>
        <v>177689</v>
      </c>
      <c r="H48" s="53"/>
      <c r="J48" s="989"/>
      <c r="K48" s="990"/>
      <c r="L48" s="990"/>
      <c r="M48" s="990"/>
      <c r="N48" s="990"/>
      <c r="O48" s="991"/>
    </row>
    <row r="49" spans="1:15" ht="12.75" x14ac:dyDescent="0.2">
      <c r="H49" s="53"/>
    </row>
    <row r="50" spans="1:15" ht="23.25" customHeight="1" x14ac:dyDescent="0.25">
      <c r="A50" s="933" t="str">
        <f>'(G1) Fjalori'!A396</f>
        <v>PËRPUTHSHMËRIA ME TAVANET</v>
      </c>
      <c r="B50" s="934"/>
      <c r="C50" s="935"/>
      <c r="D50" s="935"/>
      <c r="E50" s="935"/>
      <c r="F50" s="935"/>
      <c r="G50" s="935"/>
      <c r="H50" s="935"/>
      <c r="I50" s="935"/>
      <c r="J50" s="935"/>
      <c r="K50" s="935"/>
      <c r="L50" s="935"/>
      <c r="M50" s="935"/>
      <c r="N50" s="935"/>
      <c r="O50" s="936"/>
    </row>
    <row r="51" spans="1:15" s="27" customFormat="1" ht="26.25" customHeight="1" x14ac:dyDescent="0.25">
      <c r="A51" s="134"/>
      <c r="B51" s="127"/>
      <c r="C51" s="127"/>
      <c r="D51" s="26"/>
      <c r="E51" s="26"/>
      <c r="F51" s="26"/>
      <c r="G51" s="26"/>
      <c r="H51" s="26"/>
      <c r="I51" s="26"/>
      <c r="J51" s="26"/>
      <c r="K51" s="26"/>
      <c r="L51" s="26"/>
      <c r="M51" s="251">
        <f>M70</f>
        <v>2022</v>
      </c>
      <c r="N51" s="251">
        <f t="shared" ref="N51:O51" si="20">N70</f>
        <v>2023</v>
      </c>
      <c r="O51" s="251">
        <f t="shared" si="20"/>
        <v>2024</v>
      </c>
    </row>
    <row r="52" spans="1:15" ht="12.75" x14ac:dyDescent="0.2">
      <c r="A52" s="977" t="str">
        <f>'(G1) Fjalori'!A397</f>
        <v>Tavani i përgjithshëm</v>
      </c>
      <c r="B52" s="978"/>
      <c r="C52" s="978"/>
      <c r="D52" s="978"/>
      <c r="E52" s="978"/>
      <c r="F52" s="978"/>
      <c r="G52" s="978"/>
      <c r="H52" s="978"/>
      <c r="I52" s="978"/>
      <c r="J52" s="978"/>
      <c r="K52" s="978"/>
      <c r="L52" s="979"/>
      <c r="M52" s="138">
        <f>VLOOKUP($A14,'(D1) Tavanet buxhetore'!$A$7:$R$473,7,FALSE)</f>
        <v>193496</v>
      </c>
      <c r="N52" s="138">
        <f>VLOOKUP($A14,'(D1) Tavanet buxhetore'!$A$7:$R$473,8,FALSE)</f>
        <v>175459</v>
      </c>
      <c r="O52" s="672">
        <f>VLOOKUP($A14,'(D1) Tavanet buxhetore'!$A$7:$R$473,9,FALSE)</f>
        <v>177689</v>
      </c>
    </row>
    <row r="53" spans="1:15" ht="12.75" x14ac:dyDescent="0.2">
      <c r="A53" s="980" t="str">
        <f>'(G1) Fjalori'!A398</f>
        <v>SHPENZIMET E PRITSHME</v>
      </c>
      <c r="B53" s="981"/>
      <c r="C53" s="981"/>
      <c r="D53" s="981"/>
      <c r="E53" s="981"/>
      <c r="F53" s="981"/>
      <c r="G53" s="981"/>
      <c r="H53" s="981"/>
      <c r="I53" s="981"/>
      <c r="J53" s="981"/>
      <c r="K53" s="981"/>
      <c r="L53" s="982"/>
      <c r="M53" s="139">
        <f>E18</f>
        <v>193496</v>
      </c>
      <c r="N53" s="139">
        <f t="shared" ref="N53:O53" si="21">F18</f>
        <v>175459</v>
      </c>
      <c r="O53" s="673">
        <f t="shared" si="21"/>
        <v>177689</v>
      </c>
    </row>
    <row r="54" spans="1:15" ht="12.75" x14ac:dyDescent="0.2">
      <c r="A54" s="996" t="str">
        <f>'(G1) Fjalori'!A399</f>
        <v>Diferenca mes tavaneve të përgjithshme (duhet të jetë &lt;0)</v>
      </c>
      <c r="B54" s="997"/>
      <c r="C54" s="997"/>
      <c r="D54" s="997"/>
      <c r="E54" s="997"/>
      <c r="F54" s="997"/>
      <c r="G54" s="997"/>
      <c r="H54" s="997"/>
      <c r="I54" s="997"/>
      <c r="J54" s="997"/>
      <c r="K54" s="997"/>
      <c r="L54" s="136" t="str">
        <f>IF(AND(M54&lt;0.4,N54&lt;0.4,O54&lt;0.4),"OK!","STOP!")</f>
        <v>OK!</v>
      </c>
      <c r="M54" s="140">
        <f>M53-M52</f>
        <v>0</v>
      </c>
      <c r="N54" s="140">
        <f t="shared" ref="N54:O54" si="22">N53-N52</f>
        <v>0</v>
      </c>
      <c r="O54" s="141">
        <f t="shared" si="22"/>
        <v>0</v>
      </c>
    </row>
    <row r="55" spans="1:15" ht="12.75" x14ac:dyDescent="0.2">
      <c r="A55" s="977" t="str">
        <f>'(G1) Fjalori'!A400</f>
        <v>Tavani i pagave dhe sigurimeve shoqërore</v>
      </c>
      <c r="B55" s="978"/>
      <c r="C55" s="978"/>
      <c r="D55" s="978"/>
      <c r="E55" s="978"/>
      <c r="F55" s="978"/>
      <c r="G55" s="978"/>
      <c r="H55" s="978"/>
      <c r="I55" s="978"/>
      <c r="J55" s="978"/>
      <c r="K55" s="978"/>
      <c r="L55" s="979"/>
      <c r="M55" s="138">
        <f>VLOOKUP($A14,'(D1) Tavanet buxhetore'!$A$7:$R$473,10,FALSE)</f>
        <v>112575</v>
      </c>
      <c r="N55" s="138">
        <f>VLOOKUP($A14,'(D1) Tavanet buxhetore'!$A$7:$R$473,11,FALSE)</f>
        <v>114745</v>
      </c>
      <c r="O55" s="672">
        <f>VLOOKUP($A14,'(D1) Tavanet buxhetore'!$A$7:$R$473,12,FALSE)</f>
        <v>116876</v>
      </c>
    </row>
    <row r="56" spans="1:15" ht="12.75" x14ac:dyDescent="0.2">
      <c r="A56" s="996" t="str">
        <f>'(G1) Fjalori'!A401</f>
        <v>Paga dhe sigurime shoqërore</v>
      </c>
      <c r="B56" s="997"/>
      <c r="C56" s="997"/>
      <c r="D56" s="997"/>
      <c r="E56" s="997"/>
      <c r="F56" s="997"/>
      <c r="G56" s="997"/>
      <c r="H56" s="997"/>
      <c r="I56" s="997"/>
      <c r="J56" s="997"/>
      <c r="K56" s="997"/>
      <c r="L56" s="999"/>
      <c r="M56" s="139">
        <f>E22+E35+E23+E36</f>
        <v>112575</v>
      </c>
      <c r="N56" s="139">
        <f t="shared" ref="N56:O56" si="23">F22+F35+F23+F36</f>
        <v>114745</v>
      </c>
      <c r="O56" s="673">
        <f t="shared" si="23"/>
        <v>116876</v>
      </c>
    </row>
    <row r="57" spans="1:15" ht="12.75" x14ac:dyDescent="0.2">
      <c r="A57" s="996" t="str">
        <f>'(G1) Fjalori'!A402</f>
        <v>Diferenca e tavaneve në paga dhe sigurime shoqërore (duhet të jetë &lt;0)</v>
      </c>
      <c r="B57" s="997"/>
      <c r="C57" s="997"/>
      <c r="D57" s="997"/>
      <c r="E57" s="997"/>
      <c r="F57" s="997"/>
      <c r="G57" s="997"/>
      <c r="H57" s="997"/>
      <c r="I57" s="997"/>
      <c r="J57" s="997"/>
      <c r="K57" s="997"/>
      <c r="L57" s="136" t="str">
        <f>IF(AND(M57&lt;0.4,N57&lt;0.4,O57&lt;0.4),"OK!","STOP!")</f>
        <v>OK!</v>
      </c>
      <c r="M57" s="140">
        <f>M56-M55</f>
        <v>0</v>
      </c>
      <c r="N57" s="140">
        <f t="shared" ref="N57:O57" si="24">N56-N55</f>
        <v>0</v>
      </c>
      <c r="O57" s="141">
        <f t="shared" si="24"/>
        <v>0</v>
      </c>
    </row>
    <row r="58" spans="1:15" s="27" customFormat="1" ht="12.75" x14ac:dyDescent="0.2">
      <c r="A58" s="977" t="str">
        <f>'(G1) Fjalori'!A403</f>
        <v>Tavani për shpenzime e tjera korrente</v>
      </c>
      <c r="B58" s="978"/>
      <c r="C58" s="978"/>
      <c r="D58" s="978"/>
      <c r="E58" s="978"/>
      <c r="F58" s="978"/>
      <c r="G58" s="978"/>
      <c r="H58" s="978"/>
      <c r="I58" s="978"/>
      <c r="J58" s="978"/>
      <c r="K58" s="978"/>
      <c r="L58" s="979"/>
      <c r="M58" s="138">
        <f>VLOOKUP($A14,'(D1) Tavanet buxhetore'!$A$7:$R$473,13,FALSE)</f>
        <v>57624</v>
      </c>
      <c r="N58" s="138">
        <f>VLOOKUP($A14,'(D1) Tavanet buxhetore'!$A$7:$R$473,14,FALSE)</f>
        <v>57414</v>
      </c>
      <c r="O58" s="672">
        <f>VLOOKUP($A14,'(D1) Tavanet buxhetore'!$A$7:$R$473,15,FALSE)</f>
        <v>57513</v>
      </c>
    </row>
    <row r="59" spans="1:15" s="27" customFormat="1" ht="12.75" x14ac:dyDescent="0.2">
      <c r="A59" s="996" t="str">
        <f>'(G1) Fjalori'!A404</f>
        <v>Konsumi (përjashtuar paga dhe sigurimet shoqërore)</v>
      </c>
      <c r="B59" s="997"/>
      <c r="C59" s="997"/>
      <c r="D59" s="997"/>
      <c r="E59" s="997"/>
      <c r="F59" s="997"/>
      <c r="G59" s="997"/>
      <c r="H59" s="997"/>
      <c r="I59" s="997"/>
      <c r="J59" s="997"/>
      <c r="K59" s="997"/>
      <c r="L59" s="999"/>
      <c r="M59" s="139">
        <f>M53-M56-M62</f>
        <v>57624</v>
      </c>
      <c r="N59" s="139">
        <f>N53-N56-N62</f>
        <v>57414</v>
      </c>
      <c r="O59" s="673">
        <f>O53-O56-O62</f>
        <v>57513</v>
      </c>
    </row>
    <row r="60" spans="1:15" s="27" customFormat="1" ht="12.75" x14ac:dyDescent="0.2">
      <c r="A60" s="996" t="str">
        <f>'(G1) Fjalori'!A405</f>
        <v>Diferenca e tavaneve në konsum (duhet të jetë &lt;0)</v>
      </c>
      <c r="B60" s="997"/>
      <c r="C60" s="997"/>
      <c r="D60" s="997"/>
      <c r="E60" s="997"/>
      <c r="F60" s="997"/>
      <c r="G60" s="997"/>
      <c r="H60" s="997"/>
      <c r="I60" s="997"/>
      <c r="J60" s="997"/>
      <c r="K60" s="997"/>
      <c r="L60" s="136" t="str">
        <f>IF(AND(M60&lt;0.4,N60&lt;0.4,O60&lt;0.4),"OK!","STOP!")</f>
        <v>OK!</v>
      </c>
      <c r="M60" s="140">
        <f>M59-M58</f>
        <v>0</v>
      </c>
      <c r="N60" s="140">
        <f t="shared" ref="N60:O60" si="25">N59-N58</f>
        <v>0</v>
      </c>
      <c r="O60" s="141">
        <f t="shared" si="25"/>
        <v>0</v>
      </c>
    </row>
    <row r="61" spans="1:15" ht="12.75" x14ac:dyDescent="0.2">
      <c r="A61" s="977" t="str">
        <f>'(G1) Fjalori'!A406</f>
        <v>Minimumi i shpenzimeve kapitale</v>
      </c>
      <c r="B61" s="978"/>
      <c r="C61" s="978"/>
      <c r="D61" s="978"/>
      <c r="E61" s="978"/>
      <c r="F61" s="978"/>
      <c r="G61" s="978"/>
      <c r="H61" s="978"/>
      <c r="I61" s="978"/>
      <c r="J61" s="978"/>
      <c r="K61" s="978"/>
      <c r="L61" s="979"/>
      <c r="M61" s="138">
        <f>VLOOKUP($A14,'(D1) Tavanet buxhetore'!$A$7:$R$473,16,FALSE)</f>
        <v>23297</v>
      </c>
      <c r="N61" s="138">
        <f>VLOOKUP($A14,'(D1) Tavanet buxhetore'!$A$7:$R$473,17,FALSE)</f>
        <v>3300</v>
      </c>
      <c r="O61" s="672">
        <f>VLOOKUP($A14,'(D1) Tavanet buxhetore'!$A$7:$R$473,18,FALSE)</f>
        <v>3300</v>
      </c>
    </row>
    <row r="62" spans="1:15" ht="12.75" x14ac:dyDescent="0.2">
      <c r="A62" s="996" t="str">
        <f>'(G1) Fjalori'!A407</f>
        <v>Shpenzimet kapitale</v>
      </c>
      <c r="B62" s="997"/>
      <c r="C62" s="997"/>
      <c r="D62" s="997"/>
      <c r="E62" s="997"/>
      <c r="F62" s="997"/>
      <c r="G62" s="997"/>
      <c r="H62" s="997"/>
      <c r="I62" s="997"/>
      <c r="J62" s="997"/>
      <c r="K62" s="997"/>
      <c r="L62" s="999"/>
      <c r="M62" s="139">
        <f>E29+E42</f>
        <v>23297</v>
      </c>
      <c r="N62" s="139">
        <f t="shared" ref="N62:O62" si="26">F29+F42</f>
        <v>3300</v>
      </c>
      <c r="O62" s="673">
        <f t="shared" si="26"/>
        <v>3300</v>
      </c>
    </row>
    <row r="63" spans="1:15" s="99" customFormat="1" ht="12.75" x14ac:dyDescent="0.2">
      <c r="A63" s="996" t="str">
        <f>'(G1) Fjalori'!A408</f>
        <v>Diferenca e minimumit të shpenzimeve kapitale (duhet të jetë &gt;0)</v>
      </c>
      <c r="B63" s="997"/>
      <c r="C63" s="997"/>
      <c r="D63" s="997"/>
      <c r="E63" s="997"/>
      <c r="F63" s="997"/>
      <c r="G63" s="997"/>
      <c r="H63" s="997"/>
      <c r="I63" s="997"/>
      <c r="J63" s="997"/>
      <c r="K63" s="997"/>
      <c r="L63" s="136" t="str">
        <f>IF(AND(M63&gt;-0.4,N63&gt;-0.4,O63&gt;-0.4),"OK!","STOP!")</f>
        <v>OK!</v>
      </c>
      <c r="M63" s="140">
        <f>M62-M61</f>
        <v>0</v>
      </c>
      <c r="N63" s="140">
        <f t="shared" ref="N63:O63" si="27">N62-N61</f>
        <v>0</v>
      </c>
      <c r="O63" s="141">
        <f t="shared" si="27"/>
        <v>0</v>
      </c>
    </row>
    <row r="64" spans="1:15" s="99" customFormat="1" ht="12.75" x14ac:dyDescent="0.2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135"/>
      <c r="L64" s="135"/>
      <c r="M64" s="135"/>
      <c r="N64" s="135"/>
      <c r="O64" s="135"/>
    </row>
    <row r="65" spans="1:15" s="99" customFormat="1" ht="12.75" x14ac:dyDescent="0.2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135"/>
      <c r="L65" s="135"/>
      <c r="M65" s="135"/>
      <c r="N65" s="135"/>
      <c r="O65" s="135"/>
    </row>
    <row r="66" spans="1:15" ht="17.25" customHeight="1" x14ac:dyDescent="0.2">
      <c r="A66" s="213" t="str">
        <f t="shared" ref="A66:O66" si="28">A14</f>
        <v>Nënfunksioni 1</v>
      </c>
      <c r="B66" s="937" t="str">
        <f t="shared" si="28"/>
        <v>011 Organet ekzekutive dhe legjislative, për çështjet financiare dhe fiskale, çështjet e brendshme</v>
      </c>
      <c r="C66" s="937">
        <f t="shared" si="28"/>
        <v>0</v>
      </c>
      <c r="D66" s="937">
        <f t="shared" si="28"/>
        <v>0</v>
      </c>
      <c r="E66" s="937">
        <f t="shared" si="28"/>
        <v>0</v>
      </c>
      <c r="F66" s="937">
        <f t="shared" si="28"/>
        <v>0</v>
      </c>
      <c r="G66" s="937">
        <f t="shared" si="28"/>
        <v>0</v>
      </c>
      <c r="H66" s="937">
        <f t="shared" si="28"/>
        <v>0</v>
      </c>
      <c r="I66" s="937">
        <f t="shared" si="28"/>
        <v>0</v>
      </c>
      <c r="J66" s="937">
        <f t="shared" si="28"/>
        <v>0</v>
      </c>
      <c r="K66" s="937">
        <f t="shared" si="28"/>
        <v>0</v>
      </c>
      <c r="L66" s="937">
        <f t="shared" si="28"/>
        <v>0</v>
      </c>
      <c r="M66" s="937">
        <f t="shared" si="28"/>
        <v>0</v>
      </c>
      <c r="N66" s="937">
        <f t="shared" si="28"/>
        <v>0</v>
      </c>
      <c r="O66" s="937">
        <f t="shared" si="28"/>
        <v>0</v>
      </c>
    </row>
    <row r="67" spans="1:15" ht="17.25" customHeight="1" x14ac:dyDescent="0.2">
      <c r="A67" s="572" t="str">
        <f>A6</f>
        <v>Programi 1a</v>
      </c>
      <c r="B67" s="995" t="str">
        <f>C6</f>
        <v>Planifikimi Menaxhimi dhe Administrimi</v>
      </c>
      <c r="C67" s="995" t="e">
        <f>#REF!</f>
        <v>#REF!</v>
      </c>
      <c r="D67" s="995" t="e">
        <f>#REF!</f>
        <v>#REF!</v>
      </c>
      <c r="E67" s="995" t="e">
        <f>#REF!</f>
        <v>#REF!</v>
      </c>
      <c r="F67" s="995" t="e">
        <f>#REF!</f>
        <v>#REF!</v>
      </c>
      <c r="G67" s="995" t="e">
        <f>#REF!</f>
        <v>#REF!</v>
      </c>
      <c r="H67" s="995" t="e">
        <f>#REF!</f>
        <v>#REF!</v>
      </c>
      <c r="I67" s="995" t="e">
        <f>#REF!</f>
        <v>#REF!</v>
      </c>
      <c r="J67" s="995" t="e">
        <f>#REF!</f>
        <v>#REF!</v>
      </c>
      <c r="K67" s="995" t="e">
        <f>#REF!</f>
        <v>#REF!</v>
      </c>
      <c r="L67" s="995" t="e">
        <f>#REF!</f>
        <v>#REF!</v>
      </c>
      <c r="M67" s="995" t="e">
        <f>#REF!</f>
        <v>#REF!</v>
      </c>
      <c r="N67" s="995" t="e">
        <f>#REF!</f>
        <v>#REF!</v>
      </c>
      <c r="O67" s="995" t="e">
        <f>#REF!</f>
        <v>#REF!</v>
      </c>
    </row>
    <row r="68" spans="1:15" ht="17.25" customHeight="1" x14ac:dyDescent="0.2">
      <c r="A68" s="276" t="str">
        <f>'(B3) Struktura Funksionale'!B8</f>
        <v>01110</v>
      </c>
      <c r="B68" s="1000"/>
      <c r="C68" s="1000"/>
      <c r="D68" s="1000"/>
      <c r="E68" s="1000"/>
      <c r="F68" s="1000"/>
      <c r="G68" s="1000"/>
      <c r="H68" s="1000"/>
      <c r="I68" s="1000"/>
      <c r="J68" s="1000"/>
      <c r="K68" s="1000"/>
      <c r="L68" s="1000"/>
      <c r="M68" s="1000"/>
      <c r="N68" s="1000"/>
      <c r="O68" s="1001"/>
    </row>
    <row r="69" spans="1:15" ht="21" customHeight="1" x14ac:dyDescent="0.2">
      <c r="A69" s="964" t="str">
        <f t="shared" ref="A69:G69" si="29">A15</f>
        <v>SHPENZIME TË PRITSHME</v>
      </c>
      <c r="B69" s="965">
        <f t="shared" si="29"/>
        <v>0</v>
      </c>
      <c r="C69" s="965">
        <f t="shared" si="29"/>
        <v>0</v>
      </c>
      <c r="D69" s="965">
        <f t="shared" si="29"/>
        <v>0</v>
      </c>
      <c r="E69" s="965">
        <f t="shared" si="29"/>
        <v>0</v>
      </c>
      <c r="F69" s="965">
        <f t="shared" si="29"/>
        <v>0</v>
      </c>
      <c r="G69" s="966">
        <f t="shared" si="29"/>
        <v>0</v>
      </c>
      <c r="H69" s="131"/>
      <c r="I69" s="967" t="str">
        <f t="shared" ref="I69:O69" si="30">I15</f>
        <v xml:space="preserve">TË ARDHURAT E PRITSHME </v>
      </c>
      <c r="J69" s="965">
        <f t="shared" si="30"/>
        <v>0</v>
      </c>
      <c r="K69" s="965">
        <f t="shared" si="30"/>
        <v>0</v>
      </c>
      <c r="L69" s="965">
        <f t="shared" si="30"/>
        <v>0</v>
      </c>
      <c r="M69" s="965">
        <f t="shared" si="30"/>
        <v>0</v>
      </c>
      <c r="N69" s="965">
        <f t="shared" si="30"/>
        <v>0</v>
      </c>
      <c r="O69" s="966">
        <f t="shared" si="30"/>
        <v>0</v>
      </c>
    </row>
    <row r="70" spans="1:15" ht="19.5" customHeight="1" x14ac:dyDescent="0.2">
      <c r="A70" s="211"/>
      <c r="B70" s="417">
        <f t="shared" ref="B70:G70" si="31">B16</f>
        <v>2019</v>
      </c>
      <c r="C70" s="417">
        <f t="shared" si="31"/>
        <v>2020</v>
      </c>
      <c r="D70" s="417">
        <f t="shared" si="31"/>
        <v>2021</v>
      </c>
      <c r="E70" s="251">
        <f t="shared" si="31"/>
        <v>2022</v>
      </c>
      <c r="F70" s="251">
        <f t="shared" si="31"/>
        <v>2023</v>
      </c>
      <c r="G70" s="251">
        <f t="shared" si="31"/>
        <v>2024</v>
      </c>
      <c r="H70" s="212"/>
      <c r="I70" s="414"/>
      <c r="J70" s="417">
        <f t="shared" ref="J70:O70" si="32">J16</f>
        <v>2019</v>
      </c>
      <c r="K70" s="417">
        <f t="shared" si="32"/>
        <v>2020</v>
      </c>
      <c r="L70" s="417">
        <f t="shared" si="32"/>
        <v>2021</v>
      </c>
      <c r="M70" s="251">
        <f t="shared" si="32"/>
        <v>2022</v>
      </c>
      <c r="N70" s="251">
        <f t="shared" si="32"/>
        <v>2023</v>
      </c>
      <c r="O70" s="251">
        <f t="shared" si="32"/>
        <v>2024</v>
      </c>
    </row>
    <row r="71" spans="1:15" s="10" customFormat="1" ht="12.75" x14ac:dyDescent="0.2">
      <c r="A71" s="418"/>
      <c r="B71" s="411"/>
      <c r="C71" s="411"/>
      <c r="D71" s="411"/>
      <c r="E71" s="412"/>
      <c r="F71" s="412"/>
      <c r="G71" s="413"/>
      <c r="H71" s="212"/>
      <c r="I71" s="410"/>
      <c r="J71" s="411"/>
      <c r="K71" s="411"/>
      <c r="L71" s="411"/>
      <c r="M71" s="412"/>
      <c r="N71" s="412"/>
      <c r="O71" s="413"/>
    </row>
    <row r="72" spans="1:15" ht="12.75" x14ac:dyDescent="0.2">
      <c r="A72" s="415" t="str">
        <f>A18</f>
        <v>SHPENZIME TË PRITSHME</v>
      </c>
      <c r="B72" s="345">
        <f>VLOOKUP(A67,'(C1) Shpenzimet vitet e kaluara'!A$9:O$177,5,FALSE)</f>
        <v>182948</v>
      </c>
      <c r="C72" s="345">
        <f>VLOOKUP(A67,'(C1) Shpenzimet vitet e kaluara'!A$9:O$177,9,FALSE)</f>
        <v>111560</v>
      </c>
      <c r="D72" s="345">
        <f>VLOOKUP(A67,'(C1) Shpenzimet vitet e kaluara'!A$9:O$177,13,FALSE)</f>
        <v>135806</v>
      </c>
      <c r="E72" s="416">
        <v>148956</v>
      </c>
      <c r="F72" s="416">
        <v>130913</v>
      </c>
      <c r="G72" s="416">
        <v>132468</v>
      </c>
      <c r="H72" s="131"/>
      <c r="I72" s="938" t="str">
        <f>I18</f>
        <v>VLERËSIM I ARDHURAVE NGA TARIFAT</v>
      </c>
      <c r="J72" s="939"/>
      <c r="K72" s="939"/>
      <c r="L72" s="939"/>
      <c r="M72" s="939"/>
      <c r="N72" s="939"/>
      <c r="O72" s="940"/>
    </row>
    <row r="73" spans="1:15" ht="12.75" x14ac:dyDescent="0.2">
      <c r="A73" s="125"/>
      <c r="B73" s="210"/>
      <c r="C73" s="126"/>
      <c r="D73" s="126"/>
      <c r="E73" s="10"/>
      <c r="F73" s="10"/>
      <c r="G73" s="133"/>
      <c r="H73" s="10"/>
      <c r="I73" s="137" t="str">
        <f>I19</f>
        <v>VLERËSIM I ARDHURAVE NGA TARIFAT</v>
      </c>
      <c r="J73" s="35">
        <f>VLOOKUP($A67,'(C1) Shpenzimet vitet e kaluara'!$A$9:$O$177,6,FALSE)</f>
        <v>5</v>
      </c>
      <c r="K73" s="35">
        <f>VLOOKUP($A67,'(C1) Shpenzimet vitet e kaluara'!$A$9:$O$177,10,FALSE)</f>
        <v>0</v>
      </c>
      <c r="L73" s="35">
        <f>VLOOKUP($A67,'(C1) Shpenzimet vitet e kaluara'!$A$9:$O$177,14,FALSE)</f>
        <v>71</v>
      </c>
      <c r="M73" s="37">
        <v>0</v>
      </c>
      <c r="N73" s="37">
        <v>0</v>
      </c>
      <c r="O73" s="37">
        <v>0</v>
      </c>
    </row>
    <row r="74" spans="1:15" ht="12.75" x14ac:dyDescent="0.2">
      <c r="A74" s="944" t="str">
        <f t="shared" ref="A74:G75" si="33">A20</f>
        <v>SHPENZIME TË PRITSHME</v>
      </c>
      <c r="B74" s="945">
        <f t="shared" si="33"/>
        <v>0</v>
      </c>
      <c r="C74" s="945">
        <f t="shared" si="33"/>
        <v>0</v>
      </c>
      <c r="D74" s="945">
        <f t="shared" si="33"/>
        <v>0</v>
      </c>
      <c r="E74" s="945">
        <f t="shared" si="33"/>
        <v>0</v>
      </c>
      <c r="F74" s="945">
        <f t="shared" si="33"/>
        <v>0</v>
      </c>
      <c r="G74" s="946">
        <f t="shared" si="33"/>
        <v>0</v>
      </c>
      <c r="H74" s="10"/>
    </row>
    <row r="75" spans="1:15" ht="12.75" x14ac:dyDescent="0.2">
      <c r="A75" s="938" t="str">
        <f t="shared" si="33"/>
        <v>KOSTO DIREKTE PËR PROJEKTET DHE SHPENZIMET KAPITALE</v>
      </c>
      <c r="B75" s="939">
        <f t="shared" si="33"/>
        <v>0</v>
      </c>
      <c r="C75" s="939">
        <f t="shared" si="33"/>
        <v>0</v>
      </c>
      <c r="D75" s="939">
        <f t="shared" si="33"/>
        <v>0</v>
      </c>
      <c r="E75" s="939">
        <f t="shared" si="33"/>
        <v>0</v>
      </c>
      <c r="F75" s="939">
        <f t="shared" si="33"/>
        <v>0</v>
      </c>
      <c r="G75" s="940">
        <f t="shared" si="33"/>
        <v>0</v>
      </c>
      <c r="H75" s="31"/>
      <c r="I75" s="938" t="str">
        <f t="shared" ref="I75:I80" si="34">I22</f>
        <v>VLERËSIMI I TË ARDHURAVE ME DESTINACION</v>
      </c>
      <c r="J75" s="939"/>
      <c r="K75" s="939"/>
      <c r="L75" s="939"/>
      <c r="M75" s="939"/>
      <c r="N75" s="939"/>
      <c r="O75" s="940"/>
    </row>
    <row r="76" spans="1:15" ht="12.75" x14ac:dyDescent="0.2">
      <c r="A76" s="124" t="str">
        <f t="shared" ref="A76:D98" si="35">A22</f>
        <v>Pagat</v>
      </c>
      <c r="B76" s="941">
        <f t="shared" si="35"/>
        <v>600</v>
      </c>
      <c r="C76" s="942">
        <f t="shared" si="35"/>
        <v>0</v>
      </c>
      <c r="D76" s="943">
        <f t="shared" si="35"/>
        <v>0</v>
      </c>
      <c r="E76" s="129"/>
      <c r="F76" s="129"/>
      <c r="G76" s="129"/>
      <c r="H76" s="31"/>
      <c r="I76" s="390" t="str">
        <f t="shared" si="34"/>
        <v>Transferta e kushtëzuar</v>
      </c>
      <c r="J76" s="387"/>
      <c r="K76" s="389"/>
      <c r="L76" s="388"/>
      <c r="M76" s="128"/>
      <c r="N76" s="128"/>
      <c r="O76" s="132"/>
    </row>
    <row r="77" spans="1:15" ht="12.75" x14ac:dyDescent="0.2">
      <c r="A77" s="124" t="str">
        <f t="shared" si="35"/>
        <v>Sigurimet Shoqërore</v>
      </c>
      <c r="B77" s="941">
        <f t="shared" si="35"/>
        <v>601</v>
      </c>
      <c r="C77" s="942">
        <f t="shared" si="35"/>
        <v>0</v>
      </c>
      <c r="D77" s="943">
        <f t="shared" si="35"/>
        <v>0</v>
      </c>
      <c r="E77" s="129"/>
      <c r="F77" s="129"/>
      <c r="G77" s="129"/>
      <c r="H77" s="31"/>
      <c r="I77" s="390" t="str">
        <f t="shared" si="34"/>
        <v>Trasferta Specifike</v>
      </c>
      <c r="J77" s="387"/>
      <c r="K77" s="389"/>
      <c r="L77" s="388"/>
      <c r="M77" s="128"/>
      <c r="N77" s="128"/>
      <c r="O77" s="132"/>
    </row>
    <row r="78" spans="1:15" ht="12.75" x14ac:dyDescent="0.2">
      <c r="A78" s="124" t="str">
        <f t="shared" si="35"/>
        <v>Mallra dhe shërbime</v>
      </c>
      <c r="B78" s="941">
        <f t="shared" si="35"/>
        <v>602</v>
      </c>
      <c r="C78" s="942">
        <f t="shared" si="35"/>
        <v>0</v>
      </c>
      <c r="D78" s="943">
        <f t="shared" si="35"/>
        <v>0</v>
      </c>
      <c r="E78" s="129"/>
      <c r="F78" s="129"/>
      <c r="G78" s="129"/>
      <c r="H78" s="53"/>
      <c r="I78" s="390" t="str">
        <f t="shared" si="34"/>
        <v>Trashëgimi me destinacion</v>
      </c>
      <c r="J78" s="387"/>
      <c r="K78" s="389"/>
      <c r="L78" s="388"/>
      <c r="M78" s="302">
        <f>VLOOKUP($A67,'(C4) Trashëgimi me destinacion'!$A$8:$F$168,4,FALSE)</f>
        <v>0</v>
      </c>
      <c r="N78" s="548">
        <f>VLOOKUP($A67,'(C4) Trashëgimi me destinacion'!$A$8:$F$168,5,FALSE)</f>
        <v>0</v>
      </c>
      <c r="O78" s="548">
        <f>VLOOKUP($A67,'(C4) Trashëgimi me destinacion'!$A$8:$F$168,6,FALSE)</f>
        <v>0</v>
      </c>
    </row>
    <row r="79" spans="1:15" ht="12.75" x14ac:dyDescent="0.2">
      <c r="A79" s="124" t="str">
        <f t="shared" si="35"/>
        <v>Subvencione</v>
      </c>
      <c r="B79" s="941">
        <f t="shared" si="35"/>
        <v>603</v>
      </c>
      <c r="C79" s="942">
        <f t="shared" si="35"/>
        <v>0</v>
      </c>
      <c r="D79" s="943">
        <f t="shared" si="35"/>
        <v>0</v>
      </c>
      <c r="E79" s="129"/>
      <c r="F79" s="129"/>
      <c r="G79" s="129"/>
      <c r="H79" s="8"/>
      <c r="I79" s="390" t="str">
        <f t="shared" si="34"/>
        <v>Burime të tjera (përfshirë gjobat)</v>
      </c>
      <c r="J79" s="387"/>
      <c r="K79" s="389"/>
      <c r="L79" s="388"/>
      <c r="M79" s="128"/>
      <c r="N79" s="128"/>
      <c r="O79" s="132"/>
    </row>
    <row r="80" spans="1:15" ht="12.75" x14ac:dyDescent="0.2">
      <c r="A80" s="124" t="str">
        <f t="shared" si="35"/>
        <v>Të tjera transferta korrente të brendshme</v>
      </c>
      <c r="B80" s="941">
        <f t="shared" si="35"/>
        <v>604</v>
      </c>
      <c r="C80" s="942">
        <f t="shared" si="35"/>
        <v>0</v>
      </c>
      <c r="D80" s="943">
        <f t="shared" si="35"/>
        <v>0</v>
      </c>
      <c r="E80" s="129"/>
      <c r="F80" s="129"/>
      <c r="G80" s="129"/>
      <c r="H80" s="53"/>
      <c r="I80" s="409" t="str">
        <f t="shared" si="34"/>
        <v>VLERËSIMI I TË ARDHURAVE ME DESTINACION</v>
      </c>
      <c r="J80" s="35">
        <f>VLOOKUP($A67,'(C1) Shpenzimet vitet e kaluara'!$A$9:$O$177,7,FALSE)</f>
        <v>0</v>
      </c>
      <c r="K80" s="35">
        <f>VLOOKUP($A67,'(C1) Shpenzimet vitet e kaluara'!$A$9:$O$177,11,FALSE)</f>
        <v>0</v>
      </c>
      <c r="L80" s="35">
        <f>VLOOKUP($A67,'(C1) Shpenzimet vitet e kaluara'!$A$9:$O$177,15,FALSE)</f>
        <v>0</v>
      </c>
      <c r="M80" s="129">
        <f>SUM(M76:M79)</f>
        <v>0</v>
      </c>
      <c r="N80" s="129">
        <f t="shared" ref="N80:O80" si="36">SUM(N76:N79)</f>
        <v>0</v>
      </c>
      <c r="O80" s="129">
        <f t="shared" si="36"/>
        <v>0</v>
      </c>
    </row>
    <row r="81" spans="1:16" ht="12.75" x14ac:dyDescent="0.2">
      <c r="A81" s="124" t="str">
        <f t="shared" si="35"/>
        <v>Transferta korrente të huaja</v>
      </c>
      <c r="B81" s="941">
        <f t="shared" si="35"/>
        <v>605</v>
      </c>
      <c r="C81" s="942">
        <f t="shared" si="35"/>
        <v>0</v>
      </c>
      <c r="D81" s="943">
        <f t="shared" si="35"/>
        <v>0</v>
      </c>
      <c r="E81" s="129"/>
      <c r="F81" s="129"/>
      <c r="G81" s="129"/>
      <c r="H81" s="53"/>
    </row>
    <row r="82" spans="1:16" ht="12.75" x14ac:dyDescent="0.2">
      <c r="A82" s="124" t="str">
        <f t="shared" si="35"/>
        <v>Transferta për Buxhetet Familiare dhe Individët</v>
      </c>
      <c r="B82" s="941">
        <f t="shared" si="35"/>
        <v>606</v>
      </c>
      <c r="C82" s="942">
        <f t="shared" si="35"/>
        <v>0</v>
      </c>
      <c r="D82" s="943">
        <f t="shared" si="35"/>
        <v>0</v>
      </c>
      <c r="E82" s="129"/>
      <c r="F82" s="129"/>
      <c r="G82" s="129"/>
      <c r="H82" s="53"/>
      <c r="I82" s="137" t="str">
        <f>I29</f>
        <v xml:space="preserve">TË ARDHURAT E PRITSHME </v>
      </c>
      <c r="J82" s="34">
        <f>J73+J80</f>
        <v>5</v>
      </c>
      <c r="K82" s="34">
        <f>K73+K80</f>
        <v>0</v>
      </c>
      <c r="L82" s="34">
        <f>L73+L80</f>
        <v>71</v>
      </c>
      <c r="M82" s="129">
        <f>M80+M73</f>
        <v>0</v>
      </c>
      <c r="N82" s="129">
        <f>N80+N73</f>
        <v>0</v>
      </c>
      <c r="O82" s="129">
        <f>O80+O73</f>
        <v>0</v>
      </c>
    </row>
    <row r="83" spans="1:16" ht="12.75" x14ac:dyDescent="0.2">
      <c r="A83" s="124" t="str">
        <f t="shared" si="35"/>
        <v>Shpenzimet kapitale</v>
      </c>
      <c r="B83" s="941" t="str">
        <f t="shared" si="35"/>
        <v>230 / 231</v>
      </c>
      <c r="C83" s="942">
        <f t="shared" si="35"/>
        <v>0</v>
      </c>
      <c r="D83" s="943">
        <f t="shared" si="35"/>
        <v>0</v>
      </c>
      <c r="E83" s="37">
        <v>22997</v>
      </c>
      <c r="F83" s="37">
        <v>3000</v>
      </c>
      <c r="G83" s="37">
        <v>3000</v>
      </c>
      <c r="H83" s="53"/>
    </row>
    <row r="84" spans="1:16" ht="12.75" x14ac:dyDescent="0.2">
      <c r="A84" s="124" t="str">
        <f t="shared" si="35"/>
        <v>Rezerva</v>
      </c>
      <c r="B84" s="941">
        <f t="shared" si="35"/>
        <v>609</v>
      </c>
      <c r="C84" s="942">
        <f t="shared" si="35"/>
        <v>0</v>
      </c>
      <c r="D84" s="943">
        <f t="shared" si="35"/>
        <v>0</v>
      </c>
      <c r="E84" s="129"/>
      <c r="F84" s="129"/>
      <c r="G84" s="129"/>
      <c r="H84" s="53"/>
    </row>
    <row r="85" spans="1:16" ht="12.75" x14ac:dyDescent="0.2">
      <c r="A85" s="124" t="str">
        <f t="shared" si="35"/>
        <v>Interesa per kredi direkte ose bono</v>
      </c>
      <c r="B85" s="941">
        <f t="shared" si="35"/>
        <v>650</v>
      </c>
      <c r="C85" s="942">
        <f t="shared" si="35"/>
        <v>0</v>
      </c>
      <c r="D85" s="943">
        <f t="shared" si="35"/>
        <v>0</v>
      </c>
      <c r="E85" s="129"/>
      <c r="F85" s="129"/>
      <c r="G85" s="129"/>
      <c r="H85" s="53"/>
    </row>
    <row r="86" spans="1:16" ht="12.75" x14ac:dyDescent="0.2">
      <c r="A86" s="124" t="str">
        <f t="shared" si="35"/>
        <v>Të tjera</v>
      </c>
      <c r="B86" s="941" t="str">
        <f t="shared" si="35"/>
        <v>69 / ?</v>
      </c>
      <c r="C86" s="942">
        <f t="shared" si="35"/>
        <v>0</v>
      </c>
      <c r="D86" s="943">
        <f t="shared" si="35"/>
        <v>0</v>
      </c>
      <c r="E86" s="129"/>
      <c r="F86" s="129"/>
      <c r="G86" s="129"/>
      <c r="H86" s="53"/>
      <c r="I86" s="947" t="str">
        <f t="shared" ref="I86:O87" si="37">I32</f>
        <v>SHUMA E KËRKUAR NETO</v>
      </c>
      <c r="J86" s="948">
        <f t="shared" si="37"/>
        <v>0</v>
      </c>
      <c r="K86" s="948">
        <f t="shared" si="37"/>
        <v>0</v>
      </c>
      <c r="L86" s="948">
        <f t="shared" si="37"/>
        <v>0</v>
      </c>
      <c r="M86" s="948">
        <f t="shared" si="37"/>
        <v>0</v>
      </c>
      <c r="N86" s="948">
        <f t="shared" si="37"/>
        <v>0</v>
      </c>
      <c r="O86" s="949">
        <f t="shared" si="37"/>
        <v>0</v>
      </c>
    </row>
    <row r="87" spans="1:16" ht="12" customHeight="1" x14ac:dyDescent="0.2">
      <c r="A87" s="306" t="str">
        <f t="shared" si="35"/>
        <v>KOSTO DIREKTE PËR PROJEKTET DHE SHPENZIMET KAPITALE</v>
      </c>
      <c r="B87" s="941">
        <f t="shared" si="35"/>
        <v>0</v>
      </c>
      <c r="C87" s="942">
        <f t="shared" si="35"/>
        <v>0</v>
      </c>
      <c r="D87" s="943">
        <f t="shared" si="35"/>
        <v>0</v>
      </c>
      <c r="E87" s="129">
        <f>SUM(E76:E86)</f>
        <v>22997</v>
      </c>
      <c r="F87" s="129">
        <f t="shared" ref="F87:G87" si="38">SUM(F76:F86)</f>
        <v>3000</v>
      </c>
      <c r="G87" s="129">
        <f t="shared" si="38"/>
        <v>3000</v>
      </c>
      <c r="H87" s="53"/>
      <c r="I87" s="950">
        <f t="shared" si="37"/>
        <v>0</v>
      </c>
      <c r="J87" s="951">
        <f t="shared" si="37"/>
        <v>0</v>
      </c>
      <c r="K87" s="951">
        <f t="shared" si="37"/>
        <v>0</v>
      </c>
      <c r="L87" s="951">
        <f t="shared" si="37"/>
        <v>0</v>
      </c>
      <c r="M87" s="951">
        <f t="shared" si="37"/>
        <v>0</v>
      </c>
      <c r="N87" s="951">
        <f t="shared" si="37"/>
        <v>0</v>
      </c>
      <c r="O87" s="952">
        <f t="shared" si="37"/>
        <v>0</v>
      </c>
    </row>
    <row r="88" spans="1:16" ht="12.75" x14ac:dyDescent="0.2">
      <c r="A88" s="938" t="str">
        <f t="shared" si="35"/>
        <v>SHPENZIME KORRENTE</v>
      </c>
      <c r="B88" s="939">
        <f t="shared" si="35"/>
        <v>0</v>
      </c>
      <c r="C88" s="939">
        <f t="shared" si="35"/>
        <v>0</v>
      </c>
      <c r="D88" s="939">
        <f t="shared" si="35"/>
        <v>0</v>
      </c>
      <c r="E88" s="939">
        <f>E34</f>
        <v>0</v>
      </c>
      <c r="F88" s="939">
        <f>F34</f>
        <v>0</v>
      </c>
      <c r="G88" s="940">
        <f>G34</f>
        <v>0</v>
      </c>
      <c r="H88" s="53"/>
      <c r="I88" s="17" t="str">
        <f>I34</f>
        <v>SHUMA E KËRKUAR NETO</v>
      </c>
      <c r="J88" s="18">
        <f t="shared" ref="J88:O88" si="39">B72-J82</f>
        <v>182943</v>
      </c>
      <c r="K88" s="18">
        <f t="shared" si="39"/>
        <v>111560</v>
      </c>
      <c r="L88" s="18">
        <f t="shared" si="39"/>
        <v>135735</v>
      </c>
      <c r="M88" s="18">
        <f t="shared" si="39"/>
        <v>148956</v>
      </c>
      <c r="N88" s="18">
        <f t="shared" si="39"/>
        <v>130913</v>
      </c>
      <c r="O88" s="18">
        <f t="shared" si="39"/>
        <v>132468</v>
      </c>
    </row>
    <row r="89" spans="1:16" ht="12.75" x14ac:dyDescent="0.2">
      <c r="A89" s="124" t="str">
        <f t="shared" si="35"/>
        <v>Pagat</v>
      </c>
      <c r="B89" s="941">
        <f t="shared" si="35"/>
        <v>600</v>
      </c>
      <c r="C89" s="942">
        <f t="shared" si="35"/>
        <v>0</v>
      </c>
      <c r="D89" s="943">
        <f t="shared" si="35"/>
        <v>0</v>
      </c>
      <c r="E89" s="37">
        <v>61434</v>
      </c>
      <c r="F89" s="37">
        <v>63294</v>
      </c>
      <c r="G89" s="37">
        <v>64565</v>
      </c>
      <c r="H89" s="53"/>
      <c r="I89" s="53"/>
      <c r="J89" s="53"/>
      <c r="K89" s="53"/>
      <c r="L89" s="14"/>
      <c r="M89" s="54"/>
    </row>
    <row r="90" spans="1:16" ht="12.75" x14ac:dyDescent="0.2">
      <c r="A90" s="124" t="str">
        <f t="shared" si="35"/>
        <v>Sigurimet Shoqërore</v>
      </c>
      <c r="B90" s="941">
        <f t="shared" si="35"/>
        <v>601</v>
      </c>
      <c r="C90" s="942">
        <f t="shared" si="35"/>
        <v>0</v>
      </c>
      <c r="D90" s="943">
        <f t="shared" si="35"/>
        <v>0</v>
      </c>
      <c r="E90" s="37">
        <v>10260</v>
      </c>
      <c r="F90" s="37">
        <v>10570</v>
      </c>
      <c r="G90" s="37">
        <v>10782</v>
      </c>
      <c r="H90" s="53"/>
    </row>
    <row r="91" spans="1:16" ht="12.75" x14ac:dyDescent="0.2">
      <c r="A91" s="124" t="str">
        <f t="shared" si="35"/>
        <v>Mallra dhe shërbime</v>
      </c>
      <c r="B91" s="941">
        <f t="shared" si="35"/>
        <v>602</v>
      </c>
      <c r="C91" s="942">
        <f t="shared" si="35"/>
        <v>0</v>
      </c>
      <c r="D91" s="943">
        <f t="shared" si="35"/>
        <v>0</v>
      </c>
      <c r="E91" s="37">
        <v>47866</v>
      </c>
      <c r="F91" s="37">
        <v>52150</v>
      </c>
      <c r="G91" s="37">
        <v>52222</v>
      </c>
      <c r="H91" s="53"/>
      <c r="I91" s="252" t="str">
        <f>I37</f>
        <v>Angazhimet</v>
      </c>
      <c r="J91" s="1002" t="str">
        <f>J37</f>
        <v>Vlera Totale për Aktivitet</v>
      </c>
      <c r="K91" s="1003"/>
      <c r="L91" s="1004"/>
      <c r="M91" s="129">
        <f>VLOOKUP($A67,'(C5) Angazhimet'!$A$8:$F$168,4,FALSE)</f>
        <v>0</v>
      </c>
      <c r="N91" s="129">
        <f>VLOOKUP($A67,'(C5) Angazhimet'!$A$8:$F$168,5,FALSE)</f>
        <v>0</v>
      </c>
      <c r="O91" s="129">
        <f>VLOOKUP($A67,'(C5) Angazhimet'!$A$8:$F$168,6,FALSE)</f>
        <v>0</v>
      </c>
    </row>
    <row r="92" spans="1:16" ht="12.75" x14ac:dyDescent="0.2">
      <c r="A92" s="124" t="str">
        <f t="shared" si="35"/>
        <v>Subvencione</v>
      </c>
      <c r="B92" s="941">
        <f t="shared" si="35"/>
        <v>603</v>
      </c>
      <c r="C92" s="942">
        <f t="shared" si="35"/>
        <v>0</v>
      </c>
      <c r="D92" s="943">
        <f t="shared" si="35"/>
        <v>0</v>
      </c>
      <c r="E92" s="37"/>
      <c r="F92" s="37"/>
      <c r="G92" s="37"/>
      <c r="H92" s="53"/>
      <c r="I92" s="318" t="str">
        <f>I38</f>
        <v>Qëllime</v>
      </c>
      <c r="J92" s="1002" t="str">
        <f>J38</f>
        <v>Shpenzimet kapitale</v>
      </c>
      <c r="K92" s="1003"/>
      <c r="L92" s="1004"/>
      <c r="M92" s="128"/>
      <c r="N92" s="128"/>
      <c r="O92" s="132"/>
    </row>
    <row r="93" spans="1:16" ht="12.75" x14ac:dyDescent="0.2">
      <c r="A93" s="124" t="str">
        <f t="shared" si="35"/>
        <v>Të tjera transferta korrente të brendshme</v>
      </c>
      <c r="B93" s="941">
        <f t="shared" si="35"/>
        <v>604</v>
      </c>
      <c r="C93" s="942">
        <f t="shared" si="35"/>
        <v>0</v>
      </c>
      <c r="D93" s="943">
        <f t="shared" si="35"/>
        <v>0</v>
      </c>
      <c r="E93" s="37"/>
      <c r="F93" s="37"/>
      <c r="G93" s="37"/>
      <c r="H93" s="53"/>
      <c r="I93" s="315"/>
      <c r="J93" s="1002" t="str">
        <f>J39</f>
        <v>Mallra dhe shërbime</v>
      </c>
      <c r="K93" s="1003"/>
      <c r="L93" s="1004"/>
      <c r="M93" s="128"/>
      <c r="N93" s="128"/>
      <c r="O93" s="132"/>
    </row>
    <row r="94" spans="1:16" ht="12.75" x14ac:dyDescent="0.2">
      <c r="A94" s="124" t="str">
        <f t="shared" si="35"/>
        <v>Transferta korrente të huaja</v>
      </c>
      <c r="B94" s="941">
        <f t="shared" si="35"/>
        <v>605</v>
      </c>
      <c r="C94" s="942">
        <f t="shared" si="35"/>
        <v>0</v>
      </c>
      <c r="D94" s="943">
        <f t="shared" si="35"/>
        <v>0</v>
      </c>
      <c r="E94" s="37"/>
      <c r="F94" s="37"/>
      <c r="G94" s="37"/>
      <c r="H94" s="53"/>
      <c r="I94" s="315"/>
      <c r="J94" s="1002" t="str">
        <f>J40</f>
        <v>Qëllime të mëtejshme</v>
      </c>
      <c r="K94" s="1003"/>
      <c r="L94" s="1004"/>
      <c r="M94" s="128"/>
      <c r="N94" s="128"/>
      <c r="O94" s="132"/>
    </row>
    <row r="95" spans="1:16" ht="12.75" x14ac:dyDescent="0.2">
      <c r="A95" s="124" t="str">
        <f t="shared" si="35"/>
        <v>Transferta për Buxhetet Familiare dhe Individët</v>
      </c>
      <c r="B95" s="941">
        <f t="shared" si="35"/>
        <v>606</v>
      </c>
      <c r="C95" s="942">
        <f t="shared" si="35"/>
        <v>0</v>
      </c>
      <c r="D95" s="943">
        <f t="shared" si="35"/>
        <v>0</v>
      </c>
      <c r="E95" s="37">
        <v>6399</v>
      </c>
      <c r="F95" s="37">
        <v>1899</v>
      </c>
      <c r="G95" s="37">
        <v>1899</v>
      </c>
      <c r="H95" s="53"/>
      <c r="I95" s="315"/>
      <c r="J95" s="998"/>
      <c r="K95" s="998"/>
      <c r="L95" s="998"/>
      <c r="M95" s="343" t="str">
        <f>IF(SUM(M92:M94)=M91,"OK","STOP")</f>
        <v>OK</v>
      </c>
      <c r="N95" s="343" t="str">
        <f>IF(SUM(N92:N94)=N91,"OK","STOP")</f>
        <v>OK</v>
      </c>
      <c r="O95" s="343" t="str">
        <f>IF(SUM(O92:O94)=O91,"OK","STOP")</f>
        <v>OK</v>
      </c>
      <c r="P95" s="99"/>
    </row>
    <row r="96" spans="1:16" ht="12.75" x14ac:dyDescent="0.2">
      <c r="A96" s="648" t="str">
        <f t="shared" si="35"/>
        <v>Shpenzimet kapitale</v>
      </c>
      <c r="B96" s="968" t="str">
        <f t="shared" si="35"/>
        <v>230 / 231</v>
      </c>
      <c r="C96" s="969">
        <f t="shared" si="35"/>
        <v>0</v>
      </c>
      <c r="D96" s="970">
        <f t="shared" si="35"/>
        <v>0</v>
      </c>
      <c r="E96" s="129"/>
      <c r="F96" s="129"/>
      <c r="G96" s="129"/>
      <c r="H96" s="53"/>
      <c r="I96" s="421" t="str">
        <f>I43</f>
        <v>Shpjegimet teknike</v>
      </c>
      <c r="J96" s="10"/>
      <c r="K96" s="10"/>
      <c r="L96" s="10"/>
      <c r="M96" s="10"/>
      <c r="N96" s="10"/>
      <c r="O96" s="10"/>
    </row>
    <row r="97" spans="1:15" ht="12.75" x14ac:dyDescent="0.2">
      <c r="A97" s="124" t="str">
        <f t="shared" si="35"/>
        <v>Rezerva</v>
      </c>
      <c r="B97" s="941">
        <f t="shared" si="35"/>
        <v>609</v>
      </c>
      <c r="C97" s="942">
        <f t="shared" si="35"/>
        <v>0</v>
      </c>
      <c r="D97" s="943">
        <f t="shared" si="35"/>
        <v>0</v>
      </c>
      <c r="E97" s="37"/>
      <c r="F97" s="37"/>
      <c r="G97" s="37"/>
      <c r="H97" s="53"/>
      <c r="I97" s="419">
        <f>M70</f>
        <v>2022</v>
      </c>
      <c r="J97" s="983"/>
      <c r="K97" s="984"/>
      <c r="L97" s="984"/>
      <c r="M97" s="984"/>
      <c r="N97" s="984"/>
      <c r="O97" s="985"/>
    </row>
    <row r="98" spans="1:15" ht="12.75" x14ac:dyDescent="0.2">
      <c r="A98" s="124" t="str">
        <f t="shared" si="35"/>
        <v>Interesa per kredi direkte ose bono</v>
      </c>
      <c r="B98" s="971">
        <f t="shared" si="35"/>
        <v>650</v>
      </c>
      <c r="C98" s="972">
        <f t="shared" si="35"/>
        <v>0</v>
      </c>
      <c r="D98" s="973">
        <f t="shared" si="35"/>
        <v>0</v>
      </c>
      <c r="E98" s="37"/>
      <c r="F98" s="37"/>
      <c r="G98" s="37"/>
      <c r="H98" s="53"/>
      <c r="I98" s="420"/>
      <c r="J98" s="986"/>
      <c r="K98" s="987"/>
      <c r="L98" s="987"/>
      <c r="M98" s="987"/>
      <c r="N98" s="987"/>
      <c r="O98" s="988"/>
    </row>
    <row r="99" spans="1:15" ht="12.75" x14ac:dyDescent="0.2">
      <c r="A99" s="252" t="str">
        <f>A45</f>
        <v>Të tjera</v>
      </c>
      <c r="B99" s="941" t="str">
        <f>B45</f>
        <v>69 / ?</v>
      </c>
      <c r="C99" s="942">
        <f>C45</f>
        <v>0</v>
      </c>
      <c r="D99" s="439" t="str">
        <f>IF(OR(E99&lt;0,F99&lt;0,G99&lt;0),"STOP","OK!")</f>
        <v>OK!</v>
      </c>
      <c r="E99" s="130">
        <f>-E87+E72-(SUM(E89:E98))</f>
        <v>0</v>
      </c>
      <c r="F99" s="308">
        <f t="shared" ref="F99:G99" si="40">-F87+F72-(SUM(F89:F98))</f>
        <v>0</v>
      </c>
      <c r="G99" s="308">
        <f t="shared" si="40"/>
        <v>0</v>
      </c>
      <c r="H99" s="53"/>
      <c r="I99" s="419">
        <f>N70</f>
        <v>2023</v>
      </c>
      <c r="J99" s="983"/>
      <c r="K99" s="984"/>
      <c r="L99" s="984"/>
      <c r="M99" s="984"/>
      <c r="N99" s="984"/>
      <c r="O99" s="985"/>
    </row>
    <row r="100" spans="1:15" ht="12.75" x14ac:dyDescent="0.2">
      <c r="A100" s="124" t="str">
        <f>A46</f>
        <v>SHPENZIME KORRENTE</v>
      </c>
      <c r="B100" s="974"/>
      <c r="C100" s="975"/>
      <c r="D100" s="976"/>
      <c r="E100" s="129">
        <f>SUM(E89:E99)</f>
        <v>125959</v>
      </c>
      <c r="F100" s="129">
        <f t="shared" ref="F100:G100" si="41">SUM(F89:F99)</f>
        <v>127913</v>
      </c>
      <c r="G100" s="129">
        <f t="shared" si="41"/>
        <v>129468</v>
      </c>
      <c r="H100" s="53"/>
      <c r="I100" s="420"/>
      <c r="J100" s="989"/>
      <c r="K100" s="990"/>
      <c r="L100" s="990"/>
      <c r="M100" s="990"/>
      <c r="N100" s="990"/>
      <c r="O100" s="991"/>
    </row>
    <row r="101" spans="1:15" ht="12.75" x14ac:dyDescent="0.2">
      <c r="A101" s="125"/>
      <c r="B101" s="210"/>
      <c r="C101" s="126"/>
      <c r="D101" s="126"/>
      <c r="E101" s="10"/>
      <c r="F101" s="10"/>
      <c r="G101" s="133"/>
      <c r="H101" s="53"/>
      <c r="I101" s="419">
        <f>O70</f>
        <v>2024</v>
      </c>
      <c r="J101" s="983"/>
      <c r="K101" s="984"/>
      <c r="L101" s="984"/>
      <c r="M101" s="984"/>
      <c r="N101" s="984"/>
      <c r="O101" s="985"/>
    </row>
    <row r="102" spans="1:15" ht="12.75" x14ac:dyDescent="0.2">
      <c r="A102" s="137" t="str">
        <f>A48</f>
        <v>SHPENZIME TË PRITSHME</v>
      </c>
      <c r="B102" s="34">
        <f>B72</f>
        <v>182948</v>
      </c>
      <c r="C102" s="34">
        <f t="shared" ref="C102:D102" si="42">C72</f>
        <v>111560</v>
      </c>
      <c r="D102" s="34">
        <f t="shared" si="42"/>
        <v>135806</v>
      </c>
      <c r="E102" s="129">
        <f>E87+E100</f>
        <v>148956</v>
      </c>
      <c r="F102" s="129">
        <f>F87+F100</f>
        <v>130913</v>
      </c>
      <c r="G102" s="129">
        <f t="shared" ref="G102" si="43">G87+G100</f>
        <v>132468</v>
      </c>
      <c r="H102" s="53"/>
      <c r="I102" s="420"/>
      <c r="J102" s="989"/>
      <c r="K102" s="990"/>
      <c r="L102" s="990"/>
      <c r="M102" s="990"/>
      <c r="N102" s="990"/>
      <c r="O102" s="991"/>
    </row>
    <row r="105" spans="1:15" ht="17.25" customHeight="1" x14ac:dyDescent="0.2">
      <c r="A105" s="213" t="str">
        <f t="shared" ref="A105:O105" si="44">A66</f>
        <v>Nënfunksioni 1</v>
      </c>
      <c r="B105" s="937" t="str">
        <f t="shared" si="44"/>
        <v>011 Organet ekzekutive dhe legjislative, për çështjet financiare dhe fiskale, çështjet e brendshme</v>
      </c>
      <c r="C105" s="937">
        <f t="shared" si="44"/>
        <v>0</v>
      </c>
      <c r="D105" s="937">
        <f t="shared" si="44"/>
        <v>0</v>
      </c>
      <c r="E105" s="937">
        <f t="shared" si="44"/>
        <v>0</v>
      </c>
      <c r="F105" s="937">
        <f t="shared" si="44"/>
        <v>0</v>
      </c>
      <c r="G105" s="937">
        <f t="shared" si="44"/>
        <v>0</v>
      </c>
      <c r="H105" s="937">
        <f t="shared" si="44"/>
        <v>0</v>
      </c>
      <c r="I105" s="937">
        <f t="shared" si="44"/>
        <v>0</v>
      </c>
      <c r="J105" s="937">
        <f t="shared" si="44"/>
        <v>0</v>
      </c>
      <c r="K105" s="937">
        <f t="shared" si="44"/>
        <v>0</v>
      </c>
      <c r="L105" s="937">
        <f t="shared" si="44"/>
        <v>0</v>
      </c>
      <c r="M105" s="937">
        <f t="shared" si="44"/>
        <v>0</v>
      </c>
      <c r="N105" s="937">
        <f t="shared" si="44"/>
        <v>0</v>
      </c>
      <c r="O105" s="937">
        <f t="shared" si="44"/>
        <v>0</v>
      </c>
    </row>
    <row r="106" spans="1:15" ht="17.25" customHeight="1" x14ac:dyDescent="0.2">
      <c r="A106" s="276" t="str">
        <f>A7</f>
        <v>Programi 1b</v>
      </c>
      <c r="B106" s="937" t="str">
        <f>C7</f>
        <v>Çështje financiare dhe fiskale</v>
      </c>
      <c r="C106" s="937" t="e">
        <f>#REF!</f>
        <v>#REF!</v>
      </c>
      <c r="D106" s="937" t="e">
        <f>#REF!</f>
        <v>#REF!</v>
      </c>
      <c r="E106" s="937" t="e">
        <f>#REF!</f>
        <v>#REF!</v>
      </c>
      <c r="F106" s="937" t="e">
        <f>#REF!</f>
        <v>#REF!</v>
      </c>
      <c r="G106" s="937" t="e">
        <f>#REF!</f>
        <v>#REF!</v>
      </c>
      <c r="H106" s="937" t="e">
        <f>#REF!</f>
        <v>#REF!</v>
      </c>
      <c r="I106" s="937" t="e">
        <f>#REF!</f>
        <v>#REF!</v>
      </c>
      <c r="J106" s="937" t="e">
        <f>#REF!</f>
        <v>#REF!</v>
      </c>
      <c r="K106" s="937" t="e">
        <f>#REF!</f>
        <v>#REF!</v>
      </c>
      <c r="L106" s="937" t="e">
        <f>#REF!</f>
        <v>#REF!</v>
      </c>
      <c r="M106" s="937" t="e">
        <f>#REF!</f>
        <v>#REF!</v>
      </c>
      <c r="N106" s="937" t="e">
        <f>#REF!</f>
        <v>#REF!</v>
      </c>
      <c r="O106" s="937" t="e">
        <f>#REF!</f>
        <v>#REF!</v>
      </c>
    </row>
    <row r="107" spans="1:15" ht="17.25" customHeight="1" x14ac:dyDescent="0.2">
      <c r="A107" s="276" t="str">
        <f>'(B3) Struktura Funksionale'!B9</f>
        <v>01120</v>
      </c>
      <c r="B107" s="568"/>
      <c r="C107" s="568"/>
      <c r="D107" s="568"/>
      <c r="E107" s="568"/>
      <c r="F107" s="568"/>
      <c r="G107" s="568"/>
      <c r="H107" s="568"/>
      <c r="I107" s="568"/>
      <c r="J107" s="568"/>
      <c r="K107" s="568"/>
      <c r="L107" s="568"/>
      <c r="M107" s="568"/>
      <c r="N107" s="568"/>
      <c r="O107" s="569"/>
    </row>
    <row r="108" spans="1:15" ht="24.75" customHeight="1" x14ac:dyDescent="0.2">
      <c r="A108" s="964" t="str">
        <f t="shared" ref="A108:G108" si="45">A69</f>
        <v>SHPENZIME TË PRITSHME</v>
      </c>
      <c r="B108" s="965">
        <f t="shared" si="45"/>
        <v>0</v>
      </c>
      <c r="C108" s="965">
        <f t="shared" si="45"/>
        <v>0</v>
      </c>
      <c r="D108" s="965">
        <f t="shared" si="45"/>
        <v>0</v>
      </c>
      <c r="E108" s="965">
        <f t="shared" si="45"/>
        <v>0</v>
      </c>
      <c r="F108" s="965">
        <f t="shared" si="45"/>
        <v>0</v>
      </c>
      <c r="G108" s="966">
        <f t="shared" si="45"/>
        <v>0</v>
      </c>
      <c r="H108" s="131"/>
      <c r="I108" s="967" t="str">
        <f t="shared" ref="I108:O108" si="46">I69</f>
        <v xml:space="preserve">TË ARDHURAT E PRITSHME </v>
      </c>
      <c r="J108" s="965">
        <f t="shared" si="46"/>
        <v>0</v>
      </c>
      <c r="K108" s="965">
        <f t="shared" si="46"/>
        <v>0</v>
      </c>
      <c r="L108" s="965">
        <f t="shared" si="46"/>
        <v>0</v>
      </c>
      <c r="M108" s="965">
        <f t="shared" si="46"/>
        <v>0</v>
      </c>
      <c r="N108" s="965">
        <f t="shared" si="46"/>
        <v>0</v>
      </c>
      <c r="O108" s="966">
        <f t="shared" si="46"/>
        <v>0</v>
      </c>
    </row>
    <row r="109" spans="1:15" ht="21" customHeight="1" x14ac:dyDescent="0.2">
      <c r="A109" s="211"/>
      <c r="B109" s="417">
        <f t="shared" ref="B109:G109" si="47">B70</f>
        <v>2019</v>
      </c>
      <c r="C109" s="417">
        <f t="shared" si="47"/>
        <v>2020</v>
      </c>
      <c r="D109" s="417">
        <f t="shared" si="47"/>
        <v>2021</v>
      </c>
      <c r="E109" s="251">
        <f t="shared" si="47"/>
        <v>2022</v>
      </c>
      <c r="F109" s="251">
        <f t="shared" si="47"/>
        <v>2023</v>
      </c>
      <c r="G109" s="251">
        <f t="shared" si="47"/>
        <v>2024</v>
      </c>
      <c r="H109" s="212"/>
      <c r="I109" s="414"/>
      <c r="J109" s="417">
        <f t="shared" ref="J109:O109" si="48">J70</f>
        <v>2019</v>
      </c>
      <c r="K109" s="417">
        <f t="shared" si="48"/>
        <v>2020</v>
      </c>
      <c r="L109" s="417">
        <f t="shared" si="48"/>
        <v>2021</v>
      </c>
      <c r="M109" s="251">
        <f t="shared" si="48"/>
        <v>2022</v>
      </c>
      <c r="N109" s="251">
        <f t="shared" si="48"/>
        <v>2023</v>
      </c>
      <c r="O109" s="251">
        <f t="shared" si="48"/>
        <v>2024</v>
      </c>
    </row>
    <row r="110" spans="1:15" ht="12.75" x14ac:dyDescent="0.2">
      <c r="A110" s="423"/>
      <c r="B110" s="391"/>
      <c r="C110" s="425"/>
      <c r="D110" s="426"/>
      <c r="E110" s="349"/>
      <c r="F110" s="349"/>
      <c r="G110" s="350"/>
      <c r="H110" s="131"/>
      <c r="I110" s="423"/>
      <c r="J110" s="424"/>
      <c r="K110" s="347"/>
      <c r="L110" s="348"/>
      <c r="M110" s="349"/>
      <c r="N110" s="349"/>
      <c r="O110" s="350"/>
    </row>
    <row r="111" spans="1:15" ht="12.75" x14ac:dyDescent="0.2">
      <c r="A111" s="137" t="str">
        <f>A72</f>
        <v>SHPENZIME TË PRITSHME</v>
      </c>
      <c r="B111" s="34">
        <f>VLOOKUP(A106,'(C1) Shpenzimet vitet e kaluara'!A$9:O$177,5,FALSE)</f>
        <v>41889</v>
      </c>
      <c r="C111" s="34">
        <f>VLOOKUP(A106,'(C1) Shpenzimet vitet e kaluara'!A$9:O$177,9,FALSE)</f>
        <v>31345</v>
      </c>
      <c r="D111" s="34">
        <f>VLOOKUP(A106,'(C1) Shpenzimet vitet e kaluara'!A$9:O$177,13,FALSE)</f>
        <v>39031</v>
      </c>
      <c r="E111" s="37">
        <v>36143</v>
      </c>
      <c r="F111" s="37">
        <v>36149</v>
      </c>
      <c r="G111" s="37">
        <v>36824</v>
      </c>
      <c r="H111" s="131"/>
      <c r="I111" s="938" t="str">
        <f>I72</f>
        <v>VLERËSIM I ARDHURAVE NGA TARIFAT</v>
      </c>
      <c r="J111" s="939"/>
      <c r="K111" s="939"/>
      <c r="L111" s="939"/>
      <c r="M111" s="939"/>
      <c r="N111" s="939"/>
      <c r="O111" s="940"/>
    </row>
    <row r="112" spans="1:15" ht="12.75" x14ac:dyDescent="0.2">
      <c r="A112" s="125"/>
      <c r="B112" s="210"/>
      <c r="C112" s="126"/>
      <c r="D112" s="126"/>
      <c r="E112" s="10"/>
      <c r="F112" s="10"/>
      <c r="G112" s="133"/>
      <c r="H112" s="10"/>
      <c r="I112" s="137" t="str">
        <f>I73</f>
        <v>VLERËSIM I ARDHURAVE NGA TARIFAT</v>
      </c>
      <c r="J112" s="35">
        <f>VLOOKUP($A106,'(C1) Shpenzimet vitet e kaluara'!$A$9:$O$177,6,FALSE)</f>
        <v>0</v>
      </c>
      <c r="K112" s="35">
        <f>VLOOKUP($A106,'(C1) Shpenzimet vitet e kaluara'!$A$9:$O$177,10,FALSE)</f>
        <v>0</v>
      </c>
      <c r="L112" s="35">
        <f>VLOOKUP($A106,'(C1) Shpenzimet vitet e kaluara'!$A$9:$O$177,14,FALSE)</f>
        <v>0</v>
      </c>
      <c r="M112" s="37"/>
      <c r="N112" s="37"/>
      <c r="O112" s="37"/>
    </row>
    <row r="113" spans="1:15" ht="12.75" x14ac:dyDescent="0.2">
      <c r="A113" s="944" t="str">
        <f t="shared" ref="A113:G114" si="49">A74</f>
        <v>SHPENZIME TË PRITSHME</v>
      </c>
      <c r="B113" s="945">
        <f t="shared" si="49"/>
        <v>0</v>
      </c>
      <c r="C113" s="945">
        <f t="shared" si="49"/>
        <v>0</v>
      </c>
      <c r="D113" s="945">
        <f t="shared" si="49"/>
        <v>0</v>
      </c>
      <c r="E113" s="945">
        <f t="shared" si="49"/>
        <v>0</v>
      </c>
      <c r="F113" s="945">
        <f t="shared" si="49"/>
        <v>0</v>
      </c>
      <c r="G113" s="946">
        <f t="shared" si="49"/>
        <v>0</v>
      </c>
      <c r="H113" s="10"/>
    </row>
    <row r="114" spans="1:15" ht="12.75" x14ac:dyDescent="0.2">
      <c r="A114" s="938" t="str">
        <f t="shared" si="49"/>
        <v>KOSTO DIREKTE PËR PROJEKTET DHE SHPENZIMET KAPITALE</v>
      </c>
      <c r="B114" s="939">
        <f t="shared" si="49"/>
        <v>0</v>
      </c>
      <c r="C114" s="939">
        <f t="shared" si="49"/>
        <v>0</v>
      </c>
      <c r="D114" s="939">
        <f t="shared" si="49"/>
        <v>0</v>
      </c>
      <c r="E114" s="939">
        <f t="shared" si="49"/>
        <v>0</v>
      </c>
      <c r="F114" s="939">
        <f t="shared" si="49"/>
        <v>0</v>
      </c>
      <c r="G114" s="940">
        <f t="shared" si="49"/>
        <v>0</v>
      </c>
      <c r="H114" s="31"/>
      <c r="I114" s="938" t="str">
        <f t="shared" ref="I114:I119" si="50">I75</f>
        <v>VLERËSIMI I TË ARDHURAVE ME DESTINACION</v>
      </c>
      <c r="J114" s="939"/>
      <c r="K114" s="939"/>
      <c r="L114" s="939"/>
      <c r="M114" s="939"/>
      <c r="N114" s="939"/>
      <c r="O114" s="940"/>
    </row>
    <row r="115" spans="1:15" ht="12.75" x14ac:dyDescent="0.2">
      <c r="A115" s="124" t="str">
        <f t="shared" ref="A115:D137" si="51">A76</f>
        <v>Pagat</v>
      </c>
      <c r="B115" s="941">
        <f t="shared" si="51"/>
        <v>600</v>
      </c>
      <c r="C115" s="942">
        <f t="shared" si="51"/>
        <v>0</v>
      </c>
      <c r="D115" s="943">
        <f t="shared" si="51"/>
        <v>0</v>
      </c>
      <c r="E115" s="129"/>
      <c r="F115" s="129"/>
      <c r="G115" s="129"/>
      <c r="H115" s="31"/>
      <c r="I115" s="390" t="str">
        <f t="shared" si="50"/>
        <v>Transferta e kushtëzuar</v>
      </c>
      <c r="J115" s="387"/>
      <c r="K115" s="389"/>
      <c r="L115" s="388"/>
      <c r="M115" s="128"/>
      <c r="N115" s="128"/>
      <c r="O115" s="132"/>
    </row>
    <row r="116" spans="1:15" ht="12.75" x14ac:dyDescent="0.2">
      <c r="A116" s="124" t="str">
        <f t="shared" si="51"/>
        <v>Sigurimet Shoqërore</v>
      </c>
      <c r="B116" s="941">
        <f t="shared" si="51"/>
        <v>601</v>
      </c>
      <c r="C116" s="942">
        <f t="shared" si="51"/>
        <v>0</v>
      </c>
      <c r="D116" s="943">
        <f t="shared" si="51"/>
        <v>0</v>
      </c>
      <c r="E116" s="129"/>
      <c r="F116" s="129"/>
      <c r="G116" s="129"/>
      <c r="H116" s="31"/>
      <c r="I116" s="390" t="str">
        <f t="shared" si="50"/>
        <v>Trasferta Specifike</v>
      </c>
      <c r="J116" s="387"/>
      <c r="K116" s="389"/>
      <c r="L116" s="388"/>
      <c r="M116" s="128"/>
      <c r="N116" s="128"/>
      <c r="O116" s="132"/>
    </row>
    <row r="117" spans="1:15" ht="12.75" x14ac:dyDescent="0.2">
      <c r="A117" s="124" t="str">
        <f t="shared" si="51"/>
        <v>Mallra dhe shërbime</v>
      </c>
      <c r="B117" s="941">
        <f t="shared" si="51"/>
        <v>602</v>
      </c>
      <c r="C117" s="942">
        <f t="shared" si="51"/>
        <v>0</v>
      </c>
      <c r="D117" s="943">
        <f t="shared" si="51"/>
        <v>0</v>
      </c>
      <c r="E117" s="129"/>
      <c r="F117" s="129"/>
      <c r="G117" s="129"/>
      <c r="H117" s="53"/>
      <c r="I117" s="390" t="str">
        <f t="shared" si="50"/>
        <v>Trashëgimi me destinacion</v>
      </c>
      <c r="J117" s="387"/>
      <c r="K117" s="389"/>
      <c r="L117" s="388"/>
      <c r="M117" s="302">
        <f>VLOOKUP($A106,'(C4) Trashëgimi me destinacion'!$A$8:$F$168,4,FALSE)</f>
        <v>0</v>
      </c>
      <c r="N117" s="548">
        <f>VLOOKUP($A106,'(C4) Trashëgimi me destinacion'!$A$8:$F$168,5,FALSE)</f>
        <v>0</v>
      </c>
      <c r="O117" s="548">
        <f>VLOOKUP($A106,'(C4) Trashëgimi me destinacion'!$A$8:$F$168,6,FALSE)</f>
        <v>0</v>
      </c>
    </row>
    <row r="118" spans="1:15" ht="12.75" x14ac:dyDescent="0.2">
      <c r="A118" s="124" t="str">
        <f t="shared" si="51"/>
        <v>Subvencione</v>
      </c>
      <c r="B118" s="941">
        <f t="shared" si="51"/>
        <v>603</v>
      </c>
      <c r="C118" s="942">
        <f t="shared" si="51"/>
        <v>0</v>
      </c>
      <c r="D118" s="943">
        <f t="shared" si="51"/>
        <v>0</v>
      </c>
      <c r="E118" s="129"/>
      <c r="F118" s="129"/>
      <c r="G118" s="129"/>
      <c r="H118" s="8"/>
      <c r="I118" s="390" t="str">
        <f t="shared" si="50"/>
        <v>Burime të tjera (përfshirë gjobat)</v>
      </c>
      <c r="J118" s="387"/>
      <c r="K118" s="389"/>
      <c r="L118" s="388"/>
      <c r="M118" s="128"/>
      <c r="N118" s="128"/>
      <c r="O118" s="132"/>
    </row>
    <row r="119" spans="1:15" ht="12.75" x14ac:dyDescent="0.2">
      <c r="A119" s="124" t="str">
        <f t="shared" si="51"/>
        <v>Të tjera transferta korrente të brendshme</v>
      </c>
      <c r="B119" s="941">
        <f t="shared" si="51"/>
        <v>604</v>
      </c>
      <c r="C119" s="942">
        <f t="shared" si="51"/>
        <v>0</v>
      </c>
      <c r="D119" s="943">
        <f t="shared" si="51"/>
        <v>0</v>
      </c>
      <c r="E119" s="129"/>
      <c r="F119" s="129"/>
      <c r="G119" s="129"/>
      <c r="H119" s="53"/>
      <c r="I119" s="390" t="str">
        <f t="shared" si="50"/>
        <v>VLERËSIMI I TË ARDHURAVE ME DESTINACION</v>
      </c>
      <c r="J119" s="35">
        <f>VLOOKUP($A106,'(C1) Shpenzimet vitet e kaluara'!$A$9:$O$177,7,FALSE)</f>
        <v>0</v>
      </c>
      <c r="K119" s="35">
        <f>VLOOKUP($A106,'(C1) Shpenzimet vitet e kaluara'!$A$9:$O$177,11,FALSE)</f>
        <v>0</v>
      </c>
      <c r="L119" s="35">
        <f>VLOOKUP($A106,'(C1) Shpenzimet vitet e kaluara'!$A$9:$O$177,15,FALSE)</f>
        <v>0</v>
      </c>
      <c r="M119" s="129">
        <f>SUM(M115:M118)</f>
        <v>0</v>
      </c>
      <c r="N119" s="129">
        <f t="shared" ref="N119" si="52">SUM(N115:N118)</f>
        <v>0</v>
      </c>
      <c r="O119" s="129">
        <f t="shared" ref="O119" si="53">SUM(O115:O118)</f>
        <v>0</v>
      </c>
    </row>
    <row r="120" spans="1:15" ht="12.75" x14ac:dyDescent="0.2">
      <c r="A120" s="124" t="str">
        <f t="shared" si="51"/>
        <v>Transferta korrente të huaja</v>
      </c>
      <c r="B120" s="941">
        <f t="shared" si="51"/>
        <v>605</v>
      </c>
      <c r="C120" s="942">
        <f t="shared" si="51"/>
        <v>0</v>
      </c>
      <c r="D120" s="943">
        <f t="shared" si="51"/>
        <v>0</v>
      </c>
      <c r="E120" s="129"/>
      <c r="F120" s="129"/>
      <c r="G120" s="129"/>
      <c r="H120" s="53"/>
    </row>
    <row r="121" spans="1:15" ht="12.75" x14ac:dyDescent="0.2">
      <c r="A121" s="124" t="str">
        <f t="shared" si="51"/>
        <v>Transferta për Buxhetet Familiare dhe Individët</v>
      </c>
      <c r="B121" s="941">
        <f t="shared" si="51"/>
        <v>606</v>
      </c>
      <c r="C121" s="942">
        <f t="shared" si="51"/>
        <v>0</v>
      </c>
      <c r="D121" s="943">
        <f t="shared" si="51"/>
        <v>0</v>
      </c>
      <c r="E121" s="129"/>
      <c r="F121" s="129"/>
      <c r="G121" s="129"/>
      <c r="H121" s="53"/>
      <c r="I121" s="137" t="str">
        <f>I82</f>
        <v xml:space="preserve">TË ARDHURAT E PRITSHME </v>
      </c>
      <c r="J121" s="34">
        <f>J112+J119</f>
        <v>0</v>
      </c>
      <c r="K121" s="34">
        <f>K112+K119</f>
        <v>0</v>
      </c>
      <c r="L121" s="34">
        <f>L112+L119</f>
        <v>0</v>
      </c>
      <c r="M121" s="129">
        <f>M119+M112</f>
        <v>0</v>
      </c>
      <c r="N121" s="129">
        <f>N119+N112</f>
        <v>0</v>
      </c>
      <c r="O121" s="129">
        <f>O119+O112</f>
        <v>0</v>
      </c>
    </row>
    <row r="122" spans="1:15" ht="12.75" x14ac:dyDescent="0.2">
      <c r="A122" s="124" t="str">
        <f t="shared" si="51"/>
        <v>Shpenzimet kapitale</v>
      </c>
      <c r="B122" s="941" t="str">
        <f t="shared" si="51"/>
        <v>230 / 231</v>
      </c>
      <c r="C122" s="942">
        <f t="shared" si="51"/>
        <v>0</v>
      </c>
      <c r="D122" s="943">
        <f t="shared" si="51"/>
        <v>0</v>
      </c>
      <c r="E122" s="37">
        <v>300</v>
      </c>
      <c r="F122" s="37">
        <v>300</v>
      </c>
      <c r="G122" s="37">
        <v>300</v>
      </c>
      <c r="H122" s="53"/>
    </row>
    <row r="123" spans="1:15" ht="12.75" x14ac:dyDescent="0.2">
      <c r="A123" s="124" t="str">
        <f t="shared" si="51"/>
        <v>Rezerva</v>
      </c>
      <c r="B123" s="941">
        <f t="shared" si="51"/>
        <v>609</v>
      </c>
      <c r="C123" s="942">
        <f t="shared" si="51"/>
        <v>0</v>
      </c>
      <c r="D123" s="943">
        <f t="shared" si="51"/>
        <v>0</v>
      </c>
      <c r="E123" s="129"/>
      <c r="F123" s="129"/>
      <c r="G123" s="129"/>
      <c r="H123" s="53"/>
    </row>
    <row r="124" spans="1:15" ht="12.75" x14ac:dyDescent="0.2">
      <c r="A124" s="124" t="str">
        <f t="shared" si="51"/>
        <v>Interesa per kredi direkte ose bono</v>
      </c>
      <c r="B124" s="941">
        <f t="shared" si="51"/>
        <v>650</v>
      </c>
      <c r="C124" s="942">
        <f t="shared" si="51"/>
        <v>0</v>
      </c>
      <c r="D124" s="943">
        <f t="shared" si="51"/>
        <v>0</v>
      </c>
      <c r="E124" s="129"/>
      <c r="F124" s="129"/>
      <c r="G124" s="129"/>
      <c r="H124" s="53"/>
    </row>
    <row r="125" spans="1:15" ht="12.75" x14ac:dyDescent="0.2">
      <c r="A125" s="124" t="str">
        <f t="shared" si="51"/>
        <v>Të tjera</v>
      </c>
      <c r="B125" s="941" t="str">
        <f t="shared" si="51"/>
        <v>69 / ?</v>
      </c>
      <c r="C125" s="942">
        <f t="shared" si="51"/>
        <v>0</v>
      </c>
      <c r="D125" s="943">
        <f t="shared" si="51"/>
        <v>0</v>
      </c>
      <c r="E125" s="129"/>
      <c r="F125" s="129"/>
      <c r="G125" s="129"/>
      <c r="H125" s="53"/>
      <c r="I125" s="947" t="str">
        <f t="shared" ref="I125:O126" si="54">I86</f>
        <v>SHUMA E KËRKUAR NETO</v>
      </c>
      <c r="J125" s="948">
        <f t="shared" si="54"/>
        <v>0</v>
      </c>
      <c r="K125" s="948">
        <f t="shared" si="54"/>
        <v>0</v>
      </c>
      <c r="L125" s="948">
        <f t="shared" si="54"/>
        <v>0</v>
      </c>
      <c r="M125" s="948">
        <f t="shared" si="54"/>
        <v>0</v>
      </c>
      <c r="N125" s="948">
        <f t="shared" si="54"/>
        <v>0</v>
      </c>
      <c r="O125" s="949">
        <f t="shared" si="54"/>
        <v>0</v>
      </c>
    </row>
    <row r="126" spans="1:15" ht="12.75" customHeight="1" x14ac:dyDescent="0.2">
      <c r="A126" s="306" t="str">
        <f t="shared" si="51"/>
        <v>KOSTO DIREKTE PËR PROJEKTET DHE SHPENZIMET KAPITALE</v>
      </c>
      <c r="B126" s="941">
        <f t="shared" si="51"/>
        <v>0</v>
      </c>
      <c r="C126" s="942">
        <f t="shared" si="51"/>
        <v>0</v>
      </c>
      <c r="D126" s="943">
        <f t="shared" si="51"/>
        <v>0</v>
      </c>
      <c r="E126" s="129">
        <f>SUM(E115:E125)</f>
        <v>300</v>
      </c>
      <c r="F126" s="129">
        <f t="shared" ref="F126" si="55">SUM(F115:F125)</f>
        <v>300</v>
      </c>
      <c r="G126" s="129">
        <f t="shared" ref="G126" si="56">SUM(G115:G125)</f>
        <v>300</v>
      </c>
      <c r="H126" s="53"/>
      <c r="I126" s="950">
        <f t="shared" si="54"/>
        <v>0</v>
      </c>
      <c r="J126" s="951">
        <f t="shared" si="54"/>
        <v>0</v>
      </c>
      <c r="K126" s="951">
        <f t="shared" si="54"/>
        <v>0</v>
      </c>
      <c r="L126" s="951">
        <f t="shared" si="54"/>
        <v>0</v>
      </c>
      <c r="M126" s="951">
        <f t="shared" si="54"/>
        <v>0</v>
      </c>
      <c r="N126" s="951">
        <f t="shared" si="54"/>
        <v>0</v>
      </c>
      <c r="O126" s="952">
        <f t="shared" si="54"/>
        <v>0</v>
      </c>
    </row>
    <row r="127" spans="1:15" ht="12.75" x14ac:dyDescent="0.2">
      <c r="A127" s="938" t="str">
        <f t="shared" si="51"/>
        <v>SHPENZIME KORRENTE</v>
      </c>
      <c r="B127" s="939">
        <f t="shared" si="51"/>
        <v>0</v>
      </c>
      <c r="C127" s="939">
        <f t="shared" si="51"/>
        <v>0</v>
      </c>
      <c r="D127" s="939">
        <f t="shared" si="51"/>
        <v>0</v>
      </c>
      <c r="E127" s="939">
        <f>E88</f>
        <v>0</v>
      </c>
      <c r="F127" s="939">
        <f>F88</f>
        <v>0</v>
      </c>
      <c r="G127" s="940">
        <f>G88</f>
        <v>0</v>
      </c>
      <c r="H127" s="53"/>
      <c r="I127" s="17" t="str">
        <f>I88</f>
        <v>SHUMA E KËRKUAR NETO</v>
      </c>
      <c r="J127" s="18">
        <f t="shared" ref="J127:O127" si="57">B111-J121</f>
        <v>41889</v>
      </c>
      <c r="K127" s="18">
        <f t="shared" si="57"/>
        <v>31345</v>
      </c>
      <c r="L127" s="18">
        <f t="shared" si="57"/>
        <v>39031</v>
      </c>
      <c r="M127" s="18">
        <f t="shared" si="57"/>
        <v>36143</v>
      </c>
      <c r="N127" s="18">
        <f t="shared" si="57"/>
        <v>36149</v>
      </c>
      <c r="O127" s="18">
        <f t="shared" si="57"/>
        <v>36824</v>
      </c>
    </row>
    <row r="128" spans="1:15" ht="12.75" x14ac:dyDescent="0.2">
      <c r="A128" s="124" t="str">
        <f t="shared" si="51"/>
        <v>Pagat</v>
      </c>
      <c r="B128" s="941">
        <f t="shared" si="51"/>
        <v>600</v>
      </c>
      <c r="C128" s="942">
        <f t="shared" si="51"/>
        <v>0</v>
      </c>
      <c r="D128" s="943">
        <f t="shared" si="51"/>
        <v>0</v>
      </c>
      <c r="E128" s="37">
        <v>27840</v>
      </c>
      <c r="F128" s="37">
        <v>27840</v>
      </c>
      <c r="G128" s="37">
        <v>28392</v>
      </c>
      <c r="H128" s="53"/>
      <c r="I128" s="53"/>
      <c r="J128" s="53"/>
      <c r="K128" s="53"/>
      <c r="L128" s="14"/>
      <c r="M128" s="54"/>
    </row>
    <row r="129" spans="1:15" ht="12.75" x14ac:dyDescent="0.2">
      <c r="A129" s="124" t="str">
        <f t="shared" si="51"/>
        <v>Sigurimet Shoqërore</v>
      </c>
      <c r="B129" s="941">
        <f t="shared" si="51"/>
        <v>601</v>
      </c>
      <c r="C129" s="942">
        <f t="shared" si="51"/>
        <v>0</v>
      </c>
      <c r="D129" s="943">
        <f t="shared" si="51"/>
        <v>0</v>
      </c>
      <c r="E129" s="37">
        <v>4644</v>
      </c>
      <c r="F129" s="37">
        <v>4644</v>
      </c>
      <c r="G129" s="37">
        <v>4740</v>
      </c>
      <c r="H129" s="53"/>
    </row>
    <row r="130" spans="1:15" ht="12.75" x14ac:dyDescent="0.2">
      <c r="A130" s="124" t="str">
        <f t="shared" si="51"/>
        <v>Mallra dhe shërbime</v>
      </c>
      <c r="B130" s="941">
        <f t="shared" si="51"/>
        <v>602</v>
      </c>
      <c r="C130" s="942">
        <f t="shared" si="51"/>
        <v>0</v>
      </c>
      <c r="D130" s="943">
        <f t="shared" si="51"/>
        <v>0</v>
      </c>
      <c r="E130" s="37">
        <v>2524</v>
      </c>
      <c r="F130" s="37">
        <v>2530</v>
      </c>
      <c r="G130" s="37">
        <v>2540</v>
      </c>
      <c r="H130" s="53"/>
      <c r="I130" s="252" t="str">
        <f>I91</f>
        <v>Angazhimet</v>
      </c>
      <c r="J130" s="1002" t="str">
        <f>J91</f>
        <v>Vlera Totale për Aktivitet</v>
      </c>
      <c r="K130" s="1003"/>
      <c r="L130" s="1004"/>
      <c r="M130" s="129">
        <f>VLOOKUP($A106,'(C5) Angazhimet'!$A$8:$F$168,4,FALSE)</f>
        <v>0</v>
      </c>
      <c r="N130" s="129">
        <f>VLOOKUP($A106,'(C5) Angazhimet'!$A$8:$F$168,5,FALSE)</f>
        <v>0</v>
      </c>
      <c r="O130" s="129">
        <f>VLOOKUP($A106,'(C5) Angazhimet'!$A$8:$F$168,6,FALSE)</f>
        <v>0</v>
      </c>
    </row>
    <row r="131" spans="1:15" ht="12.75" x14ac:dyDescent="0.2">
      <c r="A131" s="124" t="str">
        <f t="shared" si="51"/>
        <v>Subvencione</v>
      </c>
      <c r="B131" s="941">
        <f t="shared" si="51"/>
        <v>603</v>
      </c>
      <c r="C131" s="942">
        <f t="shared" si="51"/>
        <v>0</v>
      </c>
      <c r="D131" s="943">
        <f t="shared" si="51"/>
        <v>0</v>
      </c>
      <c r="E131" s="37"/>
      <c r="F131" s="37"/>
      <c r="G131" s="37"/>
      <c r="H131" s="53"/>
      <c r="I131" s="318" t="str">
        <f>I92</f>
        <v>Qëllime</v>
      </c>
      <c r="J131" s="1002" t="str">
        <f>J92</f>
        <v>Shpenzimet kapitale</v>
      </c>
      <c r="K131" s="1003"/>
      <c r="L131" s="1004"/>
      <c r="M131" s="128"/>
      <c r="N131" s="128"/>
      <c r="O131" s="132"/>
    </row>
    <row r="132" spans="1:15" ht="12.75" x14ac:dyDescent="0.2">
      <c r="A132" s="124" t="str">
        <f t="shared" si="51"/>
        <v>Të tjera transferta korrente të brendshme</v>
      </c>
      <c r="B132" s="941">
        <f t="shared" si="51"/>
        <v>604</v>
      </c>
      <c r="C132" s="942">
        <f t="shared" si="51"/>
        <v>0</v>
      </c>
      <c r="D132" s="943">
        <f t="shared" si="51"/>
        <v>0</v>
      </c>
      <c r="E132" s="37"/>
      <c r="F132" s="37"/>
      <c r="G132" s="37"/>
      <c r="H132" s="53"/>
      <c r="I132" s="315"/>
      <c r="J132" s="1002" t="str">
        <f>J93</f>
        <v>Mallra dhe shërbime</v>
      </c>
      <c r="K132" s="1003"/>
      <c r="L132" s="1004"/>
      <c r="M132" s="128"/>
      <c r="N132" s="128"/>
      <c r="O132" s="132"/>
    </row>
    <row r="133" spans="1:15" ht="12.75" x14ac:dyDescent="0.2">
      <c r="A133" s="124" t="str">
        <f t="shared" si="51"/>
        <v>Transferta korrente të huaja</v>
      </c>
      <c r="B133" s="941">
        <f t="shared" si="51"/>
        <v>605</v>
      </c>
      <c r="C133" s="942">
        <f t="shared" si="51"/>
        <v>0</v>
      </c>
      <c r="D133" s="943">
        <f t="shared" si="51"/>
        <v>0</v>
      </c>
      <c r="E133" s="37"/>
      <c r="F133" s="37"/>
      <c r="G133" s="37"/>
      <c r="H133" s="53"/>
      <c r="I133" s="315"/>
      <c r="J133" s="1002" t="str">
        <f>J94</f>
        <v>Qëllime të mëtejshme</v>
      </c>
      <c r="K133" s="1003"/>
      <c r="L133" s="1004"/>
      <c r="M133" s="128"/>
      <c r="N133" s="128"/>
      <c r="O133" s="132"/>
    </row>
    <row r="134" spans="1:15" ht="12.75" x14ac:dyDescent="0.2">
      <c r="A134" s="124" t="str">
        <f t="shared" si="51"/>
        <v>Transferta për Buxhetet Familiare dhe Individët</v>
      </c>
      <c r="B134" s="941">
        <f t="shared" si="51"/>
        <v>606</v>
      </c>
      <c r="C134" s="942">
        <f t="shared" si="51"/>
        <v>0</v>
      </c>
      <c r="D134" s="943">
        <f t="shared" si="51"/>
        <v>0</v>
      </c>
      <c r="E134" s="37">
        <v>835</v>
      </c>
      <c r="F134" s="37">
        <v>835</v>
      </c>
      <c r="G134" s="37">
        <v>852</v>
      </c>
      <c r="H134" s="53"/>
      <c r="I134" s="315"/>
      <c r="J134" s="998"/>
      <c r="K134" s="998"/>
      <c r="L134" s="998"/>
      <c r="M134" s="343" t="str">
        <f>IF(SUM(M131:M133)=M130,"OK","STOP")</f>
        <v>OK</v>
      </c>
      <c r="N134" s="343" t="str">
        <f>IF(SUM(N131:N133)=N130,"OK","STOP")</f>
        <v>OK</v>
      </c>
      <c r="O134" s="343" t="str">
        <f>IF(SUM(O131:O133)=O130,"OK","STOP")</f>
        <v>OK</v>
      </c>
    </row>
    <row r="135" spans="1:15" ht="12.75" x14ac:dyDescent="0.2">
      <c r="A135" s="648" t="str">
        <f t="shared" si="51"/>
        <v>Shpenzimet kapitale</v>
      </c>
      <c r="B135" s="968" t="str">
        <f t="shared" si="51"/>
        <v>230 / 231</v>
      </c>
      <c r="C135" s="969">
        <f t="shared" si="51"/>
        <v>0</v>
      </c>
      <c r="D135" s="970">
        <f t="shared" si="51"/>
        <v>0</v>
      </c>
      <c r="E135" s="129"/>
      <c r="F135" s="129"/>
      <c r="G135" s="129"/>
      <c r="H135" s="53"/>
      <c r="I135" s="421" t="str">
        <f>I96</f>
        <v>Shpjegimet teknike</v>
      </c>
      <c r="J135" s="10"/>
      <c r="K135" s="10"/>
      <c r="L135" s="10"/>
      <c r="M135" s="10"/>
      <c r="N135" s="10"/>
      <c r="O135" s="10"/>
    </row>
    <row r="136" spans="1:15" ht="12.75" x14ac:dyDescent="0.2">
      <c r="A136" s="124" t="str">
        <f t="shared" si="51"/>
        <v>Rezerva</v>
      </c>
      <c r="B136" s="941">
        <f t="shared" si="51"/>
        <v>609</v>
      </c>
      <c r="C136" s="942">
        <f t="shared" si="51"/>
        <v>0</v>
      </c>
      <c r="D136" s="943">
        <f t="shared" si="51"/>
        <v>0</v>
      </c>
      <c r="E136" s="37"/>
      <c r="F136" s="37"/>
      <c r="G136" s="37"/>
      <c r="H136" s="53"/>
      <c r="I136" s="419">
        <f>M109</f>
        <v>2022</v>
      </c>
      <c r="J136" s="983"/>
      <c r="K136" s="984"/>
      <c r="L136" s="984"/>
      <c r="M136" s="984"/>
      <c r="N136" s="984"/>
      <c r="O136" s="985"/>
    </row>
    <row r="137" spans="1:15" ht="12.75" x14ac:dyDescent="0.2">
      <c r="A137" s="124" t="str">
        <f t="shared" si="51"/>
        <v>Interesa per kredi direkte ose bono</v>
      </c>
      <c r="B137" s="971">
        <f t="shared" si="51"/>
        <v>650</v>
      </c>
      <c r="C137" s="972">
        <f t="shared" si="51"/>
        <v>0</v>
      </c>
      <c r="D137" s="973">
        <f t="shared" si="51"/>
        <v>0</v>
      </c>
      <c r="E137" s="37"/>
      <c r="F137" s="37"/>
      <c r="G137" s="37"/>
      <c r="H137" s="53"/>
      <c r="I137" s="420"/>
      <c r="J137" s="986"/>
      <c r="K137" s="987"/>
      <c r="L137" s="987"/>
      <c r="M137" s="987"/>
      <c r="N137" s="987"/>
      <c r="O137" s="988"/>
    </row>
    <row r="138" spans="1:15" ht="12.75" x14ac:dyDescent="0.2">
      <c r="A138" s="252" t="str">
        <f>A99</f>
        <v>Të tjera</v>
      </c>
      <c r="B138" s="941" t="str">
        <f>B99</f>
        <v>69 / ?</v>
      </c>
      <c r="C138" s="942">
        <f>C99</f>
        <v>0</v>
      </c>
      <c r="D138" s="439" t="str">
        <f>IF(OR(E138&lt;0,F138&lt;0,G138&lt;0),"STOP","OK!")</f>
        <v>OK!</v>
      </c>
      <c r="E138" s="130">
        <f>-E126+E111-(SUM(E128:E137))</f>
        <v>0</v>
      </c>
      <c r="F138" s="308">
        <f t="shared" ref="F138" si="58">-F126+F111-(SUM(F128:F137))</f>
        <v>0</v>
      </c>
      <c r="G138" s="308">
        <f t="shared" ref="G138" si="59">-G126+G111-(SUM(G128:G137))</f>
        <v>0</v>
      </c>
      <c r="H138" s="53"/>
      <c r="I138" s="419">
        <f>N109</f>
        <v>2023</v>
      </c>
      <c r="J138" s="983"/>
      <c r="K138" s="984"/>
      <c r="L138" s="984"/>
      <c r="M138" s="984"/>
      <c r="N138" s="984"/>
      <c r="O138" s="985"/>
    </row>
    <row r="139" spans="1:15" ht="12.75" x14ac:dyDescent="0.2">
      <c r="A139" s="124" t="str">
        <f>A100</f>
        <v>SHPENZIME KORRENTE</v>
      </c>
      <c r="B139" s="974"/>
      <c r="C139" s="975"/>
      <c r="D139" s="976"/>
      <c r="E139" s="129">
        <f>SUM(E128:E138)</f>
        <v>35843</v>
      </c>
      <c r="F139" s="129">
        <f t="shared" ref="F139" si="60">SUM(F128:F138)</f>
        <v>35849</v>
      </c>
      <c r="G139" s="129">
        <f t="shared" ref="G139" si="61">SUM(G128:G138)</f>
        <v>36524</v>
      </c>
      <c r="H139" s="53"/>
      <c r="I139" s="420"/>
      <c r="J139" s="989"/>
      <c r="K139" s="990"/>
      <c r="L139" s="990"/>
      <c r="M139" s="990"/>
      <c r="N139" s="990"/>
      <c r="O139" s="991"/>
    </row>
    <row r="140" spans="1:15" ht="12.75" x14ac:dyDescent="0.2">
      <c r="A140" s="125"/>
      <c r="B140" s="210"/>
      <c r="C140" s="126"/>
      <c r="D140" s="126"/>
      <c r="E140" s="10"/>
      <c r="F140" s="10"/>
      <c r="G140" s="133"/>
      <c r="H140" s="53"/>
      <c r="I140" s="419">
        <f>O109</f>
        <v>2024</v>
      </c>
      <c r="J140" s="983"/>
      <c r="K140" s="984"/>
      <c r="L140" s="984"/>
      <c r="M140" s="984"/>
      <c r="N140" s="984"/>
      <c r="O140" s="985"/>
    </row>
    <row r="141" spans="1:15" ht="12.75" x14ac:dyDescent="0.2">
      <c r="A141" s="137" t="str">
        <f>A102</f>
        <v>SHPENZIME TË PRITSHME</v>
      </c>
      <c r="B141" s="34">
        <f>B111</f>
        <v>41889</v>
      </c>
      <c r="C141" s="34">
        <f t="shared" ref="C141:D141" si="62">C111</f>
        <v>31345</v>
      </c>
      <c r="D141" s="34">
        <f t="shared" si="62"/>
        <v>39031</v>
      </c>
      <c r="E141" s="129">
        <f>E126+E139</f>
        <v>36143</v>
      </c>
      <c r="F141" s="129">
        <f>F126+F139</f>
        <v>36149</v>
      </c>
      <c r="G141" s="129">
        <f t="shared" ref="G141" si="63">G126+G139</f>
        <v>36824</v>
      </c>
      <c r="H141" s="53"/>
      <c r="I141" s="420"/>
      <c r="J141" s="989"/>
      <c r="K141" s="990"/>
      <c r="L141" s="990"/>
      <c r="M141" s="990"/>
      <c r="N141" s="990"/>
      <c r="O141" s="991"/>
    </row>
    <row r="143" spans="1:15" ht="17.25" hidden="1" customHeight="1" x14ac:dyDescent="0.2"/>
    <row r="144" spans="1:15" ht="17.25" hidden="1" customHeight="1" x14ac:dyDescent="0.2">
      <c r="A144" s="213" t="str">
        <f t="shared" ref="A144:O144" si="64">A66</f>
        <v>Nënfunksioni 1</v>
      </c>
      <c r="B144" s="937" t="str">
        <f t="shared" si="64"/>
        <v>011 Organet ekzekutive dhe legjislative, për çështjet financiare dhe fiskale, çështjet e brendshme</v>
      </c>
      <c r="C144" s="937">
        <f t="shared" si="64"/>
        <v>0</v>
      </c>
      <c r="D144" s="937">
        <f t="shared" si="64"/>
        <v>0</v>
      </c>
      <c r="E144" s="937">
        <f t="shared" si="64"/>
        <v>0</v>
      </c>
      <c r="F144" s="937">
        <f t="shared" si="64"/>
        <v>0</v>
      </c>
      <c r="G144" s="937">
        <f t="shared" si="64"/>
        <v>0</v>
      </c>
      <c r="H144" s="937">
        <f t="shared" si="64"/>
        <v>0</v>
      </c>
      <c r="I144" s="937">
        <f t="shared" si="64"/>
        <v>0</v>
      </c>
      <c r="J144" s="937">
        <f t="shared" si="64"/>
        <v>0</v>
      </c>
      <c r="K144" s="937">
        <f t="shared" si="64"/>
        <v>0</v>
      </c>
      <c r="L144" s="937">
        <f t="shared" si="64"/>
        <v>0</v>
      </c>
      <c r="M144" s="937">
        <f t="shared" si="64"/>
        <v>0</v>
      </c>
      <c r="N144" s="937">
        <f t="shared" si="64"/>
        <v>0</v>
      </c>
      <c r="O144" s="937">
        <f t="shared" si="64"/>
        <v>0</v>
      </c>
    </row>
    <row r="145" spans="1:15" ht="17.25" hidden="1" customHeight="1" x14ac:dyDescent="0.2">
      <c r="A145" s="276" t="str">
        <f>A8</f>
        <v>Programi 1c</v>
      </c>
      <c r="B145" s="937" t="str">
        <f>C8</f>
        <v>Sherbime të pergjithshme publike</v>
      </c>
      <c r="C145" s="937" t="e">
        <f>#REF!</f>
        <v>#REF!</v>
      </c>
      <c r="D145" s="937" t="e">
        <f>#REF!</f>
        <v>#REF!</v>
      </c>
      <c r="E145" s="937" t="e">
        <f>#REF!</f>
        <v>#REF!</v>
      </c>
      <c r="F145" s="937" t="e">
        <f>#REF!</f>
        <v>#REF!</v>
      </c>
      <c r="G145" s="937" t="e">
        <f>#REF!</f>
        <v>#REF!</v>
      </c>
      <c r="H145" s="937" t="e">
        <f>#REF!</f>
        <v>#REF!</v>
      </c>
      <c r="I145" s="937" t="e">
        <f>#REF!</f>
        <v>#REF!</v>
      </c>
      <c r="J145" s="937" t="e">
        <f>#REF!</f>
        <v>#REF!</v>
      </c>
      <c r="K145" s="937" t="e">
        <f>#REF!</f>
        <v>#REF!</v>
      </c>
      <c r="L145" s="937" t="e">
        <f>#REF!</f>
        <v>#REF!</v>
      </c>
      <c r="M145" s="937" t="e">
        <f>#REF!</f>
        <v>#REF!</v>
      </c>
      <c r="N145" s="937" t="e">
        <f>#REF!</f>
        <v>#REF!</v>
      </c>
      <c r="O145" s="937" t="e">
        <f>#REF!</f>
        <v>#REF!</v>
      </c>
    </row>
    <row r="146" spans="1:15" ht="17.25" hidden="1" customHeight="1" x14ac:dyDescent="0.2">
      <c r="A146" s="276" t="str">
        <f>'(B3) Struktura Funksionale'!B10</f>
        <v>01130</v>
      </c>
      <c r="B146" s="568"/>
      <c r="C146" s="568"/>
      <c r="D146" s="568"/>
      <c r="E146" s="568"/>
      <c r="F146" s="568"/>
      <c r="G146" s="569"/>
      <c r="H146" s="570"/>
      <c r="I146" s="571"/>
      <c r="J146" s="568"/>
      <c r="K146" s="568"/>
      <c r="L146" s="568"/>
      <c r="M146" s="568"/>
      <c r="N146" s="568"/>
      <c r="O146" s="569"/>
    </row>
    <row r="147" spans="1:15" ht="22.5" hidden="1" customHeight="1" x14ac:dyDescent="0.2">
      <c r="A147" s="933" t="str">
        <f t="shared" ref="A147:G147" si="65">A69</f>
        <v>SHPENZIME TË PRITSHME</v>
      </c>
      <c r="B147" s="934">
        <f t="shared" si="65"/>
        <v>0</v>
      </c>
      <c r="C147" s="934">
        <f t="shared" si="65"/>
        <v>0</v>
      </c>
      <c r="D147" s="934">
        <f t="shared" si="65"/>
        <v>0</v>
      </c>
      <c r="E147" s="934">
        <f t="shared" si="65"/>
        <v>0</v>
      </c>
      <c r="F147" s="934">
        <f t="shared" si="65"/>
        <v>0</v>
      </c>
      <c r="G147" s="954">
        <f t="shared" si="65"/>
        <v>0</v>
      </c>
      <c r="H147" s="131"/>
      <c r="I147" s="955" t="str">
        <f t="shared" ref="I147:O147" si="66">I69</f>
        <v xml:space="preserve">TË ARDHURAT E PRITSHME </v>
      </c>
      <c r="J147" s="934">
        <f t="shared" si="66"/>
        <v>0</v>
      </c>
      <c r="K147" s="934">
        <f t="shared" si="66"/>
        <v>0</v>
      </c>
      <c r="L147" s="934">
        <f t="shared" si="66"/>
        <v>0</v>
      </c>
      <c r="M147" s="934">
        <f t="shared" si="66"/>
        <v>0</v>
      </c>
      <c r="N147" s="934">
        <f t="shared" si="66"/>
        <v>0</v>
      </c>
      <c r="O147" s="954">
        <f t="shared" si="66"/>
        <v>0</v>
      </c>
    </row>
    <row r="148" spans="1:15" ht="20.25" hidden="1" customHeight="1" x14ac:dyDescent="0.2">
      <c r="A148" s="211"/>
      <c r="B148" s="417">
        <f t="shared" ref="B148:G148" si="67">B70</f>
        <v>2019</v>
      </c>
      <c r="C148" s="417">
        <f t="shared" si="67"/>
        <v>2020</v>
      </c>
      <c r="D148" s="417">
        <f t="shared" si="67"/>
        <v>2021</v>
      </c>
      <c r="E148" s="251">
        <f t="shared" si="67"/>
        <v>2022</v>
      </c>
      <c r="F148" s="251">
        <f t="shared" si="67"/>
        <v>2023</v>
      </c>
      <c r="G148" s="251">
        <f t="shared" si="67"/>
        <v>2024</v>
      </c>
      <c r="H148" s="212"/>
      <c r="I148" s="307"/>
      <c r="J148" s="249">
        <f t="shared" ref="J148:O148" si="68">J70</f>
        <v>2019</v>
      </c>
      <c r="K148" s="249">
        <f t="shared" si="68"/>
        <v>2020</v>
      </c>
      <c r="L148" s="249">
        <f t="shared" si="68"/>
        <v>2021</v>
      </c>
      <c r="M148" s="250">
        <f t="shared" si="68"/>
        <v>2022</v>
      </c>
      <c r="N148" s="250">
        <f t="shared" si="68"/>
        <v>2023</v>
      </c>
      <c r="O148" s="250">
        <f t="shared" si="68"/>
        <v>2024</v>
      </c>
    </row>
    <row r="149" spans="1:15" ht="12.75" hidden="1" customHeight="1" x14ac:dyDescent="0.2">
      <c r="A149" s="423"/>
      <c r="B149" s="346"/>
      <c r="C149" s="347"/>
      <c r="D149" s="348"/>
      <c r="E149" s="349"/>
      <c r="F149" s="349"/>
      <c r="G149" s="350"/>
      <c r="H149" s="131"/>
      <c r="I149" s="423"/>
      <c r="J149" s="349"/>
      <c r="K149" s="349"/>
      <c r="L149" s="349"/>
      <c r="M149" s="349"/>
      <c r="N149" s="349"/>
      <c r="O149" s="350"/>
    </row>
    <row r="150" spans="1:15" ht="12.75" hidden="1" customHeight="1" x14ac:dyDescent="0.2">
      <c r="A150" s="137" t="str">
        <f>A72</f>
        <v>SHPENZIME TË PRITSHME</v>
      </c>
      <c r="B150" s="345">
        <f>VLOOKUP(A145,'(C1) Shpenzimet vitet e kaluara'!A$9:O$177,5,FALSE)</f>
        <v>0</v>
      </c>
      <c r="C150" s="345">
        <f>VLOOKUP(A145,'(C1) Shpenzimet vitet e kaluara'!A$9:O$177,9,FALSE)</f>
        <v>0</v>
      </c>
      <c r="D150" s="345">
        <f>VLOOKUP(A145,'(C1) Shpenzimet vitet e kaluara'!A$9:O$177,13,FALSE)</f>
        <v>0</v>
      </c>
      <c r="E150" s="37"/>
      <c r="F150" s="37"/>
      <c r="G150" s="37"/>
      <c r="I150" s="938" t="str">
        <f t="shared" ref="I150:O150" si="69">I72</f>
        <v>VLERËSIM I ARDHURAVE NGA TARIFAT</v>
      </c>
      <c r="J150" s="939">
        <f t="shared" si="69"/>
        <v>0</v>
      </c>
      <c r="K150" s="939">
        <f t="shared" si="69"/>
        <v>0</v>
      </c>
      <c r="L150" s="939">
        <f t="shared" si="69"/>
        <v>0</v>
      </c>
      <c r="M150" s="939">
        <f t="shared" si="69"/>
        <v>0</v>
      </c>
      <c r="N150" s="939">
        <f t="shared" si="69"/>
        <v>0</v>
      </c>
      <c r="O150" s="940">
        <f t="shared" si="69"/>
        <v>0</v>
      </c>
    </row>
    <row r="151" spans="1:15" ht="12.75" hidden="1" customHeight="1" x14ac:dyDescent="0.2">
      <c r="A151" s="125"/>
      <c r="B151" s="210"/>
      <c r="C151" s="126"/>
      <c r="D151" s="126"/>
      <c r="E151" s="10"/>
      <c r="F151" s="10"/>
      <c r="G151" s="133"/>
      <c r="I151" s="137" t="str">
        <f>I73</f>
        <v>VLERËSIM I ARDHURAVE NGA TARIFAT</v>
      </c>
      <c r="J151" s="35">
        <f>VLOOKUP($A145,'(C1) Shpenzimet vitet e kaluara'!$A$9:$O$177,6,FALSE)</f>
        <v>0</v>
      </c>
      <c r="K151" s="35">
        <f>VLOOKUP($A145,'(C1) Shpenzimet vitet e kaluara'!$A$9:$O$177,10,FALSE)</f>
        <v>0</v>
      </c>
      <c r="L151" s="35">
        <f>VLOOKUP($A145,'(C1) Shpenzimet vitet e kaluara'!$A$9:$O$177,14,FALSE)</f>
        <v>0</v>
      </c>
      <c r="M151" s="37"/>
      <c r="N151" s="37"/>
      <c r="O151" s="37"/>
    </row>
    <row r="152" spans="1:15" ht="12.75" hidden="1" customHeight="1" x14ac:dyDescent="0.2">
      <c r="A152" s="944" t="str">
        <f t="shared" ref="A152:G153" si="70">A74</f>
        <v>SHPENZIME TË PRITSHME</v>
      </c>
      <c r="B152" s="945">
        <f t="shared" si="70"/>
        <v>0</v>
      </c>
      <c r="C152" s="945">
        <f t="shared" si="70"/>
        <v>0</v>
      </c>
      <c r="D152" s="945">
        <f t="shared" si="70"/>
        <v>0</v>
      </c>
      <c r="E152" s="945">
        <f t="shared" si="70"/>
        <v>0</v>
      </c>
      <c r="F152" s="945">
        <f t="shared" si="70"/>
        <v>0</v>
      </c>
      <c r="G152" s="946">
        <f t="shared" si="70"/>
        <v>0</v>
      </c>
      <c r="H152" s="10"/>
    </row>
    <row r="153" spans="1:15" ht="12.75" hidden="1" customHeight="1" x14ac:dyDescent="0.2">
      <c r="A153" s="938" t="str">
        <f t="shared" si="70"/>
        <v>KOSTO DIREKTE PËR PROJEKTET DHE SHPENZIMET KAPITALE</v>
      </c>
      <c r="B153" s="939">
        <f t="shared" si="70"/>
        <v>0</v>
      </c>
      <c r="C153" s="939">
        <f t="shared" si="70"/>
        <v>0</v>
      </c>
      <c r="D153" s="939">
        <f t="shared" si="70"/>
        <v>0</v>
      </c>
      <c r="E153" s="939">
        <f t="shared" si="70"/>
        <v>0</v>
      </c>
      <c r="F153" s="939">
        <f t="shared" si="70"/>
        <v>0</v>
      </c>
      <c r="G153" s="940">
        <f t="shared" si="70"/>
        <v>0</v>
      </c>
      <c r="H153" s="31"/>
      <c r="I153" s="938" t="str">
        <f t="shared" ref="I153:I158" si="71">I75</f>
        <v>VLERËSIMI I TË ARDHURAVE ME DESTINACION</v>
      </c>
      <c r="J153" s="939"/>
      <c r="K153" s="939"/>
      <c r="L153" s="939"/>
      <c r="M153" s="939"/>
      <c r="N153" s="939"/>
      <c r="O153" s="940"/>
    </row>
    <row r="154" spans="1:15" ht="12.75" hidden="1" customHeight="1" x14ac:dyDescent="0.2">
      <c r="A154" s="124" t="str">
        <f t="shared" ref="A154:D176" si="72">A76</f>
        <v>Pagat</v>
      </c>
      <c r="B154" s="941">
        <f t="shared" si="72"/>
        <v>600</v>
      </c>
      <c r="C154" s="942">
        <f t="shared" si="72"/>
        <v>0</v>
      </c>
      <c r="D154" s="943">
        <f t="shared" si="72"/>
        <v>0</v>
      </c>
      <c r="E154" s="37"/>
      <c r="F154" s="37"/>
      <c r="G154" s="37"/>
      <c r="H154" s="31"/>
      <c r="I154" s="390" t="str">
        <f t="shared" si="71"/>
        <v>Transferta e kushtëzuar</v>
      </c>
      <c r="J154" s="387"/>
      <c r="K154" s="389"/>
      <c r="L154" s="388"/>
      <c r="M154" s="128"/>
      <c r="N154" s="128"/>
      <c r="O154" s="132"/>
    </row>
    <row r="155" spans="1:15" ht="12.75" hidden="1" customHeight="1" x14ac:dyDescent="0.2">
      <c r="A155" s="124" t="str">
        <f t="shared" si="72"/>
        <v>Sigurimet Shoqërore</v>
      </c>
      <c r="B155" s="941">
        <f t="shared" si="72"/>
        <v>601</v>
      </c>
      <c r="C155" s="942">
        <f t="shared" si="72"/>
        <v>0</v>
      </c>
      <c r="D155" s="943">
        <f t="shared" si="72"/>
        <v>0</v>
      </c>
      <c r="E155" s="37"/>
      <c r="F155" s="37"/>
      <c r="G155" s="37"/>
      <c r="H155" s="31"/>
      <c r="I155" s="390" t="str">
        <f t="shared" si="71"/>
        <v>Trasferta Specifike</v>
      </c>
      <c r="J155" s="387"/>
      <c r="K155" s="389"/>
      <c r="L155" s="388"/>
      <c r="M155" s="128"/>
      <c r="N155" s="128"/>
      <c r="O155" s="132"/>
    </row>
    <row r="156" spans="1:15" ht="12.75" hidden="1" customHeight="1" x14ac:dyDescent="0.2">
      <c r="A156" s="124" t="str">
        <f t="shared" si="72"/>
        <v>Mallra dhe shërbime</v>
      </c>
      <c r="B156" s="941">
        <f t="shared" si="72"/>
        <v>602</v>
      </c>
      <c r="C156" s="942">
        <f t="shared" si="72"/>
        <v>0</v>
      </c>
      <c r="D156" s="943">
        <f t="shared" si="72"/>
        <v>0</v>
      </c>
      <c r="E156" s="37"/>
      <c r="F156" s="37"/>
      <c r="G156" s="37"/>
      <c r="H156" s="53"/>
      <c r="I156" s="390" t="str">
        <f t="shared" si="71"/>
        <v>Trashëgimi me destinacion</v>
      </c>
      <c r="J156" s="387"/>
      <c r="K156" s="389"/>
      <c r="L156" s="388"/>
      <c r="M156" s="302">
        <f>VLOOKUP($A145,'(C4) Trashëgimi me destinacion'!$A$8:$F$168,4,FALSE)</f>
        <v>0</v>
      </c>
      <c r="N156" s="548">
        <f>VLOOKUP($A145,'(C4) Trashëgimi me destinacion'!$A$8:$F$168,5,FALSE)</f>
        <v>0</v>
      </c>
      <c r="O156" s="548">
        <f>VLOOKUP($A145,'(C4) Trashëgimi me destinacion'!$A$8:$F$168,6,FALSE)</f>
        <v>0</v>
      </c>
    </row>
    <row r="157" spans="1:15" ht="12.75" hidden="1" customHeight="1" x14ac:dyDescent="0.2">
      <c r="A157" s="124" t="str">
        <f t="shared" si="72"/>
        <v>Subvencione</v>
      </c>
      <c r="B157" s="941">
        <f t="shared" si="72"/>
        <v>603</v>
      </c>
      <c r="C157" s="942">
        <f t="shared" si="72"/>
        <v>0</v>
      </c>
      <c r="D157" s="943">
        <f t="shared" si="72"/>
        <v>0</v>
      </c>
      <c r="E157" s="37"/>
      <c r="F157" s="37"/>
      <c r="G157" s="37"/>
      <c r="H157" s="8"/>
      <c r="I157" s="390" t="str">
        <f t="shared" si="71"/>
        <v>Burime të tjera (përfshirë gjobat)</v>
      </c>
      <c r="J157" s="387"/>
      <c r="K157" s="389"/>
      <c r="L157" s="388"/>
      <c r="M157" s="128"/>
      <c r="N157" s="128"/>
      <c r="O157" s="132"/>
    </row>
    <row r="158" spans="1:15" ht="12.75" hidden="1" customHeight="1" x14ac:dyDescent="0.2">
      <c r="A158" s="124" t="str">
        <f t="shared" si="72"/>
        <v>Të tjera transferta korrente të brendshme</v>
      </c>
      <c r="B158" s="941">
        <f t="shared" si="72"/>
        <v>604</v>
      </c>
      <c r="C158" s="942">
        <f t="shared" si="72"/>
        <v>0</v>
      </c>
      <c r="D158" s="943">
        <f t="shared" si="72"/>
        <v>0</v>
      </c>
      <c r="E158" s="37"/>
      <c r="F158" s="37"/>
      <c r="G158" s="37"/>
      <c r="H158" s="53"/>
      <c r="I158" s="390" t="str">
        <f t="shared" si="71"/>
        <v>VLERËSIMI I TË ARDHURAVE ME DESTINACION</v>
      </c>
      <c r="J158" s="35">
        <f>VLOOKUP($A145,'(C1) Shpenzimet vitet e kaluara'!$A$9:$O$177,7,FALSE)</f>
        <v>0</v>
      </c>
      <c r="K158" s="35">
        <f>VLOOKUP($A145,'(C1) Shpenzimet vitet e kaluara'!$A$9:$O$177,11,FALSE)</f>
        <v>0</v>
      </c>
      <c r="L158" s="35">
        <f>VLOOKUP($A145,'(C1) Shpenzimet vitet e kaluara'!$A$9:$O$177,15,FALSE)</f>
        <v>0</v>
      </c>
      <c r="M158" s="129">
        <f>SUM(M154:M157)</f>
        <v>0</v>
      </c>
      <c r="N158" s="129">
        <f t="shared" ref="N158" si="73">SUM(N154:N157)</f>
        <v>0</v>
      </c>
      <c r="O158" s="129">
        <f t="shared" ref="O158" si="74">SUM(O154:O157)</f>
        <v>0</v>
      </c>
    </row>
    <row r="159" spans="1:15" ht="12.75" hidden="1" customHeight="1" x14ac:dyDescent="0.2">
      <c r="A159" s="124" t="str">
        <f t="shared" si="72"/>
        <v>Transferta korrente të huaja</v>
      </c>
      <c r="B159" s="941">
        <f t="shared" si="72"/>
        <v>605</v>
      </c>
      <c r="C159" s="942">
        <f t="shared" si="72"/>
        <v>0</v>
      </c>
      <c r="D159" s="943">
        <f t="shared" si="72"/>
        <v>0</v>
      </c>
      <c r="E159" s="37"/>
      <c r="F159" s="37"/>
      <c r="G159" s="37"/>
      <c r="H159" s="53"/>
    </row>
    <row r="160" spans="1:15" ht="12.75" hidden="1" customHeight="1" x14ac:dyDescent="0.2">
      <c r="A160" s="124" t="str">
        <f t="shared" si="72"/>
        <v>Transferta për Buxhetet Familiare dhe Individët</v>
      </c>
      <c r="B160" s="941">
        <f t="shared" si="72"/>
        <v>606</v>
      </c>
      <c r="C160" s="942">
        <f t="shared" si="72"/>
        <v>0</v>
      </c>
      <c r="D160" s="943">
        <f t="shared" si="72"/>
        <v>0</v>
      </c>
      <c r="E160" s="37"/>
      <c r="F160" s="37"/>
      <c r="G160" s="37"/>
      <c r="H160" s="53"/>
      <c r="I160" s="137" t="str">
        <f>I82</f>
        <v xml:space="preserve">TË ARDHURAT E PRITSHME </v>
      </c>
      <c r="J160" s="34">
        <f>J151+J158</f>
        <v>0</v>
      </c>
      <c r="K160" s="34">
        <f>K151+K158</f>
        <v>0</v>
      </c>
      <c r="L160" s="34">
        <f>L151+L158</f>
        <v>0</v>
      </c>
      <c r="M160" s="129">
        <f>M158+M151+M159</f>
        <v>0</v>
      </c>
      <c r="N160" s="129">
        <f>N158+N151+N159</f>
        <v>0</v>
      </c>
      <c r="O160" s="129">
        <f>O158+O151+O159</f>
        <v>0</v>
      </c>
    </row>
    <row r="161" spans="1:15" ht="12.75" hidden="1" customHeight="1" x14ac:dyDescent="0.2">
      <c r="A161" s="124" t="str">
        <f t="shared" si="72"/>
        <v>Shpenzimet kapitale</v>
      </c>
      <c r="B161" s="941" t="str">
        <f t="shared" si="72"/>
        <v>230 / 231</v>
      </c>
      <c r="C161" s="942">
        <f t="shared" si="72"/>
        <v>0</v>
      </c>
      <c r="D161" s="943">
        <f t="shared" si="72"/>
        <v>0</v>
      </c>
      <c r="E161" s="37"/>
      <c r="F161" s="37"/>
      <c r="G161" s="37"/>
      <c r="H161" s="53"/>
    </row>
    <row r="162" spans="1:15" ht="12.75" hidden="1" customHeight="1" x14ac:dyDescent="0.2">
      <c r="A162" s="124" t="str">
        <f t="shared" si="72"/>
        <v>Rezerva</v>
      </c>
      <c r="B162" s="941">
        <f t="shared" si="72"/>
        <v>609</v>
      </c>
      <c r="C162" s="942">
        <f t="shared" si="72"/>
        <v>0</v>
      </c>
      <c r="D162" s="943">
        <f t="shared" si="72"/>
        <v>0</v>
      </c>
      <c r="E162" s="37"/>
      <c r="F162" s="37"/>
      <c r="G162" s="37"/>
      <c r="H162" s="53"/>
    </row>
    <row r="163" spans="1:15" ht="12.75" hidden="1" customHeight="1" x14ac:dyDescent="0.2">
      <c r="A163" s="124" t="str">
        <f t="shared" si="72"/>
        <v>Interesa per kredi direkte ose bono</v>
      </c>
      <c r="B163" s="941">
        <f t="shared" si="72"/>
        <v>650</v>
      </c>
      <c r="C163" s="942">
        <f t="shared" si="72"/>
        <v>0</v>
      </c>
      <c r="D163" s="943">
        <f t="shared" si="72"/>
        <v>0</v>
      </c>
      <c r="E163" s="37"/>
      <c r="F163" s="37"/>
      <c r="G163" s="37"/>
      <c r="H163" s="53"/>
    </row>
    <row r="164" spans="1:15" ht="12.75" hidden="1" customHeight="1" x14ac:dyDescent="0.2">
      <c r="A164" s="124" t="str">
        <f t="shared" si="72"/>
        <v>Të tjera</v>
      </c>
      <c r="B164" s="941" t="str">
        <f t="shared" si="72"/>
        <v>69 / ?</v>
      </c>
      <c r="C164" s="942">
        <f t="shared" si="72"/>
        <v>0</v>
      </c>
      <c r="D164" s="943">
        <f t="shared" si="72"/>
        <v>0</v>
      </c>
      <c r="E164" s="37"/>
      <c r="F164" s="37"/>
      <c r="G164" s="37"/>
      <c r="H164" s="53"/>
      <c r="I164" s="947" t="str">
        <f t="shared" ref="I164:O165" si="75">I86</f>
        <v>SHUMA E KËRKUAR NETO</v>
      </c>
      <c r="J164" s="948">
        <f t="shared" si="75"/>
        <v>0</v>
      </c>
      <c r="K164" s="948">
        <f t="shared" si="75"/>
        <v>0</v>
      </c>
      <c r="L164" s="948">
        <f t="shared" si="75"/>
        <v>0</v>
      </c>
      <c r="M164" s="948">
        <f t="shared" si="75"/>
        <v>0</v>
      </c>
      <c r="N164" s="948">
        <f t="shared" si="75"/>
        <v>0</v>
      </c>
      <c r="O164" s="949">
        <f t="shared" si="75"/>
        <v>0</v>
      </c>
    </row>
    <row r="165" spans="1:15" ht="12.75" hidden="1" customHeight="1" x14ac:dyDescent="0.2">
      <c r="A165" s="306" t="str">
        <f t="shared" si="72"/>
        <v>KOSTO DIREKTE PËR PROJEKTET DHE SHPENZIMET KAPITALE</v>
      </c>
      <c r="B165" s="941">
        <f t="shared" si="72"/>
        <v>0</v>
      </c>
      <c r="C165" s="942">
        <f t="shared" si="72"/>
        <v>0</v>
      </c>
      <c r="D165" s="943">
        <f t="shared" si="72"/>
        <v>0</v>
      </c>
      <c r="E165" s="129">
        <f>SUM(E154:E164)</f>
        <v>0</v>
      </c>
      <c r="F165" s="129">
        <f t="shared" ref="F165" si="76">SUM(F154:F164)</f>
        <v>0</v>
      </c>
      <c r="G165" s="129">
        <f t="shared" ref="G165" si="77">SUM(G154:G164)</f>
        <v>0</v>
      </c>
      <c r="H165" s="53"/>
      <c r="I165" s="950">
        <f t="shared" si="75"/>
        <v>0</v>
      </c>
      <c r="J165" s="951">
        <f t="shared" si="75"/>
        <v>0</v>
      </c>
      <c r="K165" s="951">
        <f t="shared" si="75"/>
        <v>0</v>
      </c>
      <c r="L165" s="951">
        <f t="shared" si="75"/>
        <v>0</v>
      </c>
      <c r="M165" s="951">
        <f t="shared" si="75"/>
        <v>0</v>
      </c>
      <c r="N165" s="951">
        <f t="shared" si="75"/>
        <v>0</v>
      </c>
      <c r="O165" s="952">
        <f t="shared" si="75"/>
        <v>0</v>
      </c>
    </row>
    <row r="166" spans="1:15" ht="12.75" hidden="1" customHeight="1" x14ac:dyDescent="0.2">
      <c r="A166" s="938" t="str">
        <f t="shared" si="72"/>
        <v>SHPENZIME KORRENTE</v>
      </c>
      <c r="B166" s="939">
        <f t="shared" si="72"/>
        <v>0</v>
      </c>
      <c r="C166" s="939">
        <f t="shared" si="72"/>
        <v>0</v>
      </c>
      <c r="D166" s="939">
        <f t="shared" si="72"/>
        <v>0</v>
      </c>
      <c r="E166" s="939">
        <f>E88</f>
        <v>0</v>
      </c>
      <c r="F166" s="939">
        <f>F88</f>
        <v>0</v>
      </c>
      <c r="G166" s="940">
        <f>G88</f>
        <v>0</v>
      </c>
      <c r="H166" s="53"/>
      <c r="I166" s="17" t="str">
        <f>I88</f>
        <v>SHUMA E KËRKUAR NETO</v>
      </c>
      <c r="J166" s="18">
        <f t="shared" ref="J166:O166" si="78">B150-J160</f>
        <v>0</v>
      </c>
      <c r="K166" s="18">
        <f t="shared" si="78"/>
        <v>0</v>
      </c>
      <c r="L166" s="18">
        <f t="shared" si="78"/>
        <v>0</v>
      </c>
      <c r="M166" s="18">
        <f t="shared" si="78"/>
        <v>0</v>
      </c>
      <c r="N166" s="18">
        <f t="shared" si="78"/>
        <v>0</v>
      </c>
      <c r="O166" s="18">
        <f t="shared" si="78"/>
        <v>0</v>
      </c>
    </row>
    <row r="167" spans="1:15" ht="12.75" hidden="1" customHeight="1" x14ac:dyDescent="0.2">
      <c r="A167" s="124" t="str">
        <f t="shared" si="72"/>
        <v>Pagat</v>
      </c>
      <c r="B167" s="941">
        <f t="shared" si="72"/>
        <v>600</v>
      </c>
      <c r="C167" s="942">
        <f t="shared" si="72"/>
        <v>0</v>
      </c>
      <c r="D167" s="943">
        <f t="shared" si="72"/>
        <v>0</v>
      </c>
      <c r="E167" s="37"/>
      <c r="F167" s="37"/>
      <c r="G167" s="37"/>
      <c r="H167" s="53"/>
      <c r="I167" s="53"/>
      <c r="J167" s="53"/>
      <c r="K167" s="53"/>
      <c r="L167" s="14"/>
      <c r="M167" s="54"/>
    </row>
    <row r="168" spans="1:15" ht="12.75" hidden="1" customHeight="1" x14ac:dyDescent="0.2">
      <c r="A168" s="124" t="str">
        <f t="shared" si="72"/>
        <v>Sigurimet Shoqërore</v>
      </c>
      <c r="B168" s="941">
        <f t="shared" si="72"/>
        <v>601</v>
      </c>
      <c r="C168" s="942">
        <f t="shared" si="72"/>
        <v>0</v>
      </c>
      <c r="D168" s="943">
        <f t="shared" si="72"/>
        <v>0</v>
      </c>
      <c r="E168" s="37"/>
      <c r="F168" s="37"/>
      <c r="G168" s="37"/>
      <c r="H168" s="53"/>
    </row>
    <row r="169" spans="1:15" ht="12.75" hidden="1" customHeight="1" x14ac:dyDescent="0.2">
      <c r="A169" s="124" t="str">
        <f t="shared" si="72"/>
        <v>Mallra dhe shërbime</v>
      </c>
      <c r="B169" s="941">
        <f t="shared" si="72"/>
        <v>602</v>
      </c>
      <c r="C169" s="942">
        <f t="shared" si="72"/>
        <v>0</v>
      </c>
      <c r="D169" s="943">
        <f t="shared" si="72"/>
        <v>0</v>
      </c>
      <c r="E169" s="37"/>
      <c r="F169" s="37"/>
      <c r="G169" s="37"/>
      <c r="H169" s="53"/>
      <c r="I169" s="252" t="str">
        <f>I130</f>
        <v>Angazhimet</v>
      </c>
      <c r="J169" s="1002" t="str">
        <f>J130</f>
        <v>Vlera Totale për Aktivitet</v>
      </c>
      <c r="K169" s="1003"/>
      <c r="L169" s="1004"/>
      <c r="M169" s="129">
        <f>VLOOKUP($A145,'(C5) Angazhimet'!$A$8:$F$168,4,FALSE)</f>
        <v>0</v>
      </c>
      <c r="N169" s="129">
        <f>VLOOKUP($A145,'(C5) Angazhimet'!$A$8:$F$168,5,FALSE)</f>
        <v>0</v>
      </c>
      <c r="O169" s="129">
        <f>VLOOKUP($A145,'(C5) Angazhimet'!$A$8:$F$168,6,FALSE)</f>
        <v>0</v>
      </c>
    </row>
    <row r="170" spans="1:15" ht="12.75" hidden="1" customHeight="1" x14ac:dyDescent="0.2">
      <c r="A170" s="124" t="str">
        <f t="shared" si="72"/>
        <v>Subvencione</v>
      </c>
      <c r="B170" s="941">
        <f t="shared" si="72"/>
        <v>603</v>
      </c>
      <c r="C170" s="942">
        <f t="shared" si="72"/>
        <v>0</v>
      </c>
      <c r="D170" s="943">
        <f t="shared" si="72"/>
        <v>0</v>
      </c>
      <c r="E170" s="37"/>
      <c r="F170" s="37"/>
      <c r="G170" s="37"/>
      <c r="H170" s="53"/>
      <c r="I170" s="318" t="str">
        <f>I131</f>
        <v>Qëllime</v>
      </c>
      <c r="J170" s="1002" t="str">
        <f>J131</f>
        <v>Shpenzimet kapitale</v>
      </c>
      <c r="K170" s="1003"/>
      <c r="L170" s="1004"/>
      <c r="M170" s="128"/>
      <c r="N170" s="128"/>
      <c r="O170" s="132"/>
    </row>
    <row r="171" spans="1:15" ht="12.75" hidden="1" customHeight="1" x14ac:dyDescent="0.2">
      <c r="A171" s="124" t="str">
        <f t="shared" si="72"/>
        <v>Të tjera transferta korrente të brendshme</v>
      </c>
      <c r="B171" s="941">
        <f t="shared" si="72"/>
        <v>604</v>
      </c>
      <c r="C171" s="942">
        <f t="shared" si="72"/>
        <v>0</v>
      </c>
      <c r="D171" s="943">
        <f t="shared" si="72"/>
        <v>0</v>
      </c>
      <c r="E171" s="37"/>
      <c r="F171" s="37"/>
      <c r="G171" s="37"/>
      <c r="H171" s="53"/>
      <c r="I171" s="315"/>
      <c r="J171" s="1002" t="str">
        <f>J132</f>
        <v>Mallra dhe shërbime</v>
      </c>
      <c r="K171" s="1003"/>
      <c r="L171" s="1004"/>
      <c r="M171" s="128"/>
      <c r="N171" s="128"/>
      <c r="O171" s="132"/>
    </row>
    <row r="172" spans="1:15" ht="12.75" hidden="1" customHeight="1" x14ac:dyDescent="0.2">
      <c r="A172" s="124" t="str">
        <f t="shared" si="72"/>
        <v>Transferta korrente të huaja</v>
      </c>
      <c r="B172" s="941">
        <f t="shared" si="72"/>
        <v>605</v>
      </c>
      <c r="C172" s="942">
        <f t="shared" si="72"/>
        <v>0</v>
      </c>
      <c r="D172" s="943">
        <f t="shared" si="72"/>
        <v>0</v>
      </c>
      <c r="E172" s="37"/>
      <c r="F172" s="37"/>
      <c r="G172" s="37"/>
      <c r="H172" s="53"/>
      <c r="I172" s="315"/>
      <c r="J172" s="1002" t="str">
        <f>J133</f>
        <v>Qëllime të mëtejshme</v>
      </c>
      <c r="K172" s="1003"/>
      <c r="L172" s="1004"/>
      <c r="M172" s="128"/>
      <c r="N172" s="128"/>
      <c r="O172" s="132"/>
    </row>
    <row r="173" spans="1:15" ht="12.75" hidden="1" customHeight="1" x14ac:dyDescent="0.2">
      <c r="A173" s="124" t="str">
        <f t="shared" si="72"/>
        <v>Transferta për Buxhetet Familiare dhe Individët</v>
      </c>
      <c r="B173" s="941">
        <f t="shared" si="72"/>
        <v>606</v>
      </c>
      <c r="C173" s="942">
        <f t="shared" si="72"/>
        <v>0</v>
      </c>
      <c r="D173" s="943">
        <f t="shared" si="72"/>
        <v>0</v>
      </c>
      <c r="E173" s="37"/>
      <c r="F173" s="37"/>
      <c r="G173" s="37"/>
      <c r="H173" s="53"/>
      <c r="I173" s="315"/>
      <c r="J173" s="998"/>
      <c r="K173" s="998"/>
      <c r="L173" s="998"/>
      <c r="M173" s="343" t="str">
        <f>IF(SUM(M170:M172)=M169,"OK","STOP")</f>
        <v>OK</v>
      </c>
      <c r="N173" s="343" t="str">
        <f>IF(SUM(N170:N172)=N169,"OK","STOP")</f>
        <v>OK</v>
      </c>
      <c r="O173" s="343" t="str">
        <f>IF(SUM(O170:O172)=O169,"OK","STOP")</f>
        <v>OK</v>
      </c>
    </row>
    <row r="174" spans="1:15" ht="12.75" hidden="1" customHeight="1" x14ac:dyDescent="0.2">
      <c r="A174" s="648" t="str">
        <f t="shared" si="72"/>
        <v>Shpenzimet kapitale</v>
      </c>
      <c r="B174" s="968" t="str">
        <f t="shared" si="72"/>
        <v>230 / 231</v>
      </c>
      <c r="C174" s="969">
        <f t="shared" si="72"/>
        <v>0</v>
      </c>
      <c r="D174" s="970">
        <f t="shared" si="72"/>
        <v>0</v>
      </c>
      <c r="E174" s="129"/>
      <c r="F174" s="129"/>
      <c r="G174" s="129"/>
      <c r="H174" s="53"/>
      <c r="I174" s="421" t="str">
        <f>I96</f>
        <v>Shpjegimet teknike</v>
      </c>
      <c r="J174" s="10"/>
      <c r="K174" s="10"/>
      <c r="L174" s="10"/>
      <c r="M174" s="10"/>
      <c r="N174" s="10"/>
      <c r="O174" s="10"/>
    </row>
    <row r="175" spans="1:15" ht="12.75" hidden="1" customHeight="1" x14ac:dyDescent="0.2">
      <c r="A175" s="124" t="str">
        <f t="shared" si="72"/>
        <v>Rezerva</v>
      </c>
      <c r="B175" s="941">
        <f t="shared" si="72"/>
        <v>609</v>
      </c>
      <c r="C175" s="942">
        <f t="shared" si="72"/>
        <v>0</v>
      </c>
      <c r="D175" s="943">
        <f t="shared" si="72"/>
        <v>0</v>
      </c>
      <c r="E175" s="37"/>
      <c r="F175" s="37"/>
      <c r="G175" s="37"/>
      <c r="H175" s="53"/>
      <c r="I175" s="419">
        <f>M148</f>
        <v>2022</v>
      </c>
      <c r="J175" s="983"/>
      <c r="K175" s="984"/>
      <c r="L175" s="984"/>
      <c r="M175" s="984"/>
      <c r="N175" s="984"/>
      <c r="O175" s="985"/>
    </row>
    <row r="176" spans="1:15" ht="12.75" hidden="1" customHeight="1" x14ac:dyDescent="0.2">
      <c r="A176" s="124" t="str">
        <f t="shared" si="72"/>
        <v>Interesa per kredi direkte ose bono</v>
      </c>
      <c r="B176" s="971">
        <f t="shared" si="72"/>
        <v>650</v>
      </c>
      <c r="C176" s="972">
        <f t="shared" si="72"/>
        <v>0</v>
      </c>
      <c r="D176" s="973">
        <f t="shared" si="72"/>
        <v>0</v>
      </c>
      <c r="E176" s="37"/>
      <c r="F176" s="37"/>
      <c r="G176" s="37"/>
      <c r="H176" s="53"/>
      <c r="I176" s="420"/>
      <c r="J176" s="986"/>
      <c r="K176" s="987"/>
      <c r="L176" s="987"/>
      <c r="M176" s="987"/>
      <c r="N176" s="987"/>
      <c r="O176" s="988"/>
    </row>
    <row r="177" spans="1:15" ht="12.75" hidden="1" customHeight="1" x14ac:dyDescent="0.2">
      <c r="A177" s="252" t="str">
        <f>A99</f>
        <v>Të tjera</v>
      </c>
      <c r="B177" s="941" t="str">
        <f>B99</f>
        <v>69 / ?</v>
      </c>
      <c r="C177" s="942">
        <f>C99</f>
        <v>0</v>
      </c>
      <c r="D177" s="439" t="str">
        <f>IF(OR(E177&lt;0,F177&lt;0,G177&lt;0),"STOP","OK!")</f>
        <v>OK!</v>
      </c>
      <c r="E177" s="308">
        <f>-E165+E150-(SUM(E167:E176))</f>
        <v>0</v>
      </c>
      <c r="F177" s="308">
        <f t="shared" ref="F177" si="79">-F165+F150-(SUM(F167:F176))</f>
        <v>0</v>
      </c>
      <c r="G177" s="308">
        <f t="shared" ref="G177" si="80">-G165+G150-(SUM(G167:G176))</f>
        <v>0</v>
      </c>
      <c r="H177" s="53"/>
      <c r="I177" s="419">
        <f>N148</f>
        <v>2023</v>
      </c>
      <c r="J177" s="983"/>
      <c r="K177" s="984"/>
      <c r="L177" s="984"/>
      <c r="M177" s="984"/>
      <c r="N177" s="984"/>
      <c r="O177" s="985"/>
    </row>
    <row r="178" spans="1:15" ht="12.75" hidden="1" customHeight="1" x14ac:dyDescent="0.2">
      <c r="A178" s="124" t="str">
        <f>A100</f>
        <v>SHPENZIME KORRENTE</v>
      </c>
      <c r="B178" s="974"/>
      <c r="C178" s="975"/>
      <c r="D178" s="976"/>
      <c r="E178" s="129">
        <f>SUM(E167:E177)</f>
        <v>0</v>
      </c>
      <c r="F178" s="129">
        <f t="shared" ref="F178" si="81">SUM(F167:F177)</f>
        <v>0</v>
      </c>
      <c r="G178" s="129">
        <f t="shared" ref="G178" si="82">SUM(G167:G177)</f>
        <v>0</v>
      </c>
      <c r="H178" s="53"/>
      <c r="I178" s="420"/>
      <c r="J178" s="989"/>
      <c r="K178" s="990"/>
      <c r="L178" s="990"/>
      <c r="M178" s="990"/>
      <c r="N178" s="990"/>
      <c r="O178" s="991"/>
    </row>
    <row r="179" spans="1:15" ht="12.75" hidden="1" customHeight="1" x14ac:dyDescent="0.2">
      <c r="A179" s="125"/>
      <c r="B179" s="210"/>
      <c r="C179" s="126"/>
      <c r="D179" s="126"/>
      <c r="E179" s="10"/>
      <c r="F179" s="10"/>
      <c r="G179" s="133"/>
      <c r="H179" s="53"/>
      <c r="I179" s="419">
        <f>O148</f>
        <v>2024</v>
      </c>
      <c r="J179" s="983"/>
      <c r="K179" s="984"/>
      <c r="L179" s="984"/>
      <c r="M179" s="984"/>
      <c r="N179" s="984"/>
      <c r="O179" s="985"/>
    </row>
    <row r="180" spans="1:15" ht="12.75" hidden="1" customHeight="1" x14ac:dyDescent="0.2">
      <c r="A180" s="137" t="str">
        <f>A102</f>
        <v>SHPENZIME TË PRITSHME</v>
      </c>
      <c r="B180" s="34">
        <f>B150</f>
        <v>0</v>
      </c>
      <c r="C180" s="34">
        <f t="shared" ref="C180:D180" si="83">C150</f>
        <v>0</v>
      </c>
      <c r="D180" s="34">
        <f t="shared" si="83"/>
        <v>0</v>
      </c>
      <c r="E180" s="129">
        <f>E165+E178</f>
        <v>0</v>
      </c>
      <c r="F180" s="129">
        <f>F165+F178</f>
        <v>0</v>
      </c>
      <c r="G180" s="129">
        <f t="shared" ref="G180" si="84">G165+G178</f>
        <v>0</v>
      </c>
      <c r="H180" s="53"/>
      <c r="I180" s="420"/>
      <c r="J180" s="989"/>
      <c r="K180" s="990"/>
      <c r="L180" s="990"/>
      <c r="M180" s="990"/>
      <c r="N180" s="990"/>
      <c r="O180" s="991"/>
    </row>
    <row r="181" spans="1:15" ht="12.75" hidden="1" customHeight="1" x14ac:dyDescent="0.2"/>
    <row r="182" spans="1:15" ht="15.75" customHeight="1" x14ac:dyDescent="0.2"/>
    <row r="183" spans="1:15" ht="18.75" x14ac:dyDescent="0.2">
      <c r="A183" s="213" t="str">
        <f t="shared" ref="A183:O183" si="85">A66</f>
        <v>Nënfunksioni 1</v>
      </c>
      <c r="B183" s="937" t="str">
        <f t="shared" si="85"/>
        <v>011 Organet ekzekutive dhe legjislative, për çështjet financiare dhe fiskale, çështjet e brendshme</v>
      </c>
      <c r="C183" s="937">
        <f t="shared" si="85"/>
        <v>0</v>
      </c>
      <c r="D183" s="937">
        <f t="shared" si="85"/>
        <v>0</v>
      </c>
      <c r="E183" s="937">
        <f t="shared" si="85"/>
        <v>0</v>
      </c>
      <c r="F183" s="937">
        <f t="shared" si="85"/>
        <v>0</v>
      </c>
      <c r="G183" s="937">
        <f t="shared" si="85"/>
        <v>0</v>
      </c>
      <c r="H183" s="937">
        <f t="shared" si="85"/>
        <v>0</v>
      </c>
      <c r="I183" s="937">
        <f t="shared" si="85"/>
        <v>0</v>
      </c>
      <c r="J183" s="937">
        <f t="shared" si="85"/>
        <v>0</v>
      </c>
      <c r="K183" s="937">
        <f t="shared" si="85"/>
        <v>0</v>
      </c>
      <c r="L183" s="937">
        <f t="shared" si="85"/>
        <v>0</v>
      </c>
      <c r="M183" s="937">
        <f t="shared" si="85"/>
        <v>0</v>
      </c>
      <c r="N183" s="937">
        <f t="shared" si="85"/>
        <v>0</v>
      </c>
      <c r="O183" s="937">
        <f t="shared" si="85"/>
        <v>0</v>
      </c>
    </row>
    <row r="184" spans="1:15" ht="18.75" x14ac:dyDescent="0.2">
      <c r="A184" s="276" t="str">
        <f>A9</f>
        <v>Programi 1d</v>
      </c>
      <c r="B184" s="937" t="str">
        <f>C9</f>
        <v>Gjendja civile</v>
      </c>
      <c r="C184" s="937" t="e">
        <f>#REF!</f>
        <v>#REF!</v>
      </c>
      <c r="D184" s="937" t="e">
        <f>#REF!</f>
        <v>#REF!</v>
      </c>
      <c r="E184" s="937" t="e">
        <f>#REF!</f>
        <v>#REF!</v>
      </c>
      <c r="F184" s="937" t="e">
        <f>#REF!</f>
        <v>#REF!</v>
      </c>
      <c r="G184" s="937" t="e">
        <f>#REF!</f>
        <v>#REF!</v>
      </c>
      <c r="H184" s="937" t="e">
        <f>#REF!</f>
        <v>#REF!</v>
      </c>
      <c r="I184" s="937" t="e">
        <f>#REF!</f>
        <v>#REF!</v>
      </c>
      <c r="J184" s="937" t="e">
        <f>#REF!</f>
        <v>#REF!</v>
      </c>
      <c r="K184" s="937" t="e">
        <f>#REF!</f>
        <v>#REF!</v>
      </c>
      <c r="L184" s="937" t="e">
        <f>#REF!</f>
        <v>#REF!</v>
      </c>
      <c r="M184" s="937" t="e">
        <f>#REF!</f>
        <v>#REF!</v>
      </c>
      <c r="N184" s="937" t="e">
        <f>#REF!</f>
        <v>#REF!</v>
      </c>
      <c r="O184" s="937" t="e">
        <f>#REF!</f>
        <v>#REF!</v>
      </c>
    </row>
    <row r="185" spans="1:15" ht="18.75" x14ac:dyDescent="0.2">
      <c r="A185" s="276" t="str">
        <f>'(B3) Struktura Funksionale'!B11</f>
        <v>01170</v>
      </c>
      <c r="B185" s="568"/>
      <c r="C185" s="568"/>
      <c r="D185" s="568"/>
      <c r="E185" s="568"/>
      <c r="F185" s="568"/>
      <c r="G185" s="568"/>
      <c r="H185" s="568"/>
      <c r="I185" s="568"/>
      <c r="J185" s="568"/>
      <c r="K185" s="568"/>
      <c r="L185" s="568"/>
      <c r="M185" s="568"/>
      <c r="N185" s="568"/>
      <c r="O185" s="569"/>
    </row>
    <row r="186" spans="1:15" ht="22.5" customHeight="1" x14ac:dyDescent="0.2">
      <c r="A186" s="933" t="str">
        <f t="shared" ref="A186:G186" si="86">A69</f>
        <v>SHPENZIME TË PRITSHME</v>
      </c>
      <c r="B186" s="934">
        <f t="shared" si="86"/>
        <v>0</v>
      </c>
      <c r="C186" s="934">
        <f t="shared" si="86"/>
        <v>0</v>
      </c>
      <c r="D186" s="934">
        <f t="shared" si="86"/>
        <v>0</v>
      </c>
      <c r="E186" s="934">
        <f t="shared" si="86"/>
        <v>0</v>
      </c>
      <c r="F186" s="934">
        <f t="shared" si="86"/>
        <v>0</v>
      </c>
      <c r="G186" s="954">
        <f t="shared" si="86"/>
        <v>0</v>
      </c>
      <c r="H186" s="131"/>
      <c r="I186" s="967" t="str">
        <f t="shared" ref="I186:O186" si="87">I69</f>
        <v xml:space="preserve">TË ARDHURAT E PRITSHME </v>
      </c>
      <c r="J186" s="965">
        <f t="shared" si="87"/>
        <v>0</v>
      </c>
      <c r="K186" s="965">
        <f t="shared" si="87"/>
        <v>0</v>
      </c>
      <c r="L186" s="965">
        <f t="shared" si="87"/>
        <v>0</v>
      </c>
      <c r="M186" s="965">
        <f t="shared" si="87"/>
        <v>0</v>
      </c>
      <c r="N186" s="965">
        <f t="shared" si="87"/>
        <v>0</v>
      </c>
      <c r="O186" s="966">
        <f t="shared" si="87"/>
        <v>0</v>
      </c>
    </row>
    <row r="187" spans="1:15" ht="21.75" customHeight="1" x14ac:dyDescent="0.2">
      <c r="A187" s="211"/>
      <c r="B187" s="417">
        <f t="shared" ref="B187:G187" si="88">B70</f>
        <v>2019</v>
      </c>
      <c r="C187" s="417">
        <f t="shared" si="88"/>
        <v>2020</v>
      </c>
      <c r="D187" s="417">
        <f t="shared" si="88"/>
        <v>2021</v>
      </c>
      <c r="E187" s="251">
        <f t="shared" si="88"/>
        <v>2022</v>
      </c>
      <c r="F187" s="251">
        <f t="shared" si="88"/>
        <v>2023</v>
      </c>
      <c r="G187" s="251">
        <f t="shared" si="88"/>
        <v>2024</v>
      </c>
      <c r="H187" s="212"/>
      <c r="I187" s="414"/>
      <c r="J187" s="417">
        <f t="shared" ref="J187:O187" si="89">J70</f>
        <v>2019</v>
      </c>
      <c r="K187" s="417">
        <f t="shared" si="89"/>
        <v>2020</v>
      </c>
      <c r="L187" s="417">
        <f t="shared" si="89"/>
        <v>2021</v>
      </c>
      <c r="M187" s="251">
        <f t="shared" si="89"/>
        <v>2022</v>
      </c>
      <c r="N187" s="251">
        <f t="shared" si="89"/>
        <v>2023</v>
      </c>
      <c r="O187" s="251">
        <f t="shared" si="89"/>
        <v>2024</v>
      </c>
    </row>
    <row r="188" spans="1:15" ht="12.75" x14ac:dyDescent="0.2">
      <c r="A188" s="431"/>
      <c r="B188" s="424"/>
      <c r="C188" s="347"/>
      <c r="D188" s="348"/>
      <c r="E188" s="681"/>
      <c r="F188" s="681"/>
      <c r="G188" s="682"/>
      <c r="H188" s="131"/>
      <c r="I188" s="346"/>
      <c r="J188" s="962"/>
      <c r="K188" s="962"/>
      <c r="L188" s="429"/>
      <c r="M188" s="429"/>
      <c r="N188" s="429"/>
      <c r="O188" s="430"/>
    </row>
    <row r="189" spans="1:15" ht="12.75" x14ac:dyDescent="0.2">
      <c r="A189" s="137" t="str">
        <f>A72</f>
        <v>SHPENZIME TË PRITSHME</v>
      </c>
      <c r="B189" s="34">
        <f>VLOOKUP(A184,'(C1) Shpenzimet vitet e kaluara'!A$9:O$177,5,FALSE)</f>
        <v>8104</v>
      </c>
      <c r="C189" s="34">
        <f>VLOOKUP(A184,'(C1) Shpenzimet vitet e kaluara'!A$9:O$177,9,FALSE)</f>
        <v>12526</v>
      </c>
      <c r="D189" s="34">
        <f>VLOOKUP(A184,'(C1) Shpenzimet vitet e kaluara'!A$9:O$177,13,FALSE)</f>
        <v>8397</v>
      </c>
      <c r="E189" s="37">
        <v>8397</v>
      </c>
      <c r="F189" s="37">
        <v>8397</v>
      </c>
      <c r="G189" s="37">
        <v>8397</v>
      </c>
      <c r="H189" s="131"/>
      <c r="I189" s="938" t="str">
        <f t="shared" ref="I189:O189" si="90">I72</f>
        <v>VLERËSIM I ARDHURAVE NGA TARIFAT</v>
      </c>
      <c r="J189" s="939">
        <f t="shared" si="90"/>
        <v>0</v>
      </c>
      <c r="K189" s="939">
        <f t="shared" si="90"/>
        <v>0</v>
      </c>
      <c r="L189" s="939">
        <f t="shared" si="90"/>
        <v>0</v>
      </c>
      <c r="M189" s="939">
        <f t="shared" si="90"/>
        <v>0</v>
      </c>
      <c r="N189" s="939">
        <f t="shared" si="90"/>
        <v>0</v>
      </c>
      <c r="O189" s="940">
        <f t="shared" si="90"/>
        <v>0</v>
      </c>
    </row>
    <row r="190" spans="1:15" ht="12.75" x14ac:dyDescent="0.2">
      <c r="A190" s="125"/>
      <c r="B190" s="210"/>
      <c r="C190" s="126"/>
      <c r="D190" s="126"/>
      <c r="E190" s="680"/>
      <c r="F190" s="680"/>
      <c r="G190" s="683"/>
      <c r="H190" s="10"/>
      <c r="I190" s="137" t="str">
        <f>I73</f>
        <v>VLERËSIM I ARDHURAVE NGA TARIFAT</v>
      </c>
      <c r="J190" s="35">
        <f>VLOOKUP($A184,'(C1) Shpenzimet vitet e kaluara'!$A$9:$O$177,6,FALSE)</f>
        <v>0</v>
      </c>
      <c r="K190" s="35">
        <f>VLOOKUP($A184,'(C1) Shpenzimet vitet e kaluara'!$A$9:$O$177,10,FALSE)</f>
        <v>0</v>
      </c>
      <c r="L190" s="35">
        <f>VLOOKUP($A184,'(C1) Shpenzimet vitet e kaluara'!$A$9:$O$177,14,FALSE)</f>
        <v>0</v>
      </c>
      <c r="M190" s="37"/>
      <c r="N190" s="37"/>
      <c r="O190" s="37"/>
    </row>
    <row r="191" spans="1:15" ht="12.75" x14ac:dyDescent="0.2">
      <c r="A191" s="1005" t="str">
        <f t="shared" ref="A191:G192" si="91">A74</f>
        <v>SHPENZIME TË PRITSHME</v>
      </c>
      <c r="B191" s="1006">
        <f t="shared" si="91"/>
        <v>0</v>
      </c>
      <c r="C191" s="1006">
        <f t="shared" si="91"/>
        <v>0</v>
      </c>
      <c r="D191" s="1006">
        <f t="shared" si="91"/>
        <v>0</v>
      </c>
      <c r="E191" s="1006">
        <f t="shared" si="91"/>
        <v>0</v>
      </c>
      <c r="F191" s="1006">
        <f t="shared" si="91"/>
        <v>0</v>
      </c>
      <c r="G191" s="1007">
        <f t="shared" si="91"/>
        <v>0</v>
      </c>
      <c r="H191" s="10"/>
    </row>
    <row r="192" spans="1:15" ht="12.75" x14ac:dyDescent="0.2">
      <c r="A192" s="938" t="str">
        <f t="shared" si="91"/>
        <v>KOSTO DIREKTE PËR PROJEKTET DHE SHPENZIMET KAPITALE</v>
      </c>
      <c r="B192" s="939">
        <f t="shared" si="91"/>
        <v>0</v>
      </c>
      <c r="C192" s="939">
        <f t="shared" si="91"/>
        <v>0</v>
      </c>
      <c r="D192" s="939">
        <f t="shared" si="91"/>
        <v>0</v>
      </c>
      <c r="E192" s="939">
        <f t="shared" si="91"/>
        <v>0</v>
      </c>
      <c r="F192" s="939">
        <f t="shared" si="91"/>
        <v>0</v>
      </c>
      <c r="G192" s="940">
        <f t="shared" si="91"/>
        <v>0</v>
      </c>
      <c r="H192" s="31"/>
      <c r="I192" s="938" t="str">
        <f t="shared" ref="I192:I197" si="92">I75</f>
        <v>VLERËSIMI I TË ARDHURAVE ME DESTINACION</v>
      </c>
      <c r="J192" s="939"/>
      <c r="K192" s="939"/>
      <c r="L192" s="939"/>
      <c r="M192" s="939"/>
      <c r="N192" s="939"/>
      <c r="O192" s="940"/>
    </row>
    <row r="193" spans="1:15" ht="12.75" x14ac:dyDescent="0.2">
      <c r="A193" s="124" t="str">
        <f t="shared" ref="A193:D215" si="93">A76</f>
        <v>Pagat</v>
      </c>
      <c r="B193" s="941">
        <f t="shared" si="93"/>
        <v>600</v>
      </c>
      <c r="C193" s="942">
        <f t="shared" si="93"/>
        <v>0</v>
      </c>
      <c r="D193" s="943">
        <f t="shared" si="93"/>
        <v>0</v>
      </c>
      <c r="E193" s="129"/>
      <c r="F193" s="129"/>
      <c r="G193" s="129"/>
      <c r="H193" s="31"/>
      <c r="I193" s="390" t="str">
        <f t="shared" si="92"/>
        <v>Transferta e kushtëzuar</v>
      </c>
      <c r="J193" s="387"/>
      <c r="K193" s="389"/>
      <c r="L193" s="388"/>
      <c r="M193" s="37">
        <v>8397</v>
      </c>
      <c r="N193" s="37">
        <v>8397</v>
      </c>
      <c r="O193" s="37">
        <v>8397</v>
      </c>
    </row>
    <row r="194" spans="1:15" ht="12.75" x14ac:dyDescent="0.2">
      <c r="A194" s="124" t="str">
        <f t="shared" si="93"/>
        <v>Sigurimet Shoqërore</v>
      </c>
      <c r="B194" s="941">
        <f t="shared" si="93"/>
        <v>601</v>
      </c>
      <c r="C194" s="942">
        <f t="shared" si="93"/>
        <v>0</v>
      </c>
      <c r="D194" s="943">
        <f t="shared" si="93"/>
        <v>0</v>
      </c>
      <c r="E194" s="129"/>
      <c r="F194" s="129"/>
      <c r="G194" s="129"/>
      <c r="H194" s="31"/>
      <c r="I194" s="390" t="str">
        <f t="shared" si="92"/>
        <v>Trasferta Specifike</v>
      </c>
      <c r="J194" s="387"/>
      <c r="K194" s="389"/>
      <c r="L194" s="388"/>
      <c r="M194" s="37"/>
      <c r="N194" s="37"/>
      <c r="O194" s="37"/>
    </row>
    <row r="195" spans="1:15" ht="12.75" x14ac:dyDescent="0.2">
      <c r="A195" s="124" t="str">
        <f t="shared" si="93"/>
        <v>Mallra dhe shërbime</v>
      </c>
      <c r="B195" s="941">
        <f t="shared" si="93"/>
        <v>602</v>
      </c>
      <c r="C195" s="942">
        <f t="shared" si="93"/>
        <v>0</v>
      </c>
      <c r="D195" s="943">
        <f t="shared" si="93"/>
        <v>0</v>
      </c>
      <c r="E195" s="129"/>
      <c r="F195" s="129"/>
      <c r="G195" s="129"/>
      <c r="H195" s="53"/>
      <c r="I195" s="390" t="str">
        <f t="shared" si="92"/>
        <v>Trashëgimi me destinacion</v>
      </c>
      <c r="J195" s="387"/>
      <c r="K195" s="389"/>
      <c r="L195" s="388"/>
      <c r="M195" s="302">
        <f>VLOOKUP($A184,'(C4) Trashëgimi me destinacion'!$A$8:$F$168,4,FALSE)</f>
        <v>0</v>
      </c>
      <c r="N195" s="548">
        <f>VLOOKUP($A184,'(C4) Trashëgimi me destinacion'!$A$8:$F$168,5,FALSE)</f>
        <v>0</v>
      </c>
      <c r="O195" s="548">
        <f>VLOOKUP($A184,'(C4) Trashëgimi me destinacion'!$A$8:$F$168,6,FALSE)</f>
        <v>0</v>
      </c>
    </row>
    <row r="196" spans="1:15" ht="12.75" x14ac:dyDescent="0.2">
      <c r="A196" s="124" t="str">
        <f t="shared" si="93"/>
        <v>Subvencione</v>
      </c>
      <c r="B196" s="941">
        <f t="shared" si="93"/>
        <v>603</v>
      </c>
      <c r="C196" s="942">
        <f t="shared" si="93"/>
        <v>0</v>
      </c>
      <c r="D196" s="943">
        <f t="shared" si="93"/>
        <v>0</v>
      </c>
      <c r="E196" s="129"/>
      <c r="F196" s="129"/>
      <c r="G196" s="129"/>
      <c r="H196" s="8"/>
      <c r="I196" s="390" t="str">
        <f t="shared" si="92"/>
        <v>Burime të tjera (përfshirë gjobat)</v>
      </c>
      <c r="J196" s="387"/>
      <c r="K196" s="389"/>
      <c r="L196" s="388"/>
      <c r="M196" s="37"/>
      <c r="N196" s="37"/>
      <c r="O196" s="37"/>
    </row>
    <row r="197" spans="1:15" ht="12.75" x14ac:dyDescent="0.2">
      <c r="A197" s="124" t="str">
        <f t="shared" si="93"/>
        <v>Të tjera transferta korrente të brendshme</v>
      </c>
      <c r="B197" s="941">
        <f t="shared" si="93"/>
        <v>604</v>
      </c>
      <c r="C197" s="942">
        <f t="shared" si="93"/>
        <v>0</v>
      </c>
      <c r="D197" s="943">
        <f t="shared" si="93"/>
        <v>0</v>
      </c>
      <c r="E197" s="129"/>
      <c r="F197" s="129"/>
      <c r="G197" s="129"/>
      <c r="H197" s="53"/>
      <c r="I197" s="390" t="str">
        <f t="shared" si="92"/>
        <v>VLERËSIMI I TË ARDHURAVE ME DESTINACION</v>
      </c>
      <c r="J197" s="35">
        <f>VLOOKUP($A184,'(C1) Shpenzimet vitet e kaluara'!$A$9:$O$177,7,FALSE)</f>
        <v>8104</v>
      </c>
      <c r="K197" s="35">
        <f>VLOOKUP($A184,'(C1) Shpenzimet vitet e kaluara'!$A$9:$O$177,11,FALSE)</f>
        <v>12526</v>
      </c>
      <c r="L197" s="35">
        <f>VLOOKUP($A184,'(C1) Shpenzimet vitet e kaluara'!$A$9:$O$177,15,FALSE)</f>
        <v>8397</v>
      </c>
      <c r="M197" s="129">
        <f>SUM(M193:M196)</f>
        <v>8397</v>
      </c>
      <c r="N197" s="129">
        <f>SUM(N193:N196)</f>
        <v>8397</v>
      </c>
      <c r="O197" s="129">
        <f>SUM(O193:O196)</f>
        <v>8397</v>
      </c>
    </row>
    <row r="198" spans="1:15" ht="12.75" x14ac:dyDescent="0.2">
      <c r="A198" s="124" t="str">
        <f t="shared" si="93"/>
        <v>Transferta korrente të huaja</v>
      </c>
      <c r="B198" s="941">
        <f t="shared" si="93"/>
        <v>605</v>
      </c>
      <c r="C198" s="942">
        <f t="shared" si="93"/>
        <v>0</v>
      </c>
      <c r="D198" s="943">
        <f t="shared" si="93"/>
        <v>0</v>
      </c>
      <c r="E198" s="129"/>
      <c r="F198" s="129"/>
      <c r="G198" s="129"/>
      <c r="H198" s="53"/>
    </row>
    <row r="199" spans="1:15" ht="12.75" x14ac:dyDescent="0.2">
      <c r="A199" s="124" t="str">
        <f t="shared" si="93"/>
        <v>Transferta për Buxhetet Familiare dhe Individët</v>
      </c>
      <c r="B199" s="941">
        <f t="shared" si="93"/>
        <v>606</v>
      </c>
      <c r="C199" s="942">
        <f t="shared" si="93"/>
        <v>0</v>
      </c>
      <c r="D199" s="943">
        <f t="shared" si="93"/>
        <v>0</v>
      </c>
      <c r="E199" s="129"/>
      <c r="F199" s="129"/>
      <c r="G199" s="129"/>
      <c r="H199" s="53"/>
      <c r="I199" s="137" t="str">
        <f>I82</f>
        <v xml:space="preserve">TË ARDHURAT E PRITSHME </v>
      </c>
      <c r="J199" s="34">
        <f>J190+J197</f>
        <v>8104</v>
      </c>
      <c r="K199" s="34">
        <f>K190+K197</f>
        <v>12526</v>
      </c>
      <c r="L199" s="34">
        <f>L190+L197</f>
        <v>8397</v>
      </c>
      <c r="M199" s="129">
        <f>M197+M190</f>
        <v>8397</v>
      </c>
      <c r="N199" s="129">
        <f>N197+N190</f>
        <v>8397</v>
      </c>
      <c r="O199" s="129">
        <f>O197+O190</f>
        <v>8397</v>
      </c>
    </row>
    <row r="200" spans="1:15" ht="12.75" x14ac:dyDescent="0.2">
      <c r="A200" s="124" t="str">
        <f t="shared" si="93"/>
        <v>Shpenzimet kapitale</v>
      </c>
      <c r="B200" s="941" t="str">
        <f t="shared" si="93"/>
        <v>230 / 231</v>
      </c>
      <c r="C200" s="942">
        <f t="shared" si="93"/>
        <v>0</v>
      </c>
      <c r="D200" s="943">
        <f t="shared" si="93"/>
        <v>0</v>
      </c>
      <c r="E200" s="37"/>
      <c r="F200" s="37"/>
      <c r="G200" s="37"/>
      <c r="H200" s="53"/>
    </row>
    <row r="201" spans="1:15" ht="12.75" x14ac:dyDescent="0.2">
      <c r="A201" s="124" t="str">
        <f t="shared" si="93"/>
        <v>Rezerva</v>
      </c>
      <c r="B201" s="941">
        <f t="shared" si="93"/>
        <v>609</v>
      </c>
      <c r="C201" s="942">
        <f t="shared" si="93"/>
        <v>0</v>
      </c>
      <c r="D201" s="943">
        <f t="shared" si="93"/>
        <v>0</v>
      </c>
      <c r="E201" s="129"/>
      <c r="F201" s="129"/>
      <c r="G201" s="129"/>
      <c r="H201" s="53"/>
    </row>
    <row r="202" spans="1:15" ht="12.75" x14ac:dyDescent="0.2">
      <c r="A202" s="124" t="str">
        <f t="shared" si="93"/>
        <v>Interesa per kredi direkte ose bono</v>
      </c>
      <c r="B202" s="941">
        <f t="shared" si="93"/>
        <v>650</v>
      </c>
      <c r="C202" s="942">
        <f t="shared" si="93"/>
        <v>0</v>
      </c>
      <c r="D202" s="943">
        <f t="shared" si="93"/>
        <v>0</v>
      </c>
      <c r="E202" s="129"/>
      <c r="F202" s="129"/>
      <c r="G202" s="129"/>
      <c r="H202" s="53"/>
    </row>
    <row r="203" spans="1:15" ht="12.75" x14ac:dyDescent="0.2">
      <c r="A203" s="124" t="str">
        <f t="shared" si="93"/>
        <v>Të tjera</v>
      </c>
      <c r="B203" s="941" t="str">
        <f t="shared" si="93"/>
        <v>69 / ?</v>
      </c>
      <c r="C203" s="942">
        <f t="shared" si="93"/>
        <v>0</v>
      </c>
      <c r="D203" s="943">
        <f t="shared" si="93"/>
        <v>0</v>
      </c>
      <c r="E203" s="129"/>
      <c r="F203" s="129"/>
      <c r="G203" s="129"/>
      <c r="H203" s="53"/>
      <c r="I203" s="947" t="str">
        <f t="shared" ref="I203:O204" si="94">I86</f>
        <v>SHUMA E KËRKUAR NETO</v>
      </c>
      <c r="J203" s="948">
        <f t="shared" si="94"/>
        <v>0</v>
      </c>
      <c r="K203" s="948">
        <f t="shared" si="94"/>
        <v>0</v>
      </c>
      <c r="L203" s="948">
        <f t="shared" si="94"/>
        <v>0</v>
      </c>
      <c r="M203" s="948">
        <f t="shared" si="94"/>
        <v>0</v>
      </c>
      <c r="N203" s="948">
        <f t="shared" si="94"/>
        <v>0</v>
      </c>
      <c r="O203" s="949">
        <f t="shared" si="94"/>
        <v>0</v>
      </c>
    </row>
    <row r="204" spans="1:15" ht="12.75" customHeight="1" x14ac:dyDescent="0.2">
      <c r="A204" s="306" t="str">
        <f t="shared" si="93"/>
        <v>KOSTO DIREKTE PËR PROJEKTET DHE SHPENZIMET KAPITALE</v>
      </c>
      <c r="B204" s="941">
        <f t="shared" si="93"/>
        <v>0</v>
      </c>
      <c r="C204" s="942">
        <f t="shared" si="93"/>
        <v>0</v>
      </c>
      <c r="D204" s="943">
        <f t="shared" si="93"/>
        <v>0</v>
      </c>
      <c r="E204" s="129">
        <f>SUM(E193:E203)</f>
        <v>0</v>
      </c>
      <c r="F204" s="129">
        <f t="shared" ref="F204" si="95">SUM(F193:F203)</f>
        <v>0</v>
      </c>
      <c r="G204" s="129">
        <f t="shared" ref="G204" si="96">SUM(G193:G203)</f>
        <v>0</v>
      </c>
      <c r="H204" s="53"/>
      <c r="I204" s="950">
        <f t="shared" si="94"/>
        <v>0</v>
      </c>
      <c r="J204" s="951">
        <f t="shared" si="94"/>
        <v>0</v>
      </c>
      <c r="K204" s="951">
        <f t="shared" si="94"/>
        <v>0</v>
      </c>
      <c r="L204" s="951">
        <f t="shared" si="94"/>
        <v>0</v>
      </c>
      <c r="M204" s="951">
        <f t="shared" si="94"/>
        <v>0</v>
      </c>
      <c r="N204" s="951">
        <f t="shared" si="94"/>
        <v>0</v>
      </c>
      <c r="O204" s="952">
        <f t="shared" si="94"/>
        <v>0</v>
      </c>
    </row>
    <row r="205" spans="1:15" ht="12.75" x14ac:dyDescent="0.2">
      <c r="A205" s="938" t="str">
        <f t="shared" si="93"/>
        <v>SHPENZIME KORRENTE</v>
      </c>
      <c r="B205" s="939">
        <f t="shared" si="93"/>
        <v>0</v>
      </c>
      <c r="C205" s="939">
        <f t="shared" si="93"/>
        <v>0</v>
      </c>
      <c r="D205" s="939">
        <f t="shared" si="93"/>
        <v>0</v>
      </c>
      <c r="E205" s="939">
        <f>E88</f>
        <v>0</v>
      </c>
      <c r="F205" s="939">
        <f>F88</f>
        <v>0</v>
      </c>
      <c r="G205" s="940">
        <f>G88</f>
        <v>0</v>
      </c>
      <c r="H205" s="53"/>
      <c r="I205" s="17" t="str">
        <f>I88</f>
        <v>SHUMA E KËRKUAR NETO</v>
      </c>
      <c r="J205" s="18">
        <f t="shared" ref="J205:O205" si="97">B189-J199</f>
        <v>0</v>
      </c>
      <c r="K205" s="18">
        <f t="shared" si="97"/>
        <v>0</v>
      </c>
      <c r="L205" s="18">
        <f t="shared" si="97"/>
        <v>0</v>
      </c>
      <c r="M205" s="18">
        <f t="shared" si="97"/>
        <v>0</v>
      </c>
      <c r="N205" s="18">
        <f t="shared" si="97"/>
        <v>0</v>
      </c>
      <c r="O205" s="18">
        <f t="shared" si="97"/>
        <v>0</v>
      </c>
    </row>
    <row r="206" spans="1:15" ht="12.75" x14ac:dyDescent="0.2">
      <c r="A206" s="124" t="str">
        <f t="shared" si="93"/>
        <v>Pagat</v>
      </c>
      <c r="B206" s="941">
        <f t="shared" si="93"/>
        <v>600</v>
      </c>
      <c r="C206" s="942">
        <f t="shared" si="93"/>
        <v>0</v>
      </c>
      <c r="D206" s="943">
        <f t="shared" si="93"/>
        <v>0</v>
      </c>
      <c r="E206" s="37">
        <v>7067</v>
      </c>
      <c r="F206" s="37">
        <v>7067</v>
      </c>
      <c r="G206" s="37">
        <v>7067</v>
      </c>
      <c r="H206" s="53"/>
      <c r="I206" s="53"/>
      <c r="J206" s="53"/>
      <c r="K206" s="53"/>
      <c r="L206" s="14"/>
      <c r="M206" s="54"/>
    </row>
    <row r="207" spans="1:15" ht="12.75" x14ac:dyDescent="0.2">
      <c r="A207" s="124" t="str">
        <f t="shared" si="93"/>
        <v>Sigurimet Shoqërore</v>
      </c>
      <c r="B207" s="941">
        <f t="shared" si="93"/>
        <v>601</v>
      </c>
      <c r="C207" s="942">
        <f t="shared" si="93"/>
        <v>0</v>
      </c>
      <c r="D207" s="943">
        <f t="shared" si="93"/>
        <v>0</v>
      </c>
      <c r="E207" s="37">
        <v>1330</v>
      </c>
      <c r="F207" s="37">
        <v>1330</v>
      </c>
      <c r="G207" s="37">
        <v>1330</v>
      </c>
      <c r="H207" s="53"/>
    </row>
    <row r="208" spans="1:15" ht="12.75" x14ac:dyDescent="0.2">
      <c r="A208" s="124" t="str">
        <f t="shared" si="93"/>
        <v>Mallra dhe shërbime</v>
      </c>
      <c r="B208" s="941">
        <f t="shared" si="93"/>
        <v>602</v>
      </c>
      <c r="C208" s="942">
        <f t="shared" si="93"/>
        <v>0</v>
      </c>
      <c r="D208" s="943">
        <f t="shared" si="93"/>
        <v>0</v>
      </c>
      <c r="E208" s="37"/>
      <c r="F208" s="37"/>
      <c r="G208" s="37"/>
      <c r="H208" s="53"/>
      <c r="I208" s="252" t="str">
        <f>I37</f>
        <v>Angazhimet</v>
      </c>
      <c r="J208" s="1002" t="str">
        <f>J37</f>
        <v>Vlera Totale për Aktivitet</v>
      </c>
      <c r="K208" s="1003"/>
      <c r="L208" s="1004"/>
      <c r="M208" s="129">
        <f>VLOOKUP($A184,'(C5) Angazhimet'!$A$8:$F$168,4,FALSE)</f>
        <v>0</v>
      </c>
      <c r="N208" s="129">
        <f>VLOOKUP($A184,'(C5) Angazhimet'!$A$8:$F$168,5,FALSE)</f>
        <v>0</v>
      </c>
      <c r="O208" s="129">
        <f>VLOOKUP($A184,'(C5) Angazhimet'!$A$8:$F$168,6,FALSE)</f>
        <v>0</v>
      </c>
    </row>
    <row r="209" spans="1:15" ht="12.75" customHeight="1" x14ac:dyDescent="0.2">
      <c r="A209" s="124" t="str">
        <f t="shared" si="93"/>
        <v>Subvencione</v>
      </c>
      <c r="B209" s="941">
        <f t="shared" si="93"/>
        <v>603</v>
      </c>
      <c r="C209" s="942">
        <f t="shared" si="93"/>
        <v>0</v>
      </c>
      <c r="D209" s="943">
        <f t="shared" si="93"/>
        <v>0</v>
      </c>
      <c r="E209" s="37"/>
      <c r="F209" s="37"/>
      <c r="G209" s="37"/>
      <c r="H209" s="53"/>
      <c r="I209" s="741" t="str">
        <f>I38</f>
        <v>Qëllime</v>
      </c>
      <c r="J209" s="1002" t="str">
        <f>J38</f>
        <v>Shpenzimet kapitale</v>
      </c>
      <c r="K209" s="1003"/>
      <c r="L209" s="1004"/>
      <c r="M209" s="37"/>
      <c r="N209" s="37"/>
      <c r="O209" s="37"/>
    </row>
    <row r="210" spans="1:15" ht="12.75" x14ac:dyDescent="0.2">
      <c r="A210" s="124" t="str">
        <f t="shared" si="93"/>
        <v>Të tjera transferta korrente të brendshme</v>
      </c>
      <c r="B210" s="941">
        <f t="shared" si="93"/>
        <v>604</v>
      </c>
      <c r="C210" s="942">
        <f t="shared" si="93"/>
        <v>0</v>
      </c>
      <c r="D210" s="943">
        <f t="shared" si="93"/>
        <v>0</v>
      </c>
      <c r="E210" s="37"/>
      <c r="F210" s="37"/>
      <c r="G210" s="37"/>
      <c r="H210" s="53"/>
      <c r="I210" s="315"/>
      <c r="J210" s="1002" t="str">
        <f>J39</f>
        <v>Mallra dhe shërbime</v>
      </c>
      <c r="K210" s="1003"/>
      <c r="L210" s="1004"/>
      <c r="M210" s="37"/>
      <c r="N210" s="37"/>
      <c r="O210" s="37"/>
    </row>
    <row r="211" spans="1:15" ht="12.75" x14ac:dyDescent="0.2">
      <c r="A211" s="124" t="str">
        <f t="shared" si="93"/>
        <v>Transferta korrente të huaja</v>
      </c>
      <c r="B211" s="941">
        <f t="shared" si="93"/>
        <v>605</v>
      </c>
      <c r="C211" s="942">
        <f t="shared" si="93"/>
        <v>0</v>
      </c>
      <c r="D211" s="943">
        <f t="shared" si="93"/>
        <v>0</v>
      </c>
      <c r="E211" s="37"/>
      <c r="F211" s="37"/>
      <c r="G211" s="37"/>
      <c r="H211" s="53"/>
      <c r="I211" s="315"/>
      <c r="J211" s="1002" t="str">
        <f>J40</f>
        <v>Qëllime të mëtejshme</v>
      </c>
      <c r="K211" s="1003"/>
      <c r="L211" s="1004"/>
      <c r="M211" s="37"/>
      <c r="N211" s="37"/>
      <c r="O211" s="37"/>
    </row>
    <row r="212" spans="1:15" ht="12.75" x14ac:dyDescent="0.2">
      <c r="A212" s="124" t="str">
        <f t="shared" si="93"/>
        <v>Transferta për Buxhetet Familiare dhe Individët</v>
      </c>
      <c r="B212" s="941">
        <f t="shared" si="93"/>
        <v>606</v>
      </c>
      <c r="C212" s="942">
        <f t="shared" si="93"/>
        <v>0</v>
      </c>
      <c r="D212" s="943">
        <f t="shared" si="93"/>
        <v>0</v>
      </c>
      <c r="E212" s="37"/>
      <c r="F212" s="37"/>
      <c r="G212" s="37"/>
      <c r="H212" s="53"/>
      <c r="I212" s="315"/>
      <c r="J212" s="998"/>
      <c r="K212" s="998"/>
      <c r="L212" s="998"/>
      <c r="M212" s="343" t="str">
        <f>IF(SUM(M209:M211)=M208,"OK","STOP")</f>
        <v>OK</v>
      </c>
      <c r="N212" s="343" t="str">
        <f>IF(SUM(N209:N211)=N208,"OK","STOP")</f>
        <v>OK</v>
      </c>
      <c r="O212" s="343" t="str">
        <f>IF(SUM(O209:O211)=O208,"OK","STOP")</f>
        <v>OK</v>
      </c>
    </row>
    <row r="213" spans="1:15" ht="12.75" x14ac:dyDescent="0.2">
      <c r="A213" s="648" t="str">
        <f t="shared" si="93"/>
        <v>Shpenzimet kapitale</v>
      </c>
      <c r="B213" s="968" t="str">
        <f t="shared" si="93"/>
        <v>230 / 231</v>
      </c>
      <c r="C213" s="969">
        <f t="shared" si="93"/>
        <v>0</v>
      </c>
      <c r="D213" s="970">
        <f t="shared" si="93"/>
        <v>0</v>
      </c>
      <c r="E213" s="129"/>
      <c r="F213" s="129"/>
      <c r="G213" s="129"/>
      <c r="H213" s="53"/>
      <c r="I213" s="421" t="str">
        <f>I96</f>
        <v>Shpjegimet teknike</v>
      </c>
      <c r="J213" s="10"/>
      <c r="K213" s="10"/>
      <c r="L213" s="10"/>
      <c r="M213" s="10"/>
      <c r="N213" s="10"/>
      <c r="O213" s="10"/>
    </row>
    <row r="214" spans="1:15" ht="12.75" x14ac:dyDescent="0.2">
      <c r="A214" s="124" t="str">
        <f t="shared" si="93"/>
        <v>Rezerva</v>
      </c>
      <c r="B214" s="941">
        <f t="shared" si="93"/>
        <v>609</v>
      </c>
      <c r="C214" s="942">
        <f t="shared" si="93"/>
        <v>0</v>
      </c>
      <c r="D214" s="943">
        <f t="shared" si="93"/>
        <v>0</v>
      </c>
      <c r="E214" s="37"/>
      <c r="F214" s="37"/>
      <c r="G214" s="37"/>
      <c r="H214" s="53"/>
      <c r="I214" s="419">
        <f>I97</f>
        <v>2022</v>
      </c>
      <c r="J214" s="983"/>
      <c r="K214" s="984"/>
      <c r="L214" s="984"/>
      <c r="M214" s="984"/>
      <c r="N214" s="984"/>
      <c r="O214" s="985"/>
    </row>
    <row r="215" spans="1:15" ht="12.75" x14ac:dyDescent="0.2">
      <c r="A215" s="124" t="str">
        <f t="shared" si="93"/>
        <v>Interesa per kredi direkte ose bono</v>
      </c>
      <c r="B215" s="971">
        <f t="shared" si="93"/>
        <v>650</v>
      </c>
      <c r="C215" s="972">
        <f t="shared" si="93"/>
        <v>0</v>
      </c>
      <c r="D215" s="973">
        <f t="shared" si="93"/>
        <v>0</v>
      </c>
      <c r="E215" s="37"/>
      <c r="F215" s="37"/>
      <c r="G215" s="37"/>
      <c r="H215" s="53"/>
      <c r="I215" s="420"/>
      <c r="J215" s="986"/>
      <c r="K215" s="987"/>
      <c r="L215" s="987"/>
      <c r="M215" s="987"/>
      <c r="N215" s="987"/>
      <c r="O215" s="988"/>
    </row>
    <row r="216" spans="1:15" ht="12.75" x14ac:dyDescent="0.2">
      <c r="A216" s="252" t="str">
        <f>A99</f>
        <v>Të tjera</v>
      </c>
      <c r="B216" s="941" t="str">
        <f>B99</f>
        <v>69 / ?</v>
      </c>
      <c r="C216" s="942">
        <f>C99</f>
        <v>0</v>
      </c>
      <c r="D216" s="311" t="str">
        <f>IF(OR(E216&lt;0,F216&lt;0,G216&lt;0),"STOP","OK!")</f>
        <v>OK!</v>
      </c>
      <c r="E216" s="130">
        <f>-E204+E189-(SUM(E206:E215))</f>
        <v>0</v>
      </c>
      <c r="F216" s="308">
        <f t="shared" ref="F216" si="98">-F204+F189-(SUM(F206:F215))</f>
        <v>0</v>
      </c>
      <c r="G216" s="308">
        <f t="shared" ref="G216" si="99">-G204+G189-(SUM(G206:G215))</f>
        <v>0</v>
      </c>
      <c r="H216" s="53"/>
      <c r="I216" s="419">
        <f>I99</f>
        <v>2023</v>
      </c>
      <c r="J216" s="983"/>
      <c r="K216" s="984"/>
      <c r="L216" s="984"/>
      <c r="M216" s="984"/>
      <c r="N216" s="984"/>
      <c r="O216" s="985"/>
    </row>
    <row r="217" spans="1:15" ht="12.75" x14ac:dyDescent="0.2">
      <c r="A217" s="124" t="str">
        <f>A100</f>
        <v>SHPENZIME KORRENTE</v>
      </c>
      <c r="B217" s="974"/>
      <c r="C217" s="975"/>
      <c r="D217" s="976"/>
      <c r="E217" s="129">
        <f>SUM(E206:E216)</f>
        <v>8397</v>
      </c>
      <c r="F217" s="129">
        <f t="shared" ref="F217" si="100">SUM(F206:F216)</f>
        <v>8397</v>
      </c>
      <c r="G217" s="129">
        <f t="shared" ref="G217" si="101">SUM(G206:G216)</f>
        <v>8397</v>
      </c>
      <c r="H217" s="53"/>
      <c r="I217" s="420"/>
      <c r="J217" s="989"/>
      <c r="K217" s="990"/>
      <c r="L217" s="990"/>
      <c r="M217" s="990"/>
      <c r="N217" s="990"/>
      <c r="O217" s="991"/>
    </row>
    <row r="218" spans="1:15" ht="12.75" x14ac:dyDescent="0.2">
      <c r="A218" s="125"/>
      <c r="B218" s="210"/>
      <c r="C218" s="126"/>
      <c r="D218" s="126"/>
      <c r="E218" s="10"/>
      <c r="F218" s="10"/>
      <c r="G218" s="133"/>
      <c r="H218" s="53"/>
      <c r="I218" s="419">
        <f>I101</f>
        <v>2024</v>
      </c>
      <c r="J218" s="983"/>
      <c r="K218" s="984"/>
      <c r="L218" s="984"/>
      <c r="M218" s="984"/>
      <c r="N218" s="984"/>
      <c r="O218" s="985"/>
    </row>
    <row r="219" spans="1:15" ht="12.75" x14ac:dyDescent="0.2">
      <c r="A219" s="137" t="str">
        <f>A102</f>
        <v>SHPENZIME TË PRITSHME</v>
      </c>
      <c r="B219" s="34">
        <f>B189</f>
        <v>8104</v>
      </c>
      <c r="C219" s="34">
        <f t="shared" ref="C219:D219" si="102">C189</f>
        <v>12526</v>
      </c>
      <c r="D219" s="34">
        <f t="shared" si="102"/>
        <v>8397</v>
      </c>
      <c r="E219" s="129">
        <f>E204+E217</f>
        <v>8397</v>
      </c>
      <c r="F219" s="129">
        <f>F204+F217</f>
        <v>8397</v>
      </c>
      <c r="G219" s="129">
        <f t="shared" ref="G219" si="103">G204+G217</f>
        <v>8397</v>
      </c>
      <c r="H219" s="53"/>
      <c r="I219" s="420"/>
      <c r="J219" s="989"/>
      <c r="K219" s="990"/>
      <c r="L219" s="990"/>
      <c r="M219" s="990"/>
      <c r="N219" s="990"/>
      <c r="O219" s="991"/>
    </row>
    <row r="222" spans="1:15" ht="17.25" customHeight="1" x14ac:dyDescent="0.2">
      <c r="A222" s="213" t="str">
        <f t="shared" ref="A222:O222" si="104">A66</f>
        <v>Nënfunksioni 1</v>
      </c>
      <c r="B222" s="937" t="str">
        <f t="shared" si="104"/>
        <v>011 Organet ekzekutive dhe legjislative, për çështjet financiare dhe fiskale, çështjet e brendshme</v>
      </c>
      <c r="C222" s="937">
        <f t="shared" si="104"/>
        <v>0</v>
      </c>
      <c r="D222" s="937">
        <f t="shared" si="104"/>
        <v>0</v>
      </c>
      <c r="E222" s="937">
        <f t="shared" si="104"/>
        <v>0</v>
      </c>
      <c r="F222" s="937">
        <f t="shared" si="104"/>
        <v>0</v>
      </c>
      <c r="G222" s="937">
        <f t="shared" si="104"/>
        <v>0</v>
      </c>
      <c r="H222" s="937">
        <f t="shared" si="104"/>
        <v>0</v>
      </c>
      <c r="I222" s="937">
        <f t="shared" si="104"/>
        <v>0</v>
      </c>
      <c r="J222" s="937">
        <f t="shared" si="104"/>
        <v>0</v>
      </c>
      <c r="K222" s="937">
        <f t="shared" si="104"/>
        <v>0</v>
      </c>
      <c r="L222" s="937">
        <f t="shared" si="104"/>
        <v>0</v>
      </c>
      <c r="M222" s="937">
        <f t="shared" si="104"/>
        <v>0</v>
      </c>
      <c r="N222" s="937">
        <f t="shared" si="104"/>
        <v>0</v>
      </c>
      <c r="O222" s="937">
        <f t="shared" si="104"/>
        <v>0</v>
      </c>
    </row>
    <row r="223" spans="1:15" ht="17.25" customHeight="1" x14ac:dyDescent="0.2">
      <c r="A223" s="276" t="str">
        <f>A10</f>
        <v>Programi 1e</v>
      </c>
      <c r="B223" s="937">
        <f>C10</f>
        <v>0</v>
      </c>
      <c r="C223" s="937" t="e">
        <f>#REF!</f>
        <v>#REF!</v>
      </c>
      <c r="D223" s="937" t="e">
        <f>#REF!</f>
        <v>#REF!</v>
      </c>
      <c r="E223" s="937" t="e">
        <f>#REF!</f>
        <v>#REF!</v>
      </c>
      <c r="F223" s="937" t="e">
        <f>#REF!</f>
        <v>#REF!</v>
      </c>
      <c r="G223" s="937" t="e">
        <f>#REF!</f>
        <v>#REF!</v>
      </c>
      <c r="H223" s="937" t="e">
        <f>#REF!</f>
        <v>#REF!</v>
      </c>
      <c r="I223" s="937" t="e">
        <f>#REF!</f>
        <v>#REF!</v>
      </c>
      <c r="J223" s="937" t="e">
        <f>#REF!</f>
        <v>#REF!</v>
      </c>
      <c r="K223" s="937" t="e">
        <f>#REF!</f>
        <v>#REF!</v>
      </c>
      <c r="L223" s="937" t="e">
        <f>#REF!</f>
        <v>#REF!</v>
      </c>
      <c r="M223" s="937" t="e">
        <f>#REF!</f>
        <v>#REF!</v>
      </c>
      <c r="N223" s="937" t="e">
        <f>#REF!</f>
        <v>#REF!</v>
      </c>
      <c r="O223" s="937" t="e">
        <f>#REF!</f>
        <v>#REF!</v>
      </c>
    </row>
    <row r="224" spans="1:15" ht="17.25" customHeight="1" x14ac:dyDescent="0.2">
      <c r="A224" s="276">
        <f>'(B3) Struktura Funksionale'!B12</f>
        <v>0</v>
      </c>
      <c r="B224" s="568"/>
      <c r="C224" s="568"/>
      <c r="D224" s="568"/>
      <c r="E224" s="568"/>
      <c r="F224" s="568"/>
      <c r="G224" s="568"/>
      <c r="H224" s="568"/>
      <c r="I224" s="568"/>
      <c r="J224" s="568"/>
      <c r="K224" s="568"/>
      <c r="L224" s="568"/>
      <c r="M224" s="568"/>
      <c r="N224" s="568"/>
      <c r="O224" s="569"/>
    </row>
    <row r="225" spans="1:15" ht="21.75" customHeight="1" x14ac:dyDescent="0.2">
      <c r="A225" s="964" t="str">
        <f t="shared" ref="A225:G225" si="105">A69</f>
        <v>SHPENZIME TË PRITSHME</v>
      </c>
      <c r="B225" s="965">
        <f t="shared" si="105"/>
        <v>0</v>
      </c>
      <c r="C225" s="965">
        <f t="shared" si="105"/>
        <v>0</v>
      </c>
      <c r="D225" s="965">
        <f t="shared" si="105"/>
        <v>0</v>
      </c>
      <c r="E225" s="965">
        <f t="shared" si="105"/>
        <v>0</v>
      </c>
      <c r="F225" s="965">
        <f t="shared" si="105"/>
        <v>0</v>
      </c>
      <c r="G225" s="966">
        <f t="shared" si="105"/>
        <v>0</v>
      </c>
      <c r="H225" s="131"/>
      <c r="I225" s="967" t="str">
        <f t="shared" ref="I225:O225" si="106">I69</f>
        <v xml:space="preserve">TË ARDHURAT E PRITSHME </v>
      </c>
      <c r="J225" s="965">
        <f t="shared" si="106"/>
        <v>0</v>
      </c>
      <c r="K225" s="965">
        <f t="shared" si="106"/>
        <v>0</v>
      </c>
      <c r="L225" s="965">
        <f t="shared" si="106"/>
        <v>0</v>
      </c>
      <c r="M225" s="965">
        <f t="shared" si="106"/>
        <v>0</v>
      </c>
      <c r="N225" s="965">
        <f t="shared" si="106"/>
        <v>0</v>
      </c>
      <c r="O225" s="966">
        <f t="shared" si="106"/>
        <v>0</v>
      </c>
    </row>
    <row r="226" spans="1:15" ht="18.75" customHeight="1" x14ac:dyDescent="0.2">
      <c r="A226" s="211"/>
      <c r="B226" s="417">
        <f t="shared" ref="B226:G226" si="107">B70</f>
        <v>2019</v>
      </c>
      <c r="C226" s="417">
        <f t="shared" si="107"/>
        <v>2020</v>
      </c>
      <c r="D226" s="417">
        <f t="shared" si="107"/>
        <v>2021</v>
      </c>
      <c r="E226" s="251">
        <f t="shared" si="107"/>
        <v>2022</v>
      </c>
      <c r="F226" s="251">
        <f t="shared" si="107"/>
        <v>2023</v>
      </c>
      <c r="G226" s="251">
        <f t="shared" si="107"/>
        <v>2024</v>
      </c>
      <c r="H226" s="212"/>
      <c r="I226" s="414"/>
      <c r="J226" s="417">
        <f t="shared" ref="J226:O226" si="108">J70</f>
        <v>2019</v>
      </c>
      <c r="K226" s="417">
        <f t="shared" si="108"/>
        <v>2020</v>
      </c>
      <c r="L226" s="417">
        <f t="shared" si="108"/>
        <v>2021</v>
      </c>
      <c r="M226" s="251">
        <f t="shared" si="108"/>
        <v>2022</v>
      </c>
      <c r="N226" s="251">
        <f t="shared" si="108"/>
        <v>2023</v>
      </c>
      <c r="O226" s="251">
        <f t="shared" si="108"/>
        <v>2024</v>
      </c>
    </row>
    <row r="227" spans="1:15" ht="12.75" x14ac:dyDescent="0.2">
      <c r="A227" s="434"/>
      <c r="B227" s="209"/>
      <c r="C227" s="422"/>
      <c r="D227" s="321"/>
      <c r="E227" s="8"/>
      <c r="F227" s="8"/>
      <c r="G227" s="435"/>
      <c r="H227" s="131"/>
      <c r="I227" s="423"/>
      <c r="J227" s="349"/>
      <c r="K227" s="349"/>
      <c r="L227" s="349"/>
      <c r="M227" s="349"/>
      <c r="N227" s="349"/>
      <c r="O227" s="350"/>
    </row>
    <row r="228" spans="1:15" ht="12.75" x14ac:dyDescent="0.2">
      <c r="A228" s="137" t="str">
        <f>A72</f>
        <v>SHPENZIME TË PRITSHME</v>
      </c>
      <c r="B228" s="34">
        <f>VLOOKUP(A223,'(C1) Shpenzimet vitet e kaluara'!A$9:O$177,5,FALSE)</f>
        <v>0</v>
      </c>
      <c r="C228" s="34">
        <f>VLOOKUP(A223,'(C1) Shpenzimet vitet e kaluara'!A$9:O$177,9,FALSE)</f>
        <v>0</v>
      </c>
      <c r="D228" s="34">
        <f>VLOOKUP(A223,'(C1) Shpenzimet vitet e kaluara'!A$9:O$177,13,FALSE)</f>
        <v>0</v>
      </c>
      <c r="E228" s="37"/>
      <c r="F228" s="37"/>
      <c r="G228" s="37"/>
      <c r="H228" s="131"/>
      <c r="I228" s="938" t="str">
        <f t="shared" ref="I228:O228" si="109">I72</f>
        <v>VLERËSIM I ARDHURAVE NGA TARIFAT</v>
      </c>
      <c r="J228" s="939">
        <f t="shared" si="109"/>
        <v>0</v>
      </c>
      <c r="K228" s="939">
        <f t="shared" si="109"/>
        <v>0</v>
      </c>
      <c r="L228" s="939">
        <f t="shared" si="109"/>
        <v>0</v>
      </c>
      <c r="M228" s="939">
        <f t="shared" si="109"/>
        <v>0</v>
      </c>
      <c r="N228" s="939">
        <f t="shared" si="109"/>
        <v>0</v>
      </c>
      <c r="O228" s="940">
        <f t="shared" si="109"/>
        <v>0</v>
      </c>
    </row>
    <row r="229" spans="1:15" ht="12.75" x14ac:dyDescent="0.2">
      <c r="A229" s="125"/>
      <c r="B229" s="210"/>
      <c r="C229" s="126"/>
      <c r="D229" s="126"/>
      <c r="E229" s="10"/>
      <c r="F229" s="10"/>
      <c r="G229" s="133"/>
      <c r="H229" s="10"/>
      <c r="I229" s="137" t="str">
        <f>I73</f>
        <v>VLERËSIM I ARDHURAVE NGA TARIFAT</v>
      </c>
      <c r="J229" s="35">
        <f>VLOOKUP($A223,'(C1) Shpenzimet vitet e kaluara'!$A$9:$O$177,6,FALSE)</f>
        <v>0</v>
      </c>
      <c r="K229" s="35">
        <f>VLOOKUP($A223,'(C1) Shpenzimet vitet e kaluara'!$A$9:$O$177,10,FALSE)</f>
        <v>0</v>
      </c>
      <c r="L229" s="35">
        <f>VLOOKUP($A223,'(C1) Shpenzimet vitet e kaluara'!$A$9:$O$177,14,FALSE)</f>
        <v>0</v>
      </c>
      <c r="M229" s="37"/>
      <c r="N229" s="37"/>
      <c r="O229" s="37"/>
    </row>
    <row r="230" spans="1:15" ht="12.75" x14ac:dyDescent="0.2">
      <c r="A230" s="944" t="str">
        <f t="shared" ref="A230:G231" si="110">A74</f>
        <v>SHPENZIME TË PRITSHME</v>
      </c>
      <c r="B230" s="945">
        <f t="shared" si="110"/>
        <v>0</v>
      </c>
      <c r="C230" s="945">
        <f t="shared" si="110"/>
        <v>0</v>
      </c>
      <c r="D230" s="945">
        <f t="shared" si="110"/>
        <v>0</v>
      </c>
      <c r="E230" s="945">
        <f t="shared" si="110"/>
        <v>0</v>
      </c>
      <c r="F230" s="945">
        <f t="shared" si="110"/>
        <v>0</v>
      </c>
      <c r="G230" s="946">
        <f t="shared" si="110"/>
        <v>0</v>
      </c>
      <c r="H230" s="10"/>
    </row>
    <row r="231" spans="1:15" ht="12.75" x14ac:dyDescent="0.2">
      <c r="A231" s="938" t="str">
        <f t="shared" si="110"/>
        <v>KOSTO DIREKTE PËR PROJEKTET DHE SHPENZIMET KAPITALE</v>
      </c>
      <c r="B231" s="939">
        <f t="shared" si="110"/>
        <v>0</v>
      </c>
      <c r="C231" s="939">
        <f t="shared" si="110"/>
        <v>0</v>
      </c>
      <c r="D231" s="939">
        <f t="shared" si="110"/>
        <v>0</v>
      </c>
      <c r="E231" s="939">
        <f t="shared" si="110"/>
        <v>0</v>
      </c>
      <c r="F231" s="939">
        <f t="shared" si="110"/>
        <v>0</v>
      </c>
      <c r="G231" s="940">
        <f t="shared" si="110"/>
        <v>0</v>
      </c>
      <c r="H231" s="31"/>
      <c r="I231" s="938" t="str">
        <f t="shared" ref="I231:I236" si="111">I75</f>
        <v>VLERËSIMI I TË ARDHURAVE ME DESTINACION</v>
      </c>
      <c r="J231" s="939"/>
      <c r="K231" s="939"/>
      <c r="L231" s="939"/>
      <c r="M231" s="939"/>
      <c r="N231" s="939"/>
      <c r="O231" s="940"/>
    </row>
    <row r="232" spans="1:15" ht="12.75" x14ac:dyDescent="0.2">
      <c r="A232" s="124" t="str">
        <f t="shared" ref="A232:D254" si="112">A76</f>
        <v>Pagat</v>
      </c>
      <c r="B232" s="941">
        <f t="shared" si="112"/>
        <v>600</v>
      </c>
      <c r="C232" s="942">
        <f t="shared" si="112"/>
        <v>0</v>
      </c>
      <c r="D232" s="943">
        <f t="shared" si="112"/>
        <v>0</v>
      </c>
      <c r="E232" s="129"/>
      <c r="F232" s="129"/>
      <c r="G232" s="129"/>
      <c r="H232" s="31"/>
      <c r="I232" s="390" t="str">
        <f t="shared" si="111"/>
        <v>Transferta e kushtëzuar</v>
      </c>
      <c r="J232" s="387"/>
      <c r="K232" s="389"/>
      <c r="L232" s="388"/>
      <c r="M232" s="128"/>
      <c r="N232" s="128"/>
      <c r="O232" s="132"/>
    </row>
    <row r="233" spans="1:15" ht="12.75" x14ac:dyDescent="0.2">
      <c r="A233" s="124" t="str">
        <f t="shared" si="112"/>
        <v>Sigurimet Shoqërore</v>
      </c>
      <c r="B233" s="941">
        <f t="shared" si="112"/>
        <v>601</v>
      </c>
      <c r="C233" s="942">
        <f t="shared" si="112"/>
        <v>0</v>
      </c>
      <c r="D233" s="943">
        <f t="shared" si="112"/>
        <v>0</v>
      </c>
      <c r="E233" s="129"/>
      <c r="F233" s="129"/>
      <c r="G233" s="129"/>
      <c r="H233" s="31"/>
      <c r="I233" s="390" t="str">
        <f t="shared" si="111"/>
        <v>Trasferta Specifike</v>
      </c>
      <c r="J233" s="387"/>
      <c r="K233" s="389"/>
      <c r="L233" s="388"/>
      <c r="M233" s="128"/>
      <c r="N233" s="128"/>
      <c r="O233" s="132"/>
    </row>
    <row r="234" spans="1:15" ht="12.75" x14ac:dyDescent="0.2">
      <c r="A234" s="124" t="str">
        <f t="shared" si="112"/>
        <v>Mallra dhe shërbime</v>
      </c>
      <c r="B234" s="941">
        <f t="shared" si="112"/>
        <v>602</v>
      </c>
      <c r="C234" s="942">
        <f t="shared" si="112"/>
        <v>0</v>
      </c>
      <c r="D234" s="943">
        <f t="shared" si="112"/>
        <v>0</v>
      </c>
      <c r="E234" s="129"/>
      <c r="F234" s="129"/>
      <c r="G234" s="129"/>
      <c r="H234" s="53"/>
      <c r="I234" s="390" t="str">
        <f t="shared" si="111"/>
        <v>Trashëgimi me destinacion</v>
      </c>
      <c r="J234" s="387"/>
      <c r="K234" s="389"/>
      <c r="L234" s="388"/>
      <c r="M234" s="302">
        <f>VLOOKUP($A223,'(C4) Trashëgimi me destinacion'!$A$8:$F$168,4,FALSE)</f>
        <v>0</v>
      </c>
      <c r="N234" s="548">
        <f>VLOOKUP($A223,'(C4) Trashëgimi me destinacion'!$A$8:$F$168,5,FALSE)</f>
        <v>0</v>
      </c>
      <c r="O234" s="550">
        <f>VLOOKUP($A223,'(C4) Trashëgimi me destinacion'!$A$8:$F$168,6,FALSE)</f>
        <v>0</v>
      </c>
    </row>
    <row r="235" spans="1:15" ht="12.75" x14ac:dyDescent="0.2">
      <c r="A235" s="124" t="str">
        <f t="shared" si="112"/>
        <v>Subvencione</v>
      </c>
      <c r="B235" s="941">
        <f t="shared" si="112"/>
        <v>603</v>
      </c>
      <c r="C235" s="942">
        <f t="shared" si="112"/>
        <v>0</v>
      </c>
      <c r="D235" s="943">
        <f t="shared" si="112"/>
        <v>0</v>
      </c>
      <c r="E235" s="129"/>
      <c r="F235" s="129"/>
      <c r="G235" s="129"/>
      <c r="H235" s="8"/>
      <c r="I235" s="390" t="str">
        <f t="shared" si="111"/>
        <v>Burime të tjera (përfshirë gjobat)</v>
      </c>
      <c r="J235" s="387"/>
      <c r="K235" s="389"/>
      <c r="L235" s="388"/>
      <c r="M235" s="128"/>
      <c r="N235" s="128"/>
      <c r="O235" s="132"/>
    </row>
    <row r="236" spans="1:15" ht="12.75" x14ac:dyDescent="0.2">
      <c r="A236" s="124" t="str">
        <f t="shared" si="112"/>
        <v>Të tjera transferta korrente të brendshme</v>
      </c>
      <c r="B236" s="941">
        <f t="shared" si="112"/>
        <v>604</v>
      </c>
      <c r="C236" s="942">
        <f t="shared" si="112"/>
        <v>0</v>
      </c>
      <c r="D236" s="943">
        <f t="shared" si="112"/>
        <v>0</v>
      </c>
      <c r="E236" s="129"/>
      <c r="F236" s="129"/>
      <c r="G236" s="129"/>
      <c r="H236" s="53"/>
      <c r="I236" s="390" t="str">
        <f t="shared" si="111"/>
        <v>VLERËSIMI I TË ARDHURAVE ME DESTINACION</v>
      </c>
      <c r="J236" s="35">
        <f>VLOOKUP($A223,'(C1) Shpenzimet vitet e kaluara'!$A$9:$O$177,7,FALSE)</f>
        <v>0</v>
      </c>
      <c r="K236" s="35">
        <f>VLOOKUP($A223,'(C1) Shpenzimet vitet e kaluara'!$A$9:$O$177,11,FALSE)</f>
        <v>0</v>
      </c>
      <c r="L236" s="35">
        <f>VLOOKUP($A223,'(C1) Shpenzimet vitet e kaluara'!$A$9:$O$177,15,FALSE)</f>
        <v>0</v>
      </c>
      <c r="M236" s="129">
        <f>SUM(M232:M235)</f>
        <v>0</v>
      </c>
      <c r="N236" s="129">
        <f t="shared" ref="N236" si="113">SUM(N232:N235)</f>
        <v>0</v>
      </c>
      <c r="O236" s="129">
        <f t="shared" ref="O236" si="114">SUM(O232:O235)</f>
        <v>0</v>
      </c>
    </row>
    <row r="237" spans="1:15" ht="12.75" x14ac:dyDescent="0.2">
      <c r="A237" s="124" t="str">
        <f t="shared" si="112"/>
        <v>Transferta korrente të huaja</v>
      </c>
      <c r="B237" s="941">
        <f t="shared" si="112"/>
        <v>605</v>
      </c>
      <c r="C237" s="942">
        <f t="shared" si="112"/>
        <v>0</v>
      </c>
      <c r="D237" s="943">
        <f t="shared" si="112"/>
        <v>0</v>
      </c>
      <c r="E237" s="129"/>
      <c r="F237" s="129"/>
      <c r="G237" s="129"/>
      <c r="H237" s="53"/>
    </row>
    <row r="238" spans="1:15" ht="12.75" x14ac:dyDescent="0.2">
      <c r="A238" s="124" t="str">
        <f t="shared" si="112"/>
        <v>Transferta për Buxhetet Familiare dhe Individët</v>
      </c>
      <c r="B238" s="941">
        <f t="shared" si="112"/>
        <v>606</v>
      </c>
      <c r="C238" s="942">
        <f t="shared" si="112"/>
        <v>0</v>
      </c>
      <c r="D238" s="943">
        <f t="shared" si="112"/>
        <v>0</v>
      </c>
      <c r="E238" s="129"/>
      <c r="F238" s="129"/>
      <c r="G238" s="129"/>
      <c r="H238" s="53"/>
      <c r="I238" s="137" t="str">
        <f>I82</f>
        <v xml:space="preserve">TË ARDHURAT E PRITSHME </v>
      </c>
      <c r="J238" s="34">
        <f>J229+J236</f>
        <v>0</v>
      </c>
      <c r="K238" s="34">
        <f>K229+K236</f>
        <v>0</v>
      </c>
      <c r="L238" s="34">
        <f>L229+L236</f>
        <v>0</v>
      </c>
      <c r="M238" s="129">
        <f>M236+M229</f>
        <v>0</v>
      </c>
      <c r="N238" s="129">
        <f>N236+N229</f>
        <v>0</v>
      </c>
      <c r="O238" s="129">
        <f>O236+O229</f>
        <v>0</v>
      </c>
    </row>
    <row r="239" spans="1:15" ht="12.75" x14ac:dyDescent="0.2">
      <c r="A239" s="124" t="str">
        <f t="shared" si="112"/>
        <v>Shpenzimet kapitale</v>
      </c>
      <c r="B239" s="941" t="str">
        <f t="shared" si="112"/>
        <v>230 / 231</v>
      </c>
      <c r="C239" s="942">
        <f t="shared" si="112"/>
        <v>0</v>
      </c>
      <c r="D239" s="943">
        <f t="shared" si="112"/>
        <v>0</v>
      </c>
      <c r="E239" s="37"/>
      <c r="F239" s="37"/>
      <c r="G239" s="37"/>
      <c r="H239" s="53"/>
    </row>
    <row r="240" spans="1:15" ht="12.75" x14ac:dyDescent="0.2">
      <c r="A240" s="124" t="str">
        <f t="shared" si="112"/>
        <v>Rezerva</v>
      </c>
      <c r="B240" s="941">
        <f t="shared" si="112"/>
        <v>609</v>
      </c>
      <c r="C240" s="942">
        <f t="shared" si="112"/>
        <v>0</v>
      </c>
      <c r="D240" s="943">
        <f t="shared" si="112"/>
        <v>0</v>
      </c>
      <c r="E240" s="129"/>
      <c r="F240" s="129"/>
      <c r="G240" s="129"/>
      <c r="H240" s="53"/>
    </row>
    <row r="241" spans="1:15" ht="12.75" x14ac:dyDescent="0.2">
      <c r="A241" s="124" t="str">
        <f t="shared" si="112"/>
        <v>Interesa per kredi direkte ose bono</v>
      </c>
      <c r="B241" s="941">
        <f t="shared" si="112"/>
        <v>650</v>
      </c>
      <c r="C241" s="942">
        <f t="shared" si="112"/>
        <v>0</v>
      </c>
      <c r="D241" s="943">
        <f t="shared" si="112"/>
        <v>0</v>
      </c>
      <c r="E241" s="129"/>
      <c r="F241" s="129"/>
      <c r="G241" s="129"/>
      <c r="H241" s="53"/>
    </row>
    <row r="242" spans="1:15" ht="12.75" x14ac:dyDescent="0.2">
      <c r="A242" s="124" t="str">
        <f t="shared" si="112"/>
        <v>Të tjera</v>
      </c>
      <c r="B242" s="941" t="str">
        <f t="shared" si="112"/>
        <v>69 / ?</v>
      </c>
      <c r="C242" s="942">
        <f t="shared" si="112"/>
        <v>0</v>
      </c>
      <c r="D242" s="943">
        <f t="shared" si="112"/>
        <v>0</v>
      </c>
      <c r="E242" s="129"/>
      <c r="F242" s="129"/>
      <c r="G242" s="129"/>
      <c r="H242" s="53"/>
      <c r="I242" s="947" t="str">
        <f t="shared" ref="I242:O243" si="115">I86</f>
        <v>SHUMA E KËRKUAR NETO</v>
      </c>
      <c r="J242" s="948">
        <f t="shared" si="115"/>
        <v>0</v>
      </c>
      <c r="K242" s="948">
        <f t="shared" si="115"/>
        <v>0</v>
      </c>
      <c r="L242" s="948">
        <f t="shared" si="115"/>
        <v>0</v>
      </c>
      <c r="M242" s="948">
        <f t="shared" si="115"/>
        <v>0</v>
      </c>
      <c r="N242" s="948">
        <f t="shared" si="115"/>
        <v>0</v>
      </c>
      <c r="O242" s="949">
        <f t="shared" si="115"/>
        <v>0</v>
      </c>
    </row>
    <row r="243" spans="1:15" ht="12.75" customHeight="1" x14ac:dyDescent="0.2">
      <c r="A243" s="306" t="str">
        <f t="shared" si="112"/>
        <v>KOSTO DIREKTE PËR PROJEKTET DHE SHPENZIMET KAPITALE</v>
      </c>
      <c r="B243" s="941">
        <f t="shared" si="112"/>
        <v>0</v>
      </c>
      <c r="C243" s="942">
        <f t="shared" si="112"/>
        <v>0</v>
      </c>
      <c r="D243" s="943">
        <f t="shared" si="112"/>
        <v>0</v>
      </c>
      <c r="E243" s="129">
        <f>SUM(E232:E242)</f>
        <v>0</v>
      </c>
      <c r="F243" s="129">
        <f t="shared" ref="F243" si="116">SUM(F232:F242)</f>
        <v>0</v>
      </c>
      <c r="G243" s="129">
        <f t="shared" ref="G243" si="117">SUM(G232:G242)</f>
        <v>0</v>
      </c>
      <c r="H243" s="53"/>
      <c r="I243" s="950">
        <f t="shared" si="115"/>
        <v>0</v>
      </c>
      <c r="J243" s="951">
        <f t="shared" si="115"/>
        <v>0</v>
      </c>
      <c r="K243" s="951">
        <f t="shared" si="115"/>
        <v>0</v>
      </c>
      <c r="L243" s="951">
        <f t="shared" si="115"/>
        <v>0</v>
      </c>
      <c r="M243" s="951">
        <f t="shared" si="115"/>
        <v>0</v>
      </c>
      <c r="N243" s="951">
        <f t="shared" si="115"/>
        <v>0</v>
      </c>
      <c r="O243" s="952">
        <f t="shared" si="115"/>
        <v>0</v>
      </c>
    </row>
    <row r="244" spans="1:15" ht="12.75" x14ac:dyDescent="0.2">
      <c r="A244" s="938" t="str">
        <f t="shared" si="112"/>
        <v>SHPENZIME KORRENTE</v>
      </c>
      <c r="B244" s="939">
        <f t="shared" si="112"/>
        <v>0</v>
      </c>
      <c r="C244" s="939">
        <f t="shared" si="112"/>
        <v>0</v>
      </c>
      <c r="D244" s="939">
        <f t="shared" si="112"/>
        <v>0</v>
      </c>
      <c r="E244" s="939">
        <f>E88</f>
        <v>0</v>
      </c>
      <c r="F244" s="939">
        <f>F88</f>
        <v>0</v>
      </c>
      <c r="G244" s="940">
        <f>G88</f>
        <v>0</v>
      </c>
      <c r="H244" s="53"/>
      <c r="I244" s="17" t="str">
        <f>I88</f>
        <v>SHUMA E KËRKUAR NETO</v>
      </c>
      <c r="J244" s="18">
        <f t="shared" ref="J244:O244" si="118">B228-J238</f>
        <v>0</v>
      </c>
      <c r="K244" s="18">
        <f t="shared" si="118"/>
        <v>0</v>
      </c>
      <c r="L244" s="18">
        <f t="shared" si="118"/>
        <v>0</v>
      </c>
      <c r="M244" s="18">
        <f t="shared" si="118"/>
        <v>0</v>
      </c>
      <c r="N244" s="18">
        <f t="shared" si="118"/>
        <v>0</v>
      </c>
      <c r="O244" s="18">
        <f t="shared" si="118"/>
        <v>0</v>
      </c>
    </row>
    <row r="245" spans="1:15" ht="12.75" x14ac:dyDescent="0.2">
      <c r="A245" s="124" t="str">
        <f t="shared" si="112"/>
        <v>Pagat</v>
      </c>
      <c r="B245" s="941">
        <f t="shared" si="112"/>
        <v>600</v>
      </c>
      <c r="C245" s="942">
        <f t="shared" si="112"/>
        <v>0</v>
      </c>
      <c r="D245" s="943">
        <f t="shared" si="112"/>
        <v>0</v>
      </c>
      <c r="E245" s="37"/>
      <c r="F245" s="37"/>
      <c r="G245" s="37"/>
      <c r="H245" s="53"/>
      <c r="I245" s="53"/>
      <c r="J245" s="53"/>
      <c r="K245" s="53"/>
      <c r="L245" s="14"/>
      <c r="M245" s="54"/>
    </row>
    <row r="246" spans="1:15" ht="12.75" x14ac:dyDescent="0.2">
      <c r="A246" s="124" t="str">
        <f t="shared" si="112"/>
        <v>Sigurimet Shoqërore</v>
      </c>
      <c r="B246" s="941">
        <f t="shared" si="112"/>
        <v>601</v>
      </c>
      <c r="C246" s="942">
        <f t="shared" si="112"/>
        <v>0</v>
      </c>
      <c r="D246" s="943">
        <f t="shared" si="112"/>
        <v>0</v>
      </c>
      <c r="E246" s="37"/>
      <c r="F246" s="37"/>
      <c r="G246" s="37"/>
      <c r="H246" s="53"/>
    </row>
    <row r="247" spans="1:15" ht="12.75" x14ac:dyDescent="0.2">
      <c r="A247" s="124" t="str">
        <f t="shared" si="112"/>
        <v>Mallra dhe shërbime</v>
      </c>
      <c r="B247" s="941">
        <f t="shared" si="112"/>
        <v>602</v>
      </c>
      <c r="C247" s="942">
        <f t="shared" si="112"/>
        <v>0</v>
      </c>
      <c r="D247" s="943">
        <f t="shared" si="112"/>
        <v>0</v>
      </c>
      <c r="E247" s="37"/>
      <c r="F247" s="37"/>
      <c r="G247" s="37"/>
      <c r="H247" s="53"/>
      <c r="I247" s="252" t="str">
        <f>I208</f>
        <v>Angazhimet</v>
      </c>
      <c r="J247" s="1002" t="str">
        <f>J208</f>
        <v>Vlera Totale për Aktivitet</v>
      </c>
      <c r="K247" s="1003"/>
      <c r="L247" s="1004"/>
      <c r="M247" s="129">
        <f>VLOOKUP($A223,'(C5) Angazhimet'!$A$8:$F$168,4,FALSE)</f>
        <v>0</v>
      </c>
      <c r="N247" s="129">
        <f>VLOOKUP($A223,'(C5) Angazhimet'!$A$8:$F$168,5,FALSE)</f>
        <v>0</v>
      </c>
      <c r="O247" s="129">
        <f>VLOOKUP($A223,'(C5) Angazhimet'!$A$8:$F$168,6,FALSE)</f>
        <v>0</v>
      </c>
    </row>
    <row r="248" spans="1:15" ht="12.75" x14ac:dyDescent="0.2">
      <c r="A248" s="124" t="str">
        <f t="shared" si="112"/>
        <v>Subvencione</v>
      </c>
      <c r="B248" s="941">
        <f t="shared" si="112"/>
        <v>603</v>
      </c>
      <c r="C248" s="942">
        <f t="shared" si="112"/>
        <v>0</v>
      </c>
      <c r="D248" s="943">
        <f t="shared" si="112"/>
        <v>0</v>
      </c>
      <c r="E248" s="37"/>
      <c r="F248" s="37"/>
      <c r="G248" s="37"/>
      <c r="H248" s="53"/>
      <c r="I248" s="318" t="str">
        <f>I209</f>
        <v>Qëllime</v>
      </c>
      <c r="J248" s="1002" t="str">
        <f>J209</f>
        <v>Shpenzimet kapitale</v>
      </c>
      <c r="K248" s="1003"/>
      <c r="L248" s="1004"/>
      <c r="M248" s="128"/>
      <c r="N248" s="128"/>
      <c r="O248" s="132"/>
    </row>
    <row r="249" spans="1:15" ht="12.75" x14ac:dyDescent="0.2">
      <c r="A249" s="124" t="str">
        <f t="shared" si="112"/>
        <v>Të tjera transferta korrente të brendshme</v>
      </c>
      <c r="B249" s="941">
        <f t="shared" si="112"/>
        <v>604</v>
      </c>
      <c r="C249" s="942">
        <f t="shared" si="112"/>
        <v>0</v>
      </c>
      <c r="D249" s="943">
        <f t="shared" si="112"/>
        <v>0</v>
      </c>
      <c r="E249" s="37"/>
      <c r="F249" s="37"/>
      <c r="G249" s="37"/>
      <c r="H249" s="53"/>
      <c r="I249" s="315"/>
      <c r="J249" s="1002" t="str">
        <f>J210</f>
        <v>Mallra dhe shërbime</v>
      </c>
      <c r="K249" s="1003"/>
      <c r="L249" s="1004"/>
      <c r="M249" s="128"/>
      <c r="N249" s="128"/>
      <c r="O249" s="132"/>
    </row>
    <row r="250" spans="1:15" ht="12.75" x14ac:dyDescent="0.2">
      <c r="A250" s="124" t="str">
        <f t="shared" si="112"/>
        <v>Transferta korrente të huaja</v>
      </c>
      <c r="B250" s="941">
        <f t="shared" si="112"/>
        <v>605</v>
      </c>
      <c r="C250" s="942">
        <f t="shared" si="112"/>
        <v>0</v>
      </c>
      <c r="D250" s="943">
        <f t="shared" si="112"/>
        <v>0</v>
      </c>
      <c r="E250" s="37"/>
      <c r="F250" s="37"/>
      <c r="G250" s="37"/>
      <c r="H250" s="53"/>
      <c r="I250" s="315"/>
      <c r="J250" s="1002" t="str">
        <f>J211</f>
        <v>Qëllime të mëtejshme</v>
      </c>
      <c r="K250" s="1003"/>
      <c r="L250" s="1004"/>
      <c r="M250" s="128"/>
      <c r="N250" s="128"/>
      <c r="O250" s="132"/>
    </row>
    <row r="251" spans="1:15" ht="12.75" x14ac:dyDescent="0.2">
      <c r="A251" s="124" t="str">
        <f t="shared" si="112"/>
        <v>Transferta për Buxhetet Familiare dhe Individët</v>
      </c>
      <c r="B251" s="941">
        <f t="shared" si="112"/>
        <v>606</v>
      </c>
      <c r="C251" s="942">
        <f t="shared" si="112"/>
        <v>0</v>
      </c>
      <c r="D251" s="943">
        <f t="shared" si="112"/>
        <v>0</v>
      </c>
      <c r="E251" s="37"/>
      <c r="F251" s="37"/>
      <c r="G251" s="37"/>
      <c r="H251" s="53"/>
      <c r="I251" s="315"/>
      <c r="J251" s="998"/>
      <c r="K251" s="998"/>
      <c r="L251" s="998"/>
      <c r="M251" s="343" t="str">
        <f>IF(SUM(M248:M250)=M247,"OK","STOP")</f>
        <v>OK</v>
      </c>
      <c r="N251" s="343" t="str">
        <f>IF(SUM(N248:N250)=N247,"OK","STOP")</f>
        <v>OK</v>
      </c>
      <c r="O251" s="343" t="str">
        <f>IF(SUM(O248:O250)=O247,"OK","STOP")</f>
        <v>OK</v>
      </c>
    </row>
    <row r="252" spans="1:15" ht="12.75" x14ac:dyDescent="0.2">
      <c r="A252" s="648" t="str">
        <f t="shared" si="112"/>
        <v>Shpenzimet kapitale</v>
      </c>
      <c r="B252" s="968" t="str">
        <f t="shared" si="112"/>
        <v>230 / 231</v>
      </c>
      <c r="C252" s="969">
        <f t="shared" si="112"/>
        <v>0</v>
      </c>
      <c r="D252" s="970">
        <f t="shared" si="112"/>
        <v>0</v>
      </c>
      <c r="E252" s="129"/>
      <c r="F252" s="129"/>
      <c r="G252" s="129"/>
      <c r="H252" s="53"/>
      <c r="I252" s="421" t="str">
        <f>I213</f>
        <v>Shpjegimet teknike</v>
      </c>
      <c r="J252" s="10"/>
      <c r="K252" s="10"/>
      <c r="L252" s="10"/>
      <c r="M252" s="10"/>
      <c r="N252" s="10"/>
      <c r="O252" s="10"/>
    </row>
    <row r="253" spans="1:15" ht="12.75" x14ac:dyDescent="0.2">
      <c r="A253" s="124" t="str">
        <f t="shared" si="112"/>
        <v>Rezerva</v>
      </c>
      <c r="B253" s="941">
        <f t="shared" si="112"/>
        <v>609</v>
      </c>
      <c r="C253" s="942">
        <f t="shared" si="112"/>
        <v>0</v>
      </c>
      <c r="D253" s="943">
        <f t="shared" si="112"/>
        <v>0</v>
      </c>
      <c r="E253" s="37"/>
      <c r="F253" s="37"/>
      <c r="G253" s="37"/>
      <c r="H253" s="53"/>
      <c r="I253" s="419">
        <f>M226</f>
        <v>2022</v>
      </c>
      <c r="J253" s="983"/>
      <c r="K253" s="984"/>
      <c r="L253" s="984"/>
      <c r="M253" s="984"/>
      <c r="N253" s="984"/>
      <c r="O253" s="985"/>
    </row>
    <row r="254" spans="1:15" ht="12.75" x14ac:dyDescent="0.2">
      <c r="A254" s="124" t="str">
        <f t="shared" si="112"/>
        <v>Interesa per kredi direkte ose bono</v>
      </c>
      <c r="B254" s="971">
        <f t="shared" si="112"/>
        <v>650</v>
      </c>
      <c r="C254" s="972">
        <f t="shared" si="112"/>
        <v>0</v>
      </c>
      <c r="D254" s="973">
        <f t="shared" si="112"/>
        <v>0</v>
      </c>
      <c r="E254" s="37"/>
      <c r="F254" s="37"/>
      <c r="G254" s="37"/>
      <c r="H254" s="53"/>
      <c r="I254" s="420"/>
      <c r="J254" s="986"/>
      <c r="K254" s="987"/>
      <c r="L254" s="987"/>
      <c r="M254" s="987"/>
      <c r="N254" s="987"/>
      <c r="O254" s="988"/>
    </row>
    <row r="255" spans="1:15" ht="12.75" x14ac:dyDescent="0.2">
      <c r="A255" s="252" t="str">
        <f>A99</f>
        <v>Të tjera</v>
      </c>
      <c r="B255" s="941" t="str">
        <f>B99</f>
        <v>69 / ?</v>
      </c>
      <c r="C255" s="942">
        <f>C99</f>
        <v>0</v>
      </c>
      <c r="D255" s="311" t="str">
        <f>IF(OR(E255&lt;0,F255&lt;0,G255&lt;0),"STOP","OK!")</f>
        <v>OK!</v>
      </c>
      <c r="E255" s="130">
        <f>-E243+E228-(SUM(E245:E254))</f>
        <v>0</v>
      </c>
      <c r="F255" s="308">
        <f t="shared" ref="F255" si="119">-F243+F228-(SUM(F245:F254))</f>
        <v>0</v>
      </c>
      <c r="G255" s="308">
        <f t="shared" ref="G255" si="120">-G243+G228-(SUM(G245:G254))</f>
        <v>0</v>
      </c>
      <c r="H255" s="53"/>
      <c r="I255" s="419">
        <f>N226</f>
        <v>2023</v>
      </c>
      <c r="J255" s="983"/>
      <c r="K255" s="984"/>
      <c r="L255" s="984"/>
      <c r="M255" s="984"/>
      <c r="N255" s="984"/>
      <c r="O255" s="985"/>
    </row>
    <row r="256" spans="1:15" ht="12.75" x14ac:dyDescent="0.2">
      <c r="A256" s="124" t="str">
        <f>A100</f>
        <v>SHPENZIME KORRENTE</v>
      </c>
      <c r="B256" s="974"/>
      <c r="C256" s="975"/>
      <c r="D256" s="976"/>
      <c r="E256" s="129">
        <f>SUM(E245:E255)</f>
        <v>0</v>
      </c>
      <c r="F256" s="129">
        <f t="shared" ref="F256" si="121">SUM(F245:F255)</f>
        <v>0</v>
      </c>
      <c r="G256" s="129">
        <f t="shared" ref="G256" si="122">SUM(G245:G255)</f>
        <v>0</v>
      </c>
      <c r="H256" s="53"/>
      <c r="I256" s="420"/>
      <c r="J256" s="989"/>
      <c r="K256" s="990"/>
      <c r="L256" s="990"/>
      <c r="M256" s="990"/>
      <c r="N256" s="990"/>
      <c r="O256" s="991"/>
    </row>
    <row r="257" spans="1:15" ht="12.75" x14ac:dyDescent="0.2">
      <c r="A257" s="125"/>
      <c r="B257" s="210"/>
      <c r="C257" s="126"/>
      <c r="D257" s="126"/>
      <c r="E257" s="10"/>
      <c r="F257" s="10"/>
      <c r="G257" s="133"/>
      <c r="H257" s="53"/>
      <c r="I257" s="419">
        <f>O226</f>
        <v>2024</v>
      </c>
      <c r="J257" s="983"/>
      <c r="K257" s="984"/>
      <c r="L257" s="984"/>
      <c r="M257" s="984"/>
      <c r="N257" s="984"/>
      <c r="O257" s="985"/>
    </row>
    <row r="258" spans="1:15" ht="12.75" x14ac:dyDescent="0.2">
      <c r="A258" s="137" t="str">
        <f>A102</f>
        <v>SHPENZIME TË PRITSHME</v>
      </c>
      <c r="B258" s="34">
        <f>B228</f>
        <v>0</v>
      </c>
      <c r="C258" s="34">
        <f t="shared" ref="C258:D258" si="123">C228</f>
        <v>0</v>
      </c>
      <c r="D258" s="34">
        <f t="shared" si="123"/>
        <v>0</v>
      </c>
      <c r="E258" s="129">
        <f>E243+E256</f>
        <v>0</v>
      </c>
      <c r="F258" s="129">
        <f>F243+F256</f>
        <v>0</v>
      </c>
      <c r="G258" s="129">
        <f t="shared" ref="G258" si="124">G243+G256</f>
        <v>0</v>
      </c>
      <c r="H258" s="53"/>
      <c r="I258" s="420"/>
      <c r="J258" s="989"/>
      <c r="K258" s="990"/>
      <c r="L258" s="990"/>
      <c r="M258" s="990"/>
      <c r="N258" s="990"/>
      <c r="O258" s="991"/>
    </row>
    <row r="261" spans="1:15" ht="17.25" customHeight="1" x14ac:dyDescent="0.2">
      <c r="A261" s="213" t="str">
        <f t="shared" ref="A261:O261" si="125">A105</f>
        <v>Nënfunksioni 1</v>
      </c>
      <c r="B261" s="937" t="str">
        <f t="shared" si="125"/>
        <v>011 Organet ekzekutive dhe legjislative, për çështjet financiare dhe fiskale, çështjet e brendshme</v>
      </c>
      <c r="C261" s="937">
        <f t="shared" si="125"/>
        <v>0</v>
      </c>
      <c r="D261" s="937">
        <f t="shared" si="125"/>
        <v>0</v>
      </c>
      <c r="E261" s="937">
        <f t="shared" si="125"/>
        <v>0</v>
      </c>
      <c r="F261" s="937">
        <f t="shared" si="125"/>
        <v>0</v>
      </c>
      <c r="G261" s="937">
        <f t="shared" si="125"/>
        <v>0</v>
      </c>
      <c r="H261" s="937">
        <f t="shared" si="125"/>
        <v>0</v>
      </c>
      <c r="I261" s="937">
        <f t="shared" si="125"/>
        <v>0</v>
      </c>
      <c r="J261" s="937">
        <f t="shared" si="125"/>
        <v>0</v>
      </c>
      <c r="K261" s="937">
        <f t="shared" si="125"/>
        <v>0</v>
      </c>
      <c r="L261" s="937">
        <f t="shared" si="125"/>
        <v>0</v>
      </c>
      <c r="M261" s="937">
        <f t="shared" si="125"/>
        <v>0</v>
      </c>
      <c r="N261" s="937">
        <f t="shared" si="125"/>
        <v>0</v>
      </c>
      <c r="O261" s="937">
        <f t="shared" si="125"/>
        <v>0</v>
      </c>
    </row>
    <row r="262" spans="1:15" ht="17.25" customHeight="1" x14ac:dyDescent="0.2">
      <c r="A262" s="276" t="str">
        <f>A11</f>
        <v>Programi 1f</v>
      </c>
      <c r="B262" s="937">
        <f>C11</f>
        <v>0</v>
      </c>
      <c r="C262" s="937" t="e">
        <f>#REF!</f>
        <v>#REF!</v>
      </c>
      <c r="D262" s="937" t="e">
        <f>#REF!</f>
        <v>#REF!</v>
      </c>
      <c r="E262" s="937" t="e">
        <f>#REF!</f>
        <v>#REF!</v>
      </c>
      <c r="F262" s="937" t="e">
        <f>#REF!</f>
        <v>#REF!</v>
      </c>
      <c r="G262" s="937" t="e">
        <f>#REF!</f>
        <v>#REF!</v>
      </c>
      <c r="H262" s="937" t="e">
        <f>#REF!</f>
        <v>#REF!</v>
      </c>
      <c r="I262" s="937" t="e">
        <f>#REF!</f>
        <v>#REF!</v>
      </c>
      <c r="J262" s="937" t="e">
        <f>#REF!</f>
        <v>#REF!</v>
      </c>
      <c r="K262" s="937" t="e">
        <f>#REF!</f>
        <v>#REF!</v>
      </c>
      <c r="L262" s="937" t="e">
        <f>#REF!</f>
        <v>#REF!</v>
      </c>
      <c r="M262" s="937" t="e">
        <f>#REF!</f>
        <v>#REF!</v>
      </c>
      <c r="N262" s="937" t="e">
        <f>#REF!</f>
        <v>#REF!</v>
      </c>
      <c r="O262" s="937" t="e">
        <f>#REF!</f>
        <v>#REF!</v>
      </c>
    </row>
    <row r="263" spans="1:15" ht="17.25" customHeight="1" x14ac:dyDescent="0.2">
      <c r="A263" s="276">
        <f>'(B3) Struktura Funksionale'!B13</f>
        <v>0</v>
      </c>
      <c r="B263" s="568"/>
      <c r="C263" s="568"/>
      <c r="D263" s="568"/>
      <c r="E263" s="568"/>
      <c r="F263" s="568"/>
      <c r="G263" s="568"/>
      <c r="H263" s="568"/>
      <c r="I263" s="568"/>
      <c r="J263" s="568"/>
      <c r="K263" s="568"/>
      <c r="L263" s="568"/>
      <c r="M263" s="568"/>
      <c r="N263" s="568"/>
      <c r="O263" s="569"/>
    </row>
    <row r="264" spans="1:15" ht="22.5" customHeight="1" x14ac:dyDescent="0.2">
      <c r="A264" s="964" t="str">
        <f t="shared" ref="A264:G264" si="126">A108</f>
        <v>SHPENZIME TË PRITSHME</v>
      </c>
      <c r="B264" s="965">
        <f t="shared" si="126"/>
        <v>0</v>
      </c>
      <c r="C264" s="965">
        <f t="shared" si="126"/>
        <v>0</v>
      </c>
      <c r="D264" s="965">
        <f t="shared" si="126"/>
        <v>0</v>
      </c>
      <c r="E264" s="965">
        <f t="shared" si="126"/>
        <v>0</v>
      </c>
      <c r="F264" s="965">
        <f t="shared" si="126"/>
        <v>0</v>
      </c>
      <c r="G264" s="966">
        <f t="shared" si="126"/>
        <v>0</v>
      </c>
      <c r="H264" s="131"/>
      <c r="I264" s="967" t="str">
        <f t="shared" ref="I264:O264" si="127">I108</f>
        <v xml:space="preserve">TË ARDHURAT E PRITSHME </v>
      </c>
      <c r="J264" s="965">
        <f t="shared" si="127"/>
        <v>0</v>
      </c>
      <c r="K264" s="965">
        <f t="shared" si="127"/>
        <v>0</v>
      </c>
      <c r="L264" s="965">
        <f t="shared" si="127"/>
        <v>0</v>
      </c>
      <c r="M264" s="965">
        <f t="shared" si="127"/>
        <v>0</v>
      </c>
      <c r="N264" s="965">
        <f t="shared" si="127"/>
        <v>0</v>
      </c>
      <c r="O264" s="966">
        <f t="shared" si="127"/>
        <v>0</v>
      </c>
    </row>
    <row r="265" spans="1:15" ht="20.25" customHeight="1" x14ac:dyDescent="0.2">
      <c r="A265" s="211"/>
      <c r="B265" s="417">
        <f t="shared" ref="B265:G265" si="128">B109</f>
        <v>2019</v>
      </c>
      <c r="C265" s="417">
        <f t="shared" si="128"/>
        <v>2020</v>
      </c>
      <c r="D265" s="417">
        <f t="shared" si="128"/>
        <v>2021</v>
      </c>
      <c r="E265" s="251">
        <f t="shared" si="128"/>
        <v>2022</v>
      </c>
      <c r="F265" s="251">
        <f t="shared" si="128"/>
        <v>2023</v>
      </c>
      <c r="G265" s="251">
        <f t="shared" si="128"/>
        <v>2024</v>
      </c>
      <c r="H265" s="212"/>
      <c r="I265" s="414"/>
      <c r="J265" s="417">
        <f t="shared" ref="J265:O265" si="129">J109</f>
        <v>2019</v>
      </c>
      <c r="K265" s="417">
        <f t="shared" si="129"/>
        <v>2020</v>
      </c>
      <c r="L265" s="417">
        <f t="shared" si="129"/>
        <v>2021</v>
      </c>
      <c r="M265" s="251">
        <f t="shared" si="129"/>
        <v>2022</v>
      </c>
      <c r="N265" s="251">
        <f t="shared" si="129"/>
        <v>2023</v>
      </c>
      <c r="O265" s="251">
        <f t="shared" si="129"/>
        <v>2024</v>
      </c>
    </row>
    <row r="266" spans="1:15" ht="12.75" x14ac:dyDescent="0.2">
      <c r="A266" s="434"/>
      <c r="B266" s="209"/>
      <c r="C266" s="422"/>
      <c r="D266" s="321"/>
      <c r="E266" s="8"/>
      <c r="F266" s="8"/>
      <c r="G266" s="435"/>
      <c r="H266" s="131"/>
      <c r="I266" s="423"/>
      <c r="J266" s="349"/>
      <c r="K266" s="349"/>
      <c r="L266" s="349"/>
      <c r="M266" s="349"/>
      <c r="N266" s="349"/>
      <c r="O266" s="350"/>
    </row>
    <row r="267" spans="1:15" ht="12.75" x14ac:dyDescent="0.2">
      <c r="A267" s="137" t="str">
        <f>A111</f>
        <v>SHPENZIME TË PRITSHME</v>
      </c>
      <c r="B267" s="34">
        <f>VLOOKUP(A262,'(C1) Shpenzimet vitet e kaluara'!A$9:O$177,5,FALSE)</f>
        <v>0</v>
      </c>
      <c r="C267" s="34">
        <f>VLOOKUP(A262,'(C1) Shpenzimet vitet e kaluara'!A$9:O$177,9,FALSE)</f>
        <v>0</v>
      </c>
      <c r="D267" s="34">
        <f>VLOOKUP(A262,'(C1) Shpenzimet vitet e kaluara'!A$9:O$177,13,FALSE)</f>
        <v>0</v>
      </c>
      <c r="E267" s="37"/>
      <c r="F267" s="37"/>
      <c r="G267" s="37"/>
      <c r="H267" s="131"/>
      <c r="I267" s="938" t="str">
        <f t="shared" ref="I267:O267" si="130">I111</f>
        <v>VLERËSIM I ARDHURAVE NGA TARIFAT</v>
      </c>
      <c r="J267" s="939">
        <f t="shared" si="130"/>
        <v>0</v>
      </c>
      <c r="K267" s="939">
        <f t="shared" si="130"/>
        <v>0</v>
      </c>
      <c r="L267" s="939">
        <f t="shared" si="130"/>
        <v>0</v>
      </c>
      <c r="M267" s="939">
        <f t="shared" si="130"/>
        <v>0</v>
      </c>
      <c r="N267" s="939">
        <f t="shared" si="130"/>
        <v>0</v>
      </c>
      <c r="O267" s="940">
        <f t="shared" si="130"/>
        <v>0</v>
      </c>
    </row>
    <row r="268" spans="1:15" ht="12.75" x14ac:dyDescent="0.2">
      <c r="A268" s="125"/>
      <c r="B268" s="210"/>
      <c r="C268" s="126"/>
      <c r="D268" s="126"/>
      <c r="E268" s="10"/>
      <c r="F268" s="10"/>
      <c r="G268" s="133"/>
      <c r="H268" s="10"/>
      <c r="I268" s="137" t="str">
        <f>I112</f>
        <v>VLERËSIM I ARDHURAVE NGA TARIFAT</v>
      </c>
      <c r="J268" s="35">
        <f>VLOOKUP($A262,'(C1) Shpenzimet vitet e kaluara'!$A$9:$O$177,6,FALSE)</f>
        <v>0</v>
      </c>
      <c r="K268" s="35">
        <f>VLOOKUP($A262,'(C1) Shpenzimet vitet e kaluara'!$A$9:$O$177,10,FALSE)</f>
        <v>0</v>
      </c>
      <c r="L268" s="35">
        <f>VLOOKUP($A262,'(C1) Shpenzimet vitet e kaluara'!$A$9:$O$177,14,FALSE)</f>
        <v>0</v>
      </c>
      <c r="M268" s="37"/>
      <c r="N268" s="37"/>
      <c r="O268" s="37"/>
    </row>
    <row r="269" spans="1:15" ht="12.75" x14ac:dyDescent="0.2">
      <c r="A269" s="944" t="str">
        <f t="shared" ref="A269:G269" si="131">A113</f>
        <v>SHPENZIME TË PRITSHME</v>
      </c>
      <c r="B269" s="945">
        <f t="shared" si="131"/>
        <v>0</v>
      </c>
      <c r="C269" s="945">
        <f t="shared" si="131"/>
        <v>0</v>
      </c>
      <c r="D269" s="945">
        <f t="shared" si="131"/>
        <v>0</v>
      </c>
      <c r="E269" s="945">
        <f t="shared" si="131"/>
        <v>0</v>
      </c>
      <c r="F269" s="945">
        <f t="shared" si="131"/>
        <v>0</v>
      </c>
      <c r="G269" s="946">
        <f t="shared" si="131"/>
        <v>0</v>
      </c>
      <c r="H269" s="10"/>
    </row>
    <row r="270" spans="1:15" ht="12.75" x14ac:dyDescent="0.2">
      <c r="A270" s="938" t="str">
        <f t="shared" ref="A270:G270" si="132">A114</f>
        <v>KOSTO DIREKTE PËR PROJEKTET DHE SHPENZIMET KAPITALE</v>
      </c>
      <c r="B270" s="939">
        <f t="shared" si="132"/>
        <v>0</v>
      </c>
      <c r="C270" s="939">
        <f t="shared" si="132"/>
        <v>0</v>
      </c>
      <c r="D270" s="939">
        <f t="shared" si="132"/>
        <v>0</v>
      </c>
      <c r="E270" s="939">
        <f t="shared" si="132"/>
        <v>0</v>
      </c>
      <c r="F270" s="939">
        <f t="shared" si="132"/>
        <v>0</v>
      </c>
      <c r="G270" s="940">
        <f t="shared" si="132"/>
        <v>0</v>
      </c>
      <c r="H270" s="31"/>
      <c r="I270" s="938" t="str">
        <f t="shared" ref="I270:I275" si="133">I114</f>
        <v>VLERËSIMI I TË ARDHURAVE ME DESTINACION</v>
      </c>
      <c r="J270" s="939"/>
      <c r="K270" s="939"/>
      <c r="L270" s="939"/>
      <c r="M270" s="939"/>
      <c r="N270" s="939"/>
      <c r="O270" s="940"/>
    </row>
    <row r="271" spans="1:15" ht="12.75" x14ac:dyDescent="0.2">
      <c r="A271" s="124" t="str">
        <f t="shared" ref="A271:D271" si="134">A115</f>
        <v>Pagat</v>
      </c>
      <c r="B271" s="941">
        <f t="shared" si="134"/>
        <v>600</v>
      </c>
      <c r="C271" s="942">
        <f t="shared" si="134"/>
        <v>0</v>
      </c>
      <c r="D271" s="943">
        <f t="shared" si="134"/>
        <v>0</v>
      </c>
      <c r="E271" s="129"/>
      <c r="F271" s="129"/>
      <c r="G271" s="129"/>
      <c r="H271" s="31"/>
      <c r="I271" s="544" t="str">
        <f t="shared" si="133"/>
        <v>Transferta e kushtëzuar</v>
      </c>
      <c r="J271" s="387"/>
      <c r="K271" s="389"/>
      <c r="L271" s="388"/>
      <c r="M271" s="128"/>
      <c r="N271" s="128"/>
      <c r="O271" s="132"/>
    </row>
    <row r="272" spans="1:15" ht="12.75" x14ac:dyDescent="0.2">
      <c r="A272" s="124" t="str">
        <f t="shared" ref="A272:D272" si="135">A116</f>
        <v>Sigurimet Shoqërore</v>
      </c>
      <c r="B272" s="941">
        <f t="shared" si="135"/>
        <v>601</v>
      </c>
      <c r="C272" s="942">
        <f t="shared" si="135"/>
        <v>0</v>
      </c>
      <c r="D272" s="943">
        <f t="shared" si="135"/>
        <v>0</v>
      </c>
      <c r="E272" s="129"/>
      <c r="F272" s="129"/>
      <c r="G272" s="129"/>
      <c r="H272" s="31"/>
      <c r="I272" s="544" t="str">
        <f t="shared" si="133"/>
        <v>Trasferta Specifike</v>
      </c>
      <c r="J272" s="387"/>
      <c r="K272" s="389"/>
      <c r="L272" s="388"/>
      <c r="M272" s="128"/>
      <c r="N272" s="128"/>
      <c r="O272" s="132"/>
    </row>
    <row r="273" spans="1:15" ht="12.75" x14ac:dyDescent="0.2">
      <c r="A273" s="124" t="str">
        <f t="shared" ref="A273:D273" si="136">A117</f>
        <v>Mallra dhe shërbime</v>
      </c>
      <c r="B273" s="941">
        <f t="shared" si="136"/>
        <v>602</v>
      </c>
      <c r="C273" s="942">
        <f t="shared" si="136"/>
        <v>0</v>
      </c>
      <c r="D273" s="943">
        <f t="shared" si="136"/>
        <v>0</v>
      </c>
      <c r="E273" s="129"/>
      <c r="F273" s="129"/>
      <c r="G273" s="129"/>
      <c r="H273" s="53"/>
      <c r="I273" s="544" t="str">
        <f t="shared" si="133"/>
        <v>Trashëgimi me destinacion</v>
      </c>
      <c r="J273" s="387"/>
      <c r="K273" s="389"/>
      <c r="L273" s="388"/>
      <c r="M273" s="302">
        <f>VLOOKUP($A262,'(C4) Trashëgimi me destinacion'!$A$8:$F$168,4,FALSE)</f>
        <v>0</v>
      </c>
      <c r="N273" s="548">
        <f>VLOOKUP($A262,'(C4) Trashëgimi me destinacion'!$A$8:$F$168,5,FALSE)</f>
        <v>0</v>
      </c>
      <c r="O273" s="550">
        <f>VLOOKUP($A262,'(C4) Trashëgimi me destinacion'!$A$8:$F$168,6,FALSE)</f>
        <v>0</v>
      </c>
    </row>
    <row r="274" spans="1:15" ht="12.75" x14ac:dyDescent="0.2">
      <c r="A274" s="124" t="str">
        <f t="shared" ref="A274:D274" si="137">A118</f>
        <v>Subvencione</v>
      </c>
      <c r="B274" s="941">
        <f t="shared" si="137"/>
        <v>603</v>
      </c>
      <c r="C274" s="942">
        <f t="shared" si="137"/>
        <v>0</v>
      </c>
      <c r="D274" s="943">
        <f t="shared" si="137"/>
        <v>0</v>
      </c>
      <c r="E274" s="129"/>
      <c r="F274" s="129"/>
      <c r="G274" s="129"/>
      <c r="H274" s="8"/>
      <c r="I274" s="544" t="str">
        <f t="shared" si="133"/>
        <v>Burime të tjera (përfshirë gjobat)</v>
      </c>
      <c r="J274" s="387"/>
      <c r="K274" s="389"/>
      <c r="L274" s="388"/>
      <c r="M274" s="128"/>
      <c r="N274" s="128"/>
      <c r="O274" s="132"/>
    </row>
    <row r="275" spans="1:15" ht="12.75" x14ac:dyDescent="0.2">
      <c r="A275" s="124" t="str">
        <f t="shared" ref="A275:D275" si="138">A119</f>
        <v>Të tjera transferta korrente të brendshme</v>
      </c>
      <c r="B275" s="941">
        <f t="shared" si="138"/>
        <v>604</v>
      </c>
      <c r="C275" s="942">
        <f t="shared" si="138"/>
        <v>0</v>
      </c>
      <c r="D275" s="943">
        <f t="shared" si="138"/>
        <v>0</v>
      </c>
      <c r="E275" s="129"/>
      <c r="F275" s="129"/>
      <c r="G275" s="129"/>
      <c r="H275" s="53"/>
      <c r="I275" s="544" t="str">
        <f t="shared" si="133"/>
        <v>VLERËSIMI I TË ARDHURAVE ME DESTINACION</v>
      </c>
      <c r="J275" s="35">
        <f>VLOOKUP($A262,'(C1) Shpenzimet vitet e kaluara'!$A$9:$O$177,7,FALSE)</f>
        <v>0</v>
      </c>
      <c r="K275" s="35">
        <f>VLOOKUP($A262,'(C1) Shpenzimet vitet e kaluara'!$A$9:$O$177,11,FALSE)</f>
        <v>0</v>
      </c>
      <c r="L275" s="35">
        <f>VLOOKUP($A262,'(C1) Shpenzimet vitet e kaluara'!$A$9:$O$177,15,FALSE)</f>
        <v>0</v>
      </c>
      <c r="M275" s="129">
        <f>SUM(M271:M274)</f>
        <v>0</v>
      </c>
      <c r="N275" s="129">
        <f t="shared" ref="N275:O275" si="139">SUM(N271:N274)</f>
        <v>0</v>
      </c>
      <c r="O275" s="129">
        <f t="shared" si="139"/>
        <v>0</v>
      </c>
    </row>
    <row r="276" spans="1:15" ht="12.75" x14ac:dyDescent="0.2">
      <c r="A276" s="124" t="str">
        <f t="shared" ref="A276:D276" si="140">A120</f>
        <v>Transferta korrente të huaja</v>
      </c>
      <c r="B276" s="941">
        <f t="shared" si="140"/>
        <v>605</v>
      </c>
      <c r="C276" s="942">
        <f t="shared" si="140"/>
        <v>0</v>
      </c>
      <c r="D276" s="943">
        <f t="shared" si="140"/>
        <v>0</v>
      </c>
      <c r="E276" s="129"/>
      <c r="F276" s="129"/>
      <c r="G276" s="129"/>
      <c r="H276" s="53"/>
    </row>
    <row r="277" spans="1:15" ht="12.75" x14ac:dyDescent="0.2">
      <c r="A277" s="124" t="str">
        <f t="shared" ref="A277:D277" si="141">A121</f>
        <v>Transferta për Buxhetet Familiare dhe Individët</v>
      </c>
      <c r="B277" s="941">
        <f t="shared" si="141"/>
        <v>606</v>
      </c>
      <c r="C277" s="942">
        <f t="shared" si="141"/>
        <v>0</v>
      </c>
      <c r="D277" s="943">
        <f t="shared" si="141"/>
        <v>0</v>
      </c>
      <c r="E277" s="129"/>
      <c r="F277" s="129"/>
      <c r="G277" s="129"/>
      <c r="H277" s="53"/>
      <c r="I277" s="137" t="str">
        <f>I121</f>
        <v xml:space="preserve">TË ARDHURAT E PRITSHME </v>
      </c>
      <c r="J277" s="34">
        <f>J268+J275</f>
        <v>0</v>
      </c>
      <c r="K277" s="34">
        <f>K268+K275</f>
        <v>0</v>
      </c>
      <c r="L277" s="34">
        <f>L268+L275</f>
        <v>0</v>
      </c>
      <c r="M277" s="129">
        <f>M275+M268</f>
        <v>0</v>
      </c>
      <c r="N277" s="129">
        <f>N275+N268</f>
        <v>0</v>
      </c>
      <c r="O277" s="129">
        <f>O275+O268</f>
        <v>0</v>
      </c>
    </row>
    <row r="278" spans="1:15" ht="12.75" x14ac:dyDescent="0.2">
      <c r="A278" s="124" t="str">
        <f t="shared" ref="A278:D278" si="142">A122</f>
        <v>Shpenzimet kapitale</v>
      </c>
      <c r="B278" s="941" t="str">
        <f t="shared" si="142"/>
        <v>230 / 231</v>
      </c>
      <c r="C278" s="942">
        <f t="shared" si="142"/>
        <v>0</v>
      </c>
      <c r="D278" s="943">
        <f t="shared" si="142"/>
        <v>0</v>
      </c>
      <c r="E278" s="37"/>
      <c r="F278" s="37"/>
      <c r="G278" s="37"/>
      <c r="H278" s="53"/>
    </row>
    <row r="279" spans="1:15" ht="12.75" x14ac:dyDescent="0.2">
      <c r="A279" s="124" t="str">
        <f t="shared" ref="A279:D279" si="143">A123</f>
        <v>Rezerva</v>
      </c>
      <c r="B279" s="941">
        <f t="shared" si="143"/>
        <v>609</v>
      </c>
      <c r="C279" s="942">
        <f t="shared" si="143"/>
        <v>0</v>
      </c>
      <c r="D279" s="943">
        <f t="shared" si="143"/>
        <v>0</v>
      </c>
      <c r="E279" s="129"/>
      <c r="F279" s="129"/>
      <c r="G279" s="129"/>
      <c r="H279" s="53"/>
    </row>
    <row r="280" spans="1:15" ht="12.75" x14ac:dyDescent="0.2">
      <c r="A280" s="124" t="str">
        <f t="shared" ref="A280:D280" si="144">A124</f>
        <v>Interesa per kredi direkte ose bono</v>
      </c>
      <c r="B280" s="941">
        <f t="shared" si="144"/>
        <v>650</v>
      </c>
      <c r="C280" s="942">
        <f t="shared" si="144"/>
        <v>0</v>
      </c>
      <c r="D280" s="943">
        <f t="shared" si="144"/>
        <v>0</v>
      </c>
      <c r="E280" s="129"/>
      <c r="F280" s="129"/>
      <c r="G280" s="129"/>
      <c r="H280" s="53"/>
    </row>
    <row r="281" spans="1:15" ht="12.75" customHeight="1" x14ac:dyDescent="0.2">
      <c r="A281" s="124" t="str">
        <f t="shared" ref="A281:D281" si="145">A125</f>
        <v>Të tjera</v>
      </c>
      <c r="B281" s="941" t="str">
        <f t="shared" si="145"/>
        <v>69 / ?</v>
      </c>
      <c r="C281" s="942">
        <f t="shared" si="145"/>
        <v>0</v>
      </c>
      <c r="D281" s="943">
        <f t="shared" si="145"/>
        <v>0</v>
      </c>
      <c r="E281" s="129"/>
      <c r="F281" s="129"/>
      <c r="G281" s="129"/>
      <c r="H281" s="53"/>
      <c r="I281" s="947" t="str">
        <f t="shared" ref="I281:O281" si="146">I125</f>
        <v>SHUMA E KËRKUAR NETO</v>
      </c>
      <c r="J281" s="948">
        <f t="shared" si="146"/>
        <v>0</v>
      </c>
      <c r="K281" s="948">
        <f t="shared" si="146"/>
        <v>0</v>
      </c>
      <c r="L281" s="948">
        <f t="shared" si="146"/>
        <v>0</v>
      </c>
      <c r="M281" s="948">
        <f t="shared" si="146"/>
        <v>0</v>
      </c>
      <c r="N281" s="948">
        <f t="shared" si="146"/>
        <v>0</v>
      </c>
      <c r="O281" s="949">
        <f t="shared" si="146"/>
        <v>0</v>
      </c>
    </row>
    <row r="282" spans="1:15" ht="12.75" customHeight="1" x14ac:dyDescent="0.2">
      <c r="A282" s="306" t="str">
        <f t="shared" ref="A282:D282" si="147">A126</f>
        <v>KOSTO DIREKTE PËR PROJEKTET DHE SHPENZIMET KAPITALE</v>
      </c>
      <c r="B282" s="941">
        <f t="shared" si="147"/>
        <v>0</v>
      </c>
      <c r="C282" s="942">
        <f t="shared" si="147"/>
        <v>0</v>
      </c>
      <c r="D282" s="943">
        <f t="shared" si="147"/>
        <v>0</v>
      </c>
      <c r="E282" s="129">
        <f>SUM(E271:E281)</f>
        <v>0</v>
      </c>
      <c r="F282" s="129">
        <f t="shared" ref="F282:G282" si="148">SUM(F271:F281)</f>
        <v>0</v>
      </c>
      <c r="G282" s="129">
        <f t="shared" si="148"/>
        <v>0</v>
      </c>
      <c r="H282" s="53"/>
      <c r="I282" s="950">
        <f t="shared" ref="I282:O282" si="149">I126</f>
        <v>0</v>
      </c>
      <c r="J282" s="951">
        <f t="shared" si="149"/>
        <v>0</v>
      </c>
      <c r="K282" s="951">
        <f t="shared" si="149"/>
        <v>0</v>
      </c>
      <c r="L282" s="951">
        <f t="shared" si="149"/>
        <v>0</v>
      </c>
      <c r="M282" s="951">
        <f t="shared" si="149"/>
        <v>0</v>
      </c>
      <c r="N282" s="951">
        <f t="shared" si="149"/>
        <v>0</v>
      </c>
      <c r="O282" s="952">
        <f t="shared" si="149"/>
        <v>0</v>
      </c>
    </row>
    <row r="283" spans="1:15" ht="12.75" x14ac:dyDescent="0.2">
      <c r="A283" s="938" t="str">
        <f t="shared" ref="A283:D283" si="150">A127</f>
        <v>SHPENZIME KORRENTE</v>
      </c>
      <c r="B283" s="939">
        <f t="shared" si="150"/>
        <v>0</v>
      </c>
      <c r="C283" s="939">
        <f t="shared" si="150"/>
        <v>0</v>
      </c>
      <c r="D283" s="939">
        <f t="shared" si="150"/>
        <v>0</v>
      </c>
      <c r="E283" s="939">
        <f>E127</f>
        <v>0</v>
      </c>
      <c r="F283" s="939">
        <f>F127</f>
        <v>0</v>
      </c>
      <c r="G283" s="940">
        <f>G127</f>
        <v>0</v>
      </c>
      <c r="H283" s="53"/>
      <c r="I283" s="17" t="str">
        <f>I127</f>
        <v>SHUMA E KËRKUAR NETO</v>
      </c>
      <c r="J283" s="18">
        <f t="shared" ref="J283" si="151">B267-J277</f>
        <v>0</v>
      </c>
      <c r="K283" s="18">
        <f t="shared" ref="K283" si="152">C267-K277</f>
        <v>0</v>
      </c>
      <c r="L283" s="18">
        <f t="shared" ref="L283" si="153">D267-L277</f>
        <v>0</v>
      </c>
      <c r="M283" s="18">
        <f t="shared" ref="M283" si="154">E267-M277</f>
        <v>0</v>
      </c>
      <c r="N283" s="18">
        <f t="shared" ref="N283" si="155">F267-N277</f>
        <v>0</v>
      </c>
      <c r="O283" s="18">
        <f t="shared" ref="O283" si="156">G267-O277</f>
        <v>0</v>
      </c>
    </row>
    <row r="284" spans="1:15" ht="12.75" x14ac:dyDescent="0.2">
      <c r="A284" s="124" t="str">
        <f t="shared" ref="A284:D284" si="157">A128</f>
        <v>Pagat</v>
      </c>
      <c r="B284" s="941">
        <f t="shared" si="157"/>
        <v>600</v>
      </c>
      <c r="C284" s="942">
        <f t="shared" si="157"/>
        <v>0</v>
      </c>
      <c r="D284" s="943">
        <f t="shared" si="157"/>
        <v>0</v>
      </c>
      <c r="E284" s="37"/>
      <c r="F284" s="37"/>
      <c r="G284" s="37"/>
      <c r="H284" s="53"/>
      <c r="I284" s="53"/>
      <c r="J284" s="53"/>
      <c r="K284" s="53"/>
      <c r="L284" s="14"/>
      <c r="M284" s="54"/>
    </row>
    <row r="285" spans="1:15" ht="12.75" x14ac:dyDescent="0.2">
      <c r="A285" s="124" t="str">
        <f t="shared" ref="A285:D285" si="158">A129</f>
        <v>Sigurimet Shoqërore</v>
      </c>
      <c r="B285" s="941">
        <f t="shared" si="158"/>
        <v>601</v>
      </c>
      <c r="C285" s="942">
        <f t="shared" si="158"/>
        <v>0</v>
      </c>
      <c r="D285" s="943">
        <f t="shared" si="158"/>
        <v>0</v>
      </c>
      <c r="E285" s="37"/>
      <c r="F285" s="37"/>
      <c r="G285" s="37"/>
      <c r="H285" s="53"/>
    </row>
    <row r="286" spans="1:15" ht="12.75" x14ac:dyDescent="0.2">
      <c r="A286" s="124" t="str">
        <f t="shared" ref="A286:D286" si="159">A130</f>
        <v>Mallra dhe shërbime</v>
      </c>
      <c r="B286" s="941">
        <f t="shared" si="159"/>
        <v>602</v>
      </c>
      <c r="C286" s="942">
        <f t="shared" si="159"/>
        <v>0</v>
      </c>
      <c r="D286" s="943">
        <f t="shared" si="159"/>
        <v>0</v>
      </c>
      <c r="E286" s="37"/>
      <c r="F286" s="37"/>
      <c r="G286" s="37"/>
      <c r="H286" s="53"/>
      <c r="I286" s="544" t="str">
        <f>I247</f>
        <v>Angazhimet</v>
      </c>
      <c r="J286" s="1002" t="str">
        <f>J247</f>
        <v>Vlera Totale për Aktivitet</v>
      </c>
      <c r="K286" s="1003"/>
      <c r="L286" s="1004"/>
      <c r="M286" s="129">
        <f>VLOOKUP($A262,'(C5) Angazhimet'!$A$8:$F$168,4,FALSE)</f>
        <v>0</v>
      </c>
      <c r="N286" s="129">
        <f>VLOOKUP($A262,'(C5) Angazhimet'!$A$8:$F$168,5,FALSE)</f>
        <v>0</v>
      </c>
      <c r="O286" s="129">
        <f>VLOOKUP($A262,'(C5) Angazhimet'!$A$8:$F$168,6,FALSE)</f>
        <v>0</v>
      </c>
    </row>
    <row r="287" spans="1:15" ht="12.75" x14ac:dyDescent="0.2">
      <c r="A287" s="124" t="str">
        <f t="shared" ref="A287:D287" si="160">A131</f>
        <v>Subvencione</v>
      </c>
      <c r="B287" s="941">
        <f t="shared" si="160"/>
        <v>603</v>
      </c>
      <c r="C287" s="942">
        <f t="shared" si="160"/>
        <v>0</v>
      </c>
      <c r="D287" s="943">
        <f t="shared" si="160"/>
        <v>0</v>
      </c>
      <c r="E287" s="37"/>
      <c r="F287" s="37"/>
      <c r="G287" s="37"/>
      <c r="H287" s="53"/>
      <c r="I287" s="318" t="str">
        <f>I248</f>
        <v>Qëllime</v>
      </c>
      <c r="J287" s="1002" t="str">
        <f>J248</f>
        <v>Shpenzimet kapitale</v>
      </c>
      <c r="K287" s="1003"/>
      <c r="L287" s="1004"/>
      <c r="M287" s="128"/>
      <c r="N287" s="128"/>
      <c r="O287" s="132"/>
    </row>
    <row r="288" spans="1:15" ht="12.75" x14ac:dyDescent="0.2">
      <c r="A288" s="124" t="str">
        <f t="shared" ref="A288:D288" si="161">A132</f>
        <v>Të tjera transferta korrente të brendshme</v>
      </c>
      <c r="B288" s="941">
        <f t="shared" si="161"/>
        <v>604</v>
      </c>
      <c r="C288" s="942">
        <f t="shared" si="161"/>
        <v>0</v>
      </c>
      <c r="D288" s="943">
        <f t="shared" si="161"/>
        <v>0</v>
      </c>
      <c r="E288" s="37"/>
      <c r="F288" s="37"/>
      <c r="G288" s="37"/>
      <c r="H288" s="53"/>
      <c r="I288" s="315"/>
      <c r="J288" s="1002" t="str">
        <f>J249</f>
        <v>Mallra dhe shërbime</v>
      </c>
      <c r="K288" s="1003"/>
      <c r="L288" s="1004"/>
      <c r="M288" s="128"/>
      <c r="N288" s="128"/>
      <c r="O288" s="132"/>
    </row>
    <row r="289" spans="1:15" ht="12.75" x14ac:dyDescent="0.2">
      <c r="A289" s="124" t="str">
        <f t="shared" ref="A289:D289" si="162">A133</f>
        <v>Transferta korrente të huaja</v>
      </c>
      <c r="B289" s="941">
        <f t="shared" si="162"/>
        <v>605</v>
      </c>
      <c r="C289" s="942">
        <f t="shared" si="162"/>
        <v>0</v>
      </c>
      <c r="D289" s="943">
        <f t="shared" si="162"/>
        <v>0</v>
      </c>
      <c r="E289" s="37"/>
      <c r="F289" s="37"/>
      <c r="G289" s="37"/>
      <c r="H289" s="53"/>
      <c r="I289" s="315"/>
      <c r="J289" s="1002" t="str">
        <f>J250</f>
        <v>Qëllime të mëtejshme</v>
      </c>
      <c r="K289" s="1003"/>
      <c r="L289" s="1004"/>
      <c r="M289" s="128"/>
      <c r="N289" s="128"/>
      <c r="O289" s="132"/>
    </row>
    <row r="290" spans="1:15" ht="12.75" x14ac:dyDescent="0.2">
      <c r="A290" s="124" t="str">
        <f t="shared" ref="A290:D290" si="163">A134</f>
        <v>Transferta për Buxhetet Familiare dhe Individët</v>
      </c>
      <c r="B290" s="941">
        <f t="shared" si="163"/>
        <v>606</v>
      </c>
      <c r="C290" s="942">
        <f t="shared" si="163"/>
        <v>0</v>
      </c>
      <c r="D290" s="943">
        <f t="shared" si="163"/>
        <v>0</v>
      </c>
      <c r="E290" s="37"/>
      <c r="F290" s="37"/>
      <c r="G290" s="37"/>
      <c r="H290" s="53"/>
      <c r="I290" s="315"/>
      <c r="J290" s="998"/>
      <c r="K290" s="998"/>
      <c r="L290" s="998"/>
      <c r="M290" s="343" t="str">
        <f>IF(SUM(M287:M289)=M286,"OK","STOP")</f>
        <v>OK</v>
      </c>
      <c r="N290" s="343" t="str">
        <f>IF(SUM(N287:N289)=N286,"OK","STOP")</f>
        <v>OK</v>
      </c>
      <c r="O290" s="343" t="str">
        <f>IF(SUM(O287:O289)=O286,"OK","STOP")</f>
        <v>OK</v>
      </c>
    </row>
    <row r="291" spans="1:15" ht="12.75" x14ac:dyDescent="0.2">
      <c r="A291" s="648" t="str">
        <f t="shared" ref="A291:D291" si="164">A135</f>
        <v>Shpenzimet kapitale</v>
      </c>
      <c r="B291" s="968" t="str">
        <f t="shared" si="164"/>
        <v>230 / 231</v>
      </c>
      <c r="C291" s="969">
        <f t="shared" si="164"/>
        <v>0</v>
      </c>
      <c r="D291" s="970">
        <f t="shared" si="164"/>
        <v>0</v>
      </c>
      <c r="E291" s="129"/>
      <c r="F291" s="129"/>
      <c r="G291" s="129"/>
      <c r="H291" s="53"/>
      <c r="I291" s="421" t="str">
        <f>I252</f>
        <v>Shpjegimet teknike</v>
      </c>
      <c r="J291" s="10"/>
      <c r="K291" s="10"/>
      <c r="L291" s="10"/>
      <c r="M291" s="10"/>
      <c r="N291" s="10"/>
      <c r="O291" s="10"/>
    </row>
    <row r="292" spans="1:15" ht="12.75" x14ac:dyDescent="0.2">
      <c r="A292" s="124" t="str">
        <f t="shared" ref="A292:D292" si="165">A136</f>
        <v>Rezerva</v>
      </c>
      <c r="B292" s="941">
        <f t="shared" si="165"/>
        <v>609</v>
      </c>
      <c r="C292" s="942">
        <f t="shared" si="165"/>
        <v>0</v>
      </c>
      <c r="D292" s="943">
        <f t="shared" si="165"/>
        <v>0</v>
      </c>
      <c r="E292" s="37"/>
      <c r="F292" s="37"/>
      <c r="G292" s="37"/>
      <c r="H292" s="53"/>
      <c r="I292" s="419">
        <f>M265</f>
        <v>2022</v>
      </c>
      <c r="J292" s="983"/>
      <c r="K292" s="984"/>
      <c r="L292" s="984"/>
      <c r="M292" s="984"/>
      <c r="N292" s="984"/>
      <c r="O292" s="985"/>
    </row>
    <row r="293" spans="1:15" ht="12.75" x14ac:dyDescent="0.2">
      <c r="A293" s="124" t="str">
        <f t="shared" ref="A293:D293" si="166">A137</f>
        <v>Interesa per kredi direkte ose bono</v>
      </c>
      <c r="B293" s="971">
        <f t="shared" si="166"/>
        <v>650</v>
      </c>
      <c r="C293" s="972">
        <f t="shared" si="166"/>
        <v>0</v>
      </c>
      <c r="D293" s="973">
        <f t="shared" si="166"/>
        <v>0</v>
      </c>
      <c r="E293" s="37"/>
      <c r="F293" s="37"/>
      <c r="G293" s="37"/>
      <c r="H293" s="53"/>
      <c r="I293" s="420"/>
      <c r="J293" s="986"/>
      <c r="K293" s="987"/>
      <c r="L293" s="987"/>
      <c r="M293" s="987"/>
      <c r="N293" s="987"/>
      <c r="O293" s="988"/>
    </row>
    <row r="294" spans="1:15" ht="12.75" x14ac:dyDescent="0.2">
      <c r="A294" s="544" t="str">
        <f>A138</f>
        <v>Të tjera</v>
      </c>
      <c r="B294" s="941" t="str">
        <f>B138</f>
        <v>69 / ?</v>
      </c>
      <c r="C294" s="942">
        <f>C138</f>
        <v>0</v>
      </c>
      <c r="D294" s="311" t="str">
        <f>IF(OR(E294&lt;0,F294&lt;0,G294&lt;0),"STOP","OK!")</f>
        <v>OK!</v>
      </c>
      <c r="E294" s="130">
        <f>-E282+E267-(SUM(E284:E293))</f>
        <v>0</v>
      </c>
      <c r="F294" s="308">
        <f t="shared" ref="F294" si="167">-F282+F267-(SUM(F284:F293))</f>
        <v>0</v>
      </c>
      <c r="G294" s="308">
        <f t="shared" ref="G294" si="168">-G282+G267-(SUM(G284:G293))</f>
        <v>0</v>
      </c>
      <c r="H294" s="53"/>
      <c r="I294" s="419">
        <f>N265</f>
        <v>2023</v>
      </c>
      <c r="J294" s="983"/>
      <c r="K294" s="984"/>
      <c r="L294" s="984"/>
      <c r="M294" s="984"/>
      <c r="N294" s="984"/>
      <c r="O294" s="985"/>
    </row>
    <row r="295" spans="1:15" ht="12.75" x14ac:dyDescent="0.2">
      <c r="A295" s="124" t="str">
        <f>A139</f>
        <v>SHPENZIME KORRENTE</v>
      </c>
      <c r="B295" s="974"/>
      <c r="C295" s="975"/>
      <c r="D295" s="976"/>
      <c r="E295" s="129">
        <f>SUM(E284:E294)</f>
        <v>0</v>
      </c>
      <c r="F295" s="129">
        <f t="shared" ref="F295:G295" si="169">SUM(F284:F294)</f>
        <v>0</v>
      </c>
      <c r="G295" s="129">
        <f t="shared" si="169"/>
        <v>0</v>
      </c>
      <c r="H295" s="53"/>
      <c r="I295" s="420"/>
      <c r="J295" s="989"/>
      <c r="K295" s="990"/>
      <c r="L295" s="990"/>
      <c r="M295" s="990"/>
      <c r="N295" s="990"/>
      <c r="O295" s="991"/>
    </row>
    <row r="296" spans="1:15" ht="12.75" x14ac:dyDescent="0.2">
      <c r="A296" s="125"/>
      <c r="B296" s="210"/>
      <c r="C296" s="126"/>
      <c r="D296" s="126"/>
      <c r="E296" s="10"/>
      <c r="F296" s="10"/>
      <c r="G296" s="133"/>
      <c r="H296" s="53"/>
      <c r="I296" s="419">
        <f>O265</f>
        <v>2024</v>
      </c>
      <c r="J296" s="983"/>
      <c r="K296" s="984"/>
      <c r="L296" s="984"/>
      <c r="M296" s="984"/>
      <c r="N296" s="984"/>
      <c r="O296" s="985"/>
    </row>
    <row r="297" spans="1:15" ht="12.75" x14ac:dyDescent="0.2">
      <c r="A297" s="137" t="str">
        <f>A141</f>
        <v>SHPENZIME TË PRITSHME</v>
      </c>
      <c r="B297" s="34">
        <f>B267</f>
        <v>0</v>
      </c>
      <c r="C297" s="34">
        <f t="shared" ref="C297:D297" si="170">C267</f>
        <v>0</v>
      </c>
      <c r="D297" s="34">
        <f t="shared" si="170"/>
        <v>0</v>
      </c>
      <c r="E297" s="129">
        <f>E282+E295</f>
        <v>0</v>
      </c>
      <c r="F297" s="129">
        <f>F282+F295</f>
        <v>0</v>
      </c>
      <c r="G297" s="129">
        <f t="shared" ref="G297" si="171">G282+G295</f>
        <v>0</v>
      </c>
      <c r="H297" s="53"/>
      <c r="I297" s="420"/>
      <c r="J297" s="989"/>
      <c r="K297" s="990"/>
      <c r="L297" s="990"/>
      <c r="M297" s="990"/>
      <c r="N297" s="990"/>
      <c r="O297" s="991"/>
    </row>
  </sheetData>
  <sheetProtection algorithmName="SHA-512" hashValue="VeNiU1R0ED8UMQdLhr+diEgbP9jAFFrh2ejLmgB0BCcVR6fzuuq4wJeFGZD9ChW3lRTWArHfzwm5xJto0CQXNQ==" saltValue="HvS3NPdNfWLz+8otF55jJw==" spinCount="100000" sheet="1" objects="1" scenarios="1" selectLockedCells="1"/>
  <mergeCells count="340">
    <mergeCell ref="J296:O297"/>
    <mergeCell ref="I153:O153"/>
    <mergeCell ref="I192:O192"/>
    <mergeCell ref="I231:O231"/>
    <mergeCell ref="J97:O98"/>
    <mergeCell ref="J99:O100"/>
    <mergeCell ref="J101:O102"/>
    <mergeCell ref="I114:O114"/>
    <mergeCell ref="J175:O176"/>
    <mergeCell ref="J208:L208"/>
    <mergeCell ref="J209:L209"/>
    <mergeCell ref="J210:L210"/>
    <mergeCell ref="J211:L211"/>
    <mergeCell ref="J172:L172"/>
    <mergeCell ref="J173:L173"/>
    <mergeCell ref="J247:L247"/>
    <mergeCell ref="J248:L248"/>
    <mergeCell ref="J249:L249"/>
    <mergeCell ref="J250:L250"/>
    <mergeCell ref="J251:L251"/>
    <mergeCell ref="J214:O215"/>
    <mergeCell ref="J216:O217"/>
    <mergeCell ref="J218:O219"/>
    <mergeCell ref="J253:O254"/>
    <mergeCell ref="B237:D237"/>
    <mergeCell ref="B238:D238"/>
    <mergeCell ref="B239:D239"/>
    <mergeCell ref="B240:D240"/>
    <mergeCell ref="B233:D233"/>
    <mergeCell ref="B234:D234"/>
    <mergeCell ref="B235:D235"/>
    <mergeCell ref="A230:G230"/>
    <mergeCell ref="A231:G231"/>
    <mergeCell ref="B232:D232"/>
    <mergeCell ref="I150:O150"/>
    <mergeCell ref="B247:D247"/>
    <mergeCell ref="B248:D248"/>
    <mergeCell ref="B249:D249"/>
    <mergeCell ref="B250:D250"/>
    <mergeCell ref="B251:D251"/>
    <mergeCell ref="B252:D252"/>
    <mergeCell ref="B253:D253"/>
    <mergeCell ref="B254:D254"/>
    <mergeCell ref="B241:D241"/>
    <mergeCell ref="B242:D242"/>
    <mergeCell ref="B243:D243"/>
    <mergeCell ref="A244:G244"/>
    <mergeCell ref="B245:D245"/>
    <mergeCell ref="A152:G152"/>
    <mergeCell ref="A153:G153"/>
    <mergeCell ref="B154:D154"/>
    <mergeCell ref="B167:D167"/>
    <mergeCell ref="B168:D168"/>
    <mergeCell ref="B172:D172"/>
    <mergeCell ref="A166:G166"/>
    <mergeCell ref="B246:D246"/>
    <mergeCell ref="I242:O243"/>
    <mergeCell ref="B236:D236"/>
    <mergeCell ref="J169:L169"/>
    <mergeCell ref="J170:L170"/>
    <mergeCell ref="J171:L171"/>
    <mergeCell ref="B155:D155"/>
    <mergeCell ref="B156:D156"/>
    <mergeCell ref="B157:D157"/>
    <mergeCell ref="B171:D171"/>
    <mergeCell ref="B169:D169"/>
    <mergeCell ref="B170:D170"/>
    <mergeCell ref="B164:D164"/>
    <mergeCell ref="I164:O165"/>
    <mergeCell ref="B165:D165"/>
    <mergeCell ref="B158:D158"/>
    <mergeCell ref="B290:D290"/>
    <mergeCell ref="B291:D291"/>
    <mergeCell ref="B292:D292"/>
    <mergeCell ref="B293:D293"/>
    <mergeCell ref="B294:C294"/>
    <mergeCell ref="B295:D295"/>
    <mergeCell ref="I281:O282"/>
    <mergeCell ref="B282:D282"/>
    <mergeCell ref="A283:G283"/>
    <mergeCell ref="B284:D284"/>
    <mergeCell ref="B285:D285"/>
    <mergeCell ref="B286:D286"/>
    <mergeCell ref="B287:D287"/>
    <mergeCell ref="B288:D288"/>
    <mergeCell ref="B289:D289"/>
    <mergeCell ref="J292:O293"/>
    <mergeCell ref="J294:O295"/>
    <mergeCell ref="J286:L286"/>
    <mergeCell ref="J287:L287"/>
    <mergeCell ref="J288:L288"/>
    <mergeCell ref="J289:L289"/>
    <mergeCell ref="J290:L290"/>
    <mergeCell ref="B276:D276"/>
    <mergeCell ref="B277:D277"/>
    <mergeCell ref="B278:D278"/>
    <mergeCell ref="B279:D279"/>
    <mergeCell ref="B280:D280"/>
    <mergeCell ref="B281:D281"/>
    <mergeCell ref="B273:D273"/>
    <mergeCell ref="B274:D274"/>
    <mergeCell ref="B275:D275"/>
    <mergeCell ref="A269:G269"/>
    <mergeCell ref="A270:G270"/>
    <mergeCell ref="B271:D271"/>
    <mergeCell ref="B272:D272"/>
    <mergeCell ref="I267:O267"/>
    <mergeCell ref="B255:C255"/>
    <mergeCell ref="B256:D256"/>
    <mergeCell ref="B261:O261"/>
    <mergeCell ref="B262:O262"/>
    <mergeCell ref="A264:G264"/>
    <mergeCell ref="I264:O264"/>
    <mergeCell ref="J255:O256"/>
    <mergeCell ref="J257:O258"/>
    <mergeCell ref="I270:O270"/>
    <mergeCell ref="I228:O228"/>
    <mergeCell ref="B214:D214"/>
    <mergeCell ref="B215:D215"/>
    <mergeCell ref="B216:C216"/>
    <mergeCell ref="B217:D217"/>
    <mergeCell ref="B222:O222"/>
    <mergeCell ref="B223:O223"/>
    <mergeCell ref="J212:L212"/>
    <mergeCell ref="B199:D199"/>
    <mergeCell ref="B200:D200"/>
    <mergeCell ref="B201:D201"/>
    <mergeCell ref="B202:D202"/>
    <mergeCell ref="B203:D203"/>
    <mergeCell ref="I203:O204"/>
    <mergeCell ref="B204:D204"/>
    <mergeCell ref="B211:D211"/>
    <mergeCell ref="B212:D212"/>
    <mergeCell ref="B213:D213"/>
    <mergeCell ref="A225:G225"/>
    <mergeCell ref="I225:O225"/>
    <mergeCell ref="B196:D196"/>
    <mergeCell ref="B197:D197"/>
    <mergeCell ref="B198:D198"/>
    <mergeCell ref="A205:G205"/>
    <mergeCell ref="B206:D206"/>
    <mergeCell ref="B207:D207"/>
    <mergeCell ref="B208:D208"/>
    <mergeCell ref="B209:D209"/>
    <mergeCell ref="B210:D210"/>
    <mergeCell ref="B173:D173"/>
    <mergeCell ref="B174:D174"/>
    <mergeCell ref="B175:D175"/>
    <mergeCell ref="B176:D176"/>
    <mergeCell ref="B159:D159"/>
    <mergeCell ref="B160:D160"/>
    <mergeCell ref="B161:D161"/>
    <mergeCell ref="B162:D162"/>
    <mergeCell ref="B163:D163"/>
    <mergeCell ref="B195:D195"/>
    <mergeCell ref="A192:G192"/>
    <mergeCell ref="B193:D193"/>
    <mergeCell ref="B194:D194"/>
    <mergeCell ref="B178:D178"/>
    <mergeCell ref="B183:O183"/>
    <mergeCell ref="B184:O184"/>
    <mergeCell ref="A186:G186"/>
    <mergeCell ref="I186:O186"/>
    <mergeCell ref="I189:O189"/>
    <mergeCell ref="A191:G191"/>
    <mergeCell ref="J188:K188"/>
    <mergeCell ref="J177:O178"/>
    <mergeCell ref="J179:O180"/>
    <mergeCell ref="B177:C177"/>
    <mergeCell ref="B94:D94"/>
    <mergeCell ref="B95:D95"/>
    <mergeCell ref="B96:D96"/>
    <mergeCell ref="B97:D97"/>
    <mergeCell ref="B98:D98"/>
    <mergeCell ref="B100:D100"/>
    <mergeCell ref="J95:L95"/>
    <mergeCell ref="B123:D123"/>
    <mergeCell ref="B118:D118"/>
    <mergeCell ref="B122:D122"/>
    <mergeCell ref="A108:G108"/>
    <mergeCell ref="I108:O108"/>
    <mergeCell ref="I111:O111"/>
    <mergeCell ref="A113:G113"/>
    <mergeCell ref="B126:D126"/>
    <mergeCell ref="B128:D128"/>
    <mergeCell ref="J133:L133"/>
    <mergeCell ref="J130:L130"/>
    <mergeCell ref="J131:L131"/>
    <mergeCell ref="J132:L132"/>
    <mergeCell ref="A114:G114"/>
    <mergeCell ref="B115:D115"/>
    <mergeCell ref="B116:D116"/>
    <mergeCell ref="B117:D117"/>
    <mergeCell ref="B124:D124"/>
    <mergeCell ref="B125:D125"/>
    <mergeCell ref="B120:D120"/>
    <mergeCell ref="B121:D121"/>
    <mergeCell ref="B119:D119"/>
    <mergeCell ref="A147:G147"/>
    <mergeCell ref="I147:O147"/>
    <mergeCell ref="B135:D135"/>
    <mergeCell ref="B136:D136"/>
    <mergeCell ref="B137:D137"/>
    <mergeCell ref="B138:C138"/>
    <mergeCell ref="B139:D139"/>
    <mergeCell ref="J134:L134"/>
    <mergeCell ref="B144:O144"/>
    <mergeCell ref="J138:O139"/>
    <mergeCell ref="J140:O141"/>
    <mergeCell ref="J136:O137"/>
    <mergeCell ref="B145:O145"/>
    <mergeCell ref="B134:D134"/>
    <mergeCell ref="B85:D85"/>
    <mergeCell ref="B86:D86"/>
    <mergeCell ref="B129:D129"/>
    <mergeCell ref="B131:D131"/>
    <mergeCell ref="B132:D132"/>
    <mergeCell ref="B133:D133"/>
    <mergeCell ref="A127:G127"/>
    <mergeCell ref="B130:D130"/>
    <mergeCell ref="A88:G88"/>
    <mergeCell ref="B89:D89"/>
    <mergeCell ref="B99:C99"/>
    <mergeCell ref="B105:O105"/>
    <mergeCell ref="B90:D90"/>
    <mergeCell ref="B91:D91"/>
    <mergeCell ref="B92:D92"/>
    <mergeCell ref="B93:D93"/>
    <mergeCell ref="I86:O87"/>
    <mergeCell ref="B87:D87"/>
    <mergeCell ref="J91:L91"/>
    <mergeCell ref="J92:L92"/>
    <mergeCell ref="J93:L93"/>
    <mergeCell ref="J94:L94"/>
    <mergeCell ref="B106:O106"/>
    <mergeCell ref="I125:O126"/>
    <mergeCell ref="J41:L41"/>
    <mergeCell ref="A62:L62"/>
    <mergeCell ref="B82:D82"/>
    <mergeCell ref="B83:D83"/>
    <mergeCell ref="B84:D84"/>
    <mergeCell ref="A74:G74"/>
    <mergeCell ref="A75:G75"/>
    <mergeCell ref="B76:D76"/>
    <mergeCell ref="B79:D79"/>
    <mergeCell ref="B78:D78"/>
    <mergeCell ref="B77:D77"/>
    <mergeCell ref="B80:D80"/>
    <mergeCell ref="B81:D81"/>
    <mergeCell ref="A63:K63"/>
    <mergeCell ref="A54:K54"/>
    <mergeCell ref="A55:L55"/>
    <mergeCell ref="A56:L56"/>
    <mergeCell ref="A57:K57"/>
    <mergeCell ref="A58:L58"/>
    <mergeCell ref="A59:L59"/>
    <mergeCell ref="B68:O68"/>
    <mergeCell ref="J23:L26"/>
    <mergeCell ref="B26:D26"/>
    <mergeCell ref="I18:O18"/>
    <mergeCell ref="I75:O75"/>
    <mergeCell ref="A50:O50"/>
    <mergeCell ref="A69:G69"/>
    <mergeCell ref="I69:O69"/>
    <mergeCell ref="I72:O72"/>
    <mergeCell ref="B41:D41"/>
    <mergeCell ref="B42:D42"/>
    <mergeCell ref="B43:D43"/>
    <mergeCell ref="B44:D44"/>
    <mergeCell ref="B46:D46"/>
    <mergeCell ref="B45:C45"/>
    <mergeCell ref="A52:L52"/>
    <mergeCell ref="A53:L53"/>
    <mergeCell ref="B40:D40"/>
    <mergeCell ref="B39:D39"/>
    <mergeCell ref="J43:O48"/>
    <mergeCell ref="J37:L37"/>
    <mergeCell ref="B66:O66"/>
    <mergeCell ref="B67:O67"/>
    <mergeCell ref="A60:K60"/>
    <mergeCell ref="A61:L61"/>
    <mergeCell ref="B14:O14"/>
    <mergeCell ref="I22:O22"/>
    <mergeCell ref="B22:D22"/>
    <mergeCell ref="B23:D23"/>
    <mergeCell ref="B24:D24"/>
    <mergeCell ref="B25:D25"/>
    <mergeCell ref="A20:G20"/>
    <mergeCell ref="I32:O33"/>
    <mergeCell ref="B38:D38"/>
    <mergeCell ref="B29:D29"/>
    <mergeCell ref="B30:D30"/>
    <mergeCell ref="B31:D31"/>
    <mergeCell ref="B32:D32"/>
    <mergeCell ref="B33:D33"/>
    <mergeCell ref="B35:D35"/>
    <mergeCell ref="A17:G17"/>
    <mergeCell ref="A34:G34"/>
    <mergeCell ref="B36:D36"/>
    <mergeCell ref="B37:D37"/>
    <mergeCell ref="B27:D27"/>
    <mergeCell ref="B28:D28"/>
    <mergeCell ref="A21:G21"/>
    <mergeCell ref="A15:G15"/>
    <mergeCell ref="I15:O15"/>
    <mergeCell ref="A8:B8"/>
    <mergeCell ref="C8:H8"/>
    <mergeCell ref="I8:K8"/>
    <mergeCell ref="L8:O8"/>
    <mergeCell ref="A13:O13"/>
    <mergeCell ref="A11:B11"/>
    <mergeCell ref="C11:H11"/>
    <mergeCell ref="I11:K11"/>
    <mergeCell ref="L11:O11"/>
    <mergeCell ref="A9:B9"/>
    <mergeCell ref="C9:H9"/>
    <mergeCell ref="I9:K9"/>
    <mergeCell ref="L9:O9"/>
    <mergeCell ref="A10:B10"/>
    <mergeCell ref="C10:H10"/>
    <mergeCell ref="I10:K10"/>
    <mergeCell ref="L10:O10"/>
    <mergeCell ref="B2:O2"/>
    <mergeCell ref="B1:O1"/>
    <mergeCell ref="A7:B7"/>
    <mergeCell ref="C7:H7"/>
    <mergeCell ref="I7:K7"/>
    <mergeCell ref="L7:O7"/>
    <mergeCell ref="A5:B5"/>
    <mergeCell ref="C5:H5"/>
    <mergeCell ref="I5:K5"/>
    <mergeCell ref="L5:O5"/>
    <mergeCell ref="A6:B6"/>
    <mergeCell ref="C6:H6"/>
    <mergeCell ref="I6:K6"/>
    <mergeCell ref="L6:O6"/>
    <mergeCell ref="A3:B3"/>
    <mergeCell ref="C3:O3"/>
    <mergeCell ref="A4:B4"/>
    <mergeCell ref="C4:O4"/>
  </mergeCells>
  <dataValidations disablePrompts="1" count="1">
    <dataValidation type="whole" errorStyle="warning" allowBlank="1" showInputMessage="1" showErrorMessage="1" errorTitle="CEILING TOO DEEP" sqref="M54:O54 M57:O57 M60:O60 M63:O65">
      <formula1>0</formula1>
      <formula2>1000000000</formula2>
    </dataValidation>
  </dataValidations>
  <pageMargins left="0.78740157480314965" right="0.70866141732283472" top="0.98425196850393704" bottom="0.78740157480314965" header="0.43307086614173229" footer="0.31496062992125984"/>
  <pageSetup paperSize="256" scale="76" fitToHeight="0" orientation="landscape" r:id="rId1"/>
  <headerFooter>
    <oddHeader>&amp;LPROGRAMI BUXHETOR AFATMESËM&amp;C&amp;8 28 Shkurt 2019&amp;R&amp;A</oddHeader>
    <oddFooter>&amp;L&amp;8Copyright for Albania: Ministry of Finance and Economy / Local Finance Directory&amp;R1</oddFooter>
  </headerFooter>
  <rowBreaks count="8" manualBreakCount="8">
    <brk id="12" max="16383" man="1"/>
    <brk id="49" max="16383" man="1"/>
    <brk id="65" max="16383" man="1"/>
    <brk id="104" max="16383" man="1"/>
    <brk id="143" max="16383" man="1"/>
    <brk id="182" max="16383" man="1"/>
    <brk id="221" max="16383" man="1"/>
    <brk id="260" max="16383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3">
    <tabColor rgb="FFFF0000"/>
    <pageSetUpPr fitToPage="1"/>
  </sheetPr>
  <dimension ref="A1:O296"/>
  <sheetViews>
    <sheetView showGridLines="0" topLeftCell="A12" zoomScaleNormal="100" workbookViewId="0">
      <selection activeCell="O209" sqref="O209"/>
    </sheetView>
  </sheetViews>
  <sheetFormatPr defaultColWidth="9.140625" defaultRowHeight="17.25" customHeight="1" x14ac:dyDescent="0.2"/>
  <cols>
    <col min="1" max="1" width="25.85546875" style="98" customWidth="1"/>
    <col min="2" max="7" width="9" style="98" customWidth="1"/>
    <col min="8" max="8" width="2.7109375" style="98" customWidth="1"/>
    <col min="9" max="9" width="29.85546875" style="98" customWidth="1"/>
    <col min="10" max="15" width="9" style="98" customWidth="1"/>
    <col min="16" max="16384" width="9.140625" style="98"/>
  </cols>
  <sheetData>
    <row r="1" spans="1:15" ht="13.5" customHeight="1" x14ac:dyDescent="0.2">
      <c r="A1" s="662" t="str">
        <f>'(B2) Struktura Organizative'!A5</f>
        <v>Numër</v>
      </c>
      <c r="B1" s="1008" t="str">
        <f>'(B2) Struktura Organizative'!B5</f>
        <v>Emri i Nënfunksionit</v>
      </c>
      <c r="C1" s="1008"/>
      <c r="D1" s="1008"/>
      <c r="E1" s="1008"/>
      <c r="F1" s="1008"/>
      <c r="G1" s="1008"/>
      <c r="H1" s="1008"/>
      <c r="I1" s="1008"/>
      <c r="J1" s="1008"/>
      <c r="K1" s="1008"/>
      <c r="L1" s="1008"/>
      <c r="M1" s="1008"/>
      <c r="N1" s="1008"/>
      <c r="O1" s="1008"/>
    </row>
    <row r="2" spans="1:15" s="121" customFormat="1" ht="18.75" customHeight="1" x14ac:dyDescent="0.25">
      <c r="A2" s="310" t="str">
        <f>'(G1) Fjalori'!A65</f>
        <v>Nënfunksioni 2</v>
      </c>
      <c r="B2" s="835" t="str">
        <f>+VLOOKUP($A2,'(B2) Struktura Organizative'!$A7:$E68,2,FALSE)</f>
        <v>017 Shërbime të  huamarrjes vendore</v>
      </c>
      <c r="C2" s="835"/>
      <c r="D2" s="835"/>
      <c r="E2" s="835"/>
      <c r="F2" s="835"/>
      <c r="G2" s="835"/>
      <c r="H2" s="835"/>
      <c r="I2" s="835"/>
      <c r="J2" s="835"/>
      <c r="K2" s="835"/>
      <c r="L2" s="835"/>
      <c r="M2" s="835"/>
      <c r="N2" s="835"/>
      <c r="O2" s="835"/>
    </row>
    <row r="3" spans="1:15" ht="12.75" customHeight="1" x14ac:dyDescent="0.2">
      <c r="A3" s="925" t="str">
        <f>'(B2) Struktura Organizative'!C5</f>
        <v>Drejtoria / Departamenti</v>
      </c>
      <c r="B3" s="926"/>
      <c r="C3" s="925" t="str">
        <f>'(B2) Struktura Organizative'!D5</f>
        <v>Kryetari i programit</v>
      </c>
      <c r="D3" s="927"/>
      <c r="E3" s="927"/>
      <c r="F3" s="927"/>
      <c r="G3" s="927"/>
      <c r="H3" s="927"/>
      <c r="I3" s="927"/>
      <c r="J3" s="927"/>
      <c r="K3" s="927"/>
      <c r="L3" s="927"/>
      <c r="M3" s="927"/>
      <c r="N3" s="927"/>
      <c r="O3" s="926"/>
    </row>
    <row r="4" spans="1:15" ht="12.75" customHeight="1" x14ac:dyDescent="0.2">
      <c r="A4" s="928"/>
      <c r="B4" s="929"/>
      <c r="C4" s="930">
        <f>+VLOOKUP($A2,'(B2) Struktura Organizative'!$A7:$E68,4,FALSE)</f>
        <v>0</v>
      </c>
      <c r="D4" s="931"/>
      <c r="E4" s="931"/>
      <c r="F4" s="931"/>
      <c r="G4" s="931"/>
      <c r="H4" s="931"/>
      <c r="I4" s="931"/>
      <c r="J4" s="931"/>
      <c r="K4" s="931"/>
      <c r="L4" s="931"/>
      <c r="M4" s="931"/>
      <c r="N4" s="931"/>
      <c r="O4" s="932"/>
    </row>
    <row r="5" spans="1:15" ht="27" customHeight="1" x14ac:dyDescent="0.2">
      <c r="A5" s="919"/>
      <c r="B5" s="920"/>
      <c r="C5" s="921" t="str">
        <f>'(B3) Struktura Funksionale'!C5</f>
        <v>Emri i programit</v>
      </c>
      <c r="D5" s="922"/>
      <c r="E5" s="922"/>
      <c r="F5" s="922"/>
      <c r="G5" s="922"/>
      <c r="H5" s="923"/>
      <c r="I5" s="921" t="str">
        <f>'(B3) Struktura Funksionale'!D5</f>
        <v>Programi:  detyrueshme / shtesë</v>
      </c>
      <c r="J5" s="922"/>
      <c r="K5" s="923"/>
      <c r="L5" s="924" t="str">
        <f>'(B3) Struktura Funksionale'!E5</f>
        <v>Programi: I veti / I deleguar / Transferuar</v>
      </c>
      <c r="M5" s="924"/>
      <c r="N5" s="924"/>
      <c r="O5" s="924"/>
    </row>
    <row r="6" spans="1:15" ht="13.5" customHeight="1" x14ac:dyDescent="0.2">
      <c r="A6" s="914" t="str">
        <f>'(B3) Struktura Funksionale'!A15</f>
        <v>Programi 2a</v>
      </c>
      <c r="B6" s="915"/>
      <c r="C6" s="916" t="str">
        <f>VLOOKUP($A6,'(B3) Struktura Funksionale'!$A$7:$E$146,3,FALSE)</f>
        <v>Planifikimi i përgjithshëm dhe Shërbimet Statistikore</v>
      </c>
      <c r="D6" s="917"/>
      <c r="E6" s="917"/>
      <c r="F6" s="917"/>
      <c r="G6" s="917"/>
      <c r="H6" s="918"/>
      <c r="I6" s="916" t="str">
        <f>VLOOKUP($A6,'(B3) Struktura Funksionale'!$A$7:$E$146,4,FALSE)</f>
        <v>E detyrueshme</v>
      </c>
      <c r="J6" s="917"/>
      <c r="K6" s="918"/>
      <c r="L6" s="916" t="str">
        <f>VLOOKUP($A6,'(B3) Struktura Funksionale'!$A$7:$E$146,5,FALSE)</f>
        <v>I veti</v>
      </c>
      <c r="M6" s="917"/>
      <c r="N6" s="917"/>
      <c r="O6" s="918"/>
    </row>
    <row r="7" spans="1:15" ht="13.5" hidden="1" customHeight="1" x14ac:dyDescent="0.2">
      <c r="A7" s="914" t="str">
        <f>'(B3) Struktura Funksionale'!A16</f>
        <v>Programi 2b</v>
      </c>
      <c r="B7" s="915"/>
      <c r="C7" s="916" t="str">
        <f>VLOOKUP($A7,'(B3) Struktura Funksionale'!$A$7:$E$146,3,FALSE)</f>
        <v>Gjendja civile</v>
      </c>
      <c r="D7" s="917"/>
      <c r="E7" s="917"/>
      <c r="F7" s="917"/>
      <c r="G7" s="917"/>
      <c r="H7" s="918"/>
      <c r="I7" s="916" t="str">
        <f>VLOOKUP($A7,'(B3) Struktura Funksionale'!$A$7:$E$146,4,FALSE)</f>
        <v>E detyrueshme</v>
      </c>
      <c r="J7" s="917"/>
      <c r="K7" s="918"/>
      <c r="L7" s="916" t="str">
        <f>VLOOKUP($A7,'(B3) Struktura Funksionale'!$A$7:$E$146,5,FALSE)</f>
        <v>I veti</v>
      </c>
      <c r="M7" s="917"/>
      <c r="N7" s="917"/>
      <c r="O7" s="918"/>
    </row>
    <row r="8" spans="1:15" ht="13.5" customHeight="1" x14ac:dyDescent="0.2">
      <c r="A8" s="914" t="str">
        <f>'(B3) Struktura Funksionale'!A17</f>
        <v>Programi 2c</v>
      </c>
      <c r="B8" s="915"/>
      <c r="C8" s="916" t="str">
        <f>VLOOKUP($A8,'(B3) Struktura Funksionale'!$A$7:$E$146,3,FALSE)</f>
        <v>Shërbime të tjera të përgjithshme</v>
      </c>
      <c r="D8" s="917"/>
      <c r="E8" s="917"/>
      <c r="F8" s="917"/>
      <c r="G8" s="917"/>
      <c r="H8" s="918"/>
      <c r="I8" s="916" t="str">
        <f>VLOOKUP($A8,'(B3) Struktura Funksionale'!$A$7:$E$146,4,FALSE)</f>
        <v>E detyrueshme</v>
      </c>
      <c r="J8" s="917"/>
      <c r="K8" s="918"/>
      <c r="L8" s="916" t="str">
        <f>VLOOKUP($A8,'(B3) Struktura Funksionale'!$A$7:$E$146,5,FALSE)</f>
        <v>I veti</v>
      </c>
      <c r="M8" s="917"/>
      <c r="N8" s="917"/>
      <c r="O8" s="918"/>
    </row>
    <row r="9" spans="1:15" ht="13.5" customHeight="1" x14ac:dyDescent="0.2">
      <c r="A9" s="914" t="str">
        <f>'(B3) Struktura Funksionale'!A18</f>
        <v>Programi 2d</v>
      </c>
      <c r="B9" s="915"/>
      <c r="C9" s="916" t="str">
        <f>VLOOKUP($A9,'(B3) Struktura Funksionale'!$A$7:$E$146,3,FALSE)</f>
        <v>Pagesa për shërbimin e borxhit të brendshëm</v>
      </c>
      <c r="D9" s="917"/>
      <c r="E9" s="917"/>
      <c r="F9" s="917"/>
      <c r="G9" s="917"/>
      <c r="H9" s="918"/>
      <c r="I9" s="916" t="str">
        <f>VLOOKUP($A9,'(B3) Struktura Funksionale'!$A$7:$E$146,4,FALSE)</f>
        <v>E detyrueshme</v>
      </c>
      <c r="J9" s="917"/>
      <c r="K9" s="918"/>
      <c r="L9" s="916" t="str">
        <f>VLOOKUP($A9,'(B3) Struktura Funksionale'!$A$7:$E$146,5,FALSE)</f>
        <v>I veti</v>
      </c>
      <c r="M9" s="917"/>
      <c r="N9" s="917"/>
      <c r="O9" s="918"/>
    </row>
    <row r="10" spans="1:15" ht="13.5" customHeight="1" x14ac:dyDescent="0.2">
      <c r="A10" s="914" t="str">
        <f>'(B3) Struktura Funksionale'!A19</f>
        <v>Programi 2e</v>
      </c>
      <c r="B10" s="915"/>
      <c r="C10" s="916">
        <f>VLOOKUP($A10,'(B3) Struktura Funksionale'!$A$7:$E$146,3,FALSE)</f>
        <v>0</v>
      </c>
      <c r="D10" s="917"/>
      <c r="E10" s="917"/>
      <c r="F10" s="917"/>
      <c r="G10" s="917"/>
      <c r="H10" s="918"/>
      <c r="I10" s="916">
        <f>VLOOKUP($A10,'(B3) Struktura Funksionale'!$A$7:$E$146,4,FALSE)</f>
        <v>0</v>
      </c>
      <c r="J10" s="917"/>
      <c r="K10" s="918"/>
      <c r="L10" s="916">
        <f>VLOOKUP($A10,'(B3) Struktura Funksionale'!$A$7:$E$146,5,FALSE)</f>
        <v>0</v>
      </c>
      <c r="M10" s="917"/>
      <c r="N10" s="917"/>
      <c r="O10" s="918"/>
    </row>
    <row r="11" spans="1:15" ht="13.5" hidden="1" customHeight="1" x14ac:dyDescent="0.2">
      <c r="A11" s="914"/>
      <c r="B11" s="915"/>
      <c r="C11" s="916"/>
      <c r="D11" s="917"/>
      <c r="E11" s="917"/>
      <c r="F11" s="917"/>
      <c r="G11" s="917"/>
      <c r="H11" s="918"/>
      <c r="I11" s="916"/>
      <c r="J11" s="917"/>
      <c r="K11" s="918"/>
      <c r="L11" s="916"/>
      <c r="M11" s="917"/>
      <c r="N11" s="917"/>
      <c r="O11" s="918"/>
    </row>
    <row r="12" spans="1:15" ht="11.25" customHeight="1" x14ac:dyDescent="0.2"/>
    <row r="13" spans="1:15" ht="21" customHeight="1" x14ac:dyDescent="0.25">
      <c r="A13" s="933" t="str">
        <f>'(G1) Fjalori'!A359</f>
        <v>PËRMBLEDHJE E KËRKESËS BUXHETORE</v>
      </c>
      <c r="B13" s="934"/>
      <c r="C13" s="935"/>
      <c r="D13" s="935"/>
      <c r="E13" s="935"/>
      <c r="F13" s="935"/>
      <c r="G13" s="935"/>
      <c r="H13" s="935"/>
      <c r="I13" s="935"/>
      <c r="J13" s="935"/>
      <c r="K13" s="935"/>
      <c r="L13" s="935"/>
      <c r="M13" s="935"/>
      <c r="N13" s="935"/>
      <c r="O13" s="936"/>
    </row>
    <row r="14" spans="1:15" s="214" customFormat="1" ht="21" customHeight="1" x14ac:dyDescent="0.25">
      <c r="A14" s="213" t="str">
        <f>A2</f>
        <v>Nënfunksioni 2</v>
      </c>
      <c r="B14" s="937" t="str">
        <f>B$2</f>
        <v>017 Shërbime të  huamarrjes vendore</v>
      </c>
      <c r="C14" s="937"/>
      <c r="D14" s="937"/>
      <c r="E14" s="937"/>
      <c r="F14" s="937"/>
      <c r="G14" s="937"/>
      <c r="H14" s="937"/>
      <c r="I14" s="937"/>
      <c r="J14" s="937"/>
      <c r="K14" s="937"/>
      <c r="L14" s="937"/>
      <c r="M14" s="937"/>
      <c r="N14" s="937"/>
      <c r="O14" s="937"/>
    </row>
    <row r="15" spans="1:15" ht="21" customHeight="1" x14ac:dyDescent="0.2">
      <c r="A15" s="933" t="str">
        <f>'(G1) Fjalori'!A384</f>
        <v>SHPENZIME TË PRITSHME</v>
      </c>
      <c r="B15" s="934"/>
      <c r="C15" s="934"/>
      <c r="D15" s="934"/>
      <c r="E15" s="934"/>
      <c r="F15" s="934"/>
      <c r="G15" s="954"/>
      <c r="H15" s="131"/>
      <c r="I15" s="955" t="str">
        <f>I29</f>
        <v xml:space="preserve">TË ARDHURAT E PRITSHME </v>
      </c>
      <c r="J15" s="934"/>
      <c r="K15" s="934"/>
      <c r="L15" s="934"/>
      <c r="M15" s="934"/>
      <c r="N15" s="934"/>
      <c r="O15" s="954"/>
    </row>
    <row r="16" spans="1:15" s="121" customFormat="1" ht="20.25" customHeight="1" x14ac:dyDescent="0.25">
      <c r="A16" s="211"/>
      <c r="B16" s="249">
        <f>'(B1)Informacion i përgjithshëm '!B5</f>
        <v>2019</v>
      </c>
      <c r="C16" s="249">
        <f>'(B1)Informacion i përgjithshëm '!B6</f>
        <v>2020</v>
      </c>
      <c r="D16" s="249">
        <f>'(B1)Informacion i përgjithshëm '!B7</f>
        <v>2021</v>
      </c>
      <c r="E16" s="250">
        <f>'(B1)Informacion i përgjithshëm '!B8</f>
        <v>2022</v>
      </c>
      <c r="F16" s="250">
        <f>'(B1)Informacion i përgjithshëm '!B9</f>
        <v>2023</v>
      </c>
      <c r="G16" s="250">
        <f>'(B1)Informacion i përgjithshëm '!B10</f>
        <v>2024</v>
      </c>
      <c r="H16" s="212"/>
      <c r="I16" s="307"/>
      <c r="J16" s="249">
        <f t="shared" ref="J16:O16" si="0">B16</f>
        <v>2019</v>
      </c>
      <c r="K16" s="249">
        <f t="shared" si="0"/>
        <v>2020</v>
      </c>
      <c r="L16" s="249">
        <f t="shared" si="0"/>
        <v>2021</v>
      </c>
      <c r="M16" s="250">
        <f t="shared" si="0"/>
        <v>2022</v>
      </c>
      <c r="N16" s="250">
        <f t="shared" si="0"/>
        <v>2023</v>
      </c>
      <c r="O16" s="250">
        <f t="shared" si="0"/>
        <v>2024</v>
      </c>
    </row>
    <row r="17" spans="1:15" ht="12.75" x14ac:dyDescent="0.2">
      <c r="A17" s="953"/>
      <c r="B17" s="953"/>
      <c r="C17" s="953"/>
      <c r="D17" s="953"/>
      <c r="E17" s="953"/>
      <c r="F17" s="953"/>
      <c r="G17" s="953"/>
      <c r="H17" s="131"/>
    </row>
    <row r="18" spans="1:15" ht="12.75" x14ac:dyDescent="0.2">
      <c r="A18" s="137" t="str">
        <f>A15</f>
        <v>SHPENZIME TË PRITSHME</v>
      </c>
      <c r="B18" s="34">
        <f t="shared" ref="B18:G18" si="1">B72+B111+B150+B189+B228+B266</f>
        <v>11202</v>
      </c>
      <c r="C18" s="34">
        <f t="shared" si="1"/>
        <v>10996</v>
      </c>
      <c r="D18" s="34">
        <f t="shared" si="1"/>
        <v>11426</v>
      </c>
      <c r="E18" s="129">
        <f t="shared" si="1"/>
        <v>11129</v>
      </c>
      <c r="F18" s="129">
        <f t="shared" si="1"/>
        <v>8346</v>
      </c>
      <c r="G18" s="129">
        <f t="shared" si="1"/>
        <v>0</v>
      </c>
      <c r="H18" s="131"/>
      <c r="I18" s="938" t="str">
        <f>'(G1) Fjalori'!A385</f>
        <v>VLERËSIM I ARDHURAVE NGA TARIFAT</v>
      </c>
      <c r="J18" s="939"/>
      <c r="K18" s="939"/>
      <c r="L18" s="939"/>
      <c r="M18" s="939"/>
      <c r="N18" s="939"/>
      <c r="O18" s="940"/>
    </row>
    <row r="19" spans="1:15" ht="12.75" x14ac:dyDescent="0.2">
      <c r="A19" s="125"/>
      <c r="B19" s="210"/>
      <c r="C19" s="126"/>
      <c r="D19" s="126"/>
      <c r="E19" s="10"/>
      <c r="F19" s="10"/>
      <c r="G19" s="133"/>
      <c r="H19" s="10"/>
      <c r="I19" s="137" t="str">
        <f>'(G1) Fjalori'!A388</f>
        <v>VLERËSIM I ARDHURAVE NGA TARIFAT</v>
      </c>
      <c r="J19" s="35">
        <f t="shared" ref="J19:O19" si="2">J73+J112+J151+J190+J229+J267</f>
        <v>0</v>
      </c>
      <c r="K19" s="35">
        <f t="shared" si="2"/>
        <v>0</v>
      </c>
      <c r="L19" s="34">
        <f t="shared" si="2"/>
        <v>0</v>
      </c>
      <c r="M19" s="129">
        <f t="shared" si="2"/>
        <v>0</v>
      </c>
      <c r="N19" s="129">
        <f t="shared" si="2"/>
        <v>0</v>
      </c>
      <c r="O19" s="129">
        <f t="shared" si="2"/>
        <v>0</v>
      </c>
    </row>
    <row r="20" spans="1:15" ht="12.75" x14ac:dyDescent="0.2">
      <c r="A20" s="944" t="str">
        <f>A15</f>
        <v>SHPENZIME TË PRITSHME</v>
      </c>
      <c r="B20" s="945"/>
      <c r="C20" s="945"/>
      <c r="D20" s="945"/>
      <c r="E20" s="945"/>
      <c r="F20" s="945"/>
      <c r="G20" s="946"/>
      <c r="H20" s="10"/>
    </row>
    <row r="21" spans="1:15" ht="12.75" customHeight="1" x14ac:dyDescent="0.2">
      <c r="A21" s="938" t="str">
        <f>'(G1) Fjalori'!A382</f>
        <v>KOSTO DIREKTE PËR PROJEKTET DHE SHPENZIMET KAPITALE</v>
      </c>
      <c r="B21" s="939"/>
      <c r="C21" s="939"/>
      <c r="D21" s="939"/>
      <c r="E21" s="939"/>
      <c r="F21" s="939"/>
      <c r="G21" s="940"/>
      <c r="H21" s="31"/>
    </row>
    <row r="22" spans="1:15" ht="12.75" customHeight="1" x14ac:dyDescent="0.2">
      <c r="A22" s="124" t="str">
        <f>'(G1) Fjalori'!A360</f>
        <v>Pagat</v>
      </c>
      <c r="B22" s="941">
        <f>'(G1) Fjalori'!C360</f>
        <v>600</v>
      </c>
      <c r="C22" s="942"/>
      <c r="D22" s="943"/>
      <c r="E22" s="305">
        <f t="shared" ref="E22:G33" si="3">E76+E115+E154+E193+E232+E270</f>
        <v>0</v>
      </c>
      <c r="F22" s="305">
        <f t="shared" si="3"/>
        <v>0</v>
      </c>
      <c r="G22" s="305">
        <f t="shared" si="3"/>
        <v>0</v>
      </c>
      <c r="H22" s="31"/>
      <c r="I22" s="938" t="str">
        <f>'(G1) Fjalori'!A389</f>
        <v>VLERËSIMI I TË ARDHURAVE ME DESTINACION</v>
      </c>
      <c r="J22" s="939"/>
      <c r="K22" s="939"/>
      <c r="L22" s="939"/>
      <c r="M22" s="939"/>
      <c r="N22" s="939"/>
      <c r="O22" s="940"/>
    </row>
    <row r="23" spans="1:15" ht="12.75" customHeight="1" x14ac:dyDescent="0.2">
      <c r="A23" s="124" t="str">
        <f>'(G1) Fjalori'!A361</f>
        <v>Sigurimet Shoqërore</v>
      </c>
      <c r="B23" s="941">
        <f>'(G1) Fjalori'!C361</f>
        <v>601</v>
      </c>
      <c r="C23" s="942"/>
      <c r="D23" s="943"/>
      <c r="E23" s="305">
        <f t="shared" si="3"/>
        <v>0</v>
      </c>
      <c r="F23" s="305">
        <f t="shared" si="3"/>
        <v>0</v>
      </c>
      <c r="G23" s="305">
        <f t="shared" si="3"/>
        <v>0</v>
      </c>
      <c r="H23" s="31"/>
      <c r="I23" s="252" t="str">
        <f>'(G1) Fjalori'!A390</f>
        <v>Transferta e kushtëzuar</v>
      </c>
      <c r="J23" s="956"/>
      <c r="K23" s="953"/>
      <c r="L23" s="957"/>
      <c r="M23" s="305">
        <f t="shared" ref="M23:O27" si="4">M76+M115+M154+M193+M232+M270</f>
        <v>0</v>
      </c>
      <c r="N23" s="305">
        <f t="shared" si="4"/>
        <v>0</v>
      </c>
      <c r="O23" s="305">
        <f t="shared" si="4"/>
        <v>0</v>
      </c>
    </row>
    <row r="24" spans="1:15" ht="12.75" customHeight="1" x14ac:dyDescent="0.2">
      <c r="A24" s="124" t="str">
        <f>'(G1) Fjalori'!A362</f>
        <v>Mallra dhe shërbime</v>
      </c>
      <c r="B24" s="941">
        <f>'(G1) Fjalori'!C362</f>
        <v>602</v>
      </c>
      <c r="C24" s="942"/>
      <c r="D24" s="943"/>
      <c r="E24" s="305">
        <f t="shared" si="3"/>
        <v>0</v>
      </c>
      <c r="F24" s="305">
        <f t="shared" si="3"/>
        <v>0</v>
      </c>
      <c r="G24" s="305">
        <f t="shared" si="3"/>
        <v>0</v>
      </c>
      <c r="H24" s="53"/>
      <c r="I24" s="252" t="str">
        <f>'(G1) Fjalori'!A391</f>
        <v>Trasferta Specifike</v>
      </c>
      <c r="J24" s="958"/>
      <c r="K24" s="959"/>
      <c r="L24" s="960"/>
      <c r="M24" s="305">
        <f t="shared" si="4"/>
        <v>0</v>
      </c>
      <c r="N24" s="305">
        <f t="shared" si="4"/>
        <v>0</v>
      </c>
      <c r="O24" s="305">
        <f t="shared" si="4"/>
        <v>0</v>
      </c>
    </row>
    <row r="25" spans="1:15" ht="12.75" customHeight="1" x14ac:dyDescent="0.2">
      <c r="A25" s="124" t="str">
        <f>'(G1) Fjalori'!A363</f>
        <v>Subvencione</v>
      </c>
      <c r="B25" s="941">
        <f>'(G1) Fjalori'!C363</f>
        <v>603</v>
      </c>
      <c r="C25" s="942"/>
      <c r="D25" s="943"/>
      <c r="E25" s="305">
        <f t="shared" si="3"/>
        <v>0</v>
      </c>
      <c r="F25" s="305">
        <f t="shared" si="3"/>
        <v>0</v>
      </c>
      <c r="G25" s="305">
        <f t="shared" si="3"/>
        <v>0</v>
      </c>
      <c r="H25" s="8"/>
      <c r="I25" s="252" t="str">
        <f>'(G1) Fjalori'!A392</f>
        <v>Trashëgimi me destinacion</v>
      </c>
      <c r="J25" s="958"/>
      <c r="K25" s="959"/>
      <c r="L25" s="960"/>
      <c r="M25" s="302">
        <f t="shared" si="4"/>
        <v>0</v>
      </c>
      <c r="N25" s="548">
        <f t="shared" si="4"/>
        <v>0</v>
      </c>
      <c r="O25" s="548">
        <f t="shared" si="4"/>
        <v>0</v>
      </c>
    </row>
    <row r="26" spans="1:15" ht="12.75" x14ac:dyDescent="0.2">
      <c r="A26" s="124" t="str">
        <f>'(G1) Fjalori'!A364</f>
        <v>Të tjera transferta korrente të brendshme</v>
      </c>
      <c r="B26" s="941">
        <f>'(G1) Fjalori'!C364</f>
        <v>604</v>
      </c>
      <c r="C26" s="942"/>
      <c r="D26" s="943"/>
      <c r="E26" s="305">
        <f t="shared" si="3"/>
        <v>0</v>
      </c>
      <c r="F26" s="305">
        <f t="shared" si="3"/>
        <v>0</v>
      </c>
      <c r="G26" s="305">
        <f t="shared" si="3"/>
        <v>0</v>
      </c>
      <c r="H26" s="53"/>
      <c r="I26" s="252" t="str">
        <f>'(G1) Fjalori'!A393</f>
        <v>Burime të tjera (përfshirë gjobat)</v>
      </c>
      <c r="J26" s="961"/>
      <c r="K26" s="962"/>
      <c r="L26" s="963"/>
      <c r="M26" s="305">
        <f t="shared" si="4"/>
        <v>0</v>
      </c>
      <c r="N26" s="305">
        <f t="shared" si="4"/>
        <v>0</v>
      </c>
      <c r="O26" s="305">
        <f t="shared" si="4"/>
        <v>0</v>
      </c>
    </row>
    <row r="27" spans="1:15" ht="12.75" x14ac:dyDescent="0.2">
      <c r="A27" s="124" t="str">
        <f>'(G1) Fjalori'!A365</f>
        <v>Transferta korrente të huaja</v>
      </c>
      <c r="B27" s="941">
        <f>'(G1) Fjalori'!C365</f>
        <v>605</v>
      </c>
      <c r="C27" s="942"/>
      <c r="D27" s="943"/>
      <c r="E27" s="305">
        <f t="shared" si="3"/>
        <v>0</v>
      </c>
      <c r="F27" s="305">
        <f t="shared" si="3"/>
        <v>0</v>
      </c>
      <c r="G27" s="305">
        <f t="shared" si="3"/>
        <v>0</v>
      </c>
      <c r="H27" s="53"/>
      <c r="I27" s="252" t="str">
        <f>'(G1) Fjalori'!A394</f>
        <v>VLERËSIMI I TË ARDHURAVE ME DESTINACION</v>
      </c>
      <c r="J27" s="34">
        <f>J80+J119+J158+J197+J236+J274</f>
        <v>0</v>
      </c>
      <c r="K27" s="34">
        <f>K80+K119+K158+K197+K236+K274</f>
        <v>0</v>
      </c>
      <c r="L27" s="34">
        <f>L80+L119+L158+L197+L236+L274</f>
        <v>0</v>
      </c>
      <c r="M27" s="129">
        <f t="shared" si="4"/>
        <v>0</v>
      </c>
      <c r="N27" s="129">
        <f t="shared" si="4"/>
        <v>0</v>
      </c>
      <c r="O27" s="129">
        <f t="shared" si="4"/>
        <v>0</v>
      </c>
    </row>
    <row r="28" spans="1:15" ht="12.75" x14ac:dyDescent="0.2">
      <c r="A28" s="124" t="str">
        <f>'(G1) Fjalori'!A366</f>
        <v>Transferta për Buxhetet Familiare dhe Individët</v>
      </c>
      <c r="B28" s="941">
        <f>'(G1) Fjalori'!C366</f>
        <v>606</v>
      </c>
      <c r="C28" s="942"/>
      <c r="D28" s="943"/>
      <c r="E28" s="305">
        <f t="shared" si="3"/>
        <v>0</v>
      </c>
      <c r="F28" s="305">
        <f t="shared" si="3"/>
        <v>0</v>
      </c>
      <c r="G28" s="305">
        <f t="shared" si="3"/>
        <v>0</v>
      </c>
      <c r="H28" s="53"/>
    </row>
    <row r="29" spans="1:15" ht="12.75" x14ac:dyDescent="0.2">
      <c r="A29" s="124" t="str">
        <f>'(G1) Fjalori'!A367</f>
        <v>Shpenzimet kapitale</v>
      </c>
      <c r="B29" s="941" t="str">
        <f>'(G1) Fjalori'!C367</f>
        <v>230 / 231</v>
      </c>
      <c r="C29" s="942"/>
      <c r="D29" s="943"/>
      <c r="E29" s="305">
        <f t="shared" si="3"/>
        <v>0</v>
      </c>
      <c r="F29" s="305">
        <f t="shared" si="3"/>
        <v>0</v>
      </c>
      <c r="G29" s="305">
        <f t="shared" si="3"/>
        <v>0</v>
      </c>
      <c r="H29" s="53"/>
      <c r="I29" s="137" t="str">
        <f>'(G1) Fjalori'!A395</f>
        <v xml:space="preserve">TË ARDHURAT E PRITSHME </v>
      </c>
      <c r="J29" s="34">
        <f t="shared" ref="J29:O29" si="5">J82+J121+J160+J199+J238+J276</f>
        <v>0</v>
      </c>
      <c r="K29" s="34">
        <f t="shared" si="5"/>
        <v>0</v>
      </c>
      <c r="L29" s="34">
        <f t="shared" si="5"/>
        <v>0</v>
      </c>
      <c r="M29" s="129">
        <f t="shared" si="5"/>
        <v>0</v>
      </c>
      <c r="N29" s="129">
        <f t="shared" si="5"/>
        <v>0</v>
      </c>
      <c r="O29" s="129">
        <f t="shared" si="5"/>
        <v>0</v>
      </c>
    </row>
    <row r="30" spans="1:15" ht="12.75" x14ac:dyDescent="0.2">
      <c r="A30" s="124" t="str">
        <f>'(G1) Fjalori'!A368</f>
        <v>Rezerva</v>
      </c>
      <c r="B30" s="941">
        <f>'(G1) Fjalori'!C368</f>
        <v>609</v>
      </c>
      <c r="C30" s="942"/>
      <c r="D30" s="943"/>
      <c r="E30" s="305">
        <f t="shared" si="3"/>
        <v>0</v>
      </c>
      <c r="F30" s="305">
        <f t="shared" si="3"/>
        <v>0</v>
      </c>
      <c r="G30" s="305">
        <f t="shared" si="3"/>
        <v>0</v>
      </c>
      <c r="H30" s="53"/>
    </row>
    <row r="31" spans="1:15" ht="12.75" x14ac:dyDescent="0.2">
      <c r="A31" s="124" t="str">
        <f>'(G1) Fjalori'!A369</f>
        <v>Interesa per kredi direkte ose bono</v>
      </c>
      <c r="B31" s="941">
        <f>'(G1) Fjalori'!C369</f>
        <v>650</v>
      </c>
      <c r="C31" s="942"/>
      <c r="D31" s="943"/>
      <c r="E31" s="305">
        <f t="shared" si="3"/>
        <v>0</v>
      </c>
      <c r="F31" s="305">
        <f t="shared" si="3"/>
        <v>0</v>
      </c>
      <c r="G31" s="305">
        <f t="shared" si="3"/>
        <v>0</v>
      </c>
      <c r="H31" s="53"/>
    </row>
    <row r="32" spans="1:15" ht="12.75" customHeight="1" x14ac:dyDescent="0.2">
      <c r="A32" s="124" t="str">
        <f>'(G1) Fjalori'!A370</f>
        <v>Të tjera</v>
      </c>
      <c r="B32" s="941" t="str">
        <f>'(G1) Fjalori'!C370</f>
        <v>69 / ?</v>
      </c>
      <c r="C32" s="942"/>
      <c r="D32" s="943"/>
      <c r="E32" s="305">
        <f t="shared" si="3"/>
        <v>0</v>
      </c>
      <c r="F32" s="305">
        <f t="shared" si="3"/>
        <v>0</v>
      </c>
      <c r="G32" s="305">
        <f t="shared" si="3"/>
        <v>0</v>
      </c>
      <c r="H32" s="53"/>
      <c r="I32" s="947" t="str">
        <f>'(G1) Fjalori'!A415</f>
        <v>SHUMA E KËRKUAR NETO</v>
      </c>
      <c r="J32" s="948"/>
      <c r="K32" s="948"/>
      <c r="L32" s="948"/>
      <c r="M32" s="948"/>
      <c r="N32" s="948"/>
      <c r="O32" s="949"/>
    </row>
    <row r="33" spans="1:15" ht="12.75" customHeight="1" x14ac:dyDescent="0.2">
      <c r="A33" s="306" t="str">
        <f>A21</f>
        <v>KOSTO DIREKTE PËR PROJEKTET DHE SHPENZIMET KAPITALE</v>
      </c>
      <c r="B33" s="941"/>
      <c r="C33" s="942"/>
      <c r="D33" s="943"/>
      <c r="E33" s="129">
        <f t="shared" si="3"/>
        <v>0</v>
      </c>
      <c r="F33" s="129">
        <f t="shared" si="3"/>
        <v>0</v>
      </c>
      <c r="G33" s="129">
        <f t="shared" si="3"/>
        <v>0</v>
      </c>
      <c r="H33" s="53"/>
      <c r="I33" s="950"/>
      <c r="J33" s="951"/>
      <c r="K33" s="951"/>
      <c r="L33" s="951"/>
      <c r="M33" s="951"/>
      <c r="N33" s="951"/>
      <c r="O33" s="952"/>
    </row>
    <row r="34" spans="1:15" ht="12.75" x14ac:dyDescent="0.2">
      <c r="A34" s="938" t="str">
        <f>'(G1) Fjalori'!A383</f>
        <v>SHPENZIME KORRENTE</v>
      </c>
      <c r="B34" s="939"/>
      <c r="C34" s="939"/>
      <c r="D34" s="939"/>
      <c r="E34" s="939"/>
      <c r="F34" s="939"/>
      <c r="G34" s="940"/>
      <c r="H34" s="53"/>
      <c r="I34" s="17" t="str">
        <f>I32</f>
        <v>SHUMA E KËRKUAR NETO</v>
      </c>
      <c r="J34" s="18">
        <f t="shared" ref="J34:O34" si="6">J88+J127+J166+J205+J244+J282</f>
        <v>11202</v>
      </c>
      <c r="K34" s="18">
        <f t="shared" si="6"/>
        <v>10996</v>
      </c>
      <c r="L34" s="18">
        <f t="shared" si="6"/>
        <v>11426</v>
      </c>
      <c r="M34" s="18">
        <f t="shared" si="6"/>
        <v>11129</v>
      </c>
      <c r="N34" s="18">
        <f t="shared" si="6"/>
        <v>8346</v>
      </c>
      <c r="O34" s="18">
        <f t="shared" si="6"/>
        <v>0</v>
      </c>
    </row>
    <row r="35" spans="1:15" ht="12.75" x14ac:dyDescent="0.2">
      <c r="A35" s="124" t="str">
        <f>A22</f>
        <v>Pagat</v>
      </c>
      <c r="B35" s="941">
        <f>B22</f>
        <v>600</v>
      </c>
      <c r="C35" s="942"/>
      <c r="D35" s="943"/>
      <c r="E35" s="305">
        <f t="shared" ref="E35:G46" si="7">E89+E128+E167+E206+E245+E283</f>
        <v>0</v>
      </c>
      <c r="F35" s="305">
        <f t="shared" si="7"/>
        <v>0</v>
      </c>
      <c r="G35" s="305">
        <f t="shared" si="7"/>
        <v>0</v>
      </c>
      <c r="H35" s="53"/>
      <c r="I35" s="53"/>
      <c r="J35" s="53"/>
      <c r="K35" s="53"/>
      <c r="L35" s="14"/>
      <c r="M35" s="54"/>
    </row>
    <row r="36" spans="1:15" ht="12.75" customHeight="1" x14ac:dyDescent="0.2">
      <c r="A36" s="124" t="str">
        <f t="shared" ref="A36:A45" si="8">A23</f>
        <v>Sigurimet Shoqërore</v>
      </c>
      <c r="B36" s="941">
        <f t="shared" ref="B36:B45" si="9">B23</f>
        <v>601</v>
      </c>
      <c r="C36" s="942"/>
      <c r="D36" s="943"/>
      <c r="E36" s="305">
        <f t="shared" si="7"/>
        <v>0</v>
      </c>
      <c r="F36" s="305">
        <f t="shared" si="7"/>
        <v>0</v>
      </c>
      <c r="G36" s="305">
        <f t="shared" si="7"/>
        <v>0</v>
      </c>
      <c r="H36" s="53"/>
    </row>
    <row r="37" spans="1:15" ht="12.75" x14ac:dyDescent="0.2">
      <c r="A37" s="124" t="str">
        <f t="shared" si="8"/>
        <v>Mallra dhe shërbime</v>
      </c>
      <c r="B37" s="941">
        <f t="shared" si="9"/>
        <v>602</v>
      </c>
      <c r="C37" s="942"/>
      <c r="D37" s="943"/>
      <c r="E37" s="305">
        <f t="shared" si="7"/>
        <v>0</v>
      </c>
      <c r="F37" s="305">
        <f t="shared" si="7"/>
        <v>0</v>
      </c>
      <c r="G37" s="305">
        <f t="shared" si="7"/>
        <v>0</v>
      </c>
      <c r="H37" s="53"/>
      <c r="I37" s="124" t="str">
        <f>'(G1) Fjalori'!A413</f>
        <v>Angazhimet</v>
      </c>
      <c r="J37" s="992" t="str">
        <f>'(G1) Fjalori'!A454</f>
        <v>Vlera Totale për Aktivitet</v>
      </c>
      <c r="K37" s="993"/>
      <c r="L37" s="994"/>
      <c r="M37" s="129">
        <f t="shared" ref="M37:O40" si="10">M91+M130+M169+M208+M247+M285</f>
        <v>11129</v>
      </c>
      <c r="N37" s="129">
        <f t="shared" si="10"/>
        <v>8346</v>
      </c>
      <c r="O37" s="129">
        <f t="shared" si="10"/>
        <v>0</v>
      </c>
    </row>
    <row r="38" spans="1:15" ht="12.75" x14ac:dyDescent="0.2">
      <c r="A38" s="124" t="str">
        <f t="shared" si="8"/>
        <v>Subvencione</v>
      </c>
      <c r="B38" s="941">
        <f t="shared" si="9"/>
        <v>603</v>
      </c>
      <c r="C38" s="942"/>
      <c r="D38" s="943"/>
      <c r="E38" s="305">
        <f t="shared" si="7"/>
        <v>0</v>
      </c>
      <c r="F38" s="305">
        <f t="shared" si="7"/>
        <v>0</v>
      </c>
      <c r="G38" s="305">
        <f t="shared" si="7"/>
        <v>0</v>
      </c>
      <c r="H38" s="53"/>
      <c r="I38" s="318" t="str">
        <f>'(G1) Fjalori'!A456</f>
        <v>Qëllime</v>
      </c>
      <c r="J38" s="319" t="str">
        <f>A29</f>
        <v>Shpenzimet kapitale</v>
      </c>
      <c r="K38" s="316"/>
      <c r="L38" s="317"/>
      <c r="M38" s="129">
        <f t="shared" si="10"/>
        <v>0</v>
      </c>
      <c r="N38" s="129">
        <f t="shared" si="10"/>
        <v>0</v>
      </c>
      <c r="O38" s="129">
        <f t="shared" si="10"/>
        <v>0</v>
      </c>
    </row>
    <row r="39" spans="1:15" ht="12.75" x14ac:dyDescent="0.2">
      <c r="A39" s="124" t="str">
        <f t="shared" si="8"/>
        <v>Të tjera transferta korrente të brendshme</v>
      </c>
      <c r="B39" s="941">
        <f t="shared" si="9"/>
        <v>604</v>
      </c>
      <c r="C39" s="942"/>
      <c r="D39" s="943"/>
      <c r="E39" s="305">
        <f t="shared" si="7"/>
        <v>0</v>
      </c>
      <c r="F39" s="305">
        <f t="shared" si="7"/>
        <v>0</v>
      </c>
      <c r="G39" s="305">
        <f t="shared" si="7"/>
        <v>0</v>
      </c>
      <c r="H39" s="53"/>
      <c r="I39" s="315"/>
      <c r="J39" s="319" t="str">
        <f>A24</f>
        <v>Mallra dhe shërbime</v>
      </c>
      <c r="K39" s="316"/>
      <c r="L39" s="317"/>
      <c r="M39" s="129">
        <f t="shared" si="10"/>
        <v>0</v>
      </c>
      <c r="N39" s="129">
        <f t="shared" si="10"/>
        <v>0</v>
      </c>
      <c r="O39" s="129">
        <f t="shared" si="10"/>
        <v>0</v>
      </c>
    </row>
    <row r="40" spans="1:15" ht="12.75" x14ac:dyDescent="0.2">
      <c r="A40" s="124" t="str">
        <f t="shared" si="8"/>
        <v>Transferta korrente të huaja</v>
      </c>
      <c r="B40" s="941">
        <f t="shared" si="9"/>
        <v>605</v>
      </c>
      <c r="C40" s="942"/>
      <c r="D40" s="943"/>
      <c r="E40" s="305">
        <f t="shared" si="7"/>
        <v>0</v>
      </c>
      <c r="F40" s="305">
        <f t="shared" si="7"/>
        <v>0</v>
      </c>
      <c r="G40" s="305">
        <f t="shared" si="7"/>
        <v>0</v>
      </c>
      <c r="H40" s="53"/>
      <c r="I40" s="315"/>
      <c r="J40" s="319" t="str">
        <f>'(G1) Fjalori'!A455</f>
        <v>Qëllime të mëtejshme</v>
      </c>
      <c r="K40" s="316"/>
      <c r="L40" s="317"/>
      <c r="M40" s="129">
        <f t="shared" si="10"/>
        <v>11129</v>
      </c>
      <c r="N40" s="129">
        <f t="shared" si="10"/>
        <v>8346</v>
      </c>
      <c r="O40" s="129">
        <f t="shared" si="10"/>
        <v>0</v>
      </c>
    </row>
    <row r="41" spans="1:15" ht="12.75" x14ac:dyDescent="0.2">
      <c r="A41" s="124" t="str">
        <f t="shared" si="8"/>
        <v>Transferta për Buxhetet Familiare dhe Individët</v>
      </c>
      <c r="B41" s="941">
        <f t="shared" si="9"/>
        <v>606</v>
      </c>
      <c r="C41" s="942"/>
      <c r="D41" s="943"/>
      <c r="E41" s="305">
        <f t="shared" si="7"/>
        <v>0</v>
      </c>
      <c r="F41" s="305">
        <f t="shared" si="7"/>
        <v>0</v>
      </c>
      <c r="G41" s="305">
        <f t="shared" si="7"/>
        <v>0</v>
      </c>
      <c r="H41" s="53"/>
      <c r="I41" s="315"/>
      <c r="J41" s="998"/>
      <c r="K41" s="998"/>
      <c r="L41" s="998"/>
      <c r="M41" s="344" t="str">
        <f>IF(SUM(M38:M40)=M37,"OK","STOP")</f>
        <v>OK</v>
      </c>
      <c r="N41" s="344" t="str">
        <f>IF(SUM(N38:N40)=N37,"OK","STOP")</f>
        <v>OK</v>
      </c>
      <c r="O41" s="344" t="str">
        <f>IF(SUM(O38:O40)=O37,"OK","STOP")</f>
        <v>OK</v>
      </c>
    </row>
    <row r="42" spans="1:15" ht="12.75" x14ac:dyDescent="0.2">
      <c r="A42" s="648" t="str">
        <f t="shared" si="8"/>
        <v>Shpenzimet kapitale</v>
      </c>
      <c r="B42" s="968" t="str">
        <f t="shared" si="9"/>
        <v>230 / 231</v>
      </c>
      <c r="C42" s="969"/>
      <c r="D42" s="970"/>
      <c r="E42" s="305">
        <f t="shared" si="7"/>
        <v>0</v>
      </c>
      <c r="F42" s="305">
        <f t="shared" si="7"/>
        <v>0</v>
      </c>
      <c r="G42" s="305">
        <f t="shared" si="7"/>
        <v>0</v>
      </c>
      <c r="H42" s="53"/>
    </row>
    <row r="43" spans="1:15" ht="12.75" x14ac:dyDescent="0.2">
      <c r="A43" s="124" t="str">
        <f t="shared" si="8"/>
        <v>Rezerva</v>
      </c>
      <c r="B43" s="941">
        <f t="shared" si="9"/>
        <v>609</v>
      </c>
      <c r="C43" s="942"/>
      <c r="D43" s="943"/>
      <c r="E43" s="305">
        <f t="shared" si="7"/>
        <v>0</v>
      </c>
      <c r="F43" s="305">
        <f t="shared" si="7"/>
        <v>0</v>
      </c>
      <c r="G43" s="305">
        <f t="shared" si="7"/>
        <v>0</v>
      </c>
      <c r="H43" s="53"/>
      <c r="I43" s="142" t="str">
        <f>'(G1) Fjalori'!A416</f>
        <v>Shpjegimet teknike</v>
      </c>
      <c r="J43" s="983"/>
      <c r="K43" s="984"/>
      <c r="L43" s="984"/>
      <c r="M43" s="984"/>
      <c r="N43" s="984"/>
      <c r="O43" s="985"/>
    </row>
    <row r="44" spans="1:15" ht="12.75" x14ac:dyDescent="0.2">
      <c r="A44" s="124" t="str">
        <f t="shared" si="8"/>
        <v>Interesa per kredi direkte ose bono</v>
      </c>
      <c r="B44" s="971">
        <f t="shared" si="9"/>
        <v>650</v>
      </c>
      <c r="C44" s="972"/>
      <c r="D44" s="973"/>
      <c r="E44" s="305">
        <f t="shared" si="7"/>
        <v>11129</v>
      </c>
      <c r="F44" s="305">
        <f t="shared" si="7"/>
        <v>8346</v>
      </c>
      <c r="G44" s="305">
        <f t="shared" si="7"/>
        <v>0</v>
      </c>
      <c r="H44" s="53"/>
      <c r="J44" s="986"/>
      <c r="K44" s="987"/>
      <c r="L44" s="987"/>
      <c r="M44" s="987"/>
      <c r="N44" s="987"/>
      <c r="O44" s="988"/>
    </row>
    <row r="45" spans="1:15" ht="12.75" customHeight="1" x14ac:dyDescent="0.2">
      <c r="A45" s="252" t="str">
        <f t="shared" si="8"/>
        <v>Të tjera</v>
      </c>
      <c r="B45" s="941" t="str">
        <f t="shared" si="9"/>
        <v>69 / ?</v>
      </c>
      <c r="C45" s="942"/>
      <c r="D45" s="309" t="str">
        <f>IF(OR(E45&lt;0,F45&lt;0,G45&lt;0),"STOP","OK!")</f>
        <v>OK!</v>
      </c>
      <c r="E45" s="308">
        <f t="shared" si="7"/>
        <v>0</v>
      </c>
      <c r="F45" s="130">
        <f t="shared" si="7"/>
        <v>0</v>
      </c>
      <c r="G45" s="130">
        <f t="shared" si="7"/>
        <v>0</v>
      </c>
      <c r="H45" s="53"/>
      <c r="J45" s="986"/>
      <c r="K45" s="987"/>
      <c r="L45" s="987"/>
      <c r="M45" s="987"/>
      <c r="N45" s="987"/>
      <c r="O45" s="988"/>
    </row>
    <row r="46" spans="1:15" ht="12.75" customHeight="1" x14ac:dyDescent="0.2">
      <c r="A46" s="124" t="str">
        <f>A34</f>
        <v>SHPENZIME KORRENTE</v>
      </c>
      <c r="B46" s="974"/>
      <c r="C46" s="975"/>
      <c r="D46" s="976"/>
      <c r="E46" s="129">
        <f t="shared" si="7"/>
        <v>11129</v>
      </c>
      <c r="F46" s="129">
        <f t="shared" si="7"/>
        <v>8346</v>
      </c>
      <c r="G46" s="129">
        <f t="shared" si="7"/>
        <v>0</v>
      </c>
      <c r="H46" s="53"/>
      <c r="J46" s="986"/>
      <c r="K46" s="987"/>
      <c r="L46" s="987"/>
      <c r="M46" s="987"/>
      <c r="N46" s="987"/>
      <c r="O46" s="988"/>
    </row>
    <row r="47" spans="1:15" ht="12.75" customHeight="1" x14ac:dyDescent="0.2">
      <c r="A47" s="125"/>
      <c r="B47" s="210"/>
      <c r="C47" s="126"/>
      <c r="D47" s="126"/>
      <c r="E47" s="10"/>
      <c r="F47" s="10"/>
      <c r="G47" s="133"/>
      <c r="H47" s="53"/>
      <c r="J47" s="986"/>
      <c r="K47" s="987"/>
      <c r="L47" s="987"/>
      <c r="M47" s="987"/>
      <c r="N47" s="987"/>
      <c r="O47" s="988"/>
    </row>
    <row r="48" spans="1:15" ht="12.75" customHeight="1" x14ac:dyDescent="0.2">
      <c r="A48" s="137" t="str">
        <f>A18</f>
        <v>SHPENZIME TË PRITSHME</v>
      </c>
      <c r="B48" s="34">
        <f t="shared" ref="B48:G48" si="11">B102+B141+B180+B219+B258+B296</f>
        <v>11202</v>
      </c>
      <c r="C48" s="34">
        <f t="shared" si="11"/>
        <v>10996</v>
      </c>
      <c r="D48" s="34">
        <f t="shared" si="11"/>
        <v>11426</v>
      </c>
      <c r="E48" s="129">
        <f t="shared" si="11"/>
        <v>11129</v>
      </c>
      <c r="F48" s="129">
        <f t="shared" si="11"/>
        <v>8346</v>
      </c>
      <c r="G48" s="129">
        <f t="shared" si="11"/>
        <v>0</v>
      </c>
      <c r="H48" s="53"/>
      <c r="J48" s="989"/>
      <c r="K48" s="990"/>
      <c r="L48" s="990"/>
      <c r="M48" s="990"/>
      <c r="N48" s="990"/>
      <c r="O48" s="991"/>
    </row>
    <row r="49" spans="1:15" ht="12.75" x14ac:dyDescent="0.2">
      <c r="H49" s="53"/>
    </row>
    <row r="50" spans="1:15" ht="23.25" customHeight="1" x14ac:dyDescent="0.25">
      <c r="A50" s="933" t="str">
        <f>'(G1) Fjalori'!A396</f>
        <v>PËRPUTHSHMËRIA ME TAVANET</v>
      </c>
      <c r="B50" s="934"/>
      <c r="C50" s="935"/>
      <c r="D50" s="935"/>
      <c r="E50" s="935"/>
      <c r="F50" s="935"/>
      <c r="G50" s="935"/>
      <c r="H50" s="935"/>
      <c r="I50" s="935"/>
      <c r="J50" s="935"/>
      <c r="K50" s="935"/>
      <c r="L50" s="935"/>
      <c r="M50" s="935"/>
      <c r="N50" s="935"/>
      <c r="O50" s="936"/>
    </row>
    <row r="51" spans="1:15" s="27" customFormat="1" ht="26.25" customHeight="1" x14ac:dyDescent="0.25">
      <c r="A51" s="134"/>
      <c r="B51" s="127"/>
      <c r="C51" s="127"/>
      <c r="D51" s="26"/>
      <c r="E51" s="26"/>
      <c r="F51" s="26"/>
      <c r="G51" s="26"/>
      <c r="H51" s="26"/>
      <c r="I51" s="26"/>
      <c r="J51" s="26"/>
      <c r="K51" s="26"/>
      <c r="L51" s="26"/>
      <c r="M51" s="251">
        <f>M70</f>
        <v>2022</v>
      </c>
      <c r="N51" s="251">
        <f t="shared" ref="N51:O51" si="12">N70</f>
        <v>2023</v>
      </c>
      <c r="O51" s="251">
        <f t="shared" si="12"/>
        <v>2024</v>
      </c>
    </row>
    <row r="52" spans="1:15" ht="12.75" x14ac:dyDescent="0.2">
      <c r="A52" s="977" t="str">
        <f>'(G1) Fjalori'!A397</f>
        <v>Tavani i përgjithshëm</v>
      </c>
      <c r="B52" s="978"/>
      <c r="C52" s="978"/>
      <c r="D52" s="978"/>
      <c r="E52" s="978"/>
      <c r="F52" s="978"/>
      <c r="G52" s="978"/>
      <c r="H52" s="978"/>
      <c r="I52" s="978"/>
      <c r="J52" s="978"/>
      <c r="K52" s="978"/>
      <c r="L52" s="979"/>
      <c r="M52" s="138">
        <f>VLOOKUP($A14,'(D1) Tavanet buxhetore'!$A$7:$R$473,7,FALSE)</f>
        <v>11129</v>
      </c>
      <c r="N52" s="138">
        <f>VLOOKUP($A14,'(D1) Tavanet buxhetore'!$A$7:$R$473,8,FALSE)</f>
        <v>8346</v>
      </c>
      <c r="O52" s="672">
        <f>VLOOKUP($A14,'(D1) Tavanet buxhetore'!$A$7:$R$473,9,FALSE)</f>
        <v>0</v>
      </c>
    </row>
    <row r="53" spans="1:15" ht="12.75" x14ac:dyDescent="0.2">
      <c r="A53" s="980" t="str">
        <f>'(G1) Fjalori'!A398</f>
        <v>SHPENZIMET E PRITSHME</v>
      </c>
      <c r="B53" s="981"/>
      <c r="C53" s="981"/>
      <c r="D53" s="981"/>
      <c r="E53" s="981"/>
      <c r="F53" s="981"/>
      <c r="G53" s="981"/>
      <c r="H53" s="981"/>
      <c r="I53" s="981"/>
      <c r="J53" s="981"/>
      <c r="K53" s="981"/>
      <c r="L53" s="982"/>
      <c r="M53" s="139">
        <f>E18</f>
        <v>11129</v>
      </c>
      <c r="N53" s="139">
        <f t="shared" ref="N53:O53" si="13">F18</f>
        <v>8346</v>
      </c>
      <c r="O53" s="673">
        <f t="shared" si="13"/>
        <v>0</v>
      </c>
    </row>
    <row r="54" spans="1:15" ht="12.75" x14ac:dyDescent="0.2">
      <c r="A54" s="996" t="str">
        <f>'(G1) Fjalori'!A399</f>
        <v>Diferenca mes tavaneve të përgjithshme (duhet të jetë &lt;0)</v>
      </c>
      <c r="B54" s="997"/>
      <c r="C54" s="997"/>
      <c r="D54" s="997"/>
      <c r="E54" s="997"/>
      <c r="F54" s="997"/>
      <c r="G54" s="997"/>
      <c r="H54" s="997"/>
      <c r="I54" s="997"/>
      <c r="J54" s="997"/>
      <c r="K54" s="997"/>
      <c r="L54" s="136" t="str">
        <f>IF(AND(M54&lt;0.4,N54&lt;0.4,O54&lt;0.4),"OK!","STOP!")</f>
        <v>OK!</v>
      </c>
      <c r="M54" s="140">
        <f>M53-M52</f>
        <v>0</v>
      </c>
      <c r="N54" s="140">
        <f t="shared" ref="N54:O54" si="14">N53-N52</f>
        <v>0</v>
      </c>
      <c r="O54" s="141">
        <f t="shared" si="14"/>
        <v>0</v>
      </c>
    </row>
    <row r="55" spans="1:15" ht="12.75" x14ac:dyDescent="0.2">
      <c r="A55" s="977" t="str">
        <f>'(G1) Fjalori'!A400</f>
        <v>Tavani i pagave dhe sigurimeve shoqërore</v>
      </c>
      <c r="B55" s="978"/>
      <c r="C55" s="978"/>
      <c r="D55" s="978"/>
      <c r="E55" s="978"/>
      <c r="F55" s="978"/>
      <c r="G55" s="978"/>
      <c r="H55" s="978"/>
      <c r="I55" s="978"/>
      <c r="J55" s="978"/>
      <c r="K55" s="978"/>
      <c r="L55" s="979"/>
      <c r="M55" s="138">
        <f>VLOOKUP($A14,'(D1) Tavanet buxhetore'!$A$7:$R$473,10,FALSE)</f>
        <v>0</v>
      </c>
      <c r="N55" s="138">
        <f>VLOOKUP($A14,'(D1) Tavanet buxhetore'!$A$7:$R$473,11,FALSE)</f>
        <v>0</v>
      </c>
      <c r="O55" s="672">
        <f>VLOOKUP($A14,'(D1) Tavanet buxhetore'!$A$7:$R$473,12,FALSE)</f>
        <v>0</v>
      </c>
    </row>
    <row r="56" spans="1:15" ht="12.75" x14ac:dyDescent="0.2">
      <c r="A56" s="996" t="str">
        <f>'(G1) Fjalori'!A401</f>
        <v>Paga dhe sigurime shoqërore</v>
      </c>
      <c r="B56" s="997"/>
      <c r="C56" s="997"/>
      <c r="D56" s="997"/>
      <c r="E56" s="997"/>
      <c r="F56" s="997"/>
      <c r="G56" s="997"/>
      <c r="H56" s="997"/>
      <c r="I56" s="997"/>
      <c r="J56" s="997"/>
      <c r="K56" s="997"/>
      <c r="L56" s="999"/>
      <c r="M56" s="139">
        <f>E22+E35+E23+E36</f>
        <v>0</v>
      </c>
      <c r="N56" s="139">
        <f t="shared" ref="N56:O56" si="15">F22+F35+F23+F36</f>
        <v>0</v>
      </c>
      <c r="O56" s="673">
        <f t="shared" si="15"/>
        <v>0</v>
      </c>
    </row>
    <row r="57" spans="1:15" ht="12.75" x14ac:dyDescent="0.2">
      <c r="A57" s="996" t="str">
        <f>'(G1) Fjalori'!A402</f>
        <v>Diferenca e tavaneve në paga dhe sigurime shoqërore (duhet të jetë &lt;0)</v>
      </c>
      <c r="B57" s="997"/>
      <c r="C57" s="997"/>
      <c r="D57" s="997"/>
      <c r="E57" s="997"/>
      <c r="F57" s="997"/>
      <c r="G57" s="997"/>
      <c r="H57" s="997"/>
      <c r="I57" s="997"/>
      <c r="J57" s="997"/>
      <c r="K57" s="997"/>
      <c r="L57" s="136" t="str">
        <f>IF(AND(M57&lt;0.4,N57&lt;0.4,O57&lt;0.4),"OK!","STOP!")</f>
        <v>OK!</v>
      </c>
      <c r="M57" s="140">
        <f>M56-M55</f>
        <v>0</v>
      </c>
      <c r="N57" s="140">
        <f t="shared" ref="N57:O57" si="16">N56-N55</f>
        <v>0</v>
      </c>
      <c r="O57" s="141">
        <f t="shared" si="16"/>
        <v>0</v>
      </c>
    </row>
    <row r="58" spans="1:15" s="27" customFormat="1" ht="12.75" x14ac:dyDescent="0.2">
      <c r="A58" s="977" t="str">
        <f>'(G1) Fjalori'!A403</f>
        <v>Tavani për shpenzime e tjera korrente</v>
      </c>
      <c r="B58" s="978"/>
      <c r="C58" s="978"/>
      <c r="D58" s="978"/>
      <c r="E58" s="978"/>
      <c r="F58" s="978"/>
      <c r="G58" s="978"/>
      <c r="H58" s="978"/>
      <c r="I58" s="978"/>
      <c r="J58" s="978"/>
      <c r="K58" s="978"/>
      <c r="L58" s="979"/>
      <c r="M58" s="138">
        <f>VLOOKUP($A14,'(D1) Tavanet buxhetore'!$A$7:$R$473,13,FALSE)</f>
        <v>11129</v>
      </c>
      <c r="N58" s="138">
        <f>VLOOKUP($A14,'(D1) Tavanet buxhetore'!$A$7:$R$473,14,FALSE)</f>
        <v>8346</v>
      </c>
      <c r="O58" s="672">
        <f>VLOOKUP($A14,'(D1) Tavanet buxhetore'!$A$7:$R$473,15,FALSE)</f>
        <v>0</v>
      </c>
    </row>
    <row r="59" spans="1:15" s="27" customFormat="1" ht="12.75" x14ac:dyDescent="0.2">
      <c r="A59" s="996" t="str">
        <f>'(G1) Fjalori'!A404</f>
        <v>Konsumi (përjashtuar paga dhe sigurimet shoqërore)</v>
      </c>
      <c r="B59" s="997"/>
      <c r="C59" s="997"/>
      <c r="D59" s="997"/>
      <c r="E59" s="997"/>
      <c r="F59" s="997"/>
      <c r="G59" s="997"/>
      <c r="H59" s="997"/>
      <c r="I59" s="997"/>
      <c r="J59" s="997"/>
      <c r="K59" s="997"/>
      <c r="L59" s="999"/>
      <c r="M59" s="139">
        <f>M53-M56-M62</f>
        <v>11129</v>
      </c>
      <c r="N59" s="139">
        <f>N53-N56-N62</f>
        <v>8346</v>
      </c>
      <c r="O59" s="673">
        <f>O53-O56-O62</f>
        <v>0</v>
      </c>
    </row>
    <row r="60" spans="1:15" s="27" customFormat="1" ht="12.75" x14ac:dyDescent="0.2">
      <c r="A60" s="996" t="str">
        <f>'(G1) Fjalori'!A405</f>
        <v>Diferenca e tavaneve në konsum (duhet të jetë &lt;0)</v>
      </c>
      <c r="B60" s="997"/>
      <c r="C60" s="997"/>
      <c r="D60" s="997"/>
      <c r="E60" s="997"/>
      <c r="F60" s="997"/>
      <c r="G60" s="997"/>
      <c r="H60" s="997"/>
      <c r="I60" s="997"/>
      <c r="J60" s="997"/>
      <c r="K60" s="997"/>
      <c r="L60" s="136" t="str">
        <f>IF(AND(M60&lt;0.4,N60&lt;0.4,O60&lt;0.4),"OK!","STOP!")</f>
        <v>OK!</v>
      </c>
      <c r="M60" s="140">
        <f>M59-M58</f>
        <v>0</v>
      </c>
      <c r="N60" s="140">
        <f t="shared" ref="N60:O60" si="17">N59-N58</f>
        <v>0</v>
      </c>
      <c r="O60" s="141">
        <f t="shared" si="17"/>
        <v>0</v>
      </c>
    </row>
    <row r="61" spans="1:15" ht="12.75" x14ac:dyDescent="0.2">
      <c r="A61" s="977" t="str">
        <f>'(G1) Fjalori'!A406</f>
        <v>Minimumi i shpenzimeve kapitale</v>
      </c>
      <c r="B61" s="978"/>
      <c r="C61" s="978"/>
      <c r="D61" s="978"/>
      <c r="E61" s="978"/>
      <c r="F61" s="978"/>
      <c r="G61" s="978"/>
      <c r="H61" s="978"/>
      <c r="I61" s="978"/>
      <c r="J61" s="978"/>
      <c r="K61" s="978"/>
      <c r="L61" s="979"/>
      <c r="M61" s="138">
        <f>VLOOKUP($A14,'(D1) Tavanet buxhetore'!$A$7:$R$473,16,FALSE)</f>
        <v>0</v>
      </c>
      <c r="N61" s="138">
        <f>VLOOKUP($A14,'(D1) Tavanet buxhetore'!$A$7:$R$473,17,FALSE)</f>
        <v>0</v>
      </c>
      <c r="O61" s="672">
        <f>VLOOKUP($A14,'(D1) Tavanet buxhetore'!$A$7:$R$473,18,FALSE)</f>
        <v>0</v>
      </c>
    </row>
    <row r="62" spans="1:15" ht="12.75" x14ac:dyDescent="0.2">
      <c r="A62" s="996" t="str">
        <f>'(G1) Fjalori'!A407</f>
        <v>Shpenzimet kapitale</v>
      </c>
      <c r="B62" s="997"/>
      <c r="C62" s="997"/>
      <c r="D62" s="997"/>
      <c r="E62" s="997"/>
      <c r="F62" s="997"/>
      <c r="G62" s="997"/>
      <c r="H62" s="997"/>
      <c r="I62" s="997"/>
      <c r="J62" s="997"/>
      <c r="K62" s="997"/>
      <c r="L62" s="999"/>
      <c r="M62" s="139">
        <f>E29+E42</f>
        <v>0</v>
      </c>
      <c r="N62" s="139">
        <f t="shared" ref="N62:O62" si="18">F29+F42</f>
        <v>0</v>
      </c>
      <c r="O62" s="673">
        <f t="shared" si="18"/>
        <v>0</v>
      </c>
    </row>
    <row r="63" spans="1:15" s="99" customFormat="1" ht="12.75" x14ac:dyDescent="0.2">
      <c r="A63" s="996" t="str">
        <f>'(G1) Fjalori'!A408</f>
        <v>Diferenca e minimumit të shpenzimeve kapitale (duhet të jetë &gt;0)</v>
      </c>
      <c r="B63" s="997"/>
      <c r="C63" s="997"/>
      <c r="D63" s="997"/>
      <c r="E63" s="997"/>
      <c r="F63" s="997"/>
      <c r="G63" s="997"/>
      <c r="H63" s="997"/>
      <c r="I63" s="997"/>
      <c r="J63" s="997"/>
      <c r="K63" s="997"/>
      <c r="L63" s="136" t="str">
        <f>IF(AND(M63&gt;-0.4,N63&gt;-0.4,O63&gt;-0.4),"OK!","STOP!")</f>
        <v>OK!</v>
      </c>
      <c r="M63" s="140">
        <f>M62-M61</f>
        <v>0</v>
      </c>
      <c r="N63" s="140">
        <f t="shared" ref="N63:O63" si="19">N62-N61</f>
        <v>0</v>
      </c>
      <c r="O63" s="141">
        <f t="shared" si="19"/>
        <v>0</v>
      </c>
    </row>
    <row r="64" spans="1:15" s="99" customFormat="1" ht="12.75" x14ac:dyDescent="0.2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135"/>
      <c r="L64" s="135"/>
      <c r="M64" s="135"/>
      <c r="N64" s="135"/>
      <c r="O64" s="135"/>
    </row>
    <row r="65" spans="1:15" s="99" customFormat="1" ht="12.75" hidden="1" x14ac:dyDescent="0.2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135"/>
      <c r="L65" s="135"/>
      <c r="M65" s="135"/>
      <c r="N65" s="135"/>
      <c r="O65" s="135"/>
    </row>
    <row r="66" spans="1:15" ht="17.25" hidden="1" customHeight="1" x14ac:dyDescent="0.2">
      <c r="A66" s="213" t="str">
        <f t="shared" ref="A66:O66" si="20">A14</f>
        <v>Nënfunksioni 2</v>
      </c>
      <c r="B66" s="937" t="str">
        <f t="shared" si="20"/>
        <v>017 Shërbime të  huamarrjes vendore</v>
      </c>
      <c r="C66" s="937">
        <f t="shared" si="20"/>
        <v>0</v>
      </c>
      <c r="D66" s="937">
        <f t="shared" si="20"/>
        <v>0</v>
      </c>
      <c r="E66" s="937">
        <f t="shared" si="20"/>
        <v>0</v>
      </c>
      <c r="F66" s="937">
        <f t="shared" si="20"/>
        <v>0</v>
      </c>
      <c r="G66" s="937">
        <f t="shared" si="20"/>
        <v>0</v>
      </c>
      <c r="H66" s="937">
        <f t="shared" si="20"/>
        <v>0</v>
      </c>
      <c r="I66" s="937">
        <f t="shared" si="20"/>
        <v>0</v>
      </c>
      <c r="J66" s="937">
        <f t="shared" si="20"/>
        <v>0</v>
      </c>
      <c r="K66" s="937">
        <f t="shared" si="20"/>
        <v>0</v>
      </c>
      <c r="L66" s="937">
        <f t="shared" si="20"/>
        <v>0</v>
      </c>
      <c r="M66" s="937">
        <f t="shared" si="20"/>
        <v>0</v>
      </c>
      <c r="N66" s="937">
        <f t="shared" si="20"/>
        <v>0</v>
      </c>
      <c r="O66" s="937">
        <f t="shared" si="20"/>
        <v>0</v>
      </c>
    </row>
    <row r="67" spans="1:15" ht="17.25" hidden="1" customHeight="1" x14ac:dyDescent="0.2">
      <c r="A67" s="276" t="str">
        <f>A6</f>
        <v>Programi 2a</v>
      </c>
      <c r="B67" s="937" t="str">
        <f>C6</f>
        <v>Planifikimi i përgjithshëm dhe Shërbimet Statistikore</v>
      </c>
      <c r="C67" s="937" t="e">
        <f>#REF!</f>
        <v>#REF!</v>
      </c>
      <c r="D67" s="937" t="e">
        <f>#REF!</f>
        <v>#REF!</v>
      </c>
      <c r="E67" s="937" t="e">
        <f>#REF!</f>
        <v>#REF!</v>
      </c>
      <c r="F67" s="937" t="e">
        <f>#REF!</f>
        <v>#REF!</v>
      </c>
      <c r="G67" s="937" t="e">
        <f>#REF!</f>
        <v>#REF!</v>
      </c>
      <c r="H67" s="937" t="e">
        <f>#REF!</f>
        <v>#REF!</v>
      </c>
      <c r="I67" s="937" t="e">
        <f>#REF!</f>
        <v>#REF!</v>
      </c>
      <c r="J67" s="937" t="e">
        <f>#REF!</f>
        <v>#REF!</v>
      </c>
      <c r="K67" s="937" t="e">
        <f>#REF!</f>
        <v>#REF!</v>
      </c>
      <c r="L67" s="937" t="e">
        <f>#REF!</f>
        <v>#REF!</v>
      </c>
      <c r="M67" s="937" t="e">
        <f>#REF!</f>
        <v>#REF!</v>
      </c>
      <c r="N67" s="937" t="e">
        <f>#REF!</f>
        <v>#REF!</v>
      </c>
      <c r="O67" s="937" t="e">
        <f>#REF!</f>
        <v>#REF!</v>
      </c>
    </row>
    <row r="68" spans="1:15" ht="17.25" hidden="1" customHeight="1" x14ac:dyDescent="0.2">
      <c r="A68" s="646" t="str">
        <f>'(B3) Struktura Funksionale'!B15</f>
        <v>01310</v>
      </c>
      <c r="B68" s="568"/>
      <c r="C68" s="568"/>
      <c r="D68" s="568"/>
      <c r="E68" s="568"/>
      <c r="F68" s="568"/>
      <c r="G68" s="568"/>
      <c r="H68" s="568"/>
      <c r="I68" s="568"/>
      <c r="J68" s="568"/>
      <c r="K68" s="568"/>
      <c r="L68" s="568"/>
      <c r="M68" s="568"/>
      <c r="N68" s="568"/>
      <c r="O68" s="569"/>
    </row>
    <row r="69" spans="1:15" ht="21" hidden="1" customHeight="1" x14ac:dyDescent="0.2">
      <c r="A69" s="964" t="str">
        <f t="shared" ref="A69:G69" si="21">A15</f>
        <v>SHPENZIME TË PRITSHME</v>
      </c>
      <c r="B69" s="965">
        <f t="shared" si="21"/>
        <v>0</v>
      </c>
      <c r="C69" s="965">
        <f t="shared" si="21"/>
        <v>0</v>
      </c>
      <c r="D69" s="965">
        <f t="shared" si="21"/>
        <v>0</v>
      </c>
      <c r="E69" s="965">
        <f t="shared" si="21"/>
        <v>0</v>
      </c>
      <c r="F69" s="965">
        <f t="shared" si="21"/>
        <v>0</v>
      </c>
      <c r="G69" s="966">
        <f t="shared" si="21"/>
        <v>0</v>
      </c>
      <c r="H69" s="131"/>
      <c r="I69" s="967" t="str">
        <f t="shared" ref="I69:O69" si="22">I15</f>
        <v xml:space="preserve">TË ARDHURAT E PRITSHME </v>
      </c>
      <c r="J69" s="965">
        <f t="shared" si="22"/>
        <v>0</v>
      </c>
      <c r="K69" s="965">
        <f t="shared" si="22"/>
        <v>0</v>
      </c>
      <c r="L69" s="965">
        <f t="shared" si="22"/>
        <v>0</v>
      </c>
      <c r="M69" s="965">
        <f t="shared" si="22"/>
        <v>0</v>
      </c>
      <c r="N69" s="965">
        <f t="shared" si="22"/>
        <v>0</v>
      </c>
      <c r="O69" s="966">
        <f t="shared" si="22"/>
        <v>0</v>
      </c>
    </row>
    <row r="70" spans="1:15" ht="19.5" hidden="1" customHeight="1" x14ac:dyDescent="0.2">
      <c r="A70" s="211"/>
      <c r="B70" s="417">
        <f t="shared" ref="B70:G70" si="23">B16</f>
        <v>2019</v>
      </c>
      <c r="C70" s="417">
        <f t="shared" si="23"/>
        <v>2020</v>
      </c>
      <c r="D70" s="417">
        <f t="shared" si="23"/>
        <v>2021</v>
      </c>
      <c r="E70" s="251">
        <f t="shared" si="23"/>
        <v>2022</v>
      </c>
      <c r="F70" s="251">
        <f t="shared" si="23"/>
        <v>2023</v>
      </c>
      <c r="G70" s="251">
        <f t="shared" si="23"/>
        <v>2024</v>
      </c>
      <c r="H70" s="212"/>
      <c r="I70" s="414"/>
      <c r="J70" s="417">
        <f t="shared" ref="J70:O70" si="24">J16</f>
        <v>2019</v>
      </c>
      <c r="K70" s="417">
        <f t="shared" si="24"/>
        <v>2020</v>
      </c>
      <c r="L70" s="417">
        <f t="shared" si="24"/>
        <v>2021</v>
      </c>
      <c r="M70" s="251">
        <f t="shared" si="24"/>
        <v>2022</v>
      </c>
      <c r="N70" s="251">
        <f t="shared" si="24"/>
        <v>2023</v>
      </c>
      <c r="O70" s="251">
        <f t="shared" si="24"/>
        <v>2024</v>
      </c>
    </row>
    <row r="71" spans="1:15" s="10" customFormat="1" ht="12.75" hidden="1" x14ac:dyDescent="0.2">
      <c r="A71" s="418"/>
      <c r="B71" s="411"/>
      <c r="C71" s="411"/>
      <c r="D71" s="411"/>
      <c r="E71" s="412"/>
      <c r="F71" s="412"/>
      <c r="G71" s="413"/>
      <c r="H71" s="212"/>
      <c r="I71" s="410"/>
      <c r="J71" s="411"/>
      <c r="K71" s="411"/>
      <c r="L71" s="411"/>
      <c r="M71" s="412"/>
      <c r="N71" s="412"/>
      <c r="O71" s="413"/>
    </row>
    <row r="72" spans="1:15" ht="12.75" hidden="1" x14ac:dyDescent="0.2">
      <c r="A72" s="415" t="str">
        <f>A18</f>
        <v>SHPENZIME TË PRITSHME</v>
      </c>
      <c r="B72" s="345">
        <f>VLOOKUP(A67,'(C1) Shpenzimet vitet e kaluara'!A$9:O$177,5,FALSE)</f>
        <v>0</v>
      </c>
      <c r="C72" s="345">
        <f>VLOOKUP(A67,'(C1) Shpenzimet vitet e kaluara'!A$9:O$177,9,FALSE)</f>
        <v>0</v>
      </c>
      <c r="D72" s="345">
        <f>VLOOKUP(A67,'(C1) Shpenzimet vitet e kaluara'!A$9:O$177,13,FALSE)</f>
        <v>0</v>
      </c>
      <c r="E72" s="416"/>
      <c r="F72" s="416"/>
      <c r="G72" s="416"/>
      <c r="H72" s="131"/>
      <c r="I72" s="938" t="str">
        <f>I18</f>
        <v>VLERËSIM I ARDHURAVE NGA TARIFAT</v>
      </c>
      <c r="J72" s="939"/>
      <c r="K72" s="939"/>
      <c r="L72" s="939"/>
      <c r="M72" s="939"/>
      <c r="N72" s="939"/>
      <c r="O72" s="940"/>
    </row>
    <row r="73" spans="1:15" ht="12.75" hidden="1" x14ac:dyDescent="0.2">
      <c r="A73" s="125"/>
      <c r="B73" s="210"/>
      <c r="C73" s="126"/>
      <c r="D73" s="126"/>
      <c r="E73" s="10"/>
      <c r="F73" s="10"/>
      <c r="G73" s="133"/>
      <c r="H73" s="10"/>
      <c r="I73" s="137" t="str">
        <f>I19</f>
        <v>VLERËSIM I ARDHURAVE NGA TARIFAT</v>
      </c>
      <c r="J73" s="35">
        <f>VLOOKUP($A67,'(C1) Shpenzimet vitet e kaluara'!$A$9:$O$177,6,FALSE)</f>
        <v>0</v>
      </c>
      <c r="K73" s="35">
        <f>VLOOKUP($A67,'(C1) Shpenzimet vitet e kaluara'!$A$9:$O$177,10,FALSE)</f>
        <v>0</v>
      </c>
      <c r="L73" s="35">
        <f>VLOOKUP($A67,'(C1) Shpenzimet vitet e kaluara'!$A$9:$O$177,14,FALSE)</f>
        <v>0</v>
      </c>
      <c r="M73" s="37"/>
      <c r="N73" s="37"/>
      <c r="O73" s="37"/>
    </row>
    <row r="74" spans="1:15" ht="12.75" hidden="1" x14ac:dyDescent="0.2">
      <c r="A74" s="944" t="str">
        <f t="shared" ref="A74:G75" si="25">A20</f>
        <v>SHPENZIME TË PRITSHME</v>
      </c>
      <c r="B74" s="945">
        <f t="shared" si="25"/>
        <v>0</v>
      </c>
      <c r="C74" s="945">
        <f t="shared" si="25"/>
        <v>0</v>
      </c>
      <c r="D74" s="945">
        <f t="shared" si="25"/>
        <v>0</v>
      </c>
      <c r="E74" s="945">
        <f t="shared" si="25"/>
        <v>0</v>
      </c>
      <c r="F74" s="945">
        <f t="shared" si="25"/>
        <v>0</v>
      </c>
      <c r="G74" s="946">
        <f t="shared" si="25"/>
        <v>0</v>
      </c>
      <c r="H74" s="10"/>
    </row>
    <row r="75" spans="1:15" ht="12.75" hidden="1" x14ac:dyDescent="0.2">
      <c r="A75" s="938" t="str">
        <f t="shared" si="25"/>
        <v>KOSTO DIREKTE PËR PROJEKTET DHE SHPENZIMET KAPITALE</v>
      </c>
      <c r="B75" s="939">
        <f t="shared" si="25"/>
        <v>0</v>
      </c>
      <c r="C75" s="939">
        <f t="shared" si="25"/>
        <v>0</v>
      </c>
      <c r="D75" s="939">
        <f t="shared" si="25"/>
        <v>0</v>
      </c>
      <c r="E75" s="939">
        <f t="shared" si="25"/>
        <v>0</v>
      </c>
      <c r="F75" s="939">
        <f t="shared" si="25"/>
        <v>0</v>
      </c>
      <c r="G75" s="940">
        <f t="shared" si="25"/>
        <v>0</v>
      </c>
      <c r="H75" s="31"/>
      <c r="I75" s="938" t="str">
        <f t="shared" ref="I75:I80" si="26">I22</f>
        <v>VLERËSIMI I TË ARDHURAVE ME DESTINACION</v>
      </c>
      <c r="J75" s="939"/>
      <c r="K75" s="939"/>
      <c r="L75" s="939"/>
      <c r="M75" s="939"/>
      <c r="N75" s="939"/>
      <c r="O75" s="940"/>
    </row>
    <row r="76" spans="1:15" ht="12.75" hidden="1" x14ac:dyDescent="0.2">
      <c r="A76" s="124" t="str">
        <f t="shared" ref="A76:D98" si="27">A22</f>
        <v>Pagat</v>
      </c>
      <c r="B76" s="941">
        <f t="shared" si="27"/>
        <v>600</v>
      </c>
      <c r="C76" s="942">
        <f t="shared" si="27"/>
        <v>0</v>
      </c>
      <c r="D76" s="943">
        <f t="shared" si="27"/>
        <v>0</v>
      </c>
      <c r="E76" s="129"/>
      <c r="F76" s="129"/>
      <c r="G76" s="129"/>
      <c r="H76" s="31"/>
      <c r="I76" s="390" t="str">
        <f t="shared" si="26"/>
        <v>Transferta e kushtëzuar</v>
      </c>
      <c r="J76" s="387"/>
      <c r="K76" s="389"/>
      <c r="L76" s="388"/>
      <c r="M76" s="128"/>
      <c r="N76" s="128"/>
      <c r="O76" s="132"/>
    </row>
    <row r="77" spans="1:15" ht="12.75" hidden="1" x14ac:dyDescent="0.2">
      <c r="A77" s="124" t="str">
        <f t="shared" si="27"/>
        <v>Sigurimet Shoqërore</v>
      </c>
      <c r="B77" s="941">
        <f t="shared" si="27"/>
        <v>601</v>
      </c>
      <c r="C77" s="942">
        <f t="shared" si="27"/>
        <v>0</v>
      </c>
      <c r="D77" s="943">
        <f t="shared" si="27"/>
        <v>0</v>
      </c>
      <c r="E77" s="129"/>
      <c r="F77" s="129"/>
      <c r="G77" s="129"/>
      <c r="H77" s="31"/>
      <c r="I77" s="390" t="str">
        <f t="shared" si="26"/>
        <v>Trasferta Specifike</v>
      </c>
      <c r="J77" s="387"/>
      <c r="K77" s="389"/>
      <c r="L77" s="388"/>
      <c r="M77" s="128"/>
      <c r="N77" s="128"/>
      <c r="O77" s="132"/>
    </row>
    <row r="78" spans="1:15" ht="12.75" hidden="1" x14ac:dyDescent="0.2">
      <c r="A78" s="124" t="str">
        <f t="shared" si="27"/>
        <v>Mallra dhe shërbime</v>
      </c>
      <c r="B78" s="941">
        <f t="shared" si="27"/>
        <v>602</v>
      </c>
      <c r="C78" s="942">
        <f t="shared" si="27"/>
        <v>0</v>
      </c>
      <c r="D78" s="943">
        <f t="shared" si="27"/>
        <v>0</v>
      </c>
      <c r="E78" s="129"/>
      <c r="F78" s="129"/>
      <c r="G78" s="129"/>
      <c r="H78" s="53"/>
      <c r="I78" s="390" t="str">
        <f t="shared" si="26"/>
        <v>Trashëgimi me destinacion</v>
      </c>
      <c r="J78" s="387"/>
      <c r="K78" s="389"/>
      <c r="L78" s="388"/>
      <c r="M78" s="302">
        <f>VLOOKUP($A67,'(C4) Trashëgimi me destinacion'!$A$8:$F$168,4,FALSE)</f>
        <v>0</v>
      </c>
      <c r="N78" s="548">
        <f>VLOOKUP($A67,'(C4) Trashëgimi me destinacion'!$A$8:$F$168,5,FALSE)</f>
        <v>0</v>
      </c>
      <c r="O78" s="548">
        <f>VLOOKUP($A67,'(C4) Trashëgimi me destinacion'!$A$8:$F$168,6,FALSE)</f>
        <v>0</v>
      </c>
    </row>
    <row r="79" spans="1:15" ht="12.75" hidden="1" x14ac:dyDescent="0.2">
      <c r="A79" s="124" t="str">
        <f t="shared" si="27"/>
        <v>Subvencione</v>
      </c>
      <c r="B79" s="941">
        <f t="shared" si="27"/>
        <v>603</v>
      </c>
      <c r="C79" s="942">
        <f t="shared" si="27"/>
        <v>0</v>
      </c>
      <c r="D79" s="943">
        <f t="shared" si="27"/>
        <v>0</v>
      </c>
      <c r="E79" s="129"/>
      <c r="F79" s="129"/>
      <c r="G79" s="129"/>
      <c r="H79" s="8"/>
      <c r="I79" s="390" t="str">
        <f t="shared" si="26"/>
        <v>Burime të tjera (përfshirë gjobat)</v>
      </c>
      <c r="J79" s="387"/>
      <c r="K79" s="389"/>
      <c r="L79" s="388"/>
      <c r="M79" s="128"/>
      <c r="N79" s="128"/>
      <c r="O79" s="132"/>
    </row>
    <row r="80" spans="1:15" ht="12.75" hidden="1" x14ac:dyDescent="0.2">
      <c r="A80" s="124" t="str">
        <f t="shared" si="27"/>
        <v>Të tjera transferta korrente të brendshme</v>
      </c>
      <c r="B80" s="941">
        <f t="shared" si="27"/>
        <v>604</v>
      </c>
      <c r="C80" s="942">
        <f t="shared" si="27"/>
        <v>0</v>
      </c>
      <c r="D80" s="943">
        <f t="shared" si="27"/>
        <v>0</v>
      </c>
      <c r="E80" s="129"/>
      <c r="F80" s="129"/>
      <c r="G80" s="129"/>
      <c r="H80" s="53"/>
      <c r="I80" s="409" t="str">
        <f t="shared" si="26"/>
        <v>VLERËSIMI I TË ARDHURAVE ME DESTINACION</v>
      </c>
      <c r="J80" s="35">
        <f>VLOOKUP($A67,'(C1) Shpenzimet vitet e kaluara'!$A$9:$O$177,7,FALSE)</f>
        <v>0</v>
      </c>
      <c r="K80" s="35">
        <f>VLOOKUP($A67,'(C1) Shpenzimet vitet e kaluara'!$A$9:$O$177,11,FALSE)</f>
        <v>0</v>
      </c>
      <c r="L80" s="35">
        <f>VLOOKUP($A67,'(C1) Shpenzimet vitet e kaluara'!$A$9:$O$177,15,FALSE)</f>
        <v>0</v>
      </c>
      <c r="M80" s="129">
        <f>SUM(M76:M79)</f>
        <v>0</v>
      </c>
      <c r="N80" s="129">
        <f t="shared" ref="N80:O80" si="28">SUM(N76:N79)</f>
        <v>0</v>
      </c>
      <c r="O80" s="129">
        <f t="shared" si="28"/>
        <v>0</v>
      </c>
    </row>
    <row r="81" spans="1:15" ht="12.75" hidden="1" x14ac:dyDescent="0.2">
      <c r="A81" s="124" t="str">
        <f t="shared" si="27"/>
        <v>Transferta korrente të huaja</v>
      </c>
      <c r="B81" s="941">
        <f t="shared" si="27"/>
        <v>605</v>
      </c>
      <c r="C81" s="942">
        <f t="shared" si="27"/>
        <v>0</v>
      </c>
      <c r="D81" s="943">
        <f t="shared" si="27"/>
        <v>0</v>
      </c>
      <c r="E81" s="129"/>
      <c r="F81" s="129"/>
      <c r="G81" s="129"/>
      <c r="H81" s="53"/>
    </row>
    <row r="82" spans="1:15" ht="12.75" hidden="1" x14ac:dyDescent="0.2">
      <c r="A82" s="124" t="str">
        <f t="shared" si="27"/>
        <v>Transferta për Buxhetet Familiare dhe Individët</v>
      </c>
      <c r="B82" s="941">
        <f t="shared" si="27"/>
        <v>606</v>
      </c>
      <c r="C82" s="942">
        <f t="shared" si="27"/>
        <v>0</v>
      </c>
      <c r="D82" s="943">
        <f t="shared" si="27"/>
        <v>0</v>
      </c>
      <c r="E82" s="129"/>
      <c r="F82" s="129"/>
      <c r="G82" s="129"/>
      <c r="H82" s="53"/>
      <c r="I82" s="137" t="str">
        <f>I29</f>
        <v xml:space="preserve">TË ARDHURAT E PRITSHME </v>
      </c>
      <c r="J82" s="34">
        <f>J73+J80</f>
        <v>0</v>
      </c>
      <c r="K82" s="34">
        <f>K73+K80</f>
        <v>0</v>
      </c>
      <c r="L82" s="34">
        <f>L73+L80</f>
        <v>0</v>
      </c>
      <c r="M82" s="129">
        <f>M80+M73</f>
        <v>0</v>
      </c>
      <c r="N82" s="129">
        <f>N80+N73</f>
        <v>0</v>
      </c>
      <c r="O82" s="129">
        <f>O80+O73</f>
        <v>0</v>
      </c>
    </row>
    <row r="83" spans="1:15" ht="12.75" hidden="1" x14ac:dyDescent="0.2">
      <c r="A83" s="124" t="str">
        <f t="shared" si="27"/>
        <v>Shpenzimet kapitale</v>
      </c>
      <c r="B83" s="941" t="str">
        <f t="shared" si="27"/>
        <v>230 / 231</v>
      </c>
      <c r="C83" s="942">
        <f t="shared" si="27"/>
        <v>0</v>
      </c>
      <c r="D83" s="943">
        <f t="shared" si="27"/>
        <v>0</v>
      </c>
      <c r="E83" s="37"/>
      <c r="F83" s="37"/>
      <c r="G83" s="37"/>
      <c r="H83" s="53"/>
    </row>
    <row r="84" spans="1:15" ht="12.75" hidden="1" x14ac:dyDescent="0.2">
      <c r="A84" s="124" t="str">
        <f t="shared" si="27"/>
        <v>Rezerva</v>
      </c>
      <c r="B84" s="941">
        <f t="shared" si="27"/>
        <v>609</v>
      </c>
      <c r="C84" s="942">
        <f t="shared" si="27"/>
        <v>0</v>
      </c>
      <c r="D84" s="943">
        <f t="shared" si="27"/>
        <v>0</v>
      </c>
      <c r="E84" s="129"/>
      <c r="F84" s="129"/>
      <c r="G84" s="129"/>
      <c r="H84" s="53"/>
    </row>
    <row r="85" spans="1:15" ht="12.75" hidden="1" x14ac:dyDescent="0.2">
      <c r="A85" s="124" t="str">
        <f t="shared" si="27"/>
        <v>Interesa per kredi direkte ose bono</v>
      </c>
      <c r="B85" s="941">
        <f t="shared" si="27"/>
        <v>650</v>
      </c>
      <c r="C85" s="942">
        <f t="shared" si="27"/>
        <v>0</v>
      </c>
      <c r="D85" s="943">
        <f t="shared" si="27"/>
        <v>0</v>
      </c>
      <c r="E85" s="129"/>
      <c r="F85" s="129"/>
      <c r="G85" s="129"/>
      <c r="H85" s="53"/>
    </row>
    <row r="86" spans="1:15" ht="12.75" hidden="1" x14ac:dyDescent="0.2">
      <c r="A86" s="124" t="str">
        <f t="shared" si="27"/>
        <v>Të tjera</v>
      </c>
      <c r="B86" s="941" t="str">
        <f t="shared" si="27"/>
        <v>69 / ?</v>
      </c>
      <c r="C86" s="942">
        <f t="shared" si="27"/>
        <v>0</v>
      </c>
      <c r="D86" s="943">
        <f t="shared" si="27"/>
        <v>0</v>
      </c>
      <c r="E86" s="129"/>
      <c r="F86" s="129"/>
      <c r="G86" s="129"/>
      <c r="H86" s="53"/>
      <c r="I86" s="947" t="str">
        <f t="shared" ref="I86:O87" si="29">I32</f>
        <v>SHUMA E KËRKUAR NETO</v>
      </c>
      <c r="J86" s="948">
        <f t="shared" si="29"/>
        <v>0</v>
      </c>
      <c r="K86" s="948">
        <f t="shared" si="29"/>
        <v>0</v>
      </c>
      <c r="L86" s="948">
        <f t="shared" si="29"/>
        <v>0</v>
      </c>
      <c r="M86" s="948">
        <f t="shared" si="29"/>
        <v>0</v>
      </c>
      <c r="N86" s="948">
        <f t="shared" si="29"/>
        <v>0</v>
      </c>
      <c r="O86" s="949">
        <f t="shared" si="29"/>
        <v>0</v>
      </c>
    </row>
    <row r="87" spans="1:15" ht="12" hidden="1" customHeight="1" x14ac:dyDescent="0.2">
      <c r="A87" s="306" t="str">
        <f t="shared" si="27"/>
        <v>KOSTO DIREKTE PËR PROJEKTET DHE SHPENZIMET KAPITALE</v>
      </c>
      <c r="B87" s="941">
        <f t="shared" si="27"/>
        <v>0</v>
      </c>
      <c r="C87" s="942">
        <f t="shared" si="27"/>
        <v>0</v>
      </c>
      <c r="D87" s="943">
        <f t="shared" si="27"/>
        <v>0</v>
      </c>
      <c r="E87" s="129">
        <f>SUM(E76:E86)</f>
        <v>0</v>
      </c>
      <c r="F87" s="129">
        <f t="shared" ref="F87:G87" si="30">SUM(F76:F86)</f>
        <v>0</v>
      </c>
      <c r="G87" s="129">
        <f t="shared" si="30"/>
        <v>0</v>
      </c>
      <c r="H87" s="53"/>
      <c r="I87" s="950">
        <f t="shared" si="29"/>
        <v>0</v>
      </c>
      <c r="J87" s="951">
        <f t="shared" si="29"/>
        <v>0</v>
      </c>
      <c r="K87" s="951">
        <f t="shared" si="29"/>
        <v>0</v>
      </c>
      <c r="L87" s="951">
        <f t="shared" si="29"/>
        <v>0</v>
      </c>
      <c r="M87" s="951">
        <f t="shared" si="29"/>
        <v>0</v>
      </c>
      <c r="N87" s="951">
        <f t="shared" si="29"/>
        <v>0</v>
      </c>
      <c r="O87" s="952">
        <f t="shared" si="29"/>
        <v>0</v>
      </c>
    </row>
    <row r="88" spans="1:15" ht="12.75" hidden="1" x14ac:dyDescent="0.2">
      <c r="A88" s="938" t="str">
        <f t="shared" si="27"/>
        <v>SHPENZIME KORRENTE</v>
      </c>
      <c r="B88" s="939">
        <f t="shared" si="27"/>
        <v>0</v>
      </c>
      <c r="C88" s="939">
        <f t="shared" si="27"/>
        <v>0</v>
      </c>
      <c r="D88" s="939">
        <f t="shared" si="27"/>
        <v>0</v>
      </c>
      <c r="E88" s="939">
        <f>E34</f>
        <v>0</v>
      </c>
      <c r="F88" s="939">
        <f>F34</f>
        <v>0</v>
      </c>
      <c r="G88" s="940">
        <f>G34</f>
        <v>0</v>
      </c>
      <c r="H88" s="53"/>
      <c r="I88" s="17" t="str">
        <f>I34</f>
        <v>SHUMA E KËRKUAR NETO</v>
      </c>
      <c r="J88" s="18">
        <f t="shared" ref="J88:O88" si="31">B72-J82</f>
        <v>0</v>
      </c>
      <c r="K88" s="18">
        <f t="shared" si="31"/>
        <v>0</v>
      </c>
      <c r="L88" s="18">
        <f t="shared" si="31"/>
        <v>0</v>
      </c>
      <c r="M88" s="18">
        <f t="shared" si="31"/>
        <v>0</v>
      </c>
      <c r="N88" s="18">
        <f t="shared" si="31"/>
        <v>0</v>
      </c>
      <c r="O88" s="18">
        <f t="shared" si="31"/>
        <v>0</v>
      </c>
    </row>
    <row r="89" spans="1:15" ht="12.75" hidden="1" x14ac:dyDescent="0.2">
      <c r="A89" s="124" t="str">
        <f t="shared" si="27"/>
        <v>Pagat</v>
      </c>
      <c r="B89" s="941">
        <f t="shared" si="27"/>
        <v>600</v>
      </c>
      <c r="C89" s="942">
        <f t="shared" si="27"/>
        <v>0</v>
      </c>
      <c r="D89" s="943">
        <f t="shared" si="27"/>
        <v>0</v>
      </c>
      <c r="E89" s="37"/>
      <c r="F89" s="37"/>
      <c r="G89" s="37"/>
      <c r="H89" s="53"/>
      <c r="I89" s="53"/>
      <c r="J89" s="53"/>
      <c r="K89" s="53"/>
      <c r="L89" s="14"/>
      <c r="M89" s="54"/>
    </row>
    <row r="90" spans="1:15" ht="12.75" hidden="1" x14ac:dyDescent="0.2">
      <c r="A90" s="124" t="str">
        <f t="shared" si="27"/>
        <v>Sigurimet Shoqërore</v>
      </c>
      <c r="B90" s="941">
        <f t="shared" si="27"/>
        <v>601</v>
      </c>
      <c r="C90" s="942">
        <f t="shared" si="27"/>
        <v>0</v>
      </c>
      <c r="D90" s="943">
        <f t="shared" si="27"/>
        <v>0</v>
      </c>
      <c r="E90" s="37"/>
      <c r="F90" s="37"/>
      <c r="G90" s="37"/>
      <c r="H90" s="53"/>
    </row>
    <row r="91" spans="1:15" ht="12.75" hidden="1" x14ac:dyDescent="0.2">
      <c r="A91" s="124" t="str">
        <f t="shared" si="27"/>
        <v>Mallra dhe shërbime</v>
      </c>
      <c r="B91" s="941">
        <f t="shared" si="27"/>
        <v>602</v>
      </c>
      <c r="C91" s="942">
        <f t="shared" si="27"/>
        <v>0</v>
      </c>
      <c r="D91" s="943">
        <f t="shared" si="27"/>
        <v>0</v>
      </c>
      <c r="E91" s="37"/>
      <c r="F91" s="37"/>
      <c r="G91" s="37"/>
      <c r="H91" s="53"/>
      <c r="I91" s="252" t="str">
        <f>I37</f>
        <v>Angazhimet</v>
      </c>
      <c r="J91" s="1002" t="str">
        <f>J37</f>
        <v>Vlera Totale për Aktivitet</v>
      </c>
      <c r="K91" s="1003"/>
      <c r="L91" s="1004"/>
      <c r="M91" s="129">
        <f>VLOOKUP($A67,'(C5) Angazhimet'!$A$8:$F$168,4,FALSE)</f>
        <v>0</v>
      </c>
      <c r="N91" s="129">
        <f>VLOOKUP($A67,'(C5) Angazhimet'!$A$8:$F$168,5,FALSE)</f>
        <v>0</v>
      </c>
      <c r="O91" s="129">
        <f>VLOOKUP($A67,'(C5) Angazhimet'!$A$8:$F$168,6,FALSE)</f>
        <v>0</v>
      </c>
    </row>
    <row r="92" spans="1:15" ht="12.75" hidden="1" x14ac:dyDescent="0.2">
      <c r="A92" s="124" t="str">
        <f t="shared" si="27"/>
        <v>Subvencione</v>
      </c>
      <c r="B92" s="941">
        <f t="shared" si="27"/>
        <v>603</v>
      </c>
      <c r="C92" s="942">
        <f t="shared" si="27"/>
        <v>0</v>
      </c>
      <c r="D92" s="943">
        <f t="shared" si="27"/>
        <v>0</v>
      </c>
      <c r="E92" s="37"/>
      <c r="F92" s="37"/>
      <c r="G92" s="37"/>
      <c r="H92" s="53"/>
      <c r="I92" s="318" t="str">
        <f>I38</f>
        <v>Qëllime</v>
      </c>
      <c r="J92" s="1002" t="str">
        <f>J38</f>
        <v>Shpenzimet kapitale</v>
      </c>
      <c r="K92" s="1003"/>
      <c r="L92" s="1004"/>
      <c r="M92" s="128"/>
      <c r="N92" s="128"/>
      <c r="O92" s="132"/>
    </row>
    <row r="93" spans="1:15" ht="12.75" hidden="1" x14ac:dyDescent="0.2">
      <c r="A93" s="124" t="str">
        <f t="shared" si="27"/>
        <v>Të tjera transferta korrente të brendshme</v>
      </c>
      <c r="B93" s="941">
        <f t="shared" si="27"/>
        <v>604</v>
      </c>
      <c r="C93" s="942">
        <f t="shared" si="27"/>
        <v>0</v>
      </c>
      <c r="D93" s="943">
        <f t="shared" si="27"/>
        <v>0</v>
      </c>
      <c r="E93" s="37"/>
      <c r="F93" s="37"/>
      <c r="G93" s="37"/>
      <c r="H93" s="53"/>
      <c r="I93" s="315"/>
      <c r="J93" s="1002" t="str">
        <f>J39</f>
        <v>Mallra dhe shërbime</v>
      </c>
      <c r="K93" s="1003"/>
      <c r="L93" s="1004"/>
      <c r="M93" s="128"/>
      <c r="N93" s="128"/>
      <c r="O93" s="132"/>
    </row>
    <row r="94" spans="1:15" ht="12.75" hidden="1" x14ac:dyDescent="0.2">
      <c r="A94" s="124" t="str">
        <f t="shared" si="27"/>
        <v>Transferta korrente të huaja</v>
      </c>
      <c r="B94" s="941">
        <f t="shared" si="27"/>
        <v>605</v>
      </c>
      <c r="C94" s="942">
        <f t="shared" si="27"/>
        <v>0</v>
      </c>
      <c r="D94" s="943">
        <f t="shared" si="27"/>
        <v>0</v>
      </c>
      <c r="E94" s="37"/>
      <c r="F94" s="37"/>
      <c r="G94" s="37"/>
      <c r="H94" s="53"/>
      <c r="I94" s="315"/>
      <c r="J94" s="1002" t="str">
        <f>J40</f>
        <v>Qëllime të mëtejshme</v>
      </c>
      <c r="K94" s="1003"/>
      <c r="L94" s="1004"/>
      <c r="M94" s="128"/>
      <c r="N94" s="128"/>
      <c r="O94" s="132"/>
    </row>
    <row r="95" spans="1:15" ht="12.75" hidden="1" x14ac:dyDescent="0.2">
      <c r="A95" s="124" t="str">
        <f t="shared" si="27"/>
        <v>Transferta për Buxhetet Familiare dhe Individët</v>
      </c>
      <c r="B95" s="941">
        <f t="shared" si="27"/>
        <v>606</v>
      </c>
      <c r="C95" s="942">
        <f t="shared" si="27"/>
        <v>0</v>
      </c>
      <c r="D95" s="943">
        <f t="shared" si="27"/>
        <v>0</v>
      </c>
      <c r="E95" s="37"/>
      <c r="F95" s="37"/>
      <c r="G95" s="37"/>
      <c r="H95" s="53"/>
      <c r="I95" s="315"/>
      <c r="J95" s="998"/>
      <c r="K95" s="998"/>
      <c r="L95" s="998"/>
      <c r="M95" s="344" t="str">
        <f>IF(SUM(M92:M94)=M91,"OK","STOP")</f>
        <v>OK</v>
      </c>
      <c r="N95" s="344" t="str">
        <f>IF(SUM(N92:N94)=N91,"OK","STOP")</f>
        <v>OK</v>
      </c>
      <c r="O95" s="344" t="str">
        <f>IF(SUM(O92:O94)=O91,"OK","STOP")</f>
        <v>OK</v>
      </c>
    </row>
    <row r="96" spans="1:15" ht="12.75" hidden="1" x14ac:dyDescent="0.2">
      <c r="A96" s="648" t="str">
        <f t="shared" si="27"/>
        <v>Shpenzimet kapitale</v>
      </c>
      <c r="B96" s="968" t="str">
        <f t="shared" si="27"/>
        <v>230 / 231</v>
      </c>
      <c r="C96" s="969">
        <f t="shared" si="27"/>
        <v>0</v>
      </c>
      <c r="D96" s="970">
        <f t="shared" si="27"/>
        <v>0</v>
      </c>
      <c r="E96" s="129"/>
      <c r="F96" s="129"/>
      <c r="G96" s="129"/>
      <c r="H96" s="53"/>
      <c r="I96" s="421" t="str">
        <f>I43</f>
        <v>Shpjegimet teknike</v>
      </c>
      <c r="J96" s="10"/>
      <c r="K96" s="10"/>
      <c r="L96" s="10"/>
      <c r="M96" s="10"/>
      <c r="N96" s="10"/>
      <c r="O96" s="10"/>
    </row>
    <row r="97" spans="1:15" ht="12.75" hidden="1" x14ac:dyDescent="0.2">
      <c r="A97" s="124" t="str">
        <f t="shared" si="27"/>
        <v>Rezerva</v>
      </c>
      <c r="B97" s="941">
        <f t="shared" si="27"/>
        <v>609</v>
      </c>
      <c r="C97" s="942">
        <f t="shared" si="27"/>
        <v>0</v>
      </c>
      <c r="D97" s="943">
        <f t="shared" si="27"/>
        <v>0</v>
      </c>
      <c r="E97" s="37"/>
      <c r="F97" s="37"/>
      <c r="G97" s="37"/>
      <c r="H97" s="53"/>
      <c r="I97" s="419">
        <f>M70</f>
        <v>2022</v>
      </c>
      <c r="J97" s="983"/>
      <c r="K97" s="984"/>
      <c r="L97" s="984"/>
      <c r="M97" s="984"/>
      <c r="N97" s="984"/>
      <c r="O97" s="985"/>
    </row>
    <row r="98" spans="1:15" ht="12.75" hidden="1" x14ac:dyDescent="0.2">
      <c r="A98" s="124" t="str">
        <f t="shared" si="27"/>
        <v>Interesa per kredi direkte ose bono</v>
      </c>
      <c r="B98" s="971">
        <f t="shared" si="27"/>
        <v>650</v>
      </c>
      <c r="C98" s="972">
        <f t="shared" si="27"/>
        <v>0</v>
      </c>
      <c r="D98" s="973">
        <f t="shared" si="27"/>
        <v>0</v>
      </c>
      <c r="E98" s="37"/>
      <c r="F98" s="37"/>
      <c r="G98" s="37"/>
      <c r="H98" s="53"/>
      <c r="I98" s="420"/>
      <c r="J98" s="986"/>
      <c r="K98" s="987"/>
      <c r="L98" s="987"/>
      <c r="M98" s="987"/>
      <c r="N98" s="987"/>
      <c r="O98" s="988"/>
    </row>
    <row r="99" spans="1:15" ht="12.75" hidden="1" x14ac:dyDescent="0.2">
      <c r="A99" s="252" t="str">
        <f>A45</f>
        <v>Të tjera</v>
      </c>
      <c r="B99" s="941" t="str">
        <f>B45</f>
        <v>69 / ?</v>
      </c>
      <c r="C99" s="942">
        <f>C45</f>
        <v>0</v>
      </c>
      <c r="D99" s="439" t="str">
        <f>IF(OR(E99&lt;0,F99&lt;0,G99&lt;0),"STOP","OK!")</f>
        <v>OK!</v>
      </c>
      <c r="E99" s="130">
        <f>-E87+E72-(SUM(E89:E98))</f>
        <v>0</v>
      </c>
      <c r="F99" s="308">
        <f t="shared" ref="F99:G99" si="32">-F87+F72-(SUM(F89:F98))</f>
        <v>0</v>
      </c>
      <c r="G99" s="308">
        <f t="shared" si="32"/>
        <v>0</v>
      </c>
      <c r="H99" s="53"/>
      <c r="I99" s="419">
        <f>N70</f>
        <v>2023</v>
      </c>
      <c r="J99" s="983"/>
      <c r="K99" s="984"/>
      <c r="L99" s="984"/>
      <c r="M99" s="984"/>
      <c r="N99" s="984"/>
      <c r="O99" s="985"/>
    </row>
    <row r="100" spans="1:15" ht="12.75" hidden="1" x14ac:dyDescent="0.2">
      <c r="A100" s="124" t="str">
        <f>A46</f>
        <v>SHPENZIME KORRENTE</v>
      </c>
      <c r="B100" s="974"/>
      <c r="C100" s="975"/>
      <c r="D100" s="976"/>
      <c r="E100" s="129">
        <f>SUM(E89:E99)</f>
        <v>0</v>
      </c>
      <c r="F100" s="129">
        <f t="shared" ref="F100:G100" si="33">SUM(F89:F99)</f>
        <v>0</v>
      </c>
      <c r="G100" s="129">
        <f t="shared" si="33"/>
        <v>0</v>
      </c>
      <c r="H100" s="53"/>
      <c r="I100" s="420"/>
      <c r="J100" s="989"/>
      <c r="K100" s="990"/>
      <c r="L100" s="990"/>
      <c r="M100" s="990"/>
      <c r="N100" s="990"/>
      <c r="O100" s="991"/>
    </row>
    <row r="101" spans="1:15" ht="12.75" hidden="1" x14ac:dyDescent="0.2">
      <c r="A101" s="125"/>
      <c r="B101" s="210"/>
      <c r="C101" s="126"/>
      <c r="D101" s="126"/>
      <c r="E101" s="10"/>
      <c r="F101" s="10"/>
      <c r="G101" s="133"/>
      <c r="H101" s="53"/>
      <c r="I101" s="419">
        <f>O70</f>
        <v>2024</v>
      </c>
      <c r="J101" s="983"/>
      <c r="K101" s="984"/>
      <c r="L101" s="984"/>
      <c r="M101" s="984"/>
      <c r="N101" s="984"/>
      <c r="O101" s="985"/>
    </row>
    <row r="102" spans="1:15" ht="12.75" hidden="1" x14ac:dyDescent="0.2">
      <c r="A102" s="137" t="str">
        <f>A48</f>
        <v>SHPENZIME TË PRITSHME</v>
      </c>
      <c r="B102" s="34">
        <f>B72</f>
        <v>0</v>
      </c>
      <c r="C102" s="34">
        <f t="shared" ref="C102:D102" si="34">C72</f>
        <v>0</v>
      </c>
      <c r="D102" s="34">
        <f t="shared" si="34"/>
        <v>0</v>
      </c>
      <c r="E102" s="129">
        <f>E87+E100</f>
        <v>0</v>
      </c>
      <c r="F102" s="129">
        <f>F87+F100</f>
        <v>0</v>
      </c>
      <c r="G102" s="129">
        <f t="shared" ref="G102" si="35">G87+G100</f>
        <v>0</v>
      </c>
      <c r="H102" s="53"/>
      <c r="I102" s="420"/>
      <c r="J102" s="989"/>
      <c r="K102" s="990"/>
      <c r="L102" s="990"/>
      <c r="M102" s="990"/>
      <c r="N102" s="990"/>
      <c r="O102" s="991"/>
    </row>
    <row r="103" spans="1:15" ht="17.25" hidden="1" customHeight="1" x14ac:dyDescent="0.2"/>
    <row r="104" spans="1:15" ht="17.25" hidden="1" customHeight="1" x14ac:dyDescent="0.2"/>
    <row r="105" spans="1:15" ht="17.25" hidden="1" customHeight="1" x14ac:dyDescent="0.2">
      <c r="A105" s="213" t="str">
        <f t="shared" ref="A105:O105" si="36">A66</f>
        <v>Nënfunksioni 2</v>
      </c>
      <c r="B105" s="937" t="str">
        <f t="shared" si="36"/>
        <v>017 Shërbime të  huamarrjes vendore</v>
      </c>
      <c r="C105" s="937">
        <f t="shared" si="36"/>
        <v>0</v>
      </c>
      <c r="D105" s="937">
        <f t="shared" si="36"/>
        <v>0</v>
      </c>
      <c r="E105" s="937">
        <f t="shared" si="36"/>
        <v>0</v>
      </c>
      <c r="F105" s="937">
        <f t="shared" si="36"/>
        <v>0</v>
      </c>
      <c r="G105" s="937">
        <f t="shared" si="36"/>
        <v>0</v>
      </c>
      <c r="H105" s="937">
        <f t="shared" si="36"/>
        <v>0</v>
      </c>
      <c r="I105" s="937">
        <f t="shared" si="36"/>
        <v>0</v>
      </c>
      <c r="J105" s="937">
        <f t="shared" si="36"/>
        <v>0</v>
      </c>
      <c r="K105" s="937">
        <f t="shared" si="36"/>
        <v>0</v>
      </c>
      <c r="L105" s="937">
        <f t="shared" si="36"/>
        <v>0</v>
      </c>
      <c r="M105" s="937">
        <f t="shared" si="36"/>
        <v>0</v>
      </c>
      <c r="N105" s="937">
        <f t="shared" si="36"/>
        <v>0</v>
      </c>
      <c r="O105" s="937">
        <f t="shared" si="36"/>
        <v>0</v>
      </c>
    </row>
    <row r="106" spans="1:15" ht="17.25" hidden="1" customHeight="1" x14ac:dyDescent="0.2">
      <c r="A106" s="276" t="str">
        <f>A7</f>
        <v>Programi 2b</v>
      </c>
      <c r="B106" s="937" t="str">
        <f>C7</f>
        <v>Gjendja civile</v>
      </c>
      <c r="C106" s="937" t="e">
        <f>#REF!</f>
        <v>#REF!</v>
      </c>
      <c r="D106" s="937" t="e">
        <f>#REF!</f>
        <v>#REF!</v>
      </c>
      <c r="E106" s="937" t="e">
        <f>#REF!</f>
        <v>#REF!</v>
      </c>
      <c r="F106" s="937" t="e">
        <f>#REF!</f>
        <v>#REF!</v>
      </c>
      <c r="G106" s="937" t="e">
        <f>#REF!</f>
        <v>#REF!</v>
      </c>
      <c r="H106" s="937" t="e">
        <f>#REF!</f>
        <v>#REF!</v>
      </c>
      <c r="I106" s="937" t="e">
        <f>#REF!</f>
        <v>#REF!</v>
      </c>
      <c r="J106" s="937" t="e">
        <f>#REF!</f>
        <v>#REF!</v>
      </c>
      <c r="K106" s="937" t="e">
        <f>#REF!</f>
        <v>#REF!</v>
      </c>
      <c r="L106" s="937" t="e">
        <f>#REF!</f>
        <v>#REF!</v>
      </c>
      <c r="M106" s="937" t="e">
        <f>#REF!</f>
        <v>#REF!</v>
      </c>
      <c r="N106" s="937" t="e">
        <f>#REF!</f>
        <v>#REF!</v>
      </c>
      <c r="O106" s="937" t="e">
        <f>#REF!</f>
        <v>#REF!</v>
      </c>
    </row>
    <row r="107" spans="1:15" ht="17.25" hidden="1" customHeight="1" x14ac:dyDescent="0.2">
      <c r="A107" s="646" t="str">
        <f>'(B3) Struktura Funksionale'!B16</f>
        <v>01312</v>
      </c>
      <c r="B107" s="568"/>
      <c r="C107" s="568"/>
      <c r="D107" s="568"/>
      <c r="E107" s="568"/>
      <c r="F107" s="568"/>
      <c r="G107" s="569"/>
      <c r="H107" s="570"/>
      <c r="I107" s="571"/>
      <c r="J107" s="568"/>
      <c r="K107" s="568"/>
      <c r="L107" s="568"/>
      <c r="M107" s="568"/>
      <c r="N107" s="568"/>
      <c r="O107" s="569"/>
    </row>
    <row r="108" spans="1:15" ht="24.75" hidden="1" customHeight="1" x14ac:dyDescent="0.2">
      <c r="A108" s="933" t="str">
        <f t="shared" ref="A108:G108" si="37">A69</f>
        <v>SHPENZIME TË PRITSHME</v>
      </c>
      <c r="B108" s="934">
        <f t="shared" si="37"/>
        <v>0</v>
      </c>
      <c r="C108" s="934">
        <f t="shared" si="37"/>
        <v>0</v>
      </c>
      <c r="D108" s="934">
        <f t="shared" si="37"/>
        <v>0</v>
      </c>
      <c r="E108" s="934">
        <f t="shared" si="37"/>
        <v>0</v>
      </c>
      <c r="F108" s="934">
        <f t="shared" si="37"/>
        <v>0</v>
      </c>
      <c r="G108" s="954">
        <f t="shared" si="37"/>
        <v>0</v>
      </c>
      <c r="H108" s="131"/>
      <c r="I108" s="955" t="str">
        <f t="shared" ref="I108:O108" si="38">I69</f>
        <v xml:space="preserve">TË ARDHURAT E PRITSHME </v>
      </c>
      <c r="J108" s="934">
        <f t="shared" si="38"/>
        <v>0</v>
      </c>
      <c r="K108" s="934">
        <f t="shared" si="38"/>
        <v>0</v>
      </c>
      <c r="L108" s="934">
        <f t="shared" si="38"/>
        <v>0</v>
      </c>
      <c r="M108" s="934">
        <f t="shared" si="38"/>
        <v>0</v>
      </c>
      <c r="N108" s="934">
        <f t="shared" si="38"/>
        <v>0</v>
      </c>
      <c r="O108" s="954">
        <f t="shared" si="38"/>
        <v>0</v>
      </c>
    </row>
    <row r="109" spans="1:15" ht="21" hidden="1" customHeight="1" x14ac:dyDescent="0.2">
      <c r="A109" s="211"/>
      <c r="B109" s="417">
        <f t="shared" ref="B109:G109" si="39">B70</f>
        <v>2019</v>
      </c>
      <c r="C109" s="417">
        <f t="shared" si="39"/>
        <v>2020</v>
      </c>
      <c r="D109" s="417">
        <f t="shared" si="39"/>
        <v>2021</v>
      </c>
      <c r="E109" s="251">
        <f t="shared" si="39"/>
        <v>2022</v>
      </c>
      <c r="F109" s="251">
        <f t="shared" si="39"/>
        <v>2023</v>
      </c>
      <c r="G109" s="251">
        <f t="shared" si="39"/>
        <v>2024</v>
      </c>
      <c r="H109" s="212"/>
      <c r="I109" s="414"/>
      <c r="J109" s="417">
        <f t="shared" ref="J109:O109" si="40">J70</f>
        <v>2019</v>
      </c>
      <c r="K109" s="417">
        <f t="shared" si="40"/>
        <v>2020</v>
      </c>
      <c r="L109" s="417">
        <f t="shared" si="40"/>
        <v>2021</v>
      </c>
      <c r="M109" s="251">
        <f t="shared" si="40"/>
        <v>2022</v>
      </c>
      <c r="N109" s="251">
        <f t="shared" si="40"/>
        <v>2023</v>
      </c>
      <c r="O109" s="251">
        <f t="shared" si="40"/>
        <v>2024</v>
      </c>
    </row>
    <row r="110" spans="1:15" ht="12.75" hidden="1" x14ac:dyDescent="0.2">
      <c r="A110" s="423"/>
      <c r="B110" s="391"/>
      <c r="C110" s="425"/>
      <c r="D110" s="426"/>
      <c r="E110" s="349"/>
      <c r="F110" s="349"/>
      <c r="G110" s="350"/>
      <c r="H110" s="131"/>
      <c r="I110" s="423"/>
      <c r="J110" s="424"/>
      <c r="K110" s="347"/>
      <c r="L110" s="348"/>
      <c r="M110" s="349"/>
      <c r="N110" s="349"/>
      <c r="O110" s="350"/>
    </row>
    <row r="111" spans="1:15" ht="12.75" hidden="1" x14ac:dyDescent="0.2">
      <c r="A111" s="137" t="str">
        <f>A72</f>
        <v>SHPENZIME TË PRITSHME</v>
      </c>
      <c r="B111" s="34">
        <f>VLOOKUP(A106,'(C1) Shpenzimet vitet e kaluara'!A$9:O$177,5,FALSE)</f>
        <v>0</v>
      </c>
      <c r="C111" s="34">
        <f>VLOOKUP(A106,'(C1) Shpenzimet vitet e kaluara'!A$9:O$177,9,FALSE)</f>
        <v>0</v>
      </c>
      <c r="D111" s="34">
        <f>VLOOKUP(A106,'(C1) Shpenzimet vitet e kaluara'!A$9:O$177,13,FALSE)</f>
        <v>0</v>
      </c>
      <c r="E111" s="37"/>
      <c r="F111" s="37"/>
      <c r="G111" s="37"/>
      <c r="H111" s="131"/>
      <c r="I111" s="938" t="str">
        <f t="shared" ref="I111:O111" si="41">I72</f>
        <v>VLERËSIM I ARDHURAVE NGA TARIFAT</v>
      </c>
      <c r="J111" s="939">
        <f t="shared" si="41"/>
        <v>0</v>
      </c>
      <c r="K111" s="939">
        <f t="shared" si="41"/>
        <v>0</v>
      </c>
      <c r="L111" s="939">
        <f t="shared" si="41"/>
        <v>0</v>
      </c>
      <c r="M111" s="939">
        <f t="shared" si="41"/>
        <v>0</v>
      </c>
      <c r="N111" s="939">
        <f t="shared" si="41"/>
        <v>0</v>
      </c>
      <c r="O111" s="940">
        <f t="shared" si="41"/>
        <v>0</v>
      </c>
    </row>
    <row r="112" spans="1:15" ht="12.75" hidden="1" x14ac:dyDescent="0.2">
      <c r="A112" s="125"/>
      <c r="B112" s="210"/>
      <c r="C112" s="126"/>
      <c r="D112" s="126"/>
      <c r="E112" s="10"/>
      <c r="F112" s="10"/>
      <c r="G112" s="133"/>
      <c r="H112" s="10"/>
      <c r="I112" s="137" t="str">
        <f>I73</f>
        <v>VLERËSIM I ARDHURAVE NGA TARIFAT</v>
      </c>
      <c r="J112" s="35">
        <f>VLOOKUP($A106,'(C1) Shpenzimet vitet e kaluara'!$A$9:$O$177,6,FALSE)</f>
        <v>0</v>
      </c>
      <c r="K112" s="35">
        <f>VLOOKUP($A106,'(C1) Shpenzimet vitet e kaluara'!$A$9:$O$177,10,FALSE)</f>
        <v>0</v>
      </c>
      <c r="L112" s="35">
        <f>VLOOKUP($A106,'(C1) Shpenzimet vitet e kaluara'!$A$9:$O$177,14,FALSE)</f>
        <v>0</v>
      </c>
      <c r="M112" s="37"/>
      <c r="N112" s="37"/>
      <c r="O112" s="37"/>
    </row>
    <row r="113" spans="1:15" ht="12.75" hidden="1" x14ac:dyDescent="0.2">
      <c r="A113" s="944" t="str">
        <f t="shared" ref="A113:G114" si="42">A74</f>
        <v>SHPENZIME TË PRITSHME</v>
      </c>
      <c r="B113" s="945">
        <f t="shared" si="42"/>
        <v>0</v>
      </c>
      <c r="C113" s="945">
        <f t="shared" si="42"/>
        <v>0</v>
      </c>
      <c r="D113" s="945">
        <f t="shared" si="42"/>
        <v>0</v>
      </c>
      <c r="E113" s="945">
        <f t="shared" si="42"/>
        <v>0</v>
      </c>
      <c r="F113" s="945">
        <f t="shared" si="42"/>
        <v>0</v>
      </c>
      <c r="G113" s="946">
        <f t="shared" si="42"/>
        <v>0</v>
      </c>
      <c r="H113" s="10"/>
    </row>
    <row r="114" spans="1:15" ht="12.75" hidden="1" x14ac:dyDescent="0.2">
      <c r="A114" s="938" t="str">
        <f t="shared" si="42"/>
        <v>KOSTO DIREKTE PËR PROJEKTET DHE SHPENZIMET KAPITALE</v>
      </c>
      <c r="B114" s="939">
        <f t="shared" si="42"/>
        <v>0</v>
      </c>
      <c r="C114" s="939">
        <f t="shared" si="42"/>
        <v>0</v>
      </c>
      <c r="D114" s="939">
        <f t="shared" si="42"/>
        <v>0</v>
      </c>
      <c r="E114" s="939">
        <f t="shared" si="42"/>
        <v>0</v>
      </c>
      <c r="F114" s="939">
        <f t="shared" si="42"/>
        <v>0</v>
      </c>
      <c r="G114" s="940">
        <f t="shared" si="42"/>
        <v>0</v>
      </c>
      <c r="H114" s="31"/>
      <c r="I114" s="938" t="str">
        <f t="shared" ref="I114:I119" si="43">I75</f>
        <v>VLERËSIMI I TË ARDHURAVE ME DESTINACION</v>
      </c>
      <c r="J114" s="939"/>
      <c r="K114" s="939"/>
      <c r="L114" s="939"/>
      <c r="M114" s="939"/>
      <c r="N114" s="939"/>
      <c r="O114" s="940"/>
    </row>
    <row r="115" spans="1:15" ht="12.75" hidden="1" x14ac:dyDescent="0.2">
      <c r="A115" s="124" t="str">
        <f t="shared" ref="A115:D137" si="44">A76</f>
        <v>Pagat</v>
      </c>
      <c r="B115" s="941">
        <f t="shared" si="44"/>
        <v>600</v>
      </c>
      <c r="C115" s="942">
        <f t="shared" si="44"/>
        <v>0</v>
      </c>
      <c r="D115" s="943">
        <f t="shared" si="44"/>
        <v>0</v>
      </c>
      <c r="E115" s="37"/>
      <c r="F115" s="37"/>
      <c r="G115" s="37"/>
      <c r="H115" s="31"/>
      <c r="I115" s="390" t="str">
        <f t="shared" si="43"/>
        <v>Transferta e kushtëzuar</v>
      </c>
      <c r="J115" s="387"/>
      <c r="K115" s="389"/>
      <c r="L115" s="388"/>
      <c r="M115" s="128"/>
      <c r="N115" s="128"/>
      <c r="O115" s="132"/>
    </row>
    <row r="116" spans="1:15" ht="12.75" hidden="1" x14ac:dyDescent="0.2">
      <c r="A116" s="124" t="str">
        <f t="shared" si="44"/>
        <v>Sigurimet Shoqërore</v>
      </c>
      <c r="B116" s="941">
        <f t="shared" si="44"/>
        <v>601</v>
      </c>
      <c r="C116" s="942">
        <f t="shared" si="44"/>
        <v>0</v>
      </c>
      <c r="D116" s="943">
        <f t="shared" si="44"/>
        <v>0</v>
      </c>
      <c r="E116" s="37"/>
      <c r="F116" s="37"/>
      <c r="G116" s="37"/>
      <c r="H116" s="31"/>
      <c r="I116" s="390" t="str">
        <f t="shared" si="43"/>
        <v>Trasferta Specifike</v>
      </c>
      <c r="J116" s="387"/>
      <c r="K116" s="389"/>
      <c r="L116" s="388"/>
      <c r="M116" s="128"/>
      <c r="N116" s="128"/>
      <c r="O116" s="132"/>
    </row>
    <row r="117" spans="1:15" ht="12.75" hidden="1" x14ac:dyDescent="0.2">
      <c r="A117" s="124" t="str">
        <f t="shared" si="44"/>
        <v>Mallra dhe shërbime</v>
      </c>
      <c r="B117" s="941">
        <f t="shared" si="44"/>
        <v>602</v>
      </c>
      <c r="C117" s="942">
        <f t="shared" si="44"/>
        <v>0</v>
      </c>
      <c r="D117" s="943">
        <f t="shared" si="44"/>
        <v>0</v>
      </c>
      <c r="E117" s="37"/>
      <c r="F117" s="37"/>
      <c r="G117" s="37"/>
      <c r="H117" s="53"/>
      <c r="I117" s="390" t="str">
        <f t="shared" si="43"/>
        <v>Trashëgimi me destinacion</v>
      </c>
      <c r="J117" s="387"/>
      <c r="K117" s="389"/>
      <c r="L117" s="388"/>
      <c r="M117" s="302">
        <f>VLOOKUP($A106,'(C4) Trashëgimi me destinacion'!$A$8:$F$168,4,FALSE)</f>
        <v>0</v>
      </c>
      <c r="N117" s="548">
        <f>VLOOKUP($A106,'(C4) Trashëgimi me destinacion'!$A$8:$F$168,5,FALSE)</f>
        <v>0</v>
      </c>
      <c r="O117" s="548">
        <f>VLOOKUP($A106,'(C4) Trashëgimi me destinacion'!$A$8:$F$168,6,FALSE)</f>
        <v>0</v>
      </c>
    </row>
    <row r="118" spans="1:15" ht="12.75" hidden="1" x14ac:dyDescent="0.2">
      <c r="A118" s="124" t="str">
        <f t="shared" si="44"/>
        <v>Subvencione</v>
      </c>
      <c r="B118" s="941">
        <f t="shared" si="44"/>
        <v>603</v>
      </c>
      <c r="C118" s="942">
        <f t="shared" si="44"/>
        <v>0</v>
      </c>
      <c r="D118" s="943">
        <f t="shared" si="44"/>
        <v>0</v>
      </c>
      <c r="E118" s="37"/>
      <c r="F118" s="37"/>
      <c r="G118" s="37"/>
      <c r="H118" s="8"/>
      <c r="I118" s="390" t="str">
        <f t="shared" si="43"/>
        <v>Burime të tjera (përfshirë gjobat)</v>
      </c>
      <c r="J118" s="387"/>
      <c r="K118" s="389"/>
      <c r="L118" s="388"/>
      <c r="M118" s="128"/>
      <c r="N118" s="128"/>
      <c r="O118" s="132"/>
    </row>
    <row r="119" spans="1:15" ht="12.75" hidden="1" x14ac:dyDescent="0.2">
      <c r="A119" s="124" t="str">
        <f t="shared" si="44"/>
        <v>Të tjera transferta korrente të brendshme</v>
      </c>
      <c r="B119" s="941">
        <f t="shared" si="44"/>
        <v>604</v>
      </c>
      <c r="C119" s="942">
        <f t="shared" si="44"/>
        <v>0</v>
      </c>
      <c r="D119" s="943">
        <f t="shared" si="44"/>
        <v>0</v>
      </c>
      <c r="E119" s="37"/>
      <c r="F119" s="37"/>
      <c r="G119" s="37"/>
      <c r="H119" s="53"/>
      <c r="I119" s="390" t="str">
        <f t="shared" si="43"/>
        <v>VLERËSIMI I TË ARDHURAVE ME DESTINACION</v>
      </c>
      <c r="J119" s="35">
        <f>VLOOKUP($A106,'(C1) Shpenzimet vitet e kaluara'!$A$9:$O$177,7,FALSE)</f>
        <v>0</v>
      </c>
      <c r="K119" s="35">
        <f>VLOOKUP($A106,'(C1) Shpenzimet vitet e kaluara'!$A$9:$O$177,11,FALSE)</f>
        <v>0</v>
      </c>
      <c r="L119" s="35">
        <f>VLOOKUP($A106,'(C1) Shpenzimet vitet e kaluara'!$A$9:$O$177,15,FALSE)</f>
        <v>0</v>
      </c>
      <c r="M119" s="129">
        <f>SUM(M115:M118)</f>
        <v>0</v>
      </c>
      <c r="N119" s="129">
        <f t="shared" ref="N119:O119" si="45">SUM(N115:N118)</f>
        <v>0</v>
      </c>
      <c r="O119" s="129">
        <f t="shared" si="45"/>
        <v>0</v>
      </c>
    </row>
    <row r="120" spans="1:15" ht="12.75" hidden="1" x14ac:dyDescent="0.2">
      <c r="A120" s="124" t="str">
        <f t="shared" si="44"/>
        <v>Transferta korrente të huaja</v>
      </c>
      <c r="B120" s="941">
        <f t="shared" si="44"/>
        <v>605</v>
      </c>
      <c r="C120" s="942">
        <f t="shared" si="44"/>
        <v>0</v>
      </c>
      <c r="D120" s="943">
        <f t="shared" si="44"/>
        <v>0</v>
      </c>
      <c r="E120" s="37"/>
      <c r="F120" s="37"/>
      <c r="G120" s="37"/>
      <c r="H120" s="53"/>
    </row>
    <row r="121" spans="1:15" ht="12.75" hidden="1" x14ac:dyDescent="0.2">
      <c r="A121" s="124" t="str">
        <f t="shared" si="44"/>
        <v>Transferta për Buxhetet Familiare dhe Individët</v>
      </c>
      <c r="B121" s="941">
        <f t="shared" si="44"/>
        <v>606</v>
      </c>
      <c r="C121" s="942">
        <f t="shared" si="44"/>
        <v>0</v>
      </c>
      <c r="D121" s="943">
        <f t="shared" si="44"/>
        <v>0</v>
      </c>
      <c r="E121" s="37"/>
      <c r="F121" s="37"/>
      <c r="G121" s="37"/>
      <c r="H121" s="53"/>
      <c r="I121" s="137" t="str">
        <f>I82</f>
        <v xml:space="preserve">TË ARDHURAT E PRITSHME </v>
      </c>
      <c r="J121" s="34">
        <f>J112+J119</f>
        <v>0</v>
      </c>
      <c r="K121" s="34">
        <f>K112+K119</f>
        <v>0</v>
      </c>
      <c r="L121" s="34">
        <f>L112+L119</f>
        <v>0</v>
      </c>
      <c r="M121" s="129">
        <f>M119+M112</f>
        <v>0</v>
      </c>
      <c r="N121" s="129">
        <f>N119+N112</f>
        <v>0</v>
      </c>
      <c r="O121" s="129">
        <f>O119+O112</f>
        <v>0</v>
      </c>
    </row>
    <row r="122" spans="1:15" ht="12.75" hidden="1" x14ac:dyDescent="0.2">
      <c r="A122" s="124" t="str">
        <f t="shared" si="44"/>
        <v>Shpenzimet kapitale</v>
      </c>
      <c r="B122" s="941" t="str">
        <f t="shared" si="44"/>
        <v>230 / 231</v>
      </c>
      <c r="C122" s="942">
        <f t="shared" si="44"/>
        <v>0</v>
      </c>
      <c r="D122" s="943">
        <f t="shared" si="44"/>
        <v>0</v>
      </c>
      <c r="E122" s="37"/>
      <c r="F122" s="37"/>
      <c r="G122" s="37"/>
      <c r="H122" s="53"/>
    </row>
    <row r="123" spans="1:15" ht="12.75" hidden="1" x14ac:dyDescent="0.2">
      <c r="A123" s="124" t="str">
        <f t="shared" si="44"/>
        <v>Rezerva</v>
      </c>
      <c r="B123" s="941">
        <f t="shared" si="44"/>
        <v>609</v>
      </c>
      <c r="C123" s="942">
        <f t="shared" si="44"/>
        <v>0</v>
      </c>
      <c r="D123" s="943">
        <f t="shared" si="44"/>
        <v>0</v>
      </c>
      <c r="E123" s="37"/>
      <c r="F123" s="37"/>
      <c r="G123" s="37"/>
      <c r="H123" s="53"/>
    </row>
    <row r="124" spans="1:15" ht="12.75" hidden="1" x14ac:dyDescent="0.2">
      <c r="A124" s="124" t="str">
        <f t="shared" si="44"/>
        <v>Interesa per kredi direkte ose bono</v>
      </c>
      <c r="B124" s="941">
        <f t="shared" si="44"/>
        <v>650</v>
      </c>
      <c r="C124" s="942">
        <f t="shared" si="44"/>
        <v>0</v>
      </c>
      <c r="D124" s="943">
        <f t="shared" si="44"/>
        <v>0</v>
      </c>
      <c r="E124" s="37"/>
      <c r="F124" s="37"/>
      <c r="G124" s="37"/>
      <c r="H124" s="53"/>
    </row>
    <row r="125" spans="1:15" ht="12.75" hidden="1" x14ac:dyDescent="0.2">
      <c r="A125" s="124" t="str">
        <f t="shared" si="44"/>
        <v>Të tjera</v>
      </c>
      <c r="B125" s="941" t="str">
        <f t="shared" si="44"/>
        <v>69 / ?</v>
      </c>
      <c r="C125" s="942">
        <f t="shared" si="44"/>
        <v>0</v>
      </c>
      <c r="D125" s="943">
        <f t="shared" si="44"/>
        <v>0</v>
      </c>
      <c r="E125" s="37"/>
      <c r="F125" s="37"/>
      <c r="G125" s="37"/>
      <c r="H125" s="53"/>
      <c r="I125" s="947" t="str">
        <f t="shared" ref="I125:O126" si="46">I86</f>
        <v>SHUMA E KËRKUAR NETO</v>
      </c>
      <c r="J125" s="948">
        <f t="shared" si="46"/>
        <v>0</v>
      </c>
      <c r="K125" s="948">
        <f t="shared" si="46"/>
        <v>0</v>
      </c>
      <c r="L125" s="948">
        <f t="shared" si="46"/>
        <v>0</v>
      </c>
      <c r="M125" s="948">
        <f t="shared" si="46"/>
        <v>0</v>
      </c>
      <c r="N125" s="948">
        <f t="shared" si="46"/>
        <v>0</v>
      </c>
      <c r="O125" s="949">
        <f t="shared" si="46"/>
        <v>0</v>
      </c>
    </row>
    <row r="126" spans="1:15" ht="12.75" hidden="1" customHeight="1" x14ac:dyDescent="0.2">
      <c r="A126" s="306" t="str">
        <f t="shared" si="44"/>
        <v>KOSTO DIREKTE PËR PROJEKTET DHE SHPENZIMET KAPITALE</v>
      </c>
      <c r="B126" s="941">
        <f t="shared" si="44"/>
        <v>0</v>
      </c>
      <c r="C126" s="942">
        <f t="shared" si="44"/>
        <v>0</v>
      </c>
      <c r="D126" s="943">
        <f t="shared" si="44"/>
        <v>0</v>
      </c>
      <c r="E126" s="129">
        <f>SUM(E115:E125)</f>
        <v>0</v>
      </c>
      <c r="F126" s="129">
        <f t="shared" ref="F126:G126" si="47">SUM(F115:F125)</f>
        <v>0</v>
      </c>
      <c r="G126" s="129">
        <f t="shared" si="47"/>
        <v>0</v>
      </c>
      <c r="H126" s="53"/>
      <c r="I126" s="950">
        <f t="shared" si="46"/>
        <v>0</v>
      </c>
      <c r="J126" s="951">
        <f t="shared" si="46"/>
        <v>0</v>
      </c>
      <c r="K126" s="951">
        <f t="shared" si="46"/>
        <v>0</v>
      </c>
      <c r="L126" s="951">
        <f t="shared" si="46"/>
        <v>0</v>
      </c>
      <c r="M126" s="951">
        <f t="shared" si="46"/>
        <v>0</v>
      </c>
      <c r="N126" s="951">
        <f t="shared" si="46"/>
        <v>0</v>
      </c>
      <c r="O126" s="952">
        <f t="shared" si="46"/>
        <v>0</v>
      </c>
    </row>
    <row r="127" spans="1:15" ht="12.75" hidden="1" x14ac:dyDescent="0.2">
      <c r="A127" s="938" t="str">
        <f t="shared" si="44"/>
        <v>SHPENZIME KORRENTE</v>
      </c>
      <c r="B127" s="939">
        <f t="shared" si="44"/>
        <v>0</v>
      </c>
      <c r="C127" s="939">
        <f t="shared" si="44"/>
        <v>0</v>
      </c>
      <c r="D127" s="939">
        <f t="shared" si="44"/>
        <v>0</v>
      </c>
      <c r="E127" s="939">
        <f>E88</f>
        <v>0</v>
      </c>
      <c r="F127" s="939">
        <f>F88</f>
        <v>0</v>
      </c>
      <c r="G127" s="940">
        <f>G88</f>
        <v>0</v>
      </c>
      <c r="H127" s="53"/>
      <c r="I127" s="17" t="str">
        <f>I88</f>
        <v>SHUMA E KËRKUAR NETO</v>
      </c>
      <c r="J127" s="18">
        <f t="shared" ref="J127:O127" si="48">B111-J121</f>
        <v>0</v>
      </c>
      <c r="K127" s="18">
        <f t="shared" si="48"/>
        <v>0</v>
      </c>
      <c r="L127" s="18">
        <f t="shared" si="48"/>
        <v>0</v>
      </c>
      <c r="M127" s="18">
        <f t="shared" si="48"/>
        <v>0</v>
      </c>
      <c r="N127" s="18">
        <f t="shared" si="48"/>
        <v>0</v>
      </c>
      <c r="O127" s="18">
        <f t="shared" si="48"/>
        <v>0</v>
      </c>
    </row>
    <row r="128" spans="1:15" ht="12.75" hidden="1" x14ac:dyDescent="0.2">
      <c r="A128" s="124" t="str">
        <f t="shared" si="44"/>
        <v>Pagat</v>
      </c>
      <c r="B128" s="941">
        <f t="shared" si="44"/>
        <v>600</v>
      </c>
      <c r="C128" s="942">
        <f t="shared" si="44"/>
        <v>0</v>
      </c>
      <c r="D128" s="943">
        <f t="shared" si="44"/>
        <v>0</v>
      </c>
      <c r="E128" s="37"/>
      <c r="F128" s="37"/>
      <c r="G128" s="37"/>
      <c r="H128" s="53"/>
      <c r="I128" s="53"/>
      <c r="J128" s="53"/>
      <c r="K128" s="53"/>
      <c r="L128" s="14"/>
      <c r="M128" s="54"/>
    </row>
    <row r="129" spans="1:15" ht="12.75" hidden="1" x14ac:dyDescent="0.2">
      <c r="A129" s="124" t="str">
        <f t="shared" si="44"/>
        <v>Sigurimet Shoqërore</v>
      </c>
      <c r="B129" s="941">
        <f t="shared" si="44"/>
        <v>601</v>
      </c>
      <c r="C129" s="942">
        <f t="shared" si="44"/>
        <v>0</v>
      </c>
      <c r="D129" s="943">
        <f t="shared" si="44"/>
        <v>0</v>
      </c>
      <c r="E129" s="37"/>
      <c r="F129" s="37"/>
      <c r="G129" s="37"/>
      <c r="H129" s="53"/>
    </row>
    <row r="130" spans="1:15" ht="12.75" hidden="1" x14ac:dyDescent="0.2">
      <c r="A130" s="124" t="str">
        <f t="shared" si="44"/>
        <v>Mallra dhe shërbime</v>
      </c>
      <c r="B130" s="941">
        <f t="shared" si="44"/>
        <v>602</v>
      </c>
      <c r="C130" s="942">
        <f t="shared" si="44"/>
        <v>0</v>
      </c>
      <c r="D130" s="943">
        <f t="shared" si="44"/>
        <v>0</v>
      </c>
      <c r="E130" s="37"/>
      <c r="F130" s="37"/>
      <c r="G130" s="37"/>
      <c r="H130" s="53"/>
      <c r="I130" s="252" t="str">
        <f>I91</f>
        <v>Angazhimet</v>
      </c>
      <c r="J130" s="1002" t="str">
        <f>J91</f>
        <v>Vlera Totale për Aktivitet</v>
      </c>
      <c r="K130" s="1003"/>
      <c r="L130" s="1004"/>
      <c r="M130" s="129">
        <f>VLOOKUP($A106,'(C5) Angazhimet'!$A$8:$F$168,4,FALSE)</f>
        <v>0</v>
      </c>
      <c r="N130" s="129">
        <f>VLOOKUP($A106,'(C5) Angazhimet'!$A$8:$F$168,5,FALSE)</f>
        <v>0</v>
      </c>
      <c r="O130" s="129">
        <f>VLOOKUP($A106,'(C5) Angazhimet'!$A$8:$F$168,6,FALSE)</f>
        <v>0</v>
      </c>
    </row>
    <row r="131" spans="1:15" ht="12.75" hidden="1" x14ac:dyDescent="0.2">
      <c r="A131" s="124" t="str">
        <f t="shared" si="44"/>
        <v>Subvencione</v>
      </c>
      <c r="B131" s="941">
        <f t="shared" si="44"/>
        <v>603</v>
      </c>
      <c r="C131" s="942">
        <f t="shared" si="44"/>
        <v>0</v>
      </c>
      <c r="D131" s="943">
        <f t="shared" si="44"/>
        <v>0</v>
      </c>
      <c r="E131" s="37"/>
      <c r="F131" s="37"/>
      <c r="G131" s="37"/>
      <c r="H131" s="53"/>
      <c r="I131" s="318" t="str">
        <f>I92</f>
        <v>Qëllime</v>
      </c>
      <c r="J131" s="1002" t="str">
        <f>J92</f>
        <v>Shpenzimet kapitale</v>
      </c>
      <c r="K131" s="1003"/>
      <c r="L131" s="1004"/>
      <c r="M131" s="128"/>
      <c r="N131" s="128"/>
      <c r="O131" s="132"/>
    </row>
    <row r="132" spans="1:15" ht="12.75" hidden="1" x14ac:dyDescent="0.2">
      <c r="A132" s="124" t="str">
        <f t="shared" si="44"/>
        <v>Të tjera transferta korrente të brendshme</v>
      </c>
      <c r="B132" s="941">
        <f t="shared" si="44"/>
        <v>604</v>
      </c>
      <c r="C132" s="942">
        <f t="shared" si="44"/>
        <v>0</v>
      </c>
      <c r="D132" s="943">
        <f t="shared" si="44"/>
        <v>0</v>
      </c>
      <c r="E132" s="37"/>
      <c r="F132" s="37"/>
      <c r="G132" s="37"/>
      <c r="H132" s="53"/>
      <c r="I132" s="315"/>
      <c r="J132" s="1002" t="str">
        <f>J93</f>
        <v>Mallra dhe shërbime</v>
      </c>
      <c r="K132" s="1003"/>
      <c r="L132" s="1004"/>
      <c r="M132" s="128"/>
      <c r="N132" s="128"/>
      <c r="O132" s="132"/>
    </row>
    <row r="133" spans="1:15" ht="12.75" hidden="1" x14ac:dyDescent="0.2">
      <c r="A133" s="124" t="str">
        <f t="shared" si="44"/>
        <v>Transferta korrente të huaja</v>
      </c>
      <c r="B133" s="941">
        <f t="shared" si="44"/>
        <v>605</v>
      </c>
      <c r="C133" s="942">
        <f t="shared" si="44"/>
        <v>0</v>
      </c>
      <c r="D133" s="943">
        <f t="shared" si="44"/>
        <v>0</v>
      </c>
      <c r="E133" s="37"/>
      <c r="F133" s="37"/>
      <c r="G133" s="37"/>
      <c r="H133" s="53"/>
      <c r="I133" s="315"/>
      <c r="J133" s="1002" t="str">
        <f>J94</f>
        <v>Qëllime të mëtejshme</v>
      </c>
      <c r="K133" s="1003"/>
      <c r="L133" s="1004"/>
      <c r="M133" s="128"/>
      <c r="N133" s="128"/>
      <c r="O133" s="132"/>
    </row>
    <row r="134" spans="1:15" ht="12.75" hidden="1" x14ac:dyDescent="0.2">
      <c r="A134" s="124" t="str">
        <f t="shared" si="44"/>
        <v>Transferta për Buxhetet Familiare dhe Individët</v>
      </c>
      <c r="B134" s="941">
        <f t="shared" si="44"/>
        <v>606</v>
      </c>
      <c r="C134" s="942">
        <f t="shared" si="44"/>
        <v>0</v>
      </c>
      <c r="D134" s="943">
        <f t="shared" si="44"/>
        <v>0</v>
      </c>
      <c r="E134" s="37"/>
      <c r="F134" s="37"/>
      <c r="G134" s="37"/>
      <c r="H134" s="53"/>
      <c r="I134" s="315"/>
      <c r="J134" s="998"/>
      <c r="K134" s="998"/>
      <c r="L134" s="998"/>
      <c r="M134" s="344" t="str">
        <f>IF(SUM(M131:M133)=M130,"OK","STOP")</f>
        <v>OK</v>
      </c>
      <c r="N134" s="344" t="str">
        <f>IF(SUM(N131:N133)=N130,"OK","STOP")</f>
        <v>OK</v>
      </c>
      <c r="O134" s="344" t="str">
        <f>IF(SUM(O131:O133)=O130,"OK","STOP")</f>
        <v>OK</v>
      </c>
    </row>
    <row r="135" spans="1:15" ht="12.75" hidden="1" x14ac:dyDescent="0.2">
      <c r="A135" s="648" t="str">
        <f t="shared" si="44"/>
        <v>Shpenzimet kapitale</v>
      </c>
      <c r="B135" s="968" t="str">
        <f t="shared" si="44"/>
        <v>230 / 231</v>
      </c>
      <c r="C135" s="969">
        <f t="shared" si="44"/>
        <v>0</v>
      </c>
      <c r="D135" s="970">
        <f t="shared" si="44"/>
        <v>0</v>
      </c>
      <c r="E135" s="129"/>
      <c r="F135" s="129"/>
      <c r="G135" s="129"/>
      <c r="H135" s="53"/>
      <c r="I135" s="421" t="str">
        <f>I96</f>
        <v>Shpjegimet teknike</v>
      </c>
      <c r="J135" s="10"/>
      <c r="K135" s="10"/>
      <c r="L135" s="10"/>
      <c r="M135" s="10"/>
      <c r="N135" s="10"/>
      <c r="O135" s="10"/>
    </row>
    <row r="136" spans="1:15" ht="12.75" hidden="1" x14ac:dyDescent="0.2">
      <c r="A136" s="124" t="str">
        <f t="shared" si="44"/>
        <v>Rezerva</v>
      </c>
      <c r="B136" s="941">
        <f t="shared" si="44"/>
        <v>609</v>
      </c>
      <c r="C136" s="942">
        <f t="shared" si="44"/>
        <v>0</v>
      </c>
      <c r="D136" s="943">
        <f t="shared" si="44"/>
        <v>0</v>
      </c>
      <c r="E136" s="37"/>
      <c r="F136" s="37"/>
      <c r="G136" s="37"/>
      <c r="H136" s="53"/>
      <c r="I136" s="419">
        <f>M109</f>
        <v>2022</v>
      </c>
      <c r="J136" s="983"/>
      <c r="K136" s="984"/>
      <c r="L136" s="984"/>
      <c r="M136" s="984"/>
      <c r="N136" s="984"/>
      <c r="O136" s="985"/>
    </row>
    <row r="137" spans="1:15" ht="12.75" hidden="1" x14ac:dyDescent="0.2">
      <c r="A137" s="124" t="str">
        <f t="shared" si="44"/>
        <v>Interesa per kredi direkte ose bono</v>
      </c>
      <c r="B137" s="971">
        <f t="shared" si="44"/>
        <v>650</v>
      </c>
      <c r="C137" s="972">
        <f t="shared" si="44"/>
        <v>0</v>
      </c>
      <c r="D137" s="973">
        <f t="shared" si="44"/>
        <v>0</v>
      </c>
      <c r="E137" s="37"/>
      <c r="F137" s="37"/>
      <c r="G137" s="37"/>
      <c r="H137" s="53"/>
      <c r="I137" s="420"/>
      <c r="J137" s="986"/>
      <c r="K137" s="987"/>
      <c r="L137" s="987"/>
      <c r="M137" s="987"/>
      <c r="N137" s="987"/>
      <c r="O137" s="988"/>
    </row>
    <row r="138" spans="1:15" ht="12.75" hidden="1" x14ac:dyDescent="0.2">
      <c r="A138" s="252" t="str">
        <f>A99</f>
        <v>Të tjera</v>
      </c>
      <c r="B138" s="941" t="str">
        <f>B99</f>
        <v>69 / ?</v>
      </c>
      <c r="C138" s="942">
        <f>C99</f>
        <v>0</v>
      </c>
      <c r="D138" s="439" t="str">
        <f>IF(OR(E138&lt;0,F138&lt;0,G138&lt;0),"STOP","OK!")</f>
        <v>OK!</v>
      </c>
      <c r="E138" s="308">
        <f>-E126+E111-(SUM(E128:E137))</f>
        <v>0</v>
      </c>
      <c r="F138" s="308">
        <f t="shared" ref="F138:G138" si="49">-F126+F111-(SUM(F128:F137))</f>
        <v>0</v>
      </c>
      <c r="G138" s="308">
        <f t="shared" si="49"/>
        <v>0</v>
      </c>
      <c r="H138" s="53"/>
      <c r="I138" s="419">
        <f>N109</f>
        <v>2023</v>
      </c>
      <c r="J138" s="983"/>
      <c r="K138" s="984"/>
      <c r="L138" s="984"/>
      <c r="M138" s="984"/>
      <c r="N138" s="984"/>
      <c r="O138" s="985"/>
    </row>
    <row r="139" spans="1:15" ht="12.75" hidden="1" x14ac:dyDescent="0.2">
      <c r="A139" s="124" t="str">
        <f>A100</f>
        <v>SHPENZIME KORRENTE</v>
      </c>
      <c r="B139" s="974"/>
      <c r="C139" s="975"/>
      <c r="D139" s="976"/>
      <c r="E139" s="129">
        <f>SUM(E128:E138)</f>
        <v>0</v>
      </c>
      <c r="F139" s="129">
        <f t="shared" ref="F139:G139" si="50">SUM(F128:F138)</f>
        <v>0</v>
      </c>
      <c r="G139" s="129">
        <f t="shared" si="50"/>
        <v>0</v>
      </c>
      <c r="H139" s="53"/>
      <c r="I139" s="420"/>
      <c r="J139" s="989"/>
      <c r="K139" s="990"/>
      <c r="L139" s="990"/>
      <c r="M139" s="990"/>
      <c r="N139" s="990"/>
      <c r="O139" s="991"/>
    </row>
    <row r="140" spans="1:15" ht="12.75" hidden="1" x14ac:dyDescent="0.2">
      <c r="A140" s="125"/>
      <c r="B140" s="210"/>
      <c r="C140" s="126"/>
      <c r="D140" s="126"/>
      <c r="E140" s="10"/>
      <c r="F140" s="10"/>
      <c r="G140" s="133"/>
      <c r="H140" s="53"/>
      <c r="I140" s="419">
        <f>O109</f>
        <v>2024</v>
      </c>
      <c r="J140" s="983"/>
      <c r="K140" s="984"/>
      <c r="L140" s="984"/>
      <c r="M140" s="984"/>
      <c r="N140" s="984"/>
      <c r="O140" s="985"/>
    </row>
    <row r="141" spans="1:15" ht="12.75" hidden="1" x14ac:dyDescent="0.2">
      <c r="A141" s="137" t="str">
        <f>A102</f>
        <v>SHPENZIME TË PRITSHME</v>
      </c>
      <c r="B141" s="34">
        <f>B111</f>
        <v>0</v>
      </c>
      <c r="C141" s="34">
        <f t="shared" ref="C141:D141" si="51">C111</f>
        <v>0</v>
      </c>
      <c r="D141" s="34">
        <f t="shared" si="51"/>
        <v>0</v>
      </c>
      <c r="E141" s="129">
        <f>E126+E139</f>
        <v>0</v>
      </c>
      <c r="F141" s="129">
        <f>F126+F139</f>
        <v>0</v>
      </c>
      <c r="G141" s="129">
        <f t="shared" ref="G141" si="52">G126+G139</f>
        <v>0</v>
      </c>
      <c r="H141" s="53"/>
      <c r="I141" s="420"/>
      <c r="J141" s="989"/>
      <c r="K141" s="990"/>
      <c r="L141" s="990"/>
      <c r="M141" s="990"/>
      <c r="N141" s="990"/>
      <c r="O141" s="991"/>
    </row>
    <row r="142" spans="1:15" ht="17.25" hidden="1" customHeight="1" x14ac:dyDescent="0.2"/>
    <row r="143" spans="1:15" ht="17.25" hidden="1" customHeight="1" x14ac:dyDescent="0.2"/>
    <row r="144" spans="1:15" ht="17.25" hidden="1" customHeight="1" x14ac:dyDescent="0.2">
      <c r="A144" s="213" t="str">
        <f t="shared" ref="A144:O144" si="53">A66</f>
        <v>Nënfunksioni 2</v>
      </c>
      <c r="B144" s="937" t="str">
        <f t="shared" si="53"/>
        <v>017 Shërbime të  huamarrjes vendore</v>
      </c>
      <c r="C144" s="937">
        <f t="shared" si="53"/>
        <v>0</v>
      </c>
      <c r="D144" s="937">
        <f t="shared" si="53"/>
        <v>0</v>
      </c>
      <c r="E144" s="937">
        <f t="shared" si="53"/>
        <v>0</v>
      </c>
      <c r="F144" s="937">
        <f t="shared" si="53"/>
        <v>0</v>
      </c>
      <c r="G144" s="937">
        <f t="shared" si="53"/>
        <v>0</v>
      </c>
      <c r="H144" s="937">
        <f t="shared" si="53"/>
        <v>0</v>
      </c>
      <c r="I144" s="937">
        <f t="shared" si="53"/>
        <v>0</v>
      </c>
      <c r="J144" s="937">
        <f t="shared" si="53"/>
        <v>0</v>
      </c>
      <c r="K144" s="937">
        <f t="shared" si="53"/>
        <v>0</v>
      </c>
      <c r="L144" s="937">
        <f t="shared" si="53"/>
        <v>0</v>
      </c>
      <c r="M144" s="937">
        <f t="shared" si="53"/>
        <v>0</v>
      </c>
      <c r="N144" s="937">
        <f t="shared" si="53"/>
        <v>0</v>
      </c>
      <c r="O144" s="937">
        <f t="shared" si="53"/>
        <v>0</v>
      </c>
    </row>
    <row r="145" spans="1:15" ht="17.25" hidden="1" customHeight="1" x14ac:dyDescent="0.2">
      <c r="A145" s="276" t="str">
        <f>A8</f>
        <v>Programi 2c</v>
      </c>
      <c r="B145" s="937" t="str">
        <f>C8</f>
        <v>Shërbime të tjera të përgjithshme</v>
      </c>
      <c r="C145" s="937" t="e">
        <f>#REF!</f>
        <v>#REF!</v>
      </c>
      <c r="D145" s="937" t="e">
        <f>#REF!</f>
        <v>#REF!</v>
      </c>
      <c r="E145" s="937" t="e">
        <f>#REF!</f>
        <v>#REF!</v>
      </c>
      <c r="F145" s="937" t="e">
        <f>#REF!</f>
        <v>#REF!</v>
      </c>
      <c r="G145" s="937" t="e">
        <f>#REF!</f>
        <v>#REF!</v>
      </c>
      <c r="H145" s="937" t="e">
        <f>#REF!</f>
        <v>#REF!</v>
      </c>
      <c r="I145" s="937" t="e">
        <f>#REF!</f>
        <v>#REF!</v>
      </c>
      <c r="J145" s="937" t="e">
        <f>#REF!</f>
        <v>#REF!</v>
      </c>
      <c r="K145" s="937" t="e">
        <f>#REF!</f>
        <v>#REF!</v>
      </c>
      <c r="L145" s="937" t="e">
        <f>#REF!</f>
        <v>#REF!</v>
      </c>
      <c r="M145" s="937" t="e">
        <f>#REF!</f>
        <v>#REF!</v>
      </c>
      <c r="N145" s="937" t="e">
        <f>#REF!</f>
        <v>#REF!</v>
      </c>
      <c r="O145" s="937" t="e">
        <f>#REF!</f>
        <v>#REF!</v>
      </c>
    </row>
    <row r="146" spans="1:15" ht="17.25" hidden="1" customHeight="1" x14ac:dyDescent="0.2">
      <c r="A146" s="646" t="str">
        <f>'(B3) Struktura Funksionale'!B17</f>
        <v>01320</v>
      </c>
      <c r="B146" s="568"/>
      <c r="C146" s="568"/>
      <c r="D146" s="568"/>
      <c r="E146" s="568"/>
      <c r="F146" s="568"/>
      <c r="G146" s="568"/>
      <c r="H146" s="568"/>
      <c r="I146" s="568"/>
      <c r="J146" s="568"/>
      <c r="K146" s="568"/>
      <c r="L146" s="568"/>
      <c r="M146" s="568"/>
      <c r="N146" s="568"/>
      <c r="O146" s="569"/>
    </row>
    <row r="147" spans="1:15" ht="22.5" hidden="1" customHeight="1" x14ac:dyDescent="0.2">
      <c r="A147" s="964" t="str">
        <f t="shared" ref="A147:G147" si="54">A69</f>
        <v>SHPENZIME TË PRITSHME</v>
      </c>
      <c r="B147" s="965">
        <f t="shared" si="54"/>
        <v>0</v>
      </c>
      <c r="C147" s="965">
        <f t="shared" si="54"/>
        <v>0</v>
      </c>
      <c r="D147" s="965">
        <f t="shared" si="54"/>
        <v>0</v>
      </c>
      <c r="E147" s="965">
        <f t="shared" si="54"/>
        <v>0</v>
      </c>
      <c r="F147" s="965">
        <f t="shared" si="54"/>
        <v>0</v>
      </c>
      <c r="G147" s="966">
        <f t="shared" si="54"/>
        <v>0</v>
      </c>
      <c r="H147" s="131"/>
      <c r="I147" s="967" t="str">
        <f t="shared" ref="I147:O147" si="55">I69</f>
        <v xml:space="preserve">TË ARDHURAT E PRITSHME </v>
      </c>
      <c r="J147" s="965">
        <f t="shared" si="55"/>
        <v>0</v>
      </c>
      <c r="K147" s="965">
        <f t="shared" si="55"/>
        <v>0</v>
      </c>
      <c r="L147" s="965">
        <f t="shared" si="55"/>
        <v>0</v>
      </c>
      <c r="M147" s="965">
        <f t="shared" si="55"/>
        <v>0</v>
      </c>
      <c r="N147" s="965">
        <f t="shared" si="55"/>
        <v>0</v>
      </c>
      <c r="O147" s="966">
        <f t="shared" si="55"/>
        <v>0</v>
      </c>
    </row>
    <row r="148" spans="1:15" ht="20.25" hidden="1" customHeight="1" x14ac:dyDescent="0.2">
      <c r="A148" s="211"/>
      <c r="B148" s="417">
        <f t="shared" ref="B148:G148" si="56">B70</f>
        <v>2019</v>
      </c>
      <c r="C148" s="417">
        <f t="shared" si="56"/>
        <v>2020</v>
      </c>
      <c r="D148" s="417">
        <f t="shared" si="56"/>
        <v>2021</v>
      </c>
      <c r="E148" s="251">
        <f t="shared" si="56"/>
        <v>2022</v>
      </c>
      <c r="F148" s="251">
        <f t="shared" si="56"/>
        <v>2023</v>
      </c>
      <c r="G148" s="251">
        <f t="shared" si="56"/>
        <v>2024</v>
      </c>
      <c r="H148" s="212"/>
      <c r="I148" s="307"/>
      <c r="J148" s="249">
        <f t="shared" ref="J148:O148" si="57">J70</f>
        <v>2019</v>
      </c>
      <c r="K148" s="249">
        <f t="shared" si="57"/>
        <v>2020</v>
      </c>
      <c r="L148" s="249">
        <f t="shared" si="57"/>
        <v>2021</v>
      </c>
      <c r="M148" s="250">
        <f t="shared" si="57"/>
        <v>2022</v>
      </c>
      <c r="N148" s="250">
        <f t="shared" si="57"/>
        <v>2023</v>
      </c>
      <c r="O148" s="250">
        <f t="shared" si="57"/>
        <v>2024</v>
      </c>
    </row>
    <row r="149" spans="1:15" ht="12.75" hidden="1" x14ac:dyDescent="0.2">
      <c r="A149" s="423"/>
      <c r="B149" s="427"/>
      <c r="C149" s="428"/>
      <c r="D149" s="426"/>
      <c r="E149" s="349"/>
      <c r="F149" s="349"/>
      <c r="G149" s="350"/>
      <c r="H149" s="131"/>
      <c r="I149" s="423"/>
      <c r="J149" s="349"/>
      <c r="K149" s="349"/>
      <c r="L149" s="349"/>
      <c r="M149" s="349"/>
      <c r="N149" s="349"/>
      <c r="O149" s="350"/>
    </row>
    <row r="150" spans="1:15" ht="12.75" hidden="1" x14ac:dyDescent="0.2">
      <c r="A150" s="137" t="str">
        <f>A72</f>
        <v>SHPENZIME TË PRITSHME</v>
      </c>
      <c r="B150" s="34">
        <f>VLOOKUP(A145,'(C1) Shpenzimet vitet e kaluara'!A$9:O$177,5,FALSE)</f>
        <v>0</v>
      </c>
      <c r="C150" s="34">
        <f>VLOOKUP(A145,'(C1) Shpenzimet vitet e kaluara'!A$9:O$177,9,FALSE)</f>
        <v>0</v>
      </c>
      <c r="D150" s="34">
        <f>VLOOKUP(A145,'(C1) Shpenzimet vitet e kaluara'!A$9:O$177,13,FALSE)</f>
        <v>0</v>
      </c>
      <c r="E150" s="37"/>
      <c r="F150" s="37"/>
      <c r="G150" s="37"/>
      <c r="I150" s="938" t="str">
        <f t="shared" ref="I150:O150" si="58">I72</f>
        <v>VLERËSIM I ARDHURAVE NGA TARIFAT</v>
      </c>
      <c r="J150" s="939">
        <f t="shared" si="58"/>
        <v>0</v>
      </c>
      <c r="K150" s="939">
        <f t="shared" si="58"/>
        <v>0</v>
      </c>
      <c r="L150" s="939">
        <f t="shared" si="58"/>
        <v>0</v>
      </c>
      <c r="M150" s="939">
        <f t="shared" si="58"/>
        <v>0</v>
      </c>
      <c r="N150" s="939">
        <f t="shared" si="58"/>
        <v>0</v>
      </c>
      <c r="O150" s="940">
        <f t="shared" si="58"/>
        <v>0</v>
      </c>
    </row>
    <row r="151" spans="1:15" ht="12.75" hidden="1" x14ac:dyDescent="0.2">
      <c r="A151" s="125"/>
      <c r="B151" s="210"/>
      <c r="C151" s="126"/>
      <c r="D151" s="126"/>
      <c r="E151" s="10"/>
      <c r="F151" s="10"/>
      <c r="G151" s="133"/>
      <c r="I151" s="137" t="str">
        <f>I73</f>
        <v>VLERËSIM I ARDHURAVE NGA TARIFAT</v>
      </c>
      <c r="J151" s="35">
        <f>VLOOKUP($A145,'(C1) Shpenzimet vitet e kaluara'!$A$9:$O$177,6,FALSE)</f>
        <v>0</v>
      </c>
      <c r="K151" s="35">
        <f>VLOOKUP($A145,'(C1) Shpenzimet vitet e kaluara'!$A$9:$O$177,10,FALSE)</f>
        <v>0</v>
      </c>
      <c r="L151" s="35">
        <f>VLOOKUP($A145,'(C1) Shpenzimet vitet e kaluara'!$A$9:$O$177,14,FALSE)</f>
        <v>0</v>
      </c>
      <c r="M151" s="37"/>
      <c r="N151" s="37"/>
      <c r="O151" s="37"/>
    </row>
    <row r="152" spans="1:15" ht="12.75" hidden="1" x14ac:dyDescent="0.2">
      <c r="A152" s="944" t="str">
        <f t="shared" ref="A152:G153" si="59">A74</f>
        <v>SHPENZIME TË PRITSHME</v>
      </c>
      <c r="B152" s="945">
        <f t="shared" si="59"/>
        <v>0</v>
      </c>
      <c r="C152" s="945">
        <f t="shared" si="59"/>
        <v>0</v>
      </c>
      <c r="D152" s="945">
        <f t="shared" si="59"/>
        <v>0</v>
      </c>
      <c r="E152" s="945">
        <f t="shared" si="59"/>
        <v>0</v>
      </c>
      <c r="F152" s="945">
        <f t="shared" si="59"/>
        <v>0</v>
      </c>
      <c r="G152" s="946">
        <f t="shared" si="59"/>
        <v>0</v>
      </c>
      <c r="H152" s="10"/>
    </row>
    <row r="153" spans="1:15" ht="12.75" hidden="1" x14ac:dyDescent="0.2">
      <c r="A153" s="938" t="str">
        <f t="shared" si="59"/>
        <v>KOSTO DIREKTE PËR PROJEKTET DHE SHPENZIMET KAPITALE</v>
      </c>
      <c r="B153" s="939">
        <f t="shared" si="59"/>
        <v>0</v>
      </c>
      <c r="C153" s="939">
        <f t="shared" si="59"/>
        <v>0</v>
      </c>
      <c r="D153" s="939">
        <f t="shared" si="59"/>
        <v>0</v>
      </c>
      <c r="E153" s="939">
        <f t="shared" si="59"/>
        <v>0</v>
      </c>
      <c r="F153" s="939">
        <f t="shared" si="59"/>
        <v>0</v>
      </c>
      <c r="G153" s="940">
        <f t="shared" si="59"/>
        <v>0</v>
      </c>
      <c r="H153" s="31"/>
      <c r="I153" s="938" t="str">
        <f t="shared" ref="I153:I158" si="60">I75</f>
        <v>VLERËSIMI I TË ARDHURAVE ME DESTINACION</v>
      </c>
      <c r="J153" s="939"/>
      <c r="K153" s="939"/>
      <c r="L153" s="939"/>
      <c r="M153" s="939"/>
      <c r="N153" s="939"/>
      <c r="O153" s="940"/>
    </row>
    <row r="154" spans="1:15" ht="12.75" hidden="1" x14ac:dyDescent="0.2">
      <c r="A154" s="124" t="str">
        <f t="shared" ref="A154:D176" si="61">A76</f>
        <v>Pagat</v>
      </c>
      <c r="B154" s="941">
        <f t="shared" si="61"/>
        <v>600</v>
      </c>
      <c r="C154" s="942">
        <f t="shared" si="61"/>
        <v>0</v>
      </c>
      <c r="D154" s="943">
        <f t="shared" si="61"/>
        <v>0</v>
      </c>
      <c r="E154" s="129"/>
      <c r="F154" s="129"/>
      <c r="G154" s="129"/>
      <c r="H154" s="31"/>
      <c r="I154" s="390" t="str">
        <f t="shared" si="60"/>
        <v>Transferta e kushtëzuar</v>
      </c>
      <c r="J154" s="387"/>
      <c r="K154" s="389"/>
      <c r="L154" s="388"/>
      <c r="M154" s="128"/>
      <c r="N154" s="128"/>
      <c r="O154" s="132"/>
    </row>
    <row r="155" spans="1:15" ht="12.75" hidden="1" x14ac:dyDescent="0.2">
      <c r="A155" s="124" t="str">
        <f t="shared" si="61"/>
        <v>Sigurimet Shoqërore</v>
      </c>
      <c r="B155" s="941">
        <f t="shared" si="61"/>
        <v>601</v>
      </c>
      <c r="C155" s="942">
        <f t="shared" si="61"/>
        <v>0</v>
      </c>
      <c r="D155" s="943">
        <f t="shared" si="61"/>
        <v>0</v>
      </c>
      <c r="E155" s="129"/>
      <c r="F155" s="129"/>
      <c r="G155" s="129"/>
      <c r="H155" s="31"/>
      <c r="I155" s="390" t="str">
        <f t="shared" si="60"/>
        <v>Trasferta Specifike</v>
      </c>
      <c r="J155" s="387"/>
      <c r="K155" s="389"/>
      <c r="L155" s="388"/>
      <c r="M155" s="128"/>
      <c r="N155" s="128"/>
      <c r="O155" s="132"/>
    </row>
    <row r="156" spans="1:15" ht="12.75" hidden="1" x14ac:dyDescent="0.2">
      <c r="A156" s="124" t="str">
        <f t="shared" si="61"/>
        <v>Mallra dhe shërbime</v>
      </c>
      <c r="B156" s="941">
        <f t="shared" si="61"/>
        <v>602</v>
      </c>
      <c r="C156" s="942">
        <f t="shared" si="61"/>
        <v>0</v>
      </c>
      <c r="D156" s="943">
        <f t="shared" si="61"/>
        <v>0</v>
      </c>
      <c r="E156" s="129"/>
      <c r="F156" s="129"/>
      <c r="G156" s="129"/>
      <c r="H156" s="53"/>
      <c r="I156" s="390" t="str">
        <f t="shared" si="60"/>
        <v>Trashëgimi me destinacion</v>
      </c>
      <c r="J156" s="387"/>
      <c r="K156" s="389"/>
      <c r="L156" s="388"/>
      <c r="M156" s="302">
        <f>VLOOKUP($A145,'(C4) Trashëgimi me destinacion'!$A$8:$F$168,4,FALSE)</f>
        <v>0</v>
      </c>
      <c r="N156" s="548">
        <f>VLOOKUP($A145,'(C4) Trashëgimi me destinacion'!$A$8:$F$168,5,FALSE)</f>
        <v>0</v>
      </c>
      <c r="O156" s="548">
        <f>VLOOKUP($A145,'(C4) Trashëgimi me destinacion'!$A$8:$F$168,6,FALSE)</f>
        <v>0</v>
      </c>
    </row>
    <row r="157" spans="1:15" ht="12.75" hidden="1" x14ac:dyDescent="0.2">
      <c r="A157" s="124" t="str">
        <f t="shared" si="61"/>
        <v>Subvencione</v>
      </c>
      <c r="B157" s="941">
        <f t="shared" si="61"/>
        <v>603</v>
      </c>
      <c r="C157" s="942">
        <f t="shared" si="61"/>
        <v>0</v>
      </c>
      <c r="D157" s="943">
        <f t="shared" si="61"/>
        <v>0</v>
      </c>
      <c r="E157" s="129"/>
      <c r="F157" s="129"/>
      <c r="G157" s="129"/>
      <c r="H157" s="8"/>
      <c r="I157" s="390" t="str">
        <f t="shared" si="60"/>
        <v>Burime të tjera (përfshirë gjobat)</v>
      </c>
      <c r="J157" s="387"/>
      <c r="K157" s="389"/>
      <c r="L157" s="388"/>
      <c r="M157" s="128"/>
      <c r="N157" s="128"/>
      <c r="O157" s="132"/>
    </row>
    <row r="158" spans="1:15" ht="12.75" hidden="1" x14ac:dyDescent="0.2">
      <c r="A158" s="124" t="str">
        <f t="shared" si="61"/>
        <v>Të tjera transferta korrente të brendshme</v>
      </c>
      <c r="B158" s="941">
        <f t="shared" si="61"/>
        <v>604</v>
      </c>
      <c r="C158" s="942">
        <f t="shared" si="61"/>
        <v>0</v>
      </c>
      <c r="D158" s="943">
        <f t="shared" si="61"/>
        <v>0</v>
      </c>
      <c r="E158" s="129"/>
      <c r="F158" s="129"/>
      <c r="G158" s="129"/>
      <c r="H158" s="53"/>
      <c r="I158" s="390" t="str">
        <f t="shared" si="60"/>
        <v>VLERËSIMI I TË ARDHURAVE ME DESTINACION</v>
      </c>
      <c r="J158" s="35">
        <f>VLOOKUP($A145,'(C1) Shpenzimet vitet e kaluara'!$A$9:$O$177,7,FALSE)</f>
        <v>0</v>
      </c>
      <c r="K158" s="35">
        <f>VLOOKUP($A145,'(C1) Shpenzimet vitet e kaluara'!$A$9:$O$177,11,FALSE)</f>
        <v>0</v>
      </c>
      <c r="L158" s="35">
        <f>VLOOKUP($A145,'(C1) Shpenzimet vitet e kaluara'!$A$9:$O$177,15,FALSE)</f>
        <v>0</v>
      </c>
      <c r="M158" s="129">
        <f>SUM(M154:M157)</f>
        <v>0</v>
      </c>
      <c r="N158" s="129">
        <f t="shared" ref="N158:O158" si="62">SUM(N154:N157)</f>
        <v>0</v>
      </c>
      <c r="O158" s="129">
        <f t="shared" si="62"/>
        <v>0</v>
      </c>
    </row>
    <row r="159" spans="1:15" ht="12.75" hidden="1" x14ac:dyDescent="0.2">
      <c r="A159" s="124" t="str">
        <f t="shared" si="61"/>
        <v>Transferta korrente të huaja</v>
      </c>
      <c r="B159" s="941">
        <f t="shared" si="61"/>
        <v>605</v>
      </c>
      <c r="C159" s="942">
        <f t="shared" si="61"/>
        <v>0</v>
      </c>
      <c r="D159" s="943">
        <f t="shared" si="61"/>
        <v>0</v>
      </c>
      <c r="E159" s="129"/>
      <c r="F159" s="129"/>
      <c r="G159" s="129"/>
      <c r="H159" s="53"/>
    </row>
    <row r="160" spans="1:15" ht="12.75" hidden="1" x14ac:dyDescent="0.2">
      <c r="A160" s="124" t="str">
        <f t="shared" si="61"/>
        <v>Transferta për Buxhetet Familiare dhe Individët</v>
      </c>
      <c r="B160" s="941">
        <f t="shared" si="61"/>
        <v>606</v>
      </c>
      <c r="C160" s="942">
        <f t="shared" si="61"/>
        <v>0</v>
      </c>
      <c r="D160" s="943">
        <f t="shared" si="61"/>
        <v>0</v>
      </c>
      <c r="E160" s="129"/>
      <c r="F160" s="129"/>
      <c r="G160" s="129"/>
      <c r="H160" s="53"/>
      <c r="I160" s="137" t="str">
        <f>I82</f>
        <v xml:space="preserve">TË ARDHURAT E PRITSHME </v>
      </c>
      <c r="J160" s="34">
        <f>J151+J158</f>
        <v>0</v>
      </c>
      <c r="K160" s="34">
        <f>K151+K158</f>
        <v>0</v>
      </c>
      <c r="L160" s="34">
        <f>L151+L158</f>
        <v>0</v>
      </c>
      <c r="M160" s="129">
        <f>M158+M151</f>
        <v>0</v>
      </c>
      <c r="N160" s="129">
        <f>N158+N151</f>
        <v>0</v>
      </c>
      <c r="O160" s="129">
        <f>O158+O151</f>
        <v>0</v>
      </c>
    </row>
    <row r="161" spans="1:15" ht="12.75" hidden="1" x14ac:dyDescent="0.2">
      <c r="A161" s="124" t="str">
        <f t="shared" si="61"/>
        <v>Shpenzimet kapitale</v>
      </c>
      <c r="B161" s="941" t="str">
        <f t="shared" si="61"/>
        <v>230 / 231</v>
      </c>
      <c r="C161" s="942">
        <f t="shared" si="61"/>
        <v>0</v>
      </c>
      <c r="D161" s="943">
        <f t="shared" si="61"/>
        <v>0</v>
      </c>
      <c r="E161" s="37"/>
      <c r="F161" s="37"/>
      <c r="G161" s="37"/>
      <c r="H161" s="53"/>
    </row>
    <row r="162" spans="1:15" ht="12.75" hidden="1" x14ac:dyDescent="0.2">
      <c r="A162" s="124" t="str">
        <f t="shared" si="61"/>
        <v>Rezerva</v>
      </c>
      <c r="B162" s="941">
        <f t="shared" si="61"/>
        <v>609</v>
      </c>
      <c r="C162" s="942">
        <f t="shared" si="61"/>
        <v>0</v>
      </c>
      <c r="D162" s="943">
        <f t="shared" si="61"/>
        <v>0</v>
      </c>
      <c r="E162" s="129"/>
      <c r="F162" s="129"/>
      <c r="G162" s="129"/>
      <c r="H162" s="53"/>
    </row>
    <row r="163" spans="1:15" ht="12.75" hidden="1" x14ac:dyDescent="0.2">
      <c r="A163" s="124" t="str">
        <f t="shared" si="61"/>
        <v>Interesa per kredi direkte ose bono</v>
      </c>
      <c r="B163" s="941">
        <f t="shared" si="61"/>
        <v>650</v>
      </c>
      <c r="C163" s="942">
        <f t="shared" si="61"/>
        <v>0</v>
      </c>
      <c r="D163" s="943">
        <f t="shared" si="61"/>
        <v>0</v>
      </c>
      <c r="E163" s="129"/>
      <c r="F163" s="129"/>
      <c r="G163" s="129"/>
      <c r="H163" s="53"/>
    </row>
    <row r="164" spans="1:15" ht="12.75" hidden="1" x14ac:dyDescent="0.2">
      <c r="A164" s="124" t="str">
        <f t="shared" si="61"/>
        <v>Të tjera</v>
      </c>
      <c r="B164" s="941" t="str">
        <f t="shared" si="61"/>
        <v>69 / ?</v>
      </c>
      <c r="C164" s="942">
        <f t="shared" si="61"/>
        <v>0</v>
      </c>
      <c r="D164" s="943">
        <f t="shared" si="61"/>
        <v>0</v>
      </c>
      <c r="E164" s="129"/>
      <c r="F164" s="129"/>
      <c r="G164" s="129"/>
      <c r="H164" s="53"/>
      <c r="I164" s="947" t="str">
        <f t="shared" ref="I164:O165" si="63">I86</f>
        <v>SHUMA E KËRKUAR NETO</v>
      </c>
      <c r="J164" s="948">
        <f t="shared" si="63"/>
        <v>0</v>
      </c>
      <c r="K164" s="948">
        <f t="shared" si="63"/>
        <v>0</v>
      </c>
      <c r="L164" s="948">
        <f t="shared" si="63"/>
        <v>0</v>
      </c>
      <c r="M164" s="948">
        <f t="shared" si="63"/>
        <v>0</v>
      </c>
      <c r="N164" s="948">
        <f t="shared" si="63"/>
        <v>0</v>
      </c>
      <c r="O164" s="949">
        <f t="shared" si="63"/>
        <v>0</v>
      </c>
    </row>
    <row r="165" spans="1:15" ht="12.75" hidden="1" customHeight="1" x14ac:dyDescent="0.2">
      <c r="A165" s="306" t="str">
        <f t="shared" si="61"/>
        <v>KOSTO DIREKTE PËR PROJEKTET DHE SHPENZIMET KAPITALE</v>
      </c>
      <c r="B165" s="941">
        <f t="shared" si="61"/>
        <v>0</v>
      </c>
      <c r="C165" s="942">
        <f t="shared" si="61"/>
        <v>0</v>
      </c>
      <c r="D165" s="943">
        <f t="shared" si="61"/>
        <v>0</v>
      </c>
      <c r="E165" s="129">
        <f>SUM(E154:E164)</f>
        <v>0</v>
      </c>
      <c r="F165" s="129">
        <f t="shared" ref="F165:G165" si="64">SUM(F154:F164)</f>
        <v>0</v>
      </c>
      <c r="G165" s="129">
        <f t="shared" si="64"/>
        <v>0</v>
      </c>
      <c r="H165" s="53"/>
      <c r="I165" s="950">
        <f t="shared" si="63"/>
        <v>0</v>
      </c>
      <c r="J165" s="951">
        <f t="shared" si="63"/>
        <v>0</v>
      </c>
      <c r="K165" s="951">
        <f t="shared" si="63"/>
        <v>0</v>
      </c>
      <c r="L165" s="951">
        <f t="shared" si="63"/>
        <v>0</v>
      </c>
      <c r="M165" s="951">
        <f t="shared" si="63"/>
        <v>0</v>
      </c>
      <c r="N165" s="951">
        <f t="shared" si="63"/>
        <v>0</v>
      </c>
      <c r="O165" s="952">
        <f t="shared" si="63"/>
        <v>0</v>
      </c>
    </row>
    <row r="166" spans="1:15" ht="12.75" hidden="1" x14ac:dyDescent="0.2">
      <c r="A166" s="938" t="str">
        <f t="shared" si="61"/>
        <v>SHPENZIME KORRENTE</v>
      </c>
      <c r="B166" s="939">
        <f t="shared" si="61"/>
        <v>0</v>
      </c>
      <c r="C166" s="939">
        <f t="shared" si="61"/>
        <v>0</v>
      </c>
      <c r="D166" s="939">
        <f t="shared" si="61"/>
        <v>0</v>
      </c>
      <c r="E166" s="939">
        <f>E88</f>
        <v>0</v>
      </c>
      <c r="F166" s="939">
        <f>F88</f>
        <v>0</v>
      </c>
      <c r="G166" s="940">
        <f>G88</f>
        <v>0</v>
      </c>
      <c r="H166" s="53"/>
      <c r="I166" s="17" t="str">
        <f>I88</f>
        <v>SHUMA E KËRKUAR NETO</v>
      </c>
      <c r="J166" s="18">
        <f t="shared" ref="J166:O166" si="65">B150-J160</f>
        <v>0</v>
      </c>
      <c r="K166" s="18">
        <f t="shared" si="65"/>
        <v>0</v>
      </c>
      <c r="L166" s="18">
        <f t="shared" si="65"/>
        <v>0</v>
      </c>
      <c r="M166" s="18">
        <f t="shared" si="65"/>
        <v>0</v>
      </c>
      <c r="N166" s="18">
        <f t="shared" si="65"/>
        <v>0</v>
      </c>
      <c r="O166" s="18">
        <f t="shared" si="65"/>
        <v>0</v>
      </c>
    </row>
    <row r="167" spans="1:15" ht="12.75" hidden="1" x14ac:dyDescent="0.2">
      <c r="A167" s="124" t="str">
        <f t="shared" si="61"/>
        <v>Pagat</v>
      </c>
      <c r="B167" s="941">
        <f t="shared" si="61"/>
        <v>600</v>
      </c>
      <c r="C167" s="942">
        <f t="shared" si="61"/>
        <v>0</v>
      </c>
      <c r="D167" s="943">
        <f t="shared" si="61"/>
        <v>0</v>
      </c>
      <c r="E167" s="37"/>
      <c r="F167" s="37"/>
      <c r="G167" s="37"/>
      <c r="H167" s="53"/>
      <c r="I167" s="53"/>
      <c r="J167" s="53"/>
      <c r="K167" s="53"/>
      <c r="L167" s="14"/>
      <c r="M167" s="54"/>
    </row>
    <row r="168" spans="1:15" ht="12.75" hidden="1" x14ac:dyDescent="0.2">
      <c r="A168" s="124" t="str">
        <f t="shared" si="61"/>
        <v>Sigurimet Shoqërore</v>
      </c>
      <c r="B168" s="941">
        <f t="shared" si="61"/>
        <v>601</v>
      </c>
      <c r="C168" s="942">
        <f t="shared" si="61"/>
        <v>0</v>
      </c>
      <c r="D168" s="943">
        <f t="shared" si="61"/>
        <v>0</v>
      </c>
      <c r="E168" s="37"/>
      <c r="F168" s="37"/>
      <c r="G168" s="37"/>
      <c r="H168" s="53"/>
    </row>
    <row r="169" spans="1:15" ht="12.75" hidden="1" x14ac:dyDescent="0.2">
      <c r="A169" s="124" t="str">
        <f t="shared" si="61"/>
        <v>Mallra dhe shërbime</v>
      </c>
      <c r="B169" s="941">
        <f t="shared" si="61"/>
        <v>602</v>
      </c>
      <c r="C169" s="942">
        <f t="shared" si="61"/>
        <v>0</v>
      </c>
      <c r="D169" s="943">
        <f t="shared" si="61"/>
        <v>0</v>
      </c>
      <c r="E169" s="37"/>
      <c r="F169" s="37"/>
      <c r="G169" s="37"/>
      <c r="H169" s="53"/>
      <c r="I169" s="252" t="str">
        <f>I130</f>
        <v>Angazhimet</v>
      </c>
      <c r="J169" s="1002" t="str">
        <f>J130</f>
        <v>Vlera Totale për Aktivitet</v>
      </c>
      <c r="K169" s="1003"/>
      <c r="L169" s="1004"/>
      <c r="M169" s="129">
        <f>VLOOKUP($A145,'(C5) Angazhimet'!$A$8:$F$168,4,FALSE)</f>
        <v>0</v>
      </c>
      <c r="N169" s="129">
        <f>VLOOKUP($A145,'(C5) Angazhimet'!$A$8:$F$168,5,FALSE)</f>
        <v>0</v>
      </c>
      <c r="O169" s="129">
        <f>VLOOKUP($A145,'(C5) Angazhimet'!$A$8:$F$168,6,FALSE)</f>
        <v>0</v>
      </c>
    </row>
    <row r="170" spans="1:15" ht="12.75" hidden="1" x14ac:dyDescent="0.2">
      <c r="A170" s="124" t="str">
        <f t="shared" si="61"/>
        <v>Subvencione</v>
      </c>
      <c r="B170" s="941">
        <f t="shared" si="61"/>
        <v>603</v>
      </c>
      <c r="C170" s="942">
        <f t="shared" si="61"/>
        <v>0</v>
      </c>
      <c r="D170" s="943">
        <f t="shared" si="61"/>
        <v>0</v>
      </c>
      <c r="E170" s="37"/>
      <c r="F170" s="37"/>
      <c r="G170" s="37"/>
      <c r="H170" s="53"/>
      <c r="I170" s="318" t="str">
        <f>I131</f>
        <v>Qëllime</v>
      </c>
      <c r="J170" s="1002" t="str">
        <f>J131</f>
        <v>Shpenzimet kapitale</v>
      </c>
      <c r="K170" s="1003"/>
      <c r="L170" s="1004"/>
      <c r="M170" s="128"/>
      <c r="N170" s="128"/>
      <c r="O170" s="132"/>
    </row>
    <row r="171" spans="1:15" ht="12.75" hidden="1" x14ac:dyDescent="0.2">
      <c r="A171" s="124" t="str">
        <f t="shared" si="61"/>
        <v>Të tjera transferta korrente të brendshme</v>
      </c>
      <c r="B171" s="941">
        <f t="shared" si="61"/>
        <v>604</v>
      </c>
      <c r="C171" s="942">
        <f t="shared" si="61"/>
        <v>0</v>
      </c>
      <c r="D171" s="943">
        <f t="shared" si="61"/>
        <v>0</v>
      </c>
      <c r="E171" s="37"/>
      <c r="F171" s="37"/>
      <c r="G171" s="37"/>
      <c r="H171" s="53"/>
      <c r="I171" s="315"/>
      <c r="J171" s="1002" t="str">
        <f>J132</f>
        <v>Mallra dhe shërbime</v>
      </c>
      <c r="K171" s="1003"/>
      <c r="L171" s="1004"/>
      <c r="M171" s="128"/>
      <c r="N171" s="128"/>
      <c r="O171" s="132"/>
    </row>
    <row r="172" spans="1:15" ht="12.75" hidden="1" x14ac:dyDescent="0.2">
      <c r="A172" s="124" t="str">
        <f t="shared" si="61"/>
        <v>Transferta korrente të huaja</v>
      </c>
      <c r="B172" s="941">
        <f t="shared" si="61"/>
        <v>605</v>
      </c>
      <c r="C172" s="942">
        <f t="shared" si="61"/>
        <v>0</v>
      </c>
      <c r="D172" s="943">
        <f t="shared" si="61"/>
        <v>0</v>
      </c>
      <c r="E172" s="37"/>
      <c r="F172" s="37"/>
      <c r="G172" s="37"/>
      <c r="H172" s="53"/>
      <c r="I172" s="315"/>
      <c r="J172" s="1002" t="str">
        <f>J133</f>
        <v>Qëllime të mëtejshme</v>
      </c>
      <c r="K172" s="1003"/>
      <c r="L172" s="1004"/>
      <c r="M172" s="128"/>
      <c r="N172" s="128"/>
      <c r="O172" s="132"/>
    </row>
    <row r="173" spans="1:15" ht="12.75" hidden="1" x14ac:dyDescent="0.2">
      <c r="A173" s="124" t="str">
        <f t="shared" si="61"/>
        <v>Transferta për Buxhetet Familiare dhe Individët</v>
      </c>
      <c r="B173" s="941">
        <f t="shared" si="61"/>
        <v>606</v>
      </c>
      <c r="C173" s="942">
        <f t="shared" si="61"/>
        <v>0</v>
      </c>
      <c r="D173" s="943">
        <f t="shared" si="61"/>
        <v>0</v>
      </c>
      <c r="E173" s="37"/>
      <c r="F173" s="37"/>
      <c r="G173" s="37"/>
      <c r="H173" s="53"/>
      <c r="I173" s="315"/>
      <c r="J173" s="998"/>
      <c r="K173" s="998"/>
      <c r="L173" s="998"/>
      <c r="M173" s="344" t="str">
        <f>IF(SUM(M170:M172)=M169,"OK","STOP")</f>
        <v>OK</v>
      </c>
      <c r="N173" s="344" t="str">
        <f>IF(SUM(N170:N172)=N169,"OK","STOP")</f>
        <v>OK</v>
      </c>
      <c r="O173" s="344" t="str">
        <f>IF(SUM(O170:O172)=O169,"OK","STOP")</f>
        <v>OK</v>
      </c>
    </row>
    <row r="174" spans="1:15" ht="12.75" hidden="1" x14ac:dyDescent="0.2">
      <c r="A174" s="648" t="str">
        <f t="shared" si="61"/>
        <v>Shpenzimet kapitale</v>
      </c>
      <c r="B174" s="968" t="str">
        <f t="shared" si="61"/>
        <v>230 / 231</v>
      </c>
      <c r="C174" s="969">
        <f t="shared" si="61"/>
        <v>0</v>
      </c>
      <c r="D174" s="970">
        <f t="shared" si="61"/>
        <v>0</v>
      </c>
      <c r="E174" s="129"/>
      <c r="F174" s="129"/>
      <c r="G174" s="129"/>
      <c r="H174" s="53"/>
      <c r="I174" s="421" t="str">
        <f>I96</f>
        <v>Shpjegimet teknike</v>
      </c>
      <c r="J174" s="10"/>
      <c r="K174" s="10"/>
      <c r="L174" s="10"/>
      <c r="M174" s="10"/>
      <c r="N174" s="10"/>
      <c r="O174" s="10"/>
    </row>
    <row r="175" spans="1:15" ht="12.75" hidden="1" x14ac:dyDescent="0.2">
      <c r="A175" s="124" t="str">
        <f t="shared" si="61"/>
        <v>Rezerva</v>
      </c>
      <c r="B175" s="941">
        <f t="shared" si="61"/>
        <v>609</v>
      </c>
      <c r="C175" s="942">
        <f t="shared" si="61"/>
        <v>0</v>
      </c>
      <c r="D175" s="943">
        <f t="shared" si="61"/>
        <v>0</v>
      </c>
      <c r="E175" s="37"/>
      <c r="F175" s="37"/>
      <c r="G175" s="37"/>
      <c r="H175" s="53"/>
      <c r="I175" s="419">
        <f>M148</f>
        <v>2022</v>
      </c>
      <c r="J175" s="983"/>
      <c r="K175" s="984"/>
      <c r="L175" s="984"/>
      <c r="M175" s="984"/>
      <c r="N175" s="984"/>
      <c r="O175" s="985"/>
    </row>
    <row r="176" spans="1:15" ht="12.75" hidden="1" x14ac:dyDescent="0.2">
      <c r="A176" s="124" t="str">
        <f t="shared" si="61"/>
        <v>Interesa per kredi direkte ose bono</v>
      </c>
      <c r="B176" s="971">
        <f t="shared" si="61"/>
        <v>650</v>
      </c>
      <c r="C176" s="972">
        <f t="shared" si="61"/>
        <v>0</v>
      </c>
      <c r="D176" s="973">
        <f t="shared" si="61"/>
        <v>0</v>
      </c>
      <c r="E176" s="37"/>
      <c r="F176" s="37"/>
      <c r="G176" s="37"/>
      <c r="H176" s="53"/>
      <c r="I176" s="420"/>
      <c r="J176" s="986"/>
      <c r="K176" s="987"/>
      <c r="L176" s="987"/>
      <c r="M176" s="987"/>
      <c r="N176" s="987"/>
      <c r="O176" s="988"/>
    </row>
    <row r="177" spans="1:15" ht="12.75" hidden="1" x14ac:dyDescent="0.2">
      <c r="A177" s="252" t="str">
        <f>A99</f>
        <v>Të tjera</v>
      </c>
      <c r="B177" s="941" t="str">
        <f>B99</f>
        <v>69 / ?</v>
      </c>
      <c r="C177" s="942">
        <f>C99</f>
        <v>0</v>
      </c>
      <c r="D177" s="439" t="str">
        <f>IF(OR(E177&lt;0,F177&lt;0,G177&lt;0),"STOP","OK!")</f>
        <v>OK!</v>
      </c>
      <c r="E177" s="130">
        <f>-E165+E150-(SUM(E167:E176))</f>
        <v>0</v>
      </c>
      <c r="F177" s="308">
        <f t="shared" ref="F177:G177" si="66">-F165+F150-(SUM(F167:F176))</f>
        <v>0</v>
      </c>
      <c r="G177" s="308">
        <f t="shared" si="66"/>
        <v>0</v>
      </c>
      <c r="H177" s="53"/>
      <c r="I177" s="419">
        <f>N148</f>
        <v>2023</v>
      </c>
      <c r="J177" s="983"/>
      <c r="K177" s="984"/>
      <c r="L177" s="984"/>
      <c r="M177" s="984"/>
      <c r="N177" s="984"/>
      <c r="O177" s="985"/>
    </row>
    <row r="178" spans="1:15" ht="12.75" hidden="1" x14ac:dyDescent="0.2">
      <c r="A178" s="124" t="str">
        <f>A100</f>
        <v>SHPENZIME KORRENTE</v>
      </c>
      <c r="B178" s="974"/>
      <c r="C178" s="975"/>
      <c r="D178" s="976"/>
      <c r="E178" s="129">
        <f>SUM(E167:E177)</f>
        <v>0</v>
      </c>
      <c r="F178" s="129">
        <f t="shared" ref="F178:G178" si="67">SUM(F167:F177)</f>
        <v>0</v>
      </c>
      <c r="G178" s="129">
        <f t="shared" si="67"/>
        <v>0</v>
      </c>
      <c r="H178" s="53"/>
      <c r="I178" s="420"/>
      <c r="J178" s="989"/>
      <c r="K178" s="990"/>
      <c r="L178" s="990"/>
      <c r="M178" s="990"/>
      <c r="N178" s="990"/>
      <c r="O178" s="991"/>
    </row>
    <row r="179" spans="1:15" ht="12.75" hidden="1" x14ac:dyDescent="0.2">
      <c r="A179" s="125"/>
      <c r="B179" s="210"/>
      <c r="C179" s="126"/>
      <c r="D179" s="126"/>
      <c r="E179" s="10"/>
      <c r="F179" s="10"/>
      <c r="G179" s="133"/>
      <c r="H179" s="53"/>
      <c r="I179" s="419">
        <f>O148</f>
        <v>2024</v>
      </c>
      <c r="J179" s="983"/>
      <c r="K179" s="984"/>
      <c r="L179" s="984"/>
      <c r="M179" s="984"/>
      <c r="N179" s="984"/>
      <c r="O179" s="985"/>
    </row>
    <row r="180" spans="1:15" ht="12.75" hidden="1" x14ac:dyDescent="0.2">
      <c r="A180" s="137" t="str">
        <f>A102</f>
        <v>SHPENZIME TË PRITSHME</v>
      </c>
      <c r="B180" s="34">
        <f>B150</f>
        <v>0</v>
      </c>
      <c r="C180" s="34">
        <f t="shared" ref="C180:D180" si="68">C150</f>
        <v>0</v>
      </c>
      <c r="D180" s="34">
        <f t="shared" si="68"/>
        <v>0</v>
      </c>
      <c r="E180" s="129">
        <f>E165+E178</f>
        <v>0</v>
      </c>
      <c r="F180" s="129">
        <f>F165+F178</f>
        <v>0</v>
      </c>
      <c r="G180" s="129">
        <f t="shared" ref="G180" si="69">G165+G178</f>
        <v>0</v>
      </c>
      <c r="H180" s="53"/>
      <c r="I180" s="420"/>
      <c r="J180" s="989"/>
      <c r="K180" s="990"/>
      <c r="L180" s="990"/>
      <c r="M180" s="990"/>
      <c r="N180" s="990"/>
      <c r="O180" s="991"/>
    </row>
    <row r="181" spans="1:15" ht="12.75" hidden="1" x14ac:dyDescent="0.2"/>
    <row r="182" spans="1:15" ht="12.75" x14ac:dyDescent="0.2"/>
    <row r="183" spans="1:15" ht="18.75" x14ac:dyDescent="0.2">
      <c r="A183" s="213" t="str">
        <f t="shared" ref="A183:O183" si="70">A66</f>
        <v>Nënfunksioni 2</v>
      </c>
      <c r="B183" s="937" t="str">
        <f t="shared" si="70"/>
        <v>017 Shërbime të  huamarrjes vendore</v>
      </c>
      <c r="C183" s="937">
        <f t="shared" si="70"/>
        <v>0</v>
      </c>
      <c r="D183" s="937">
        <f t="shared" si="70"/>
        <v>0</v>
      </c>
      <c r="E183" s="937">
        <f t="shared" si="70"/>
        <v>0</v>
      </c>
      <c r="F183" s="937">
        <f t="shared" si="70"/>
        <v>0</v>
      </c>
      <c r="G183" s="937">
        <f t="shared" si="70"/>
        <v>0</v>
      </c>
      <c r="H183" s="937">
        <f t="shared" si="70"/>
        <v>0</v>
      </c>
      <c r="I183" s="937">
        <f t="shared" si="70"/>
        <v>0</v>
      </c>
      <c r="J183" s="937">
        <f t="shared" si="70"/>
        <v>0</v>
      </c>
      <c r="K183" s="937">
        <f t="shared" si="70"/>
        <v>0</v>
      </c>
      <c r="L183" s="937">
        <f t="shared" si="70"/>
        <v>0</v>
      </c>
      <c r="M183" s="937">
        <f t="shared" si="70"/>
        <v>0</v>
      </c>
      <c r="N183" s="937">
        <f t="shared" si="70"/>
        <v>0</v>
      </c>
      <c r="O183" s="937">
        <f t="shared" si="70"/>
        <v>0</v>
      </c>
    </row>
    <row r="184" spans="1:15" ht="18.75" x14ac:dyDescent="0.2">
      <c r="A184" s="276" t="str">
        <f>A9</f>
        <v>Programi 2d</v>
      </c>
      <c r="B184" s="937" t="str">
        <f>C9</f>
        <v>Pagesa për shërbimin e borxhit të brendshëm</v>
      </c>
      <c r="C184" s="937" t="e">
        <f>#REF!</f>
        <v>#REF!</v>
      </c>
      <c r="D184" s="937" t="e">
        <f>#REF!</f>
        <v>#REF!</v>
      </c>
      <c r="E184" s="937" t="e">
        <f>#REF!</f>
        <v>#REF!</v>
      </c>
      <c r="F184" s="937" t="e">
        <f>#REF!</f>
        <v>#REF!</v>
      </c>
      <c r="G184" s="937" t="e">
        <f>#REF!</f>
        <v>#REF!</v>
      </c>
      <c r="H184" s="937" t="e">
        <f>#REF!</f>
        <v>#REF!</v>
      </c>
      <c r="I184" s="937" t="e">
        <f>#REF!</f>
        <v>#REF!</v>
      </c>
      <c r="J184" s="937" t="e">
        <f>#REF!</f>
        <v>#REF!</v>
      </c>
      <c r="K184" s="937" t="e">
        <f>#REF!</f>
        <v>#REF!</v>
      </c>
      <c r="L184" s="937" t="e">
        <f>#REF!</f>
        <v>#REF!</v>
      </c>
      <c r="M184" s="937" t="e">
        <f>#REF!</f>
        <v>#REF!</v>
      </c>
      <c r="N184" s="937" t="e">
        <f>#REF!</f>
        <v>#REF!</v>
      </c>
      <c r="O184" s="937" t="e">
        <f>#REF!</f>
        <v>#REF!</v>
      </c>
    </row>
    <row r="185" spans="1:15" ht="18.75" x14ac:dyDescent="0.2">
      <c r="A185" s="646" t="str">
        <f>'(B3) Struktura Funksionale'!B18</f>
        <v>01710</v>
      </c>
      <c r="B185" s="568"/>
      <c r="C185" s="568"/>
      <c r="D185" s="568"/>
      <c r="E185" s="568"/>
      <c r="F185" s="568"/>
      <c r="G185" s="568"/>
      <c r="H185" s="568"/>
      <c r="I185" s="568"/>
      <c r="J185" s="568"/>
      <c r="K185" s="568"/>
      <c r="L185" s="568"/>
      <c r="M185" s="568"/>
      <c r="N185" s="568"/>
      <c r="O185" s="569"/>
    </row>
    <row r="186" spans="1:15" ht="22.5" customHeight="1" x14ac:dyDescent="0.2">
      <c r="A186" s="964" t="str">
        <f t="shared" ref="A186:G186" si="71">A69</f>
        <v>SHPENZIME TË PRITSHME</v>
      </c>
      <c r="B186" s="965">
        <f t="shared" si="71"/>
        <v>0</v>
      </c>
      <c r="C186" s="965">
        <f t="shared" si="71"/>
        <v>0</v>
      </c>
      <c r="D186" s="965">
        <f t="shared" si="71"/>
        <v>0</v>
      </c>
      <c r="E186" s="965">
        <f t="shared" si="71"/>
        <v>0</v>
      </c>
      <c r="F186" s="965">
        <f t="shared" si="71"/>
        <v>0</v>
      </c>
      <c r="G186" s="966">
        <f t="shared" si="71"/>
        <v>0</v>
      </c>
      <c r="H186" s="131"/>
      <c r="I186" s="967" t="str">
        <f t="shared" ref="I186:O186" si="72">I69</f>
        <v xml:space="preserve">TË ARDHURAT E PRITSHME </v>
      </c>
      <c r="J186" s="965">
        <f t="shared" si="72"/>
        <v>0</v>
      </c>
      <c r="K186" s="965">
        <f t="shared" si="72"/>
        <v>0</v>
      </c>
      <c r="L186" s="965">
        <f t="shared" si="72"/>
        <v>0</v>
      </c>
      <c r="M186" s="965">
        <f t="shared" si="72"/>
        <v>0</v>
      </c>
      <c r="N186" s="965">
        <f t="shared" si="72"/>
        <v>0</v>
      </c>
      <c r="O186" s="966">
        <f t="shared" si="72"/>
        <v>0</v>
      </c>
    </row>
    <row r="187" spans="1:15" ht="21.75" customHeight="1" x14ac:dyDescent="0.2">
      <c r="A187" s="211"/>
      <c r="B187" s="417">
        <f t="shared" ref="B187:G187" si="73">B70</f>
        <v>2019</v>
      </c>
      <c r="C187" s="417">
        <f t="shared" si="73"/>
        <v>2020</v>
      </c>
      <c r="D187" s="417">
        <f t="shared" si="73"/>
        <v>2021</v>
      </c>
      <c r="E187" s="251">
        <f t="shared" si="73"/>
        <v>2022</v>
      </c>
      <c r="F187" s="251">
        <f t="shared" si="73"/>
        <v>2023</v>
      </c>
      <c r="G187" s="251">
        <f t="shared" si="73"/>
        <v>2024</v>
      </c>
      <c r="H187" s="212"/>
      <c r="I187" s="414"/>
      <c r="J187" s="417">
        <f t="shared" ref="J187:O187" si="74">J70</f>
        <v>2019</v>
      </c>
      <c r="K187" s="417">
        <f t="shared" si="74"/>
        <v>2020</v>
      </c>
      <c r="L187" s="417">
        <f t="shared" si="74"/>
        <v>2021</v>
      </c>
      <c r="M187" s="251">
        <f t="shared" si="74"/>
        <v>2022</v>
      </c>
      <c r="N187" s="251">
        <f t="shared" si="74"/>
        <v>2023</v>
      </c>
      <c r="O187" s="251">
        <f t="shared" si="74"/>
        <v>2024</v>
      </c>
    </row>
    <row r="188" spans="1:15" ht="12.75" x14ac:dyDescent="0.2">
      <c r="A188" s="431"/>
      <c r="B188" s="424"/>
      <c r="C188" s="347"/>
      <c r="D188" s="348"/>
      <c r="E188" s="432"/>
      <c r="F188" s="432"/>
      <c r="G188" s="433"/>
      <c r="H188" s="131"/>
      <c r="I188" s="346"/>
      <c r="J188" s="962"/>
      <c r="K188" s="962"/>
      <c r="L188" s="429"/>
      <c r="M188" s="429"/>
      <c r="N188" s="429"/>
      <c r="O188" s="430"/>
    </row>
    <row r="189" spans="1:15" ht="12.75" x14ac:dyDescent="0.2">
      <c r="A189" s="137" t="str">
        <f>A72</f>
        <v>SHPENZIME TË PRITSHME</v>
      </c>
      <c r="B189" s="34">
        <f>VLOOKUP(A184,'(C1) Shpenzimet vitet e kaluara'!A$9:O$177,5,FALSE)</f>
        <v>11202</v>
      </c>
      <c r="C189" s="34">
        <f>VLOOKUP(A184,'(C1) Shpenzimet vitet e kaluara'!A$9:O$177,9,FALSE)</f>
        <v>10996</v>
      </c>
      <c r="D189" s="34">
        <f>VLOOKUP(A184,'(C1) Shpenzimet vitet e kaluara'!A$9:O$177,13,FALSE)</f>
        <v>11426</v>
      </c>
      <c r="E189" s="37">
        <v>11129</v>
      </c>
      <c r="F189" s="37">
        <v>8346</v>
      </c>
      <c r="G189" s="37">
        <v>0</v>
      </c>
      <c r="H189" s="131"/>
      <c r="I189" s="938" t="str">
        <f t="shared" ref="I189:O189" si="75">I72</f>
        <v>VLERËSIM I ARDHURAVE NGA TARIFAT</v>
      </c>
      <c r="J189" s="939">
        <f t="shared" si="75"/>
        <v>0</v>
      </c>
      <c r="K189" s="939">
        <f t="shared" si="75"/>
        <v>0</v>
      </c>
      <c r="L189" s="939">
        <f t="shared" si="75"/>
        <v>0</v>
      </c>
      <c r="M189" s="939">
        <f t="shared" si="75"/>
        <v>0</v>
      </c>
      <c r="N189" s="939">
        <f t="shared" si="75"/>
        <v>0</v>
      </c>
      <c r="O189" s="940">
        <f t="shared" si="75"/>
        <v>0</v>
      </c>
    </row>
    <row r="190" spans="1:15" ht="12.75" x14ac:dyDescent="0.2">
      <c r="A190" s="125"/>
      <c r="B190" s="210"/>
      <c r="C190" s="126"/>
      <c r="D190" s="126"/>
      <c r="E190" s="10"/>
      <c r="F190" s="10"/>
      <c r="G190" s="133"/>
      <c r="H190" s="10"/>
      <c r="I190" s="137" t="str">
        <f>I73</f>
        <v>VLERËSIM I ARDHURAVE NGA TARIFAT</v>
      </c>
      <c r="J190" s="35">
        <f>VLOOKUP($A184,'(C1) Shpenzimet vitet e kaluara'!$A$9:$O$177,6,FALSE)</f>
        <v>0</v>
      </c>
      <c r="K190" s="35">
        <f>VLOOKUP($A184,'(C1) Shpenzimet vitet e kaluara'!$A$9:$O$177,10,FALSE)</f>
        <v>0</v>
      </c>
      <c r="L190" s="35">
        <f>VLOOKUP($A184,'(C1) Shpenzimet vitet e kaluara'!$A$9:$O$177,14,FALSE)</f>
        <v>0</v>
      </c>
      <c r="M190" s="37"/>
      <c r="N190" s="37"/>
      <c r="O190" s="37"/>
    </row>
    <row r="191" spans="1:15" ht="12.75" x14ac:dyDescent="0.2">
      <c r="A191" s="944" t="str">
        <f t="shared" ref="A191:G192" si="76">A74</f>
        <v>SHPENZIME TË PRITSHME</v>
      </c>
      <c r="B191" s="945">
        <f t="shared" si="76"/>
        <v>0</v>
      </c>
      <c r="C191" s="945">
        <f t="shared" si="76"/>
        <v>0</v>
      </c>
      <c r="D191" s="945">
        <f t="shared" si="76"/>
        <v>0</v>
      </c>
      <c r="E191" s="945">
        <f t="shared" si="76"/>
        <v>0</v>
      </c>
      <c r="F191" s="945">
        <f t="shared" si="76"/>
        <v>0</v>
      </c>
      <c r="G191" s="946">
        <f t="shared" si="76"/>
        <v>0</v>
      </c>
      <c r="H191" s="10"/>
    </row>
    <row r="192" spans="1:15" ht="12.75" x14ac:dyDescent="0.2">
      <c r="A192" s="938" t="str">
        <f t="shared" si="76"/>
        <v>KOSTO DIREKTE PËR PROJEKTET DHE SHPENZIMET KAPITALE</v>
      </c>
      <c r="B192" s="939">
        <f t="shared" si="76"/>
        <v>0</v>
      </c>
      <c r="C192" s="939">
        <f t="shared" si="76"/>
        <v>0</v>
      </c>
      <c r="D192" s="939">
        <f t="shared" si="76"/>
        <v>0</v>
      </c>
      <c r="E192" s="939">
        <f t="shared" si="76"/>
        <v>0</v>
      </c>
      <c r="F192" s="939">
        <f t="shared" si="76"/>
        <v>0</v>
      </c>
      <c r="G192" s="940">
        <f t="shared" si="76"/>
        <v>0</v>
      </c>
      <c r="H192" s="31"/>
      <c r="I192" s="938" t="str">
        <f t="shared" ref="I192:I197" si="77">I75</f>
        <v>VLERËSIMI I TË ARDHURAVE ME DESTINACION</v>
      </c>
      <c r="J192" s="939"/>
      <c r="K192" s="939"/>
      <c r="L192" s="939"/>
      <c r="M192" s="939"/>
      <c r="N192" s="939"/>
      <c r="O192" s="940"/>
    </row>
    <row r="193" spans="1:15" ht="12.75" x14ac:dyDescent="0.2">
      <c r="A193" s="124" t="str">
        <f t="shared" ref="A193:D215" si="78">A76</f>
        <v>Pagat</v>
      </c>
      <c r="B193" s="941">
        <f t="shared" si="78"/>
        <v>600</v>
      </c>
      <c r="C193" s="942">
        <f t="shared" si="78"/>
        <v>0</v>
      </c>
      <c r="D193" s="943">
        <f t="shared" si="78"/>
        <v>0</v>
      </c>
      <c r="E193" s="129"/>
      <c r="F193" s="129"/>
      <c r="G193" s="129"/>
      <c r="H193" s="31"/>
      <c r="I193" s="390" t="str">
        <f t="shared" si="77"/>
        <v>Transferta e kushtëzuar</v>
      </c>
      <c r="J193" s="387"/>
      <c r="K193" s="389"/>
      <c r="L193" s="388"/>
      <c r="M193" s="128"/>
      <c r="N193" s="128"/>
      <c r="O193" s="132"/>
    </row>
    <row r="194" spans="1:15" ht="12.75" x14ac:dyDescent="0.2">
      <c r="A194" s="124" t="str">
        <f t="shared" si="78"/>
        <v>Sigurimet Shoqërore</v>
      </c>
      <c r="B194" s="941">
        <f t="shared" si="78"/>
        <v>601</v>
      </c>
      <c r="C194" s="942">
        <f t="shared" si="78"/>
        <v>0</v>
      </c>
      <c r="D194" s="943">
        <f t="shared" si="78"/>
        <v>0</v>
      </c>
      <c r="E194" s="129"/>
      <c r="F194" s="129"/>
      <c r="G194" s="129"/>
      <c r="H194" s="31"/>
      <c r="I194" s="390" t="str">
        <f t="shared" si="77"/>
        <v>Trasferta Specifike</v>
      </c>
      <c r="J194" s="387"/>
      <c r="K194" s="389"/>
      <c r="L194" s="388"/>
      <c r="M194" s="128"/>
      <c r="N194" s="128"/>
      <c r="O194" s="132"/>
    </row>
    <row r="195" spans="1:15" ht="12.75" x14ac:dyDescent="0.2">
      <c r="A195" s="124" t="str">
        <f t="shared" si="78"/>
        <v>Mallra dhe shërbime</v>
      </c>
      <c r="B195" s="941">
        <f t="shared" si="78"/>
        <v>602</v>
      </c>
      <c r="C195" s="942">
        <f t="shared" si="78"/>
        <v>0</v>
      </c>
      <c r="D195" s="943">
        <f t="shared" si="78"/>
        <v>0</v>
      </c>
      <c r="E195" s="129"/>
      <c r="F195" s="129"/>
      <c r="G195" s="129"/>
      <c r="H195" s="53"/>
      <c r="I195" s="390" t="str">
        <f t="shared" si="77"/>
        <v>Trashëgimi me destinacion</v>
      </c>
      <c r="J195" s="387"/>
      <c r="K195" s="389"/>
      <c r="L195" s="388"/>
      <c r="M195" s="302">
        <f>VLOOKUP($A184,'(C4) Trashëgimi me destinacion'!$A$8:$F$168,4,FALSE)</f>
        <v>0</v>
      </c>
      <c r="N195" s="548">
        <f>VLOOKUP($A184,'(C4) Trashëgimi me destinacion'!$A$8:$F$168,5,FALSE)</f>
        <v>0</v>
      </c>
      <c r="O195" s="548">
        <f>VLOOKUP($A184,'(C4) Trashëgimi me destinacion'!$A$8:$F$168,6,FALSE)</f>
        <v>0</v>
      </c>
    </row>
    <row r="196" spans="1:15" ht="12.75" x14ac:dyDescent="0.2">
      <c r="A196" s="124" t="str">
        <f t="shared" si="78"/>
        <v>Subvencione</v>
      </c>
      <c r="B196" s="941">
        <f t="shared" si="78"/>
        <v>603</v>
      </c>
      <c r="C196" s="942">
        <f t="shared" si="78"/>
        <v>0</v>
      </c>
      <c r="D196" s="943">
        <f t="shared" si="78"/>
        <v>0</v>
      </c>
      <c r="E196" s="129"/>
      <c r="F196" s="129"/>
      <c r="G196" s="129"/>
      <c r="H196" s="8"/>
      <c r="I196" s="390" t="str">
        <f t="shared" si="77"/>
        <v>Burime të tjera (përfshirë gjobat)</v>
      </c>
      <c r="J196" s="387"/>
      <c r="K196" s="389"/>
      <c r="L196" s="388"/>
      <c r="M196" s="128"/>
      <c r="N196" s="128"/>
      <c r="O196" s="132"/>
    </row>
    <row r="197" spans="1:15" ht="12.75" x14ac:dyDescent="0.2">
      <c r="A197" s="124" t="str">
        <f t="shared" si="78"/>
        <v>Të tjera transferta korrente të brendshme</v>
      </c>
      <c r="B197" s="941">
        <f t="shared" si="78"/>
        <v>604</v>
      </c>
      <c r="C197" s="942">
        <f t="shared" si="78"/>
        <v>0</v>
      </c>
      <c r="D197" s="943">
        <f t="shared" si="78"/>
        <v>0</v>
      </c>
      <c r="E197" s="129"/>
      <c r="F197" s="129"/>
      <c r="G197" s="129"/>
      <c r="H197" s="53"/>
      <c r="I197" s="390" t="str">
        <f t="shared" si="77"/>
        <v>VLERËSIMI I TË ARDHURAVE ME DESTINACION</v>
      </c>
      <c r="J197" s="35">
        <f>VLOOKUP($A184,'(C1) Shpenzimet vitet e kaluara'!$A$9:$O$177,7,FALSE)</f>
        <v>0</v>
      </c>
      <c r="K197" s="35">
        <f>VLOOKUP($A184,'(C1) Shpenzimet vitet e kaluara'!$A$9:$O$177,11,FALSE)</f>
        <v>0</v>
      </c>
      <c r="L197" s="35">
        <f>VLOOKUP($A184,'(C1) Shpenzimet vitet e kaluara'!$A$9:$O$177,15,FALSE)</f>
        <v>0</v>
      </c>
      <c r="M197" s="129">
        <f>SUM(M193:M196)</f>
        <v>0</v>
      </c>
      <c r="N197" s="129">
        <f t="shared" ref="N197:O197" si="79">SUM(N193:N196)</f>
        <v>0</v>
      </c>
      <c r="O197" s="129">
        <f t="shared" si="79"/>
        <v>0</v>
      </c>
    </row>
    <row r="198" spans="1:15" ht="12.75" x14ac:dyDescent="0.2">
      <c r="A198" s="124" t="str">
        <f t="shared" si="78"/>
        <v>Transferta korrente të huaja</v>
      </c>
      <c r="B198" s="941">
        <f t="shared" si="78"/>
        <v>605</v>
      </c>
      <c r="C198" s="942">
        <f t="shared" si="78"/>
        <v>0</v>
      </c>
      <c r="D198" s="943">
        <f t="shared" si="78"/>
        <v>0</v>
      </c>
      <c r="E198" s="129"/>
      <c r="F198" s="129"/>
      <c r="G198" s="129"/>
      <c r="H198" s="53"/>
    </row>
    <row r="199" spans="1:15" ht="12.75" x14ac:dyDescent="0.2">
      <c r="A199" s="124" t="str">
        <f t="shared" si="78"/>
        <v>Transferta për Buxhetet Familiare dhe Individët</v>
      </c>
      <c r="B199" s="941">
        <f t="shared" si="78"/>
        <v>606</v>
      </c>
      <c r="C199" s="942">
        <f t="shared" si="78"/>
        <v>0</v>
      </c>
      <c r="D199" s="943">
        <f t="shared" si="78"/>
        <v>0</v>
      </c>
      <c r="E199" s="129"/>
      <c r="F199" s="129"/>
      <c r="G199" s="129"/>
      <c r="H199" s="53"/>
      <c r="I199" s="137" t="str">
        <f>I82</f>
        <v xml:space="preserve">TË ARDHURAT E PRITSHME </v>
      </c>
      <c r="J199" s="34">
        <f>J190+J197</f>
        <v>0</v>
      </c>
      <c r="K199" s="34">
        <f>K190+K197</f>
        <v>0</v>
      </c>
      <c r="L199" s="34">
        <f>L190+L197</f>
        <v>0</v>
      </c>
      <c r="M199" s="129">
        <f>M197+M190</f>
        <v>0</v>
      </c>
      <c r="N199" s="129">
        <f>N197+N190</f>
        <v>0</v>
      </c>
      <c r="O199" s="129">
        <f>O197+O190</f>
        <v>0</v>
      </c>
    </row>
    <row r="200" spans="1:15" ht="12.75" x14ac:dyDescent="0.2">
      <c r="A200" s="124" t="str">
        <f t="shared" si="78"/>
        <v>Shpenzimet kapitale</v>
      </c>
      <c r="B200" s="941" t="str">
        <f t="shared" si="78"/>
        <v>230 / 231</v>
      </c>
      <c r="C200" s="942">
        <f t="shared" si="78"/>
        <v>0</v>
      </c>
      <c r="D200" s="943">
        <f t="shared" si="78"/>
        <v>0</v>
      </c>
      <c r="E200" s="37"/>
      <c r="F200" s="37"/>
      <c r="G200" s="37"/>
      <c r="H200" s="53"/>
    </row>
    <row r="201" spans="1:15" ht="12.75" x14ac:dyDescent="0.2">
      <c r="A201" s="124" t="str">
        <f t="shared" si="78"/>
        <v>Rezerva</v>
      </c>
      <c r="B201" s="941">
        <f t="shared" si="78"/>
        <v>609</v>
      </c>
      <c r="C201" s="942">
        <f t="shared" si="78"/>
        <v>0</v>
      </c>
      <c r="D201" s="943">
        <f t="shared" si="78"/>
        <v>0</v>
      </c>
      <c r="E201" s="129"/>
      <c r="F201" s="129"/>
      <c r="G201" s="129"/>
      <c r="H201" s="53"/>
    </row>
    <row r="202" spans="1:15" ht="12.75" x14ac:dyDescent="0.2">
      <c r="A202" s="124" t="str">
        <f t="shared" si="78"/>
        <v>Interesa per kredi direkte ose bono</v>
      </c>
      <c r="B202" s="941">
        <f t="shared" si="78"/>
        <v>650</v>
      </c>
      <c r="C202" s="942">
        <f t="shared" si="78"/>
        <v>0</v>
      </c>
      <c r="D202" s="943">
        <f t="shared" si="78"/>
        <v>0</v>
      </c>
      <c r="E202" s="129"/>
      <c r="F202" s="129"/>
      <c r="G202" s="129"/>
      <c r="H202" s="53"/>
    </row>
    <row r="203" spans="1:15" ht="12.75" x14ac:dyDescent="0.2">
      <c r="A203" s="124" t="str">
        <f t="shared" si="78"/>
        <v>Të tjera</v>
      </c>
      <c r="B203" s="941" t="str">
        <f t="shared" si="78"/>
        <v>69 / ?</v>
      </c>
      <c r="C203" s="942">
        <f t="shared" si="78"/>
        <v>0</v>
      </c>
      <c r="D203" s="943">
        <f t="shared" si="78"/>
        <v>0</v>
      </c>
      <c r="E203" s="129"/>
      <c r="F203" s="129"/>
      <c r="G203" s="129"/>
      <c r="H203" s="53"/>
      <c r="I203" s="947" t="str">
        <f t="shared" ref="I203:O204" si="80">I86</f>
        <v>SHUMA E KËRKUAR NETO</v>
      </c>
      <c r="J203" s="948">
        <f t="shared" si="80"/>
        <v>0</v>
      </c>
      <c r="K203" s="948">
        <f t="shared" si="80"/>
        <v>0</v>
      </c>
      <c r="L203" s="948">
        <f t="shared" si="80"/>
        <v>0</v>
      </c>
      <c r="M203" s="948">
        <f t="shared" si="80"/>
        <v>0</v>
      </c>
      <c r="N203" s="948">
        <f t="shared" si="80"/>
        <v>0</v>
      </c>
      <c r="O203" s="949">
        <f t="shared" si="80"/>
        <v>0</v>
      </c>
    </row>
    <row r="204" spans="1:15" ht="12.75" customHeight="1" x14ac:dyDescent="0.2">
      <c r="A204" s="306" t="str">
        <f t="shared" si="78"/>
        <v>KOSTO DIREKTE PËR PROJEKTET DHE SHPENZIMET KAPITALE</v>
      </c>
      <c r="B204" s="941">
        <f t="shared" si="78"/>
        <v>0</v>
      </c>
      <c r="C204" s="942">
        <f t="shared" si="78"/>
        <v>0</v>
      </c>
      <c r="D204" s="943">
        <f t="shared" si="78"/>
        <v>0</v>
      </c>
      <c r="E204" s="129">
        <f>SUM(E193:E203)</f>
        <v>0</v>
      </c>
      <c r="F204" s="129">
        <f t="shared" ref="F204:G204" si="81">SUM(F193:F203)</f>
        <v>0</v>
      </c>
      <c r="G204" s="129">
        <f t="shared" si="81"/>
        <v>0</v>
      </c>
      <c r="H204" s="53"/>
      <c r="I204" s="950">
        <f t="shared" si="80"/>
        <v>0</v>
      </c>
      <c r="J204" s="951">
        <f t="shared" si="80"/>
        <v>0</v>
      </c>
      <c r="K204" s="951">
        <f t="shared" si="80"/>
        <v>0</v>
      </c>
      <c r="L204" s="951">
        <f t="shared" si="80"/>
        <v>0</v>
      </c>
      <c r="M204" s="951">
        <f t="shared" si="80"/>
        <v>0</v>
      </c>
      <c r="N204" s="951">
        <f t="shared" si="80"/>
        <v>0</v>
      </c>
      <c r="O204" s="952">
        <f t="shared" si="80"/>
        <v>0</v>
      </c>
    </row>
    <row r="205" spans="1:15" ht="12.75" x14ac:dyDescent="0.2">
      <c r="A205" s="938" t="str">
        <f t="shared" si="78"/>
        <v>SHPENZIME KORRENTE</v>
      </c>
      <c r="B205" s="939">
        <f t="shared" si="78"/>
        <v>0</v>
      </c>
      <c r="C205" s="939">
        <f t="shared" si="78"/>
        <v>0</v>
      </c>
      <c r="D205" s="939">
        <f t="shared" si="78"/>
        <v>0</v>
      </c>
      <c r="E205" s="939">
        <f>E88</f>
        <v>0</v>
      </c>
      <c r="F205" s="939">
        <f>F88</f>
        <v>0</v>
      </c>
      <c r="G205" s="940">
        <f>G88</f>
        <v>0</v>
      </c>
      <c r="H205" s="53"/>
      <c r="I205" s="17" t="str">
        <f>I88</f>
        <v>SHUMA E KËRKUAR NETO</v>
      </c>
      <c r="J205" s="18">
        <f t="shared" ref="J205:O205" si="82">B189-J199</f>
        <v>11202</v>
      </c>
      <c r="K205" s="18">
        <f t="shared" si="82"/>
        <v>10996</v>
      </c>
      <c r="L205" s="18">
        <f t="shared" si="82"/>
        <v>11426</v>
      </c>
      <c r="M205" s="18">
        <f t="shared" si="82"/>
        <v>11129</v>
      </c>
      <c r="N205" s="18">
        <f t="shared" si="82"/>
        <v>8346</v>
      </c>
      <c r="O205" s="18">
        <f t="shared" si="82"/>
        <v>0</v>
      </c>
    </row>
    <row r="206" spans="1:15" ht="12.75" x14ac:dyDescent="0.2">
      <c r="A206" s="124" t="str">
        <f t="shared" si="78"/>
        <v>Pagat</v>
      </c>
      <c r="B206" s="941">
        <f t="shared" si="78"/>
        <v>600</v>
      </c>
      <c r="C206" s="942">
        <f t="shared" si="78"/>
        <v>0</v>
      </c>
      <c r="D206" s="943">
        <f t="shared" si="78"/>
        <v>0</v>
      </c>
      <c r="E206" s="37"/>
      <c r="F206" s="37"/>
      <c r="G206" s="37"/>
      <c r="H206" s="53"/>
      <c r="I206" s="53"/>
      <c r="J206" s="53"/>
      <c r="K206" s="53"/>
      <c r="L206" s="14"/>
      <c r="M206" s="54"/>
    </row>
    <row r="207" spans="1:15" ht="12.75" x14ac:dyDescent="0.2">
      <c r="A207" s="124" t="str">
        <f t="shared" si="78"/>
        <v>Sigurimet Shoqërore</v>
      </c>
      <c r="B207" s="941">
        <f t="shared" si="78"/>
        <v>601</v>
      </c>
      <c r="C207" s="942">
        <f t="shared" si="78"/>
        <v>0</v>
      </c>
      <c r="D207" s="943">
        <f t="shared" si="78"/>
        <v>0</v>
      </c>
      <c r="E207" s="37"/>
      <c r="F207" s="37"/>
      <c r="G207" s="37"/>
      <c r="H207" s="53"/>
    </row>
    <row r="208" spans="1:15" ht="12.75" x14ac:dyDescent="0.2">
      <c r="A208" s="124" t="str">
        <f t="shared" si="78"/>
        <v>Mallra dhe shërbime</v>
      </c>
      <c r="B208" s="941">
        <f t="shared" si="78"/>
        <v>602</v>
      </c>
      <c r="C208" s="942">
        <f t="shared" si="78"/>
        <v>0</v>
      </c>
      <c r="D208" s="943">
        <f t="shared" si="78"/>
        <v>0</v>
      </c>
      <c r="E208" s="37"/>
      <c r="F208" s="37"/>
      <c r="G208" s="37"/>
      <c r="H208" s="53"/>
      <c r="I208" s="252" t="str">
        <f>I169</f>
        <v>Angazhimet</v>
      </c>
      <c r="J208" s="1002" t="str">
        <f>J169</f>
        <v>Vlera Totale për Aktivitet</v>
      </c>
      <c r="K208" s="1003"/>
      <c r="L208" s="1004"/>
      <c r="M208" s="129">
        <f>VLOOKUP($A184,'(C5) Angazhimet'!$A$8:$F$168,4,FALSE)</f>
        <v>11129</v>
      </c>
      <c r="N208" s="129">
        <f>VLOOKUP($A184,'(C5) Angazhimet'!$A$8:$F$168,5,FALSE)</f>
        <v>8346</v>
      </c>
      <c r="O208" s="129">
        <f>VLOOKUP($A184,'(C5) Angazhimet'!$A$8:$F$168,6,FALSE)</f>
        <v>0</v>
      </c>
    </row>
    <row r="209" spans="1:15" ht="12.75" x14ac:dyDescent="0.2">
      <c r="A209" s="124" t="str">
        <f t="shared" si="78"/>
        <v>Subvencione</v>
      </c>
      <c r="B209" s="941">
        <f t="shared" si="78"/>
        <v>603</v>
      </c>
      <c r="C209" s="942">
        <f t="shared" si="78"/>
        <v>0</v>
      </c>
      <c r="D209" s="943">
        <f t="shared" si="78"/>
        <v>0</v>
      </c>
      <c r="E209" s="37"/>
      <c r="F209" s="37"/>
      <c r="G209" s="37"/>
      <c r="H209" s="53"/>
      <c r="I209" s="318" t="str">
        <f>I170</f>
        <v>Qëllime</v>
      </c>
      <c r="J209" s="1002" t="str">
        <f>J170</f>
        <v>Shpenzimet kapitale</v>
      </c>
      <c r="K209" s="1003"/>
      <c r="L209" s="1004"/>
      <c r="M209" s="128"/>
      <c r="N209" s="128"/>
      <c r="O209" s="132"/>
    </row>
    <row r="210" spans="1:15" ht="12.75" x14ac:dyDescent="0.2">
      <c r="A210" s="124" t="str">
        <f t="shared" si="78"/>
        <v>Të tjera transferta korrente të brendshme</v>
      </c>
      <c r="B210" s="941">
        <f t="shared" si="78"/>
        <v>604</v>
      </c>
      <c r="C210" s="942">
        <f t="shared" si="78"/>
        <v>0</v>
      </c>
      <c r="D210" s="943">
        <f t="shared" si="78"/>
        <v>0</v>
      </c>
      <c r="E210" s="37"/>
      <c r="F210" s="37"/>
      <c r="G210" s="37"/>
      <c r="H210" s="53"/>
      <c r="I210" s="315"/>
      <c r="J210" s="1002" t="str">
        <f>J171</f>
        <v>Mallra dhe shërbime</v>
      </c>
      <c r="K210" s="1003"/>
      <c r="L210" s="1004"/>
      <c r="M210" s="128"/>
      <c r="N210" s="128"/>
      <c r="O210" s="132"/>
    </row>
    <row r="211" spans="1:15" ht="12.75" x14ac:dyDescent="0.2">
      <c r="A211" s="124" t="str">
        <f t="shared" si="78"/>
        <v>Transferta korrente të huaja</v>
      </c>
      <c r="B211" s="941">
        <f t="shared" si="78"/>
        <v>605</v>
      </c>
      <c r="C211" s="942">
        <f t="shared" si="78"/>
        <v>0</v>
      </c>
      <c r="D211" s="943">
        <f t="shared" si="78"/>
        <v>0</v>
      </c>
      <c r="E211" s="37"/>
      <c r="F211" s="37"/>
      <c r="G211" s="37"/>
      <c r="H211" s="53"/>
      <c r="I211" s="315"/>
      <c r="J211" s="1002" t="str">
        <f>J172</f>
        <v>Qëllime të mëtejshme</v>
      </c>
      <c r="K211" s="1003"/>
      <c r="L211" s="1004"/>
      <c r="M211" s="128">
        <v>11129</v>
      </c>
      <c r="N211" s="128">
        <v>8346</v>
      </c>
      <c r="O211" s="132">
        <v>0</v>
      </c>
    </row>
    <row r="212" spans="1:15" ht="12.75" x14ac:dyDescent="0.2">
      <c r="A212" s="124" t="str">
        <f t="shared" si="78"/>
        <v>Transferta për Buxhetet Familiare dhe Individët</v>
      </c>
      <c r="B212" s="941">
        <f t="shared" si="78"/>
        <v>606</v>
      </c>
      <c r="C212" s="942">
        <f t="shared" si="78"/>
        <v>0</v>
      </c>
      <c r="D212" s="943">
        <f t="shared" si="78"/>
        <v>0</v>
      </c>
      <c r="E212" s="37"/>
      <c r="F212" s="37"/>
      <c r="G212" s="37"/>
      <c r="H212" s="53"/>
      <c r="I212" s="315"/>
      <c r="J212" s="998"/>
      <c r="K212" s="998"/>
      <c r="L212" s="998"/>
      <c r="M212" s="344" t="str">
        <f>IF(SUM(M209:M211)=M208,"OK","STOP")</f>
        <v>OK</v>
      </c>
      <c r="N212" s="344" t="str">
        <f>IF(SUM(N209:N211)=N208,"OK","STOP")</f>
        <v>OK</v>
      </c>
      <c r="O212" s="344" t="str">
        <f>IF(SUM(O209:O211)=O208,"OK","STOP")</f>
        <v>OK</v>
      </c>
    </row>
    <row r="213" spans="1:15" ht="12.75" x14ac:dyDescent="0.2">
      <c r="A213" s="648" t="str">
        <f t="shared" si="78"/>
        <v>Shpenzimet kapitale</v>
      </c>
      <c r="B213" s="968" t="str">
        <f t="shared" si="78"/>
        <v>230 / 231</v>
      </c>
      <c r="C213" s="969">
        <f t="shared" si="78"/>
        <v>0</v>
      </c>
      <c r="D213" s="970">
        <f t="shared" si="78"/>
        <v>0</v>
      </c>
      <c r="E213" s="129"/>
      <c r="F213" s="129"/>
      <c r="G213" s="129"/>
      <c r="H213" s="53"/>
      <c r="I213" s="421" t="str">
        <f>I96</f>
        <v>Shpjegimet teknike</v>
      </c>
      <c r="J213" s="10"/>
      <c r="K213" s="10"/>
      <c r="L213" s="10"/>
      <c r="M213" s="10"/>
      <c r="N213" s="10"/>
      <c r="O213" s="10"/>
    </row>
    <row r="214" spans="1:15" ht="12.75" x14ac:dyDescent="0.2">
      <c r="A214" s="124" t="str">
        <f t="shared" si="78"/>
        <v>Rezerva</v>
      </c>
      <c r="B214" s="941">
        <f t="shared" si="78"/>
        <v>609</v>
      </c>
      <c r="C214" s="942">
        <f t="shared" si="78"/>
        <v>0</v>
      </c>
      <c r="D214" s="943">
        <f t="shared" si="78"/>
        <v>0</v>
      </c>
      <c r="E214" s="37"/>
      <c r="F214" s="37"/>
      <c r="G214" s="37"/>
      <c r="H214" s="53"/>
      <c r="I214" s="419">
        <f>M187</f>
        <v>2022</v>
      </c>
      <c r="J214" s="983"/>
      <c r="K214" s="984"/>
      <c r="L214" s="984"/>
      <c r="M214" s="984"/>
      <c r="N214" s="984"/>
      <c r="O214" s="985"/>
    </row>
    <row r="215" spans="1:15" ht="12.75" x14ac:dyDescent="0.2">
      <c r="A215" s="124" t="str">
        <f t="shared" si="78"/>
        <v>Interesa per kredi direkte ose bono</v>
      </c>
      <c r="B215" s="971">
        <f t="shared" si="78"/>
        <v>650</v>
      </c>
      <c r="C215" s="972">
        <f t="shared" si="78"/>
        <v>0</v>
      </c>
      <c r="D215" s="973">
        <f t="shared" si="78"/>
        <v>0</v>
      </c>
      <c r="E215" s="37">
        <v>11129</v>
      </c>
      <c r="F215" s="37">
        <v>8346</v>
      </c>
      <c r="G215" s="37">
        <v>0</v>
      </c>
      <c r="H215" s="53"/>
      <c r="I215" s="420"/>
      <c r="J215" s="986"/>
      <c r="K215" s="987"/>
      <c r="L215" s="987"/>
      <c r="M215" s="987"/>
      <c r="N215" s="987"/>
      <c r="O215" s="988"/>
    </row>
    <row r="216" spans="1:15" ht="12.75" x14ac:dyDescent="0.2">
      <c r="A216" s="252" t="str">
        <f>A99</f>
        <v>Të tjera</v>
      </c>
      <c r="B216" s="941" t="str">
        <f>B99</f>
        <v>69 / ?</v>
      </c>
      <c r="C216" s="942">
        <f>C99</f>
        <v>0</v>
      </c>
      <c r="D216" s="311" t="str">
        <f>IF(OR(E216&lt;0,F216&lt;0,G216&lt;0),"STOP","OK!")</f>
        <v>OK!</v>
      </c>
      <c r="E216" s="130">
        <f>-E204+E189-(SUM(E206:E215))</f>
        <v>0</v>
      </c>
      <c r="F216" s="308">
        <f t="shared" ref="F216:G216" si="83">-F204+F189-(SUM(F206:F215))</f>
        <v>0</v>
      </c>
      <c r="G216" s="308">
        <f t="shared" si="83"/>
        <v>0</v>
      </c>
      <c r="H216" s="53"/>
      <c r="I216" s="419">
        <f>N187</f>
        <v>2023</v>
      </c>
      <c r="J216" s="983"/>
      <c r="K216" s="984"/>
      <c r="L216" s="984"/>
      <c r="M216" s="984"/>
      <c r="N216" s="984"/>
      <c r="O216" s="985"/>
    </row>
    <row r="217" spans="1:15" ht="12.75" x14ac:dyDescent="0.2">
      <c r="A217" s="124" t="str">
        <f>A100</f>
        <v>SHPENZIME KORRENTE</v>
      </c>
      <c r="B217" s="974"/>
      <c r="C217" s="975"/>
      <c r="D217" s="976"/>
      <c r="E217" s="129">
        <f>SUM(E206:E216)</f>
        <v>11129</v>
      </c>
      <c r="F217" s="129">
        <f t="shared" ref="F217:G217" si="84">SUM(F206:F216)</f>
        <v>8346</v>
      </c>
      <c r="G217" s="129">
        <f t="shared" si="84"/>
        <v>0</v>
      </c>
      <c r="H217" s="53"/>
      <c r="I217" s="420"/>
      <c r="J217" s="989"/>
      <c r="K217" s="990"/>
      <c r="L217" s="990"/>
      <c r="M217" s="990"/>
      <c r="N217" s="990"/>
      <c r="O217" s="991"/>
    </row>
    <row r="218" spans="1:15" ht="12.75" x14ac:dyDescent="0.2">
      <c r="A218" s="125"/>
      <c r="B218" s="210"/>
      <c r="C218" s="126"/>
      <c r="D218" s="126"/>
      <c r="E218" s="10"/>
      <c r="F218" s="10"/>
      <c r="G218" s="133"/>
      <c r="H218" s="53"/>
      <c r="I218" s="419">
        <f>O187</f>
        <v>2024</v>
      </c>
      <c r="J218" s="983"/>
      <c r="K218" s="984"/>
      <c r="L218" s="984"/>
      <c r="M218" s="984"/>
      <c r="N218" s="984"/>
      <c r="O218" s="985"/>
    </row>
    <row r="219" spans="1:15" ht="12.75" x14ac:dyDescent="0.2">
      <c r="A219" s="137" t="str">
        <f>A102</f>
        <v>SHPENZIME TË PRITSHME</v>
      </c>
      <c r="B219" s="34">
        <f>B189</f>
        <v>11202</v>
      </c>
      <c r="C219" s="34">
        <f t="shared" ref="C219:D219" si="85">C189</f>
        <v>10996</v>
      </c>
      <c r="D219" s="34">
        <f t="shared" si="85"/>
        <v>11426</v>
      </c>
      <c r="E219" s="129">
        <f>E204+E217</f>
        <v>11129</v>
      </c>
      <c r="F219" s="129">
        <f>F204+F217</f>
        <v>8346</v>
      </c>
      <c r="G219" s="129">
        <f t="shared" ref="G219" si="86">G204+G217</f>
        <v>0</v>
      </c>
      <c r="H219" s="53"/>
      <c r="I219" s="420"/>
      <c r="J219" s="989"/>
      <c r="K219" s="990"/>
      <c r="L219" s="990"/>
      <c r="M219" s="990"/>
      <c r="N219" s="990"/>
      <c r="O219" s="991"/>
    </row>
    <row r="222" spans="1:15" ht="17.25" customHeight="1" x14ac:dyDescent="0.2">
      <c r="A222" s="213" t="str">
        <f t="shared" ref="A222:O222" si="87">A105</f>
        <v>Nënfunksioni 2</v>
      </c>
      <c r="B222" s="937" t="str">
        <f t="shared" si="87"/>
        <v>017 Shërbime të  huamarrjes vendore</v>
      </c>
      <c r="C222" s="937">
        <f t="shared" si="87"/>
        <v>0</v>
      </c>
      <c r="D222" s="937">
        <f t="shared" si="87"/>
        <v>0</v>
      </c>
      <c r="E222" s="937">
        <f t="shared" si="87"/>
        <v>0</v>
      </c>
      <c r="F222" s="937">
        <f t="shared" si="87"/>
        <v>0</v>
      </c>
      <c r="G222" s="937">
        <f t="shared" si="87"/>
        <v>0</v>
      </c>
      <c r="H222" s="937">
        <f t="shared" si="87"/>
        <v>0</v>
      </c>
      <c r="I222" s="937">
        <f t="shared" si="87"/>
        <v>0</v>
      </c>
      <c r="J222" s="937">
        <f t="shared" si="87"/>
        <v>0</v>
      </c>
      <c r="K222" s="937">
        <f t="shared" si="87"/>
        <v>0</v>
      </c>
      <c r="L222" s="937">
        <f t="shared" si="87"/>
        <v>0</v>
      </c>
      <c r="M222" s="937">
        <f t="shared" si="87"/>
        <v>0</v>
      </c>
      <c r="N222" s="937">
        <f t="shared" si="87"/>
        <v>0</v>
      </c>
      <c r="O222" s="937">
        <f t="shared" si="87"/>
        <v>0</v>
      </c>
    </row>
    <row r="223" spans="1:15" ht="17.25" customHeight="1" x14ac:dyDescent="0.2">
      <c r="A223" s="276" t="str">
        <f>A10</f>
        <v>Programi 2e</v>
      </c>
      <c r="B223" s="937">
        <f>C10</f>
        <v>0</v>
      </c>
      <c r="C223" s="937" t="e">
        <f>#REF!</f>
        <v>#REF!</v>
      </c>
      <c r="D223" s="937" t="e">
        <f>#REF!</f>
        <v>#REF!</v>
      </c>
      <c r="E223" s="937" t="e">
        <f>#REF!</f>
        <v>#REF!</v>
      </c>
      <c r="F223" s="937" t="e">
        <f>#REF!</f>
        <v>#REF!</v>
      </c>
      <c r="G223" s="937" t="e">
        <f>#REF!</f>
        <v>#REF!</v>
      </c>
      <c r="H223" s="937" t="e">
        <f>#REF!</f>
        <v>#REF!</v>
      </c>
      <c r="I223" s="937" t="e">
        <f>#REF!</f>
        <v>#REF!</v>
      </c>
      <c r="J223" s="937" t="e">
        <f>#REF!</f>
        <v>#REF!</v>
      </c>
      <c r="K223" s="937" t="e">
        <f>#REF!</f>
        <v>#REF!</v>
      </c>
      <c r="L223" s="937" t="e">
        <f>#REF!</f>
        <v>#REF!</v>
      </c>
      <c r="M223" s="937" t="e">
        <f>#REF!</f>
        <v>#REF!</v>
      </c>
      <c r="N223" s="937" t="e">
        <f>#REF!</f>
        <v>#REF!</v>
      </c>
      <c r="O223" s="937" t="e">
        <f>#REF!</f>
        <v>#REF!</v>
      </c>
    </row>
    <row r="224" spans="1:15" ht="17.25" customHeight="1" x14ac:dyDescent="0.2">
      <c r="A224" s="646">
        <f>'(B3) Struktura Funksionale'!B19</f>
        <v>0</v>
      </c>
      <c r="B224" s="568"/>
      <c r="C224" s="568"/>
      <c r="D224" s="568"/>
      <c r="E224" s="568"/>
      <c r="F224" s="568"/>
      <c r="G224" s="568"/>
      <c r="H224" s="568"/>
      <c r="I224" s="568"/>
      <c r="J224" s="568"/>
      <c r="K224" s="568"/>
      <c r="L224" s="568"/>
      <c r="M224" s="568"/>
      <c r="N224" s="568"/>
      <c r="O224" s="569"/>
    </row>
    <row r="225" spans="1:15" ht="21.75" customHeight="1" x14ac:dyDescent="0.2">
      <c r="A225" s="964" t="str">
        <f t="shared" ref="A225:G225" si="88">A108</f>
        <v>SHPENZIME TË PRITSHME</v>
      </c>
      <c r="B225" s="965">
        <f t="shared" si="88"/>
        <v>0</v>
      </c>
      <c r="C225" s="965">
        <f t="shared" si="88"/>
        <v>0</v>
      </c>
      <c r="D225" s="965">
        <f t="shared" si="88"/>
        <v>0</v>
      </c>
      <c r="E225" s="965">
        <f t="shared" si="88"/>
        <v>0</v>
      </c>
      <c r="F225" s="965">
        <f t="shared" si="88"/>
        <v>0</v>
      </c>
      <c r="G225" s="966">
        <f t="shared" si="88"/>
        <v>0</v>
      </c>
      <c r="H225" s="131"/>
      <c r="I225" s="967" t="str">
        <f t="shared" ref="I225:O225" si="89">I108</f>
        <v xml:space="preserve">TË ARDHURAT E PRITSHME </v>
      </c>
      <c r="J225" s="965">
        <f t="shared" si="89"/>
        <v>0</v>
      </c>
      <c r="K225" s="965">
        <f t="shared" si="89"/>
        <v>0</v>
      </c>
      <c r="L225" s="965">
        <f t="shared" si="89"/>
        <v>0</v>
      </c>
      <c r="M225" s="965">
        <f t="shared" si="89"/>
        <v>0</v>
      </c>
      <c r="N225" s="965">
        <f t="shared" si="89"/>
        <v>0</v>
      </c>
      <c r="O225" s="966">
        <f t="shared" si="89"/>
        <v>0</v>
      </c>
    </row>
    <row r="226" spans="1:15" ht="18.75" customHeight="1" x14ac:dyDescent="0.2">
      <c r="A226" s="211"/>
      <c r="B226" s="417">
        <f t="shared" ref="B226:G226" si="90">B109</f>
        <v>2019</v>
      </c>
      <c r="C226" s="417">
        <f t="shared" si="90"/>
        <v>2020</v>
      </c>
      <c r="D226" s="417">
        <f t="shared" si="90"/>
        <v>2021</v>
      </c>
      <c r="E226" s="251">
        <f t="shared" si="90"/>
        <v>2022</v>
      </c>
      <c r="F226" s="251">
        <f t="shared" si="90"/>
        <v>2023</v>
      </c>
      <c r="G226" s="251">
        <f t="shared" si="90"/>
        <v>2024</v>
      </c>
      <c r="H226" s="212"/>
      <c r="I226" s="414"/>
      <c r="J226" s="417">
        <f t="shared" ref="J226:O226" si="91">J109</f>
        <v>2019</v>
      </c>
      <c r="K226" s="417">
        <f t="shared" si="91"/>
        <v>2020</v>
      </c>
      <c r="L226" s="417">
        <f t="shared" si="91"/>
        <v>2021</v>
      </c>
      <c r="M226" s="251">
        <f t="shared" si="91"/>
        <v>2022</v>
      </c>
      <c r="N226" s="251">
        <f t="shared" si="91"/>
        <v>2023</v>
      </c>
      <c r="O226" s="251">
        <f t="shared" si="91"/>
        <v>2024</v>
      </c>
    </row>
    <row r="227" spans="1:15" ht="13.35" customHeight="1" x14ac:dyDescent="0.2">
      <c r="A227" s="431"/>
      <c r="B227" s="424"/>
      <c r="C227" s="347"/>
      <c r="D227" s="348"/>
      <c r="E227" s="432"/>
      <c r="F227" s="432"/>
      <c r="G227" s="433"/>
      <c r="H227" s="131"/>
      <c r="I227" s="346"/>
      <c r="J227" s="962"/>
      <c r="K227" s="962"/>
      <c r="L227" s="429"/>
      <c r="M227" s="429"/>
      <c r="N227" s="429"/>
      <c r="O227" s="430"/>
    </row>
    <row r="228" spans="1:15" ht="13.35" customHeight="1" x14ac:dyDescent="0.2">
      <c r="A228" s="137" t="str">
        <f>A111</f>
        <v>SHPENZIME TË PRITSHME</v>
      </c>
      <c r="B228" s="34">
        <f>VLOOKUP(A223,'(C1) Shpenzimet vitet e kaluara'!A$9:O$177,5,FALSE)</f>
        <v>0</v>
      </c>
      <c r="C228" s="34">
        <f>VLOOKUP(A223,'(C1) Shpenzimet vitet e kaluara'!A$9:O$177,9,FALSE)</f>
        <v>0</v>
      </c>
      <c r="D228" s="34">
        <f>VLOOKUP(A223,'(C1) Shpenzimet vitet e kaluara'!A$9:O$177,13,FALSE)</f>
        <v>0</v>
      </c>
      <c r="E228" s="37"/>
      <c r="F228" s="37"/>
      <c r="G228" s="37"/>
      <c r="H228" s="131"/>
      <c r="I228" s="938" t="str">
        <f t="shared" ref="I228:O228" si="92">I111</f>
        <v>VLERËSIM I ARDHURAVE NGA TARIFAT</v>
      </c>
      <c r="J228" s="939">
        <f t="shared" si="92"/>
        <v>0</v>
      </c>
      <c r="K228" s="939">
        <f t="shared" si="92"/>
        <v>0</v>
      </c>
      <c r="L228" s="939">
        <f t="shared" si="92"/>
        <v>0</v>
      </c>
      <c r="M228" s="939">
        <f t="shared" si="92"/>
        <v>0</v>
      </c>
      <c r="N228" s="939">
        <f t="shared" si="92"/>
        <v>0</v>
      </c>
      <c r="O228" s="940">
        <f t="shared" si="92"/>
        <v>0</v>
      </c>
    </row>
    <row r="229" spans="1:15" ht="13.35" customHeight="1" x14ac:dyDescent="0.2">
      <c r="A229" s="125"/>
      <c r="B229" s="210"/>
      <c r="C229" s="126"/>
      <c r="D229" s="126"/>
      <c r="E229" s="10"/>
      <c r="F229" s="10"/>
      <c r="G229" s="133"/>
      <c r="H229" s="10"/>
      <c r="I229" s="137" t="str">
        <f>I112</f>
        <v>VLERËSIM I ARDHURAVE NGA TARIFAT</v>
      </c>
      <c r="J229" s="35">
        <f>VLOOKUP($A223,'(C1) Shpenzimet vitet e kaluara'!$A$9:$O$177,6,FALSE)</f>
        <v>0</v>
      </c>
      <c r="K229" s="35">
        <f>VLOOKUP($A223,'(C1) Shpenzimet vitet e kaluara'!$A$9:$O$177,10,FALSE)</f>
        <v>0</v>
      </c>
      <c r="L229" s="35">
        <f>VLOOKUP($A223,'(C1) Shpenzimet vitet e kaluara'!$A$9:$O$177,14,FALSE)</f>
        <v>0</v>
      </c>
      <c r="M229" s="37"/>
      <c r="N229" s="37"/>
      <c r="O229" s="37"/>
    </row>
    <row r="230" spans="1:15" ht="13.35" customHeight="1" x14ac:dyDescent="0.2">
      <c r="A230" s="944" t="str">
        <f t="shared" ref="A230:G230" si="93">A113</f>
        <v>SHPENZIME TË PRITSHME</v>
      </c>
      <c r="B230" s="945">
        <f t="shared" si="93"/>
        <v>0</v>
      </c>
      <c r="C230" s="945">
        <f t="shared" si="93"/>
        <v>0</v>
      </c>
      <c r="D230" s="945">
        <f t="shared" si="93"/>
        <v>0</v>
      </c>
      <c r="E230" s="945">
        <f t="shared" si="93"/>
        <v>0</v>
      </c>
      <c r="F230" s="945">
        <f t="shared" si="93"/>
        <v>0</v>
      </c>
      <c r="G230" s="946">
        <f t="shared" si="93"/>
        <v>0</v>
      </c>
      <c r="H230" s="10"/>
    </row>
    <row r="231" spans="1:15" ht="13.35" customHeight="1" x14ac:dyDescent="0.2">
      <c r="A231" s="938" t="str">
        <f t="shared" ref="A231:G231" si="94">A114</f>
        <v>KOSTO DIREKTE PËR PROJEKTET DHE SHPENZIMET KAPITALE</v>
      </c>
      <c r="B231" s="939">
        <f t="shared" si="94"/>
        <v>0</v>
      </c>
      <c r="C231" s="939">
        <f t="shared" si="94"/>
        <v>0</v>
      </c>
      <c r="D231" s="939">
        <f t="shared" si="94"/>
        <v>0</v>
      </c>
      <c r="E231" s="939">
        <f t="shared" si="94"/>
        <v>0</v>
      </c>
      <c r="F231" s="939">
        <f t="shared" si="94"/>
        <v>0</v>
      </c>
      <c r="G231" s="940">
        <f t="shared" si="94"/>
        <v>0</v>
      </c>
      <c r="H231" s="31"/>
      <c r="I231" s="938" t="str">
        <f t="shared" ref="I231:I236" si="95">I114</f>
        <v>VLERËSIMI I TË ARDHURAVE ME DESTINACION</v>
      </c>
      <c r="J231" s="939"/>
      <c r="K231" s="939"/>
      <c r="L231" s="939"/>
      <c r="M231" s="939"/>
      <c r="N231" s="939"/>
      <c r="O231" s="940"/>
    </row>
    <row r="232" spans="1:15" ht="13.35" customHeight="1" x14ac:dyDescent="0.2">
      <c r="A232" s="124" t="str">
        <f t="shared" ref="A232:D232" si="96">A115</f>
        <v>Pagat</v>
      </c>
      <c r="B232" s="941">
        <f t="shared" si="96"/>
        <v>600</v>
      </c>
      <c r="C232" s="942">
        <f t="shared" si="96"/>
        <v>0</v>
      </c>
      <c r="D232" s="943">
        <f t="shared" si="96"/>
        <v>0</v>
      </c>
      <c r="E232" s="129"/>
      <c r="F232" s="129"/>
      <c r="G232" s="129"/>
      <c r="H232" s="31"/>
      <c r="I232" s="524" t="str">
        <f t="shared" si="95"/>
        <v>Transferta e kushtëzuar</v>
      </c>
      <c r="J232" s="387"/>
      <c r="K232" s="389"/>
      <c r="L232" s="388"/>
      <c r="M232" s="128"/>
      <c r="N232" s="128"/>
      <c r="O232" s="132"/>
    </row>
    <row r="233" spans="1:15" ht="13.35" customHeight="1" x14ac:dyDescent="0.2">
      <c r="A233" s="124" t="str">
        <f t="shared" ref="A233:D233" si="97">A116</f>
        <v>Sigurimet Shoqërore</v>
      </c>
      <c r="B233" s="941">
        <f t="shared" si="97"/>
        <v>601</v>
      </c>
      <c r="C233" s="942">
        <f t="shared" si="97"/>
        <v>0</v>
      </c>
      <c r="D233" s="943">
        <f t="shared" si="97"/>
        <v>0</v>
      </c>
      <c r="E233" s="129"/>
      <c r="F233" s="129"/>
      <c r="G233" s="129"/>
      <c r="H233" s="31"/>
      <c r="I233" s="524" t="str">
        <f t="shared" si="95"/>
        <v>Trasferta Specifike</v>
      </c>
      <c r="J233" s="387"/>
      <c r="K233" s="389"/>
      <c r="L233" s="388"/>
      <c r="M233" s="128"/>
      <c r="N233" s="128"/>
      <c r="O233" s="132"/>
    </row>
    <row r="234" spans="1:15" ht="13.35" customHeight="1" x14ac:dyDescent="0.2">
      <c r="A234" s="124" t="str">
        <f t="shared" ref="A234:D234" si="98">A117</f>
        <v>Mallra dhe shërbime</v>
      </c>
      <c r="B234" s="941">
        <f t="shared" si="98"/>
        <v>602</v>
      </c>
      <c r="C234" s="942">
        <f t="shared" si="98"/>
        <v>0</v>
      </c>
      <c r="D234" s="943">
        <f t="shared" si="98"/>
        <v>0</v>
      </c>
      <c r="E234" s="129"/>
      <c r="F234" s="129"/>
      <c r="G234" s="129"/>
      <c r="H234" s="53"/>
      <c r="I234" s="524" t="str">
        <f t="shared" si="95"/>
        <v>Trashëgimi me destinacion</v>
      </c>
      <c r="J234" s="387"/>
      <c r="K234" s="389"/>
      <c r="L234" s="388"/>
      <c r="M234" s="302">
        <f>VLOOKUP($A223,'(C4) Trashëgimi me destinacion'!$A$8:$F$168,4,FALSE)</f>
        <v>0</v>
      </c>
      <c r="N234" s="548">
        <f>VLOOKUP($A223,'(C4) Trashëgimi me destinacion'!$A$8:$F$168,5,FALSE)</f>
        <v>0</v>
      </c>
      <c r="O234" s="548">
        <f>VLOOKUP($A223,'(C4) Trashëgimi me destinacion'!$A$8:$F$168,6,FALSE)</f>
        <v>0</v>
      </c>
    </row>
    <row r="235" spans="1:15" ht="13.35" customHeight="1" x14ac:dyDescent="0.2">
      <c r="A235" s="124" t="str">
        <f t="shared" ref="A235:D235" si="99">A118</f>
        <v>Subvencione</v>
      </c>
      <c r="B235" s="941">
        <f t="shared" si="99"/>
        <v>603</v>
      </c>
      <c r="C235" s="942">
        <f t="shared" si="99"/>
        <v>0</v>
      </c>
      <c r="D235" s="943">
        <f t="shared" si="99"/>
        <v>0</v>
      </c>
      <c r="E235" s="129"/>
      <c r="F235" s="129"/>
      <c r="G235" s="129"/>
      <c r="H235" s="8"/>
      <c r="I235" s="524" t="str">
        <f t="shared" si="95"/>
        <v>Burime të tjera (përfshirë gjobat)</v>
      </c>
      <c r="J235" s="387"/>
      <c r="K235" s="389"/>
      <c r="L235" s="388"/>
      <c r="M235" s="128"/>
      <c r="N235" s="128"/>
      <c r="O235" s="132"/>
    </row>
    <row r="236" spans="1:15" ht="13.35" customHeight="1" x14ac:dyDescent="0.2">
      <c r="A236" s="124" t="str">
        <f t="shared" ref="A236:D236" si="100">A119</f>
        <v>Të tjera transferta korrente të brendshme</v>
      </c>
      <c r="B236" s="941">
        <f t="shared" si="100"/>
        <v>604</v>
      </c>
      <c r="C236" s="942">
        <f t="shared" si="100"/>
        <v>0</v>
      </c>
      <c r="D236" s="943">
        <f t="shared" si="100"/>
        <v>0</v>
      </c>
      <c r="E236" s="129"/>
      <c r="F236" s="129"/>
      <c r="G236" s="129"/>
      <c r="H236" s="53"/>
      <c r="I236" s="524" t="str">
        <f t="shared" si="95"/>
        <v>VLERËSIMI I TË ARDHURAVE ME DESTINACION</v>
      </c>
      <c r="J236" s="35">
        <f>VLOOKUP($A223,'(C1) Shpenzimet vitet e kaluara'!$A$9:$O$177,7,FALSE)</f>
        <v>0</v>
      </c>
      <c r="K236" s="35">
        <f>VLOOKUP($A223,'(C1) Shpenzimet vitet e kaluara'!$A$9:$O$177,11,FALSE)</f>
        <v>0</v>
      </c>
      <c r="L236" s="35">
        <f>VLOOKUP($A223,'(C1) Shpenzimet vitet e kaluara'!$A$9:$O$177,15,FALSE)</f>
        <v>0</v>
      </c>
      <c r="M236" s="129">
        <f>SUM(M232:M235)</f>
        <v>0</v>
      </c>
      <c r="N236" s="129">
        <f t="shared" ref="N236:O236" si="101">SUM(N232:N235)</f>
        <v>0</v>
      </c>
      <c r="O236" s="129">
        <f t="shared" si="101"/>
        <v>0</v>
      </c>
    </row>
    <row r="237" spans="1:15" ht="13.35" customHeight="1" x14ac:dyDescent="0.2">
      <c r="A237" s="124" t="str">
        <f t="shared" ref="A237:D237" si="102">A120</f>
        <v>Transferta korrente të huaja</v>
      </c>
      <c r="B237" s="941">
        <f t="shared" si="102"/>
        <v>605</v>
      </c>
      <c r="C237" s="942">
        <f t="shared" si="102"/>
        <v>0</v>
      </c>
      <c r="D237" s="943">
        <f t="shared" si="102"/>
        <v>0</v>
      </c>
      <c r="E237" s="129"/>
      <c r="F237" s="129"/>
      <c r="G237" s="129"/>
      <c r="H237" s="53"/>
    </row>
    <row r="238" spans="1:15" ht="13.35" customHeight="1" x14ac:dyDescent="0.2">
      <c r="A238" s="124" t="str">
        <f t="shared" ref="A238:D238" si="103">A121</f>
        <v>Transferta për Buxhetet Familiare dhe Individët</v>
      </c>
      <c r="B238" s="941">
        <f t="shared" si="103"/>
        <v>606</v>
      </c>
      <c r="C238" s="942">
        <f t="shared" si="103"/>
        <v>0</v>
      </c>
      <c r="D238" s="943">
        <f t="shared" si="103"/>
        <v>0</v>
      </c>
      <c r="E238" s="129"/>
      <c r="F238" s="129"/>
      <c r="G238" s="129"/>
      <c r="H238" s="53"/>
      <c r="I238" s="137" t="str">
        <f>I121</f>
        <v xml:space="preserve">TË ARDHURAT E PRITSHME </v>
      </c>
      <c r="J238" s="34">
        <f>J229+J236</f>
        <v>0</v>
      </c>
      <c r="K238" s="34">
        <f>K229+K236</f>
        <v>0</v>
      </c>
      <c r="L238" s="34">
        <f>L229+L236</f>
        <v>0</v>
      </c>
      <c r="M238" s="129">
        <f>M236+M229</f>
        <v>0</v>
      </c>
      <c r="N238" s="129">
        <f>N236+N229</f>
        <v>0</v>
      </c>
      <c r="O238" s="129">
        <f>O236+O229</f>
        <v>0</v>
      </c>
    </row>
    <row r="239" spans="1:15" ht="13.35" customHeight="1" x14ac:dyDescent="0.2">
      <c r="A239" s="124" t="str">
        <f t="shared" ref="A239:D239" si="104">A122</f>
        <v>Shpenzimet kapitale</v>
      </c>
      <c r="B239" s="941" t="str">
        <f t="shared" si="104"/>
        <v>230 / 231</v>
      </c>
      <c r="C239" s="942">
        <f t="shared" si="104"/>
        <v>0</v>
      </c>
      <c r="D239" s="943">
        <f t="shared" si="104"/>
        <v>0</v>
      </c>
      <c r="E239" s="37"/>
      <c r="F239" s="37"/>
      <c r="G239" s="37"/>
      <c r="H239" s="53"/>
    </row>
    <row r="240" spans="1:15" ht="13.35" customHeight="1" x14ac:dyDescent="0.2">
      <c r="A240" s="124" t="str">
        <f t="shared" ref="A240:D240" si="105">A123</f>
        <v>Rezerva</v>
      </c>
      <c r="B240" s="941">
        <f t="shared" si="105"/>
        <v>609</v>
      </c>
      <c r="C240" s="942">
        <f t="shared" si="105"/>
        <v>0</v>
      </c>
      <c r="D240" s="943">
        <f t="shared" si="105"/>
        <v>0</v>
      </c>
      <c r="E240" s="129"/>
      <c r="F240" s="129"/>
      <c r="G240" s="129"/>
      <c r="H240" s="53"/>
    </row>
    <row r="241" spans="1:15" ht="13.35" customHeight="1" x14ac:dyDescent="0.2">
      <c r="A241" s="124" t="str">
        <f t="shared" ref="A241:D241" si="106">A124</f>
        <v>Interesa per kredi direkte ose bono</v>
      </c>
      <c r="B241" s="941">
        <f t="shared" si="106"/>
        <v>650</v>
      </c>
      <c r="C241" s="942">
        <f t="shared" si="106"/>
        <v>0</v>
      </c>
      <c r="D241" s="943">
        <f t="shared" si="106"/>
        <v>0</v>
      </c>
      <c r="E241" s="129"/>
      <c r="F241" s="129"/>
      <c r="G241" s="129"/>
      <c r="H241" s="53"/>
    </row>
    <row r="242" spans="1:15" ht="13.35" customHeight="1" x14ac:dyDescent="0.2">
      <c r="A242" s="124" t="str">
        <f t="shared" ref="A242:D242" si="107">A125</f>
        <v>Të tjera</v>
      </c>
      <c r="B242" s="941" t="str">
        <f t="shared" si="107"/>
        <v>69 / ?</v>
      </c>
      <c r="C242" s="942">
        <f t="shared" si="107"/>
        <v>0</v>
      </c>
      <c r="D242" s="943">
        <f t="shared" si="107"/>
        <v>0</v>
      </c>
      <c r="E242" s="129"/>
      <c r="F242" s="129"/>
      <c r="G242" s="129"/>
      <c r="H242" s="53"/>
      <c r="I242" s="947" t="str">
        <f t="shared" ref="I242:O242" si="108">I125</f>
        <v>SHUMA E KËRKUAR NETO</v>
      </c>
      <c r="J242" s="948">
        <f t="shared" si="108"/>
        <v>0</v>
      </c>
      <c r="K242" s="948">
        <f t="shared" si="108"/>
        <v>0</v>
      </c>
      <c r="L242" s="948">
        <f t="shared" si="108"/>
        <v>0</v>
      </c>
      <c r="M242" s="948">
        <f t="shared" si="108"/>
        <v>0</v>
      </c>
      <c r="N242" s="948">
        <f t="shared" si="108"/>
        <v>0</v>
      </c>
      <c r="O242" s="949">
        <f t="shared" si="108"/>
        <v>0</v>
      </c>
    </row>
    <row r="243" spans="1:15" ht="12.75" customHeight="1" x14ac:dyDescent="0.2">
      <c r="A243" s="306" t="str">
        <f t="shared" ref="A243:D243" si="109">A126</f>
        <v>KOSTO DIREKTE PËR PROJEKTET DHE SHPENZIMET KAPITALE</v>
      </c>
      <c r="B243" s="941">
        <f t="shared" si="109"/>
        <v>0</v>
      </c>
      <c r="C243" s="942">
        <f t="shared" si="109"/>
        <v>0</v>
      </c>
      <c r="D243" s="943">
        <f t="shared" si="109"/>
        <v>0</v>
      </c>
      <c r="E243" s="129">
        <f>SUM(E232:E242)</f>
        <v>0</v>
      </c>
      <c r="F243" s="129">
        <f t="shared" ref="F243:G243" si="110">SUM(F232:F242)</f>
        <v>0</v>
      </c>
      <c r="G243" s="129">
        <f t="shared" si="110"/>
        <v>0</v>
      </c>
      <c r="H243" s="53"/>
      <c r="I243" s="950">
        <f t="shared" ref="I243:O243" si="111">I126</f>
        <v>0</v>
      </c>
      <c r="J243" s="951">
        <f t="shared" si="111"/>
        <v>0</v>
      </c>
      <c r="K243" s="951">
        <f t="shared" si="111"/>
        <v>0</v>
      </c>
      <c r="L243" s="951">
        <f t="shared" si="111"/>
        <v>0</v>
      </c>
      <c r="M243" s="951">
        <f t="shared" si="111"/>
        <v>0</v>
      </c>
      <c r="N243" s="951">
        <f t="shared" si="111"/>
        <v>0</v>
      </c>
      <c r="O243" s="952">
        <f t="shared" si="111"/>
        <v>0</v>
      </c>
    </row>
    <row r="244" spans="1:15" ht="13.35" customHeight="1" x14ac:dyDescent="0.2">
      <c r="A244" s="938" t="str">
        <f t="shared" ref="A244:D244" si="112">A127</f>
        <v>SHPENZIME KORRENTE</v>
      </c>
      <c r="B244" s="939">
        <f t="shared" si="112"/>
        <v>0</v>
      </c>
      <c r="C244" s="939">
        <f t="shared" si="112"/>
        <v>0</v>
      </c>
      <c r="D244" s="939">
        <f t="shared" si="112"/>
        <v>0</v>
      </c>
      <c r="E244" s="939">
        <f>E127</f>
        <v>0</v>
      </c>
      <c r="F244" s="939">
        <f>F127</f>
        <v>0</v>
      </c>
      <c r="G244" s="940">
        <f>G127</f>
        <v>0</v>
      </c>
      <c r="H244" s="53"/>
      <c r="I244" s="17" t="str">
        <f>I127</f>
        <v>SHUMA E KËRKUAR NETO</v>
      </c>
      <c r="J244" s="18">
        <f t="shared" ref="J244" si="113">B228-J238</f>
        <v>0</v>
      </c>
      <c r="K244" s="18">
        <f t="shared" ref="K244" si="114">C228-K238</f>
        <v>0</v>
      </c>
      <c r="L244" s="18">
        <f t="shared" ref="L244" si="115">D228-L238</f>
        <v>0</v>
      </c>
      <c r="M244" s="18">
        <f t="shared" ref="M244" si="116">E228-M238</f>
        <v>0</v>
      </c>
      <c r="N244" s="18">
        <f t="shared" ref="N244" si="117">F228-N238</f>
        <v>0</v>
      </c>
      <c r="O244" s="18">
        <f t="shared" ref="O244" si="118">G228-O238</f>
        <v>0</v>
      </c>
    </row>
    <row r="245" spans="1:15" ht="13.35" customHeight="1" x14ac:dyDescent="0.2">
      <c r="A245" s="124" t="str">
        <f t="shared" ref="A245:D245" si="119">A128</f>
        <v>Pagat</v>
      </c>
      <c r="B245" s="941">
        <f t="shared" si="119"/>
        <v>600</v>
      </c>
      <c r="C245" s="942">
        <f t="shared" si="119"/>
        <v>0</v>
      </c>
      <c r="D245" s="943">
        <f t="shared" si="119"/>
        <v>0</v>
      </c>
      <c r="E245" s="37"/>
      <c r="F245" s="37"/>
      <c r="G245" s="37"/>
      <c r="H245" s="53"/>
      <c r="I245" s="53"/>
      <c r="J245" s="53"/>
      <c r="K245" s="53"/>
      <c r="L245" s="14"/>
      <c r="M245" s="54"/>
    </row>
    <row r="246" spans="1:15" ht="13.35" customHeight="1" x14ac:dyDescent="0.2">
      <c r="A246" s="124" t="str">
        <f t="shared" ref="A246:D246" si="120">A129</f>
        <v>Sigurimet Shoqërore</v>
      </c>
      <c r="B246" s="941">
        <f t="shared" si="120"/>
        <v>601</v>
      </c>
      <c r="C246" s="942">
        <f t="shared" si="120"/>
        <v>0</v>
      </c>
      <c r="D246" s="943">
        <f t="shared" si="120"/>
        <v>0</v>
      </c>
      <c r="E246" s="37"/>
      <c r="F246" s="37"/>
      <c r="G246" s="37"/>
      <c r="H246" s="53"/>
    </row>
    <row r="247" spans="1:15" ht="13.35" customHeight="1" x14ac:dyDescent="0.2">
      <c r="A247" s="124" t="str">
        <f t="shared" ref="A247:D247" si="121">A130</f>
        <v>Mallra dhe shërbime</v>
      </c>
      <c r="B247" s="941">
        <f t="shared" si="121"/>
        <v>602</v>
      </c>
      <c r="C247" s="942">
        <f t="shared" si="121"/>
        <v>0</v>
      </c>
      <c r="D247" s="943">
        <f t="shared" si="121"/>
        <v>0</v>
      </c>
      <c r="E247" s="37"/>
      <c r="F247" s="37"/>
      <c r="G247" s="37"/>
      <c r="H247" s="53"/>
      <c r="I247" s="524" t="str">
        <f>I208</f>
        <v>Angazhimet</v>
      </c>
      <c r="J247" s="1002" t="str">
        <f>J208</f>
        <v>Vlera Totale për Aktivitet</v>
      </c>
      <c r="K247" s="1003"/>
      <c r="L247" s="1004"/>
      <c r="M247" s="129">
        <f>VLOOKUP($A223,'(C5) Angazhimet'!$A$8:$F$168,4,FALSE)</f>
        <v>0</v>
      </c>
      <c r="N247" s="129">
        <f>VLOOKUP($A223,'(C5) Angazhimet'!$A$8:$F$168,5,FALSE)</f>
        <v>0</v>
      </c>
      <c r="O247" s="129">
        <f>VLOOKUP($A223,'(C5) Angazhimet'!$A$8:$F$168,6,FALSE)</f>
        <v>0</v>
      </c>
    </row>
    <row r="248" spans="1:15" ht="13.35" customHeight="1" x14ac:dyDescent="0.2">
      <c r="A248" s="124" t="str">
        <f t="shared" ref="A248:D248" si="122">A131</f>
        <v>Subvencione</v>
      </c>
      <c r="B248" s="941">
        <f t="shared" si="122"/>
        <v>603</v>
      </c>
      <c r="C248" s="942">
        <f t="shared" si="122"/>
        <v>0</v>
      </c>
      <c r="D248" s="943">
        <f t="shared" si="122"/>
        <v>0</v>
      </c>
      <c r="E248" s="37"/>
      <c r="F248" s="37"/>
      <c r="G248" s="37"/>
      <c r="H248" s="53"/>
      <c r="I248" s="318" t="str">
        <f>I209</f>
        <v>Qëllime</v>
      </c>
      <c r="J248" s="1002" t="str">
        <f>J209</f>
        <v>Shpenzimet kapitale</v>
      </c>
      <c r="K248" s="1003"/>
      <c r="L248" s="1004"/>
      <c r="M248" s="128"/>
      <c r="N248" s="128"/>
      <c r="O248" s="132"/>
    </row>
    <row r="249" spans="1:15" ht="13.35" customHeight="1" x14ac:dyDescent="0.2">
      <c r="A249" s="124" t="str">
        <f t="shared" ref="A249:D249" si="123">A132</f>
        <v>Të tjera transferta korrente të brendshme</v>
      </c>
      <c r="B249" s="941">
        <f t="shared" si="123"/>
        <v>604</v>
      </c>
      <c r="C249" s="942">
        <f t="shared" si="123"/>
        <v>0</v>
      </c>
      <c r="D249" s="943">
        <f t="shared" si="123"/>
        <v>0</v>
      </c>
      <c r="E249" s="37"/>
      <c r="F249" s="37"/>
      <c r="G249" s="37"/>
      <c r="H249" s="53"/>
      <c r="I249" s="315"/>
      <c r="J249" s="1002" t="str">
        <f>J210</f>
        <v>Mallra dhe shërbime</v>
      </c>
      <c r="K249" s="1003"/>
      <c r="L249" s="1004"/>
      <c r="M249" s="128"/>
      <c r="N249" s="128"/>
      <c r="O249" s="132"/>
    </row>
    <row r="250" spans="1:15" ht="13.35" customHeight="1" x14ac:dyDescent="0.2">
      <c r="A250" s="124" t="str">
        <f t="shared" ref="A250:D250" si="124">A133</f>
        <v>Transferta korrente të huaja</v>
      </c>
      <c r="B250" s="941">
        <f t="shared" si="124"/>
        <v>605</v>
      </c>
      <c r="C250" s="942">
        <f t="shared" si="124"/>
        <v>0</v>
      </c>
      <c r="D250" s="943">
        <f t="shared" si="124"/>
        <v>0</v>
      </c>
      <c r="E250" s="37"/>
      <c r="F250" s="37"/>
      <c r="G250" s="37"/>
      <c r="H250" s="53"/>
      <c r="I250" s="315"/>
      <c r="J250" s="1002" t="str">
        <f>J211</f>
        <v>Qëllime të mëtejshme</v>
      </c>
      <c r="K250" s="1003"/>
      <c r="L250" s="1004"/>
      <c r="M250" s="128"/>
      <c r="N250" s="128"/>
      <c r="O250" s="132"/>
    </row>
    <row r="251" spans="1:15" ht="13.35" customHeight="1" x14ac:dyDescent="0.2">
      <c r="A251" s="124" t="str">
        <f t="shared" ref="A251:D251" si="125">A134</f>
        <v>Transferta për Buxhetet Familiare dhe Individët</v>
      </c>
      <c r="B251" s="941">
        <f t="shared" si="125"/>
        <v>606</v>
      </c>
      <c r="C251" s="942">
        <f t="shared" si="125"/>
        <v>0</v>
      </c>
      <c r="D251" s="943">
        <f t="shared" si="125"/>
        <v>0</v>
      </c>
      <c r="E251" s="37"/>
      <c r="F251" s="37"/>
      <c r="G251" s="37"/>
      <c r="H251" s="53"/>
      <c r="I251" s="315"/>
      <c r="J251" s="998"/>
      <c r="K251" s="998"/>
      <c r="L251" s="998"/>
      <c r="M251" s="344" t="str">
        <f>IF(SUM(M248:M250)=M247,"OK","STOP")</f>
        <v>OK</v>
      </c>
      <c r="N251" s="344" t="str">
        <f>IF(SUM(N248:N250)=N247,"OK","STOP")</f>
        <v>OK</v>
      </c>
      <c r="O251" s="344" t="str">
        <f>IF(SUM(O248:O250)=O247,"OK","STOP")</f>
        <v>OK</v>
      </c>
    </row>
    <row r="252" spans="1:15" ht="13.35" customHeight="1" x14ac:dyDescent="0.2">
      <c r="A252" s="648" t="str">
        <f t="shared" ref="A252:D252" si="126">A135</f>
        <v>Shpenzimet kapitale</v>
      </c>
      <c r="B252" s="968" t="str">
        <f t="shared" si="126"/>
        <v>230 / 231</v>
      </c>
      <c r="C252" s="969">
        <f t="shared" si="126"/>
        <v>0</v>
      </c>
      <c r="D252" s="970">
        <f t="shared" si="126"/>
        <v>0</v>
      </c>
      <c r="E252" s="129"/>
      <c r="F252" s="129"/>
      <c r="G252" s="129"/>
      <c r="H252" s="53"/>
      <c r="I252" s="421" t="str">
        <f>I135</f>
        <v>Shpjegimet teknike</v>
      </c>
      <c r="J252" s="10"/>
      <c r="K252" s="10"/>
      <c r="L252" s="10"/>
      <c r="M252" s="10"/>
      <c r="N252" s="10"/>
      <c r="O252" s="10"/>
    </row>
    <row r="253" spans="1:15" ht="13.35" customHeight="1" x14ac:dyDescent="0.2">
      <c r="A253" s="124" t="str">
        <f t="shared" ref="A253:D253" si="127">A136</f>
        <v>Rezerva</v>
      </c>
      <c r="B253" s="941">
        <f t="shared" si="127"/>
        <v>609</v>
      </c>
      <c r="C253" s="942">
        <f t="shared" si="127"/>
        <v>0</v>
      </c>
      <c r="D253" s="943">
        <f t="shared" si="127"/>
        <v>0</v>
      </c>
      <c r="E253" s="37"/>
      <c r="F253" s="37"/>
      <c r="G253" s="37"/>
      <c r="H253" s="53"/>
      <c r="I253" s="419">
        <f>M226</f>
        <v>2022</v>
      </c>
      <c r="J253" s="983"/>
      <c r="K253" s="984"/>
      <c r="L253" s="984"/>
      <c r="M253" s="984"/>
      <c r="N253" s="984"/>
      <c r="O253" s="985"/>
    </row>
    <row r="254" spans="1:15" ht="13.35" customHeight="1" x14ac:dyDescent="0.2">
      <c r="A254" s="124" t="str">
        <f t="shared" ref="A254:D254" si="128">A137</f>
        <v>Interesa per kredi direkte ose bono</v>
      </c>
      <c r="B254" s="971">
        <f t="shared" si="128"/>
        <v>650</v>
      </c>
      <c r="C254" s="972">
        <f t="shared" si="128"/>
        <v>0</v>
      </c>
      <c r="D254" s="973">
        <f t="shared" si="128"/>
        <v>0</v>
      </c>
      <c r="E254" s="37"/>
      <c r="F254" s="37"/>
      <c r="G254" s="37"/>
      <c r="H254" s="53"/>
      <c r="I254" s="420"/>
      <c r="J254" s="986"/>
      <c r="K254" s="987"/>
      <c r="L254" s="987"/>
      <c r="M254" s="987"/>
      <c r="N254" s="987"/>
      <c r="O254" s="988"/>
    </row>
    <row r="255" spans="1:15" ht="13.35" customHeight="1" x14ac:dyDescent="0.2">
      <c r="A255" s="524" t="str">
        <f>A138</f>
        <v>Të tjera</v>
      </c>
      <c r="B255" s="941" t="str">
        <f>B138</f>
        <v>69 / ?</v>
      </c>
      <c r="C255" s="942">
        <f>C138</f>
        <v>0</v>
      </c>
      <c r="D255" s="311" t="str">
        <f>IF(OR(E255&lt;0,F255&lt;0,G255&lt;0),"STOP","OK!")</f>
        <v>OK!</v>
      </c>
      <c r="E255" s="130">
        <f>-E243+E228-(SUM(E245:E254))</f>
        <v>0</v>
      </c>
      <c r="F255" s="308">
        <f t="shared" ref="F255:G255" si="129">-F243+F228-(SUM(F245:F254))</f>
        <v>0</v>
      </c>
      <c r="G255" s="308">
        <f t="shared" si="129"/>
        <v>0</v>
      </c>
      <c r="H255" s="53"/>
      <c r="I255" s="419">
        <f>N226</f>
        <v>2023</v>
      </c>
      <c r="J255" s="983"/>
      <c r="K255" s="984"/>
      <c r="L255" s="984"/>
      <c r="M255" s="984"/>
      <c r="N255" s="984"/>
      <c r="O255" s="985"/>
    </row>
    <row r="256" spans="1:15" ht="13.35" customHeight="1" x14ac:dyDescent="0.2">
      <c r="A256" s="124" t="str">
        <f>A139</f>
        <v>SHPENZIME KORRENTE</v>
      </c>
      <c r="B256" s="974"/>
      <c r="C256" s="975"/>
      <c r="D256" s="976"/>
      <c r="E256" s="129">
        <f>SUM(E245:E255)</f>
        <v>0</v>
      </c>
      <c r="F256" s="129">
        <f t="shared" ref="F256:G256" si="130">SUM(F245:F255)</f>
        <v>0</v>
      </c>
      <c r="G256" s="129">
        <f t="shared" si="130"/>
        <v>0</v>
      </c>
      <c r="H256" s="53"/>
      <c r="I256" s="420"/>
      <c r="J256" s="989"/>
      <c r="K256" s="990"/>
      <c r="L256" s="990"/>
      <c r="M256" s="990"/>
      <c r="N256" s="990"/>
      <c r="O256" s="991"/>
    </row>
    <row r="257" spans="1:15" ht="13.35" customHeight="1" x14ac:dyDescent="0.2">
      <c r="A257" s="125"/>
      <c r="B257" s="210"/>
      <c r="C257" s="126"/>
      <c r="D257" s="126"/>
      <c r="E257" s="10"/>
      <c r="F257" s="10"/>
      <c r="G257" s="133"/>
      <c r="H257" s="53"/>
      <c r="I257" s="419">
        <f>O226</f>
        <v>2024</v>
      </c>
      <c r="J257" s="983"/>
      <c r="K257" s="984"/>
      <c r="L257" s="984"/>
      <c r="M257" s="984"/>
      <c r="N257" s="984"/>
      <c r="O257" s="985"/>
    </row>
    <row r="258" spans="1:15" ht="13.35" customHeight="1" x14ac:dyDescent="0.2">
      <c r="A258" s="137" t="str">
        <f>A141</f>
        <v>SHPENZIME TË PRITSHME</v>
      </c>
      <c r="B258" s="34">
        <f>B228</f>
        <v>0</v>
      </c>
      <c r="C258" s="34">
        <f t="shared" ref="C258:D258" si="131">C228</f>
        <v>0</v>
      </c>
      <c r="D258" s="34">
        <f t="shared" si="131"/>
        <v>0</v>
      </c>
      <c r="E258" s="129">
        <f>E243+E256</f>
        <v>0</v>
      </c>
      <c r="F258" s="129">
        <f>F243+F256</f>
        <v>0</v>
      </c>
      <c r="G258" s="129">
        <f t="shared" ref="G258" si="132">G243+G256</f>
        <v>0</v>
      </c>
      <c r="H258" s="53"/>
      <c r="I258" s="420"/>
      <c r="J258" s="989"/>
      <c r="K258" s="990"/>
      <c r="L258" s="990"/>
      <c r="M258" s="990"/>
      <c r="N258" s="990"/>
      <c r="O258" s="991"/>
    </row>
    <row r="261" spans="1:15" ht="17.25" hidden="1" customHeight="1" x14ac:dyDescent="0.2">
      <c r="A261" s="213"/>
      <c r="B261" s="937"/>
      <c r="C261" s="937"/>
      <c r="D261" s="937"/>
      <c r="E261" s="937"/>
      <c r="F261" s="937"/>
      <c r="G261" s="937"/>
      <c r="H261" s="937"/>
      <c r="I261" s="937"/>
      <c r="J261" s="937"/>
      <c r="K261" s="937"/>
      <c r="L261" s="937"/>
      <c r="M261" s="937"/>
      <c r="N261" s="937"/>
      <c r="O261" s="937"/>
    </row>
    <row r="262" spans="1:15" ht="17.25" hidden="1" customHeight="1" x14ac:dyDescent="0.2">
      <c r="A262" s="276"/>
      <c r="B262" s="937"/>
      <c r="C262" s="937"/>
      <c r="D262" s="937"/>
      <c r="E262" s="937"/>
      <c r="F262" s="937"/>
      <c r="G262" s="937"/>
      <c r="H262" s="937"/>
      <c r="I262" s="937"/>
      <c r="J262" s="937"/>
      <c r="K262" s="937"/>
      <c r="L262" s="937"/>
      <c r="M262" s="937"/>
      <c r="N262" s="937"/>
      <c r="O262" s="937"/>
    </row>
    <row r="263" spans="1:15" ht="22.5" hidden="1" customHeight="1" x14ac:dyDescent="0.2">
      <c r="A263" s="933"/>
      <c r="B263" s="934"/>
      <c r="C263" s="934"/>
      <c r="D263" s="934"/>
      <c r="E263" s="934"/>
      <c r="F263" s="934"/>
      <c r="G263" s="954"/>
      <c r="H263" s="131"/>
      <c r="I263" s="955"/>
      <c r="J263" s="934"/>
      <c r="K263" s="934"/>
      <c r="L263" s="934"/>
      <c r="M263" s="934"/>
      <c r="N263" s="934"/>
      <c r="O263" s="954"/>
    </row>
    <row r="264" spans="1:15" ht="20.25" hidden="1" customHeight="1" x14ac:dyDescent="0.2">
      <c r="A264" s="211"/>
      <c r="B264" s="249"/>
      <c r="C264" s="249"/>
      <c r="D264" s="249"/>
      <c r="E264" s="250"/>
      <c r="F264" s="250"/>
      <c r="G264" s="250"/>
      <c r="H264" s="212"/>
      <c r="I264" s="307"/>
      <c r="J264" s="249"/>
      <c r="K264" s="249"/>
      <c r="L264" s="249"/>
      <c r="M264" s="250"/>
      <c r="N264" s="250"/>
      <c r="O264" s="250"/>
    </row>
    <row r="265" spans="1:15" ht="12.75" hidden="1" x14ac:dyDescent="0.2">
      <c r="A265" s="125"/>
      <c r="B265" s="210"/>
      <c r="C265" s="126"/>
      <c r="D265" s="126"/>
      <c r="E265" s="10"/>
      <c r="F265" s="10"/>
      <c r="G265" s="133"/>
      <c r="H265" s="131"/>
    </row>
    <row r="266" spans="1:15" ht="12.75" hidden="1" x14ac:dyDescent="0.2">
      <c r="A266" s="137"/>
      <c r="B266" s="34"/>
      <c r="C266" s="34"/>
      <c r="D266" s="34"/>
      <c r="E266" s="37"/>
      <c r="F266" s="37"/>
      <c r="G266" s="37"/>
      <c r="H266" s="131"/>
      <c r="I266" s="938"/>
      <c r="J266" s="939"/>
      <c r="K266" s="939"/>
      <c r="L266" s="939"/>
      <c r="M266" s="939"/>
      <c r="N266" s="939"/>
      <c r="O266" s="940"/>
    </row>
    <row r="267" spans="1:15" ht="12.75" hidden="1" x14ac:dyDescent="0.2">
      <c r="A267" s="125"/>
      <c r="B267" s="210"/>
      <c r="C267" s="126"/>
      <c r="D267" s="126"/>
      <c r="E267" s="10"/>
      <c r="F267" s="10"/>
      <c r="G267" s="133"/>
      <c r="H267" s="10"/>
      <c r="I267" s="137"/>
      <c r="J267" s="35"/>
      <c r="K267" s="35"/>
      <c r="L267" s="35"/>
      <c r="M267" s="37"/>
      <c r="N267" s="37"/>
      <c r="O267" s="37"/>
    </row>
    <row r="268" spans="1:15" ht="12.75" hidden="1" x14ac:dyDescent="0.2">
      <c r="A268" s="1005"/>
      <c r="B268" s="1006"/>
      <c r="C268" s="1006"/>
      <c r="D268" s="1006"/>
      <c r="E268" s="1006"/>
      <c r="F268" s="1006"/>
      <c r="G268" s="1007"/>
      <c r="H268" s="10"/>
    </row>
    <row r="269" spans="1:15" ht="12.75" hidden="1" x14ac:dyDescent="0.2">
      <c r="A269" s="938"/>
      <c r="B269" s="939"/>
      <c r="C269" s="939"/>
      <c r="D269" s="939"/>
      <c r="E269" s="939"/>
      <c r="F269" s="939"/>
      <c r="G269" s="940"/>
      <c r="H269" s="31"/>
      <c r="I269" s="384"/>
      <c r="J269" s="385"/>
      <c r="K269" s="385"/>
      <c r="L269" s="385"/>
      <c r="M269" s="385"/>
      <c r="N269" s="385"/>
      <c r="O269" s="386"/>
    </row>
    <row r="270" spans="1:15" ht="12.75" hidden="1" x14ac:dyDescent="0.2">
      <c r="A270" s="124"/>
      <c r="B270" s="941"/>
      <c r="C270" s="942"/>
      <c r="D270" s="943"/>
      <c r="E270" s="37"/>
      <c r="F270" s="37"/>
      <c r="G270" s="37"/>
      <c r="H270" s="31"/>
      <c r="I270" s="390"/>
      <c r="J270" s="387"/>
      <c r="K270" s="389"/>
      <c r="L270" s="388"/>
      <c r="M270" s="128"/>
      <c r="N270" s="128"/>
      <c r="O270" s="132"/>
    </row>
    <row r="271" spans="1:15" ht="12.75" hidden="1" x14ac:dyDescent="0.2">
      <c r="A271" s="124"/>
      <c r="B271" s="941"/>
      <c r="C271" s="942"/>
      <c r="D271" s="943"/>
      <c r="E271" s="37"/>
      <c r="F271" s="37"/>
      <c r="G271" s="37"/>
      <c r="H271" s="31"/>
      <c r="I271" s="390"/>
      <c r="J271" s="387"/>
      <c r="K271" s="389"/>
      <c r="L271" s="388"/>
      <c r="M271" s="128"/>
      <c r="N271" s="128"/>
      <c r="O271" s="132"/>
    </row>
    <row r="272" spans="1:15" ht="12.75" hidden="1" x14ac:dyDescent="0.2">
      <c r="A272" s="124"/>
      <c r="B272" s="941"/>
      <c r="C272" s="942"/>
      <c r="D272" s="943"/>
      <c r="E272" s="37"/>
      <c r="F272" s="37"/>
      <c r="G272" s="37"/>
      <c r="H272" s="53"/>
      <c r="I272" s="390"/>
      <c r="J272" s="387"/>
      <c r="K272" s="389"/>
      <c r="L272" s="388"/>
      <c r="M272" s="302"/>
      <c r="N272" s="548"/>
      <c r="O272" s="548"/>
    </row>
    <row r="273" spans="1:15" ht="12.75" hidden="1" x14ac:dyDescent="0.2">
      <c r="A273" s="124"/>
      <c r="B273" s="941"/>
      <c r="C273" s="942"/>
      <c r="D273" s="943"/>
      <c r="E273" s="37"/>
      <c r="F273" s="37"/>
      <c r="G273" s="37"/>
      <c r="H273" s="8"/>
      <c r="I273" s="390"/>
      <c r="J273" s="387"/>
      <c r="K273" s="389"/>
      <c r="L273" s="388"/>
      <c r="M273" s="128"/>
      <c r="N273" s="128"/>
      <c r="O273" s="132"/>
    </row>
    <row r="274" spans="1:15" ht="12.75" hidden="1" x14ac:dyDescent="0.2">
      <c r="A274" s="124"/>
      <c r="B274" s="941"/>
      <c r="C274" s="942"/>
      <c r="D274" s="943"/>
      <c r="E274" s="37"/>
      <c r="F274" s="37"/>
      <c r="G274" s="37"/>
      <c r="H274" s="53"/>
      <c r="I274" s="390"/>
      <c r="J274" s="35"/>
      <c r="K274" s="35"/>
      <c r="L274" s="35"/>
      <c r="M274" s="129"/>
      <c r="N274" s="129"/>
      <c r="O274" s="129"/>
    </row>
    <row r="275" spans="1:15" ht="12.75" hidden="1" x14ac:dyDescent="0.2">
      <c r="A275" s="124"/>
      <c r="B275" s="941"/>
      <c r="C275" s="942"/>
      <c r="D275" s="943"/>
      <c r="E275" s="37"/>
      <c r="F275" s="37"/>
      <c r="G275" s="37"/>
      <c r="H275" s="53"/>
    </row>
    <row r="276" spans="1:15" ht="12.75" hidden="1" x14ac:dyDescent="0.2">
      <c r="A276" s="124"/>
      <c r="B276" s="941"/>
      <c r="C276" s="942"/>
      <c r="D276" s="943"/>
      <c r="E276" s="37"/>
      <c r="F276" s="37"/>
      <c r="G276" s="37"/>
      <c r="H276" s="53"/>
      <c r="I276" s="137"/>
      <c r="J276" s="34"/>
      <c r="K276" s="34"/>
      <c r="L276" s="34"/>
      <c r="M276" s="129"/>
      <c r="N276" s="129"/>
      <c r="O276" s="129"/>
    </row>
    <row r="277" spans="1:15" ht="12.75" hidden="1" x14ac:dyDescent="0.2">
      <c r="A277" s="124"/>
      <c r="B277" s="941"/>
      <c r="C277" s="942"/>
      <c r="D277" s="943"/>
      <c r="E277" s="37"/>
      <c r="F277" s="37"/>
      <c r="G277" s="37"/>
      <c r="H277" s="53"/>
    </row>
    <row r="278" spans="1:15" ht="12.75" hidden="1" x14ac:dyDescent="0.2">
      <c r="A278" s="124"/>
      <c r="B278" s="941"/>
      <c r="C278" s="942"/>
      <c r="D278" s="943"/>
      <c r="E278" s="37"/>
      <c r="F278" s="37"/>
      <c r="G278" s="37"/>
      <c r="H278" s="53"/>
    </row>
    <row r="279" spans="1:15" ht="12.75" hidden="1" x14ac:dyDescent="0.2">
      <c r="A279" s="124"/>
      <c r="B279" s="941"/>
      <c r="C279" s="942"/>
      <c r="D279" s="943"/>
      <c r="E279" s="37"/>
      <c r="F279" s="37"/>
      <c r="G279" s="37"/>
      <c r="H279" s="53"/>
    </row>
    <row r="280" spans="1:15" ht="12.75" hidden="1" x14ac:dyDescent="0.2">
      <c r="A280" s="124"/>
      <c r="B280" s="941"/>
      <c r="C280" s="942"/>
      <c r="D280" s="943"/>
      <c r="E280" s="37"/>
      <c r="F280" s="37"/>
      <c r="G280" s="37"/>
      <c r="H280" s="53"/>
      <c r="I280" s="947"/>
      <c r="J280" s="948"/>
      <c r="K280" s="948"/>
      <c r="L280" s="948"/>
      <c r="M280" s="948"/>
      <c r="N280" s="948"/>
      <c r="O280" s="949"/>
    </row>
    <row r="281" spans="1:15" ht="12.75" hidden="1" customHeight="1" x14ac:dyDescent="0.2">
      <c r="A281" s="306"/>
      <c r="B281" s="941"/>
      <c r="C281" s="942"/>
      <c r="D281" s="943"/>
      <c r="E281" s="129"/>
      <c r="F281" s="129"/>
      <c r="G281" s="129"/>
      <c r="H281" s="53"/>
      <c r="I281" s="950"/>
      <c r="J281" s="951"/>
      <c r="K281" s="951"/>
      <c r="L281" s="951"/>
      <c r="M281" s="951"/>
      <c r="N281" s="951"/>
      <c r="O281" s="952"/>
    </row>
    <row r="282" spans="1:15" ht="12.75" hidden="1" x14ac:dyDescent="0.2">
      <c r="A282" s="938"/>
      <c r="B282" s="939"/>
      <c r="C282" s="939"/>
      <c r="D282" s="939"/>
      <c r="E282" s="939"/>
      <c r="F282" s="939"/>
      <c r="G282" s="940"/>
      <c r="H282" s="53"/>
      <c r="I282" s="17"/>
      <c r="J282" s="18"/>
      <c r="K282" s="18"/>
      <c r="L282" s="18"/>
      <c r="M282" s="18"/>
      <c r="N282" s="18"/>
      <c r="O282" s="18"/>
    </row>
    <row r="283" spans="1:15" ht="12.75" hidden="1" x14ac:dyDescent="0.2">
      <c r="A283" s="124"/>
      <c r="B283" s="941"/>
      <c r="C283" s="942"/>
      <c r="D283" s="943"/>
      <c r="E283" s="37"/>
      <c r="F283" s="37"/>
      <c r="G283" s="37"/>
      <c r="H283" s="53"/>
      <c r="I283" s="53"/>
      <c r="J283" s="53"/>
      <c r="K283" s="53"/>
      <c r="L283" s="14"/>
      <c r="M283" s="54"/>
    </row>
    <row r="284" spans="1:15" ht="12.75" hidden="1" x14ac:dyDescent="0.2">
      <c r="A284" s="124"/>
      <c r="B284" s="941"/>
      <c r="C284" s="942"/>
      <c r="D284" s="943"/>
      <c r="E284" s="37"/>
      <c r="F284" s="37"/>
      <c r="G284" s="37"/>
      <c r="H284" s="53"/>
    </row>
    <row r="285" spans="1:15" ht="12.75" hidden="1" x14ac:dyDescent="0.2">
      <c r="A285" s="124"/>
      <c r="B285" s="941"/>
      <c r="C285" s="942"/>
      <c r="D285" s="943"/>
      <c r="E285" s="37"/>
      <c r="F285" s="37"/>
      <c r="G285" s="37"/>
      <c r="H285" s="53"/>
      <c r="I285" s="252"/>
      <c r="J285" s="1009"/>
      <c r="K285" s="1010"/>
      <c r="L285" s="1011"/>
      <c r="M285" s="129"/>
      <c r="N285" s="129"/>
      <c r="O285" s="129"/>
    </row>
    <row r="286" spans="1:15" ht="12.75" hidden="1" x14ac:dyDescent="0.2">
      <c r="A286" s="124"/>
      <c r="B286" s="941"/>
      <c r="C286" s="942"/>
      <c r="D286" s="943"/>
      <c r="E286" s="37"/>
      <c r="F286" s="37"/>
      <c r="G286" s="37"/>
      <c r="H286" s="53"/>
      <c r="I286" s="318"/>
      <c r="J286" s="1009"/>
      <c r="K286" s="1010"/>
      <c r="L286" s="1011"/>
      <c r="M286" s="128"/>
      <c r="N286" s="128"/>
      <c r="O286" s="132"/>
    </row>
    <row r="287" spans="1:15" ht="12.75" hidden="1" x14ac:dyDescent="0.2">
      <c r="A287" s="124"/>
      <c r="B287" s="941"/>
      <c r="C287" s="942"/>
      <c r="D287" s="943"/>
      <c r="E287" s="37"/>
      <c r="F287" s="37"/>
      <c r="G287" s="37"/>
      <c r="H287" s="53"/>
      <c r="I287" s="315"/>
      <c r="J287" s="1009"/>
      <c r="K287" s="1010"/>
      <c r="L287" s="1011"/>
      <c r="M287" s="128"/>
      <c r="N287" s="128"/>
      <c r="O287" s="132"/>
    </row>
    <row r="288" spans="1:15" ht="12.75" hidden="1" x14ac:dyDescent="0.2">
      <c r="A288" s="124"/>
      <c r="B288" s="941"/>
      <c r="C288" s="942"/>
      <c r="D288" s="943"/>
      <c r="E288" s="37"/>
      <c r="F288" s="37"/>
      <c r="G288" s="37"/>
      <c r="H288" s="53"/>
      <c r="I288" s="315"/>
      <c r="J288" s="1009"/>
      <c r="K288" s="1010"/>
      <c r="L288" s="1011"/>
      <c r="M288" s="128"/>
      <c r="N288" s="128"/>
      <c r="O288" s="132"/>
    </row>
    <row r="289" spans="1:15" ht="12.75" hidden="1" x14ac:dyDescent="0.2">
      <c r="A289" s="124"/>
      <c r="B289" s="941"/>
      <c r="C289" s="942"/>
      <c r="D289" s="943"/>
      <c r="E289" s="37"/>
      <c r="F289" s="37"/>
      <c r="G289" s="37"/>
      <c r="H289" s="53"/>
      <c r="I289" s="315"/>
      <c r="J289" s="998"/>
      <c r="K289" s="998"/>
      <c r="L289" s="998"/>
      <c r="M289" s="344" t="str">
        <f>IF(SUM(M286:M288)=M285,"OK","STOP")</f>
        <v>OK</v>
      </c>
      <c r="N289" s="344" t="str">
        <f>IF(SUM(N286:N288)=N285,"OK","STOP")</f>
        <v>OK</v>
      </c>
      <c r="O289" s="344" t="str">
        <f>IF(SUM(O286:O288)=O285,"OK","STOP")</f>
        <v>OK</v>
      </c>
    </row>
    <row r="290" spans="1:15" ht="12.75" hidden="1" x14ac:dyDescent="0.2">
      <c r="A290" s="124"/>
      <c r="B290" s="941"/>
      <c r="C290" s="942"/>
      <c r="D290" s="943"/>
      <c r="E290" s="129"/>
      <c r="F290" s="129"/>
      <c r="G290" s="129"/>
      <c r="H290" s="53"/>
      <c r="I290" s="421" t="str">
        <f>I252</f>
        <v>Shpjegimet teknike</v>
      </c>
      <c r="J290" s="10"/>
      <c r="K290" s="10"/>
      <c r="L290" s="10"/>
      <c r="M290" s="10"/>
      <c r="N290" s="10"/>
      <c r="O290" s="10"/>
    </row>
    <row r="291" spans="1:15" ht="12.75" hidden="1" x14ac:dyDescent="0.2">
      <c r="A291" s="124"/>
      <c r="B291" s="941"/>
      <c r="C291" s="942"/>
      <c r="D291" s="943"/>
      <c r="E291" s="37"/>
      <c r="F291" s="37"/>
      <c r="G291" s="37"/>
      <c r="H291" s="53"/>
      <c r="I291" s="419">
        <f>M264</f>
        <v>0</v>
      </c>
      <c r="J291" s="983"/>
      <c r="K291" s="984"/>
      <c r="L291" s="984"/>
      <c r="M291" s="984"/>
      <c r="N291" s="984"/>
      <c r="O291" s="985"/>
    </row>
    <row r="292" spans="1:15" ht="12.75" hidden="1" x14ac:dyDescent="0.2">
      <c r="A292" s="124"/>
      <c r="B292" s="971"/>
      <c r="C292" s="972"/>
      <c r="D292" s="973"/>
      <c r="E292" s="37"/>
      <c r="F292" s="37"/>
      <c r="G292" s="37"/>
      <c r="H292" s="53"/>
      <c r="I292" s="420"/>
      <c r="J292" s="986"/>
      <c r="K292" s="987"/>
      <c r="L292" s="987"/>
      <c r="M292" s="987"/>
      <c r="N292" s="987"/>
      <c r="O292" s="988"/>
    </row>
    <row r="293" spans="1:15" ht="12.75" hidden="1" x14ac:dyDescent="0.2">
      <c r="A293" s="252"/>
      <c r="B293" s="941"/>
      <c r="C293" s="942"/>
      <c r="D293" s="311"/>
      <c r="E293" s="308"/>
      <c r="F293" s="308"/>
      <c r="G293" s="308"/>
      <c r="H293" s="53"/>
      <c r="I293" s="419">
        <f>N264</f>
        <v>0</v>
      </c>
      <c r="J293" s="983"/>
      <c r="K293" s="984"/>
      <c r="L293" s="984"/>
      <c r="M293" s="984"/>
      <c r="N293" s="984"/>
      <c r="O293" s="985"/>
    </row>
    <row r="294" spans="1:15" ht="12.75" hidden="1" x14ac:dyDescent="0.2">
      <c r="A294" s="124"/>
      <c r="B294" s="974"/>
      <c r="C294" s="975"/>
      <c r="D294" s="976"/>
      <c r="E294" s="129"/>
      <c r="F294" s="129"/>
      <c r="G294" s="129"/>
      <c r="H294" s="53"/>
      <c r="I294" s="420"/>
      <c r="J294" s="989"/>
      <c r="K294" s="990"/>
      <c r="L294" s="990"/>
      <c r="M294" s="990"/>
      <c r="N294" s="990"/>
      <c r="O294" s="991"/>
    </row>
    <row r="295" spans="1:15" ht="12.75" hidden="1" x14ac:dyDescent="0.2">
      <c r="A295" s="125"/>
      <c r="B295" s="210"/>
      <c r="C295" s="126"/>
      <c r="D295" s="126"/>
      <c r="E295" s="10"/>
      <c r="F295" s="10"/>
      <c r="G295" s="133"/>
      <c r="H295" s="53"/>
      <c r="I295" s="419">
        <f>O264</f>
        <v>0</v>
      </c>
      <c r="J295" s="983"/>
      <c r="K295" s="984"/>
      <c r="L295" s="984"/>
      <c r="M295" s="984"/>
      <c r="N295" s="984"/>
      <c r="O295" s="985"/>
    </row>
    <row r="296" spans="1:15" ht="12.75" hidden="1" x14ac:dyDescent="0.2">
      <c r="A296" s="137"/>
      <c r="B296" s="34"/>
      <c r="C296" s="34"/>
      <c r="D296" s="34"/>
      <c r="E296" s="129"/>
      <c r="F296" s="129"/>
      <c r="G296" s="129"/>
      <c r="H296" s="53"/>
      <c r="I296" s="420"/>
      <c r="J296" s="989"/>
      <c r="K296" s="990"/>
      <c r="L296" s="990"/>
      <c r="M296" s="990"/>
      <c r="N296" s="990"/>
      <c r="O296" s="991"/>
    </row>
  </sheetData>
  <sheetProtection algorithmName="SHA-512" hashValue="wDT7mFJ8KHdmNcTj1pNv3e2GZ2YMh7T7LowOWmYmV0hrgG73K8rGAgJ6t1gA1hqobV58ehgP5s9HTWMK2OTySA==" saltValue="TxuDFyzIn4BBCeu3TZRChQ==" spinCount="100000" sheet="1" objects="1" scenarios="1" selectLockedCells="1"/>
  <mergeCells count="339">
    <mergeCell ref="J295:O296"/>
    <mergeCell ref="I153:O153"/>
    <mergeCell ref="I192:O192"/>
    <mergeCell ref="I231:O231"/>
    <mergeCell ref="I72:O72"/>
    <mergeCell ref="I75:O75"/>
    <mergeCell ref="J136:O137"/>
    <mergeCell ref="J138:O139"/>
    <mergeCell ref="J140:O141"/>
    <mergeCell ref="J175:O176"/>
    <mergeCell ref="J177:O178"/>
    <mergeCell ref="J179:O180"/>
    <mergeCell ref="J214:O215"/>
    <mergeCell ref="J133:L133"/>
    <mergeCell ref="J212:L212"/>
    <mergeCell ref="J247:L247"/>
    <mergeCell ref="J248:L248"/>
    <mergeCell ref="J249:L249"/>
    <mergeCell ref="J250:L250"/>
    <mergeCell ref="J251:L251"/>
    <mergeCell ref="J253:O254"/>
    <mergeCell ref="J130:L130"/>
    <mergeCell ref="J172:L172"/>
    <mergeCell ref="J173:L173"/>
    <mergeCell ref="I150:O150"/>
    <mergeCell ref="B144:O144"/>
    <mergeCell ref="B145:O145"/>
    <mergeCell ref="A147:G147"/>
    <mergeCell ref="I147:O147"/>
    <mergeCell ref="J131:L131"/>
    <mergeCell ref="J132:L132"/>
    <mergeCell ref="B124:D124"/>
    <mergeCell ref="B125:D125"/>
    <mergeCell ref="I125:O126"/>
    <mergeCell ref="B126:D126"/>
    <mergeCell ref="A127:G127"/>
    <mergeCell ref="B128:D128"/>
    <mergeCell ref="B129:D129"/>
    <mergeCell ref="B130:D130"/>
    <mergeCell ref="B131:D131"/>
    <mergeCell ref="B132:D132"/>
    <mergeCell ref="B156:D156"/>
    <mergeCell ref="B157:D157"/>
    <mergeCell ref="B158:D158"/>
    <mergeCell ref="A152:G152"/>
    <mergeCell ref="A153:G153"/>
    <mergeCell ref="B154:D154"/>
    <mergeCell ref="B155:D155"/>
    <mergeCell ref="B138:C138"/>
    <mergeCell ref="B139:D139"/>
    <mergeCell ref="I189:O189"/>
    <mergeCell ref="B173:D173"/>
    <mergeCell ref="B174:D174"/>
    <mergeCell ref="B175:D175"/>
    <mergeCell ref="B176:D176"/>
    <mergeCell ref="B177:C177"/>
    <mergeCell ref="B178:D178"/>
    <mergeCell ref="B183:O183"/>
    <mergeCell ref="B184:O184"/>
    <mergeCell ref="A186:G186"/>
    <mergeCell ref="I186:O186"/>
    <mergeCell ref="I164:O165"/>
    <mergeCell ref="B165:D165"/>
    <mergeCell ref="B163:D163"/>
    <mergeCell ref="B164:D164"/>
    <mergeCell ref="J169:L169"/>
    <mergeCell ref="J170:L170"/>
    <mergeCell ref="J171:L171"/>
    <mergeCell ref="B289:D289"/>
    <mergeCell ref="B290:D290"/>
    <mergeCell ref="B275:D275"/>
    <mergeCell ref="B276:D276"/>
    <mergeCell ref="B277:D277"/>
    <mergeCell ref="B278:D278"/>
    <mergeCell ref="B279:D279"/>
    <mergeCell ref="B272:D272"/>
    <mergeCell ref="B273:D273"/>
    <mergeCell ref="B274:D274"/>
    <mergeCell ref="A268:G268"/>
    <mergeCell ref="A269:G269"/>
    <mergeCell ref="B270:D270"/>
    <mergeCell ref="B271:D271"/>
    <mergeCell ref="I266:O266"/>
    <mergeCell ref="B255:C255"/>
    <mergeCell ref="B256:D256"/>
    <mergeCell ref="B291:D291"/>
    <mergeCell ref="B292:D292"/>
    <mergeCell ref="B293:C293"/>
    <mergeCell ref="B294:D294"/>
    <mergeCell ref="I280:O281"/>
    <mergeCell ref="B281:D281"/>
    <mergeCell ref="A282:G282"/>
    <mergeCell ref="B283:D283"/>
    <mergeCell ref="B284:D284"/>
    <mergeCell ref="B285:D285"/>
    <mergeCell ref="B286:D286"/>
    <mergeCell ref="B287:D287"/>
    <mergeCell ref="B288:D288"/>
    <mergeCell ref="J285:L285"/>
    <mergeCell ref="J286:L286"/>
    <mergeCell ref="J287:L287"/>
    <mergeCell ref="J288:L288"/>
    <mergeCell ref="J289:L289"/>
    <mergeCell ref="J291:O292"/>
    <mergeCell ref="J293:O294"/>
    <mergeCell ref="B280:D280"/>
    <mergeCell ref="B261:O261"/>
    <mergeCell ref="B262:O262"/>
    <mergeCell ref="A263:G263"/>
    <mergeCell ref="I263:O263"/>
    <mergeCell ref="J255:O256"/>
    <mergeCell ref="J257:O258"/>
    <mergeCell ref="B246:D246"/>
    <mergeCell ref="B247:D247"/>
    <mergeCell ref="B248:D248"/>
    <mergeCell ref="B249:D249"/>
    <mergeCell ref="B250:D250"/>
    <mergeCell ref="B251:D251"/>
    <mergeCell ref="B252:D252"/>
    <mergeCell ref="B253:D253"/>
    <mergeCell ref="B254:D254"/>
    <mergeCell ref="B241:D241"/>
    <mergeCell ref="B242:D242"/>
    <mergeCell ref="I242:O243"/>
    <mergeCell ref="B243:D243"/>
    <mergeCell ref="A244:G244"/>
    <mergeCell ref="B245:D245"/>
    <mergeCell ref="B236:D236"/>
    <mergeCell ref="B237:D237"/>
    <mergeCell ref="B238:D238"/>
    <mergeCell ref="B239:D239"/>
    <mergeCell ref="B240:D240"/>
    <mergeCell ref="B233:D233"/>
    <mergeCell ref="B234:D234"/>
    <mergeCell ref="B235:D235"/>
    <mergeCell ref="A230:G230"/>
    <mergeCell ref="A231:G231"/>
    <mergeCell ref="B232:D232"/>
    <mergeCell ref="A225:G225"/>
    <mergeCell ref="I225:O225"/>
    <mergeCell ref="I228:O228"/>
    <mergeCell ref="J227:K227"/>
    <mergeCell ref="B214:D214"/>
    <mergeCell ref="B215:D215"/>
    <mergeCell ref="B216:C216"/>
    <mergeCell ref="B217:D217"/>
    <mergeCell ref="B222:O222"/>
    <mergeCell ref="B223:O223"/>
    <mergeCell ref="J216:O217"/>
    <mergeCell ref="J218:O219"/>
    <mergeCell ref="A205:G205"/>
    <mergeCell ref="B206:D206"/>
    <mergeCell ref="B207:D207"/>
    <mergeCell ref="B208:D208"/>
    <mergeCell ref="B209:D209"/>
    <mergeCell ref="B210:D210"/>
    <mergeCell ref="B211:D211"/>
    <mergeCell ref="B212:D212"/>
    <mergeCell ref="B213:D213"/>
    <mergeCell ref="J208:L208"/>
    <mergeCell ref="J209:L209"/>
    <mergeCell ref="J210:L210"/>
    <mergeCell ref="J211:L211"/>
    <mergeCell ref="B201:D201"/>
    <mergeCell ref="B202:D202"/>
    <mergeCell ref="B203:D203"/>
    <mergeCell ref="I203:O204"/>
    <mergeCell ref="B204:D204"/>
    <mergeCell ref="B196:D196"/>
    <mergeCell ref="B197:D197"/>
    <mergeCell ref="B198:D198"/>
    <mergeCell ref="B199:D199"/>
    <mergeCell ref="B195:D195"/>
    <mergeCell ref="J188:K188"/>
    <mergeCell ref="A191:G191"/>
    <mergeCell ref="A192:G192"/>
    <mergeCell ref="B200:D200"/>
    <mergeCell ref="B133:D133"/>
    <mergeCell ref="B134:D134"/>
    <mergeCell ref="B135:D135"/>
    <mergeCell ref="B136:D136"/>
    <mergeCell ref="B137:D137"/>
    <mergeCell ref="B193:D193"/>
    <mergeCell ref="B194:D194"/>
    <mergeCell ref="J134:L134"/>
    <mergeCell ref="A166:G166"/>
    <mergeCell ref="B167:D167"/>
    <mergeCell ref="B168:D168"/>
    <mergeCell ref="B169:D169"/>
    <mergeCell ref="B170:D170"/>
    <mergeCell ref="B171:D171"/>
    <mergeCell ref="B172:D172"/>
    <mergeCell ref="B159:D159"/>
    <mergeCell ref="B160:D160"/>
    <mergeCell ref="B161:D161"/>
    <mergeCell ref="B162:D162"/>
    <mergeCell ref="B119:D119"/>
    <mergeCell ref="B120:D120"/>
    <mergeCell ref="B121:D121"/>
    <mergeCell ref="B122:D122"/>
    <mergeCell ref="B123:D123"/>
    <mergeCell ref="B105:O105"/>
    <mergeCell ref="B106:O106"/>
    <mergeCell ref="J95:L95"/>
    <mergeCell ref="J97:O98"/>
    <mergeCell ref="J99:O100"/>
    <mergeCell ref="J101:O102"/>
    <mergeCell ref="B116:D116"/>
    <mergeCell ref="B117:D117"/>
    <mergeCell ref="B118:D118"/>
    <mergeCell ref="A113:G113"/>
    <mergeCell ref="A114:G114"/>
    <mergeCell ref="B115:D115"/>
    <mergeCell ref="A108:G108"/>
    <mergeCell ref="I108:O108"/>
    <mergeCell ref="I111:O111"/>
    <mergeCell ref="I114:O114"/>
    <mergeCell ref="I86:O87"/>
    <mergeCell ref="B87:D87"/>
    <mergeCell ref="A88:G88"/>
    <mergeCell ref="B89:D89"/>
    <mergeCell ref="B90:D90"/>
    <mergeCell ref="B97:D97"/>
    <mergeCell ref="B98:D98"/>
    <mergeCell ref="B99:C99"/>
    <mergeCell ref="B100:D100"/>
    <mergeCell ref="J91:L91"/>
    <mergeCell ref="J92:L92"/>
    <mergeCell ref="J93:L93"/>
    <mergeCell ref="J94:L94"/>
    <mergeCell ref="B91:D91"/>
    <mergeCell ref="B92:D92"/>
    <mergeCell ref="B93:D93"/>
    <mergeCell ref="B94:D94"/>
    <mergeCell ref="B95:D95"/>
    <mergeCell ref="B96:D96"/>
    <mergeCell ref="B79:D79"/>
    <mergeCell ref="B80:D80"/>
    <mergeCell ref="B81:D81"/>
    <mergeCell ref="B82:D82"/>
    <mergeCell ref="B83:D83"/>
    <mergeCell ref="B84:D84"/>
    <mergeCell ref="B85:D85"/>
    <mergeCell ref="B86:D86"/>
    <mergeCell ref="A75:G75"/>
    <mergeCell ref="B76:D76"/>
    <mergeCell ref="B77:D77"/>
    <mergeCell ref="B78:D78"/>
    <mergeCell ref="A74:G74"/>
    <mergeCell ref="B67:O67"/>
    <mergeCell ref="A69:G69"/>
    <mergeCell ref="I69:O69"/>
    <mergeCell ref="A57:K57"/>
    <mergeCell ref="A58:L58"/>
    <mergeCell ref="A59:L59"/>
    <mergeCell ref="A60:K60"/>
    <mergeCell ref="A61:L61"/>
    <mergeCell ref="A62:L62"/>
    <mergeCell ref="A63:K63"/>
    <mergeCell ref="B66:O66"/>
    <mergeCell ref="A53:L53"/>
    <mergeCell ref="A54:K54"/>
    <mergeCell ref="A55:L55"/>
    <mergeCell ref="A56:L56"/>
    <mergeCell ref="B41:D41"/>
    <mergeCell ref="B42:D42"/>
    <mergeCell ref="B43:D43"/>
    <mergeCell ref="B44:D44"/>
    <mergeCell ref="B45:C45"/>
    <mergeCell ref="B46:D46"/>
    <mergeCell ref="J43:O48"/>
    <mergeCell ref="J41:L41"/>
    <mergeCell ref="A34:G34"/>
    <mergeCell ref="B35:D35"/>
    <mergeCell ref="B36:D36"/>
    <mergeCell ref="B37:D37"/>
    <mergeCell ref="B38:D38"/>
    <mergeCell ref="B39:D39"/>
    <mergeCell ref="B40:D40"/>
    <mergeCell ref="A50:O50"/>
    <mergeCell ref="A52:L52"/>
    <mergeCell ref="J37:L37"/>
    <mergeCell ref="B27:D27"/>
    <mergeCell ref="B28:D28"/>
    <mergeCell ref="B29:D29"/>
    <mergeCell ref="B30:D30"/>
    <mergeCell ref="B31:D31"/>
    <mergeCell ref="B32:D32"/>
    <mergeCell ref="A21:G21"/>
    <mergeCell ref="B22:D22"/>
    <mergeCell ref="I22:O22"/>
    <mergeCell ref="B23:D23"/>
    <mergeCell ref="J23:L26"/>
    <mergeCell ref="B24:D24"/>
    <mergeCell ref="B25:D25"/>
    <mergeCell ref="B26:D26"/>
    <mergeCell ref="I32:O33"/>
    <mergeCell ref="B33:D33"/>
    <mergeCell ref="A15:G15"/>
    <mergeCell ref="I15:O15"/>
    <mergeCell ref="I18:O18"/>
    <mergeCell ref="A20:G20"/>
    <mergeCell ref="A11:B11"/>
    <mergeCell ref="C11:H11"/>
    <mergeCell ref="I11:K11"/>
    <mergeCell ref="L11:O11"/>
    <mergeCell ref="A13:O13"/>
    <mergeCell ref="B14:O14"/>
    <mergeCell ref="A17:G17"/>
    <mergeCell ref="A9:B9"/>
    <mergeCell ref="C9:H9"/>
    <mergeCell ref="I9:K9"/>
    <mergeCell ref="L9:O9"/>
    <mergeCell ref="A10:B10"/>
    <mergeCell ref="C10:H10"/>
    <mergeCell ref="I10:K10"/>
    <mergeCell ref="L10:O10"/>
    <mergeCell ref="A7:B7"/>
    <mergeCell ref="C7:H7"/>
    <mergeCell ref="I7:K7"/>
    <mergeCell ref="L7:O7"/>
    <mergeCell ref="A8:B8"/>
    <mergeCell ref="C8:H8"/>
    <mergeCell ref="I8:K8"/>
    <mergeCell ref="L8:O8"/>
    <mergeCell ref="A5:B5"/>
    <mergeCell ref="C5:H5"/>
    <mergeCell ref="I5:K5"/>
    <mergeCell ref="L5:O5"/>
    <mergeCell ref="A6:B6"/>
    <mergeCell ref="C6:H6"/>
    <mergeCell ref="I6:K6"/>
    <mergeCell ref="L6:O6"/>
    <mergeCell ref="B1:O1"/>
    <mergeCell ref="B2:O2"/>
    <mergeCell ref="A3:B3"/>
    <mergeCell ref="C3:O3"/>
    <mergeCell ref="A4:B4"/>
    <mergeCell ref="C4:O4"/>
  </mergeCells>
  <dataValidations disablePrompts="1" count="1">
    <dataValidation type="whole" errorStyle="warning" allowBlank="1" showInputMessage="1" showErrorMessage="1" errorTitle="CEILING TOO DEEP" sqref="M54:O54 M57:O57 M60:O60 M63:O65">
      <formula1>0</formula1>
      <formula2>1000000000</formula2>
    </dataValidation>
  </dataValidations>
  <pageMargins left="0.78740157480314965" right="0.70866141732283472" top="0.98425196850393704" bottom="0.78740157480314965" header="0.43307086614173229" footer="0.31496062992125984"/>
  <pageSetup paperSize="256" scale="77" fitToHeight="0" orientation="landscape" r:id="rId1"/>
  <headerFooter>
    <oddHeader>&amp;LPROGRAMI BUXHETOR AFATMESËM&amp;C&amp;8 28 Shkurt 2019&amp;R&amp;A</oddHeader>
    <oddFooter>&amp;L&amp;8Copyright for Albania: Ministry of Finance and Economy / Local Finance Directory&amp;R1</oddFooter>
  </headerFooter>
  <rowBreaks count="7" manualBreakCount="7">
    <brk id="12" max="16383" man="1"/>
    <brk id="49" max="16383" man="1"/>
    <brk id="65" max="16383" man="1"/>
    <brk id="104" max="16383" man="1"/>
    <brk id="143" max="16383" man="1"/>
    <brk id="182" max="16383" man="1"/>
    <brk id="221" max="16383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4">
    <tabColor rgb="FFFF0000"/>
    <pageSetUpPr fitToPage="1"/>
  </sheetPr>
  <dimension ref="A1:O294"/>
  <sheetViews>
    <sheetView showGridLines="0" topLeftCell="A5" zoomScaleNormal="100" workbookViewId="0">
      <selection activeCell="J97" sqref="J97:O98"/>
    </sheetView>
  </sheetViews>
  <sheetFormatPr defaultColWidth="9.140625" defaultRowHeight="17.25" customHeight="1" x14ac:dyDescent="0.2"/>
  <cols>
    <col min="1" max="1" width="25.85546875" style="98" customWidth="1"/>
    <col min="2" max="7" width="9" style="98" customWidth="1"/>
    <col min="8" max="8" width="2.7109375" style="98" customWidth="1"/>
    <col min="9" max="9" width="30.140625" style="98" customWidth="1"/>
    <col min="10" max="15" width="9" style="98" customWidth="1"/>
    <col min="16" max="16384" width="9.140625" style="98"/>
  </cols>
  <sheetData>
    <row r="1" spans="1:15" ht="13.5" customHeight="1" x14ac:dyDescent="0.2">
      <c r="A1" s="342" t="str">
        <f>'(B2) Struktura Organizative'!A5</f>
        <v>Numër</v>
      </c>
      <c r="B1" s="1008" t="str">
        <f>'(B2) Struktura Organizative'!B5</f>
        <v>Emri i Nënfunksionit</v>
      </c>
      <c r="C1" s="1008"/>
      <c r="D1" s="1008"/>
      <c r="E1" s="1008"/>
      <c r="F1" s="1008"/>
      <c r="G1" s="1008"/>
      <c r="H1" s="1008"/>
      <c r="I1" s="1008"/>
      <c r="J1" s="1008"/>
      <c r="K1" s="1008"/>
      <c r="L1" s="1008"/>
      <c r="M1" s="1008"/>
      <c r="N1" s="1008"/>
      <c r="O1" s="1008"/>
    </row>
    <row r="2" spans="1:15" s="121" customFormat="1" ht="18.75" customHeight="1" x14ac:dyDescent="0.25">
      <c r="A2" s="310" t="str">
        <f>'(G1) Fjalori'!A66</f>
        <v>Nënfunksioni 3</v>
      </c>
      <c r="B2" s="835" t="str">
        <f>+VLOOKUP($A2,'(B2) Struktura Organizative'!$A7:$E68,2,FALSE)</f>
        <v>031 Shërbimet Policore</v>
      </c>
      <c r="C2" s="835"/>
      <c r="D2" s="835"/>
      <c r="E2" s="835"/>
      <c r="F2" s="835"/>
      <c r="G2" s="835"/>
      <c r="H2" s="835"/>
      <c r="I2" s="835"/>
      <c r="J2" s="835"/>
      <c r="K2" s="835"/>
      <c r="L2" s="835"/>
      <c r="M2" s="835"/>
      <c r="N2" s="835"/>
      <c r="O2" s="835"/>
    </row>
    <row r="3" spans="1:15" ht="12.75" customHeight="1" x14ac:dyDescent="0.2">
      <c r="A3" s="925" t="str">
        <f>'(B2) Struktura Organizative'!C5</f>
        <v>Drejtoria / Departamenti</v>
      </c>
      <c r="B3" s="926"/>
      <c r="C3" s="925" t="str">
        <f>'(B2) Struktura Organizative'!D5</f>
        <v>Kryetari i programit</v>
      </c>
      <c r="D3" s="927"/>
      <c r="E3" s="927"/>
      <c r="F3" s="927"/>
      <c r="G3" s="927"/>
      <c r="H3" s="927"/>
      <c r="I3" s="927"/>
      <c r="J3" s="927"/>
      <c r="K3" s="927"/>
      <c r="L3" s="927"/>
      <c r="M3" s="927"/>
      <c r="N3" s="927"/>
      <c r="O3" s="926"/>
    </row>
    <row r="4" spans="1:15" ht="12.75" customHeight="1" x14ac:dyDescent="0.2">
      <c r="A4" s="928"/>
      <c r="B4" s="929"/>
      <c r="C4" s="930">
        <f>+VLOOKUP($A2,'(B2) Struktura Organizative'!$A7:$E68,4,FALSE)</f>
        <v>0</v>
      </c>
      <c r="D4" s="931"/>
      <c r="E4" s="931"/>
      <c r="F4" s="931"/>
      <c r="G4" s="931"/>
      <c r="H4" s="931"/>
      <c r="I4" s="931"/>
      <c r="J4" s="931"/>
      <c r="K4" s="931"/>
      <c r="L4" s="931"/>
      <c r="M4" s="931"/>
      <c r="N4" s="931"/>
      <c r="O4" s="932"/>
    </row>
    <row r="5" spans="1:15" ht="27" customHeight="1" x14ac:dyDescent="0.2">
      <c r="A5" s="919"/>
      <c r="B5" s="920"/>
      <c r="C5" s="925" t="str">
        <f>'(B3) Struktura Funksionale'!C5</f>
        <v>Emri i programit</v>
      </c>
      <c r="D5" s="927"/>
      <c r="E5" s="927"/>
      <c r="F5" s="927"/>
      <c r="G5" s="927"/>
      <c r="H5" s="926"/>
      <c r="I5" s="925" t="str">
        <f>'(B3) Struktura Funksionale'!D5</f>
        <v>Programi:  detyrueshme / shtesë</v>
      </c>
      <c r="J5" s="927"/>
      <c r="K5" s="926"/>
      <c r="L5" s="1012" t="str">
        <f>'(B3) Struktura Funksionale'!E5</f>
        <v>Programi: I veti / I deleguar / Transferuar</v>
      </c>
      <c r="M5" s="1012"/>
      <c r="N5" s="1012"/>
      <c r="O5" s="1012"/>
    </row>
    <row r="6" spans="1:15" ht="13.5" customHeight="1" x14ac:dyDescent="0.2">
      <c r="A6" s="914" t="str">
        <f>'(B3) Struktura Funksionale'!A22</f>
        <v>Programi 3a</v>
      </c>
      <c r="B6" s="915"/>
      <c r="C6" s="916" t="str">
        <f>VLOOKUP($A6,'(B3) Struktura Funksionale'!$A$7:$E$146,3,FALSE)</f>
        <v>Shërbimet e Policisë Vendore</v>
      </c>
      <c r="D6" s="917"/>
      <c r="E6" s="917"/>
      <c r="F6" s="917"/>
      <c r="G6" s="917"/>
      <c r="H6" s="918"/>
      <c r="I6" s="916" t="str">
        <f>VLOOKUP($A6,'(B3) Struktura Funksionale'!$A$7:$E$146,4,FALSE)</f>
        <v>E detyrueshme</v>
      </c>
      <c r="J6" s="917"/>
      <c r="K6" s="918"/>
      <c r="L6" s="916" t="str">
        <f>VLOOKUP($A6,'(B3) Struktura Funksionale'!$A$7:$E$146,5,FALSE)</f>
        <v>I veti</v>
      </c>
      <c r="M6" s="917"/>
      <c r="N6" s="917"/>
      <c r="O6" s="918"/>
    </row>
    <row r="7" spans="1:15" ht="13.5" customHeight="1" x14ac:dyDescent="0.2">
      <c r="A7" s="914" t="str">
        <f>'(B3) Struktura Funksionale'!A23</f>
        <v>Programi 3b</v>
      </c>
      <c r="B7" s="915"/>
      <c r="C7" s="916">
        <f>VLOOKUP($A7,'(B3) Struktura Funksionale'!$A$7:$E$146,3,FALSE)</f>
        <v>0</v>
      </c>
      <c r="D7" s="917"/>
      <c r="E7" s="917"/>
      <c r="F7" s="917"/>
      <c r="G7" s="917"/>
      <c r="H7" s="918"/>
      <c r="I7" s="916">
        <f>VLOOKUP($A7,'(B3) Struktura Funksionale'!$A$7:$E$146,4,FALSE)</f>
        <v>0</v>
      </c>
      <c r="J7" s="917"/>
      <c r="K7" s="918"/>
      <c r="L7" s="916">
        <f>VLOOKUP($A7,'(B3) Struktura Funksionale'!$A$7:$E$146,5,FALSE)</f>
        <v>0</v>
      </c>
      <c r="M7" s="917"/>
      <c r="N7" s="917"/>
      <c r="O7" s="918"/>
    </row>
    <row r="8" spans="1:15" ht="13.5" customHeight="1" x14ac:dyDescent="0.2">
      <c r="A8" s="914" t="str">
        <f>'(B3) Struktura Funksionale'!A24</f>
        <v>Programi 3c</v>
      </c>
      <c r="B8" s="915"/>
      <c r="C8" s="916">
        <f>VLOOKUP($A8,'(B3) Struktura Funksionale'!$A$7:$E$146,3,FALSE)</f>
        <v>0</v>
      </c>
      <c r="D8" s="917"/>
      <c r="E8" s="917"/>
      <c r="F8" s="917"/>
      <c r="G8" s="917"/>
      <c r="H8" s="918"/>
      <c r="I8" s="916">
        <f>VLOOKUP($A8,'(B3) Struktura Funksionale'!$A$7:$E$146,4,FALSE)</f>
        <v>0</v>
      </c>
      <c r="J8" s="917"/>
      <c r="K8" s="918"/>
      <c r="L8" s="916">
        <f>VLOOKUP($A8,'(B3) Struktura Funksionale'!$A$7:$E$146,5,FALSE)</f>
        <v>0</v>
      </c>
      <c r="M8" s="917"/>
      <c r="N8" s="917"/>
      <c r="O8" s="918"/>
    </row>
    <row r="9" spans="1:15" ht="13.5" hidden="1" customHeight="1" x14ac:dyDescent="0.2">
      <c r="A9" s="914"/>
      <c r="B9" s="915"/>
      <c r="C9" s="916"/>
      <c r="D9" s="917"/>
      <c r="E9" s="917"/>
      <c r="F9" s="917"/>
      <c r="G9" s="917"/>
      <c r="H9" s="918"/>
      <c r="I9" s="916"/>
      <c r="J9" s="917"/>
      <c r="K9" s="918"/>
      <c r="L9" s="916"/>
      <c r="M9" s="917"/>
      <c r="N9" s="917"/>
      <c r="O9" s="918"/>
    </row>
    <row r="10" spans="1:15" ht="13.5" hidden="1" customHeight="1" x14ac:dyDescent="0.2">
      <c r="A10" s="914"/>
      <c r="B10" s="915"/>
      <c r="C10" s="916"/>
      <c r="D10" s="917"/>
      <c r="E10" s="917"/>
      <c r="F10" s="917"/>
      <c r="G10" s="917"/>
      <c r="H10" s="918"/>
      <c r="I10" s="916"/>
      <c r="J10" s="917"/>
      <c r="K10" s="918"/>
      <c r="L10" s="916"/>
      <c r="M10" s="917"/>
      <c r="N10" s="917"/>
      <c r="O10" s="918"/>
    </row>
    <row r="11" spans="1:15" ht="13.5" hidden="1" customHeight="1" x14ac:dyDescent="0.2">
      <c r="A11" s="914"/>
      <c r="B11" s="915"/>
      <c r="C11" s="916"/>
      <c r="D11" s="917"/>
      <c r="E11" s="917"/>
      <c r="F11" s="917"/>
      <c r="G11" s="917"/>
      <c r="H11" s="918"/>
      <c r="I11" s="916"/>
      <c r="J11" s="917"/>
      <c r="K11" s="918"/>
      <c r="L11" s="916"/>
      <c r="M11" s="917"/>
      <c r="N11" s="917"/>
      <c r="O11" s="918"/>
    </row>
    <row r="12" spans="1:15" ht="11.25" customHeight="1" x14ac:dyDescent="0.2"/>
    <row r="13" spans="1:15" ht="21" customHeight="1" x14ac:dyDescent="0.25">
      <c r="A13" s="933" t="str">
        <f>'(G1) Fjalori'!A359</f>
        <v>PËRMBLEDHJE E KËRKESËS BUXHETORE</v>
      </c>
      <c r="B13" s="934"/>
      <c r="C13" s="935"/>
      <c r="D13" s="935"/>
      <c r="E13" s="935"/>
      <c r="F13" s="935"/>
      <c r="G13" s="935"/>
      <c r="H13" s="935"/>
      <c r="I13" s="935"/>
      <c r="J13" s="935"/>
      <c r="K13" s="935"/>
      <c r="L13" s="935"/>
      <c r="M13" s="935"/>
      <c r="N13" s="935"/>
      <c r="O13" s="936"/>
    </row>
    <row r="14" spans="1:15" s="214" customFormat="1" ht="21" customHeight="1" x14ac:dyDescent="0.25">
      <c r="A14" s="213" t="str">
        <f>A2</f>
        <v>Nënfunksioni 3</v>
      </c>
      <c r="B14" s="937" t="str">
        <f>B$2</f>
        <v>031 Shërbimet Policore</v>
      </c>
      <c r="C14" s="937"/>
      <c r="D14" s="937"/>
      <c r="E14" s="937"/>
      <c r="F14" s="937"/>
      <c r="G14" s="937"/>
      <c r="H14" s="937"/>
      <c r="I14" s="937"/>
      <c r="J14" s="937"/>
      <c r="K14" s="937"/>
      <c r="L14" s="937"/>
      <c r="M14" s="937"/>
      <c r="N14" s="937"/>
      <c r="O14" s="937"/>
    </row>
    <row r="15" spans="1:15" ht="21" customHeight="1" x14ac:dyDescent="0.2">
      <c r="A15" s="933" t="str">
        <f>'(G1) Fjalori'!A384</f>
        <v>SHPENZIME TË PRITSHME</v>
      </c>
      <c r="B15" s="934"/>
      <c r="C15" s="934"/>
      <c r="D15" s="934"/>
      <c r="E15" s="934"/>
      <c r="F15" s="934"/>
      <c r="G15" s="954"/>
      <c r="H15" s="131"/>
      <c r="I15" s="955" t="str">
        <f>I29</f>
        <v xml:space="preserve">TË ARDHURAT E PRITSHME </v>
      </c>
      <c r="J15" s="934"/>
      <c r="K15" s="934"/>
      <c r="L15" s="934"/>
      <c r="M15" s="934"/>
      <c r="N15" s="934"/>
      <c r="O15" s="954"/>
    </row>
    <row r="16" spans="1:15" s="121" customFormat="1" ht="20.25" customHeight="1" x14ac:dyDescent="0.25">
      <c r="A16" s="211"/>
      <c r="B16" s="249">
        <f>'(B1)Informacion i përgjithshëm '!B5</f>
        <v>2019</v>
      </c>
      <c r="C16" s="249">
        <f>'(B1)Informacion i përgjithshëm '!B6</f>
        <v>2020</v>
      </c>
      <c r="D16" s="249">
        <f>'(B1)Informacion i përgjithshëm '!B7</f>
        <v>2021</v>
      </c>
      <c r="E16" s="250">
        <f>'(B1)Informacion i përgjithshëm '!B8</f>
        <v>2022</v>
      </c>
      <c r="F16" s="250">
        <f>'(B1)Informacion i përgjithshëm '!B9</f>
        <v>2023</v>
      </c>
      <c r="G16" s="250">
        <f>'(B1)Informacion i përgjithshëm '!B10</f>
        <v>2024</v>
      </c>
      <c r="H16" s="212"/>
      <c r="I16" s="307"/>
      <c r="J16" s="249">
        <f t="shared" ref="J16:O16" si="0">B16</f>
        <v>2019</v>
      </c>
      <c r="K16" s="249">
        <f t="shared" si="0"/>
        <v>2020</v>
      </c>
      <c r="L16" s="249">
        <f t="shared" si="0"/>
        <v>2021</v>
      </c>
      <c r="M16" s="250">
        <f t="shared" si="0"/>
        <v>2022</v>
      </c>
      <c r="N16" s="250">
        <f t="shared" si="0"/>
        <v>2023</v>
      </c>
      <c r="O16" s="250">
        <f t="shared" si="0"/>
        <v>2024</v>
      </c>
    </row>
    <row r="17" spans="1:15" ht="12.75" x14ac:dyDescent="0.2">
      <c r="A17" s="953"/>
      <c r="B17" s="953"/>
      <c r="C17" s="953"/>
      <c r="D17" s="953"/>
      <c r="E17" s="953"/>
      <c r="F17" s="953"/>
      <c r="G17" s="953"/>
      <c r="H17" s="131"/>
    </row>
    <row r="18" spans="1:15" ht="12.75" x14ac:dyDescent="0.2">
      <c r="A18" s="137" t="str">
        <f>A15</f>
        <v>SHPENZIME TË PRITSHME</v>
      </c>
      <c r="B18" s="34">
        <f t="shared" ref="B18:G18" si="1">B72+B111+B150+B188+B226+B264</f>
        <v>16656</v>
      </c>
      <c r="C18" s="34">
        <f t="shared" si="1"/>
        <v>9971</v>
      </c>
      <c r="D18" s="34">
        <f t="shared" si="1"/>
        <v>11959</v>
      </c>
      <c r="E18" s="129">
        <f t="shared" si="1"/>
        <v>12871</v>
      </c>
      <c r="F18" s="129">
        <f t="shared" si="1"/>
        <v>12871</v>
      </c>
      <c r="G18" s="129">
        <f t="shared" si="1"/>
        <v>12983</v>
      </c>
      <c r="H18" s="131"/>
      <c r="I18" s="938" t="str">
        <f>'(G1) Fjalori'!A385</f>
        <v>VLERËSIM I ARDHURAVE NGA TARIFAT</v>
      </c>
      <c r="J18" s="939"/>
      <c r="K18" s="939"/>
      <c r="L18" s="939"/>
      <c r="M18" s="939"/>
      <c r="N18" s="939"/>
      <c r="O18" s="940"/>
    </row>
    <row r="19" spans="1:15" ht="12.75" x14ac:dyDescent="0.2">
      <c r="A19" s="125"/>
      <c r="B19" s="210"/>
      <c r="C19" s="126"/>
      <c r="D19" s="126"/>
      <c r="E19" s="10"/>
      <c r="F19" s="10"/>
      <c r="G19" s="133"/>
      <c r="H19" s="10"/>
      <c r="I19" s="137" t="str">
        <f>'(G1) Fjalori'!A388</f>
        <v>VLERËSIM I ARDHURAVE NGA TARIFAT</v>
      </c>
      <c r="J19" s="35">
        <f t="shared" ref="J19:O19" si="2">J73+J112+J151+J189+J227+J265</f>
        <v>0</v>
      </c>
      <c r="K19" s="35">
        <f t="shared" si="2"/>
        <v>0</v>
      </c>
      <c r="L19" s="34">
        <f t="shared" si="2"/>
        <v>0</v>
      </c>
      <c r="M19" s="129">
        <f t="shared" si="2"/>
        <v>0</v>
      </c>
      <c r="N19" s="129">
        <f t="shared" si="2"/>
        <v>0</v>
      </c>
      <c r="O19" s="129">
        <f t="shared" si="2"/>
        <v>0</v>
      </c>
    </row>
    <row r="20" spans="1:15" ht="12.75" x14ac:dyDescent="0.2">
      <c r="A20" s="944" t="str">
        <f>A15</f>
        <v>SHPENZIME TË PRITSHME</v>
      </c>
      <c r="B20" s="945"/>
      <c r="C20" s="945"/>
      <c r="D20" s="945"/>
      <c r="E20" s="945"/>
      <c r="F20" s="945"/>
      <c r="G20" s="946"/>
      <c r="H20" s="10"/>
    </row>
    <row r="21" spans="1:15" ht="12.75" customHeight="1" x14ac:dyDescent="0.2">
      <c r="A21" s="938" t="str">
        <f>'(G1) Fjalori'!A382</f>
        <v>KOSTO DIREKTE PËR PROJEKTET DHE SHPENZIMET KAPITALE</v>
      </c>
      <c r="B21" s="939"/>
      <c r="C21" s="939"/>
      <c r="D21" s="939"/>
      <c r="E21" s="939"/>
      <c r="F21" s="939"/>
      <c r="G21" s="940"/>
      <c r="H21" s="31"/>
    </row>
    <row r="22" spans="1:15" ht="12.75" customHeight="1" x14ac:dyDescent="0.2">
      <c r="A22" s="124" t="str">
        <f>'(G1) Fjalori'!A360</f>
        <v>Pagat</v>
      </c>
      <c r="B22" s="941">
        <f>'(G1) Fjalori'!C360</f>
        <v>600</v>
      </c>
      <c r="C22" s="942"/>
      <c r="D22" s="943"/>
      <c r="E22" s="305">
        <f t="shared" ref="E22:G33" si="3">E76+E115+E154+E192+E230+E268</f>
        <v>0</v>
      </c>
      <c r="F22" s="305">
        <f t="shared" si="3"/>
        <v>0</v>
      </c>
      <c r="G22" s="305">
        <f t="shared" si="3"/>
        <v>0</v>
      </c>
      <c r="H22" s="31"/>
      <c r="I22" s="938" t="str">
        <f>'(G1) Fjalori'!A389</f>
        <v>VLERËSIMI I TË ARDHURAVE ME DESTINACION</v>
      </c>
      <c r="J22" s="939"/>
      <c r="K22" s="939"/>
      <c r="L22" s="939"/>
      <c r="M22" s="939"/>
      <c r="N22" s="939"/>
      <c r="O22" s="940"/>
    </row>
    <row r="23" spans="1:15" ht="12.75" customHeight="1" x14ac:dyDescent="0.2">
      <c r="A23" s="124" t="str">
        <f>'(G1) Fjalori'!A361</f>
        <v>Sigurimet Shoqërore</v>
      </c>
      <c r="B23" s="941">
        <f>'(G1) Fjalori'!C361</f>
        <v>601</v>
      </c>
      <c r="C23" s="942"/>
      <c r="D23" s="943"/>
      <c r="E23" s="305">
        <f t="shared" si="3"/>
        <v>0</v>
      </c>
      <c r="F23" s="305">
        <f t="shared" si="3"/>
        <v>0</v>
      </c>
      <c r="G23" s="305">
        <f t="shared" si="3"/>
        <v>0</v>
      </c>
      <c r="H23" s="31"/>
      <c r="I23" s="252" t="str">
        <f>'(G1) Fjalori'!A390</f>
        <v>Transferta e kushtëzuar</v>
      </c>
      <c r="J23" s="956"/>
      <c r="K23" s="953"/>
      <c r="L23" s="957"/>
      <c r="M23" s="305">
        <f t="shared" ref="M23:O27" si="4">M76+M115+M154+M192+M230+M268</f>
        <v>0</v>
      </c>
      <c r="N23" s="305">
        <f t="shared" si="4"/>
        <v>0</v>
      </c>
      <c r="O23" s="305">
        <f t="shared" si="4"/>
        <v>0</v>
      </c>
    </row>
    <row r="24" spans="1:15" ht="12.75" customHeight="1" x14ac:dyDescent="0.2">
      <c r="A24" s="124" t="str">
        <f>'(G1) Fjalori'!A362</f>
        <v>Mallra dhe shërbime</v>
      </c>
      <c r="B24" s="941">
        <f>'(G1) Fjalori'!C362</f>
        <v>602</v>
      </c>
      <c r="C24" s="942"/>
      <c r="D24" s="943"/>
      <c r="E24" s="305">
        <f t="shared" si="3"/>
        <v>0</v>
      </c>
      <c r="F24" s="305">
        <f t="shared" si="3"/>
        <v>0</v>
      </c>
      <c r="G24" s="305">
        <f t="shared" si="3"/>
        <v>0</v>
      </c>
      <c r="H24" s="53"/>
      <c r="I24" s="252" t="str">
        <f>'(G1) Fjalori'!A391</f>
        <v>Trasferta Specifike</v>
      </c>
      <c r="J24" s="958"/>
      <c r="K24" s="959"/>
      <c r="L24" s="960"/>
      <c r="M24" s="305">
        <f t="shared" si="4"/>
        <v>0</v>
      </c>
      <c r="N24" s="305">
        <f t="shared" si="4"/>
        <v>0</v>
      </c>
      <c r="O24" s="305">
        <f t="shared" si="4"/>
        <v>0</v>
      </c>
    </row>
    <row r="25" spans="1:15" ht="12.75" customHeight="1" x14ac:dyDescent="0.2">
      <c r="A25" s="124" t="str">
        <f>'(G1) Fjalori'!A363</f>
        <v>Subvencione</v>
      </c>
      <c r="B25" s="941">
        <f>'(G1) Fjalori'!C363</f>
        <v>603</v>
      </c>
      <c r="C25" s="942"/>
      <c r="D25" s="943"/>
      <c r="E25" s="305">
        <f t="shared" si="3"/>
        <v>0</v>
      </c>
      <c r="F25" s="305">
        <f t="shared" si="3"/>
        <v>0</v>
      </c>
      <c r="G25" s="305">
        <f t="shared" si="3"/>
        <v>0</v>
      </c>
      <c r="H25" s="8"/>
      <c r="I25" s="252" t="str">
        <f>'(G1) Fjalori'!A392</f>
        <v>Trashëgimi me destinacion</v>
      </c>
      <c r="J25" s="958"/>
      <c r="K25" s="959"/>
      <c r="L25" s="960"/>
      <c r="M25" s="302">
        <f t="shared" si="4"/>
        <v>0</v>
      </c>
      <c r="N25" s="548">
        <f t="shared" si="4"/>
        <v>0</v>
      </c>
      <c r="O25" s="548">
        <f t="shared" si="4"/>
        <v>0</v>
      </c>
    </row>
    <row r="26" spans="1:15" ht="12.75" x14ac:dyDescent="0.2">
      <c r="A26" s="124" t="str">
        <f>'(G1) Fjalori'!A364</f>
        <v>Të tjera transferta korrente të brendshme</v>
      </c>
      <c r="B26" s="941">
        <f>'(G1) Fjalori'!C364</f>
        <v>604</v>
      </c>
      <c r="C26" s="942"/>
      <c r="D26" s="943"/>
      <c r="E26" s="305">
        <f t="shared" si="3"/>
        <v>0</v>
      </c>
      <c r="F26" s="305">
        <f t="shared" si="3"/>
        <v>0</v>
      </c>
      <c r="G26" s="305">
        <f t="shared" si="3"/>
        <v>0</v>
      </c>
      <c r="H26" s="53"/>
      <c r="I26" s="252" t="str">
        <f>'(G1) Fjalori'!A393</f>
        <v>Burime të tjera (përfshirë gjobat)</v>
      </c>
      <c r="J26" s="961"/>
      <c r="K26" s="962"/>
      <c r="L26" s="963"/>
      <c r="M26" s="305">
        <f t="shared" si="4"/>
        <v>0</v>
      </c>
      <c r="N26" s="305">
        <f t="shared" si="4"/>
        <v>0</v>
      </c>
      <c r="O26" s="305">
        <f t="shared" si="4"/>
        <v>0</v>
      </c>
    </row>
    <row r="27" spans="1:15" ht="12.75" x14ac:dyDescent="0.2">
      <c r="A27" s="124" t="str">
        <f>'(G1) Fjalori'!A365</f>
        <v>Transferta korrente të huaja</v>
      </c>
      <c r="B27" s="941">
        <f>'(G1) Fjalori'!C365</f>
        <v>605</v>
      </c>
      <c r="C27" s="942"/>
      <c r="D27" s="943"/>
      <c r="E27" s="305">
        <f t="shared" si="3"/>
        <v>0</v>
      </c>
      <c r="F27" s="305">
        <f t="shared" si="3"/>
        <v>0</v>
      </c>
      <c r="G27" s="305">
        <f t="shared" si="3"/>
        <v>0</v>
      </c>
      <c r="H27" s="53"/>
      <c r="I27" s="252" t="str">
        <f>'(G1) Fjalori'!A394</f>
        <v>VLERËSIMI I TË ARDHURAVE ME DESTINACION</v>
      </c>
      <c r="J27" s="34">
        <f>J80+J119+J158+J196+J234+J272</f>
        <v>0</v>
      </c>
      <c r="K27" s="34">
        <f>K80+K119+K158+K196+K234+K272</f>
        <v>0</v>
      </c>
      <c r="L27" s="34">
        <f>L80+L119+L158+L196+L234+L272</f>
        <v>0</v>
      </c>
      <c r="M27" s="129">
        <f t="shared" si="4"/>
        <v>0</v>
      </c>
      <c r="N27" s="129">
        <f t="shared" si="4"/>
        <v>0</v>
      </c>
      <c r="O27" s="129">
        <f t="shared" si="4"/>
        <v>0</v>
      </c>
    </row>
    <row r="28" spans="1:15" ht="12.75" x14ac:dyDescent="0.2">
      <c r="A28" s="124" t="str">
        <f>'(G1) Fjalori'!A366</f>
        <v>Transferta për Buxhetet Familiare dhe Individët</v>
      </c>
      <c r="B28" s="941">
        <f>'(G1) Fjalori'!C366</f>
        <v>606</v>
      </c>
      <c r="C28" s="942"/>
      <c r="D28" s="943"/>
      <c r="E28" s="305">
        <f t="shared" si="3"/>
        <v>0</v>
      </c>
      <c r="F28" s="305">
        <f t="shared" si="3"/>
        <v>0</v>
      </c>
      <c r="G28" s="305">
        <f t="shared" si="3"/>
        <v>0</v>
      </c>
      <c r="H28" s="53"/>
    </row>
    <row r="29" spans="1:15" ht="12.75" x14ac:dyDescent="0.2">
      <c r="A29" s="124" t="str">
        <f>'(G1) Fjalori'!A367</f>
        <v>Shpenzimet kapitale</v>
      </c>
      <c r="B29" s="941" t="str">
        <f>'(G1) Fjalori'!C367</f>
        <v>230 / 231</v>
      </c>
      <c r="C29" s="942"/>
      <c r="D29" s="943"/>
      <c r="E29" s="305">
        <f t="shared" si="3"/>
        <v>0</v>
      </c>
      <c r="F29" s="305">
        <f t="shared" si="3"/>
        <v>0</v>
      </c>
      <c r="G29" s="305">
        <f t="shared" si="3"/>
        <v>0</v>
      </c>
      <c r="H29" s="53"/>
      <c r="I29" s="137" t="str">
        <f>'(G1) Fjalori'!A395</f>
        <v xml:space="preserve">TË ARDHURAT E PRITSHME </v>
      </c>
      <c r="J29" s="34">
        <f t="shared" ref="J29:O29" si="5">J82+J121+J160+J198+J236+J274</f>
        <v>0</v>
      </c>
      <c r="K29" s="34">
        <f t="shared" si="5"/>
        <v>0</v>
      </c>
      <c r="L29" s="34">
        <f t="shared" si="5"/>
        <v>0</v>
      </c>
      <c r="M29" s="129">
        <f t="shared" si="5"/>
        <v>0</v>
      </c>
      <c r="N29" s="129">
        <f t="shared" si="5"/>
        <v>0</v>
      </c>
      <c r="O29" s="129">
        <f t="shared" si="5"/>
        <v>0</v>
      </c>
    </row>
    <row r="30" spans="1:15" ht="12.75" x14ac:dyDescent="0.2">
      <c r="A30" s="124" t="str">
        <f>'(G1) Fjalori'!A368</f>
        <v>Rezerva</v>
      </c>
      <c r="B30" s="941">
        <f>'(G1) Fjalori'!C368</f>
        <v>609</v>
      </c>
      <c r="C30" s="942"/>
      <c r="D30" s="943"/>
      <c r="E30" s="305">
        <f t="shared" si="3"/>
        <v>0</v>
      </c>
      <c r="F30" s="305">
        <f t="shared" si="3"/>
        <v>0</v>
      </c>
      <c r="G30" s="305">
        <f t="shared" si="3"/>
        <v>0</v>
      </c>
      <c r="H30" s="53"/>
    </row>
    <row r="31" spans="1:15" ht="12.75" x14ac:dyDescent="0.2">
      <c r="A31" s="124" t="str">
        <f>'(G1) Fjalori'!A369</f>
        <v>Interesa per kredi direkte ose bono</v>
      </c>
      <c r="B31" s="941">
        <f>'(G1) Fjalori'!C369</f>
        <v>650</v>
      </c>
      <c r="C31" s="942"/>
      <c r="D31" s="943"/>
      <c r="E31" s="305">
        <f t="shared" si="3"/>
        <v>0</v>
      </c>
      <c r="F31" s="305">
        <f t="shared" si="3"/>
        <v>0</v>
      </c>
      <c r="G31" s="305">
        <f t="shared" si="3"/>
        <v>0</v>
      </c>
      <c r="H31" s="53"/>
    </row>
    <row r="32" spans="1:15" ht="12.75" customHeight="1" x14ac:dyDescent="0.2">
      <c r="A32" s="124" t="str">
        <f>'(G1) Fjalori'!A370</f>
        <v>Të tjera</v>
      </c>
      <c r="B32" s="941" t="str">
        <f>'(G1) Fjalori'!C370</f>
        <v>69 / ?</v>
      </c>
      <c r="C32" s="942"/>
      <c r="D32" s="943"/>
      <c r="E32" s="305">
        <f t="shared" si="3"/>
        <v>0</v>
      </c>
      <c r="F32" s="305">
        <f t="shared" si="3"/>
        <v>0</v>
      </c>
      <c r="G32" s="305">
        <f t="shared" si="3"/>
        <v>0</v>
      </c>
      <c r="H32" s="53"/>
      <c r="I32" s="947" t="str">
        <f>'(G1) Fjalori'!A415</f>
        <v>SHUMA E KËRKUAR NETO</v>
      </c>
      <c r="J32" s="948"/>
      <c r="K32" s="948"/>
      <c r="L32" s="948"/>
      <c r="M32" s="948"/>
      <c r="N32" s="948"/>
      <c r="O32" s="949"/>
    </row>
    <row r="33" spans="1:15" ht="12.75" customHeight="1" x14ac:dyDescent="0.2">
      <c r="A33" s="306" t="str">
        <f>A21</f>
        <v>KOSTO DIREKTE PËR PROJEKTET DHE SHPENZIMET KAPITALE</v>
      </c>
      <c r="B33" s="941"/>
      <c r="C33" s="942"/>
      <c r="D33" s="943"/>
      <c r="E33" s="129">
        <f t="shared" si="3"/>
        <v>0</v>
      </c>
      <c r="F33" s="129">
        <f t="shared" si="3"/>
        <v>0</v>
      </c>
      <c r="G33" s="129">
        <f t="shared" si="3"/>
        <v>0</v>
      </c>
      <c r="H33" s="53"/>
      <c r="I33" s="950"/>
      <c r="J33" s="951"/>
      <c r="K33" s="951"/>
      <c r="L33" s="951"/>
      <c r="M33" s="951"/>
      <c r="N33" s="951"/>
      <c r="O33" s="952"/>
    </row>
    <row r="34" spans="1:15" ht="12.75" x14ac:dyDescent="0.2">
      <c r="A34" s="938" t="str">
        <f>'(G1) Fjalori'!A383</f>
        <v>SHPENZIME KORRENTE</v>
      </c>
      <c r="B34" s="939"/>
      <c r="C34" s="939"/>
      <c r="D34" s="939"/>
      <c r="E34" s="939"/>
      <c r="F34" s="939"/>
      <c r="G34" s="940"/>
      <c r="H34" s="53"/>
      <c r="I34" s="17" t="str">
        <f>I32</f>
        <v>SHUMA E KËRKUAR NETO</v>
      </c>
      <c r="J34" s="18">
        <f t="shared" ref="J34:O34" si="6">J88+J127+J166+J204+J242+J280</f>
        <v>16656</v>
      </c>
      <c r="K34" s="18">
        <f t="shared" si="6"/>
        <v>9971</v>
      </c>
      <c r="L34" s="18">
        <f t="shared" si="6"/>
        <v>11959</v>
      </c>
      <c r="M34" s="18">
        <f t="shared" si="6"/>
        <v>12871</v>
      </c>
      <c r="N34" s="18">
        <f t="shared" si="6"/>
        <v>12871</v>
      </c>
      <c r="O34" s="18">
        <f t="shared" si="6"/>
        <v>12983</v>
      </c>
    </row>
    <row r="35" spans="1:15" ht="12.75" x14ac:dyDescent="0.2">
      <c r="A35" s="124" t="str">
        <f>A22</f>
        <v>Pagat</v>
      </c>
      <c r="B35" s="941">
        <f>B22</f>
        <v>600</v>
      </c>
      <c r="C35" s="942"/>
      <c r="D35" s="943"/>
      <c r="E35" s="305">
        <f t="shared" ref="E35:G46" si="7">E89+E128+E167+E205+E243+E281</f>
        <v>9336</v>
      </c>
      <c r="F35" s="305">
        <f t="shared" si="7"/>
        <v>9336</v>
      </c>
      <c r="G35" s="305">
        <f t="shared" si="7"/>
        <v>9429</v>
      </c>
      <c r="H35" s="53"/>
      <c r="I35" s="53"/>
      <c r="J35" s="53"/>
      <c r="K35" s="53"/>
      <c r="L35" s="14"/>
      <c r="M35" s="54"/>
    </row>
    <row r="36" spans="1:15" ht="12.75" customHeight="1" x14ac:dyDescent="0.2">
      <c r="A36" s="124" t="str">
        <f t="shared" ref="A36:A45" si="8">A23</f>
        <v>Sigurimet Shoqërore</v>
      </c>
      <c r="B36" s="941">
        <f t="shared" ref="B36:B45" si="9">B23</f>
        <v>601</v>
      </c>
      <c r="C36" s="942"/>
      <c r="D36" s="943"/>
      <c r="E36" s="305">
        <f t="shared" si="7"/>
        <v>1559</v>
      </c>
      <c r="F36" s="305">
        <f t="shared" si="7"/>
        <v>1559</v>
      </c>
      <c r="G36" s="305">
        <f t="shared" si="7"/>
        <v>1575</v>
      </c>
      <c r="H36" s="53"/>
    </row>
    <row r="37" spans="1:15" ht="12.75" x14ac:dyDescent="0.2">
      <c r="A37" s="124" t="str">
        <f t="shared" si="8"/>
        <v>Mallra dhe shërbime</v>
      </c>
      <c r="B37" s="941">
        <f t="shared" si="9"/>
        <v>602</v>
      </c>
      <c r="C37" s="942"/>
      <c r="D37" s="943"/>
      <c r="E37" s="305">
        <f t="shared" si="7"/>
        <v>1696</v>
      </c>
      <c r="F37" s="305">
        <f t="shared" si="7"/>
        <v>1696</v>
      </c>
      <c r="G37" s="305">
        <f t="shared" si="7"/>
        <v>1696</v>
      </c>
      <c r="H37" s="53"/>
      <c r="I37" s="124" t="str">
        <f>'(G1) Fjalori'!A413</f>
        <v>Angazhimet</v>
      </c>
      <c r="J37" s="992" t="str">
        <f>'(G1) Fjalori'!A454</f>
        <v>Vlera Totale për Aktivitet</v>
      </c>
      <c r="K37" s="993"/>
      <c r="L37" s="994"/>
      <c r="M37" s="129">
        <f t="shared" ref="M37:O40" si="10">M91+M130+M169+M207+M245+M283</f>
        <v>0</v>
      </c>
      <c r="N37" s="129">
        <f t="shared" si="10"/>
        <v>0</v>
      </c>
      <c r="O37" s="129">
        <f t="shared" si="10"/>
        <v>0</v>
      </c>
    </row>
    <row r="38" spans="1:15" ht="12.75" x14ac:dyDescent="0.2">
      <c r="A38" s="124" t="str">
        <f t="shared" si="8"/>
        <v>Subvencione</v>
      </c>
      <c r="B38" s="941">
        <f t="shared" si="9"/>
        <v>603</v>
      </c>
      <c r="C38" s="942"/>
      <c r="D38" s="943"/>
      <c r="E38" s="305">
        <f t="shared" si="7"/>
        <v>0</v>
      </c>
      <c r="F38" s="305">
        <f t="shared" si="7"/>
        <v>0</v>
      </c>
      <c r="G38" s="305">
        <f t="shared" si="7"/>
        <v>0</v>
      </c>
      <c r="H38" s="53"/>
      <c r="I38" s="318" t="str">
        <f>'(G1) Fjalori'!A456</f>
        <v>Qëllime</v>
      </c>
      <c r="J38" s="319" t="str">
        <f>A29</f>
        <v>Shpenzimet kapitale</v>
      </c>
      <c r="K38" s="316"/>
      <c r="L38" s="317"/>
      <c r="M38" s="129">
        <f t="shared" si="10"/>
        <v>0</v>
      </c>
      <c r="N38" s="129">
        <f t="shared" si="10"/>
        <v>0</v>
      </c>
      <c r="O38" s="129">
        <f t="shared" si="10"/>
        <v>0</v>
      </c>
    </row>
    <row r="39" spans="1:15" ht="12.75" x14ac:dyDescent="0.2">
      <c r="A39" s="124" t="str">
        <f t="shared" si="8"/>
        <v>Të tjera transferta korrente të brendshme</v>
      </c>
      <c r="B39" s="941">
        <f t="shared" si="9"/>
        <v>604</v>
      </c>
      <c r="C39" s="942"/>
      <c r="D39" s="943"/>
      <c r="E39" s="305">
        <f t="shared" si="7"/>
        <v>0</v>
      </c>
      <c r="F39" s="305">
        <f t="shared" si="7"/>
        <v>0</v>
      </c>
      <c r="G39" s="305">
        <f t="shared" si="7"/>
        <v>0</v>
      </c>
      <c r="H39" s="53"/>
      <c r="I39" s="315"/>
      <c r="J39" s="319" t="str">
        <f>A24</f>
        <v>Mallra dhe shërbime</v>
      </c>
      <c r="K39" s="316"/>
      <c r="L39" s="317"/>
      <c r="M39" s="129">
        <f t="shared" si="10"/>
        <v>0</v>
      </c>
      <c r="N39" s="129">
        <f t="shared" si="10"/>
        <v>0</v>
      </c>
      <c r="O39" s="129">
        <f t="shared" si="10"/>
        <v>0</v>
      </c>
    </row>
    <row r="40" spans="1:15" ht="12.75" x14ac:dyDescent="0.2">
      <c r="A40" s="124" t="str">
        <f t="shared" si="8"/>
        <v>Transferta korrente të huaja</v>
      </c>
      <c r="B40" s="941">
        <f t="shared" si="9"/>
        <v>605</v>
      </c>
      <c r="C40" s="942"/>
      <c r="D40" s="943"/>
      <c r="E40" s="305">
        <f t="shared" si="7"/>
        <v>0</v>
      </c>
      <c r="F40" s="305">
        <f t="shared" si="7"/>
        <v>0</v>
      </c>
      <c r="G40" s="305">
        <f t="shared" si="7"/>
        <v>0</v>
      </c>
      <c r="H40" s="53"/>
      <c r="I40" s="315"/>
      <c r="J40" s="319" t="str">
        <f>'(G1) Fjalori'!A455</f>
        <v>Qëllime të mëtejshme</v>
      </c>
      <c r="K40" s="316"/>
      <c r="L40" s="317"/>
      <c r="M40" s="129">
        <f t="shared" si="10"/>
        <v>0</v>
      </c>
      <c r="N40" s="129">
        <f t="shared" si="10"/>
        <v>0</v>
      </c>
      <c r="O40" s="129">
        <f t="shared" si="10"/>
        <v>0</v>
      </c>
    </row>
    <row r="41" spans="1:15" ht="12.75" x14ac:dyDescent="0.2">
      <c r="A41" s="124" t="str">
        <f t="shared" si="8"/>
        <v>Transferta për Buxhetet Familiare dhe Individët</v>
      </c>
      <c r="B41" s="941">
        <f t="shared" si="9"/>
        <v>606</v>
      </c>
      <c r="C41" s="942"/>
      <c r="D41" s="943"/>
      <c r="E41" s="305">
        <f t="shared" si="7"/>
        <v>280</v>
      </c>
      <c r="F41" s="305">
        <f t="shared" si="7"/>
        <v>280</v>
      </c>
      <c r="G41" s="305">
        <f t="shared" si="7"/>
        <v>283</v>
      </c>
      <c r="H41" s="53"/>
      <c r="I41" s="315"/>
      <c r="J41" s="998"/>
      <c r="K41" s="998"/>
      <c r="L41" s="998"/>
      <c r="M41" s="344" t="str">
        <f>IF(SUM(M38:M40)=M37,"OK","STOP")</f>
        <v>OK</v>
      </c>
      <c r="N41" s="344" t="str">
        <f>IF(SUM(N38:N40)=N37,"OK","STOP")</f>
        <v>OK</v>
      </c>
      <c r="O41" s="344" t="str">
        <f>IF(SUM(O38:O40)=O37,"OK","STOP")</f>
        <v>OK</v>
      </c>
    </row>
    <row r="42" spans="1:15" ht="12.75" x14ac:dyDescent="0.2">
      <c r="A42" s="648" t="str">
        <f t="shared" si="8"/>
        <v>Shpenzimet kapitale</v>
      </c>
      <c r="B42" s="968" t="str">
        <f t="shared" si="9"/>
        <v>230 / 231</v>
      </c>
      <c r="C42" s="969"/>
      <c r="D42" s="970"/>
      <c r="E42" s="305">
        <f t="shared" si="7"/>
        <v>0</v>
      </c>
      <c r="F42" s="305">
        <f t="shared" si="7"/>
        <v>0</v>
      </c>
      <c r="G42" s="305">
        <f t="shared" si="7"/>
        <v>0</v>
      </c>
      <c r="H42" s="53"/>
    </row>
    <row r="43" spans="1:15" ht="12.75" x14ac:dyDescent="0.2">
      <c r="A43" s="124" t="str">
        <f t="shared" si="8"/>
        <v>Rezerva</v>
      </c>
      <c r="B43" s="941">
        <f t="shared" si="9"/>
        <v>609</v>
      </c>
      <c r="C43" s="942"/>
      <c r="D43" s="943"/>
      <c r="E43" s="305">
        <f t="shared" si="7"/>
        <v>0</v>
      </c>
      <c r="F43" s="305">
        <f t="shared" si="7"/>
        <v>0</v>
      </c>
      <c r="G43" s="305">
        <f t="shared" si="7"/>
        <v>0</v>
      </c>
      <c r="H43" s="53"/>
      <c r="I43" s="142" t="str">
        <f>'(G1) Fjalori'!A416</f>
        <v>Shpjegimet teknike</v>
      </c>
      <c r="J43" s="983"/>
      <c r="K43" s="984"/>
      <c r="L43" s="984"/>
      <c r="M43" s="984"/>
      <c r="N43" s="984"/>
      <c r="O43" s="985"/>
    </row>
    <row r="44" spans="1:15" ht="12.75" x14ac:dyDescent="0.2">
      <c r="A44" s="124" t="str">
        <f t="shared" si="8"/>
        <v>Interesa per kredi direkte ose bono</v>
      </c>
      <c r="B44" s="971">
        <f t="shared" si="9"/>
        <v>650</v>
      </c>
      <c r="C44" s="972"/>
      <c r="D44" s="973"/>
      <c r="E44" s="305">
        <f t="shared" si="7"/>
        <v>0</v>
      </c>
      <c r="F44" s="305">
        <f t="shared" si="7"/>
        <v>0</v>
      </c>
      <c r="G44" s="305">
        <f t="shared" si="7"/>
        <v>0</v>
      </c>
      <c r="H44" s="53"/>
      <c r="J44" s="986"/>
      <c r="K44" s="987"/>
      <c r="L44" s="987"/>
      <c r="M44" s="987"/>
      <c r="N44" s="987"/>
      <c r="O44" s="988"/>
    </row>
    <row r="45" spans="1:15" ht="12.75" customHeight="1" x14ac:dyDescent="0.2">
      <c r="A45" s="252" t="str">
        <f t="shared" si="8"/>
        <v>Të tjera</v>
      </c>
      <c r="B45" s="941" t="str">
        <f t="shared" si="9"/>
        <v>69 / ?</v>
      </c>
      <c r="C45" s="942"/>
      <c r="D45" s="309" t="str">
        <f>IF(OR(E45&lt;0,F45&lt;0,G45&lt;0),"STOP","OK!")</f>
        <v>OK!</v>
      </c>
      <c r="E45" s="308">
        <f t="shared" si="7"/>
        <v>0</v>
      </c>
      <c r="F45" s="130">
        <f t="shared" si="7"/>
        <v>0</v>
      </c>
      <c r="G45" s="130">
        <f t="shared" si="7"/>
        <v>0</v>
      </c>
      <c r="H45" s="53"/>
      <c r="J45" s="986"/>
      <c r="K45" s="987"/>
      <c r="L45" s="987"/>
      <c r="M45" s="987"/>
      <c r="N45" s="987"/>
      <c r="O45" s="988"/>
    </row>
    <row r="46" spans="1:15" ht="12.75" customHeight="1" x14ac:dyDescent="0.2">
      <c r="A46" s="124" t="str">
        <f>A34</f>
        <v>SHPENZIME KORRENTE</v>
      </c>
      <c r="B46" s="974"/>
      <c r="C46" s="975"/>
      <c r="D46" s="976"/>
      <c r="E46" s="129">
        <f t="shared" si="7"/>
        <v>12871</v>
      </c>
      <c r="F46" s="129">
        <f t="shared" si="7"/>
        <v>12871</v>
      </c>
      <c r="G46" s="129">
        <f t="shared" si="7"/>
        <v>12983</v>
      </c>
      <c r="H46" s="53"/>
      <c r="J46" s="986"/>
      <c r="K46" s="987"/>
      <c r="L46" s="987"/>
      <c r="M46" s="987"/>
      <c r="N46" s="987"/>
      <c r="O46" s="988"/>
    </row>
    <row r="47" spans="1:15" ht="12.75" customHeight="1" x14ac:dyDescent="0.2">
      <c r="A47" s="125"/>
      <c r="B47" s="210"/>
      <c r="C47" s="126"/>
      <c r="D47" s="126"/>
      <c r="E47" s="10"/>
      <c r="F47" s="10"/>
      <c r="G47" s="133"/>
      <c r="H47" s="53"/>
      <c r="J47" s="986"/>
      <c r="K47" s="987"/>
      <c r="L47" s="987"/>
      <c r="M47" s="987"/>
      <c r="N47" s="987"/>
      <c r="O47" s="988"/>
    </row>
    <row r="48" spans="1:15" ht="12.75" customHeight="1" x14ac:dyDescent="0.2">
      <c r="A48" s="137" t="str">
        <f>A18</f>
        <v>SHPENZIME TË PRITSHME</v>
      </c>
      <c r="B48" s="34">
        <f t="shared" ref="B48:G48" si="11">B102+B141+B180+B218+B256+B294</f>
        <v>16656</v>
      </c>
      <c r="C48" s="34">
        <f t="shared" si="11"/>
        <v>9971</v>
      </c>
      <c r="D48" s="34">
        <f t="shared" si="11"/>
        <v>11959</v>
      </c>
      <c r="E48" s="129">
        <f t="shared" si="11"/>
        <v>12871</v>
      </c>
      <c r="F48" s="129">
        <f t="shared" si="11"/>
        <v>12871</v>
      </c>
      <c r="G48" s="129">
        <f t="shared" si="11"/>
        <v>12983</v>
      </c>
      <c r="H48" s="53"/>
      <c r="J48" s="989"/>
      <c r="K48" s="990"/>
      <c r="L48" s="990"/>
      <c r="M48" s="990"/>
      <c r="N48" s="990"/>
      <c r="O48" s="991"/>
    </row>
    <row r="49" spans="1:15" ht="12.75" x14ac:dyDescent="0.2">
      <c r="H49" s="53"/>
    </row>
    <row r="50" spans="1:15" ht="23.25" customHeight="1" x14ac:dyDescent="0.25">
      <c r="A50" s="933" t="str">
        <f>'(G1) Fjalori'!A396</f>
        <v>PËRPUTHSHMËRIA ME TAVANET</v>
      </c>
      <c r="B50" s="934"/>
      <c r="C50" s="935"/>
      <c r="D50" s="935"/>
      <c r="E50" s="935"/>
      <c r="F50" s="935"/>
      <c r="G50" s="935"/>
      <c r="H50" s="935"/>
      <c r="I50" s="935"/>
      <c r="J50" s="935"/>
      <c r="K50" s="935"/>
      <c r="L50" s="935"/>
      <c r="M50" s="935"/>
      <c r="N50" s="935"/>
      <c r="O50" s="936"/>
    </row>
    <row r="51" spans="1:15" s="27" customFormat="1" ht="26.25" customHeight="1" x14ac:dyDescent="0.25">
      <c r="A51" s="134"/>
      <c r="B51" s="127"/>
      <c r="C51" s="127"/>
      <c r="D51" s="26"/>
      <c r="E51" s="26"/>
      <c r="F51" s="26"/>
      <c r="G51" s="26"/>
      <c r="H51" s="26"/>
      <c r="I51" s="26"/>
      <c r="J51" s="26"/>
      <c r="K51" s="26"/>
      <c r="L51" s="26"/>
      <c r="M51" s="251">
        <f>M70</f>
        <v>2022</v>
      </c>
      <c r="N51" s="251">
        <f t="shared" ref="N51:O51" si="12">N70</f>
        <v>2023</v>
      </c>
      <c r="O51" s="251">
        <f t="shared" si="12"/>
        <v>2024</v>
      </c>
    </row>
    <row r="52" spans="1:15" ht="12.75" x14ac:dyDescent="0.2">
      <c r="A52" s="977" t="str">
        <f>'(G1) Fjalori'!A397</f>
        <v>Tavani i përgjithshëm</v>
      </c>
      <c r="B52" s="978"/>
      <c r="C52" s="978"/>
      <c r="D52" s="978"/>
      <c r="E52" s="978"/>
      <c r="F52" s="978"/>
      <c r="G52" s="978"/>
      <c r="H52" s="978"/>
      <c r="I52" s="978"/>
      <c r="J52" s="978"/>
      <c r="K52" s="978"/>
      <c r="L52" s="979"/>
      <c r="M52" s="138">
        <f>VLOOKUP($A14,'(D1) Tavanet buxhetore'!$A$7:$R$473,7,FALSE)</f>
        <v>12871</v>
      </c>
      <c r="N52" s="138">
        <f>VLOOKUP($A14,'(D1) Tavanet buxhetore'!$A$7:$R$473,8,FALSE)</f>
        <v>12871</v>
      </c>
      <c r="O52" s="672">
        <f>VLOOKUP($A14,'(D1) Tavanet buxhetore'!$A$7:$R$473,9,FALSE)</f>
        <v>12983</v>
      </c>
    </row>
    <row r="53" spans="1:15" ht="12.75" x14ac:dyDescent="0.2">
      <c r="A53" s="980" t="str">
        <f>'(G1) Fjalori'!A398</f>
        <v>SHPENZIMET E PRITSHME</v>
      </c>
      <c r="B53" s="981"/>
      <c r="C53" s="981"/>
      <c r="D53" s="981"/>
      <c r="E53" s="981"/>
      <c r="F53" s="981"/>
      <c r="G53" s="981"/>
      <c r="H53" s="981"/>
      <c r="I53" s="981"/>
      <c r="J53" s="981"/>
      <c r="K53" s="981"/>
      <c r="L53" s="982"/>
      <c r="M53" s="139">
        <f>E18</f>
        <v>12871</v>
      </c>
      <c r="N53" s="139">
        <f t="shared" ref="N53:O53" si="13">F18</f>
        <v>12871</v>
      </c>
      <c r="O53" s="673">
        <f t="shared" si="13"/>
        <v>12983</v>
      </c>
    </row>
    <row r="54" spans="1:15" ht="12.75" x14ac:dyDescent="0.2">
      <c r="A54" s="996" t="str">
        <f>'(G1) Fjalori'!A399</f>
        <v>Diferenca mes tavaneve të përgjithshme (duhet të jetë &lt;0)</v>
      </c>
      <c r="B54" s="997"/>
      <c r="C54" s="997"/>
      <c r="D54" s="997"/>
      <c r="E54" s="997"/>
      <c r="F54" s="997"/>
      <c r="G54" s="997"/>
      <c r="H54" s="997"/>
      <c r="I54" s="997"/>
      <c r="J54" s="997"/>
      <c r="K54" s="997"/>
      <c r="L54" s="136" t="str">
        <f>IF(AND(M54&lt;0.4,N54&lt;0.4,O54&lt;0.4),"OK!","STOP!")</f>
        <v>OK!</v>
      </c>
      <c r="M54" s="140">
        <f>M53-M52</f>
        <v>0</v>
      </c>
      <c r="N54" s="140">
        <f t="shared" ref="N54:O54" si="14">N53-N52</f>
        <v>0</v>
      </c>
      <c r="O54" s="141">
        <f t="shared" si="14"/>
        <v>0</v>
      </c>
    </row>
    <row r="55" spans="1:15" ht="12.75" x14ac:dyDescent="0.2">
      <c r="A55" s="977" t="str">
        <f>'(G1) Fjalori'!A400</f>
        <v>Tavani i pagave dhe sigurimeve shoqërore</v>
      </c>
      <c r="B55" s="978"/>
      <c r="C55" s="978"/>
      <c r="D55" s="978"/>
      <c r="E55" s="978"/>
      <c r="F55" s="978"/>
      <c r="G55" s="978"/>
      <c r="H55" s="978"/>
      <c r="I55" s="978"/>
      <c r="J55" s="978"/>
      <c r="K55" s="978"/>
      <c r="L55" s="979"/>
      <c r="M55" s="138">
        <f>VLOOKUP($A14,'(D1) Tavanet buxhetore'!$A$7:$R$473,10,FALSE)</f>
        <v>10895</v>
      </c>
      <c r="N55" s="138">
        <f>VLOOKUP($A14,'(D1) Tavanet buxhetore'!$A$7:$R$473,11,FALSE)</f>
        <v>10895</v>
      </c>
      <c r="O55" s="672">
        <f>VLOOKUP($A14,'(D1) Tavanet buxhetore'!$A$7:$R$473,12,FALSE)</f>
        <v>11004</v>
      </c>
    </row>
    <row r="56" spans="1:15" ht="12.75" x14ac:dyDescent="0.2">
      <c r="A56" s="996" t="str">
        <f>'(G1) Fjalori'!A401</f>
        <v>Paga dhe sigurime shoqërore</v>
      </c>
      <c r="B56" s="997"/>
      <c r="C56" s="997"/>
      <c r="D56" s="997"/>
      <c r="E56" s="997"/>
      <c r="F56" s="997"/>
      <c r="G56" s="997"/>
      <c r="H56" s="997"/>
      <c r="I56" s="997"/>
      <c r="J56" s="997"/>
      <c r="K56" s="997"/>
      <c r="L56" s="999"/>
      <c r="M56" s="139">
        <f>E22+E35+E23+E36</f>
        <v>10895</v>
      </c>
      <c r="N56" s="139">
        <f t="shared" ref="N56:O56" si="15">F22+F35+F23+F36</f>
        <v>10895</v>
      </c>
      <c r="O56" s="673">
        <f t="shared" si="15"/>
        <v>11004</v>
      </c>
    </row>
    <row r="57" spans="1:15" ht="12.75" x14ac:dyDescent="0.2">
      <c r="A57" s="996" t="str">
        <f>'(G1) Fjalori'!A402</f>
        <v>Diferenca e tavaneve në paga dhe sigurime shoqërore (duhet të jetë &lt;0)</v>
      </c>
      <c r="B57" s="997"/>
      <c r="C57" s="997"/>
      <c r="D57" s="997"/>
      <c r="E57" s="997"/>
      <c r="F57" s="997"/>
      <c r="G57" s="997"/>
      <c r="H57" s="997"/>
      <c r="I57" s="997"/>
      <c r="J57" s="997"/>
      <c r="K57" s="997"/>
      <c r="L57" s="136" t="str">
        <f>IF(AND(M57&lt;0.4,N57&lt;0.4,O57&lt;0.4),"OK!","STOP!")</f>
        <v>OK!</v>
      </c>
      <c r="M57" s="140">
        <f>M56-M55</f>
        <v>0</v>
      </c>
      <c r="N57" s="140">
        <f t="shared" ref="N57:O57" si="16">N56-N55</f>
        <v>0</v>
      </c>
      <c r="O57" s="141">
        <f t="shared" si="16"/>
        <v>0</v>
      </c>
    </row>
    <row r="58" spans="1:15" s="27" customFormat="1" ht="12.75" x14ac:dyDescent="0.2">
      <c r="A58" s="977" t="str">
        <f>'(G1) Fjalori'!A403</f>
        <v>Tavani për shpenzime e tjera korrente</v>
      </c>
      <c r="B58" s="978"/>
      <c r="C58" s="978"/>
      <c r="D58" s="978"/>
      <c r="E58" s="978"/>
      <c r="F58" s="978"/>
      <c r="G58" s="978"/>
      <c r="H58" s="978"/>
      <c r="I58" s="978"/>
      <c r="J58" s="978"/>
      <c r="K58" s="978"/>
      <c r="L58" s="979"/>
      <c r="M58" s="138">
        <f>VLOOKUP($A14,'(D1) Tavanet buxhetore'!$A$7:$R$473,13,FALSE)</f>
        <v>1976</v>
      </c>
      <c r="N58" s="138">
        <f>VLOOKUP($A14,'(D1) Tavanet buxhetore'!$A$7:$R$473,14,FALSE)</f>
        <v>1976</v>
      </c>
      <c r="O58" s="672">
        <f>VLOOKUP($A14,'(D1) Tavanet buxhetore'!$A$7:$R$473,15,FALSE)</f>
        <v>1979</v>
      </c>
    </row>
    <row r="59" spans="1:15" s="27" customFormat="1" ht="12.75" x14ac:dyDescent="0.2">
      <c r="A59" s="996" t="str">
        <f>'(G1) Fjalori'!A404</f>
        <v>Konsumi (përjashtuar paga dhe sigurimet shoqërore)</v>
      </c>
      <c r="B59" s="997"/>
      <c r="C59" s="997"/>
      <c r="D59" s="997"/>
      <c r="E59" s="997"/>
      <c r="F59" s="997"/>
      <c r="G59" s="997"/>
      <c r="H59" s="997"/>
      <c r="I59" s="997"/>
      <c r="J59" s="997"/>
      <c r="K59" s="997"/>
      <c r="L59" s="999"/>
      <c r="M59" s="139">
        <f>M53-M56-M62</f>
        <v>1976</v>
      </c>
      <c r="N59" s="139">
        <f>N53-N56-N62</f>
        <v>1976</v>
      </c>
      <c r="O59" s="673">
        <f>O53-O56-O62</f>
        <v>1979</v>
      </c>
    </row>
    <row r="60" spans="1:15" s="27" customFormat="1" ht="12.75" x14ac:dyDescent="0.2">
      <c r="A60" s="996" t="str">
        <f>'(G1) Fjalori'!A405</f>
        <v>Diferenca e tavaneve në konsum (duhet të jetë &lt;0)</v>
      </c>
      <c r="B60" s="997"/>
      <c r="C60" s="997"/>
      <c r="D60" s="997"/>
      <c r="E60" s="997"/>
      <c r="F60" s="997"/>
      <c r="G60" s="997"/>
      <c r="H60" s="997"/>
      <c r="I60" s="997"/>
      <c r="J60" s="997"/>
      <c r="K60" s="997"/>
      <c r="L60" s="136" t="str">
        <f>IF(AND(M60&lt;0.4,N60&lt;0.4,O60&lt;0.4),"OK!","STOP!")</f>
        <v>OK!</v>
      </c>
      <c r="M60" s="140">
        <f>M59-M58</f>
        <v>0</v>
      </c>
      <c r="N60" s="140">
        <f t="shared" ref="N60:O60" si="17">N59-N58</f>
        <v>0</v>
      </c>
      <c r="O60" s="141">
        <f t="shared" si="17"/>
        <v>0</v>
      </c>
    </row>
    <row r="61" spans="1:15" ht="12.75" x14ac:dyDescent="0.2">
      <c r="A61" s="977" t="str">
        <f>'(G1) Fjalori'!A406</f>
        <v>Minimumi i shpenzimeve kapitale</v>
      </c>
      <c r="B61" s="978"/>
      <c r="C61" s="978"/>
      <c r="D61" s="978"/>
      <c r="E61" s="978"/>
      <c r="F61" s="978"/>
      <c r="G61" s="978"/>
      <c r="H61" s="978"/>
      <c r="I61" s="978"/>
      <c r="J61" s="978"/>
      <c r="K61" s="978"/>
      <c r="L61" s="979"/>
      <c r="M61" s="138">
        <f>VLOOKUP($A14,'(D1) Tavanet buxhetore'!$A$7:$R$473,16,FALSE)</f>
        <v>0</v>
      </c>
      <c r="N61" s="138">
        <f>VLOOKUP($A14,'(D1) Tavanet buxhetore'!$A$7:$R$473,17,FALSE)</f>
        <v>0</v>
      </c>
      <c r="O61" s="672">
        <f>VLOOKUP($A14,'(D1) Tavanet buxhetore'!$A$7:$R$473,18,FALSE)</f>
        <v>0</v>
      </c>
    </row>
    <row r="62" spans="1:15" ht="12.75" x14ac:dyDescent="0.2">
      <c r="A62" s="996" t="str">
        <f>'(G1) Fjalori'!A407</f>
        <v>Shpenzimet kapitale</v>
      </c>
      <c r="B62" s="997"/>
      <c r="C62" s="997"/>
      <c r="D62" s="997"/>
      <c r="E62" s="997"/>
      <c r="F62" s="997"/>
      <c r="G62" s="997"/>
      <c r="H62" s="997"/>
      <c r="I62" s="997"/>
      <c r="J62" s="997"/>
      <c r="K62" s="997"/>
      <c r="L62" s="999"/>
      <c r="M62" s="139">
        <f>E29+E42</f>
        <v>0</v>
      </c>
      <c r="N62" s="139">
        <f t="shared" ref="N62:O62" si="18">F29+F42</f>
        <v>0</v>
      </c>
      <c r="O62" s="673">
        <f t="shared" si="18"/>
        <v>0</v>
      </c>
    </row>
    <row r="63" spans="1:15" s="99" customFormat="1" ht="12.75" x14ac:dyDescent="0.2">
      <c r="A63" s="996" t="str">
        <f>'(G1) Fjalori'!A408</f>
        <v>Diferenca e minimumit të shpenzimeve kapitale (duhet të jetë &gt;0)</v>
      </c>
      <c r="B63" s="997"/>
      <c r="C63" s="997"/>
      <c r="D63" s="997"/>
      <c r="E63" s="997"/>
      <c r="F63" s="997"/>
      <c r="G63" s="997"/>
      <c r="H63" s="997"/>
      <c r="I63" s="997"/>
      <c r="J63" s="997"/>
      <c r="K63" s="997"/>
      <c r="L63" s="136" t="str">
        <f>IF(AND(M63&gt;-0.4,N63&gt;-0.4,O63&gt;-0.4),"OK!","STOP!")</f>
        <v>OK!</v>
      </c>
      <c r="M63" s="140">
        <f>M62-M61</f>
        <v>0</v>
      </c>
      <c r="N63" s="140">
        <f t="shared" ref="N63:O63" si="19">N62-N61</f>
        <v>0</v>
      </c>
      <c r="O63" s="141">
        <f t="shared" si="19"/>
        <v>0</v>
      </c>
    </row>
    <row r="64" spans="1:15" s="99" customFormat="1" ht="12.75" x14ac:dyDescent="0.2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135"/>
      <c r="L64" s="135"/>
      <c r="M64" s="135"/>
      <c r="N64" s="135"/>
      <c r="O64" s="135"/>
    </row>
    <row r="65" spans="1:15" s="99" customFormat="1" ht="12.75" x14ac:dyDescent="0.2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135"/>
      <c r="L65" s="135"/>
      <c r="M65" s="135"/>
      <c r="N65" s="135"/>
      <c r="O65" s="135"/>
    </row>
    <row r="66" spans="1:15" ht="17.25" customHeight="1" x14ac:dyDescent="0.2">
      <c r="A66" s="213" t="str">
        <f t="shared" ref="A66:O66" si="20">A14</f>
        <v>Nënfunksioni 3</v>
      </c>
      <c r="B66" s="937" t="str">
        <f t="shared" si="20"/>
        <v>031 Shërbimet Policore</v>
      </c>
      <c r="C66" s="937">
        <f t="shared" si="20"/>
        <v>0</v>
      </c>
      <c r="D66" s="937">
        <f t="shared" si="20"/>
        <v>0</v>
      </c>
      <c r="E66" s="937">
        <f t="shared" si="20"/>
        <v>0</v>
      </c>
      <c r="F66" s="937">
        <f t="shared" si="20"/>
        <v>0</v>
      </c>
      <c r="G66" s="937">
        <f t="shared" si="20"/>
        <v>0</v>
      </c>
      <c r="H66" s="937">
        <f t="shared" si="20"/>
        <v>0</v>
      </c>
      <c r="I66" s="937">
        <f t="shared" si="20"/>
        <v>0</v>
      </c>
      <c r="J66" s="937">
        <f t="shared" si="20"/>
        <v>0</v>
      </c>
      <c r="K66" s="937">
        <f t="shared" si="20"/>
        <v>0</v>
      </c>
      <c r="L66" s="937">
        <f t="shared" si="20"/>
        <v>0</v>
      </c>
      <c r="M66" s="937">
        <f t="shared" si="20"/>
        <v>0</v>
      </c>
      <c r="N66" s="937">
        <f t="shared" si="20"/>
        <v>0</v>
      </c>
      <c r="O66" s="937">
        <f t="shared" si="20"/>
        <v>0</v>
      </c>
    </row>
    <row r="67" spans="1:15" ht="17.25" customHeight="1" x14ac:dyDescent="0.2">
      <c r="A67" s="276" t="str">
        <f>A6</f>
        <v>Programi 3a</v>
      </c>
      <c r="B67" s="937" t="str">
        <f>C6</f>
        <v>Shërbimet e Policisë Vendore</v>
      </c>
      <c r="C67" s="937" t="e">
        <f>#REF!</f>
        <v>#REF!</v>
      </c>
      <c r="D67" s="937" t="e">
        <f>#REF!</f>
        <v>#REF!</v>
      </c>
      <c r="E67" s="937" t="e">
        <f>#REF!</f>
        <v>#REF!</v>
      </c>
      <c r="F67" s="937" t="e">
        <f>#REF!</f>
        <v>#REF!</v>
      </c>
      <c r="G67" s="937" t="e">
        <f>#REF!</f>
        <v>#REF!</v>
      </c>
      <c r="H67" s="937" t="e">
        <f>#REF!</f>
        <v>#REF!</v>
      </c>
      <c r="I67" s="937" t="e">
        <f>#REF!</f>
        <v>#REF!</v>
      </c>
      <c r="J67" s="937" t="e">
        <f>#REF!</f>
        <v>#REF!</v>
      </c>
      <c r="K67" s="937" t="e">
        <f>#REF!</f>
        <v>#REF!</v>
      </c>
      <c r="L67" s="937" t="e">
        <f>#REF!</f>
        <v>#REF!</v>
      </c>
      <c r="M67" s="937" t="e">
        <f>#REF!</f>
        <v>#REF!</v>
      </c>
      <c r="N67" s="937" t="e">
        <f>#REF!</f>
        <v>#REF!</v>
      </c>
      <c r="O67" s="937" t="e">
        <f>#REF!</f>
        <v>#REF!</v>
      </c>
    </row>
    <row r="68" spans="1:15" ht="17.25" customHeight="1" x14ac:dyDescent="0.2">
      <c r="A68" s="646" t="str">
        <f>'(B3) Struktura Funksionale'!B22</f>
        <v>03140</v>
      </c>
      <c r="B68" s="568"/>
      <c r="C68" s="568"/>
      <c r="D68" s="568"/>
      <c r="E68" s="568"/>
      <c r="F68" s="568"/>
      <c r="G68" s="568"/>
      <c r="H68" s="568"/>
      <c r="I68" s="568"/>
      <c r="J68" s="568"/>
      <c r="K68" s="568"/>
      <c r="L68" s="568"/>
      <c r="M68" s="568"/>
      <c r="N68" s="568"/>
      <c r="O68" s="569"/>
    </row>
    <row r="69" spans="1:15" ht="21" customHeight="1" x14ac:dyDescent="0.2">
      <c r="A69" s="964" t="str">
        <f t="shared" ref="A69:G69" si="21">A15</f>
        <v>SHPENZIME TË PRITSHME</v>
      </c>
      <c r="B69" s="965">
        <f t="shared" si="21"/>
        <v>0</v>
      </c>
      <c r="C69" s="965">
        <f t="shared" si="21"/>
        <v>0</v>
      </c>
      <c r="D69" s="965">
        <f t="shared" si="21"/>
        <v>0</v>
      </c>
      <c r="E69" s="965">
        <f t="shared" si="21"/>
        <v>0</v>
      </c>
      <c r="F69" s="965">
        <f t="shared" si="21"/>
        <v>0</v>
      </c>
      <c r="G69" s="966">
        <f t="shared" si="21"/>
        <v>0</v>
      </c>
      <c r="H69" s="131"/>
      <c r="I69" s="967" t="str">
        <f t="shared" ref="I69:O69" si="22">I15</f>
        <v xml:space="preserve">TË ARDHURAT E PRITSHME </v>
      </c>
      <c r="J69" s="965">
        <f t="shared" si="22"/>
        <v>0</v>
      </c>
      <c r="K69" s="965">
        <f t="shared" si="22"/>
        <v>0</v>
      </c>
      <c r="L69" s="965">
        <f t="shared" si="22"/>
        <v>0</v>
      </c>
      <c r="M69" s="965">
        <f t="shared" si="22"/>
        <v>0</v>
      </c>
      <c r="N69" s="965">
        <f t="shared" si="22"/>
        <v>0</v>
      </c>
      <c r="O69" s="966">
        <f t="shared" si="22"/>
        <v>0</v>
      </c>
    </row>
    <row r="70" spans="1:15" ht="19.5" customHeight="1" x14ac:dyDescent="0.2">
      <c r="A70" s="211"/>
      <c r="B70" s="417">
        <f t="shared" ref="B70:G70" si="23">B16</f>
        <v>2019</v>
      </c>
      <c r="C70" s="417">
        <f t="shared" si="23"/>
        <v>2020</v>
      </c>
      <c r="D70" s="417">
        <f t="shared" si="23"/>
        <v>2021</v>
      </c>
      <c r="E70" s="251">
        <f t="shared" si="23"/>
        <v>2022</v>
      </c>
      <c r="F70" s="251">
        <f t="shared" si="23"/>
        <v>2023</v>
      </c>
      <c r="G70" s="251">
        <f t="shared" si="23"/>
        <v>2024</v>
      </c>
      <c r="H70" s="212"/>
      <c r="I70" s="414"/>
      <c r="J70" s="417">
        <f t="shared" ref="J70:O70" si="24">J16</f>
        <v>2019</v>
      </c>
      <c r="K70" s="417">
        <f t="shared" si="24"/>
        <v>2020</v>
      </c>
      <c r="L70" s="417">
        <f t="shared" si="24"/>
        <v>2021</v>
      </c>
      <c r="M70" s="251">
        <f t="shared" si="24"/>
        <v>2022</v>
      </c>
      <c r="N70" s="251">
        <f t="shared" si="24"/>
        <v>2023</v>
      </c>
      <c r="O70" s="251">
        <f t="shared" si="24"/>
        <v>2024</v>
      </c>
    </row>
    <row r="71" spans="1:15" s="10" customFormat="1" ht="12.75" x14ac:dyDescent="0.2">
      <c r="A71" s="418"/>
      <c r="B71" s="411"/>
      <c r="C71" s="411"/>
      <c r="D71" s="411"/>
      <c r="E71" s="412"/>
      <c r="F71" s="412"/>
      <c r="G71" s="413"/>
      <c r="H71" s="212"/>
      <c r="I71" s="410"/>
      <c r="J71" s="411"/>
      <c r="K71" s="411"/>
      <c r="L71" s="411"/>
      <c r="M71" s="412"/>
      <c r="N71" s="412"/>
      <c r="O71" s="413"/>
    </row>
    <row r="72" spans="1:15" ht="12.75" x14ac:dyDescent="0.2">
      <c r="A72" s="415" t="str">
        <f>A18</f>
        <v>SHPENZIME TË PRITSHME</v>
      </c>
      <c r="B72" s="345">
        <f>VLOOKUP(A67,'(C1) Shpenzimet vitet e kaluara'!A$9:O$177,5,FALSE)</f>
        <v>16656</v>
      </c>
      <c r="C72" s="345">
        <f>VLOOKUP(A67,'(C1) Shpenzimet vitet e kaluara'!A$9:O$177,9,FALSE)</f>
        <v>9971</v>
      </c>
      <c r="D72" s="345">
        <f>VLOOKUP(A67,'(C1) Shpenzimet vitet e kaluara'!A$9:O$177,13,FALSE)</f>
        <v>11959</v>
      </c>
      <c r="E72" s="416">
        <v>12871</v>
      </c>
      <c r="F72" s="416">
        <v>12871</v>
      </c>
      <c r="G72" s="416">
        <v>12983</v>
      </c>
      <c r="H72" s="131"/>
      <c r="I72" s="938" t="str">
        <f>I18</f>
        <v>VLERËSIM I ARDHURAVE NGA TARIFAT</v>
      </c>
      <c r="J72" s="939"/>
      <c r="K72" s="939"/>
      <c r="L72" s="939"/>
      <c r="M72" s="939"/>
      <c r="N72" s="939"/>
      <c r="O72" s="940"/>
    </row>
    <row r="73" spans="1:15" ht="12.75" x14ac:dyDescent="0.2">
      <c r="A73" s="125"/>
      <c r="B73" s="210"/>
      <c r="C73" s="126"/>
      <c r="D73" s="126"/>
      <c r="E73" s="10"/>
      <c r="F73" s="10"/>
      <c r="G73" s="133"/>
      <c r="H73" s="10"/>
      <c r="I73" s="137" t="str">
        <f>I19</f>
        <v>VLERËSIM I ARDHURAVE NGA TARIFAT</v>
      </c>
      <c r="J73" s="35">
        <f>VLOOKUP($A67,'(C1) Shpenzimet vitet e kaluara'!$A$9:$O$177,6,FALSE)</f>
        <v>0</v>
      </c>
      <c r="K73" s="35">
        <f>VLOOKUP($A67,'(C1) Shpenzimet vitet e kaluara'!$A$9:$O$177,10,FALSE)</f>
        <v>0</v>
      </c>
      <c r="L73" s="35">
        <f>VLOOKUP($A67,'(C1) Shpenzimet vitet e kaluara'!$A$9:$O$177,14,FALSE)</f>
        <v>0</v>
      </c>
      <c r="M73" s="37"/>
      <c r="N73" s="37"/>
      <c r="O73" s="37"/>
    </row>
    <row r="74" spans="1:15" ht="12.75" x14ac:dyDescent="0.2">
      <c r="A74" s="944" t="str">
        <f t="shared" ref="A74:G75" si="25">A20</f>
        <v>SHPENZIME TË PRITSHME</v>
      </c>
      <c r="B74" s="945">
        <f t="shared" si="25"/>
        <v>0</v>
      </c>
      <c r="C74" s="945">
        <f t="shared" si="25"/>
        <v>0</v>
      </c>
      <c r="D74" s="945">
        <f t="shared" si="25"/>
        <v>0</v>
      </c>
      <c r="E74" s="945">
        <f t="shared" si="25"/>
        <v>0</v>
      </c>
      <c r="F74" s="945">
        <f t="shared" si="25"/>
        <v>0</v>
      </c>
      <c r="G74" s="946">
        <f t="shared" si="25"/>
        <v>0</v>
      </c>
      <c r="H74" s="10"/>
    </row>
    <row r="75" spans="1:15" ht="12.75" x14ac:dyDescent="0.2">
      <c r="A75" s="938" t="str">
        <f t="shared" si="25"/>
        <v>KOSTO DIREKTE PËR PROJEKTET DHE SHPENZIMET KAPITALE</v>
      </c>
      <c r="B75" s="939">
        <f t="shared" si="25"/>
        <v>0</v>
      </c>
      <c r="C75" s="939">
        <f t="shared" si="25"/>
        <v>0</v>
      </c>
      <c r="D75" s="939">
        <f t="shared" si="25"/>
        <v>0</v>
      </c>
      <c r="E75" s="939">
        <f t="shared" si="25"/>
        <v>0</v>
      </c>
      <c r="F75" s="939">
        <f t="shared" si="25"/>
        <v>0</v>
      </c>
      <c r="G75" s="940">
        <f t="shared" si="25"/>
        <v>0</v>
      </c>
      <c r="H75" s="31"/>
      <c r="I75" s="938" t="str">
        <f t="shared" ref="I75:I80" si="26">I22</f>
        <v>VLERËSIMI I TË ARDHURAVE ME DESTINACION</v>
      </c>
      <c r="J75" s="939"/>
      <c r="K75" s="939"/>
      <c r="L75" s="939"/>
      <c r="M75" s="939"/>
      <c r="N75" s="939"/>
      <c r="O75" s="940"/>
    </row>
    <row r="76" spans="1:15" ht="12.75" x14ac:dyDescent="0.2">
      <c r="A76" s="124" t="str">
        <f t="shared" ref="A76:D98" si="27">A22</f>
        <v>Pagat</v>
      </c>
      <c r="B76" s="941">
        <f t="shared" si="27"/>
        <v>600</v>
      </c>
      <c r="C76" s="942">
        <f t="shared" si="27"/>
        <v>0</v>
      </c>
      <c r="D76" s="943">
        <f t="shared" si="27"/>
        <v>0</v>
      </c>
      <c r="E76" s="129"/>
      <c r="F76" s="129"/>
      <c r="G76" s="129"/>
      <c r="H76" s="31"/>
      <c r="I76" s="390" t="str">
        <f t="shared" si="26"/>
        <v>Transferta e kushtëzuar</v>
      </c>
      <c r="J76" s="387"/>
      <c r="K76" s="389"/>
      <c r="L76" s="388"/>
      <c r="M76" s="128"/>
      <c r="N76" s="128"/>
      <c r="O76" s="132"/>
    </row>
    <row r="77" spans="1:15" ht="12.75" x14ac:dyDescent="0.2">
      <c r="A77" s="124" t="str">
        <f t="shared" si="27"/>
        <v>Sigurimet Shoqërore</v>
      </c>
      <c r="B77" s="941">
        <f t="shared" si="27"/>
        <v>601</v>
      </c>
      <c r="C77" s="942">
        <f t="shared" si="27"/>
        <v>0</v>
      </c>
      <c r="D77" s="943">
        <f t="shared" si="27"/>
        <v>0</v>
      </c>
      <c r="E77" s="129"/>
      <c r="F77" s="129"/>
      <c r="G77" s="129"/>
      <c r="H77" s="31"/>
      <c r="I77" s="390" t="str">
        <f t="shared" si="26"/>
        <v>Trasferta Specifike</v>
      </c>
      <c r="J77" s="387"/>
      <c r="K77" s="389"/>
      <c r="L77" s="388"/>
      <c r="M77" s="128"/>
      <c r="N77" s="128"/>
      <c r="O77" s="132"/>
    </row>
    <row r="78" spans="1:15" ht="12.75" x14ac:dyDescent="0.2">
      <c r="A78" s="124" t="str">
        <f t="shared" si="27"/>
        <v>Mallra dhe shërbime</v>
      </c>
      <c r="B78" s="941">
        <f t="shared" si="27"/>
        <v>602</v>
      </c>
      <c r="C78" s="942">
        <f t="shared" si="27"/>
        <v>0</v>
      </c>
      <c r="D78" s="943">
        <f t="shared" si="27"/>
        <v>0</v>
      </c>
      <c r="E78" s="129"/>
      <c r="F78" s="129"/>
      <c r="G78" s="129"/>
      <c r="H78" s="53"/>
      <c r="I78" s="390" t="str">
        <f t="shared" si="26"/>
        <v>Trashëgimi me destinacion</v>
      </c>
      <c r="J78" s="387"/>
      <c r="K78" s="389"/>
      <c r="L78" s="388"/>
      <c r="M78" s="302">
        <f>VLOOKUP($A67,'(C4) Trashëgimi me destinacion'!$A$8:$F$168,4,FALSE)</f>
        <v>0</v>
      </c>
      <c r="N78" s="549"/>
      <c r="O78" s="549"/>
    </row>
    <row r="79" spans="1:15" ht="12.75" x14ac:dyDescent="0.2">
      <c r="A79" s="124" t="str">
        <f t="shared" si="27"/>
        <v>Subvencione</v>
      </c>
      <c r="B79" s="941">
        <f t="shared" si="27"/>
        <v>603</v>
      </c>
      <c r="C79" s="942">
        <f t="shared" si="27"/>
        <v>0</v>
      </c>
      <c r="D79" s="943">
        <f t="shared" si="27"/>
        <v>0</v>
      </c>
      <c r="E79" s="129"/>
      <c r="F79" s="129"/>
      <c r="G79" s="129"/>
      <c r="H79" s="8"/>
      <c r="I79" s="390" t="str">
        <f t="shared" si="26"/>
        <v>Burime të tjera (përfshirë gjobat)</v>
      </c>
      <c r="J79" s="387"/>
      <c r="K79" s="389"/>
      <c r="L79" s="388"/>
      <c r="M79" s="128"/>
      <c r="N79" s="128"/>
      <c r="O79" s="132"/>
    </row>
    <row r="80" spans="1:15" ht="12.75" x14ac:dyDescent="0.2">
      <c r="A80" s="124" t="str">
        <f t="shared" si="27"/>
        <v>Të tjera transferta korrente të brendshme</v>
      </c>
      <c r="B80" s="941">
        <f t="shared" si="27"/>
        <v>604</v>
      </c>
      <c r="C80" s="942">
        <f t="shared" si="27"/>
        <v>0</v>
      </c>
      <c r="D80" s="943">
        <f t="shared" si="27"/>
        <v>0</v>
      </c>
      <c r="E80" s="129"/>
      <c r="F80" s="129"/>
      <c r="G80" s="129"/>
      <c r="H80" s="53"/>
      <c r="I80" s="409" t="str">
        <f t="shared" si="26"/>
        <v>VLERËSIMI I TË ARDHURAVE ME DESTINACION</v>
      </c>
      <c r="J80" s="35">
        <f>VLOOKUP($A67,'(C1) Shpenzimet vitet e kaluara'!$A$9:$O$177,7,FALSE)</f>
        <v>0</v>
      </c>
      <c r="K80" s="35">
        <f>VLOOKUP($A67,'(C1) Shpenzimet vitet e kaluara'!$A$9:$O$177,11,FALSE)</f>
        <v>0</v>
      </c>
      <c r="L80" s="35">
        <f>VLOOKUP($A67,'(C1) Shpenzimet vitet e kaluara'!$A$9:$O$177,15,FALSE)</f>
        <v>0</v>
      </c>
      <c r="M80" s="129">
        <f>SUM(M76:M79)</f>
        <v>0</v>
      </c>
      <c r="N80" s="129">
        <f t="shared" ref="N80:O80" si="28">SUM(N76:N79)</f>
        <v>0</v>
      </c>
      <c r="O80" s="129">
        <f t="shared" si="28"/>
        <v>0</v>
      </c>
    </row>
    <row r="81" spans="1:15" ht="12.75" x14ac:dyDescent="0.2">
      <c r="A81" s="124" t="str">
        <f t="shared" si="27"/>
        <v>Transferta korrente të huaja</v>
      </c>
      <c r="B81" s="941">
        <f t="shared" si="27"/>
        <v>605</v>
      </c>
      <c r="C81" s="942">
        <f t="shared" si="27"/>
        <v>0</v>
      </c>
      <c r="D81" s="943">
        <f t="shared" si="27"/>
        <v>0</v>
      </c>
      <c r="E81" s="129"/>
      <c r="F81" s="129"/>
      <c r="G81" s="129"/>
      <c r="H81" s="53"/>
    </row>
    <row r="82" spans="1:15" ht="12.75" x14ac:dyDescent="0.2">
      <c r="A82" s="124" t="str">
        <f t="shared" si="27"/>
        <v>Transferta për Buxhetet Familiare dhe Individët</v>
      </c>
      <c r="B82" s="941">
        <f t="shared" si="27"/>
        <v>606</v>
      </c>
      <c r="C82" s="942">
        <f t="shared" si="27"/>
        <v>0</v>
      </c>
      <c r="D82" s="943">
        <f t="shared" si="27"/>
        <v>0</v>
      </c>
      <c r="E82" s="129"/>
      <c r="F82" s="129"/>
      <c r="G82" s="129"/>
      <c r="H82" s="53"/>
      <c r="I82" s="137" t="str">
        <f>I29</f>
        <v xml:space="preserve">TË ARDHURAT E PRITSHME </v>
      </c>
      <c r="J82" s="34">
        <f>J73+J80</f>
        <v>0</v>
      </c>
      <c r="K82" s="34">
        <f>K73+K80</f>
        <v>0</v>
      </c>
      <c r="L82" s="34">
        <f>L73+L80</f>
        <v>0</v>
      </c>
      <c r="M82" s="129">
        <f>M80+M73</f>
        <v>0</v>
      </c>
      <c r="N82" s="129">
        <f>N80+N73</f>
        <v>0</v>
      </c>
      <c r="O82" s="129">
        <f>O80+O73</f>
        <v>0</v>
      </c>
    </row>
    <row r="83" spans="1:15" ht="12.75" x14ac:dyDescent="0.2">
      <c r="A83" s="124" t="str">
        <f t="shared" si="27"/>
        <v>Shpenzimet kapitale</v>
      </c>
      <c r="B83" s="941" t="str">
        <f t="shared" si="27"/>
        <v>230 / 231</v>
      </c>
      <c r="C83" s="942">
        <f t="shared" si="27"/>
        <v>0</v>
      </c>
      <c r="D83" s="943">
        <f t="shared" si="27"/>
        <v>0</v>
      </c>
      <c r="E83" s="37"/>
      <c r="F83" s="37"/>
      <c r="G83" s="37"/>
      <c r="H83" s="53"/>
    </row>
    <row r="84" spans="1:15" ht="12.75" x14ac:dyDescent="0.2">
      <c r="A84" s="124" t="str">
        <f t="shared" si="27"/>
        <v>Rezerva</v>
      </c>
      <c r="B84" s="941">
        <f t="shared" si="27"/>
        <v>609</v>
      </c>
      <c r="C84" s="942">
        <f t="shared" si="27"/>
        <v>0</v>
      </c>
      <c r="D84" s="943">
        <f t="shared" si="27"/>
        <v>0</v>
      </c>
      <c r="E84" s="129"/>
      <c r="F84" s="129"/>
      <c r="G84" s="129"/>
      <c r="H84" s="53"/>
    </row>
    <row r="85" spans="1:15" ht="12.75" x14ac:dyDescent="0.2">
      <c r="A85" s="124" t="str">
        <f t="shared" si="27"/>
        <v>Interesa per kredi direkte ose bono</v>
      </c>
      <c r="B85" s="941">
        <f t="shared" si="27"/>
        <v>650</v>
      </c>
      <c r="C85" s="942">
        <f t="shared" si="27"/>
        <v>0</v>
      </c>
      <c r="D85" s="943">
        <f t="shared" si="27"/>
        <v>0</v>
      </c>
      <c r="E85" s="129"/>
      <c r="F85" s="129"/>
      <c r="G85" s="129"/>
      <c r="H85" s="53"/>
    </row>
    <row r="86" spans="1:15" ht="12.75" x14ac:dyDescent="0.2">
      <c r="A86" s="124" t="str">
        <f t="shared" si="27"/>
        <v>Të tjera</v>
      </c>
      <c r="B86" s="941" t="str">
        <f t="shared" si="27"/>
        <v>69 / ?</v>
      </c>
      <c r="C86" s="942">
        <f t="shared" si="27"/>
        <v>0</v>
      </c>
      <c r="D86" s="943">
        <f t="shared" si="27"/>
        <v>0</v>
      </c>
      <c r="E86" s="129"/>
      <c r="F86" s="129"/>
      <c r="G86" s="129"/>
      <c r="H86" s="53"/>
      <c r="I86" s="947" t="str">
        <f t="shared" ref="I86:O87" si="29">I32</f>
        <v>SHUMA E KËRKUAR NETO</v>
      </c>
      <c r="J86" s="948">
        <f t="shared" si="29"/>
        <v>0</v>
      </c>
      <c r="K86" s="948">
        <f t="shared" si="29"/>
        <v>0</v>
      </c>
      <c r="L86" s="948">
        <f t="shared" si="29"/>
        <v>0</v>
      </c>
      <c r="M86" s="948">
        <f t="shared" si="29"/>
        <v>0</v>
      </c>
      <c r="N86" s="948">
        <f t="shared" si="29"/>
        <v>0</v>
      </c>
      <c r="O86" s="949">
        <f t="shared" si="29"/>
        <v>0</v>
      </c>
    </row>
    <row r="87" spans="1:15" ht="12" customHeight="1" x14ac:dyDescent="0.2">
      <c r="A87" s="306" t="str">
        <f t="shared" si="27"/>
        <v>KOSTO DIREKTE PËR PROJEKTET DHE SHPENZIMET KAPITALE</v>
      </c>
      <c r="B87" s="941">
        <f t="shared" si="27"/>
        <v>0</v>
      </c>
      <c r="C87" s="942">
        <f t="shared" si="27"/>
        <v>0</v>
      </c>
      <c r="D87" s="943">
        <f t="shared" si="27"/>
        <v>0</v>
      </c>
      <c r="E87" s="129">
        <f>SUM(E76:E86)</f>
        <v>0</v>
      </c>
      <c r="F87" s="129">
        <f t="shared" ref="F87:G87" si="30">SUM(F76:F86)</f>
        <v>0</v>
      </c>
      <c r="G87" s="129">
        <f t="shared" si="30"/>
        <v>0</v>
      </c>
      <c r="H87" s="53"/>
      <c r="I87" s="950">
        <f t="shared" si="29"/>
        <v>0</v>
      </c>
      <c r="J87" s="951">
        <f t="shared" si="29"/>
        <v>0</v>
      </c>
      <c r="K87" s="951">
        <f t="shared" si="29"/>
        <v>0</v>
      </c>
      <c r="L87" s="951">
        <f t="shared" si="29"/>
        <v>0</v>
      </c>
      <c r="M87" s="951">
        <f t="shared" si="29"/>
        <v>0</v>
      </c>
      <c r="N87" s="951">
        <f t="shared" si="29"/>
        <v>0</v>
      </c>
      <c r="O87" s="952">
        <f t="shared" si="29"/>
        <v>0</v>
      </c>
    </row>
    <row r="88" spans="1:15" ht="12.75" x14ac:dyDescent="0.2">
      <c r="A88" s="938" t="str">
        <f t="shared" si="27"/>
        <v>SHPENZIME KORRENTE</v>
      </c>
      <c r="B88" s="939">
        <f t="shared" si="27"/>
        <v>0</v>
      </c>
      <c r="C88" s="939">
        <f t="shared" si="27"/>
        <v>0</v>
      </c>
      <c r="D88" s="939">
        <f t="shared" si="27"/>
        <v>0</v>
      </c>
      <c r="E88" s="939">
        <f>E34</f>
        <v>0</v>
      </c>
      <c r="F88" s="939">
        <f>F34</f>
        <v>0</v>
      </c>
      <c r="G88" s="940">
        <f>G34</f>
        <v>0</v>
      </c>
      <c r="H88" s="53"/>
      <c r="I88" s="17" t="str">
        <f>I34</f>
        <v>SHUMA E KËRKUAR NETO</v>
      </c>
      <c r="J88" s="18">
        <f t="shared" ref="J88:O88" si="31">B72-J82</f>
        <v>16656</v>
      </c>
      <c r="K88" s="18">
        <f t="shared" si="31"/>
        <v>9971</v>
      </c>
      <c r="L88" s="18">
        <f t="shared" si="31"/>
        <v>11959</v>
      </c>
      <c r="M88" s="18">
        <f t="shared" si="31"/>
        <v>12871</v>
      </c>
      <c r="N88" s="18">
        <f t="shared" si="31"/>
        <v>12871</v>
      </c>
      <c r="O88" s="18">
        <f t="shared" si="31"/>
        <v>12983</v>
      </c>
    </row>
    <row r="89" spans="1:15" ht="12.75" x14ac:dyDescent="0.2">
      <c r="A89" s="124" t="str">
        <f t="shared" si="27"/>
        <v>Pagat</v>
      </c>
      <c r="B89" s="941">
        <f t="shared" si="27"/>
        <v>600</v>
      </c>
      <c r="C89" s="942">
        <f t="shared" si="27"/>
        <v>0</v>
      </c>
      <c r="D89" s="943">
        <f t="shared" si="27"/>
        <v>0</v>
      </c>
      <c r="E89" s="37">
        <v>9336</v>
      </c>
      <c r="F89" s="37">
        <v>9336</v>
      </c>
      <c r="G89" s="37">
        <v>9429</v>
      </c>
      <c r="H89" s="53"/>
      <c r="I89" s="53"/>
      <c r="J89" s="53"/>
      <c r="K89" s="53"/>
      <c r="L89" s="14"/>
      <c r="M89" s="54"/>
    </row>
    <row r="90" spans="1:15" ht="12.75" x14ac:dyDescent="0.2">
      <c r="A90" s="124" t="str">
        <f t="shared" si="27"/>
        <v>Sigurimet Shoqërore</v>
      </c>
      <c r="B90" s="941">
        <f t="shared" si="27"/>
        <v>601</v>
      </c>
      <c r="C90" s="942">
        <f t="shared" si="27"/>
        <v>0</v>
      </c>
      <c r="D90" s="943">
        <f t="shared" si="27"/>
        <v>0</v>
      </c>
      <c r="E90" s="37">
        <v>1559</v>
      </c>
      <c r="F90" s="37">
        <v>1559</v>
      </c>
      <c r="G90" s="37">
        <v>1575</v>
      </c>
      <c r="H90" s="53"/>
    </row>
    <row r="91" spans="1:15" ht="12.75" x14ac:dyDescent="0.2">
      <c r="A91" s="124" t="str">
        <f t="shared" si="27"/>
        <v>Mallra dhe shërbime</v>
      </c>
      <c r="B91" s="941">
        <f t="shared" si="27"/>
        <v>602</v>
      </c>
      <c r="C91" s="942">
        <f t="shared" si="27"/>
        <v>0</v>
      </c>
      <c r="D91" s="943">
        <f t="shared" si="27"/>
        <v>0</v>
      </c>
      <c r="E91" s="37">
        <v>1696</v>
      </c>
      <c r="F91" s="37">
        <v>1696</v>
      </c>
      <c r="G91" s="37">
        <v>1696</v>
      </c>
      <c r="H91" s="53"/>
      <c r="I91" s="252" t="str">
        <f>I37</f>
        <v>Angazhimet</v>
      </c>
      <c r="J91" s="1002" t="str">
        <f>J37</f>
        <v>Vlera Totale për Aktivitet</v>
      </c>
      <c r="K91" s="1003"/>
      <c r="L91" s="1004"/>
      <c r="M91" s="129">
        <f>VLOOKUP($A67,'(C5) Angazhimet'!$A$8:$F$168,4,FALSE)</f>
        <v>0</v>
      </c>
      <c r="N91" s="129">
        <f>VLOOKUP($A67,'(C5) Angazhimet'!$A$8:$F$168,5,FALSE)</f>
        <v>0</v>
      </c>
      <c r="O91" s="129">
        <f>VLOOKUP($A67,'(C5) Angazhimet'!$A$8:$F$168,6,FALSE)</f>
        <v>0</v>
      </c>
    </row>
    <row r="92" spans="1:15" ht="12.75" x14ac:dyDescent="0.2">
      <c r="A92" s="124" t="str">
        <f t="shared" si="27"/>
        <v>Subvencione</v>
      </c>
      <c r="B92" s="941">
        <f t="shared" si="27"/>
        <v>603</v>
      </c>
      <c r="C92" s="942">
        <f t="shared" si="27"/>
        <v>0</v>
      </c>
      <c r="D92" s="943">
        <f t="shared" si="27"/>
        <v>0</v>
      </c>
      <c r="E92" s="37"/>
      <c r="F92" s="37"/>
      <c r="G92" s="37"/>
      <c r="H92" s="53"/>
      <c r="I92" s="318" t="str">
        <f>I38</f>
        <v>Qëllime</v>
      </c>
      <c r="J92" s="1002" t="str">
        <f>J38</f>
        <v>Shpenzimet kapitale</v>
      </c>
      <c r="K92" s="1003"/>
      <c r="L92" s="1004"/>
      <c r="M92" s="128"/>
      <c r="N92" s="128"/>
      <c r="O92" s="132"/>
    </row>
    <row r="93" spans="1:15" ht="12.75" x14ac:dyDescent="0.2">
      <c r="A93" s="124" t="str">
        <f t="shared" si="27"/>
        <v>Të tjera transferta korrente të brendshme</v>
      </c>
      <c r="B93" s="941">
        <f t="shared" si="27"/>
        <v>604</v>
      </c>
      <c r="C93" s="942">
        <f t="shared" si="27"/>
        <v>0</v>
      </c>
      <c r="D93" s="943">
        <f t="shared" si="27"/>
        <v>0</v>
      </c>
      <c r="E93" s="37"/>
      <c r="F93" s="37"/>
      <c r="G93" s="37"/>
      <c r="H93" s="53"/>
      <c r="I93" s="315"/>
      <c r="J93" s="1002" t="str">
        <f>J39</f>
        <v>Mallra dhe shërbime</v>
      </c>
      <c r="K93" s="1003"/>
      <c r="L93" s="1004"/>
      <c r="M93" s="128"/>
      <c r="N93" s="128"/>
      <c r="O93" s="132"/>
    </row>
    <row r="94" spans="1:15" ht="12.75" x14ac:dyDescent="0.2">
      <c r="A94" s="124" t="str">
        <f t="shared" si="27"/>
        <v>Transferta korrente të huaja</v>
      </c>
      <c r="B94" s="941">
        <f t="shared" si="27"/>
        <v>605</v>
      </c>
      <c r="C94" s="942">
        <f t="shared" si="27"/>
        <v>0</v>
      </c>
      <c r="D94" s="943">
        <f t="shared" si="27"/>
        <v>0</v>
      </c>
      <c r="E94" s="37"/>
      <c r="F94" s="37"/>
      <c r="G94" s="37"/>
      <c r="H94" s="53"/>
      <c r="I94" s="315"/>
      <c r="J94" s="1002" t="str">
        <f>J40</f>
        <v>Qëllime të mëtejshme</v>
      </c>
      <c r="K94" s="1003"/>
      <c r="L94" s="1004"/>
      <c r="M94" s="128"/>
      <c r="N94" s="128"/>
      <c r="O94" s="132"/>
    </row>
    <row r="95" spans="1:15" ht="12.75" x14ac:dyDescent="0.2">
      <c r="A95" s="124" t="str">
        <f t="shared" si="27"/>
        <v>Transferta për Buxhetet Familiare dhe Individët</v>
      </c>
      <c r="B95" s="941">
        <f t="shared" si="27"/>
        <v>606</v>
      </c>
      <c r="C95" s="942">
        <f t="shared" si="27"/>
        <v>0</v>
      </c>
      <c r="D95" s="943">
        <f t="shared" si="27"/>
        <v>0</v>
      </c>
      <c r="E95" s="37">
        <v>280</v>
      </c>
      <c r="F95" s="37">
        <v>280</v>
      </c>
      <c r="G95" s="37">
        <v>283</v>
      </c>
      <c r="H95" s="53"/>
      <c r="I95" s="315"/>
      <c r="J95" s="998"/>
      <c r="K95" s="998"/>
      <c r="L95" s="998"/>
      <c r="M95" s="344" t="str">
        <f>IF(SUM(M92:M94)=M91,"OK","STOP")</f>
        <v>OK</v>
      </c>
      <c r="N95" s="344" t="str">
        <f>IF(SUM(N92:N94)=N91,"OK","STOP")</f>
        <v>OK</v>
      </c>
      <c r="O95" s="344" t="str">
        <f>IF(SUM(O92:O94)=O91,"OK","STOP")</f>
        <v>OK</v>
      </c>
    </row>
    <row r="96" spans="1:15" ht="12.75" x14ac:dyDescent="0.2">
      <c r="A96" s="648" t="str">
        <f t="shared" si="27"/>
        <v>Shpenzimet kapitale</v>
      </c>
      <c r="B96" s="968" t="str">
        <f t="shared" si="27"/>
        <v>230 / 231</v>
      </c>
      <c r="C96" s="969">
        <f t="shared" si="27"/>
        <v>0</v>
      </c>
      <c r="D96" s="970">
        <f t="shared" si="27"/>
        <v>0</v>
      </c>
      <c r="E96" s="129"/>
      <c r="F96" s="129"/>
      <c r="G96" s="129"/>
      <c r="H96" s="53"/>
      <c r="I96" s="421" t="str">
        <f>I43</f>
        <v>Shpjegimet teknike</v>
      </c>
      <c r="J96" s="10"/>
      <c r="K96" s="10"/>
      <c r="L96" s="10"/>
      <c r="M96" s="10"/>
      <c r="N96" s="10"/>
      <c r="O96" s="10"/>
    </row>
    <row r="97" spans="1:15" ht="12.75" x14ac:dyDescent="0.2">
      <c r="A97" s="124" t="str">
        <f t="shared" si="27"/>
        <v>Rezerva</v>
      </c>
      <c r="B97" s="941">
        <f t="shared" si="27"/>
        <v>609</v>
      </c>
      <c r="C97" s="942">
        <f t="shared" si="27"/>
        <v>0</v>
      </c>
      <c r="D97" s="943">
        <f t="shared" si="27"/>
        <v>0</v>
      </c>
      <c r="E97" s="37"/>
      <c r="F97" s="37"/>
      <c r="G97" s="37"/>
      <c r="H97" s="53"/>
      <c r="I97" s="419">
        <f>M70</f>
        <v>2022</v>
      </c>
      <c r="J97" s="983"/>
      <c r="K97" s="984"/>
      <c r="L97" s="984"/>
      <c r="M97" s="984"/>
      <c r="N97" s="984"/>
      <c r="O97" s="985"/>
    </row>
    <row r="98" spans="1:15" ht="12.75" x14ac:dyDescent="0.2">
      <c r="A98" s="124" t="str">
        <f t="shared" si="27"/>
        <v>Interesa per kredi direkte ose bono</v>
      </c>
      <c r="B98" s="971">
        <f t="shared" si="27"/>
        <v>650</v>
      </c>
      <c r="C98" s="972">
        <f t="shared" si="27"/>
        <v>0</v>
      </c>
      <c r="D98" s="973">
        <f t="shared" si="27"/>
        <v>0</v>
      </c>
      <c r="E98" s="37"/>
      <c r="F98" s="37"/>
      <c r="G98" s="37"/>
      <c r="H98" s="53"/>
      <c r="I98" s="420"/>
      <c r="J98" s="986"/>
      <c r="K98" s="987"/>
      <c r="L98" s="987"/>
      <c r="M98" s="987"/>
      <c r="N98" s="987"/>
      <c r="O98" s="988"/>
    </row>
    <row r="99" spans="1:15" ht="12.75" x14ac:dyDescent="0.2">
      <c r="A99" s="252" t="str">
        <f>A45</f>
        <v>Të tjera</v>
      </c>
      <c r="B99" s="941" t="str">
        <f>B45</f>
        <v>69 / ?</v>
      </c>
      <c r="C99" s="942">
        <f>C45</f>
        <v>0</v>
      </c>
      <c r="D99" s="439" t="str">
        <f>IF(OR(E99&lt;0,F99&lt;0,G99&lt;0),"STOP","OK!")</f>
        <v>OK!</v>
      </c>
      <c r="E99" s="130">
        <f>-E87+E72-(SUM(E89:E98))</f>
        <v>0</v>
      </c>
      <c r="F99" s="308">
        <f t="shared" ref="F99:G99" si="32">-F87+F72-(SUM(F89:F98))</f>
        <v>0</v>
      </c>
      <c r="G99" s="308">
        <f t="shared" si="32"/>
        <v>0</v>
      </c>
      <c r="H99" s="53"/>
      <c r="I99" s="419">
        <f>N70</f>
        <v>2023</v>
      </c>
      <c r="J99" s="983"/>
      <c r="K99" s="984"/>
      <c r="L99" s="984"/>
      <c r="M99" s="984"/>
      <c r="N99" s="984"/>
      <c r="O99" s="985"/>
    </row>
    <row r="100" spans="1:15" ht="12.75" x14ac:dyDescent="0.2">
      <c r="A100" s="124" t="str">
        <f>A46</f>
        <v>SHPENZIME KORRENTE</v>
      </c>
      <c r="B100" s="974"/>
      <c r="C100" s="975"/>
      <c r="D100" s="976"/>
      <c r="E100" s="129">
        <f>SUM(E89:E99)</f>
        <v>12871</v>
      </c>
      <c r="F100" s="129">
        <f t="shared" ref="F100:G100" si="33">SUM(F89:F99)</f>
        <v>12871</v>
      </c>
      <c r="G100" s="129">
        <f t="shared" si="33"/>
        <v>12983</v>
      </c>
      <c r="H100" s="53"/>
      <c r="I100" s="420"/>
      <c r="J100" s="989"/>
      <c r="K100" s="990"/>
      <c r="L100" s="990"/>
      <c r="M100" s="990"/>
      <c r="N100" s="990"/>
      <c r="O100" s="991"/>
    </row>
    <row r="101" spans="1:15" ht="12.75" x14ac:dyDescent="0.2">
      <c r="A101" s="125"/>
      <c r="B101" s="210"/>
      <c r="C101" s="126"/>
      <c r="D101" s="126"/>
      <c r="E101" s="10"/>
      <c r="F101" s="10"/>
      <c r="G101" s="133"/>
      <c r="H101" s="53"/>
      <c r="I101" s="419">
        <f>O70</f>
        <v>2024</v>
      </c>
      <c r="J101" s="983"/>
      <c r="K101" s="984"/>
      <c r="L101" s="984"/>
      <c r="M101" s="984"/>
      <c r="N101" s="984"/>
      <c r="O101" s="985"/>
    </row>
    <row r="102" spans="1:15" ht="12.75" x14ac:dyDescent="0.2">
      <c r="A102" s="137" t="str">
        <f>A48</f>
        <v>SHPENZIME TË PRITSHME</v>
      </c>
      <c r="B102" s="34">
        <f>B72</f>
        <v>16656</v>
      </c>
      <c r="C102" s="34">
        <f t="shared" ref="C102:D102" si="34">C72</f>
        <v>9971</v>
      </c>
      <c r="D102" s="34">
        <f t="shared" si="34"/>
        <v>11959</v>
      </c>
      <c r="E102" s="129">
        <f>E87+E100</f>
        <v>12871</v>
      </c>
      <c r="F102" s="129">
        <f>F87+F100</f>
        <v>12871</v>
      </c>
      <c r="G102" s="129">
        <f t="shared" ref="G102" si="35">G87+G100</f>
        <v>12983</v>
      </c>
      <c r="H102" s="53"/>
      <c r="I102" s="420"/>
      <c r="J102" s="989"/>
      <c r="K102" s="990"/>
      <c r="L102" s="990"/>
      <c r="M102" s="990"/>
      <c r="N102" s="990"/>
      <c r="O102" s="991"/>
    </row>
    <row r="105" spans="1:15" ht="17.25" customHeight="1" x14ac:dyDescent="0.2">
      <c r="A105" s="213" t="str">
        <f t="shared" ref="A105:O105" si="36">A66</f>
        <v>Nënfunksioni 3</v>
      </c>
      <c r="B105" s="937" t="str">
        <f t="shared" si="36"/>
        <v>031 Shërbimet Policore</v>
      </c>
      <c r="C105" s="937">
        <f t="shared" si="36"/>
        <v>0</v>
      </c>
      <c r="D105" s="937">
        <f t="shared" si="36"/>
        <v>0</v>
      </c>
      <c r="E105" s="937">
        <f t="shared" si="36"/>
        <v>0</v>
      </c>
      <c r="F105" s="937">
        <f t="shared" si="36"/>
        <v>0</v>
      </c>
      <c r="G105" s="937">
        <f t="shared" si="36"/>
        <v>0</v>
      </c>
      <c r="H105" s="937">
        <f t="shared" si="36"/>
        <v>0</v>
      </c>
      <c r="I105" s="937">
        <f t="shared" si="36"/>
        <v>0</v>
      </c>
      <c r="J105" s="937">
        <f t="shared" si="36"/>
        <v>0</v>
      </c>
      <c r="K105" s="937">
        <f t="shared" si="36"/>
        <v>0</v>
      </c>
      <c r="L105" s="937">
        <f t="shared" si="36"/>
        <v>0</v>
      </c>
      <c r="M105" s="937">
        <f t="shared" si="36"/>
        <v>0</v>
      </c>
      <c r="N105" s="937">
        <f t="shared" si="36"/>
        <v>0</v>
      </c>
      <c r="O105" s="937">
        <f t="shared" si="36"/>
        <v>0</v>
      </c>
    </row>
    <row r="106" spans="1:15" ht="17.25" customHeight="1" x14ac:dyDescent="0.2">
      <c r="A106" s="276" t="str">
        <f>A7</f>
        <v>Programi 3b</v>
      </c>
      <c r="B106" s="937">
        <f>C7</f>
        <v>0</v>
      </c>
      <c r="C106" s="937" t="e">
        <f>#REF!</f>
        <v>#REF!</v>
      </c>
      <c r="D106" s="937" t="e">
        <f>#REF!</f>
        <v>#REF!</v>
      </c>
      <c r="E106" s="937" t="e">
        <f>#REF!</f>
        <v>#REF!</v>
      </c>
      <c r="F106" s="937" t="e">
        <f>#REF!</f>
        <v>#REF!</v>
      </c>
      <c r="G106" s="937" t="e">
        <f>#REF!</f>
        <v>#REF!</v>
      </c>
      <c r="H106" s="937" t="e">
        <f>#REF!</f>
        <v>#REF!</v>
      </c>
      <c r="I106" s="937" t="e">
        <f>#REF!</f>
        <v>#REF!</v>
      </c>
      <c r="J106" s="937" t="e">
        <f>#REF!</f>
        <v>#REF!</v>
      </c>
      <c r="K106" s="937" t="e">
        <f>#REF!</f>
        <v>#REF!</v>
      </c>
      <c r="L106" s="937" t="e">
        <f>#REF!</f>
        <v>#REF!</v>
      </c>
      <c r="M106" s="937" t="e">
        <f>#REF!</f>
        <v>#REF!</v>
      </c>
      <c r="N106" s="937" t="e">
        <f>#REF!</f>
        <v>#REF!</v>
      </c>
      <c r="O106" s="937" t="e">
        <f>#REF!</f>
        <v>#REF!</v>
      </c>
    </row>
    <row r="107" spans="1:15" ht="17.25" customHeight="1" x14ac:dyDescent="0.2">
      <c r="A107" s="647">
        <f>'(B3) Struktura Funksionale'!B23</f>
        <v>0</v>
      </c>
      <c r="B107" s="568"/>
      <c r="C107" s="568"/>
      <c r="D107" s="568"/>
      <c r="E107" s="568"/>
      <c r="F107" s="568"/>
      <c r="G107" s="568"/>
      <c r="H107" s="568"/>
      <c r="I107" s="568"/>
      <c r="J107" s="568"/>
      <c r="K107" s="568"/>
      <c r="L107" s="568"/>
      <c r="M107" s="568"/>
      <c r="N107" s="568"/>
      <c r="O107" s="569"/>
    </row>
    <row r="108" spans="1:15" ht="24.75" customHeight="1" x14ac:dyDescent="0.2">
      <c r="A108" s="964" t="str">
        <f t="shared" ref="A108:G108" si="37">A69</f>
        <v>SHPENZIME TË PRITSHME</v>
      </c>
      <c r="B108" s="965">
        <f t="shared" si="37"/>
        <v>0</v>
      </c>
      <c r="C108" s="965">
        <f t="shared" si="37"/>
        <v>0</v>
      </c>
      <c r="D108" s="965">
        <f t="shared" si="37"/>
        <v>0</v>
      </c>
      <c r="E108" s="965">
        <f t="shared" si="37"/>
        <v>0</v>
      </c>
      <c r="F108" s="965">
        <f t="shared" si="37"/>
        <v>0</v>
      </c>
      <c r="G108" s="966">
        <f t="shared" si="37"/>
        <v>0</v>
      </c>
      <c r="H108" s="131"/>
      <c r="I108" s="967" t="str">
        <f t="shared" ref="I108:O108" si="38">I69</f>
        <v xml:space="preserve">TË ARDHURAT E PRITSHME </v>
      </c>
      <c r="J108" s="965">
        <f t="shared" si="38"/>
        <v>0</v>
      </c>
      <c r="K108" s="965">
        <f t="shared" si="38"/>
        <v>0</v>
      </c>
      <c r="L108" s="965">
        <f t="shared" si="38"/>
        <v>0</v>
      </c>
      <c r="M108" s="965">
        <f t="shared" si="38"/>
        <v>0</v>
      </c>
      <c r="N108" s="965">
        <f t="shared" si="38"/>
        <v>0</v>
      </c>
      <c r="O108" s="966">
        <f t="shared" si="38"/>
        <v>0</v>
      </c>
    </row>
    <row r="109" spans="1:15" ht="21" customHeight="1" x14ac:dyDescent="0.2">
      <c r="A109" s="211"/>
      <c r="B109" s="417">
        <f t="shared" ref="B109:G109" si="39">B70</f>
        <v>2019</v>
      </c>
      <c r="C109" s="417">
        <f t="shared" si="39"/>
        <v>2020</v>
      </c>
      <c r="D109" s="417">
        <f t="shared" si="39"/>
        <v>2021</v>
      </c>
      <c r="E109" s="251">
        <f t="shared" si="39"/>
        <v>2022</v>
      </c>
      <c r="F109" s="251">
        <f t="shared" si="39"/>
        <v>2023</v>
      </c>
      <c r="G109" s="251">
        <f t="shared" si="39"/>
        <v>2024</v>
      </c>
      <c r="H109" s="212"/>
      <c r="I109" s="414"/>
      <c r="J109" s="417">
        <f t="shared" ref="J109:O109" si="40">J70</f>
        <v>2019</v>
      </c>
      <c r="K109" s="417">
        <f t="shared" si="40"/>
        <v>2020</v>
      </c>
      <c r="L109" s="417">
        <f t="shared" si="40"/>
        <v>2021</v>
      </c>
      <c r="M109" s="251">
        <f t="shared" si="40"/>
        <v>2022</v>
      </c>
      <c r="N109" s="251">
        <f t="shared" si="40"/>
        <v>2023</v>
      </c>
      <c r="O109" s="251">
        <f t="shared" si="40"/>
        <v>2024</v>
      </c>
    </row>
    <row r="110" spans="1:15" ht="12.75" x14ac:dyDescent="0.2">
      <c r="A110" s="423"/>
      <c r="B110" s="391"/>
      <c r="C110" s="425"/>
      <c r="D110" s="426"/>
      <c r="E110" s="349"/>
      <c r="F110" s="349"/>
      <c r="G110" s="350"/>
      <c r="H110" s="131"/>
      <c r="I110" s="423"/>
      <c r="J110" s="424"/>
      <c r="K110" s="347"/>
      <c r="L110" s="348"/>
      <c r="M110" s="349"/>
      <c r="N110" s="349"/>
      <c r="O110" s="350"/>
    </row>
    <row r="111" spans="1:15" ht="12.75" x14ac:dyDescent="0.2">
      <c r="A111" s="137" t="str">
        <f>A72</f>
        <v>SHPENZIME TË PRITSHME</v>
      </c>
      <c r="B111" s="34">
        <f>VLOOKUP(A106,'(C1) Shpenzimet vitet e kaluara'!A$9:O$177,5,FALSE)</f>
        <v>0</v>
      </c>
      <c r="C111" s="34">
        <f>VLOOKUP(A106,'(C1) Shpenzimet vitet e kaluara'!A$9:O$177,9,FALSE)</f>
        <v>0</v>
      </c>
      <c r="D111" s="34">
        <f>VLOOKUP(A106,'(C1) Shpenzimet vitet e kaluara'!A$9:O$177,13,FALSE)</f>
        <v>0</v>
      </c>
      <c r="E111" s="37"/>
      <c r="F111" s="37"/>
      <c r="G111" s="37"/>
      <c r="H111" s="131"/>
      <c r="I111" s="938" t="str">
        <f t="shared" ref="I111:O111" si="41">I72</f>
        <v>VLERËSIM I ARDHURAVE NGA TARIFAT</v>
      </c>
      <c r="J111" s="939">
        <f t="shared" si="41"/>
        <v>0</v>
      </c>
      <c r="K111" s="939">
        <f t="shared" si="41"/>
        <v>0</v>
      </c>
      <c r="L111" s="939">
        <f t="shared" si="41"/>
        <v>0</v>
      </c>
      <c r="M111" s="939">
        <f t="shared" si="41"/>
        <v>0</v>
      </c>
      <c r="N111" s="939">
        <f t="shared" si="41"/>
        <v>0</v>
      </c>
      <c r="O111" s="940">
        <f t="shared" si="41"/>
        <v>0</v>
      </c>
    </row>
    <row r="112" spans="1:15" ht="12.75" x14ac:dyDescent="0.2">
      <c r="A112" s="125"/>
      <c r="B112" s="210"/>
      <c r="C112" s="126"/>
      <c r="D112" s="126"/>
      <c r="E112" s="10"/>
      <c r="F112" s="10"/>
      <c r="G112" s="133"/>
      <c r="H112" s="10"/>
      <c r="I112" s="137" t="str">
        <f>I73</f>
        <v>VLERËSIM I ARDHURAVE NGA TARIFAT</v>
      </c>
      <c r="J112" s="35">
        <f>VLOOKUP($A106,'(C1) Shpenzimet vitet e kaluara'!$A$9:$O$177,6,FALSE)</f>
        <v>0</v>
      </c>
      <c r="K112" s="35">
        <f>VLOOKUP($A106,'(C1) Shpenzimet vitet e kaluara'!$A$9:$O$177,10,FALSE)</f>
        <v>0</v>
      </c>
      <c r="L112" s="35">
        <f>VLOOKUP($A106,'(C1) Shpenzimet vitet e kaluara'!$A$9:$O$177,14,FALSE)</f>
        <v>0</v>
      </c>
      <c r="M112" s="37"/>
      <c r="N112" s="37"/>
      <c r="O112" s="37"/>
    </row>
    <row r="113" spans="1:15" ht="12.75" x14ac:dyDescent="0.2">
      <c r="A113" s="944" t="str">
        <f t="shared" ref="A113:G114" si="42">A74</f>
        <v>SHPENZIME TË PRITSHME</v>
      </c>
      <c r="B113" s="945">
        <f t="shared" si="42"/>
        <v>0</v>
      </c>
      <c r="C113" s="945">
        <f t="shared" si="42"/>
        <v>0</v>
      </c>
      <c r="D113" s="945">
        <f t="shared" si="42"/>
        <v>0</v>
      </c>
      <c r="E113" s="945">
        <f t="shared" si="42"/>
        <v>0</v>
      </c>
      <c r="F113" s="945">
        <f t="shared" si="42"/>
        <v>0</v>
      </c>
      <c r="G113" s="946">
        <f t="shared" si="42"/>
        <v>0</v>
      </c>
      <c r="H113" s="10"/>
    </row>
    <row r="114" spans="1:15" ht="12.75" x14ac:dyDescent="0.2">
      <c r="A114" s="938" t="str">
        <f t="shared" si="42"/>
        <v>KOSTO DIREKTE PËR PROJEKTET DHE SHPENZIMET KAPITALE</v>
      </c>
      <c r="B114" s="939">
        <f t="shared" si="42"/>
        <v>0</v>
      </c>
      <c r="C114" s="939">
        <f t="shared" si="42"/>
        <v>0</v>
      </c>
      <c r="D114" s="939">
        <f t="shared" si="42"/>
        <v>0</v>
      </c>
      <c r="E114" s="939">
        <f t="shared" si="42"/>
        <v>0</v>
      </c>
      <c r="F114" s="939">
        <f t="shared" si="42"/>
        <v>0</v>
      </c>
      <c r="G114" s="940">
        <f t="shared" si="42"/>
        <v>0</v>
      </c>
      <c r="H114" s="31"/>
      <c r="I114" s="938" t="str">
        <f t="shared" ref="I114:I119" si="43">I75</f>
        <v>VLERËSIMI I TË ARDHURAVE ME DESTINACION</v>
      </c>
      <c r="J114" s="939"/>
      <c r="K114" s="939"/>
      <c r="L114" s="939"/>
      <c r="M114" s="939"/>
      <c r="N114" s="939"/>
      <c r="O114" s="940"/>
    </row>
    <row r="115" spans="1:15" ht="12.75" x14ac:dyDescent="0.2">
      <c r="A115" s="124" t="str">
        <f t="shared" ref="A115:D137" si="44">A76</f>
        <v>Pagat</v>
      </c>
      <c r="B115" s="941">
        <f t="shared" si="44"/>
        <v>600</v>
      </c>
      <c r="C115" s="942">
        <f t="shared" si="44"/>
        <v>0</v>
      </c>
      <c r="D115" s="943">
        <f t="shared" si="44"/>
        <v>0</v>
      </c>
      <c r="E115" s="129"/>
      <c r="F115" s="129"/>
      <c r="G115" s="129"/>
      <c r="H115" s="31"/>
      <c r="I115" s="390" t="str">
        <f t="shared" si="43"/>
        <v>Transferta e kushtëzuar</v>
      </c>
      <c r="J115" s="387"/>
      <c r="K115" s="389"/>
      <c r="L115" s="388"/>
      <c r="M115" s="128"/>
      <c r="N115" s="128"/>
      <c r="O115" s="132"/>
    </row>
    <row r="116" spans="1:15" ht="12.75" x14ac:dyDescent="0.2">
      <c r="A116" s="124" t="str">
        <f t="shared" si="44"/>
        <v>Sigurimet Shoqërore</v>
      </c>
      <c r="B116" s="941">
        <f t="shared" si="44"/>
        <v>601</v>
      </c>
      <c r="C116" s="942">
        <f t="shared" si="44"/>
        <v>0</v>
      </c>
      <c r="D116" s="943">
        <f t="shared" si="44"/>
        <v>0</v>
      </c>
      <c r="E116" s="129"/>
      <c r="F116" s="129"/>
      <c r="G116" s="129"/>
      <c r="H116" s="31"/>
      <c r="I116" s="390" t="str">
        <f t="shared" si="43"/>
        <v>Trasferta Specifike</v>
      </c>
      <c r="J116" s="387"/>
      <c r="K116" s="389"/>
      <c r="L116" s="388"/>
      <c r="M116" s="128"/>
      <c r="N116" s="128"/>
      <c r="O116" s="132"/>
    </row>
    <row r="117" spans="1:15" ht="12.75" x14ac:dyDescent="0.2">
      <c r="A117" s="124" t="str">
        <f t="shared" si="44"/>
        <v>Mallra dhe shërbime</v>
      </c>
      <c r="B117" s="941">
        <f t="shared" si="44"/>
        <v>602</v>
      </c>
      <c r="C117" s="942">
        <f t="shared" si="44"/>
        <v>0</v>
      </c>
      <c r="D117" s="943">
        <f t="shared" si="44"/>
        <v>0</v>
      </c>
      <c r="E117" s="129"/>
      <c r="F117" s="129"/>
      <c r="G117" s="129"/>
      <c r="H117" s="53"/>
      <c r="I117" s="390" t="str">
        <f t="shared" si="43"/>
        <v>Trashëgimi me destinacion</v>
      </c>
      <c r="J117" s="387"/>
      <c r="K117" s="389"/>
      <c r="L117" s="388"/>
      <c r="M117" s="302">
        <f>VLOOKUP($A106,'(C4) Trashëgimi me destinacion'!$A$8:$F$168,4,FALSE)</f>
        <v>0</v>
      </c>
      <c r="N117" s="548">
        <f>VLOOKUP($A106,'(C4) Trashëgimi me destinacion'!$A$8:$F$168,5,FALSE)</f>
        <v>0</v>
      </c>
      <c r="O117" s="548">
        <f>VLOOKUP($A106,'(C4) Trashëgimi me destinacion'!$A$8:$F$168,6,FALSE)</f>
        <v>0</v>
      </c>
    </row>
    <row r="118" spans="1:15" ht="12.75" x14ac:dyDescent="0.2">
      <c r="A118" s="124" t="str">
        <f t="shared" si="44"/>
        <v>Subvencione</v>
      </c>
      <c r="B118" s="941">
        <f t="shared" si="44"/>
        <v>603</v>
      </c>
      <c r="C118" s="942">
        <f t="shared" si="44"/>
        <v>0</v>
      </c>
      <c r="D118" s="943">
        <f t="shared" si="44"/>
        <v>0</v>
      </c>
      <c r="E118" s="129"/>
      <c r="F118" s="129"/>
      <c r="G118" s="129"/>
      <c r="H118" s="8"/>
      <c r="I118" s="390" t="str">
        <f t="shared" si="43"/>
        <v>Burime të tjera (përfshirë gjobat)</v>
      </c>
      <c r="J118" s="387"/>
      <c r="K118" s="389"/>
      <c r="L118" s="388"/>
      <c r="M118" s="128"/>
      <c r="N118" s="128"/>
      <c r="O118" s="132"/>
    </row>
    <row r="119" spans="1:15" ht="12.75" x14ac:dyDescent="0.2">
      <c r="A119" s="124" t="str">
        <f t="shared" si="44"/>
        <v>Të tjera transferta korrente të brendshme</v>
      </c>
      <c r="B119" s="941">
        <f t="shared" si="44"/>
        <v>604</v>
      </c>
      <c r="C119" s="942">
        <f t="shared" si="44"/>
        <v>0</v>
      </c>
      <c r="D119" s="943">
        <f t="shared" si="44"/>
        <v>0</v>
      </c>
      <c r="E119" s="129"/>
      <c r="F119" s="129"/>
      <c r="G119" s="129"/>
      <c r="H119" s="53"/>
      <c r="I119" s="390" t="str">
        <f t="shared" si="43"/>
        <v>VLERËSIMI I TË ARDHURAVE ME DESTINACION</v>
      </c>
      <c r="J119" s="35">
        <f>VLOOKUP($A106,'(C1) Shpenzimet vitet e kaluara'!$A$9:$O$177,7,FALSE)</f>
        <v>0</v>
      </c>
      <c r="K119" s="35">
        <f>VLOOKUP($A106,'(C1) Shpenzimet vitet e kaluara'!$A$9:$O$177,11,FALSE)</f>
        <v>0</v>
      </c>
      <c r="L119" s="35">
        <f>VLOOKUP($A106,'(C1) Shpenzimet vitet e kaluara'!$A$9:$O$177,15,FALSE)</f>
        <v>0</v>
      </c>
      <c r="M119" s="129">
        <f>SUM(M115:M118)</f>
        <v>0</v>
      </c>
      <c r="N119" s="129">
        <f t="shared" ref="N119:O119" si="45">SUM(N115:N118)</f>
        <v>0</v>
      </c>
      <c r="O119" s="129">
        <f t="shared" si="45"/>
        <v>0</v>
      </c>
    </row>
    <row r="120" spans="1:15" ht="12.75" x14ac:dyDescent="0.2">
      <c r="A120" s="124" t="str">
        <f t="shared" si="44"/>
        <v>Transferta korrente të huaja</v>
      </c>
      <c r="B120" s="941">
        <f t="shared" si="44"/>
        <v>605</v>
      </c>
      <c r="C120" s="942">
        <f t="shared" si="44"/>
        <v>0</v>
      </c>
      <c r="D120" s="943">
        <f t="shared" si="44"/>
        <v>0</v>
      </c>
      <c r="E120" s="129"/>
      <c r="F120" s="129"/>
      <c r="G120" s="129"/>
      <c r="H120" s="53"/>
    </row>
    <row r="121" spans="1:15" ht="12.75" x14ac:dyDescent="0.2">
      <c r="A121" s="124" t="str">
        <f t="shared" si="44"/>
        <v>Transferta për Buxhetet Familiare dhe Individët</v>
      </c>
      <c r="B121" s="941">
        <f t="shared" si="44"/>
        <v>606</v>
      </c>
      <c r="C121" s="942">
        <f t="shared" si="44"/>
        <v>0</v>
      </c>
      <c r="D121" s="943">
        <f t="shared" si="44"/>
        <v>0</v>
      </c>
      <c r="E121" s="129"/>
      <c r="F121" s="129"/>
      <c r="G121" s="129"/>
      <c r="H121" s="53"/>
      <c r="I121" s="137" t="str">
        <f>I82</f>
        <v xml:space="preserve">TË ARDHURAT E PRITSHME </v>
      </c>
      <c r="J121" s="34">
        <f>J112+J119</f>
        <v>0</v>
      </c>
      <c r="K121" s="34">
        <f>K112+K119</f>
        <v>0</v>
      </c>
      <c r="L121" s="34">
        <f>L112+L119</f>
        <v>0</v>
      </c>
      <c r="M121" s="129">
        <f>M119+M112</f>
        <v>0</v>
      </c>
      <c r="N121" s="129">
        <f>N119+N112</f>
        <v>0</v>
      </c>
      <c r="O121" s="129">
        <f>O119+O112</f>
        <v>0</v>
      </c>
    </row>
    <row r="122" spans="1:15" ht="12.75" x14ac:dyDescent="0.2">
      <c r="A122" s="124" t="str">
        <f t="shared" si="44"/>
        <v>Shpenzimet kapitale</v>
      </c>
      <c r="B122" s="941" t="str">
        <f t="shared" si="44"/>
        <v>230 / 231</v>
      </c>
      <c r="C122" s="942">
        <f t="shared" si="44"/>
        <v>0</v>
      </c>
      <c r="D122" s="943">
        <f t="shared" si="44"/>
        <v>0</v>
      </c>
      <c r="E122" s="37"/>
      <c r="F122" s="37"/>
      <c r="G122" s="37"/>
      <c r="H122" s="53"/>
    </row>
    <row r="123" spans="1:15" ht="12.75" x14ac:dyDescent="0.2">
      <c r="A123" s="124" t="str">
        <f t="shared" si="44"/>
        <v>Rezerva</v>
      </c>
      <c r="B123" s="941">
        <f t="shared" si="44"/>
        <v>609</v>
      </c>
      <c r="C123" s="942">
        <f t="shared" si="44"/>
        <v>0</v>
      </c>
      <c r="D123" s="943">
        <f t="shared" si="44"/>
        <v>0</v>
      </c>
      <c r="E123" s="129"/>
      <c r="F123" s="129"/>
      <c r="G123" s="129"/>
      <c r="H123" s="53"/>
    </row>
    <row r="124" spans="1:15" ht="12.75" x14ac:dyDescent="0.2">
      <c r="A124" s="124" t="str">
        <f t="shared" si="44"/>
        <v>Interesa per kredi direkte ose bono</v>
      </c>
      <c r="B124" s="941">
        <f t="shared" si="44"/>
        <v>650</v>
      </c>
      <c r="C124" s="942">
        <f t="shared" si="44"/>
        <v>0</v>
      </c>
      <c r="D124" s="943">
        <f t="shared" si="44"/>
        <v>0</v>
      </c>
      <c r="E124" s="129"/>
      <c r="F124" s="129"/>
      <c r="G124" s="129"/>
      <c r="H124" s="53"/>
    </row>
    <row r="125" spans="1:15" ht="12.75" x14ac:dyDescent="0.2">
      <c r="A125" s="124" t="str">
        <f t="shared" si="44"/>
        <v>Të tjera</v>
      </c>
      <c r="B125" s="941" t="str">
        <f t="shared" si="44"/>
        <v>69 / ?</v>
      </c>
      <c r="C125" s="942">
        <f t="shared" si="44"/>
        <v>0</v>
      </c>
      <c r="D125" s="943">
        <f t="shared" si="44"/>
        <v>0</v>
      </c>
      <c r="E125" s="129"/>
      <c r="F125" s="129"/>
      <c r="G125" s="129"/>
      <c r="H125" s="53"/>
      <c r="I125" s="947" t="str">
        <f t="shared" ref="I125:O126" si="46">I86</f>
        <v>SHUMA E KËRKUAR NETO</v>
      </c>
      <c r="J125" s="948">
        <f t="shared" si="46"/>
        <v>0</v>
      </c>
      <c r="K125" s="948">
        <f t="shared" si="46"/>
        <v>0</v>
      </c>
      <c r="L125" s="948">
        <f t="shared" si="46"/>
        <v>0</v>
      </c>
      <c r="M125" s="948">
        <f t="shared" si="46"/>
        <v>0</v>
      </c>
      <c r="N125" s="948">
        <f t="shared" si="46"/>
        <v>0</v>
      </c>
      <c r="O125" s="949">
        <f t="shared" si="46"/>
        <v>0</v>
      </c>
    </row>
    <row r="126" spans="1:15" ht="12.75" customHeight="1" x14ac:dyDescent="0.2">
      <c r="A126" s="306" t="str">
        <f t="shared" si="44"/>
        <v>KOSTO DIREKTE PËR PROJEKTET DHE SHPENZIMET KAPITALE</v>
      </c>
      <c r="B126" s="941">
        <f t="shared" si="44"/>
        <v>0</v>
      </c>
      <c r="C126" s="942">
        <f t="shared" si="44"/>
        <v>0</v>
      </c>
      <c r="D126" s="943">
        <f t="shared" si="44"/>
        <v>0</v>
      </c>
      <c r="E126" s="129">
        <f>SUM(E115:E125)</f>
        <v>0</v>
      </c>
      <c r="F126" s="129">
        <f t="shared" ref="F126:G126" si="47">SUM(F115:F125)</f>
        <v>0</v>
      </c>
      <c r="G126" s="129">
        <f t="shared" si="47"/>
        <v>0</v>
      </c>
      <c r="H126" s="53"/>
      <c r="I126" s="950">
        <f t="shared" si="46"/>
        <v>0</v>
      </c>
      <c r="J126" s="951">
        <f t="shared" si="46"/>
        <v>0</v>
      </c>
      <c r="K126" s="951">
        <f t="shared" si="46"/>
        <v>0</v>
      </c>
      <c r="L126" s="951">
        <f t="shared" si="46"/>
        <v>0</v>
      </c>
      <c r="M126" s="951">
        <f t="shared" si="46"/>
        <v>0</v>
      </c>
      <c r="N126" s="951">
        <f t="shared" si="46"/>
        <v>0</v>
      </c>
      <c r="O126" s="952">
        <f t="shared" si="46"/>
        <v>0</v>
      </c>
    </row>
    <row r="127" spans="1:15" ht="12.75" x14ac:dyDescent="0.2">
      <c r="A127" s="938" t="str">
        <f t="shared" si="44"/>
        <v>SHPENZIME KORRENTE</v>
      </c>
      <c r="B127" s="939">
        <f t="shared" si="44"/>
        <v>0</v>
      </c>
      <c r="C127" s="939">
        <f t="shared" si="44"/>
        <v>0</v>
      </c>
      <c r="D127" s="939">
        <f t="shared" si="44"/>
        <v>0</v>
      </c>
      <c r="E127" s="939">
        <f>E88</f>
        <v>0</v>
      </c>
      <c r="F127" s="939">
        <f>F88</f>
        <v>0</v>
      </c>
      <c r="G127" s="940">
        <f>G88</f>
        <v>0</v>
      </c>
      <c r="H127" s="53"/>
      <c r="I127" s="17" t="str">
        <f>I88</f>
        <v>SHUMA E KËRKUAR NETO</v>
      </c>
      <c r="J127" s="18">
        <f t="shared" ref="J127:O127" si="48">B111-J121</f>
        <v>0</v>
      </c>
      <c r="K127" s="18">
        <f t="shared" si="48"/>
        <v>0</v>
      </c>
      <c r="L127" s="18">
        <f t="shared" si="48"/>
        <v>0</v>
      </c>
      <c r="M127" s="18">
        <f t="shared" si="48"/>
        <v>0</v>
      </c>
      <c r="N127" s="18">
        <f t="shared" si="48"/>
        <v>0</v>
      </c>
      <c r="O127" s="18">
        <f t="shared" si="48"/>
        <v>0</v>
      </c>
    </row>
    <row r="128" spans="1:15" ht="12.75" x14ac:dyDescent="0.2">
      <c r="A128" s="124" t="str">
        <f t="shared" si="44"/>
        <v>Pagat</v>
      </c>
      <c r="B128" s="941">
        <f t="shared" si="44"/>
        <v>600</v>
      </c>
      <c r="C128" s="942">
        <f t="shared" si="44"/>
        <v>0</v>
      </c>
      <c r="D128" s="943">
        <f t="shared" si="44"/>
        <v>0</v>
      </c>
      <c r="E128" s="37"/>
      <c r="F128" s="37"/>
      <c r="G128" s="37"/>
      <c r="H128" s="53"/>
      <c r="I128" s="53"/>
      <c r="J128" s="53"/>
      <c r="K128" s="53"/>
      <c r="L128" s="14"/>
      <c r="M128" s="54"/>
    </row>
    <row r="129" spans="1:15" ht="12.75" x14ac:dyDescent="0.2">
      <c r="A129" s="124" t="str">
        <f t="shared" si="44"/>
        <v>Sigurimet Shoqërore</v>
      </c>
      <c r="B129" s="941">
        <f t="shared" si="44"/>
        <v>601</v>
      </c>
      <c r="C129" s="942">
        <f t="shared" si="44"/>
        <v>0</v>
      </c>
      <c r="D129" s="943">
        <f t="shared" si="44"/>
        <v>0</v>
      </c>
      <c r="E129" s="37"/>
      <c r="F129" s="37"/>
      <c r="G129" s="37"/>
      <c r="H129" s="53"/>
    </row>
    <row r="130" spans="1:15" ht="12.75" x14ac:dyDescent="0.2">
      <c r="A130" s="124" t="str">
        <f t="shared" si="44"/>
        <v>Mallra dhe shërbime</v>
      </c>
      <c r="B130" s="941">
        <f t="shared" si="44"/>
        <v>602</v>
      </c>
      <c r="C130" s="942">
        <f t="shared" si="44"/>
        <v>0</v>
      </c>
      <c r="D130" s="943">
        <f t="shared" si="44"/>
        <v>0</v>
      </c>
      <c r="E130" s="37"/>
      <c r="F130" s="37"/>
      <c r="G130" s="37"/>
      <c r="H130" s="53"/>
      <c r="I130" s="252" t="str">
        <f>I91</f>
        <v>Angazhimet</v>
      </c>
      <c r="J130" s="1002" t="str">
        <f>J91</f>
        <v>Vlera Totale për Aktivitet</v>
      </c>
      <c r="K130" s="1003"/>
      <c r="L130" s="1004"/>
      <c r="M130" s="129">
        <f>VLOOKUP($A106,'(C5) Angazhimet'!$A$8:$F$168,4,FALSE)</f>
        <v>0</v>
      </c>
      <c r="N130" s="129">
        <f>VLOOKUP($A106,'(C5) Angazhimet'!$A$8:$F$168,5,FALSE)</f>
        <v>0</v>
      </c>
      <c r="O130" s="129">
        <f>VLOOKUP($A106,'(C5) Angazhimet'!$A$8:$F$168,6,FALSE)</f>
        <v>0</v>
      </c>
    </row>
    <row r="131" spans="1:15" ht="12.75" x14ac:dyDescent="0.2">
      <c r="A131" s="124" t="str">
        <f t="shared" si="44"/>
        <v>Subvencione</v>
      </c>
      <c r="B131" s="941">
        <f t="shared" si="44"/>
        <v>603</v>
      </c>
      <c r="C131" s="942">
        <f t="shared" si="44"/>
        <v>0</v>
      </c>
      <c r="D131" s="943">
        <f t="shared" si="44"/>
        <v>0</v>
      </c>
      <c r="E131" s="37"/>
      <c r="F131" s="37"/>
      <c r="G131" s="37"/>
      <c r="H131" s="53"/>
      <c r="I131" s="318" t="str">
        <f>I92</f>
        <v>Qëllime</v>
      </c>
      <c r="J131" s="1002" t="str">
        <f>J92</f>
        <v>Shpenzimet kapitale</v>
      </c>
      <c r="K131" s="1003"/>
      <c r="L131" s="1004"/>
      <c r="M131" s="128"/>
      <c r="N131" s="128"/>
      <c r="O131" s="132"/>
    </row>
    <row r="132" spans="1:15" ht="12.75" x14ac:dyDescent="0.2">
      <c r="A132" s="124" t="str">
        <f t="shared" si="44"/>
        <v>Të tjera transferta korrente të brendshme</v>
      </c>
      <c r="B132" s="941">
        <f t="shared" si="44"/>
        <v>604</v>
      </c>
      <c r="C132" s="942">
        <f t="shared" si="44"/>
        <v>0</v>
      </c>
      <c r="D132" s="943">
        <f t="shared" si="44"/>
        <v>0</v>
      </c>
      <c r="E132" s="37"/>
      <c r="F132" s="37"/>
      <c r="G132" s="37"/>
      <c r="H132" s="53"/>
      <c r="I132" s="315"/>
      <c r="J132" s="1002" t="str">
        <f>J93</f>
        <v>Mallra dhe shërbime</v>
      </c>
      <c r="K132" s="1003"/>
      <c r="L132" s="1004"/>
      <c r="M132" s="128"/>
      <c r="N132" s="128"/>
      <c r="O132" s="132"/>
    </row>
    <row r="133" spans="1:15" ht="12.75" x14ac:dyDescent="0.2">
      <c r="A133" s="124" t="str">
        <f t="shared" si="44"/>
        <v>Transferta korrente të huaja</v>
      </c>
      <c r="B133" s="941">
        <f t="shared" si="44"/>
        <v>605</v>
      </c>
      <c r="C133" s="942">
        <f t="shared" si="44"/>
        <v>0</v>
      </c>
      <c r="D133" s="943">
        <f t="shared" si="44"/>
        <v>0</v>
      </c>
      <c r="E133" s="37"/>
      <c r="F133" s="37"/>
      <c r="G133" s="37"/>
      <c r="H133" s="53"/>
      <c r="I133" s="315"/>
      <c r="J133" s="1002" t="str">
        <f>J94</f>
        <v>Qëllime të mëtejshme</v>
      </c>
      <c r="K133" s="1003"/>
      <c r="L133" s="1004"/>
      <c r="M133" s="128"/>
      <c r="N133" s="128"/>
      <c r="O133" s="132"/>
    </row>
    <row r="134" spans="1:15" ht="12.75" x14ac:dyDescent="0.2">
      <c r="A134" s="124" t="str">
        <f t="shared" si="44"/>
        <v>Transferta për Buxhetet Familiare dhe Individët</v>
      </c>
      <c r="B134" s="941">
        <f t="shared" si="44"/>
        <v>606</v>
      </c>
      <c r="C134" s="942">
        <f t="shared" si="44"/>
        <v>0</v>
      </c>
      <c r="D134" s="943">
        <f t="shared" si="44"/>
        <v>0</v>
      </c>
      <c r="E134" s="37"/>
      <c r="F134" s="37"/>
      <c r="G134" s="37"/>
      <c r="H134" s="53"/>
      <c r="I134" s="315"/>
      <c r="J134" s="998"/>
      <c r="K134" s="998"/>
      <c r="L134" s="998"/>
      <c r="M134" s="344" t="str">
        <f>IF(SUM(M131:M133)=M130,"OK","STOP")</f>
        <v>OK</v>
      </c>
      <c r="N134" s="344" t="str">
        <f>IF(SUM(N131:N133)=N130,"OK","STOP")</f>
        <v>OK</v>
      </c>
      <c r="O134" s="344" t="str">
        <f>IF(SUM(O131:O133)=O130,"OK","STOP")</f>
        <v>OK</v>
      </c>
    </row>
    <row r="135" spans="1:15" ht="12.75" x14ac:dyDescent="0.2">
      <c r="A135" s="648" t="str">
        <f t="shared" si="44"/>
        <v>Shpenzimet kapitale</v>
      </c>
      <c r="B135" s="968" t="str">
        <f t="shared" si="44"/>
        <v>230 / 231</v>
      </c>
      <c r="C135" s="969">
        <f t="shared" si="44"/>
        <v>0</v>
      </c>
      <c r="D135" s="970">
        <f t="shared" si="44"/>
        <v>0</v>
      </c>
      <c r="E135" s="129"/>
      <c r="F135" s="129"/>
      <c r="G135" s="129"/>
      <c r="H135" s="53"/>
      <c r="I135" s="421" t="str">
        <f>I96</f>
        <v>Shpjegimet teknike</v>
      </c>
      <c r="J135" s="10"/>
      <c r="K135" s="10"/>
      <c r="L135" s="10"/>
      <c r="M135" s="10"/>
      <c r="N135" s="10"/>
      <c r="O135" s="10"/>
    </row>
    <row r="136" spans="1:15" ht="12.75" x14ac:dyDescent="0.2">
      <c r="A136" s="124" t="str">
        <f t="shared" si="44"/>
        <v>Rezerva</v>
      </c>
      <c r="B136" s="941">
        <f t="shared" si="44"/>
        <v>609</v>
      </c>
      <c r="C136" s="942">
        <f t="shared" si="44"/>
        <v>0</v>
      </c>
      <c r="D136" s="943">
        <f t="shared" si="44"/>
        <v>0</v>
      </c>
      <c r="E136" s="37"/>
      <c r="F136" s="37"/>
      <c r="G136" s="37"/>
      <c r="H136" s="53"/>
      <c r="I136" s="419">
        <f>M109</f>
        <v>2022</v>
      </c>
      <c r="J136" s="983"/>
      <c r="K136" s="984"/>
      <c r="L136" s="984"/>
      <c r="M136" s="984"/>
      <c r="N136" s="984"/>
      <c r="O136" s="985"/>
    </row>
    <row r="137" spans="1:15" ht="12.75" x14ac:dyDescent="0.2">
      <c r="A137" s="124" t="str">
        <f t="shared" si="44"/>
        <v>Interesa per kredi direkte ose bono</v>
      </c>
      <c r="B137" s="971">
        <f t="shared" si="44"/>
        <v>650</v>
      </c>
      <c r="C137" s="972">
        <f t="shared" si="44"/>
        <v>0</v>
      </c>
      <c r="D137" s="973">
        <f t="shared" si="44"/>
        <v>0</v>
      </c>
      <c r="E137" s="37"/>
      <c r="F137" s="37"/>
      <c r="G137" s="37"/>
      <c r="H137" s="53"/>
      <c r="I137" s="420"/>
      <c r="J137" s="986"/>
      <c r="K137" s="987"/>
      <c r="L137" s="987"/>
      <c r="M137" s="987"/>
      <c r="N137" s="987"/>
      <c r="O137" s="988"/>
    </row>
    <row r="138" spans="1:15" ht="12.75" x14ac:dyDescent="0.2">
      <c r="A138" s="252" t="str">
        <f>A99</f>
        <v>Të tjera</v>
      </c>
      <c r="B138" s="941" t="str">
        <f>B99</f>
        <v>69 / ?</v>
      </c>
      <c r="C138" s="942">
        <f>C99</f>
        <v>0</v>
      </c>
      <c r="D138" s="439" t="str">
        <f>IF(OR(E138&lt;0,F138&lt;0,G138&lt;0),"STOP","OK!")</f>
        <v>OK!</v>
      </c>
      <c r="E138" s="130">
        <f>-E126+E111-(SUM(E128:E137))</f>
        <v>0</v>
      </c>
      <c r="F138" s="308">
        <f t="shared" ref="F138:G138" si="49">-F126+F111-(SUM(F128:F137))</f>
        <v>0</v>
      </c>
      <c r="G138" s="308">
        <f t="shared" si="49"/>
        <v>0</v>
      </c>
      <c r="H138" s="53"/>
      <c r="I138" s="419">
        <f>N109</f>
        <v>2023</v>
      </c>
      <c r="J138" s="983"/>
      <c r="K138" s="984"/>
      <c r="L138" s="984"/>
      <c r="M138" s="984"/>
      <c r="N138" s="984"/>
      <c r="O138" s="985"/>
    </row>
    <row r="139" spans="1:15" ht="12.75" x14ac:dyDescent="0.2">
      <c r="A139" s="124" t="str">
        <f>A100</f>
        <v>SHPENZIME KORRENTE</v>
      </c>
      <c r="B139" s="974"/>
      <c r="C139" s="975"/>
      <c r="D139" s="976"/>
      <c r="E139" s="129">
        <f>SUM(E128:E138)</f>
        <v>0</v>
      </c>
      <c r="F139" s="129">
        <f t="shared" ref="F139:G139" si="50">SUM(F128:F138)</f>
        <v>0</v>
      </c>
      <c r="G139" s="129">
        <f t="shared" si="50"/>
        <v>0</v>
      </c>
      <c r="H139" s="53"/>
      <c r="I139" s="420"/>
      <c r="J139" s="989"/>
      <c r="K139" s="990"/>
      <c r="L139" s="990"/>
      <c r="M139" s="990"/>
      <c r="N139" s="990"/>
      <c r="O139" s="991"/>
    </row>
    <row r="140" spans="1:15" ht="12.75" x14ac:dyDescent="0.2">
      <c r="A140" s="125"/>
      <c r="B140" s="210"/>
      <c r="C140" s="126"/>
      <c r="D140" s="126"/>
      <c r="E140" s="10"/>
      <c r="F140" s="10"/>
      <c r="G140" s="133"/>
      <c r="H140" s="53"/>
      <c r="I140" s="419">
        <f>O109</f>
        <v>2024</v>
      </c>
      <c r="J140" s="983"/>
      <c r="K140" s="984"/>
      <c r="L140" s="984"/>
      <c r="M140" s="984"/>
      <c r="N140" s="984"/>
      <c r="O140" s="985"/>
    </row>
    <row r="141" spans="1:15" ht="12.75" x14ac:dyDescent="0.2">
      <c r="A141" s="137" t="str">
        <f>A102</f>
        <v>SHPENZIME TË PRITSHME</v>
      </c>
      <c r="B141" s="34">
        <f>B111</f>
        <v>0</v>
      </c>
      <c r="C141" s="34">
        <f t="shared" ref="C141:D141" si="51">C111</f>
        <v>0</v>
      </c>
      <c r="D141" s="34">
        <f t="shared" si="51"/>
        <v>0</v>
      </c>
      <c r="E141" s="129">
        <f>E126+E139</f>
        <v>0</v>
      </c>
      <c r="F141" s="129">
        <f>F126+F139</f>
        <v>0</v>
      </c>
      <c r="G141" s="129">
        <f t="shared" ref="G141" si="52">G126+G139</f>
        <v>0</v>
      </c>
      <c r="H141" s="53"/>
      <c r="I141" s="420"/>
      <c r="J141" s="989"/>
      <c r="K141" s="990"/>
      <c r="L141" s="990"/>
      <c r="M141" s="990"/>
      <c r="N141" s="990"/>
      <c r="O141" s="991"/>
    </row>
    <row r="144" spans="1:15" ht="17.25" customHeight="1" x14ac:dyDescent="0.2">
      <c r="A144" s="213" t="str">
        <f t="shared" ref="A144:O144" si="53">A66</f>
        <v>Nënfunksioni 3</v>
      </c>
      <c r="B144" s="937" t="str">
        <f t="shared" si="53"/>
        <v>031 Shërbimet Policore</v>
      </c>
      <c r="C144" s="937">
        <f t="shared" si="53"/>
        <v>0</v>
      </c>
      <c r="D144" s="937">
        <f t="shared" si="53"/>
        <v>0</v>
      </c>
      <c r="E144" s="937">
        <f t="shared" si="53"/>
        <v>0</v>
      </c>
      <c r="F144" s="937">
        <f t="shared" si="53"/>
        <v>0</v>
      </c>
      <c r="G144" s="937">
        <f t="shared" si="53"/>
        <v>0</v>
      </c>
      <c r="H144" s="937">
        <f t="shared" si="53"/>
        <v>0</v>
      </c>
      <c r="I144" s="937">
        <f t="shared" si="53"/>
        <v>0</v>
      </c>
      <c r="J144" s="937">
        <f t="shared" si="53"/>
        <v>0</v>
      </c>
      <c r="K144" s="937">
        <f t="shared" si="53"/>
        <v>0</v>
      </c>
      <c r="L144" s="937">
        <f t="shared" si="53"/>
        <v>0</v>
      </c>
      <c r="M144" s="937">
        <f t="shared" si="53"/>
        <v>0</v>
      </c>
      <c r="N144" s="937">
        <f t="shared" si="53"/>
        <v>0</v>
      </c>
      <c r="O144" s="937">
        <f t="shared" si="53"/>
        <v>0</v>
      </c>
    </row>
    <row r="145" spans="1:15" ht="17.25" customHeight="1" x14ac:dyDescent="0.2">
      <c r="A145" s="276" t="str">
        <f>A8</f>
        <v>Programi 3c</v>
      </c>
      <c r="B145" s="937">
        <f>C8</f>
        <v>0</v>
      </c>
      <c r="C145" s="937" t="e">
        <f>#REF!</f>
        <v>#REF!</v>
      </c>
      <c r="D145" s="937" t="e">
        <f>#REF!</f>
        <v>#REF!</v>
      </c>
      <c r="E145" s="937" t="e">
        <f>#REF!</f>
        <v>#REF!</v>
      </c>
      <c r="F145" s="937" t="e">
        <f>#REF!</f>
        <v>#REF!</v>
      </c>
      <c r="G145" s="937" t="e">
        <f>#REF!</f>
        <v>#REF!</v>
      </c>
      <c r="H145" s="937" t="e">
        <f>#REF!</f>
        <v>#REF!</v>
      </c>
      <c r="I145" s="937" t="e">
        <f>#REF!</f>
        <v>#REF!</v>
      </c>
      <c r="J145" s="937" t="e">
        <f>#REF!</f>
        <v>#REF!</v>
      </c>
      <c r="K145" s="937" t="e">
        <f>#REF!</f>
        <v>#REF!</v>
      </c>
      <c r="L145" s="937" t="e">
        <f>#REF!</f>
        <v>#REF!</v>
      </c>
      <c r="M145" s="937" t="e">
        <f>#REF!</f>
        <v>#REF!</v>
      </c>
      <c r="N145" s="937" t="e">
        <f>#REF!</f>
        <v>#REF!</v>
      </c>
      <c r="O145" s="937" t="e">
        <f>#REF!</f>
        <v>#REF!</v>
      </c>
    </row>
    <row r="146" spans="1:15" ht="17.25" customHeight="1" x14ac:dyDescent="0.2">
      <c r="A146" s="646">
        <f>'(B3) Struktura Funksionale'!B24</f>
        <v>0</v>
      </c>
      <c r="B146" s="568"/>
      <c r="C146" s="568"/>
      <c r="D146" s="568"/>
      <c r="E146" s="568"/>
      <c r="F146" s="568"/>
      <c r="G146" s="568"/>
      <c r="H146" s="568"/>
      <c r="I146" s="568"/>
      <c r="J146" s="568"/>
      <c r="K146" s="568"/>
      <c r="L146" s="568"/>
      <c r="M146" s="568"/>
      <c r="N146" s="568"/>
      <c r="O146" s="569"/>
    </row>
    <row r="147" spans="1:15" ht="22.5" customHeight="1" x14ac:dyDescent="0.2">
      <c r="A147" s="964" t="str">
        <f t="shared" ref="A147:G147" si="54">A69</f>
        <v>SHPENZIME TË PRITSHME</v>
      </c>
      <c r="B147" s="965">
        <f t="shared" si="54"/>
        <v>0</v>
      </c>
      <c r="C147" s="965">
        <f t="shared" si="54"/>
        <v>0</v>
      </c>
      <c r="D147" s="965">
        <f t="shared" si="54"/>
        <v>0</v>
      </c>
      <c r="E147" s="965">
        <f t="shared" si="54"/>
        <v>0</v>
      </c>
      <c r="F147" s="965">
        <f t="shared" si="54"/>
        <v>0</v>
      </c>
      <c r="G147" s="966">
        <f t="shared" si="54"/>
        <v>0</v>
      </c>
      <c r="H147" s="131"/>
      <c r="I147" s="967" t="str">
        <f t="shared" ref="I147:O147" si="55">I69</f>
        <v xml:space="preserve">TË ARDHURAT E PRITSHME </v>
      </c>
      <c r="J147" s="965">
        <f t="shared" si="55"/>
        <v>0</v>
      </c>
      <c r="K147" s="965">
        <f t="shared" si="55"/>
        <v>0</v>
      </c>
      <c r="L147" s="965">
        <f t="shared" si="55"/>
        <v>0</v>
      </c>
      <c r="M147" s="965">
        <f t="shared" si="55"/>
        <v>0</v>
      </c>
      <c r="N147" s="965">
        <f t="shared" si="55"/>
        <v>0</v>
      </c>
      <c r="O147" s="966">
        <f t="shared" si="55"/>
        <v>0</v>
      </c>
    </row>
    <row r="148" spans="1:15" ht="20.25" customHeight="1" x14ac:dyDescent="0.2">
      <c r="A148" s="211"/>
      <c r="B148" s="417">
        <f t="shared" ref="B148:G148" si="56">B70</f>
        <v>2019</v>
      </c>
      <c r="C148" s="417">
        <f t="shared" si="56"/>
        <v>2020</v>
      </c>
      <c r="D148" s="417">
        <f t="shared" si="56"/>
        <v>2021</v>
      </c>
      <c r="E148" s="251">
        <f t="shared" si="56"/>
        <v>2022</v>
      </c>
      <c r="F148" s="251">
        <f t="shared" si="56"/>
        <v>2023</v>
      </c>
      <c r="G148" s="251">
        <f t="shared" si="56"/>
        <v>2024</v>
      </c>
      <c r="H148" s="212"/>
      <c r="I148" s="307"/>
      <c r="J148" s="249">
        <f t="shared" ref="J148:O148" si="57">J70</f>
        <v>2019</v>
      </c>
      <c r="K148" s="249">
        <f t="shared" si="57"/>
        <v>2020</v>
      </c>
      <c r="L148" s="249">
        <f t="shared" si="57"/>
        <v>2021</v>
      </c>
      <c r="M148" s="250">
        <f t="shared" si="57"/>
        <v>2022</v>
      </c>
      <c r="N148" s="250">
        <f t="shared" si="57"/>
        <v>2023</v>
      </c>
      <c r="O148" s="250">
        <f t="shared" si="57"/>
        <v>2024</v>
      </c>
    </row>
    <row r="149" spans="1:15" ht="12.75" x14ac:dyDescent="0.2">
      <c r="A149" s="423"/>
      <c r="B149" s="427"/>
      <c r="C149" s="428"/>
      <c r="D149" s="426"/>
      <c r="E149" s="349"/>
      <c r="F149" s="349"/>
      <c r="G149" s="350"/>
      <c r="H149" s="131"/>
      <c r="I149" s="423"/>
      <c r="J149" s="349"/>
      <c r="K149" s="349"/>
      <c r="L149" s="349"/>
      <c r="M149" s="349"/>
      <c r="N149" s="349"/>
      <c r="O149" s="350"/>
    </row>
    <row r="150" spans="1:15" ht="12.75" x14ac:dyDescent="0.2">
      <c r="A150" s="137" t="str">
        <f>A72</f>
        <v>SHPENZIME TË PRITSHME</v>
      </c>
      <c r="B150" s="34">
        <f>VLOOKUP(A145,'(C1) Shpenzimet vitet e kaluara'!A$9:O$177,5,FALSE)</f>
        <v>0</v>
      </c>
      <c r="C150" s="34">
        <f>VLOOKUP(A145,'(C1) Shpenzimet vitet e kaluara'!A$9:O$177,9,FALSE)</f>
        <v>0</v>
      </c>
      <c r="D150" s="34">
        <f>VLOOKUP(A145,'(C1) Shpenzimet vitet e kaluara'!A$9:O$177,13,FALSE)</f>
        <v>0</v>
      </c>
      <c r="E150" s="37"/>
      <c r="F150" s="37"/>
      <c r="G150" s="37"/>
      <c r="I150" s="938" t="str">
        <f t="shared" ref="I150:O150" si="58">I72</f>
        <v>VLERËSIM I ARDHURAVE NGA TARIFAT</v>
      </c>
      <c r="J150" s="939">
        <f t="shared" si="58"/>
        <v>0</v>
      </c>
      <c r="K150" s="939">
        <f t="shared" si="58"/>
        <v>0</v>
      </c>
      <c r="L150" s="939">
        <f t="shared" si="58"/>
        <v>0</v>
      </c>
      <c r="M150" s="939">
        <f t="shared" si="58"/>
        <v>0</v>
      </c>
      <c r="N150" s="939">
        <f t="shared" si="58"/>
        <v>0</v>
      </c>
      <c r="O150" s="940">
        <f t="shared" si="58"/>
        <v>0</v>
      </c>
    </row>
    <row r="151" spans="1:15" ht="12.75" x14ac:dyDescent="0.2">
      <c r="A151" s="125"/>
      <c r="B151" s="210"/>
      <c r="C151" s="126"/>
      <c r="D151" s="126"/>
      <c r="E151" s="10"/>
      <c r="F151" s="10"/>
      <c r="G151" s="133"/>
      <c r="I151" s="137" t="str">
        <f>I73</f>
        <v>VLERËSIM I ARDHURAVE NGA TARIFAT</v>
      </c>
      <c r="J151" s="35">
        <f>VLOOKUP($A145,'(C1) Shpenzimet vitet e kaluara'!$A$9:$O$177,6,FALSE)</f>
        <v>0</v>
      </c>
      <c r="K151" s="35">
        <f>VLOOKUP($A145,'(C1) Shpenzimet vitet e kaluara'!$A$9:$O$177,10,FALSE)</f>
        <v>0</v>
      </c>
      <c r="L151" s="35">
        <f>VLOOKUP($A145,'(C1) Shpenzimet vitet e kaluara'!$A$9:$O$177,14,FALSE)</f>
        <v>0</v>
      </c>
      <c r="M151" s="37"/>
      <c r="N151" s="37"/>
      <c r="O151" s="37"/>
    </row>
    <row r="152" spans="1:15" ht="12.75" x14ac:dyDescent="0.2">
      <c r="A152" s="944" t="str">
        <f t="shared" ref="A152:G153" si="59">A74</f>
        <v>SHPENZIME TË PRITSHME</v>
      </c>
      <c r="B152" s="945">
        <f t="shared" si="59"/>
        <v>0</v>
      </c>
      <c r="C152" s="945">
        <f t="shared" si="59"/>
        <v>0</v>
      </c>
      <c r="D152" s="945">
        <f t="shared" si="59"/>
        <v>0</v>
      </c>
      <c r="E152" s="945">
        <f t="shared" si="59"/>
        <v>0</v>
      </c>
      <c r="F152" s="945">
        <f t="shared" si="59"/>
        <v>0</v>
      </c>
      <c r="G152" s="946">
        <f t="shared" si="59"/>
        <v>0</v>
      </c>
      <c r="H152" s="10"/>
    </row>
    <row r="153" spans="1:15" ht="12.75" x14ac:dyDescent="0.2">
      <c r="A153" s="938" t="str">
        <f t="shared" si="59"/>
        <v>KOSTO DIREKTE PËR PROJEKTET DHE SHPENZIMET KAPITALE</v>
      </c>
      <c r="B153" s="939">
        <f t="shared" si="59"/>
        <v>0</v>
      </c>
      <c r="C153" s="939">
        <f t="shared" si="59"/>
        <v>0</v>
      </c>
      <c r="D153" s="939">
        <f t="shared" si="59"/>
        <v>0</v>
      </c>
      <c r="E153" s="939">
        <f t="shared" si="59"/>
        <v>0</v>
      </c>
      <c r="F153" s="939">
        <f t="shared" si="59"/>
        <v>0</v>
      </c>
      <c r="G153" s="940">
        <f t="shared" si="59"/>
        <v>0</v>
      </c>
      <c r="H153" s="31"/>
      <c r="I153" s="938" t="str">
        <f t="shared" ref="I153:I158" si="60">I75</f>
        <v>VLERËSIMI I TË ARDHURAVE ME DESTINACION</v>
      </c>
      <c r="J153" s="939"/>
      <c r="K153" s="939"/>
      <c r="L153" s="939"/>
      <c r="M153" s="939"/>
      <c r="N153" s="939"/>
      <c r="O153" s="940"/>
    </row>
    <row r="154" spans="1:15" ht="12.75" x14ac:dyDescent="0.2">
      <c r="A154" s="124" t="str">
        <f t="shared" ref="A154:D176" si="61">A76</f>
        <v>Pagat</v>
      </c>
      <c r="B154" s="941">
        <f t="shared" si="61"/>
        <v>600</v>
      </c>
      <c r="C154" s="942">
        <f t="shared" si="61"/>
        <v>0</v>
      </c>
      <c r="D154" s="943">
        <f t="shared" si="61"/>
        <v>0</v>
      </c>
      <c r="E154" s="129"/>
      <c r="F154" s="129"/>
      <c r="G154" s="129"/>
      <c r="H154" s="31"/>
      <c r="I154" s="390" t="str">
        <f t="shared" si="60"/>
        <v>Transferta e kushtëzuar</v>
      </c>
      <c r="J154" s="387"/>
      <c r="K154" s="389"/>
      <c r="L154" s="388"/>
      <c r="M154" s="128"/>
      <c r="N154" s="128"/>
      <c r="O154" s="132"/>
    </row>
    <row r="155" spans="1:15" ht="12.75" x14ac:dyDescent="0.2">
      <c r="A155" s="124" t="str">
        <f t="shared" si="61"/>
        <v>Sigurimet Shoqërore</v>
      </c>
      <c r="B155" s="941">
        <f t="shared" si="61"/>
        <v>601</v>
      </c>
      <c r="C155" s="942">
        <f t="shared" si="61"/>
        <v>0</v>
      </c>
      <c r="D155" s="943">
        <f t="shared" si="61"/>
        <v>0</v>
      </c>
      <c r="E155" s="129"/>
      <c r="F155" s="129"/>
      <c r="G155" s="129"/>
      <c r="H155" s="31"/>
      <c r="I155" s="390" t="str">
        <f t="shared" si="60"/>
        <v>Trasferta Specifike</v>
      </c>
      <c r="J155" s="387"/>
      <c r="K155" s="389"/>
      <c r="L155" s="388"/>
      <c r="M155" s="128"/>
      <c r="N155" s="128"/>
      <c r="O155" s="132"/>
    </row>
    <row r="156" spans="1:15" ht="12.75" x14ac:dyDescent="0.2">
      <c r="A156" s="124" t="str">
        <f t="shared" si="61"/>
        <v>Mallra dhe shërbime</v>
      </c>
      <c r="B156" s="941">
        <f t="shared" si="61"/>
        <v>602</v>
      </c>
      <c r="C156" s="942">
        <f t="shared" si="61"/>
        <v>0</v>
      </c>
      <c r="D156" s="943">
        <f t="shared" si="61"/>
        <v>0</v>
      </c>
      <c r="E156" s="129"/>
      <c r="F156" s="129"/>
      <c r="G156" s="129"/>
      <c r="H156" s="53"/>
      <c r="I156" s="390" t="str">
        <f t="shared" si="60"/>
        <v>Trashëgimi me destinacion</v>
      </c>
      <c r="J156" s="387"/>
      <c r="K156" s="389"/>
      <c r="L156" s="388"/>
      <c r="M156" s="302">
        <f>VLOOKUP($A145,'(C4) Trashëgimi me destinacion'!$A$8:$F$168,4,FALSE)</f>
        <v>0</v>
      </c>
      <c r="N156" s="548">
        <f>VLOOKUP($A145,'(C4) Trashëgimi me destinacion'!$A$8:$F$168,5,FALSE)</f>
        <v>0</v>
      </c>
      <c r="O156" s="548">
        <f>VLOOKUP($A145,'(C4) Trashëgimi me destinacion'!$A$8:$F$168,6,FALSE)</f>
        <v>0</v>
      </c>
    </row>
    <row r="157" spans="1:15" ht="12.75" x14ac:dyDescent="0.2">
      <c r="A157" s="124" t="str">
        <f t="shared" si="61"/>
        <v>Subvencione</v>
      </c>
      <c r="B157" s="941">
        <f t="shared" si="61"/>
        <v>603</v>
      </c>
      <c r="C157" s="942">
        <f t="shared" si="61"/>
        <v>0</v>
      </c>
      <c r="D157" s="943">
        <f t="shared" si="61"/>
        <v>0</v>
      </c>
      <c r="E157" s="129"/>
      <c r="F157" s="129"/>
      <c r="G157" s="129"/>
      <c r="H157" s="8"/>
      <c r="I157" s="390" t="str">
        <f t="shared" si="60"/>
        <v>Burime të tjera (përfshirë gjobat)</v>
      </c>
      <c r="J157" s="387"/>
      <c r="K157" s="389"/>
      <c r="L157" s="388"/>
      <c r="M157" s="128"/>
      <c r="N157" s="128"/>
      <c r="O157" s="132"/>
    </row>
    <row r="158" spans="1:15" ht="12.75" x14ac:dyDescent="0.2">
      <c r="A158" s="124" t="str">
        <f t="shared" si="61"/>
        <v>Të tjera transferta korrente të brendshme</v>
      </c>
      <c r="B158" s="941">
        <f t="shared" si="61"/>
        <v>604</v>
      </c>
      <c r="C158" s="942">
        <f t="shared" si="61"/>
        <v>0</v>
      </c>
      <c r="D158" s="943">
        <f t="shared" si="61"/>
        <v>0</v>
      </c>
      <c r="E158" s="129"/>
      <c r="F158" s="129"/>
      <c r="G158" s="129"/>
      <c r="H158" s="53"/>
      <c r="I158" s="390" t="str">
        <f t="shared" si="60"/>
        <v>VLERËSIMI I TË ARDHURAVE ME DESTINACION</v>
      </c>
      <c r="J158" s="35">
        <f>VLOOKUP($A145,'(C1) Shpenzimet vitet e kaluara'!$A$9:$O$177,7,FALSE)</f>
        <v>0</v>
      </c>
      <c r="K158" s="35">
        <f>VLOOKUP($A145,'(C1) Shpenzimet vitet e kaluara'!$A$9:$O$177,11,FALSE)</f>
        <v>0</v>
      </c>
      <c r="L158" s="35">
        <f>VLOOKUP($A145,'(C1) Shpenzimet vitet e kaluara'!$A$9:$O$177,15,FALSE)</f>
        <v>0</v>
      </c>
      <c r="M158" s="129">
        <f>SUM(M154:M157)</f>
        <v>0</v>
      </c>
      <c r="N158" s="129">
        <f t="shared" ref="N158:O158" si="62">SUM(N154:N157)</f>
        <v>0</v>
      </c>
      <c r="O158" s="129">
        <f t="shared" si="62"/>
        <v>0</v>
      </c>
    </row>
    <row r="159" spans="1:15" ht="12.75" x14ac:dyDescent="0.2">
      <c r="A159" s="124" t="str">
        <f t="shared" si="61"/>
        <v>Transferta korrente të huaja</v>
      </c>
      <c r="B159" s="941">
        <f t="shared" si="61"/>
        <v>605</v>
      </c>
      <c r="C159" s="942">
        <f t="shared" si="61"/>
        <v>0</v>
      </c>
      <c r="D159" s="943">
        <f t="shared" si="61"/>
        <v>0</v>
      </c>
      <c r="E159" s="129"/>
      <c r="F159" s="129"/>
      <c r="G159" s="129"/>
      <c r="H159" s="53"/>
    </row>
    <row r="160" spans="1:15" ht="12.75" x14ac:dyDescent="0.2">
      <c r="A160" s="124" t="str">
        <f t="shared" si="61"/>
        <v>Transferta për Buxhetet Familiare dhe Individët</v>
      </c>
      <c r="B160" s="941">
        <f t="shared" si="61"/>
        <v>606</v>
      </c>
      <c r="C160" s="942">
        <f t="shared" si="61"/>
        <v>0</v>
      </c>
      <c r="D160" s="943">
        <f t="shared" si="61"/>
        <v>0</v>
      </c>
      <c r="E160" s="129"/>
      <c r="F160" s="129"/>
      <c r="G160" s="129"/>
      <c r="H160" s="53"/>
      <c r="I160" s="137" t="str">
        <f>I82</f>
        <v xml:space="preserve">TË ARDHURAT E PRITSHME </v>
      </c>
      <c r="J160" s="34">
        <f>J151+J158</f>
        <v>0</v>
      </c>
      <c r="K160" s="34">
        <f>K151+K158</f>
        <v>0</v>
      </c>
      <c r="L160" s="34">
        <f>L151+L158</f>
        <v>0</v>
      </c>
      <c r="M160" s="129">
        <f>M158+M151</f>
        <v>0</v>
      </c>
      <c r="N160" s="129">
        <f>N158+N151</f>
        <v>0</v>
      </c>
      <c r="O160" s="129">
        <f>O158+O151</f>
        <v>0</v>
      </c>
    </row>
    <row r="161" spans="1:15" ht="12.75" x14ac:dyDescent="0.2">
      <c r="A161" s="124" t="str">
        <f t="shared" si="61"/>
        <v>Shpenzimet kapitale</v>
      </c>
      <c r="B161" s="941" t="str">
        <f t="shared" si="61"/>
        <v>230 / 231</v>
      </c>
      <c r="C161" s="942">
        <f t="shared" si="61"/>
        <v>0</v>
      </c>
      <c r="D161" s="943">
        <f t="shared" si="61"/>
        <v>0</v>
      </c>
      <c r="E161" s="37"/>
      <c r="F161" s="37"/>
      <c r="G161" s="37"/>
      <c r="H161" s="53"/>
    </row>
    <row r="162" spans="1:15" ht="12.75" x14ac:dyDescent="0.2">
      <c r="A162" s="124" t="str">
        <f t="shared" si="61"/>
        <v>Rezerva</v>
      </c>
      <c r="B162" s="941">
        <f t="shared" si="61"/>
        <v>609</v>
      </c>
      <c r="C162" s="942">
        <f t="shared" si="61"/>
        <v>0</v>
      </c>
      <c r="D162" s="943">
        <f t="shared" si="61"/>
        <v>0</v>
      </c>
      <c r="E162" s="129"/>
      <c r="F162" s="129"/>
      <c r="G162" s="129"/>
      <c r="H162" s="53"/>
    </row>
    <row r="163" spans="1:15" ht="12.75" x14ac:dyDescent="0.2">
      <c r="A163" s="124" t="str">
        <f t="shared" si="61"/>
        <v>Interesa per kredi direkte ose bono</v>
      </c>
      <c r="B163" s="941">
        <f t="shared" si="61"/>
        <v>650</v>
      </c>
      <c r="C163" s="942">
        <f t="shared" si="61"/>
        <v>0</v>
      </c>
      <c r="D163" s="943">
        <f t="shared" si="61"/>
        <v>0</v>
      </c>
      <c r="E163" s="129"/>
      <c r="F163" s="129"/>
      <c r="G163" s="129"/>
      <c r="H163" s="53"/>
    </row>
    <row r="164" spans="1:15" ht="12.75" x14ac:dyDescent="0.2">
      <c r="A164" s="124" t="str">
        <f t="shared" si="61"/>
        <v>Të tjera</v>
      </c>
      <c r="B164" s="941" t="str">
        <f t="shared" si="61"/>
        <v>69 / ?</v>
      </c>
      <c r="C164" s="942">
        <f t="shared" si="61"/>
        <v>0</v>
      </c>
      <c r="D164" s="943">
        <f t="shared" si="61"/>
        <v>0</v>
      </c>
      <c r="E164" s="129"/>
      <c r="F164" s="129"/>
      <c r="G164" s="129"/>
      <c r="H164" s="53"/>
      <c r="I164" s="947" t="str">
        <f t="shared" ref="I164:O165" si="63">I86</f>
        <v>SHUMA E KËRKUAR NETO</v>
      </c>
      <c r="J164" s="948">
        <f t="shared" si="63"/>
        <v>0</v>
      </c>
      <c r="K164" s="948">
        <f t="shared" si="63"/>
        <v>0</v>
      </c>
      <c r="L164" s="948">
        <f t="shared" si="63"/>
        <v>0</v>
      </c>
      <c r="M164" s="948">
        <f t="shared" si="63"/>
        <v>0</v>
      </c>
      <c r="N164" s="948">
        <f t="shared" si="63"/>
        <v>0</v>
      </c>
      <c r="O164" s="949">
        <f t="shared" si="63"/>
        <v>0</v>
      </c>
    </row>
    <row r="165" spans="1:15" ht="12.75" customHeight="1" x14ac:dyDescent="0.2">
      <c r="A165" s="306" t="str">
        <f t="shared" si="61"/>
        <v>KOSTO DIREKTE PËR PROJEKTET DHE SHPENZIMET KAPITALE</v>
      </c>
      <c r="B165" s="941">
        <f t="shared" si="61"/>
        <v>0</v>
      </c>
      <c r="C165" s="942">
        <f t="shared" si="61"/>
        <v>0</v>
      </c>
      <c r="D165" s="943">
        <f t="shared" si="61"/>
        <v>0</v>
      </c>
      <c r="E165" s="129">
        <f>SUM(E154:E164)</f>
        <v>0</v>
      </c>
      <c r="F165" s="129">
        <f t="shared" ref="F165:G165" si="64">SUM(F154:F164)</f>
        <v>0</v>
      </c>
      <c r="G165" s="129">
        <f t="shared" si="64"/>
        <v>0</v>
      </c>
      <c r="H165" s="53"/>
      <c r="I165" s="950">
        <f t="shared" si="63"/>
        <v>0</v>
      </c>
      <c r="J165" s="951">
        <f t="shared" si="63"/>
        <v>0</v>
      </c>
      <c r="K165" s="951">
        <f t="shared" si="63"/>
        <v>0</v>
      </c>
      <c r="L165" s="951">
        <f t="shared" si="63"/>
        <v>0</v>
      </c>
      <c r="M165" s="951">
        <f t="shared" si="63"/>
        <v>0</v>
      </c>
      <c r="N165" s="951">
        <f t="shared" si="63"/>
        <v>0</v>
      </c>
      <c r="O165" s="952">
        <f t="shared" si="63"/>
        <v>0</v>
      </c>
    </row>
    <row r="166" spans="1:15" ht="12.75" x14ac:dyDescent="0.2">
      <c r="A166" s="938" t="str">
        <f t="shared" si="61"/>
        <v>SHPENZIME KORRENTE</v>
      </c>
      <c r="B166" s="939">
        <f t="shared" si="61"/>
        <v>0</v>
      </c>
      <c r="C166" s="939">
        <f t="shared" si="61"/>
        <v>0</v>
      </c>
      <c r="D166" s="939">
        <f t="shared" si="61"/>
        <v>0</v>
      </c>
      <c r="E166" s="939">
        <f>E88</f>
        <v>0</v>
      </c>
      <c r="F166" s="939">
        <f>F88</f>
        <v>0</v>
      </c>
      <c r="G166" s="940">
        <f>G88</f>
        <v>0</v>
      </c>
      <c r="H166" s="53"/>
      <c r="I166" s="17" t="str">
        <f>I88</f>
        <v>SHUMA E KËRKUAR NETO</v>
      </c>
      <c r="J166" s="18">
        <f t="shared" ref="J166:O166" si="65">B150-J160</f>
        <v>0</v>
      </c>
      <c r="K166" s="18">
        <f t="shared" si="65"/>
        <v>0</v>
      </c>
      <c r="L166" s="18">
        <f t="shared" si="65"/>
        <v>0</v>
      </c>
      <c r="M166" s="18">
        <f t="shared" si="65"/>
        <v>0</v>
      </c>
      <c r="N166" s="18">
        <f t="shared" si="65"/>
        <v>0</v>
      </c>
      <c r="O166" s="18">
        <f t="shared" si="65"/>
        <v>0</v>
      </c>
    </row>
    <row r="167" spans="1:15" ht="12.75" x14ac:dyDescent="0.2">
      <c r="A167" s="124" t="str">
        <f t="shared" si="61"/>
        <v>Pagat</v>
      </c>
      <c r="B167" s="941">
        <f t="shared" si="61"/>
        <v>600</v>
      </c>
      <c r="C167" s="942">
        <f t="shared" si="61"/>
        <v>0</v>
      </c>
      <c r="D167" s="943">
        <f t="shared" si="61"/>
        <v>0</v>
      </c>
      <c r="E167" s="37"/>
      <c r="F167" s="37"/>
      <c r="G167" s="37"/>
      <c r="H167" s="53"/>
      <c r="I167" s="53"/>
      <c r="J167" s="53"/>
      <c r="K167" s="53"/>
      <c r="L167" s="14"/>
      <c r="M167" s="54"/>
    </row>
    <row r="168" spans="1:15" ht="12.75" x14ac:dyDescent="0.2">
      <c r="A168" s="124" t="str">
        <f t="shared" si="61"/>
        <v>Sigurimet Shoqërore</v>
      </c>
      <c r="B168" s="941">
        <f t="shared" si="61"/>
        <v>601</v>
      </c>
      <c r="C168" s="942">
        <f t="shared" si="61"/>
        <v>0</v>
      </c>
      <c r="D168" s="943">
        <f t="shared" si="61"/>
        <v>0</v>
      </c>
      <c r="E168" s="37"/>
      <c r="F168" s="37"/>
      <c r="G168" s="37"/>
      <c r="H168" s="53"/>
    </row>
    <row r="169" spans="1:15" ht="12.75" x14ac:dyDescent="0.2">
      <c r="A169" s="124" t="str">
        <f t="shared" si="61"/>
        <v>Mallra dhe shërbime</v>
      </c>
      <c r="B169" s="941">
        <f t="shared" si="61"/>
        <v>602</v>
      </c>
      <c r="C169" s="942">
        <f t="shared" si="61"/>
        <v>0</v>
      </c>
      <c r="D169" s="943">
        <f t="shared" si="61"/>
        <v>0</v>
      </c>
      <c r="E169" s="37"/>
      <c r="F169" s="37"/>
      <c r="G169" s="37"/>
      <c r="H169" s="53"/>
      <c r="I169" s="252" t="str">
        <f>I130</f>
        <v>Angazhimet</v>
      </c>
      <c r="J169" s="1002" t="str">
        <f>J130</f>
        <v>Vlera Totale për Aktivitet</v>
      </c>
      <c r="K169" s="1003"/>
      <c r="L169" s="1004"/>
      <c r="M169" s="129">
        <f>VLOOKUP($A145,'(C5) Angazhimet'!$A$8:$F$168,4,FALSE)</f>
        <v>0</v>
      </c>
      <c r="N169" s="129">
        <f>VLOOKUP($A145,'(C5) Angazhimet'!$A$8:$F$168,5,FALSE)</f>
        <v>0</v>
      </c>
      <c r="O169" s="129">
        <f>VLOOKUP($A145,'(C5) Angazhimet'!$A$8:$F$168,6,FALSE)</f>
        <v>0</v>
      </c>
    </row>
    <row r="170" spans="1:15" ht="12.75" x14ac:dyDescent="0.2">
      <c r="A170" s="124" t="str">
        <f t="shared" si="61"/>
        <v>Subvencione</v>
      </c>
      <c r="B170" s="941">
        <f t="shared" si="61"/>
        <v>603</v>
      </c>
      <c r="C170" s="942">
        <f t="shared" si="61"/>
        <v>0</v>
      </c>
      <c r="D170" s="943">
        <f t="shared" si="61"/>
        <v>0</v>
      </c>
      <c r="E170" s="37"/>
      <c r="F170" s="37"/>
      <c r="G170" s="37"/>
      <c r="H170" s="53"/>
      <c r="I170" s="318" t="str">
        <f>I131</f>
        <v>Qëllime</v>
      </c>
      <c r="J170" s="1002" t="str">
        <f>J131</f>
        <v>Shpenzimet kapitale</v>
      </c>
      <c r="K170" s="1003"/>
      <c r="L170" s="1004"/>
      <c r="M170" s="128"/>
      <c r="N170" s="128"/>
      <c r="O170" s="132"/>
    </row>
    <row r="171" spans="1:15" ht="12.75" x14ac:dyDescent="0.2">
      <c r="A171" s="124" t="str">
        <f t="shared" si="61"/>
        <v>Të tjera transferta korrente të brendshme</v>
      </c>
      <c r="B171" s="941">
        <f t="shared" si="61"/>
        <v>604</v>
      </c>
      <c r="C171" s="942">
        <f t="shared" si="61"/>
        <v>0</v>
      </c>
      <c r="D171" s="943">
        <f t="shared" si="61"/>
        <v>0</v>
      </c>
      <c r="E171" s="37"/>
      <c r="F171" s="37"/>
      <c r="G171" s="37"/>
      <c r="H171" s="53"/>
      <c r="I171" s="315"/>
      <c r="J171" s="1002" t="str">
        <f>J132</f>
        <v>Mallra dhe shërbime</v>
      </c>
      <c r="K171" s="1003"/>
      <c r="L171" s="1004"/>
      <c r="M171" s="128"/>
      <c r="N171" s="128"/>
      <c r="O171" s="132"/>
    </row>
    <row r="172" spans="1:15" ht="12.75" x14ac:dyDescent="0.2">
      <c r="A172" s="124" t="str">
        <f t="shared" si="61"/>
        <v>Transferta korrente të huaja</v>
      </c>
      <c r="B172" s="941">
        <f t="shared" si="61"/>
        <v>605</v>
      </c>
      <c r="C172" s="942">
        <f t="shared" si="61"/>
        <v>0</v>
      </c>
      <c r="D172" s="943">
        <f t="shared" si="61"/>
        <v>0</v>
      </c>
      <c r="E172" s="37"/>
      <c r="F172" s="37"/>
      <c r="G172" s="37"/>
      <c r="H172" s="53"/>
      <c r="I172" s="315"/>
      <c r="J172" s="1002" t="str">
        <f>J133</f>
        <v>Qëllime të mëtejshme</v>
      </c>
      <c r="K172" s="1003"/>
      <c r="L172" s="1004"/>
      <c r="M172" s="128"/>
      <c r="N172" s="128"/>
      <c r="O172" s="132"/>
    </row>
    <row r="173" spans="1:15" ht="12.75" x14ac:dyDescent="0.2">
      <c r="A173" s="124" t="str">
        <f t="shared" si="61"/>
        <v>Transferta për Buxhetet Familiare dhe Individët</v>
      </c>
      <c r="B173" s="941">
        <f t="shared" si="61"/>
        <v>606</v>
      </c>
      <c r="C173" s="942">
        <f t="shared" si="61"/>
        <v>0</v>
      </c>
      <c r="D173" s="943">
        <f t="shared" si="61"/>
        <v>0</v>
      </c>
      <c r="E173" s="37"/>
      <c r="F173" s="37"/>
      <c r="G173" s="37"/>
      <c r="H173" s="53"/>
      <c r="I173" s="315"/>
      <c r="J173" s="998"/>
      <c r="K173" s="998"/>
      <c r="L173" s="998"/>
      <c r="M173" s="344" t="str">
        <f>IF(SUM(M170:M172)=M169,"OK","STOP")</f>
        <v>OK</v>
      </c>
      <c r="N173" s="344" t="str">
        <f>IF(SUM(N170:N172)=N169,"OK","STOP")</f>
        <v>OK</v>
      </c>
      <c r="O173" s="344" t="str">
        <f>IF(SUM(O170:O172)=O169,"OK","STOP")</f>
        <v>OK</v>
      </c>
    </row>
    <row r="174" spans="1:15" ht="12.75" x14ac:dyDescent="0.2">
      <c r="A174" s="648" t="str">
        <f t="shared" si="61"/>
        <v>Shpenzimet kapitale</v>
      </c>
      <c r="B174" s="968" t="str">
        <f t="shared" si="61"/>
        <v>230 / 231</v>
      </c>
      <c r="C174" s="969">
        <f t="shared" si="61"/>
        <v>0</v>
      </c>
      <c r="D174" s="970">
        <f t="shared" si="61"/>
        <v>0</v>
      </c>
      <c r="E174" s="129"/>
      <c r="F174" s="129"/>
      <c r="G174" s="129"/>
      <c r="H174" s="53"/>
      <c r="I174" s="421" t="str">
        <f>I96</f>
        <v>Shpjegimet teknike</v>
      </c>
      <c r="J174" s="10"/>
      <c r="K174" s="10"/>
      <c r="L174" s="10"/>
      <c r="M174" s="10"/>
      <c r="N174" s="10"/>
      <c r="O174" s="10"/>
    </row>
    <row r="175" spans="1:15" ht="12.75" x14ac:dyDescent="0.2">
      <c r="A175" s="124" t="str">
        <f t="shared" si="61"/>
        <v>Rezerva</v>
      </c>
      <c r="B175" s="941">
        <f t="shared" si="61"/>
        <v>609</v>
      </c>
      <c r="C175" s="942">
        <f t="shared" si="61"/>
        <v>0</v>
      </c>
      <c r="D175" s="943">
        <f t="shared" si="61"/>
        <v>0</v>
      </c>
      <c r="E175" s="37"/>
      <c r="F175" s="37"/>
      <c r="G175" s="37"/>
      <c r="H175" s="53"/>
      <c r="I175" s="419">
        <f>M148</f>
        <v>2022</v>
      </c>
      <c r="J175" s="983"/>
      <c r="K175" s="984"/>
      <c r="L175" s="984"/>
      <c r="M175" s="984"/>
      <c r="N175" s="984"/>
      <c r="O175" s="985"/>
    </row>
    <row r="176" spans="1:15" ht="12.75" x14ac:dyDescent="0.2">
      <c r="A176" s="124" t="str">
        <f t="shared" si="61"/>
        <v>Interesa per kredi direkte ose bono</v>
      </c>
      <c r="B176" s="971">
        <f t="shared" si="61"/>
        <v>650</v>
      </c>
      <c r="C176" s="972">
        <f t="shared" si="61"/>
        <v>0</v>
      </c>
      <c r="D176" s="973">
        <f t="shared" si="61"/>
        <v>0</v>
      </c>
      <c r="E176" s="37"/>
      <c r="F176" s="37"/>
      <c r="G176" s="37"/>
      <c r="H176" s="53"/>
      <c r="I176" s="420"/>
      <c r="J176" s="986"/>
      <c r="K176" s="987"/>
      <c r="L176" s="987"/>
      <c r="M176" s="987"/>
      <c r="N176" s="987"/>
      <c r="O176" s="988"/>
    </row>
    <row r="177" spans="1:15" ht="12.75" x14ac:dyDescent="0.2">
      <c r="A177" s="252" t="str">
        <f>A99</f>
        <v>Të tjera</v>
      </c>
      <c r="B177" s="941" t="str">
        <f>B99</f>
        <v>69 / ?</v>
      </c>
      <c r="C177" s="942">
        <f>C99</f>
        <v>0</v>
      </c>
      <c r="D177" s="439" t="str">
        <f>IF(OR(E177&lt;0,F177&lt;0,G177&lt;0),"STOP","OK!")</f>
        <v>OK!</v>
      </c>
      <c r="E177" s="130">
        <f>-E165+E150-(SUM(E167:E176))</f>
        <v>0</v>
      </c>
      <c r="F177" s="308">
        <f t="shared" ref="F177:G177" si="66">-F165+F150-(SUM(F167:F176))</f>
        <v>0</v>
      </c>
      <c r="G177" s="308">
        <f t="shared" si="66"/>
        <v>0</v>
      </c>
      <c r="H177" s="53"/>
      <c r="I177" s="419">
        <f>N148</f>
        <v>2023</v>
      </c>
      <c r="J177" s="983"/>
      <c r="K177" s="984"/>
      <c r="L177" s="984"/>
      <c r="M177" s="984"/>
      <c r="N177" s="984"/>
      <c r="O177" s="985"/>
    </row>
    <row r="178" spans="1:15" ht="12.75" x14ac:dyDescent="0.2">
      <c r="A178" s="124" t="str">
        <f>A100</f>
        <v>SHPENZIME KORRENTE</v>
      </c>
      <c r="B178" s="974"/>
      <c r="C178" s="975"/>
      <c r="D178" s="976"/>
      <c r="E178" s="129">
        <f>SUM(E167:E177)</f>
        <v>0</v>
      </c>
      <c r="F178" s="129">
        <f t="shared" ref="F178:G178" si="67">SUM(F167:F177)</f>
        <v>0</v>
      </c>
      <c r="G178" s="129">
        <f t="shared" si="67"/>
        <v>0</v>
      </c>
      <c r="H178" s="53"/>
      <c r="I178" s="420"/>
      <c r="J178" s="989"/>
      <c r="K178" s="990"/>
      <c r="L178" s="990"/>
      <c r="M178" s="990"/>
      <c r="N178" s="990"/>
      <c r="O178" s="991"/>
    </row>
    <row r="179" spans="1:15" ht="12.75" x14ac:dyDescent="0.2">
      <c r="A179" s="125"/>
      <c r="B179" s="210"/>
      <c r="C179" s="126"/>
      <c r="D179" s="126"/>
      <c r="E179" s="10"/>
      <c r="F179" s="10"/>
      <c r="G179" s="133"/>
      <c r="H179" s="53"/>
      <c r="I179" s="419">
        <f>O148</f>
        <v>2024</v>
      </c>
      <c r="J179" s="983"/>
      <c r="K179" s="984"/>
      <c r="L179" s="984"/>
      <c r="M179" s="984"/>
      <c r="N179" s="984"/>
      <c r="O179" s="985"/>
    </row>
    <row r="180" spans="1:15" ht="12.75" x14ac:dyDescent="0.2">
      <c r="A180" s="137" t="str">
        <f>A102</f>
        <v>SHPENZIME TË PRITSHME</v>
      </c>
      <c r="B180" s="34">
        <f>B150</f>
        <v>0</v>
      </c>
      <c r="C180" s="34">
        <f t="shared" ref="C180:D180" si="68">C150</f>
        <v>0</v>
      </c>
      <c r="D180" s="34">
        <f t="shared" si="68"/>
        <v>0</v>
      </c>
      <c r="E180" s="129">
        <f>E165+E178</f>
        <v>0</v>
      </c>
      <c r="F180" s="129">
        <f>F165+F178</f>
        <v>0</v>
      </c>
      <c r="G180" s="129">
        <f t="shared" ref="G180" si="69">G165+G178</f>
        <v>0</v>
      </c>
      <c r="H180" s="53"/>
      <c r="I180" s="420"/>
      <c r="J180" s="989"/>
      <c r="K180" s="990"/>
      <c r="L180" s="990"/>
      <c r="M180" s="990"/>
      <c r="N180" s="990"/>
      <c r="O180" s="991"/>
    </row>
    <row r="181" spans="1:15" ht="12.75" x14ac:dyDescent="0.2"/>
    <row r="182" spans="1:15" ht="12.75" x14ac:dyDescent="0.2"/>
    <row r="183" spans="1:15" ht="18.75" hidden="1" x14ac:dyDescent="0.2">
      <c r="A183" s="213"/>
      <c r="B183" s="937"/>
      <c r="C183" s="937"/>
      <c r="D183" s="937"/>
      <c r="E183" s="937"/>
      <c r="F183" s="937"/>
      <c r="G183" s="937"/>
      <c r="H183" s="937"/>
      <c r="I183" s="937"/>
      <c r="J183" s="937"/>
      <c r="K183" s="937"/>
      <c r="L183" s="937"/>
      <c r="M183" s="937"/>
      <c r="N183" s="937"/>
      <c r="O183" s="937"/>
    </row>
    <row r="184" spans="1:15" ht="18.75" hidden="1" x14ac:dyDescent="0.2">
      <c r="A184" s="276"/>
      <c r="B184" s="937"/>
      <c r="C184" s="937"/>
      <c r="D184" s="937"/>
      <c r="E184" s="937"/>
      <c r="F184" s="937"/>
      <c r="G184" s="937"/>
      <c r="H184" s="937"/>
      <c r="I184" s="937"/>
      <c r="J184" s="937"/>
      <c r="K184" s="937"/>
      <c r="L184" s="937"/>
      <c r="M184" s="937"/>
      <c r="N184" s="937"/>
      <c r="O184" s="937"/>
    </row>
    <row r="185" spans="1:15" ht="22.5" hidden="1" customHeight="1" x14ac:dyDescent="0.2">
      <c r="A185" s="933"/>
      <c r="B185" s="934"/>
      <c r="C185" s="934"/>
      <c r="D185" s="934"/>
      <c r="E185" s="934"/>
      <c r="F185" s="934"/>
      <c r="G185" s="954"/>
      <c r="H185" s="131"/>
      <c r="I185" s="955"/>
      <c r="J185" s="934"/>
      <c r="K185" s="934"/>
      <c r="L185" s="934"/>
      <c r="M185" s="934"/>
      <c r="N185" s="934"/>
      <c r="O185" s="954"/>
    </row>
    <row r="186" spans="1:15" ht="21.75" hidden="1" customHeight="1" x14ac:dyDescent="0.2">
      <c r="A186" s="211"/>
      <c r="B186" s="417"/>
      <c r="C186" s="417"/>
      <c r="D186" s="417"/>
      <c r="E186" s="251"/>
      <c r="F186" s="251"/>
      <c r="G186" s="251"/>
      <c r="H186" s="212"/>
      <c r="I186" s="414"/>
      <c r="J186" s="417"/>
      <c r="K186" s="417"/>
      <c r="L186" s="417"/>
      <c r="M186" s="251"/>
      <c r="N186" s="251"/>
      <c r="O186" s="251"/>
    </row>
    <row r="187" spans="1:15" ht="12.75" hidden="1" x14ac:dyDescent="0.2">
      <c r="A187" s="431"/>
      <c r="B187" s="424"/>
      <c r="C187" s="347"/>
      <c r="D187" s="348"/>
      <c r="E187" s="432"/>
      <c r="F187" s="432"/>
      <c r="G187" s="433"/>
      <c r="H187" s="131"/>
      <c r="I187" s="346"/>
      <c r="J187" s="962"/>
      <c r="K187" s="962"/>
      <c r="L187" s="429"/>
      <c r="M187" s="429"/>
      <c r="N187" s="429"/>
      <c r="O187" s="430"/>
    </row>
    <row r="188" spans="1:15" ht="12.75" hidden="1" x14ac:dyDescent="0.2">
      <c r="A188" s="137"/>
      <c r="B188" s="34"/>
      <c r="C188" s="34"/>
      <c r="D188" s="34"/>
      <c r="E188" s="37"/>
      <c r="F188" s="37"/>
      <c r="G188" s="37"/>
      <c r="H188" s="131"/>
      <c r="I188" s="938"/>
      <c r="J188" s="939"/>
      <c r="K188" s="939"/>
      <c r="L188" s="939"/>
      <c r="M188" s="939"/>
      <c r="N188" s="939"/>
      <c r="O188" s="940"/>
    </row>
    <row r="189" spans="1:15" ht="12.75" hidden="1" x14ac:dyDescent="0.2">
      <c r="A189" s="125"/>
      <c r="B189" s="210"/>
      <c r="C189" s="126"/>
      <c r="D189" s="126"/>
      <c r="E189" s="10"/>
      <c r="F189" s="10"/>
      <c r="G189" s="133"/>
      <c r="H189" s="10"/>
      <c r="I189" s="137"/>
      <c r="J189" s="35"/>
      <c r="K189" s="35"/>
      <c r="L189" s="35"/>
      <c r="M189" s="37"/>
      <c r="N189" s="37"/>
      <c r="O189" s="37"/>
    </row>
    <row r="190" spans="1:15" ht="12.75" hidden="1" x14ac:dyDescent="0.2">
      <c r="A190" s="944"/>
      <c r="B190" s="945"/>
      <c r="C190" s="945"/>
      <c r="D190" s="945"/>
      <c r="E190" s="945"/>
      <c r="F190" s="945"/>
      <c r="G190" s="946"/>
      <c r="H190" s="10"/>
    </row>
    <row r="191" spans="1:15" ht="12.75" hidden="1" x14ac:dyDescent="0.2">
      <c r="A191" s="938"/>
      <c r="B191" s="939"/>
      <c r="C191" s="939"/>
      <c r="D191" s="939"/>
      <c r="E191" s="939"/>
      <c r="F191" s="939"/>
      <c r="G191" s="940"/>
      <c r="H191" s="31"/>
      <c r="I191" s="938"/>
      <c r="J191" s="939"/>
      <c r="K191" s="939"/>
      <c r="L191" s="939"/>
      <c r="M191" s="939"/>
      <c r="N191" s="939"/>
      <c r="O191" s="940"/>
    </row>
    <row r="192" spans="1:15" ht="12.75" hidden="1" x14ac:dyDescent="0.2">
      <c r="A192" s="124"/>
      <c r="B192" s="941"/>
      <c r="C192" s="942"/>
      <c r="D192" s="943"/>
      <c r="E192" s="37"/>
      <c r="F192" s="37"/>
      <c r="G192" s="37"/>
      <c r="H192" s="31"/>
      <c r="I192" s="390"/>
      <c r="J192" s="387"/>
      <c r="K192" s="389"/>
      <c r="L192" s="388"/>
      <c r="M192" s="128"/>
      <c r="N192" s="128"/>
      <c r="O192" s="132"/>
    </row>
    <row r="193" spans="1:15" ht="12.75" hidden="1" x14ac:dyDescent="0.2">
      <c r="A193" s="124"/>
      <c r="B193" s="941"/>
      <c r="C193" s="942"/>
      <c r="D193" s="943"/>
      <c r="E193" s="37"/>
      <c r="F193" s="37"/>
      <c r="G193" s="37"/>
      <c r="H193" s="31"/>
      <c r="I193" s="390"/>
      <c r="J193" s="387"/>
      <c r="K193" s="389"/>
      <c r="L193" s="388"/>
      <c r="M193" s="128"/>
      <c r="N193" s="128"/>
      <c r="O193" s="132"/>
    </row>
    <row r="194" spans="1:15" ht="12.75" hidden="1" x14ac:dyDescent="0.2">
      <c r="A194" s="124"/>
      <c r="B194" s="941"/>
      <c r="C194" s="942"/>
      <c r="D194" s="943"/>
      <c r="E194" s="37"/>
      <c r="F194" s="37"/>
      <c r="G194" s="37"/>
      <c r="H194" s="53"/>
      <c r="I194" s="390"/>
      <c r="J194" s="387"/>
      <c r="K194" s="389"/>
      <c r="L194" s="388"/>
      <c r="M194" s="302"/>
      <c r="N194" s="548"/>
      <c r="O194" s="548"/>
    </row>
    <row r="195" spans="1:15" ht="12.75" hidden="1" x14ac:dyDescent="0.2">
      <c r="A195" s="124"/>
      <c r="B195" s="941"/>
      <c r="C195" s="942"/>
      <c r="D195" s="943"/>
      <c r="E195" s="37"/>
      <c r="F195" s="37"/>
      <c r="G195" s="37"/>
      <c r="H195" s="8"/>
      <c r="I195" s="390"/>
      <c r="J195" s="387"/>
      <c r="K195" s="389"/>
      <c r="L195" s="388"/>
      <c r="M195" s="128"/>
      <c r="N195" s="128"/>
      <c r="O195" s="132"/>
    </row>
    <row r="196" spans="1:15" ht="12.75" hidden="1" x14ac:dyDescent="0.2">
      <c r="A196" s="124"/>
      <c r="B196" s="941"/>
      <c r="C196" s="942"/>
      <c r="D196" s="943"/>
      <c r="E196" s="37"/>
      <c r="F196" s="37"/>
      <c r="G196" s="37"/>
      <c r="H196" s="53"/>
      <c r="I196" s="390"/>
      <c r="J196" s="35"/>
      <c r="K196" s="35"/>
      <c r="L196" s="35"/>
      <c r="M196" s="129"/>
      <c r="N196" s="129"/>
      <c r="O196" s="129"/>
    </row>
    <row r="197" spans="1:15" ht="12.75" hidden="1" x14ac:dyDescent="0.2">
      <c r="A197" s="124"/>
      <c r="B197" s="941"/>
      <c r="C197" s="942"/>
      <c r="D197" s="943"/>
      <c r="E197" s="37"/>
      <c r="F197" s="37"/>
      <c r="G197" s="37"/>
      <c r="H197" s="53"/>
    </row>
    <row r="198" spans="1:15" ht="12.75" hidden="1" x14ac:dyDescent="0.2">
      <c r="A198" s="124"/>
      <c r="B198" s="941"/>
      <c r="C198" s="942"/>
      <c r="D198" s="943"/>
      <c r="E198" s="37"/>
      <c r="F198" s="37"/>
      <c r="G198" s="37"/>
      <c r="H198" s="53"/>
      <c r="I198" s="137"/>
      <c r="J198" s="34"/>
      <c r="K198" s="34"/>
      <c r="L198" s="34"/>
      <c r="M198" s="129"/>
      <c r="N198" s="129"/>
      <c r="O198" s="129"/>
    </row>
    <row r="199" spans="1:15" ht="12.75" hidden="1" x14ac:dyDescent="0.2">
      <c r="A199" s="124"/>
      <c r="B199" s="941"/>
      <c r="C199" s="942"/>
      <c r="D199" s="943"/>
      <c r="E199" s="37"/>
      <c r="F199" s="37"/>
      <c r="G199" s="37"/>
      <c r="H199" s="53"/>
    </row>
    <row r="200" spans="1:15" ht="12.75" hidden="1" x14ac:dyDescent="0.2">
      <c r="A200" s="124"/>
      <c r="B200" s="941"/>
      <c r="C200" s="942"/>
      <c r="D200" s="943"/>
      <c r="E200" s="37"/>
      <c r="F200" s="37"/>
      <c r="G200" s="37"/>
      <c r="H200" s="53"/>
    </row>
    <row r="201" spans="1:15" ht="12.75" hidden="1" x14ac:dyDescent="0.2">
      <c r="A201" s="124"/>
      <c r="B201" s="941"/>
      <c r="C201" s="942"/>
      <c r="D201" s="943"/>
      <c r="E201" s="37"/>
      <c r="F201" s="37"/>
      <c r="G201" s="37"/>
      <c r="H201" s="53"/>
    </row>
    <row r="202" spans="1:15" ht="12.75" hidden="1" x14ac:dyDescent="0.2">
      <c r="A202" s="124"/>
      <c r="B202" s="941"/>
      <c r="C202" s="942"/>
      <c r="D202" s="943"/>
      <c r="E202" s="37"/>
      <c r="F202" s="37"/>
      <c r="G202" s="37"/>
      <c r="H202" s="53"/>
      <c r="I202" s="947"/>
      <c r="J202" s="948"/>
      <c r="K202" s="948"/>
      <c r="L202" s="948"/>
      <c r="M202" s="948"/>
      <c r="N202" s="948"/>
      <c r="O202" s="949"/>
    </row>
    <row r="203" spans="1:15" ht="12.75" hidden="1" customHeight="1" x14ac:dyDescent="0.2">
      <c r="A203" s="306"/>
      <c r="B203" s="941"/>
      <c r="C203" s="942"/>
      <c r="D203" s="943"/>
      <c r="E203" s="129"/>
      <c r="F203" s="129"/>
      <c r="G203" s="129"/>
      <c r="H203" s="53"/>
      <c r="I203" s="950"/>
      <c r="J203" s="951"/>
      <c r="K203" s="951"/>
      <c r="L203" s="951"/>
      <c r="M203" s="951"/>
      <c r="N203" s="951"/>
      <c r="O203" s="952"/>
    </row>
    <row r="204" spans="1:15" ht="12.75" hidden="1" x14ac:dyDescent="0.2">
      <c r="A204" s="938"/>
      <c r="B204" s="939"/>
      <c r="C204" s="939"/>
      <c r="D204" s="939"/>
      <c r="E204" s="939"/>
      <c r="F204" s="939"/>
      <c r="G204" s="940"/>
      <c r="H204" s="53"/>
      <c r="I204" s="17"/>
      <c r="J204" s="18"/>
      <c r="K204" s="18"/>
      <c r="L204" s="18"/>
      <c r="M204" s="18"/>
      <c r="N204" s="18"/>
      <c r="O204" s="18"/>
    </row>
    <row r="205" spans="1:15" ht="12.75" hidden="1" x14ac:dyDescent="0.2">
      <c r="A205" s="124"/>
      <c r="B205" s="941"/>
      <c r="C205" s="942"/>
      <c r="D205" s="943"/>
      <c r="E205" s="37"/>
      <c r="F205" s="37"/>
      <c r="G205" s="37"/>
      <c r="H205" s="53"/>
      <c r="I205" s="53"/>
      <c r="J205" s="53"/>
      <c r="K205" s="53"/>
      <c r="L205" s="14"/>
      <c r="M205" s="54"/>
    </row>
    <row r="206" spans="1:15" ht="12.75" hidden="1" x14ac:dyDescent="0.2">
      <c r="A206" s="124"/>
      <c r="B206" s="941"/>
      <c r="C206" s="942"/>
      <c r="D206" s="943"/>
      <c r="E206" s="37"/>
      <c r="F206" s="37"/>
      <c r="G206" s="37"/>
      <c r="H206" s="53"/>
    </row>
    <row r="207" spans="1:15" ht="12.75" hidden="1" x14ac:dyDescent="0.2">
      <c r="A207" s="124"/>
      <c r="B207" s="941"/>
      <c r="C207" s="942"/>
      <c r="D207" s="943"/>
      <c r="E207" s="37"/>
      <c r="F207" s="37"/>
      <c r="G207" s="37"/>
      <c r="H207" s="53"/>
      <c r="I207" s="252"/>
      <c r="J207" s="1002"/>
      <c r="K207" s="1003"/>
      <c r="L207" s="1004"/>
      <c r="M207" s="129"/>
      <c r="N207" s="129"/>
      <c r="O207" s="129"/>
    </row>
    <row r="208" spans="1:15" ht="12.75" hidden="1" x14ac:dyDescent="0.2">
      <c r="A208" s="124"/>
      <c r="B208" s="941"/>
      <c r="C208" s="942"/>
      <c r="D208" s="943"/>
      <c r="E208" s="37"/>
      <c r="F208" s="37"/>
      <c r="G208" s="37"/>
      <c r="H208" s="53"/>
      <c r="I208" s="318"/>
      <c r="J208" s="1002"/>
      <c r="K208" s="1003"/>
      <c r="L208" s="1004"/>
      <c r="M208" s="128"/>
      <c r="N208" s="128"/>
      <c r="O208" s="132"/>
    </row>
    <row r="209" spans="1:15" ht="12.75" hidden="1" x14ac:dyDescent="0.2">
      <c r="A209" s="124"/>
      <c r="B209" s="941"/>
      <c r="C209" s="942"/>
      <c r="D209" s="943"/>
      <c r="E209" s="37"/>
      <c r="F209" s="37"/>
      <c r="G209" s="37"/>
      <c r="H209" s="53"/>
      <c r="I209" s="315"/>
      <c r="J209" s="1002"/>
      <c r="K209" s="1003"/>
      <c r="L209" s="1004"/>
      <c r="M209" s="128"/>
      <c r="N209" s="128"/>
      <c r="O209" s="132"/>
    </row>
    <row r="210" spans="1:15" ht="12.75" hidden="1" x14ac:dyDescent="0.2">
      <c r="A210" s="124"/>
      <c r="B210" s="941"/>
      <c r="C210" s="942"/>
      <c r="D210" s="943"/>
      <c r="E210" s="37"/>
      <c r="F210" s="37"/>
      <c r="G210" s="37"/>
      <c r="H210" s="53"/>
      <c r="I210" s="315"/>
      <c r="J210" s="1002"/>
      <c r="K210" s="1003"/>
      <c r="L210" s="1004"/>
      <c r="M210" s="128"/>
      <c r="N210" s="128"/>
      <c r="O210" s="132"/>
    </row>
    <row r="211" spans="1:15" ht="12.75" hidden="1" x14ac:dyDescent="0.2">
      <c r="A211" s="124"/>
      <c r="B211" s="941"/>
      <c r="C211" s="942"/>
      <c r="D211" s="943"/>
      <c r="E211" s="37"/>
      <c r="F211" s="37"/>
      <c r="G211" s="37"/>
      <c r="H211" s="53"/>
      <c r="I211" s="315"/>
      <c r="J211" s="998"/>
      <c r="K211" s="998"/>
      <c r="L211" s="998"/>
      <c r="M211" s="344" t="str">
        <f>IF(SUM(M208:M210)=M207,"OK","STOP")</f>
        <v>OK</v>
      </c>
      <c r="N211" s="344" t="str">
        <f>IF(SUM(N208:N210)=N207,"OK","STOP")</f>
        <v>OK</v>
      </c>
      <c r="O211" s="344" t="str">
        <f>IF(SUM(O208:O210)=O207,"OK","STOP")</f>
        <v>OK</v>
      </c>
    </row>
    <row r="212" spans="1:15" ht="12.75" hidden="1" x14ac:dyDescent="0.2">
      <c r="A212" s="124"/>
      <c r="B212" s="941"/>
      <c r="C212" s="942"/>
      <c r="D212" s="943"/>
      <c r="E212" s="129"/>
      <c r="F212" s="129"/>
      <c r="G212" s="129"/>
      <c r="H212" s="53"/>
      <c r="I212" s="421" t="str">
        <f>I96</f>
        <v>Shpjegimet teknike</v>
      </c>
      <c r="J212" s="10"/>
      <c r="K212" s="10"/>
      <c r="L212" s="10"/>
      <c r="M212" s="10"/>
      <c r="N212" s="10"/>
      <c r="O212" s="10"/>
    </row>
    <row r="213" spans="1:15" ht="12.75" hidden="1" x14ac:dyDescent="0.2">
      <c r="A213" s="648"/>
      <c r="B213" s="968"/>
      <c r="C213" s="969"/>
      <c r="D213" s="970"/>
      <c r="E213" s="37"/>
      <c r="F213" s="37"/>
      <c r="G213" s="37"/>
      <c r="H213" s="53"/>
      <c r="I213" s="419">
        <f>M186</f>
        <v>0</v>
      </c>
      <c r="J213" s="983"/>
      <c r="K213" s="984"/>
      <c r="L213" s="984"/>
      <c r="M213" s="984"/>
      <c r="N213" s="984"/>
      <c r="O213" s="985"/>
    </row>
    <row r="214" spans="1:15" ht="12.75" hidden="1" x14ac:dyDescent="0.2">
      <c r="A214" s="124"/>
      <c r="B214" s="971"/>
      <c r="C214" s="972"/>
      <c r="D214" s="973"/>
      <c r="E214" s="37"/>
      <c r="F214" s="37"/>
      <c r="G214" s="37"/>
      <c r="H214" s="53"/>
      <c r="I214" s="420"/>
      <c r="J214" s="986"/>
      <c r="K214" s="987"/>
      <c r="L214" s="987"/>
      <c r="M214" s="987"/>
      <c r="N214" s="987"/>
      <c r="O214" s="988"/>
    </row>
    <row r="215" spans="1:15" ht="12.75" hidden="1" x14ac:dyDescent="0.2">
      <c r="A215" s="252"/>
      <c r="B215" s="941"/>
      <c r="C215" s="942"/>
      <c r="D215" s="311"/>
      <c r="E215" s="308"/>
      <c r="F215" s="308"/>
      <c r="G215" s="308"/>
      <c r="H215" s="53"/>
      <c r="I215" s="419">
        <f>N186</f>
        <v>0</v>
      </c>
      <c r="J215" s="983"/>
      <c r="K215" s="984"/>
      <c r="L215" s="984"/>
      <c r="M215" s="984"/>
      <c r="N215" s="984"/>
      <c r="O215" s="985"/>
    </row>
    <row r="216" spans="1:15" ht="12.75" hidden="1" x14ac:dyDescent="0.2">
      <c r="A216" s="124"/>
      <c r="B216" s="974"/>
      <c r="C216" s="975"/>
      <c r="D216" s="976"/>
      <c r="E216" s="129"/>
      <c r="F216" s="129"/>
      <c r="G216" s="129"/>
      <c r="H216" s="53"/>
      <c r="I216" s="420"/>
      <c r="J216" s="989"/>
      <c r="K216" s="990"/>
      <c r="L216" s="990"/>
      <c r="M216" s="990"/>
      <c r="N216" s="990"/>
      <c r="O216" s="991"/>
    </row>
    <row r="217" spans="1:15" ht="12.75" hidden="1" x14ac:dyDescent="0.2">
      <c r="A217" s="125"/>
      <c r="B217" s="210"/>
      <c r="C217" s="126"/>
      <c r="D217" s="126"/>
      <c r="E217" s="10"/>
      <c r="F217" s="10"/>
      <c r="G217" s="133"/>
      <c r="H217" s="53"/>
      <c r="I217" s="419">
        <f>O186</f>
        <v>0</v>
      </c>
      <c r="J217" s="983"/>
      <c r="K217" s="984"/>
      <c r="L217" s="984"/>
      <c r="M217" s="984"/>
      <c r="N217" s="984"/>
      <c r="O217" s="985"/>
    </row>
    <row r="218" spans="1:15" ht="12.75" hidden="1" x14ac:dyDescent="0.2">
      <c r="A218" s="137"/>
      <c r="B218" s="34"/>
      <c r="C218" s="34"/>
      <c r="D218" s="34"/>
      <c r="E218" s="129"/>
      <c r="F218" s="129"/>
      <c r="G218" s="129"/>
      <c r="H218" s="53"/>
      <c r="I218" s="420"/>
      <c r="J218" s="989"/>
      <c r="K218" s="990"/>
      <c r="L218" s="990"/>
      <c r="M218" s="990"/>
      <c r="N218" s="990"/>
      <c r="O218" s="991"/>
    </row>
    <row r="219" spans="1:15" ht="17.25" hidden="1" customHeight="1" x14ac:dyDescent="0.2"/>
    <row r="220" spans="1:15" ht="17.25" hidden="1" customHeight="1" x14ac:dyDescent="0.2"/>
    <row r="221" spans="1:15" ht="17.25" hidden="1" customHeight="1" x14ac:dyDescent="0.2">
      <c r="A221" s="213"/>
      <c r="B221" s="937"/>
      <c r="C221" s="937"/>
      <c r="D221" s="937"/>
      <c r="E221" s="937"/>
      <c r="F221" s="937"/>
      <c r="G221" s="937"/>
      <c r="H221" s="937"/>
      <c r="I221" s="937"/>
      <c r="J221" s="937"/>
      <c r="K221" s="937"/>
      <c r="L221" s="937"/>
      <c r="M221" s="937"/>
      <c r="N221" s="937"/>
      <c r="O221" s="937"/>
    </row>
    <row r="222" spans="1:15" ht="17.25" hidden="1" customHeight="1" x14ac:dyDescent="0.2">
      <c r="A222" s="276"/>
      <c r="B222" s="937"/>
      <c r="C222" s="937"/>
      <c r="D222" s="937"/>
      <c r="E222" s="937"/>
      <c r="F222" s="937"/>
      <c r="G222" s="937"/>
      <c r="H222" s="937"/>
      <c r="I222" s="937"/>
      <c r="J222" s="937"/>
      <c r="K222" s="937"/>
      <c r="L222" s="937"/>
      <c r="M222" s="937"/>
      <c r="N222" s="937"/>
      <c r="O222" s="937"/>
    </row>
    <row r="223" spans="1:15" ht="21.75" hidden="1" customHeight="1" x14ac:dyDescent="0.2">
      <c r="A223" s="933"/>
      <c r="B223" s="934"/>
      <c r="C223" s="934"/>
      <c r="D223" s="934"/>
      <c r="E223" s="934"/>
      <c r="F223" s="934"/>
      <c r="G223" s="954"/>
      <c r="H223" s="131"/>
      <c r="I223" s="955"/>
      <c r="J223" s="934"/>
      <c r="K223" s="934"/>
      <c r="L223" s="934"/>
      <c r="M223" s="934"/>
      <c r="N223" s="934"/>
      <c r="O223" s="954"/>
    </row>
    <row r="224" spans="1:15" ht="18.75" hidden="1" customHeight="1" x14ac:dyDescent="0.2">
      <c r="A224" s="211"/>
      <c r="B224" s="417"/>
      <c r="C224" s="417"/>
      <c r="D224" s="417"/>
      <c r="E224" s="251"/>
      <c r="F224" s="251"/>
      <c r="G224" s="251"/>
      <c r="H224" s="212"/>
      <c r="I224" s="414"/>
      <c r="J224" s="417"/>
      <c r="K224" s="417"/>
      <c r="L224" s="417"/>
      <c r="M224" s="251"/>
      <c r="N224" s="251"/>
      <c r="O224" s="251"/>
    </row>
    <row r="225" spans="1:15" ht="12.75" hidden="1" x14ac:dyDescent="0.2">
      <c r="A225" s="434"/>
      <c r="B225" s="209"/>
      <c r="C225" s="422"/>
      <c r="D225" s="321"/>
      <c r="E225" s="8"/>
      <c r="F225" s="8"/>
      <c r="G225" s="435"/>
      <c r="H225" s="131"/>
      <c r="I225" s="423"/>
      <c r="J225" s="349"/>
      <c r="K225" s="349"/>
      <c r="L225" s="349"/>
      <c r="M225" s="349"/>
      <c r="N225" s="349"/>
      <c r="O225" s="350"/>
    </row>
    <row r="226" spans="1:15" ht="12.75" hidden="1" x14ac:dyDescent="0.2">
      <c r="A226" s="137"/>
      <c r="B226" s="34"/>
      <c r="C226" s="34"/>
      <c r="D226" s="34"/>
      <c r="E226" s="37"/>
      <c r="F226" s="37"/>
      <c r="G226" s="37"/>
      <c r="H226" s="131"/>
      <c r="I226" s="938"/>
      <c r="J226" s="939"/>
      <c r="K226" s="939"/>
      <c r="L226" s="939"/>
      <c r="M226" s="939"/>
      <c r="N226" s="939"/>
      <c r="O226" s="940"/>
    </row>
    <row r="227" spans="1:15" ht="12.75" hidden="1" x14ac:dyDescent="0.2">
      <c r="A227" s="125"/>
      <c r="B227" s="210"/>
      <c r="C227" s="126"/>
      <c r="D227" s="126"/>
      <c r="E227" s="10"/>
      <c r="F227" s="10"/>
      <c r="G227" s="133"/>
      <c r="H227" s="10"/>
      <c r="I227" s="137"/>
      <c r="J227" s="35"/>
      <c r="K227" s="35"/>
      <c r="L227" s="35"/>
      <c r="M227" s="37"/>
      <c r="N227" s="37"/>
      <c r="O227" s="37"/>
    </row>
    <row r="228" spans="1:15" ht="12.75" hidden="1" x14ac:dyDescent="0.2">
      <c r="A228" s="944"/>
      <c r="B228" s="945"/>
      <c r="C228" s="945"/>
      <c r="D228" s="945"/>
      <c r="E228" s="945"/>
      <c r="F228" s="945"/>
      <c r="G228" s="946"/>
      <c r="H228" s="10"/>
    </row>
    <row r="229" spans="1:15" ht="12.75" hidden="1" x14ac:dyDescent="0.2">
      <c r="A229" s="938"/>
      <c r="B229" s="939"/>
      <c r="C229" s="939"/>
      <c r="D229" s="939"/>
      <c r="E229" s="939"/>
      <c r="F229" s="939"/>
      <c r="G229" s="940"/>
      <c r="H229" s="31"/>
      <c r="I229" s="938"/>
      <c r="J229" s="939"/>
      <c r="K229" s="939"/>
      <c r="L229" s="939"/>
      <c r="M229" s="939"/>
      <c r="N229" s="939"/>
      <c r="O229" s="940"/>
    </row>
    <row r="230" spans="1:15" ht="12.75" hidden="1" x14ac:dyDescent="0.2">
      <c r="A230" s="124"/>
      <c r="B230" s="941"/>
      <c r="C230" s="942"/>
      <c r="D230" s="943"/>
      <c r="E230" s="37"/>
      <c r="F230" s="37"/>
      <c r="G230" s="37"/>
      <c r="H230" s="31"/>
      <c r="I230" s="390"/>
      <c r="J230" s="387"/>
      <c r="K230" s="389"/>
      <c r="L230" s="388"/>
      <c r="M230" s="128"/>
      <c r="N230" s="128"/>
      <c r="O230" s="132"/>
    </row>
    <row r="231" spans="1:15" ht="12.75" hidden="1" x14ac:dyDescent="0.2">
      <c r="A231" s="124"/>
      <c r="B231" s="941"/>
      <c r="C231" s="942"/>
      <c r="D231" s="943"/>
      <c r="E231" s="37"/>
      <c r="F231" s="37"/>
      <c r="G231" s="37"/>
      <c r="H231" s="31"/>
      <c r="I231" s="390"/>
      <c r="J231" s="387"/>
      <c r="K231" s="389"/>
      <c r="L231" s="388"/>
      <c r="M231" s="128"/>
      <c r="N231" s="128"/>
      <c r="O231" s="132"/>
    </row>
    <row r="232" spans="1:15" ht="12.75" hidden="1" x14ac:dyDescent="0.2">
      <c r="A232" s="124"/>
      <c r="B232" s="941"/>
      <c r="C232" s="942"/>
      <c r="D232" s="943"/>
      <c r="E232" s="37"/>
      <c r="F232" s="37"/>
      <c r="G232" s="37"/>
      <c r="H232" s="53"/>
      <c r="I232" s="390"/>
      <c r="J232" s="387"/>
      <c r="K232" s="389"/>
      <c r="L232" s="388"/>
      <c r="M232" s="302"/>
      <c r="N232" s="548"/>
      <c r="O232" s="550"/>
    </row>
    <row r="233" spans="1:15" ht="12.75" hidden="1" x14ac:dyDescent="0.2">
      <c r="A233" s="124"/>
      <c r="B233" s="941"/>
      <c r="C233" s="942"/>
      <c r="D233" s="943"/>
      <c r="E233" s="37"/>
      <c r="F233" s="37"/>
      <c r="G233" s="37"/>
      <c r="H233" s="8"/>
      <c r="I233" s="390"/>
      <c r="J233" s="387"/>
      <c r="K233" s="389"/>
      <c r="L233" s="388"/>
      <c r="M233" s="128"/>
      <c r="N233" s="128"/>
      <c r="O233" s="132"/>
    </row>
    <row r="234" spans="1:15" ht="12.75" hidden="1" x14ac:dyDescent="0.2">
      <c r="A234" s="124"/>
      <c r="B234" s="941"/>
      <c r="C234" s="942"/>
      <c r="D234" s="943"/>
      <c r="E234" s="37"/>
      <c r="F234" s="37"/>
      <c r="G234" s="37"/>
      <c r="H234" s="53"/>
      <c r="I234" s="390"/>
      <c r="J234" s="35"/>
      <c r="K234" s="35"/>
      <c r="L234" s="35"/>
      <c r="M234" s="129"/>
      <c r="N234" s="129"/>
      <c r="O234" s="129"/>
    </row>
    <row r="235" spans="1:15" ht="12.75" hidden="1" x14ac:dyDescent="0.2">
      <c r="A235" s="124"/>
      <c r="B235" s="941"/>
      <c r="C235" s="942"/>
      <c r="D235" s="943"/>
      <c r="E235" s="37"/>
      <c r="F235" s="37"/>
      <c r="G235" s="37"/>
      <c r="H235" s="53"/>
    </row>
    <row r="236" spans="1:15" ht="12.75" hidden="1" x14ac:dyDescent="0.2">
      <c r="A236" s="124"/>
      <c r="B236" s="941"/>
      <c r="C236" s="942"/>
      <c r="D236" s="943"/>
      <c r="E236" s="37"/>
      <c r="F236" s="37"/>
      <c r="G236" s="37"/>
      <c r="H236" s="53"/>
      <c r="I236" s="137"/>
      <c r="J236" s="34"/>
      <c r="K236" s="34"/>
      <c r="L236" s="34"/>
      <c r="M236" s="129"/>
      <c r="N236" s="129"/>
      <c r="O236" s="129"/>
    </row>
    <row r="237" spans="1:15" ht="12.75" hidden="1" x14ac:dyDescent="0.2">
      <c r="A237" s="124"/>
      <c r="B237" s="941"/>
      <c r="C237" s="942"/>
      <c r="D237" s="943"/>
      <c r="E237" s="37"/>
      <c r="F237" s="37"/>
      <c r="G237" s="37"/>
      <c r="H237" s="53"/>
    </row>
    <row r="238" spans="1:15" ht="12.75" hidden="1" x14ac:dyDescent="0.2">
      <c r="A238" s="124"/>
      <c r="B238" s="941"/>
      <c r="C238" s="942"/>
      <c r="D238" s="943"/>
      <c r="E238" s="37"/>
      <c r="F238" s="37"/>
      <c r="G238" s="37"/>
      <c r="H238" s="53"/>
    </row>
    <row r="239" spans="1:15" ht="12.75" hidden="1" x14ac:dyDescent="0.2">
      <c r="A239" s="124"/>
      <c r="B239" s="941"/>
      <c r="C239" s="942"/>
      <c r="D239" s="943"/>
      <c r="E239" s="37"/>
      <c r="F239" s="37"/>
      <c r="G239" s="37"/>
      <c r="H239" s="53"/>
    </row>
    <row r="240" spans="1:15" ht="12.75" hidden="1" x14ac:dyDescent="0.2">
      <c r="A240" s="124"/>
      <c r="B240" s="941"/>
      <c r="C240" s="942"/>
      <c r="D240" s="943"/>
      <c r="E240" s="37"/>
      <c r="F240" s="37"/>
      <c r="G240" s="37"/>
      <c r="H240" s="53"/>
      <c r="I240" s="947"/>
      <c r="J240" s="948"/>
      <c r="K240" s="948"/>
      <c r="L240" s="948"/>
      <c r="M240" s="948"/>
      <c r="N240" s="948"/>
      <c r="O240" s="949"/>
    </row>
    <row r="241" spans="1:15" ht="12.75" hidden="1" customHeight="1" x14ac:dyDescent="0.2">
      <c r="A241" s="306"/>
      <c r="B241" s="941"/>
      <c r="C241" s="942"/>
      <c r="D241" s="943"/>
      <c r="E241" s="129"/>
      <c r="F241" s="129"/>
      <c r="G241" s="129"/>
      <c r="H241" s="53"/>
      <c r="I241" s="950"/>
      <c r="J241" s="951"/>
      <c r="K241" s="951"/>
      <c r="L241" s="951"/>
      <c r="M241" s="951"/>
      <c r="N241" s="951"/>
      <c r="O241" s="952"/>
    </row>
    <row r="242" spans="1:15" ht="12.75" hidden="1" x14ac:dyDescent="0.2">
      <c r="A242" s="938"/>
      <c r="B242" s="939"/>
      <c r="C242" s="939"/>
      <c r="D242" s="939"/>
      <c r="E242" s="939"/>
      <c r="F242" s="939"/>
      <c r="G242" s="940"/>
      <c r="H242" s="53"/>
      <c r="I242" s="17"/>
      <c r="J242" s="18"/>
      <c r="K242" s="18"/>
      <c r="L242" s="18"/>
      <c r="M242" s="18"/>
      <c r="N242" s="18"/>
      <c r="O242" s="18"/>
    </row>
    <row r="243" spans="1:15" ht="12.75" hidden="1" x14ac:dyDescent="0.2">
      <c r="A243" s="124"/>
      <c r="B243" s="941"/>
      <c r="C243" s="942"/>
      <c r="D243" s="943"/>
      <c r="E243" s="37"/>
      <c r="F243" s="37"/>
      <c r="G243" s="37"/>
      <c r="H243" s="53"/>
      <c r="I243" s="53"/>
      <c r="J243" s="53"/>
      <c r="K243" s="53"/>
      <c r="L243" s="14"/>
      <c r="M243" s="54"/>
    </row>
    <row r="244" spans="1:15" ht="12.75" hidden="1" x14ac:dyDescent="0.2">
      <c r="A244" s="124"/>
      <c r="B244" s="941"/>
      <c r="C244" s="942"/>
      <c r="D244" s="943"/>
      <c r="E244" s="37"/>
      <c r="F244" s="37"/>
      <c r="G244" s="37"/>
      <c r="H244" s="53"/>
    </row>
    <row r="245" spans="1:15" ht="12.75" hidden="1" x14ac:dyDescent="0.2">
      <c r="A245" s="124"/>
      <c r="B245" s="941"/>
      <c r="C245" s="942"/>
      <c r="D245" s="943"/>
      <c r="E245" s="37"/>
      <c r="F245" s="37"/>
      <c r="G245" s="37"/>
      <c r="H245" s="53"/>
      <c r="I245" s="252"/>
      <c r="J245" s="1002"/>
      <c r="K245" s="1003"/>
      <c r="L245" s="1004"/>
      <c r="M245" s="129"/>
      <c r="N245" s="129"/>
      <c r="O245" s="129"/>
    </row>
    <row r="246" spans="1:15" ht="12.75" hidden="1" x14ac:dyDescent="0.2">
      <c r="A246" s="124"/>
      <c r="B246" s="941"/>
      <c r="C246" s="942"/>
      <c r="D246" s="943"/>
      <c r="E246" s="37"/>
      <c r="F246" s="37"/>
      <c r="G246" s="37"/>
      <c r="H246" s="53"/>
      <c r="I246" s="318"/>
      <c r="J246" s="1002"/>
      <c r="K246" s="1003"/>
      <c r="L246" s="1004"/>
      <c r="M246" s="128"/>
      <c r="N246" s="128"/>
      <c r="O246" s="132"/>
    </row>
    <row r="247" spans="1:15" ht="12.75" hidden="1" x14ac:dyDescent="0.2">
      <c r="A247" s="124"/>
      <c r="B247" s="941"/>
      <c r="C247" s="942"/>
      <c r="D247" s="943"/>
      <c r="E247" s="37"/>
      <c r="F247" s="37"/>
      <c r="G247" s="37"/>
      <c r="H247" s="53"/>
      <c r="I247" s="315"/>
      <c r="J247" s="1002"/>
      <c r="K247" s="1003"/>
      <c r="L247" s="1004"/>
      <c r="M247" s="128"/>
      <c r="N247" s="128"/>
      <c r="O247" s="132"/>
    </row>
    <row r="248" spans="1:15" ht="12.75" hidden="1" x14ac:dyDescent="0.2">
      <c r="A248" s="124"/>
      <c r="B248" s="941"/>
      <c r="C248" s="942"/>
      <c r="D248" s="943"/>
      <c r="E248" s="37"/>
      <c r="F248" s="37"/>
      <c r="G248" s="37"/>
      <c r="H248" s="53"/>
      <c r="I248" s="315"/>
      <c r="J248" s="1002"/>
      <c r="K248" s="1003"/>
      <c r="L248" s="1004"/>
      <c r="M248" s="128"/>
      <c r="N248" s="128"/>
      <c r="O248" s="132"/>
    </row>
    <row r="249" spans="1:15" ht="12.75" hidden="1" x14ac:dyDescent="0.2">
      <c r="A249" s="124"/>
      <c r="B249" s="941"/>
      <c r="C249" s="942"/>
      <c r="D249" s="943"/>
      <c r="E249" s="37"/>
      <c r="F249" s="37"/>
      <c r="G249" s="37"/>
      <c r="H249" s="53"/>
      <c r="I249" s="315"/>
      <c r="J249" s="998"/>
      <c r="K249" s="998"/>
      <c r="L249" s="998"/>
      <c r="M249" s="344" t="str">
        <f>IF(SUM(M246:M248)=M245,"OK","STOP")</f>
        <v>OK</v>
      </c>
      <c r="N249" s="344" t="str">
        <f>IF(SUM(N246:N248)=N245,"OK","STOP")</f>
        <v>OK</v>
      </c>
      <c r="O249" s="344" t="str">
        <f>IF(SUM(O246:O248)=O245,"OK","STOP")</f>
        <v>OK</v>
      </c>
    </row>
    <row r="250" spans="1:15" ht="12.75" hidden="1" x14ac:dyDescent="0.2">
      <c r="A250" s="124"/>
      <c r="B250" s="941"/>
      <c r="C250" s="942"/>
      <c r="D250" s="943"/>
      <c r="E250" s="129"/>
      <c r="F250" s="129"/>
      <c r="G250" s="129"/>
      <c r="H250" s="53"/>
      <c r="I250" s="421" t="str">
        <f>I212</f>
        <v>Shpjegimet teknike</v>
      </c>
      <c r="J250" s="10"/>
      <c r="K250" s="10"/>
      <c r="L250" s="10"/>
      <c r="M250" s="10"/>
      <c r="N250" s="10"/>
      <c r="O250" s="10"/>
    </row>
    <row r="251" spans="1:15" ht="12.75" hidden="1" x14ac:dyDescent="0.2">
      <c r="A251" s="124"/>
      <c r="B251" s="941"/>
      <c r="C251" s="942"/>
      <c r="D251" s="943"/>
      <c r="E251" s="37"/>
      <c r="F251" s="37"/>
      <c r="G251" s="37"/>
      <c r="H251" s="53"/>
      <c r="I251" s="419">
        <f>M224</f>
        <v>0</v>
      </c>
      <c r="J251" s="983"/>
      <c r="K251" s="984"/>
      <c r="L251" s="984"/>
      <c r="M251" s="984"/>
      <c r="N251" s="984"/>
      <c r="O251" s="985"/>
    </row>
    <row r="252" spans="1:15" ht="12.75" hidden="1" x14ac:dyDescent="0.2">
      <c r="A252" s="124"/>
      <c r="B252" s="971"/>
      <c r="C252" s="972"/>
      <c r="D252" s="973"/>
      <c r="E252" s="37"/>
      <c r="F252" s="37"/>
      <c r="G252" s="37"/>
      <c r="H252" s="53"/>
      <c r="I252" s="420"/>
      <c r="J252" s="986"/>
      <c r="K252" s="987"/>
      <c r="L252" s="987"/>
      <c r="M252" s="987"/>
      <c r="N252" s="987"/>
      <c r="O252" s="988"/>
    </row>
    <row r="253" spans="1:15" ht="12.75" hidden="1" x14ac:dyDescent="0.2">
      <c r="A253" s="252"/>
      <c r="B253" s="941"/>
      <c r="C253" s="942"/>
      <c r="D253" s="311"/>
      <c r="E253" s="308"/>
      <c r="F253" s="308"/>
      <c r="G253" s="308"/>
      <c r="H253" s="53"/>
      <c r="I253" s="419">
        <f>N224</f>
        <v>0</v>
      </c>
      <c r="J253" s="983"/>
      <c r="K253" s="984"/>
      <c r="L253" s="984"/>
      <c r="M253" s="984"/>
      <c r="N253" s="984"/>
      <c r="O253" s="985"/>
    </row>
    <row r="254" spans="1:15" ht="12.75" hidden="1" x14ac:dyDescent="0.2">
      <c r="A254" s="124"/>
      <c r="B254" s="974"/>
      <c r="C254" s="975"/>
      <c r="D254" s="976"/>
      <c r="E254" s="129"/>
      <c r="F254" s="129"/>
      <c r="G254" s="129"/>
      <c r="H254" s="53"/>
      <c r="I254" s="420"/>
      <c r="J254" s="989"/>
      <c r="K254" s="990"/>
      <c r="L254" s="990"/>
      <c r="M254" s="990"/>
      <c r="N254" s="990"/>
      <c r="O254" s="991"/>
    </row>
    <row r="255" spans="1:15" ht="12.75" hidden="1" x14ac:dyDescent="0.2">
      <c r="A255" s="125"/>
      <c r="B255" s="210"/>
      <c r="C255" s="126"/>
      <c r="D255" s="126"/>
      <c r="E255" s="10"/>
      <c r="F255" s="10"/>
      <c r="G255" s="133"/>
      <c r="H255" s="53"/>
      <c r="I255" s="419">
        <f>O224</f>
        <v>0</v>
      </c>
      <c r="J255" s="983"/>
      <c r="K255" s="984"/>
      <c r="L255" s="984"/>
      <c r="M255" s="984"/>
      <c r="N255" s="984"/>
      <c r="O255" s="985"/>
    </row>
    <row r="256" spans="1:15" ht="12.75" hidden="1" x14ac:dyDescent="0.2">
      <c r="A256" s="137"/>
      <c r="B256" s="34"/>
      <c r="C256" s="34"/>
      <c r="D256" s="34"/>
      <c r="E256" s="129"/>
      <c r="F256" s="129"/>
      <c r="G256" s="129"/>
      <c r="H256" s="53"/>
      <c r="I256" s="420"/>
      <c r="J256" s="989"/>
      <c r="K256" s="990"/>
      <c r="L256" s="990"/>
      <c r="M256" s="990"/>
      <c r="N256" s="990"/>
      <c r="O256" s="991"/>
    </row>
    <row r="257" spans="1:15" ht="17.25" hidden="1" customHeight="1" x14ac:dyDescent="0.2"/>
    <row r="258" spans="1:15" ht="17.25" hidden="1" customHeight="1" x14ac:dyDescent="0.2"/>
    <row r="259" spans="1:15" ht="17.25" hidden="1" customHeight="1" x14ac:dyDescent="0.2">
      <c r="A259" s="213"/>
      <c r="B259" s="937"/>
      <c r="C259" s="937"/>
      <c r="D259" s="937"/>
      <c r="E259" s="937"/>
      <c r="F259" s="937"/>
      <c r="G259" s="937"/>
      <c r="H259" s="937"/>
      <c r="I259" s="937"/>
      <c r="J259" s="937"/>
      <c r="K259" s="937"/>
      <c r="L259" s="937"/>
      <c r="M259" s="937"/>
      <c r="N259" s="937"/>
      <c r="O259" s="937"/>
    </row>
    <row r="260" spans="1:15" ht="17.25" hidden="1" customHeight="1" x14ac:dyDescent="0.2">
      <c r="A260" s="276"/>
      <c r="B260" s="937"/>
      <c r="C260" s="937"/>
      <c r="D260" s="937"/>
      <c r="E260" s="937"/>
      <c r="F260" s="937"/>
      <c r="G260" s="937"/>
      <c r="H260" s="937"/>
      <c r="I260" s="937"/>
      <c r="J260" s="937"/>
      <c r="K260" s="937"/>
      <c r="L260" s="937"/>
      <c r="M260" s="937"/>
      <c r="N260" s="937"/>
      <c r="O260" s="937"/>
    </row>
    <row r="261" spans="1:15" ht="22.5" hidden="1" customHeight="1" x14ac:dyDescent="0.2">
      <c r="A261" s="933"/>
      <c r="B261" s="934"/>
      <c r="C261" s="934"/>
      <c r="D261" s="934"/>
      <c r="E261" s="934"/>
      <c r="F261" s="934"/>
      <c r="G261" s="954"/>
      <c r="H261" s="131"/>
      <c r="I261" s="955"/>
      <c r="J261" s="934"/>
      <c r="K261" s="934"/>
      <c r="L261" s="934"/>
      <c r="M261" s="934"/>
      <c r="N261" s="934"/>
      <c r="O261" s="954"/>
    </row>
    <row r="262" spans="1:15" ht="20.25" hidden="1" customHeight="1" x14ac:dyDescent="0.2">
      <c r="A262" s="211"/>
      <c r="B262" s="249"/>
      <c r="C262" s="249"/>
      <c r="D262" s="249"/>
      <c r="E262" s="250"/>
      <c r="F262" s="250"/>
      <c r="G262" s="250"/>
      <c r="H262" s="212"/>
      <c r="I262" s="307"/>
      <c r="J262" s="249"/>
      <c r="K262" s="249"/>
      <c r="L262" s="249"/>
      <c r="M262" s="250"/>
      <c r="N262" s="250"/>
      <c r="O262" s="250"/>
    </row>
    <row r="263" spans="1:15" ht="12.75" hidden="1" x14ac:dyDescent="0.2">
      <c r="A263" s="125"/>
      <c r="B263" s="210"/>
      <c r="C263" s="126"/>
      <c r="D263" s="126"/>
      <c r="E263" s="10"/>
      <c r="F263" s="10"/>
      <c r="G263" s="133"/>
      <c r="H263" s="131"/>
    </row>
    <row r="264" spans="1:15" ht="12.75" hidden="1" x14ac:dyDescent="0.2">
      <c r="A264" s="137"/>
      <c r="B264" s="34"/>
      <c r="C264" s="34"/>
      <c r="D264" s="34"/>
      <c r="E264" s="37"/>
      <c r="F264" s="37"/>
      <c r="G264" s="37"/>
      <c r="H264" s="131"/>
      <c r="I264" s="938"/>
      <c r="J264" s="939"/>
      <c r="K264" s="939"/>
      <c r="L264" s="939"/>
      <c r="M264" s="939"/>
      <c r="N264" s="939"/>
      <c r="O264" s="940"/>
    </row>
    <row r="265" spans="1:15" ht="12.75" hidden="1" x14ac:dyDescent="0.2">
      <c r="A265" s="125"/>
      <c r="B265" s="210"/>
      <c r="C265" s="126"/>
      <c r="D265" s="126"/>
      <c r="E265" s="10"/>
      <c r="F265" s="10"/>
      <c r="G265" s="133"/>
      <c r="H265" s="10"/>
      <c r="I265" s="137"/>
      <c r="J265" s="35"/>
      <c r="K265" s="35"/>
      <c r="L265" s="35"/>
      <c r="M265" s="37"/>
      <c r="N265" s="37"/>
      <c r="O265" s="37"/>
    </row>
    <row r="266" spans="1:15" ht="12.75" hidden="1" x14ac:dyDescent="0.2">
      <c r="A266" s="1005"/>
      <c r="B266" s="1006"/>
      <c r="C266" s="1006"/>
      <c r="D266" s="1006"/>
      <c r="E266" s="1006"/>
      <c r="F266" s="1006"/>
      <c r="G266" s="1007"/>
      <c r="H266" s="10"/>
    </row>
    <row r="267" spans="1:15" ht="12.75" hidden="1" x14ac:dyDescent="0.2">
      <c r="A267" s="938"/>
      <c r="B267" s="939"/>
      <c r="C267" s="939"/>
      <c r="D267" s="939"/>
      <c r="E267" s="939"/>
      <c r="F267" s="939"/>
      <c r="G267" s="940"/>
      <c r="H267" s="31"/>
      <c r="I267" s="384"/>
      <c r="J267" s="385"/>
      <c r="K267" s="385"/>
      <c r="L267" s="385"/>
      <c r="M267" s="385"/>
      <c r="N267" s="385"/>
      <c r="O267" s="386"/>
    </row>
    <row r="268" spans="1:15" ht="12.75" hidden="1" x14ac:dyDescent="0.2">
      <c r="A268" s="124"/>
      <c r="B268" s="941"/>
      <c r="C268" s="942"/>
      <c r="D268" s="943"/>
      <c r="E268" s="37"/>
      <c r="F268" s="37"/>
      <c r="G268" s="37"/>
      <c r="H268" s="31"/>
      <c r="I268" s="390"/>
      <c r="J268" s="387"/>
      <c r="K268" s="389"/>
      <c r="L268" s="388"/>
      <c r="M268" s="128"/>
      <c r="N268" s="128"/>
      <c r="O268" s="132"/>
    </row>
    <row r="269" spans="1:15" ht="12.75" hidden="1" x14ac:dyDescent="0.2">
      <c r="A269" s="124"/>
      <c r="B269" s="941"/>
      <c r="C269" s="942"/>
      <c r="D269" s="943"/>
      <c r="E269" s="37"/>
      <c r="F269" s="37"/>
      <c r="G269" s="37"/>
      <c r="H269" s="31"/>
      <c r="I269" s="390"/>
      <c r="J269" s="387"/>
      <c r="K269" s="389"/>
      <c r="L269" s="388"/>
      <c r="M269" s="128"/>
      <c r="N269" s="128"/>
      <c r="O269" s="132"/>
    </row>
    <row r="270" spans="1:15" ht="12.75" hidden="1" x14ac:dyDescent="0.2">
      <c r="A270" s="124"/>
      <c r="B270" s="941"/>
      <c r="C270" s="942"/>
      <c r="D270" s="943"/>
      <c r="E270" s="37"/>
      <c r="F270" s="37"/>
      <c r="G270" s="37"/>
      <c r="H270" s="53"/>
      <c r="I270" s="390"/>
      <c r="J270" s="387"/>
      <c r="K270" s="389"/>
      <c r="L270" s="388"/>
      <c r="M270" s="302"/>
      <c r="N270" s="548"/>
      <c r="O270" s="548"/>
    </row>
    <row r="271" spans="1:15" ht="12.75" hidden="1" x14ac:dyDescent="0.2">
      <c r="A271" s="124"/>
      <c r="B271" s="941"/>
      <c r="C271" s="942"/>
      <c r="D271" s="943"/>
      <c r="E271" s="37"/>
      <c r="F271" s="37"/>
      <c r="G271" s="37"/>
      <c r="H271" s="8"/>
      <c r="I271" s="390"/>
      <c r="J271" s="387"/>
      <c r="K271" s="389"/>
      <c r="L271" s="388"/>
      <c r="M271" s="128"/>
      <c r="N271" s="128"/>
      <c r="O271" s="132"/>
    </row>
    <row r="272" spans="1:15" ht="12.75" hidden="1" x14ac:dyDescent="0.2">
      <c r="A272" s="124"/>
      <c r="B272" s="941"/>
      <c r="C272" s="942"/>
      <c r="D272" s="943"/>
      <c r="E272" s="37"/>
      <c r="F272" s="37"/>
      <c r="G272" s="37"/>
      <c r="H272" s="53"/>
      <c r="I272" s="390"/>
      <c r="J272" s="35"/>
      <c r="K272" s="35"/>
      <c r="L272" s="35"/>
      <c r="M272" s="129"/>
      <c r="N272" s="129"/>
      <c r="O272" s="129"/>
    </row>
    <row r="273" spans="1:15" ht="12.75" hidden="1" x14ac:dyDescent="0.2">
      <c r="A273" s="124"/>
      <c r="B273" s="941"/>
      <c r="C273" s="942"/>
      <c r="D273" s="943"/>
      <c r="E273" s="37"/>
      <c r="F273" s="37"/>
      <c r="G273" s="37"/>
      <c r="H273" s="53"/>
    </row>
    <row r="274" spans="1:15" ht="12.75" hidden="1" x14ac:dyDescent="0.2">
      <c r="A274" s="124"/>
      <c r="B274" s="941"/>
      <c r="C274" s="942"/>
      <c r="D274" s="943"/>
      <c r="E274" s="37"/>
      <c r="F274" s="37"/>
      <c r="G274" s="37"/>
      <c r="H274" s="53"/>
      <c r="I274" s="137"/>
      <c r="J274" s="34"/>
      <c r="K274" s="34"/>
      <c r="L274" s="34"/>
      <c r="M274" s="129"/>
      <c r="N274" s="129"/>
      <c r="O274" s="129"/>
    </row>
    <row r="275" spans="1:15" ht="12.75" hidden="1" x14ac:dyDescent="0.2">
      <c r="A275" s="124"/>
      <c r="B275" s="941"/>
      <c r="C275" s="942"/>
      <c r="D275" s="943"/>
      <c r="E275" s="37"/>
      <c r="F275" s="37"/>
      <c r="G275" s="37"/>
      <c r="H275" s="53"/>
    </row>
    <row r="276" spans="1:15" ht="12.75" hidden="1" x14ac:dyDescent="0.2">
      <c r="A276" s="124"/>
      <c r="B276" s="941"/>
      <c r="C276" s="942"/>
      <c r="D276" s="943"/>
      <c r="E276" s="37"/>
      <c r="F276" s="37"/>
      <c r="G276" s="37"/>
      <c r="H276" s="53"/>
    </row>
    <row r="277" spans="1:15" ht="12.75" hidden="1" x14ac:dyDescent="0.2">
      <c r="A277" s="124"/>
      <c r="B277" s="941"/>
      <c r="C277" s="942"/>
      <c r="D277" s="943"/>
      <c r="E277" s="37"/>
      <c r="F277" s="37"/>
      <c r="G277" s="37"/>
      <c r="H277" s="53"/>
    </row>
    <row r="278" spans="1:15" ht="12.75" hidden="1" x14ac:dyDescent="0.2">
      <c r="A278" s="124"/>
      <c r="B278" s="941"/>
      <c r="C278" s="942"/>
      <c r="D278" s="943"/>
      <c r="E278" s="37"/>
      <c r="F278" s="37"/>
      <c r="G278" s="37"/>
      <c r="H278" s="53"/>
      <c r="I278" s="947"/>
      <c r="J278" s="948"/>
      <c r="K278" s="948"/>
      <c r="L278" s="948"/>
      <c r="M278" s="948"/>
      <c r="N278" s="948"/>
      <c r="O278" s="949"/>
    </row>
    <row r="279" spans="1:15" ht="12.75" hidden="1" customHeight="1" x14ac:dyDescent="0.2">
      <c r="A279" s="306"/>
      <c r="B279" s="941"/>
      <c r="C279" s="942"/>
      <c r="D279" s="943"/>
      <c r="E279" s="129"/>
      <c r="F279" s="129"/>
      <c r="G279" s="129"/>
      <c r="H279" s="53"/>
      <c r="I279" s="950"/>
      <c r="J279" s="951"/>
      <c r="K279" s="951"/>
      <c r="L279" s="951"/>
      <c r="M279" s="951"/>
      <c r="N279" s="951"/>
      <c r="O279" s="952"/>
    </row>
    <row r="280" spans="1:15" ht="12.75" hidden="1" x14ac:dyDescent="0.2">
      <c r="A280" s="938"/>
      <c r="B280" s="939"/>
      <c r="C280" s="939"/>
      <c r="D280" s="939"/>
      <c r="E280" s="939"/>
      <c r="F280" s="939"/>
      <c r="G280" s="940"/>
      <c r="H280" s="53"/>
      <c r="I280" s="17"/>
      <c r="J280" s="18"/>
      <c r="K280" s="18"/>
      <c r="L280" s="18"/>
      <c r="M280" s="18"/>
      <c r="N280" s="18"/>
      <c r="O280" s="18"/>
    </row>
    <row r="281" spans="1:15" ht="12.75" hidden="1" x14ac:dyDescent="0.2">
      <c r="A281" s="124"/>
      <c r="B281" s="941"/>
      <c r="C281" s="942"/>
      <c r="D281" s="943"/>
      <c r="E281" s="37"/>
      <c r="F281" s="37"/>
      <c r="G281" s="37"/>
      <c r="H281" s="53"/>
      <c r="I281" s="53"/>
      <c r="J281" s="53"/>
      <c r="K281" s="53"/>
      <c r="L281" s="14"/>
      <c r="M281" s="54"/>
    </row>
    <row r="282" spans="1:15" ht="12.75" hidden="1" x14ac:dyDescent="0.2">
      <c r="A282" s="124"/>
      <c r="B282" s="941"/>
      <c r="C282" s="942"/>
      <c r="D282" s="943"/>
      <c r="E282" s="37"/>
      <c r="F282" s="37"/>
      <c r="G282" s="37"/>
      <c r="H282" s="53"/>
    </row>
    <row r="283" spans="1:15" ht="12.75" hidden="1" x14ac:dyDescent="0.2">
      <c r="A283" s="124"/>
      <c r="B283" s="941"/>
      <c r="C283" s="942"/>
      <c r="D283" s="943"/>
      <c r="E283" s="37"/>
      <c r="F283" s="37"/>
      <c r="G283" s="37"/>
      <c r="H283" s="53"/>
      <c r="I283" s="252"/>
      <c r="J283" s="1009"/>
      <c r="K283" s="1010"/>
      <c r="L283" s="1011"/>
      <c r="M283" s="129"/>
      <c r="N283" s="129"/>
      <c r="O283" s="129"/>
    </row>
    <row r="284" spans="1:15" ht="12.75" hidden="1" x14ac:dyDescent="0.2">
      <c r="A284" s="124"/>
      <c r="B284" s="941"/>
      <c r="C284" s="942"/>
      <c r="D284" s="943"/>
      <c r="E284" s="37"/>
      <c r="F284" s="37"/>
      <c r="G284" s="37"/>
      <c r="H284" s="53"/>
      <c r="I284" s="318"/>
      <c r="J284" s="1009"/>
      <c r="K284" s="1010"/>
      <c r="L284" s="1011"/>
      <c r="M284" s="128"/>
      <c r="N284" s="128"/>
      <c r="O284" s="132"/>
    </row>
    <row r="285" spans="1:15" ht="12.75" hidden="1" x14ac:dyDescent="0.2">
      <c r="A285" s="124"/>
      <c r="B285" s="941"/>
      <c r="C285" s="942"/>
      <c r="D285" s="943"/>
      <c r="E285" s="37"/>
      <c r="F285" s="37"/>
      <c r="G285" s="37"/>
      <c r="H285" s="53"/>
      <c r="I285" s="315"/>
      <c r="J285" s="1009"/>
      <c r="K285" s="1010"/>
      <c r="L285" s="1011"/>
      <c r="M285" s="128"/>
      <c r="N285" s="128"/>
      <c r="O285" s="132"/>
    </row>
    <row r="286" spans="1:15" ht="12.75" hidden="1" x14ac:dyDescent="0.2">
      <c r="A286" s="124"/>
      <c r="B286" s="941"/>
      <c r="C286" s="942"/>
      <c r="D286" s="943"/>
      <c r="E286" s="37"/>
      <c r="F286" s="37"/>
      <c r="G286" s="37"/>
      <c r="H286" s="53"/>
      <c r="I286" s="315"/>
      <c r="J286" s="1009"/>
      <c r="K286" s="1010"/>
      <c r="L286" s="1011"/>
      <c r="M286" s="128"/>
      <c r="N286" s="128"/>
      <c r="O286" s="132"/>
    </row>
    <row r="287" spans="1:15" ht="12.75" hidden="1" x14ac:dyDescent="0.2">
      <c r="A287" s="124"/>
      <c r="B287" s="941"/>
      <c r="C287" s="942"/>
      <c r="D287" s="943"/>
      <c r="E287" s="37"/>
      <c r="F287" s="37"/>
      <c r="G287" s="37"/>
      <c r="H287" s="53"/>
      <c r="I287" s="315"/>
      <c r="J287" s="998"/>
      <c r="K287" s="998"/>
      <c r="L287" s="998"/>
      <c r="M287" s="344" t="str">
        <f>IF(SUM(M284:M286)=M283,"OK","STOP")</f>
        <v>OK</v>
      </c>
      <c r="N287" s="344" t="str">
        <f>IF(SUM(N284:N286)=N283,"OK","STOP")</f>
        <v>OK</v>
      </c>
      <c r="O287" s="344" t="str">
        <f>IF(SUM(O284:O286)=O283,"OK","STOP")</f>
        <v>OK</v>
      </c>
    </row>
    <row r="288" spans="1:15" ht="12.75" hidden="1" x14ac:dyDescent="0.2">
      <c r="A288" s="124"/>
      <c r="B288" s="941"/>
      <c r="C288" s="942"/>
      <c r="D288" s="943"/>
      <c r="E288" s="129"/>
      <c r="F288" s="129"/>
      <c r="G288" s="129"/>
      <c r="H288" s="53"/>
      <c r="I288" s="421" t="str">
        <f>I250</f>
        <v>Shpjegimet teknike</v>
      </c>
      <c r="J288" s="10"/>
      <c r="K288" s="10"/>
      <c r="L288" s="10"/>
      <c r="M288" s="10"/>
      <c r="N288" s="10"/>
      <c r="O288" s="10"/>
    </row>
    <row r="289" spans="1:15" ht="12.75" hidden="1" x14ac:dyDescent="0.2">
      <c r="A289" s="124"/>
      <c r="B289" s="941"/>
      <c r="C289" s="942"/>
      <c r="D289" s="943"/>
      <c r="E289" s="37"/>
      <c r="F289" s="37"/>
      <c r="G289" s="37"/>
      <c r="H289" s="53"/>
      <c r="I289" s="419">
        <f>M262</f>
        <v>0</v>
      </c>
      <c r="J289" s="983"/>
      <c r="K289" s="984"/>
      <c r="L289" s="984"/>
      <c r="M289" s="984"/>
      <c r="N289" s="984"/>
      <c r="O289" s="985"/>
    </row>
    <row r="290" spans="1:15" ht="12.75" hidden="1" x14ac:dyDescent="0.2">
      <c r="A290" s="124"/>
      <c r="B290" s="971"/>
      <c r="C290" s="972"/>
      <c r="D290" s="973"/>
      <c r="E290" s="37"/>
      <c r="F290" s="37"/>
      <c r="G290" s="37"/>
      <c r="H290" s="53"/>
      <c r="I290" s="420"/>
      <c r="J290" s="986"/>
      <c r="K290" s="987"/>
      <c r="L290" s="987"/>
      <c r="M290" s="987"/>
      <c r="N290" s="987"/>
      <c r="O290" s="988"/>
    </row>
    <row r="291" spans="1:15" ht="12.75" hidden="1" x14ac:dyDescent="0.2">
      <c r="A291" s="252"/>
      <c r="B291" s="941"/>
      <c r="C291" s="942"/>
      <c r="D291" s="311"/>
      <c r="E291" s="308"/>
      <c r="F291" s="308"/>
      <c r="G291" s="308"/>
      <c r="H291" s="53"/>
      <c r="I291" s="419">
        <f>N262</f>
        <v>0</v>
      </c>
      <c r="J291" s="983"/>
      <c r="K291" s="984"/>
      <c r="L291" s="984"/>
      <c r="M291" s="984"/>
      <c r="N291" s="984"/>
      <c r="O291" s="985"/>
    </row>
    <row r="292" spans="1:15" ht="12.75" hidden="1" x14ac:dyDescent="0.2">
      <c r="A292" s="124"/>
      <c r="B292" s="974"/>
      <c r="C292" s="975"/>
      <c r="D292" s="976"/>
      <c r="E292" s="129"/>
      <c r="F292" s="129"/>
      <c r="G292" s="129"/>
      <c r="H292" s="53"/>
      <c r="I292" s="420"/>
      <c r="J292" s="989"/>
      <c r="K292" s="990"/>
      <c r="L292" s="990"/>
      <c r="M292" s="990"/>
      <c r="N292" s="990"/>
      <c r="O292" s="991"/>
    </row>
    <row r="293" spans="1:15" ht="12.75" hidden="1" x14ac:dyDescent="0.2">
      <c r="A293" s="125"/>
      <c r="B293" s="210"/>
      <c r="C293" s="126"/>
      <c r="D293" s="126"/>
      <c r="E293" s="10"/>
      <c r="F293" s="10"/>
      <c r="G293" s="133"/>
      <c r="H293" s="53"/>
      <c r="I293" s="419">
        <f>O262</f>
        <v>0</v>
      </c>
      <c r="J293" s="983"/>
      <c r="K293" s="984"/>
      <c r="L293" s="984"/>
      <c r="M293" s="984"/>
      <c r="N293" s="984"/>
      <c r="O293" s="985"/>
    </row>
    <row r="294" spans="1:15" ht="12.75" hidden="1" x14ac:dyDescent="0.2">
      <c r="A294" s="137"/>
      <c r="B294" s="34"/>
      <c r="C294" s="34"/>
      <c r="D294" s="34"/>
      <c r="E294" s="129"/>
      <c r="F294" s="129"/>
      <c r="G294" s="129"/>
      <c r="H294" s="53"/>
      <c r="I294" s="420"/>
      <c r="J294" s="989"/>
      <c r="K294" s="990"/>
      <c r="L294" s="990"/>
      <c r="M294" s="990"/>
      <c r="N294" s="990"/>
      <c r="O294" s="991"/>
    </row>
  </sheetData>
  <sheetProtection algorithmName="SHA-512" hashValue="CSH85YCruYsqTu4CTOOsOuAQ7FsX3RID+3sFtVFUp4JbR8XXRamAKYp9YXe3rwBsmANCziK8vDtJ8+3MUYYvFg==" saltValue="ZAzTW8c9OQRAGakwAWTdAQ==" spinCount="100000" sheet="1" objects="1" scenarios="1" selectLockedCells="1"/>
  <mergeCells count="338">
    <mergeCell ref="J293:O294"/>
    <mergeCell ref="I153:O153"/>
    <mergeCell ref="I191:O191"/>
    <mergeCell ref="I229:O229"/>
    <mergeCell ref="I72:O72"/>
    <mergeCell ref="I75:O75"/>
    <mergeCell ref="J136:O137"/>
    <mergeCell ref="J138:O139"/>
    <mergeCell ref="J140:O141"/>
    <mergeCell ref="J175:O176"/>
    <mergeCell ref="J177:O178"/>
    <mergeCell ref="J179:O180"/>
    <mergeCell ref="J213:O214"/>
    <mergeCell ref="J133:L133"/>
    <mergeCell ref="J211:L211"/>
    <mergeCell ref="J245:L245"/>
    <mergeCell ref="J246:L246"/>
    <mergeCell ref="J247:L247"/>
    <mergeCell ref="J248:L248"/>
    <mergeCell ref="J249:L249"/>
    <mergeCell ref="J251:O252"/>
    <mergeCell ref="J130:L130"/>
    <mergeCell ref="J172:L172"/>
    <mergeCell ref="J173:L173"/>
    <mergeCell ref="I150:O150"/>
    <mergeCell ref="B144:O144"/>
    <mergeCell ref="B145:O145"/>
    <mergeCell ref="A147:G147"/>
    <mergeCell ref="I147:O147"/>
    <mergeCell ref="J131:L131"/>
    <mergeCell ref="J132:L132"/>
    <mergeCell ref="B124:D124"/>
    <mergeCell ref="B125:D125"/>
    <mergeCell ref="I125:O126"/>
    <mergeCell ref="B126:D126"/>
    <mergeCell ref="A127:G127"/>
    <mergeCell ref="B128:D128"/>
    <mergeCell ref="B129:D129"/>
    <mergeCell ref="B130:D130"/>
    <mergeCell ref="B131:D131"/>
    <mergeCell ref="B132:D132"/>
    <mergeCell ref="B156:D156"/>
    <mergeCell ref="B157:D157"/>
    <mergeCell ref="B158:D158"/>
    <mergeCell ref="A152:G152"/>
    <mergeCell ref="A153:G153"/>
    <mergeCell ref="B154:D154"/>
    <mergeCell ref="B155:D155"/>
    <mergeCell ref="B138:C138"/>
    <mergeCell ref="B139:D139"/>
    <mergeCell ref="I188:O188"/>
    <mergeCell ref="B173:D173"/>
    <mergeCell ref="B174:D174"/>
    <mergeCell ref="B175:D175"/>
    <mergeCell ref="B176:D176"/>
    <mergeCell ref="B177:C177"/>
    <mergeCell ref="B178:D178"/>
    <mergeCell ref="B183:O183"/>
    <mergeCell ref="B184:O184"/>
    <mergeCell ref="A185:G185"/>
    <mergeCell ref="I185:O185"/>
    <mergeCell ref="I164:O165"/>
    <mergeCell ref="B165:D165"/>
    <mergeCell ref="B163:D163"/>
    <mergeCell ref="B164:D164"/>
    <mergeCell ref="J169:L169"/>
    <mergeCell ref="J170:L170"/>
    <mergeCell ref="J171:L171"/>
    <mergeCell ref="B287:D287"/>
    <mergeCell ref="B288:D288"/>
    <mergeCell ref="B273:D273"/>
    <mergeCell ref="B274:D274"/>
    <mergeCell ref="B275:D275"/>
    <mergeCell ref="B276:D276"/>
    <mergeCell ref="B277:D277"/>
    <mergeCell ref="B270:D270"/>
    <mergeCell ref="B271:D271"/>
    <mergeCell ref="B272:D272"/>
    <mergeCell ref="A266:G266"/>
    <mergeCell ref="A267:G267"/>
    <mergeCell ref="B268:D268"/>
    <mergeCell ref="B269:D269"/>
    <mergeCell ref="I264:O264"/>
    <mergeCell ref="B253:C253"/>
    <mergeCell ref="B254:D254"/>
    <mergeCell ref="B289:D289"/>
    <mergeCell ref="B290:D290"/>
    <mergeCell ref="B291:C291"/>
    <mergeCell ref="B292:D292"/>
    <mergeCell ref="I278:O279"/>
    <mergeCell ref="B279:D279"/>
    <mergeCell ref="A280:G280"/>
    <mergeCell ref="B281:D281"/>
    <mergeCell ref="B282:D282"/>
    <mergeCell ref="B283:D283"/>
    <mergeCell ref="B284:D284"/>
    <mergeCell ref="B285:D285"/>
    <mergeCell ref="B286:D286"/>
    <mergeCell ref="J283:L283"/>
    <mergeCell ref="J284:L284"/>
    <mergeCell ref="J285:L285"/>
    <mergeCell ref="J286:L286"/>
    <mergeCell ref="J287:L287"/>
    <mergeCell ref="J289:O290"/>
    <mergeCell ref="J291:O292"/>
    <mergeCell ref="B278:D278"/>
    <mergeCell ref="B259:O259"/>
    <mergeCell ref="B260:O260"/>
    <mergeCell ref="A261:G261"/>
    <mergeCell ref="I261:O261"/>
    <mergeCell ref="J253:O254"/>
    <mergeCell ref="J255:O256"/>
    <mergeCell ref="B244:D244"/>
    <mergeCell ref="B245:D245"/>
    <mergeCell ref="B246:D246"/>
    <mergeCell ref="B247:D247"/>
    <mergeCell ref="B248:D248"/>
    <mergeCell ref="B249:D249"/>
    <mergeCell ref="B250:D250"/>
    <mergeCell ref="B251:D251"/>
    <mergeCell ref="B252:D252"/>
    <mergeCell ref="B239:D239"/>
    <mergeCell ref="B240:D240"/>
    <mergeCell ref="I240:O241"/>
    <mergeCell ref="B241:D241"/>
    <mergeCell ref="A242:G242"/>
    <mergeCell ref="B243:D243"/>
    <mergeCell ref="B234:D234"/>
    <mergeCell ref="B235:D235"/>
    <mergeCell ref="B236:D236"/>
    <mergeCell ref="B237:D237"/>
    <mergeCell ref="B238:D238"/>
    <mergeCell ref="B231:D231"/>
    <mergeCell ref="B232:D232"/>
    <mergeCell ref="B233:D233"/>
    <mergeCell ref="A228:G228"/>
    <mergeCell ref="A229:G229"/>
    <mergeCell ref="B230:D230"/>
    <mergeCell ref="A223:G223"/>
    <mergeCell ref="I223:O223"/>
    <mergeCell ref="I226:O226"/>
    <mergeCell ref="B213:D213"/>
    <mergeCell ref="B214:D214"/>
    <mergeCell ref="B215:C215"/>
    <mergeCell ref="B216:D216"/>
    <mergeCell ref="B221:O221"/>
    <mergeCell ref="B222:O222"/>
    <mergeCell ref="J215:O216"/>
    <mergeCell ref="J217:O218"/>
    <mergeCell ref="A204:G204"/>
    <mergeCell ref="B205:D205"/>
    <mergeCell ref="B206:D206"/>
    <mergeCell ref="B207:D207"/>
    <mergeCell ref="B208:D208"/>
    <mergeCell ref="B209:D209"/>
    <mergeCell ref="B210:D210"/>
    <mergeCell ref="B211:D211"/>
    <mergeCell ref="B212:D212"/>
    <mergeCell ref="J207:L207"/>
    <mergeCell ref="J208:L208"/>
    <mergeCell ref="J209:L209"/>
    <mergeCell ref="J210:L210"/>
    <mergeCell ref="B200:D200"/>
    <mergeCell ref="B201:D201"/>
    <mergeCell ref="B202:D202"/>
    <mergeCell ref="I202:O203"/>
    <mergeCell ref="B203:D203"/>
    <mergeCell ref="B195:D195"/>
    <mergeCell ref="B196:D196"/>
    <mergeCell ref="B197:D197"/>
    <mergeCell ref="B198:D198"/>
    <mergeCell ref="B194:D194"/>
    <mergeCell ref="J187:K187"/>
    <mergeCell ref="A190:G190"/>
    <mergeCell ref="A191:G191"/>
    <mergeCell ref="B199:D199"/>
    <mergeCell ref="B133:D133"/>
    <mergeCell ref="B134:D134"/>
    <mergeCell ref="B135:D135"/>
    <mergeCell ref="B136:D136"/>
    <mergeCell ref="B137:D137"/>
    <mergeCell ref="B192:D192"/>
    <mergeCell ref="B193:D193"/>
    <mergeCell ref="J134:L134"/>
    <mergeCell ref="A166:G166"/>
    <mergeCell ref="B167:D167"/>
    <mergeCell ref="B168:D168"/>
    <mergeCell ref="B169:D169"/>
    <mergeCell ref="B170:D170"/>
    <mergeCell ref="B171:D171"/>
    <mergeCell ref="B172:D172"/>
    <mergeCell ref="B159:D159"/>
    <mergeCell ref="B160:D160"/>
    <mergeCell ref="B161:D161"/>
    <mergeCell ref="B162:D162"/>
    <mergeCell ref="B119:D119"/>
    <mergeCell ref="B120:D120"/>
    <mergeCell ref="B121:D121"/>
    <mergeCell ref="B122:D122"/>
    <mergeCell ref="B123:D123"/>
    <mergeCell ref="B105:O105"/>
    <mergeCell ref="B106:O106"/>
    <mergeCell ref="J95:L95"/>
    <mergeCell ref="J97:O98"/>
    <mergeCell ref="J99:O100"/>
    <mergeCell ref="J101:O102"/>
    <mergeCell ref="B116:D116"/>
    <mergeCell ref="B117:D117"/>
    <mergeCell ref="B118:D118"/>
    <mergeCell ref="A113:G113"/>
    <mergeCell ref="A114:G114"/>
    <mergeCell ref="B115:D115"/>
    <mergeCell ref="A108:G108"/>
    <mergeCell ref="I108:O108"/>
    <mergeCell ref="I111:O111"/>
    <mergeCell ref="I114:O114"/>
    <mergeCell ref="I86:O87"/>
    <mergeCell ref="B87:D87"/>
    <mergeCell ref="A88:G88"/>
    <mergeCell ref="B89:D89"/>
    <mergeCell ref="B90:D90"/>
    <mergeCell ref="B97:D97"/>
    <mergeCell ref="B98:D98"/>
    <mergeCell ref="B99:C99"/>
    <mergeCell ref="B100:D100"/>
    <mergeCell ref="J91:L91"/>
    <mergeCell ref="J92:L92"/>
    <mergeCell ref="J93:L93"/>
    <mergeCell ref="J94:L94"/>
    <mergeCell ref="B91:D91"/>
    <mergeCell ref="B92:D92"/>
    <mergeCell ref="B93:D93"/>
    <mergeCell ref="B94:D94"/>
    <mergeCell ref="B95:D95"/>
    <mergeCell ref="B96:D96"/>
    <mergeCell ref="B79:D79"/>
    <mergeCell ref="B80:D80"/>
    <mergeCell ref="B81:D81"/>
    <mergeCell ref="B82:D82"/>
    <mergeCell ref="B83:D83"/>
    <mergeCell ref="B84:D84"/>
    <mergeCell ref="B85:D85"/>
    <mergeCell ref="B86:D86"/>
    <mergeCell ref="A75:G75"/>
    <mergeCell ref="B76:D76"/>
    <mergeCell ref="B77:D77"/>
    <mergeCell ref="B78:D78"/>
    <mergeCell ref="A74:G74"/>
    <mergeCell ref="B67:O67"/>
    <mergeCell ref="A69:G69"/>
    <mergeCell ref="I69:O69"/>
    <mergeCell ref="A57:K57"/>
    <mergeCell ref="A58:L58"/>
    <mergeCell ref="A59:L59"/>
    <mergeCell ref="A60:K60"/>
    <mergeCell ref="A61:L61"/>
    <mergeCell ref="A62:L62"/>
    <mergeCell ref="A63:K63"/>
    <mergeCell ref="B66:O66"/>
    <mergeCell ref="A53:L53"/>
    <mergeCell ref="A54:K54"/>
    <mergeCell ref="A55:L55"/>
    <mergeCell ref="A56:L56"/>
    <mergeCell ref="B41:D41"/>
    <mergeCell ref="B42:D42"/>
    <mergeCell ref="B43:D43"/>
    <mergeCell ref="B44:D44"/>
    <mergeCell ref="B45:C45"/>
    <mergeCell ref="B46:D46"/>
    <mergeCell ref="J43:O48"/>
    <mergeCell ref="J41:L41"/>
    <mergeCell ref="A34:G34"/>
    <mergeCell ref="B35:D35"/>
    <mergeCell ref="B36:D36"/>
    <mergeCell ref="B37:D37"/>
    <mergeCell ref="B38:D38"/>
    <mergeCell ref="B39:D39"/>
    <mergeCell ref="B40:D40"/>
    <mergeCell ref="A50:O50"/>
    <mergeCell ref="A52:L52"/>
    <mergeCell ref="J37:L37"/>
    <mergeCell ref="B27:D27"/>
    <mergeCell ref="B28:D28"/>
    <mergeCell ref="B29:D29"/>
    <mergeCell ref="B30:D30"/>
    <mergeCell ref="B31:D31"/>
    <mergeCell ref="B32:D32"/>
    <mergeCell ref="A21:G21"/>
    <mergeCell ref="B22:D22"/>
    <mergeCell ref="I22:O22"/>
    <mergeCell ref="B23:D23"/>
    <mergeCell ref="J23:L26"/>
    <mergeCell ref="B24:D24"/>
    <mergeCell ref="B25:D25"/>
    <mergeCell ref="B26:D26"/>
    <mergeCell ref="I32:O33"/>
    <mergeCell ref="B33:D33"/>
    <mergeCell ref="A15:G15"/>
    <mergeCell ref="I15:O15"/>
    <mergeCell ref="I18:O18"/>
    <mergeCell ref="A20:G20"/>
    <mergeCell ref="A11:B11"/>
    <mergeCell ref="C11:H11"/>
    <mergeCell ref="I11:K11"/>
    <mergeCell ref="L11:O11"/>
    <mergeCell ref="A13:O13"/>
    <mergeCell ref="B14:O14"/>
    <mergeCell ref="A17:G17"/>
    <mergeCell ref="A9:B9"/>
    <mergeCell ref="C9:H9"/>
    <mergeCell ref="I9:K9"/>
    <mergeCell ref="L9:O9"/>
    <mergeCell ref="A10:B10"/>
    <mergeCell ref="C10:H10"/>
    <mergeCell ref="I10:K10"/>
    <mergeCell ref="L10:O10"/>
    <mergeCell ref="A7:B7"/>
    <mergeCell ref="C7:H7"/>
    <mergeCell ref="I7:K7"/>
    <mergeCell ref="L7:O7"/>
    <mergeCell ref="A8:B8"/>
    <mergeCell ref="C8:H8"/>
    <mergeCell ref="I8:K8"/>
    <mergeCell ref="L8:O8"/>
    <mergeCell ref="A5:B5"/>
    <mergeCell ref="C5:H5"/>
    <mergeCell ref="I5:K5"/>
    <mergeCell ref="L5:O5"/>
    <mergeCell ref="A6:B6"/>
    <mergeCell ref="C6:H6"/>
    <mergeCell ref="I6:K6"/>
    <mergeCell ref="L6:O6"/>
    <mergeCell ref="B1:O1"/>
    <mergeCell ref="B2:O2"/>
    <mergeCell ref="A3:B3"/>
    <mergeCell ref="C3:O3"/>
    <mergeCell ref="A4:B4"/>
    <mergeCell ref="C4:O4"/>
  </mergeCells>
  <dataValidations disablePrompts="1" count="1">
    <dataValidation type="whole" errorStyle="warning" allowBlank="1" showInputMessage="1" showErrorMessage="1" errorTitle="CEILING TOO DEEP" sqref="M54:O54 M57:O57 M60:O60 M63:O65">
      <formula1>0</formula1>
      <formula2>1000000000</formula2>
    </dataValidation>
  </dataValidations>
  <pageMargins left="0.78740157480314965" right="0.70866141732283472" top="0.98425196850393704" bottom="0.78740157480314965" header="0.43307086614173229" footer="0.31496062992125984"/>
  <pageSetup paperSize="256" scale="77" fitToHeight="0" orientation="landscape" r:id="rId1"/>
  <headerFooter>
    <oddHeader>&amp;LPROGRAMI BUXHETOR AFATMESËM&amp;C&amp;8 28 Shkurt 2019&amp;R&amp;A</oddHeader>
    <oddFooter>&amp;L&amp;8Copyright for Albania: Ministry of Finance and Economy / Local Finance Directory&amp;R1</oddFooter>
  </headerFooter>
  <rowBreaks count="7" manualBreakCount="7">
    <brk id="12" max="16383" man="1"/>
    <brk id="49" max="16383" man="1"/>
    <brk id="65" max="16383" man="1"/>
    <brk id="104" max="16383" man="1"/>
    <brk id="143" max="16383" man="1"/>
    <brk id="182" max="16383" man="1"/>
    <brk id="220" max="16383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5">
    <tabColor rgb="FFFF0000"/>
    <pageSetUpPr fitToPage="1"/>
  </sheetPr>
  <dimension ref="A1:O294"/>
  <sheetViews>
    <sheetView showGridLines="0" showRowColHeaders="0" topLeftCell="A39" zoomScaleNormal="100" workbookViewId="0">
      <selection activeCell="G130" sqref="G130"/>
    </sheetView>
  </sheetViews>
  <sheetFormatPr defaultColWidth="9.140625" defaultRowHeight="17.25" customHeight="1" x14ac:dyDescent="0.2"/>
  <cols>
    <col min="1" max="1" width="27" style="98" customWidth="1"/>
    <col min="2" max="7" width="9" style="98" customWidth="1"/>
    <col min="8" max="8" width="2.7109375" style="98" customWidth="1"/>
    <col min="9" max="9" width="29.7109375" style="98" customWidth="1"/>
    <col min="10" max="15" width="9" style="98" customWidth="1"/>
    <col min="16" max="16384" width="9.140625" style="98"/>
  </cols>
  <sheetData>
    <row r="1" spans="1:15" ht="13.5" customHeight="1" x14ac:dyDescent="0.2">
      <c r="A1" s="342" t="str">
        <f>'(B2) Struktura Organizative'!A5</f>
        <v>Numër</v>
      </c>
      <c r="B1" s="1008" t="str">
        <f>'(B2) Struktura Organizative'!B5</f>
        <v>Emri i Nënfunksionit</v>
      </c>
      <c r="C1" s="1008"/>
      <c r="D1" s="1008"/>
      <c r="E1" s="1008"/>
      <c r="F1" s="1008"/>
      <c r="G1" s="1008"/>
      <c r="H1" s="1008"/>
      <c r="I1" s="1008"/>
      <c r="J1" s="1008"/>
      <c r="K1" s="1008"/>
      <c r="L1" s="1008"/>
      <c r="M1" s="1008"/>
      <c r="N1" s="1008"/>
      <c r="O1" s="1008"/>
    </row>
    <row r="2" spans="1:15" s="121" customFormat="1" ht="18.75" customHeight="1" x14ac:dyDescent="0.25">
      <c r="A2" s="310" t="str">
        <f>'(G1) Fjalori'!A67</f>
        <v>Nënfunksioni 4</v>
      </c>
      <c r="B2" s="835" t="str">
        <f>+VLOOKUP($A2,'(B2) Struktura Organizative'!$A7:$E68,2,FALSE)</f>
        <v>032 Shërbimet e mbrojtjes ndaj zjarrit</v>
      </c>
      <c r="C2" s="835"/>
      <c r="D2" s="835"/>
      <c r="E2" s="835"/>
      <c r="F2" s="835"/>
      <c r="G2" s="835"/>
      <c r="H2" s="835"/>
      <c r="I2" s="835"/>
      <c r="J2" s="835"/>
      <c r="K2" s="835"/>
      <c r="L2" s="835"/>
      <c r="M2" s="835"/>
      <c r="N2" s="835"/>
      <c r="O2" s="835"/>
    </row>
    <row r="3" spans="1:15" ht="12.75" customHeight="1" x14ac:dyDescent="0.2">
      <c r="A3" s="925" t="str">
        <f>'(B2) Struktura Organizative'!C5</f>
        <v>Drejtoria / Departamenti</v>
      </c>
      <c r="B3" s="926"/>
      <c r="C3" s="925" t="str">
        <f>'(B2) Struktura Organizative'!D5</f>
        <v>Kryetari i programit</v>
      </c>
      <c r="D3" s="927"/>
      <c r="E3" s="927"/>
      <c r="F3" s="927"/>
      <c r="G3" s="927"/>
      <c r="H3" s="927"/>
      <c r="I3" s="927"/>
      <c r="J3" s="927"/>
      <c r="K3" s="927"/>
      <c r="L3" s="927"/>
      <c r="M3" s="927"/>
      <c r="N3" s="927"/>
      <c r="O3" s="926"/>
    </row>
    <row r="4" spans="1:15" ht="12.75" customHeight="1" x14ac:dyDescent="0.2">
      <c r="A4" s="928"/>
      <c r="B4" s="929"/>
      <c r="C4" s="930">
        <f>+VLOOKUP($A2,'(B2) Struktura Organizative'!$A7:$E68,4,FALSE)</f>
        <v>0</v>
      </c>
      <c r="D4" s="931"/>
      <c r="E4" s="931"/>
      <c r="F4" s="931"/>
      <c r="G4" s="931"/>
      <c r="H4" s="931"/>
      <c r="I4" s="931"/>
      <c r="J4" s="931"/>
      <c r="K4" s="931"/>
      <c r="L4" s="931"/>
      <c r="M4" s="931"/>
      <c r="N4" s="931"/>
      <c r="O4" s="932"/>
    </row>
    <row r="5" spans="1:15" ht="27" customHeight="1" x14ac:dyDescent="0.2">
      <c r="A5" s="919"/>
      <c r="B5" s="920"/>
      <c r="C5" s="921" t="str">
        <f>'(B3) Struktura Funksionale'!C5</f>
        <v>Emri i programit</v>
      </c>
      <c r="D5" s="922"/>
      <c r="E5" s="922"/>
      <c r="F5" s="922"/>
      <c r="G5" s="922"/>
      <c r="H5" s="923"/>
      <c r="I5" s="921" t="str">
        <f>'(B3) Struktura Funksionale'!D5</f>
        <v>Programi:  detyrueshme / shtesë</v>
      </c>
      <c r="J5" s="922"/>
      <c r="K5" s="923"/>
      <c r="L5" s="924" t="str">
        <f>'(B3) Struktura Funksionale'!E5</f>
        <v>Programi: I veti / I deleguar / Transferuar</v>
      </c>
      <c r="M5" s="924"/>
      <c r="N5" s="924"/>
      <c r="O5" s="924"/>
    </row>
    <row r="6" spans="1:15" ht="13.5" customHeight="1" x14ac:dyDescent="0.2">
      <c r="A6" s="914" t="str">
        <f>'(B3) Struktura Funksionale'!A26</f>
        <v>Programi 4a</v>
      </c>
      <c r="B6" s="915"/>
      <c r="C6" s="916" t="str">
        <f>VLOOKUP($A6,'(B3) Struktura Funksionale'!$A$7:$E$146,3,FALSE)</f>
        <v>Mbrotja nga zjarri dhe mbrojtja civile</v>
      </c>
      <c r="D6" s="917"/>
      <c r="E6" s="917"/>
      <c r="F6" s="917"/>
      <c r="G6" s="917"/>
      <c r="H6" s="918"/>
      <c r="I6" s="916" t="str">
        <f>VLOOKUP($A6,'(B3) Struktura Funksionale'!$A$7:$E$146,4,FALSE)</f>
        <v>E detyrueshme</v>
      </c>
      <c r="J6" s="917"/>
      <c r="K6" s="918"/>
      <c r="L6" s="916" t="str">
        <f>VLOOKUP($A6,'(B3) Struktura Funksionale'!$A$7:$E$146,5,FALSE)</f>
        <v>Transferuar</v>
      </c>
      <c r="M6" s="917"/>
      <c r="N6" s="917"/>
      <c r="O6" s="918"/>
    </row>
    <row r="7" spans="1:15" ht="13.5" customHeight="1" x14ac:dyDescent="0.2">
      <c r="A7" s="914" t="str">
        <f>'(B3) Struktura Funksionale'!A27</f>
        <v>Programi 4b</v>
      </c>
      <c r="B7" s="915"/>
      <c r="C7" s="916">
        <f>VLOOKUP($A7,'(B3) Struktura Funksionale'!$A$7:$E$146,3,FALSE)</f>
        <v>0</v>
      </c>
      <c r="D7" s="917"/>
      <c r="E7" s="917"/>
      <c r="F7" s="917"/>
      <c r="G7" s="917"/>
      <c r="H7" s="918"/>
      <c r="I7" s="916">
        <f>VLOOKUP($A7,'(B3) Struktura Funksionale'!$A$7:$E$146,4,FALSE)</f>
        <v>0</v>
      </c>
      <c r="J7" s="917"/>
      <c r="K7" s="918"/>
      <c r="L7" s="916">
        <f>VLOOKUP($A7,'(B3) Struktura Funksionale'!$A$7:$E$146,5,FALSE)</f>
        <v>0</v>
      </c>
      <c r="M7" s="917"/>
      <c r="N7" s="917"/>
      <c r="O7" s="918"/>
    </row>
    <row r="8" spans="1:15" ht="13.5" customHeight="1" x14ac:dyDescent="0.2">
      <c r="A8" s="914" t="str">
        <f>'(B3) Struktura Funksionale'!A28</f>
        <v>Programi 4c</v>
      </c>
      <c r="B8" s="915"/>
      <c r="C8" s="916">
        <f>VLOOKUP($A8,'(B3) Struktura Funksionale'!$A$7:$E$146,3,FALSE)</f>
        <v>0</v>
      </c>
      <c r="D8" s="917"/>
      <c r="E8" s="917"/>
      <c r="F8" s="917"/>
      <c r="G8" s="917"/>
      <c r="H8" s="918"/>
      <c r="I8" s="916">
        <f>VLOOKUP($A8,'(B3) Struktura Funksionale'!$A$7:$E$146,4,FALSE)</f>
        <v>0</v>
      </c>
      <c r="J8" s="917"/>
      <c r="K8" s="918"/>
      <c r="L8" s="916">
        <f>VLOOKUP($A8,'(B3) Struktura Funksionale'!$A$7:$E$146,5,FALSE)</f>
        <v>0</v>
      </c>
      <c r="M8" s="917"/>
      <c r="N8" s="917"/>
      <c r="O8" s="918"/>
    </row>
    <row r="9" spans="1:15" ht="13.5" hidden="1" customHeight="1" x14ac:dyDescent="0.2">
      <c r="A9" s="914"/>
      <c r="B9" s="915"/>
      <c r="C9" s="916"/>
      <c r="D9" s="917"/>
      <c r="E9" s="917"/>
      <c r="F9" s="917"/>
      <c r="G9" s="917"/>
      <c r="H9" s="918"/>
      <c r="I9" s="916"/>
      <c r="J9" s="917"/>
      <c r="K9" s="918"/>
      <c r="L9" s="916"/>
      <c r="M9" s="917"/>
      <c r="N9" s="917"/>
      <c r="O9" s="918"/>
    </row>
    <row r="10" spans="1:15" ht="13.5" hidden="1" customHeight="1" x14ac:dyDescent="0.2">
      <c r="A10" s="914"/>
      <c r="B10" s="915"/>
      <c r="C10" s="916"/>
      <c r="D10" s="917"/>
      <c r="E10" s="917"/>
      <c r="F10" s="917"/>
      <c r="G10" s="917"/>
      <c r="H10" s="918"/>
      <c r="I10" s="916"/>
      <c r="J10" s="917"/>
      <c r="K10" s="918"/>
      <c r="L10" s="916"/>
      <c r="M10" s="917"/>
      <c r="N10" s="917"/>
      <c r="O10" s="918"/>
    </row>
    <row r="11" spans="1:15" ht="13.5" hidden="1" customHeight="1" x14ac:dyDescent="0.2">
      <c r="A11" s="914"/>
      <c r="B11" s="915"/>
      <c r="C11" s="916"/>
      <c r="D11" s="917"/>
      <c r="E11" s="917"/>
      <c r="F11" s="917"/>
      <c r="G11" s="917"/>
      <c r="H11" s="918"/>
      <c r="I11" s="916"/>
      <c r="J11" s="917"/>
      <c r="K11" s="918"/>
      <c r="L11" s="916"/>
      <c r="M11" s="917"/>
      <c r="N11" s="917"/>
      <c r="O11" s="918"/>
    </row>
    <row r="12" spans="1:15" ht="11.25" customHeight="1" x14ac:dyDescent="0.2"/>
    <row r="13" spans="1:15" ht="21" customHeight="1" x14ac:dyDescent="0.25">
      <c r="A13" s="933" t="str">
        <f>'(G1) Fjalori'!A359</f>
        <v>PËRMBLEDHJE E KËRKESËS BUXHETORE</v>
      </c>
      <c r="B13" s="934"/>
      <c r="C13" s="935"/>
      <c r="D13" s="935"/>
      <c r="E13" s="935"/>
      <c r="F13" s="935"/>
      <c r="G13" s="935"/>
      <c r="H13" s="935"/>
      <c r="I13" s="935"/>
      <c r="J13" s="935"/>
      <c r="K13" s="935"/>
      <c r="L13" s="935"/>
      <c r="M13" s="935"/>
      <c r="N13" s="935"/>
      <c r="O13" s="936"/>
    </row>
    <row r="14" spans="1:15" s="214" customFormat="1" ht="21" customHeight="1" x14ac:dyDescent="0.25">
      <c r="A14" s="213" t="str">
        <f>A2</f>
        <v>Nënfunksioni 4</v>
      </c>
      <c r="B14" s="937" t="str">
        <f>B$2</f>
        <v>032 Shërbimet e mbrojtjes ndaj zjarrit</v>
      </c>
      <c r="C14" s="937"/>
      <c r="D14" s="937"/>
      <c r="E14" s="937"/>
      <c r="F14" s="937"/>
      <c r="G14" s="937"/>
      <c r="H14" s="937"/>
      <c r="I14" s="937"/>
      <c r="J14" s="937"/>
      <c r="K14" s="937"/>
      <c r="L14" s="937"/>
      <c r="M14" s="937"/>
      <c r="N14" s="937"/>
      <c r="O14" s="937"/>
    </row>
    <row r="15" spans="1:15" ht="21" customHeight="1" x14ac:dyDescent="0.2">
      <c r="A15" s="933" t="str">
        <f>'(G1) Fjalori'!A384</f>
        <v>SHPENZIME TË PRITSHME</v>
      </c>
      <c r="B15" s="934"/>
      <c r="C15" s="934"/>
      <c r="D15" s="934"/>
      <c r="E15" s="934"/>
      <c r="F15" s="934"/>
      <c r="G15" s="954"/>
      <c r="H15" s="131"/>
      <c r="I15" s="955" t="str">
        <f>I29</f>
        <v xml:space="preserve">TË ARDHURAT E PRITSHME </v>
      </c>
      <c r="J15" s="934"/>
      <c r="K15" s="934"/>
      <c r="L15" s="934"/>
      <c r="M15" s="934"/>
      <c r="N15" s="934"/>
      <c r="O15" s="954"/>
    </row>
    <row r="16" spans="1:15" s="121" customFormat="1" ht="20.25" customHeight="1" x14ac:dyDescent="0.25">
      <c r="A16" s="211"/>
      <c r="B16" s="249">
        <f>'(B1)Informacion i përgjithshëm '!B5</f>
        <v>2019</v>
      </c>
      <c r="C16" s="249">
        <f>'(B1)Informacion i përgjithshëm '!B6</f>
        <v>2020</v>
      </c>
      <c r="D16" s="249">
        <f>'(B1)Informacion i përgjithshëm '!B7</f>
        <v>2021</v>
      </c>
      <c r="E16" s="250">
        <f>'(B1)Informacion i përgjithshëm '!B8</f>
        <v>2022</v>
      </c>
      <c r="F16" s="250">
        <f>'(B1)Informacion i përgjithshëm '!B9</f>
        <v>2023</v>
      </c>
      <c r="G16" s="250">
        <f>'(B1)Informacion i përgjithshëm '!B10</f>
        <v>2024</v>
      </c>
      <c r="H16" s="212"/>
      <c r="I16" s="307"/>
      <c r="J16" s="249">
        <f t="shared" ref="J16:O16" si="0">B16</f>
        <v>2019</v>
      </c>
      <c r="K16" s="249">
        <f t="shared" si="0"/>
        <v>2020</v>
      </c>
      <c r="L16" s="249">
        <f t="shared" si="0"/>
        <v>2021</v>
      </c>
      <c r="M16" s="250">
        <f t="shared" si="0"/>
        <v>2022</v>
      </c>
      <c r="N16" s="250">
        <f t="shared" si="0"/>
        <v>2023</v>
      </c>
      <c r="O16" s="250">
        <f t="shared" si="0"/>
        <v>2024</v>
      </c>
    </row>
    <row r="17" spans="1:15" ht="12.75" x14ac:dyDescent="0.2">
      <c r="A17" s="953"/>
      <c r="B17" s="953"/>
      <c r="C17" s="953"/>
      <c r="D17" s="953"/>
      <c r="E17" s="953"/>
      <c r="F17" s="953"/>
      <c r="G17" s="953"/>
      <c r="H17" s="131"/>
    </row>
    <row r="18" spans="1:15" ht="12.75" x14ac:dyDescent="0.2">
      <c r="A18" s="137" t="str">
        <f>A15</f>
        <v>SHPENZIME TË PRITSHME</v>
      </c>
      <c r="B18" s="34">
        <f t="shared" ref="B18:G18" si="1">B72+B111+B150+B188+B226+B264</f>
        <v>55052</v>
      </c>
      <c r="C18" s="34">
        <f t="shared" si="1"/>
        <v>57481</v>
      </c>
      <c r="D18" s="34">
        <f t="shared" si="1"/>
        <v>82301</v>
      </c>
      <c r="E18" s="129">
        <f t="shared" si="1"/>
        <v>74949</v>
      </c>
      <c r="F18" s="129">
        <f t="shared" si="1"/>
        <v>84475</v>
      </c>
      <c r="G18" s="129">
        <f t="shared" si="1"/>
        <v>75253</v>
      </c>
      <c r="H18" s="131"/>
      <c r="I18" s="938" t="str">
        <f>'(G1) Fjalori'!A385</f>
        <v>VLERËSIM I ARDHURAVE NGA TARIFAT</v>
      </c>
      <c r="J18" s="939"/>
      <c r="K18" s="939"/>
      <c r="L18" s="939"/>
      <c r="M18" s="939"/>
      <c r="N18" s="939"/>
      <c r="O18" s="940"/>
    </row>
    <row r="19" spans="1:15" ht="12.75" x14ac:dyDescent="0.2">
      <c r="A19" s="125"/>
      <c r="B19" s="210"/>
      <c r="C19" s="126"/>
      <c r="D19" s="126"/>
      <c r="E19" s="10"/>
      <c r="F19" s="10"/>
      <c r="G19" s="133"/>
      <c r="H19" s="10"/>
      <c r="I19" s="137" t="str">
        <f>'(G1) Fjalori'!A388</f>
        <v>VLERËSIM I ARDHURAVE NGA TARIFAT</v>
      </c>
      <c r="J19" s="35">
        <f t="shared" ref="J19:O19" si="2">J73+J112+J151+J189+J227+J265</f>
        <v>425</v>
      </c>
      <c r="K19" s="35">
        <f t="shared" si="2"/>
        <v>751</v>
      </c>
      <c r="L19" s="34">
        <f t="shared" si="2"/>
        <v>1860</v>
      </c>
      <c r="M19" s="129">
        <f t="shared" si="2"/>
        <v>1325</v>
      </c>
      <c r="N19" s="129">
        <f t="shared" si="2"/>
        <v>1360</v>
      </c>
      <c r="O19" s="129">
        <f t="shared" si="2"/>
        <v>1375</v>
      </c>
    </row>
    <row r="20" spans="1:15" ht="12.75" x14ac:dyDescent="0.2">
      <c r="A20" s="944" t="str">
        <f>A15</f>
        <v>SHPENZIME TË PRITSHME</v>
      </c>
      <c r="B20" s="945"/>
      <c r="C20" s="945"/>
      <c r="D20" s="945"/>
      <c r="E20" s="945"/>
      <c r="F20" s="945"/>
      <c r="G20" s="946"/>
      <c r="H20" s="10"/>
    </row>
    <row r="21" spans="1:15" ht="12.75" customHeight="1" x14ac:dyDescent="0.2">
      <c r="A21" s="938" t="str">
        <f>'(G1) Fjalori'!A382</f>
        <v>KOSTO DIREKTE PËR PROJEKTET DHE SHPENZIMET KAPITALE</v>
      </c>
      <c r="B21" s="939"/>
      <c r="C21" s="939"/>
      <c r="D21" s="939"/>
      <c r="E21" s="939"/>
      <c r="F21" s="939"/>
      <c r="G21" s="940"/>
      <c r="H21" s="31"/>
    </row>
    <row r="22" spans="1:15" ht="12.75" customHeight="1" x14ac:dyDescent="0.2">
      <c r="A22" s="124" t="str">
        <f>'(G1) Fjalori'!A360</f>
        <v>Pagat</v>
      </c>
      <c r="B22" s="941">
        <f>'(G1) Fjalori'!C360</f>
        <v>600</v>
      </c>
      <c r="C22" s="942"/>
      <c r="D22" s="943"/>
      <c r="E22" s="305">
        <f t="shared" ref="E22:G33" si="3">E76+E115+E154+E192+E230+E268</f>
        <v>0</v>
      </c>
      <c r="F22" s="305">
        <f t="shared" si="3"/>
        <v>0</v>
      </c>
      <c r="G22" s="305">
        <f t="shared" si="3"/>
        <v>0</v>
      </c>
      <c r="H22" s="31"/>
      <c r="I22" s="938" t="str">
        <f>'(G1) Fjalori'!A389</f>
        <v>VLERËSIMI I TË ARDHURAVE ME DESTINACION</v>
      </c>
      <c r="J22" s="939"/>
      <c r="K22" s="939"/>
      <c r="L22" s="939"/>
      <c r="M22" s="939"/>
      <c r="N22" s="939"/>
      <c r="O22" s="940"/>
    </row>
    <row r="23" spans="1:15" ht="12.75" customHeight="1" x14ac:dyDescent="0.2">
      <c r="A23" s="124" t="str">
        <f>'(G1) Fjalori'!A361</f>
        <v>Sigurimet Shoqërore</v>
      </c>
      <c r="B23" s="941">
        <f>'(G1) Fjalori'!C361</f>
        <v>601</v>
      </c>
      <c r="C23" s="942"/>
      <c r="D23" s="943"/>
      <c r="E23" s="305">
        <f t="shared" si="3"/>
        <v>0</v>
      </c>
      <c r="F23" s="305">
        <f t="shared" si="3"/>
        <v>0</v>
      </c>
      <c r="G23" s="305">
        <f t="shared" si="3"/>
        <v>0</v>
      </c>
      <c r="H23" s="31"/>
      <c r="I23" s="252" t="str">
        <f>'(G1) Fjalori'!A390</f>
        <v>Transferta e kushtëzuar</v>
      </c>
      <c r="J23" s="956"/>
      <c r="K23" s="953"/>
      <c r="L23" s="957"/>
      <c r="M23" s="305">
        <f t="shared" ref="M23:O27" si="4">M76+M115+M154+M192+M230+M268</f>
        <v>0</v>
      </c>
      <c r="N23" s="305">
        <f t="shared" si="4"/>
        <v>0</v>
      </c>
      <c r="O23" s="305">
        <f t="shared" si="4"/>
        <v>0</v>
      </c>
    </row>
    <row r="24" spans="1:15" ht="12.75" customHeight="1" x14ac:dyDescent="0.2">
      <c r="A24" s="124" t="str">
        <f>'(G1) Fjalori'!A362</f>
        <v>Mallra dhe shërbime</v>
      </c>
      <c r="B24" s="941">
        <f>'(G1) Fjalori'!C362</f>
        <v>602</v>
      </c>
      <c r="C24" s="942"/>
      <c r="D24" s="943"/>
      <c r="E24" s="305">
        <f t="shared" si="3"/>
        <v>0</v>
      </c>
      <c r="F24" s="305">
        <f t="shared" si="3"/>
        <v>0</v>
      </c>
      <c r="G24" s="305">
        <f t="shared" si="3"/>
        <v>0</v>
      </c>
      <c r="H24" s="53"/>
      <c r="I24" s="252" t="str">
        <f>'(G1) Fjalori'!A391</f>
        <v>Trasferta Specifike</v>
      </c>
      <c r="J24" s="958"/>
      <c r="K24" s="959"/>
      <c r="L24" s="960"/>
      <c r="M24" s="305">
        <f t="shared" si="4"/>
        <v>39055</v>
      </c>
      <c r="N24" s="305">
        <f t="shared" si="4"/>
        <v>39418</v>
      </c>
      <c r="O24" s="305">
        <f t="shared" si="4"/>
        <v>40115</v>
      </c>
    </row>
    <row r="25" spans="1:15" ht="12.75" customHeight="1" x14ac:dyDescent="0.2">
      <c r="A25" s="124" t="str">
        <f>'(G1) Fjalori'!A363</f>
        <v>Subvencione</v>
      </c>
      <c r="B25" s="941">
        <f>'(G1) Fjalori'!C363</f>
        <v>603</v>
      </c>
      <c r="C25" s="942"/>
      <c r="D25" s="943"/>
      <c r="E25" s="305">
        <f t="shared" si="3"/>
        <v>0</v>
      </c>
      <c r="F25" s="305">
        <f t="shared" si="3"/>
        <v>0</v>
      </c>
      <c r="G25" s="305">
        <f t="shared" si="3"/>
        <v>0</v>
      </c>
      <c r="H25" s="8"/>
      <c r="I25" s="252" t="str">
        <f>'(G1) Fjalori'!A392</f>
        <v>Trashëgimi me destinacion</v>
      </c>
      <c r="J25" s="958"/>
      <c r="K25" s="959"/>
      <c r="L25" s="960"/>
      <c r="M25" s="302">
        <f t="shared" si="4"/>
        <v>0</v>
      </c>
      <c r="N25" s="548">
        <f t="shared" si="4"/>
        <v>0</v>
      </c>
      <c r="O25" s="548">
        <f t="shared" si="4"/>
        <v>0</v>
      </c>
    </row>
    <row r="26" spans="1:15" ht="12.75" x14ac:dyDescent="0.2">
      <c r="A26" s="124" t="str">
        <f>'(G1) Fjalori'!A364</f>
        <v>Të tjera transferta korrente të brendshme</v>
      </c>
      <c r="B26" s="941">
        <f>'(G1) Fjalori'!C364</f>
        <v>604</v>
      </c>
      <c r="C26" s="942"/>
      <c r="D26" s="943"/>
      <c r="E26" s="305">
        <f t="shared" si="3"/>
        <v>0</v>
      </c>
      <c r="F26" s="305">
        <f t="shared" si="3"/>
        <v>0</v>
      </c>
      <c r="G26" s="305">
        <f t="shared" si="3"/>
        <v>0</v>
      </c>
      <c r="H26" s="53"/>
      <c r="I26" s="252" t="str">
        <f>'(G1) Fjalori'!A393</f>
        <v>Burime të tjera (përfshirë gjobat)</v>
      </c>
      <c r="J26" s="961"/>
      <c r="K26" s="962"/>
      <c r="L26" s="963"/>
      <c r="M26" s="305">
        <f t="shared" si="4"/>
        <v>0</v>
      </c>
      <c r="N26" s="305">
        <f t="shared" si="4"/>
        <v>0</v>
      </c>
      <c r="O26" s="305">
        <f t="shared" si="4"/>
        <v>0</v>
      </c>
    </row>
    <row r="27" spans="1:15" ht="12.75" x14ac:dyDescent="0.2">
      <c r="A27" s="124" t="str">
        <f>'(G1) Fjalori'!A365</f>
        <v>Transferta korrente të huaja</v>
      </c>
      <c r="B27" s="941">
        <f>'(G1) Fjalori'!C365</f>
        <v>605</v>
      </c>
      <c r="C27" s="942"/>
      <c r="D27" s="943"/>
      <c r="E27" s="305">
        <f t="shared" si="3"/>
        <v>0</v>
      </c>
      <c r="F27" s="305">
        <f t="shared" si="3"/>
        <v>0</v>
      </c>
      <c r="G27" s="305">
        <f t="shared" si="3"/>
        <v>0</v>
      </c>
      <c r="H27" s="53"/>
      <c r="I27" s="252" t="str">
        <f>'(G1) Fjalori'!A394</f>
        <v>VLERËSIMI I TË ARDHURAVE ME DESTINACION</v>
      </c>
      <c r="J27" s="34">
        <f>J80+J119+J158+J196+J234+J272</f>
        <v>28991</v>
      </c>
      <c r="K27" s="34">
        <f>K80+K119+K158+K196+K234+K272</f>
        <v>31251</v>
      </c>
      <c r="L27" s="34">
        <f>L80+L119+L158+L196+L234+L272</f>
        <v>40828</v>
      </c>
      <c r="M27" s="129">
        <f t="shared" si="4"/>
        <v>39055</v>
      </c>
      <c r="N27" s="129">
        <f t="shared" si="4"/>
        <v>39418</v>
      </c>
      <c r="O27" s="129">
        <f t="shared" si="4"/>
        <v>40115</v>
      </c>
    </row>
    <row r="28" spans="1:15" ht="12.75" x14ac:dyDescent="0.2">
      <c r="A28" s="124" t="str">
        <f>'(G1) Fjalori'!A366</f>
        <v>Transferta për Buxhetet Familiare dhe Individët</v>
      </c>
      <c r="B28" s="941">
        <f>'(G1) Fjalori'!C366</f>
        <v>606</v>
      </c>
      <c r="C28" s="942"/>
      <c r="D28" s="943"/>
      <c r="E28" s="305">
        <f t="shared" si="3"/>
        <v>0</v>
      </c>
      <c r="F28" s="305">
        <f t="shared" si="3"/>
        <v>0</v>
      </c>
      <c r="G28" s="305">
        <f t="shared" si="3"/>
        <v>0</v>
      </c>
      <c r="H28" s="53"/>
    </row>
    <row r="29" spans="1:15" ht="12.75" x14ac:dyDescent="0.2">
      <c r="A29" s="124" t="str">
        <f>'(G1) Fjalori'!A367</f>
        <v>Shpenzimet kapitale</v>
      </c>
      <c r="B29" s="941" t="str">
        <f>'(G1) Fjalori'!C367</f>
        <v>230 / 231</v>
      </c>
      <c r="C29" s="942"/>
      <c r="D29" s="943"/>
      <c r="E29" s="305">
        <f t="shared" si="3"/>
        <v>0</v>
      </c>
      <c r="F29" s="305">
        <f t="shared" si="3"/>
        <v>10050</v>
      </c>
      <c r="G29" s="305">
        <f t="shared" si="3"/>
        <v>0</v>
      </c>
      <c r="H29" s="53"/>
      <c r="I29" s="137" t="str">
        <f>'(G1) Fjalori'!A395</f>
        <v xml:space="preserve">TË ARDHURAT E PRITSHME </v>
      </c>
      <c r="J29" s="34">
        <f t="shared" ref="J29:O29" si="5">J82+J121+J160+J198+J236+J274</f>
        <v>29416</v>
      </c>
      <c r="K29" s="34">
        <f t="shared" si="5"/>
        <v>32002</v>
      </c>
      <c r="L29" s="34">
        <f t="shared" si="5"/>
        <v>42688</v>
      </c>
      <c r="M29" s="129">
        <f t="shared" si="5"/>
        <v>40380</v>
      </c>
      <c r="N29" s="129">
        <f t="shared" si="5"/>
        <v>40778</v>
      </c>
      <c r="O29" s="129">
        <f t="shared" si="5"/>
        <v>41490</v>
      </c>
    </row>
    <row r="30" spans="1:15" ht="12.75" x14ac:dyDescent="0.2">
      <c r="A30" s="124" t="str">
        <f>'(G1) Fjalori'!A368</f>
        <v>Rezerva</v>
      </c>
      <c r="B30" s="941">
        <f>'(G1) Fjalori'!C368</f>
        <v>609</v>
      </c>
      <c r="C30" s="942"/>
      <c r="D30" s="943"/>
      <c r="E30" s="305">
        <f t="shared" si="3"/>
        <v>0</v>
      </c>
      <c r="F30" s="305">
        <f t="shared" si="3"/>
        <v>0</v>
      </c>
      <c r="G30" s="305">
        <f t="shared" si="3"/>
        <v>0</v>
      </c>
      <c r="H30" s="53"/>
    </row>
    <row r="31" spans="1:15" ht="12.75" x14ac:dyDescent="0.2">
      <c r="A31" s="124" t="str">
        <f>'(G1) Fjalori'!A369</f>
        <v>Interesa per kredi direkte ose bono</v>
      </c>
      <c r="B31" s="941">
        <f>'(G1) Fjalori'!C369</f>
        <v>650</v>
      </c>
      <c r="C31" s="942"/>
      <c r="D31" s="943"/>
      <c r="E31" s="305">
        <f t="shared" si="3"/>
        <v>0</v>
      </c>
      <c r="F31" s="305">
        <f t="shared" si="3"/>
        <v>0</v>
      </c>
      <c r="G31" s="305">
        <f t="shared" si="3"/>
        <v>0</v>
      </c>
      <c r="H31" s="53"/>
    </row>
    <row r="32" spans="1:15" ht="12.75" customHeight="1" x14ac:dyDescent="0.2">
      <c r="A32" s="124" t="str">
        <f>'(G1) Fjalori'!A370</f>
        <v>Të tjera</v>
      </c>
      <c r="B32" s="941" t="str">
        <f>'(G1) Fjalori'!C370</f>
        <v>69 / ?</v>
      </c>
      <c r="C32" s="942"/>
      <c r="D32" s="943"/>
      <c r="E32" s="305">
        <f t="shared" si="3"/>
        <v>0</v>
      </c>
      <c r="F32" s="305">
        <f t="shared" si="3"/>
        <v>0</v>
      </c>
      <c r="G32" s="305">
        <f t="shared" si="3"/>
        <v>0</v>
      </c>
      <c r="H32" s="53"/>
      <c r="I32" s="947" t="str">
        <f>'(G1) Fjalori'!A415</f>
        <v>SHUMA E KËRKUAR NETO</v>
      </c>
      <c r="J32" s="948"/>
      <c r="K32" s="948"/>
      <c r="L32" s="948"/>
      <c r="M32" s="948"/>
      <c r="N32" s="948"/>
      <c r="O32" s="949"/>
    </row>
    <row r="33" spans="1:15" ht="12.75" customHeight="1" x14ac:dyDescent="0.2">
      <c r="A33" s="306" t="str">
        <f>A21</f>
        <v>KOSTO DIREKTE PËR PROJEKTET DHE SHPENZIMET KAPITALE</v>
      </c>
      <c r="B33" s="941"/>
      <c r="C33" s="942"/>
      <c r="D33" s="943"/>
      <c r="E33" s="129">
        <f t="shared" si="3"/>
        <v>0</v>
      </c>
      <c r="F33" s="129">
        <f t="shared" si="3"/>
        <v>10050</v>
      </c>
      <c r="G33" s="129">
        <f t="shared" si="3"/>
        <v>0</v>
      </c>
      <c r="H33" s="53"/>
      <c r="I33" s="950"/>
      <c r="J33" s="951"/>
      <c r="K33" s="951"/>
      <c r="L33" s="951"/>
      <c r="M33" s="951"/>
      <c r="N33" s="951"/>
      <c r="O33" s="952"/>
    </row>
    <row r="34" spans="1:15" ht="12.75" x14ac:dyDescent="0.2">
      <c r="A34" s="938" t="str">
        <f>'(G1) Fjalori'!A383</f>
        <v>SHPENZIME KORRENTE</v>
      </c>
      <c r="B34" s="939"/>
      <c r="C34" s="939"/>
      <c r="D34" s="939"/>
      <c r="E34" s="939"/>
      <c r="F34" s="939"/>
      <c r="G34" s="940"/>
      <c r="H34" s="53"/>
      <c r="I34" s="17" t="str">
        <f>I32</f>
        <v>SHUMA E KËRKUAR NETO</v>
      </c>
      <c r="J34" s="18">
        <f t="shared" ref="J34:O34" si="6">J88+J127+J166+J204+J242+J280</f>
        <v>25636</v>
      </c>
      <c r="K34" s="18">
        <f t="shared" si="6"/>
        <v>25479</v>
      </c>
      <c r="L34" s="18">
        <f t="shared" si="6"/>
        <v>39613</v>
      </c>
      <c r="M34" s="18">
        <f t="shared" si="6"/>
        <v>34569</v>
      </c>
      <c r="N34" s="18">
        <f t="shared" si="6"/>
        <v>43697</v>
      </c>
      <c r="O34" s="18">
        <f t="shared" si="6"/>
        <v>33763</v>
      </c>
    </row>
    <row r="35" spans="1:15" ht="12.75" x14ac:dyDescent="0.2">
      <c r="A35" s="124" t="str">
        <f>A22</f>
        <v>Pagat</v>
      </c>
      <c r="B35" s="941">
        <f>B22</f>
        <v>600</v>
      </c>
      <c r="C35" s="942"/>
      <c r="D35" s="943"/>
      <c r="E35" s="305">
        <f t="shared" ref="E35:G46" si="7">E89+E128+E167+E205+E243+E281</f>
        <v>36376</v>
      </c>
      <c r="F35" s="305">
        <f t="shared" si="7"/>
        <v>37011</v>
      </c>
      <c r="G35" s="305">
        <f t="shared" si="7"/>
        <v>37747</v>
      </c>
      <c r="H35" s="53"/>
      <c r="I35" s="53"/>
      <c r="J35" s="53"/>
      <c r="K35" s="53"/>
      <c r="L35" s="14"/>
      <c r="M35" s="54"/>
    </row>
    <row r="36" spans="1:15" ht="12.75" customHeight="1" x14ac:dyDescent="0.2">
      <c r="A36" s="124" t="str">
        <f t="shared" ref="A36:A45" si="8">A23</f>
        <v>Sigurimet Shoqërore</v>
      </c>
      <c r="B36" s="941">
        <f t="shared" ref="B36:B45" si="9">B23</f>
        <v>601</v>
      </c>
      <c r="C36" s="942"/>
      <c r="D36" s="943"/>
      <c r="E36" s="305">
        <f t="shared" si="7"/>
        <v>6075</v>
      </c>
      <c r="F36" s="305">
        <f t="shared" si="7"/>
        <v>6181</v>
      </c>
      <c r="G36" s="305">
        <f t="shared" si="7"/>
        <v>6304</v>
      </c>
      <c r="H36" s="53"/>
    </row>
    <row r="37" spans="1:15" ht="12.75" x14ac:dyDescent="0.2">
      <c r="A37" s="124" t="str">
        <f t="shared" si="8"/>
        <v>Mallra dhe shërbime</v>
      </c>
      <c r="B37" s="941">
        <f t="shared" si="9"/>
        <v>602</v>
      </c>
      <c r="C37" s="942"/>
      <c r="D37" s="943"/>
      <c r="E37" s="305">
        <f t="shared" si="7"/>
        <v>24784</v>
      </c>
      <c r="F37" s="305">
        <f t="shared" si="7"/>
        <v>23769</v>
      </c>
      <c r="G37" s="305">
        <f t="shared" si="7"/>
        <v>23738</v>
      </c>
      <c r="H37" s="53"/>
      <c r="I37" s="124" t="str">
        <f>'(G1) Fjalori'!A413</f>
        <v>Angazhimet</v>
      </c>
      <c r="J37" s="992" t="str">
        <f>'(G1) Fjalori'!A454</f>
        <v>Vlera Totale për Aktivitet</v>
      </c>
      <c r="K37" s="993"/>
      <c r="L37" s="994"/>
      <c r="M37" s="129">
        <f t="shared" ref="M37:O40" si="10">M91+M130+M169+M207+M245+M283</f>
        <v>0</v>
      </c>
      <c r="N37" s="129">
        <f t="shared" si="10"/>
        <v>0</v>
      </c>
      <c r="O37" s="129">
        <f t="shared" si="10"/>
        <v>0</v>
      </c>
    </row>
    <row r="38" spans="1:15" ht="12.75" x14ac:dyDescent="0.2">
      <c r="A38" s="124" t="str">
        <f t="shared" si="8"/>
        <v>Subvencione</v>
      </c>
      <c r="B38" s="941">
        <f t="shared" si="9"/>
        <v>603</v>
      </c>
      <c r="C38" s="942"/>
      <c r="D38" s="943"/>
      <c r="E38" s="305">
        <f t="shared" si="7"/>
        <v>0</v>
      </c>
      <c r="F38" s="305">
        <f t="shared" si="7"/>
        <v>0</v>
      </c>
      <c r="G38" s="305">
        <f t="shared" si="7"/>
        <v>0</v>
      </c>
      <c r="H38" s="53"/>
      <c r="I38" s="318" t="str">
        <f>'(G1) Fjalori'!A456</f>
        <v>Qëllime</v>
      </c>
      <c r="J38" s="319" t="str">
        <f>A29</f>
        <v>Shpenzimet kapitale</v>
      </c>
      <c r="K38" s="316"/>
      <c r="L38" s="317"/>
      <c r="M38" s="129">
        <f t="shared" si="10"/>
        <v>0</v>
      </c>
      <c r="N38" s="129">
        <f t="shared" si="10"/>
        <v>0</v>
      </c>
      <c r="O38" s="129">
        <f t="shared" si="10"/>
        <v>0</v>
      </c>
    </row>
    <row r="39" spans="1:15" ht="12.75" x14ac:dyDescent="0.2">
      <c r="A39" s="124" t="str">
        <f t="shared" si="8"/>
        <v>Të tjera transferta korrente të brendshme</v>
      </c>
      <c r="B39" s="941">
        <f t="shared" si="9"/>
        <v>604</v>
      </c>
      <c r="C39" s="942"/>
      <c r="D39" s="943"/>
      <c r="E39" s="305">
        <f t="shared" si="7"/>
        <v>0</v>
      </c>
      <c r="F39" s="305">
        <f t="shared" si="7"/>
        <v>0</v>
      </c>
      <c r="G39" s="305">
        <f t="shared" si="7"/>
        <v>0</v>
      </c>
      <c r="H39" s="53"/>
      <c r="I39" s="315"/>
      <c r="J39" s="319" t="str">
        <f>A24</f>
        <v>Mallra dhe shërbime</v>
      </c>
      <c r="K39" s="316"/>
      <c r="L39" s="317"/>
      <c r="M39" s="129">
        <f t="shared" si="10"/>
        <v>0</v>
      </c>
      <c r="N39" s="129">
        <f t="shared" si="10"/>
        <v>0</v>
      </c>
      <c r="O39" s="129">
        <f t="shared" si="10"/>
        <v>0</v>
      </c>
    </row>
    <row r="40" spans="1:15" ht="12.75" x14ac:dyDescent="0.2">
      <c r="A40" s="124" t="str">
        <f t="shared" si="8"/>
        <v>Transferta korrente të huaja</v>
      </c>
      <c r="B40" s="941">
        <f t="shared" si="9"/>
        <v>605</v>
      </c>
      <c r="C40" s="942"/>
      <c r="D40" s="943"/>
      <c r="E40" s="305">
        <f t="shared" si="7"/>
        <v>0</v>
      </c>
      <c r="F40" s="305">
        <f t="shared" si="7"/>
        <v>0</v>
      </c>
      <c r="G40" s="305">
        <f t="shared" si="7"/>
        <v>0</v>
      </c>
      <c r="H40" s="53"/>
      <c r="I40" s="315"/>
      <c r="J40" s="319" t="str">
        <f>'(G1) Fjalori'!A455</f>
        <v>Qëllime të mëtejshme</v>
      </c>
      <c r="K40" s="316"/>
      <c r="L40" s="317"/>
      <c r="M40" s="129">
        <f t="shared" si="10"/>
        <v>0</v>
      </c>
      <c r="N40" s="129">
        <f t="shared" si="10"/>
        <v>0</v>
      </c>
      <c r="O40" s="129">
        <f t="shared" si="10"/>
        <v>0</v>
      </c>
    </row>
    <row r="41" spans="1:15" ht="12.75" x14ac:dyDescent="0.2">
      <c r="A41" s="124" t="str">
        <f t="shared" si="8"/>
        <v>Transferta për Buxhetet Familiare dhe Individët</v>
      </c>
      <c r="B41" s="941">
        <f t="shared" si="9"/>
        <v>606</v>
      </c>
      <c r="C41" s="942"/>
      <c r="D41" s="943"/>
      <c r="E41" s="305">
        <f t="shared" si="7"/>
        <v>7714</v>
      </c>
      <c r="F41" s="305">
        <f t="shared" si="7"/>
        <v>7464</v>
      </c>
      <c r="G41" s="305">
        <f t="shared" si="7"/>
        <v>7464</v>
      </c>
      <c r="H41" s="53"/>
      <c r="I41" s="315"/>
      <c r="J41" s="998"/>
      <c r="K41" s="998"/>
      <c r="L41" s="998"/>
      <c r="M41" s="344" t="str">
        <f>IF(SUM(M38:M40)=M37,"OK","STOP")</f>
        <v>OK</v>
      </c>
      <c r="N41" s="344" t="str">
        <f>IF(SUM(N38:N40)=N37,"OK","STOP")</f>
        <v>OK</v>
      </c>
      <c r="O41" s="344" t="str">
        <f>IF(SUM(O38:O40)=O37,"OK","STOP")</f>
        <v>OK</v>
      </c>
    </row>
    <row r="42" spans="1:15" ht="12.75" x14ac:dyDescent="0.2">
      <c r="A42" s="648" t="str">
        <f t="shared" si="8"/>
        <v>Shpenzimet kapitale</v>
      </c>
      <c r="B42" s="968" t="str">
        <f t="shared" si="9"/>
        <v>230 / 231</v>
      </c>
      <c r="C42" s="969"/>
      <c r="D42" s="970"/>
      <c r="E42" s="305">
        <f t="shared" si="7"/>
        <v>0</v>
      </c>
      <c r="F42" s="305">
        <f t="shared" si="7"/>
        <v>0</v>
      </c>
      <c r="G42" s="305">
        <f t="shared" si="7"/>
        <v>0</v>
      </c>
      <c r="H42" s="53"/>
    </row>
    <row r="43" spans="1:15" ht="12.75" x14ac:dyDescent="0.2">
      <c r="A43" s="124" t="str">
        <f t="shared" si="8"/>
        <v>Rezerva</v>
      </c>
      <c r="B43" s="941">
        <f t="shared" si="9"/>
        <v>609</v>
      </c>
      <c r="C43" s="942"/>
      <c r="D43" s="943"/>
      <c r="E43" s="305">
        <f t="shared" si="7"/>
        <v>0</v>
      </c>
      <c r="F43" s="305">
        <f t="shared" si="7"/>
        <v>0</v>
      </c>
      <c r="G43" s="305">
        <f t="shared" si="7"/>
        <v>0</v>
      </c>
      <c r="H43" s="53"/>
      <c r="I43" s="142" t="str">
        <f>'(G1) Fjalori'!A416</f>
        <v>Shpjegimet teknike</v>
      </c>
      <c r="J43" s="983"/>
      <c r="K43" s="984"/>
      <c r="L43" s="984"/>
      <c r="M43" s="984"/>
      <c r="N43" s="984"/>
      <c r="O43" s="985"/>
    </row>
    <row r="44" spans="1:15" ht="12.75" x14ac:dyDescent="0.2">
      <c r="A44" s="124" t="str">
        <f t="shared" si="8"/>
        <v>Interesa per kredi direkte ose bono</v>
      </c>
      <c r="B44" s="971">
        <f t="shared" si="9"/>
        <v>650</v>
      </c>
      <c r="C44" s="972"/>
      <c r="D44" s="973"/>
      <c r="E44" s="305">
        <f t="shared" si="7"/>
        <v>0</v>
      </c>
      <c r="F44" s="305">
        <f t="shared" si="7"/>
        <v>0</v>
      </c>
      <c r="G44" s="305">
        <f t="shared" si="7"/>
        <v>0</v>
      </c>
      <c r="H44" s="53"/>
      <c r="J44" s="986"/>
      <c r="K44" s="987"/>
      <c r="L44" s="987"/>
      <c r="M44" s="987"/>
      <c r="N44" s="987"/>
      <c r="O44" s="988"/>
    </row>
    <row r="45" spans="1:15" ht="12.75" customHeight="1" x14ac:dyDescent="0.2">
      <c r="A45" s="252" t="str">
        <f t="shared" si="8"/>
        <v>Të tjera</v>
      </c>
      <c r="B45" s="941" t="str">
        <f t="shared" si="9"/>
        <v>69 / ?</v>
      </c>
      <c r="C45" s="942"/>
      <c r="D45" s="309" t="str">
        <f>IF(OR(E45&lt;0,F45&lt;0,G45&lt;0),"STOP","OK!")</f>
        <v>OK!</v>
      </c>
      <c r="E45" s="308">
        <f t="shared" si="7"/>
        <v>0</v>
      </c>
      <c r="F45" s="130">
        <f t="shared" si="7"/>
        <v>0</v>
      </c>
      <c r="G45" s="130">
        <f t="shared" si="7"/>
        <v>0</v>
      </c>
      <c r="H45" s="53"/>
      <c r="J45" s="986"/>
      <c r="K45" s="987"/>
      <c r="L45" s="987"/>
      <c r="M45" s="987"/>
      <c r="N45" s="987"/>
      <c r="O45" s="988"/>
    </row>
    <row r="46" spans="1:15" ht="12.75" customHeight="1" x14ac:dyDescent="0.2">
      <c r="A46" s="124" t="str">
        <f>A34</f>
        <v>SHPENZIME KORRENTE</v>
      </c>
      <c r="B46" s="974"/>
      <c r="C46" s="975"/>
      <c r="D46" s="976"/>
      <c r="E46" s="129">
        <f t="shared" si="7"/>
        <v>74949</v>
      </c>
      <c r="F46" s="129">
        <f t="shared" si="7"/>
        <v>74425</v>
      </c>
      <c r="G46" s="129">
        <f t="shared" si="7"/>
        <v>75253</v>
      </c>
      <c r="H46" s="53"/>
      <c r="J46" s="986"/>
      <c r="K46" s="987"/>
      <c r="L46" s="987"/>
      <c r="M46" s="987"/>
      <c r="N46" s="987"/>
      <c r="O46" s="988"/>
    </row>
    <row r="47" spans="1:15" ht="12.75" customHeight="1" x14ac:dyDescent="0.2">
      <c r="A47" s="125"/>
      <c r="B47" s="210"/>
      <c r="C47" s="126"/>
      <c r="D47" s="126"/>
      <c r="E47" s="10"/>
      <c r="F47" s="10"/>
      <c r="G47" s="133"/>
      <c r="H47" s="53"/>
      <c r="J47" s="986"/>
      <c r="K47" s="987"/>
      <c r="L47" s="987"/>
      <c r="M47" s="987"/>
      <c r="N47" s="987"/>
      <c r="O47" s="988"/>
    </row>
    <row r="48" spans="1:15" ht="12.75" customHeight="1" x14ac:dyDescent="0.2">
      <c r="A48" s="137" t="str">
        <f>A18</f>
        <v>SHPENZIME TË PRITSHME</v>
      </c>
      <c r="B48" s="34">
        <f t="shared" ref="B48:G48" si="11">B102+B141+B180+B218+B256+B294</f>
        <v>55052</v>
      </c>
      <c r="C48" s="34">
        <f t="shared" si="11"/>
        <v>57481</v>
      </c>
      <c r="D48" s="34">
        <f t="shared" si="11"/>
        <v>82301</v>
      </c>
      <c r="E48" s="129">
        <f t="shared" si="11"/>
        <v>74949</v>
      </c>
      <c r="F48" s="129">
        <f t="shared" si="11"/>
        <v>84475</v>
      </c>
      <c r="G48" s="129">
        <f t="shared" si="11"/>
        <v>75253</v>
      </c>
      <c r="H48" s="53"/>
      <c r="J48" s="989"/>
      <c r="K48" s="990"/>
      <c r="L48" s="990"/>
      <c r="M48" s="990"/>
      <c r="N48" s="990"/>
      <c r="O48" s="991"/>
    </row>
    <row r="49" spans="1:15" ht="12.75" x14ac:dyDescent="0.2">
      <c r="H49" s="53"/>
    </row>
    <row r="50" spans="1:15" ht="23.25" customHeight="1" x14ac:dyDescent="0.25">
      <c r="A50" s="933" t="str">
        <f>'(G1) Fjalori'!A396</f>
        <v>PËRPUTHSHMËRIA ME TAVANET</v>
      </c>
      <c r="B50" s="934"/>
      <c r="C50" s="935"/>
      <c r="D50" s="935"/>
      <c r="E50" s="935"/>
      <c r="F50" s="935"/>
      <c r="G50" s="935"/>
      <c r="H50" s="935"/>
      <c r="I50" s="935"/>
      <c r="J50" s="935"/>
      <c r="K50" s="935"/>
      <c r="L50" s="935"/>
      <c r="M50" s="935"/>
      <c r="N50" s="935"/>
      <c r="O50" s="936"/>
    </row>
    <row r="51" spans="1:15" s="27" customFormat="1" ht="26.25" customHeight="1" x14ac:dyDescent="0.25">
      <c r="A51" s="134"/>
      <c r="B51" s="127"/>
      <c r="C51" s="127"/>
      <c r="D51" s="26"/>
      <c r="E51" s="26"/>
      <c r="F51" s="26"/>
      <c r="G51" s="26"/>
      <c r="H51" s="26"/>
      <c r="I51" s="26"/>
      <c r="J51" s="26"/>
      <c r="K51" s="26"/>
      <c r="L51" s="26"/>
      <c r="M51" s="251">
        <f>M70</f>
        <v>2022</v>
      </c>
      <c r="N51" s="251">
        <f t="shared" ref="N51:O51" si="12">N70</f>
        <v>2023</v>
      </c>
      <c r="O51" s="251">
        <f t="shared" si="12"/>
        <v>2024</v>
      </c>
    </row>
    <row r="52" spans="1:15" ht="12.75" x14ac:dyDescent="0.2">
      <c r="A52" s="977" t="str">
        <f>'(G1) Fjalori'!A397</f>
        <v>Tavani i përgjithshëm</v>
      </c>
      <c r="B52" s="978"/>
      <c r="C52" s="978"/>
      <c r="D52" s="978"/>
      <c r="E52" s="978"/>
      <c r="F52" s="978"/>
      <c r="G52" s="978"/>
      <c r="H52" s="978"/>
      <c r="I52" s="978"/>
      <c r="J52" s="978"/>
      <c r="K52" s="978"/>
      <c r="L52" s="979"/>
      <c r="M52" s="138">
        <f>VLOOKUP($A14,'(D1) Tavanet buxhetore'!$A$7:$R$473,7,FALSE)</f>
        <v>74949</v>
      </c>
      <c r="N52" s="138">
        <f>VLOOKUP($A14,'(D1) Tavanet buxhetore'!$A$7:$R$473,8,FALSE)</f>
        <v>84475</v>
      </c>
      <c r="O52" s="672">
        <f>VLOOKUP($A14,'(D1) Tavanet buxhetore'!$A$7:$R$473,9,FALSE)</f>
        <v>75253</v>
      </c>
    </row>
    <row r="53" spans="1:15" ht="12.75" x14ac:dyDescent="0.2">
      <c r="A53" s="980" t="str">
        <f>'(G1) Fjalori'!A398</f>
        <v>SHPENZIMET E PRITSHME</v>
      </c>
      <c r="B53" s="981"/>
      <c r="C53" s="981"/>
      <c r="D53" s="981"/>
      <c r="E53" s="981"/>
      <c r="F53" s="981"/>
      <c r="G53" s="981"/>
      <c r="H53" s="981"/>
      <c r="I53" s="981"/>
      <c r="J53" s="981"/>
      <c r="K53" s="981"/>
      <c r="L53" s="982"/>
      <c r="M53" s="139">
        <f>E18</f>
        <v>74949</v>
      </c>
      <c r="N53" s="139">
        <f t="shared" ref="N53:O53" si="13">F18</f>
        <v>84475</v>
      </c>
      <c r="O53" s="673">
        <f t="shared" si="13"/>
        <v>75253</v>
      </c>
    </row>
    <row r="54" spans="1:15" ht="12.75" x14ac:dyDescent="0.2">
      <c r="A54" s="996" t="str">
        <f>'(G1) Fjalori'!A399</f>
        <v>Diferenca mes tavaneve të përgjithshme (duhet të jetë &lt;0)</v>
      </c>
      <c r="B54" s="997"/>
      <c r="C54" s="997"/>
      <c r="D54" s="997"/>
      <c r="E54" s="997"/>
      <c r="F54" s="997"/>
      <c r="G54" s="997"/>
      <c r="H54" s="997"/>
      <c r="I54" s="997"/>
      <c r="J54" s="997"/>
      <c r="K54" s="997"/>
      <c r="L54" s="136" t="str">
        <f>IF(AND(M54&lt;0.4,N54&lt;0.4,O54&lt;0.4),"OK!","STOP!")</f>
        <v>OK!</v>
      </c>
      <c r="M54" s="140">
        <f>M53-M52</f>
        <v>0</v>
      </c>
      <c r="N54" s="140">
        <f t="shared" ref="N54:O54" si="14">N53-N52</f>
        <v>0</v>
      </c>
      <c r="O54" s="141">
        <f t="shared" si="14"/>
        <v>0</v>
      </c>
    </row>
    <row r="55" spans="1:15" ht="12.75" x14ac:dyDescent="0.2">
      <c r="A55" s="977" t="str">
        <f>'(G1) Fjalori'!A400</f>
        <v>Tavani i pagave dhe sigurimeve shoqërore</v>
      </c>
      <c r="B55" s="978"/>
      <c r="C55" s="978"/>
      <c r="D55" s="978"/>
      <c r="E55" s="978"/>
      <c r="F55" s="978"/>
      <c r="G55" s="978"/>
      <c r="H55" s="978"/>
      <c r="I55" s="978"/>
      <c r="J55" s="978"/>
      <c r="K55" s="978"/>
      <c r="L55" s="979"/>
      <c r="M55" s="138">
        <f>VLOOKUP($A14,'(D1) Tavanet buxhetore'!$A$7:$R$473,10,FALSE)</f>
        <v>42451</v>
      </c>
      <c r="N55" s="138">
        <f>VLOOKUP($A14,'(D1) Tavanet buxhetore'!$A$7:$R$473,11,FALSE)</f>
        <v>43192</v>
      </c>
      <c r="O55" s="672">
        <f>VLOOKUP($A14,'(D1) Tavanet buxhetore'!$A$7:$R$473,12,FALSE)</f>
        <v>44051</v>
      </c>
    </row>
    <row r="56" spans="1:15" ht="12.75" x14ac:dyDescent="0.2">
      <c r="A56" s="996" t="str">
        <f>'(G1) Fjalori'!A401</f>
        <v>Paga dhe sigurime shoqërore</v>
      </c>
      <c r="B56" s="997"/>
      <c r="C56" s="997"/>
      <c r="D56" s="997"/>
      <c r="E56" s="997"/>
      <c r="F56" s="997"/>
      <c r="G56" s="997"/>
      <c r="H56" s="997"/>
      <c r="I56" s="997"/>
      <c r="J56" s="997"/>
      <c r="K56" s="997"/>
      <c r="L56" s="999"/>
      <c r="M56" s="139">
        <f>E22+E35+E23+E36</f>
        <v>42451</v>
      </c>
      <c r="N56" s="139">
        <f t="shared" ref="N56:O56" si="15">F22+F35+F23+F36</f>
        <v>43192</v>
      </c>
      <c r="O56" s="673">
        <f t="shared" si="15"/>
        <v>44051</v>
      </c>
    </row>
    <row r="57" spans="1:15" ht="12.75" x14ac:dyDescent="0.2">
      <c r="A57" s="996" t="str">
        <f>'(G1) Fjalori'!A402</f>
        <v>Diferenca e tavaneve në paga dhe sigurime shoqërore (duhet të jetë &lt;0)</v>
      </c>
      <c r="B57" s="997"/>
      <c r="C57" s="997"/>
      <c r="D57" s="997"/>
      <c r="E57" s="997"/>
      <c r="F57" s="997"/>
      <c r="G57" s="997"/>
      <c r="H57" s="997"/>
      <c r="I57" s="997"/>
      <c r="J57" s="997"/>
      <c r="K57" s="997"/>
      <c r="L57" s="136" t="str">
        <f>IF(AND(M57&lt;0.4,N57&lt;0.4,O57&lt;0.4),"OK!","STOP!")</f>
        <v>OK!</v>
      </c>
      <c r="M57" s="140">
        <f>M56-M55</f>
        <v>0</v>
      </c>
      <c r="N57" s="140">
        <f t="shared" ref="N57:O57" si="16">N56-N55</f>
        <v>0</v>
      </c>
      <c r="O57" s="141">
        <f t="shared" si="16"/>
        <v>0</v>
      </c>
    </row>
    <row r="58" spans="1:15" s="27" customFormat="1" ht="12.75" x14ac:dyDescent="0.2">
      <c r="A58" s="977" t="str">
        <f>'(G1) Fjalori'!A403</f>
        <v>Tavani për shpenzime e tjera korrente</v>
      </c>
      <c r="B58" s="978"/>
      <c r="C58" s="978"/>
      <c r="D58" s="978"/>
      <c r="E58" s="978"/>
      <c r="F58" s="978"/>
      <c r="G58" s="978"/>
      <c r="H58" s="978"/>
      <c r="I58" s="978"/>
      <c r="J58" s="978"/>
      <c r="K58" s="978"/>
      <c r="L58" s="979"/>
      <c r="M58" s="138">
        <f>VLOOKUP($A14,'(D1) Tavanet buxhetore'!$A$7:$R$473,13,FALSE)</f>
        <v>32498</v>
      </c>
      <c r="N58" s="138">
        <f>VLOOKUP($A14,'(D1) Tavanet buxhetore'!$A$7:$R$473,14,FALSE)</f>
        <v>31233</v>
      </c>
      <c r="O58" s="672">
        <f>VLOOKUP($A14,'(D1) Tavanet buxhetore'!$A$7:$R$473,15,FALSE)</f>
        <v>31202</v>
      </c>
    </row>
    <row r="59" spans="1:15" s="27" customFormat="1" ht="12.75" x14ac:dyDescent="0.2">
      <c r="A59" s="996" t="str">
        <f>'(G1) Fjalori'!A404</f>
        <v>Konsumi (përjashtuar paga dhe sigurimet shoqërore)</v>
      </c>
      <c r="B59" s="997"/>
      <c r="C59" s="997"/>
      <c r="D59" s="997"/>
      <c r="E59" s="997"/>
      <c r="F59" s="997"/>
      <c r="G59" s="997"/>
      <c r="H59" s="997"/>
      <c r="I59" s="997"/>
      <c r="J59" s="997"/>
      <c r="K59" s="997"/>
      <c r="L59" s="999"/>
      <c r="M59" s="139">
        <f>M53-M56-M62</f>
        <v>32498</v>
      </c>
      <c r="N59" s="139">
        <f>N53-N56-N62</f>
        <v>31233</v>
      </c>
      <c r="O59" s="673">
        <f>O53-O56-O62</f>
        <v>31202</v>
      </c>
    </row>
    <row r="60" spans="1:15" s="27" customFormat="1" ht="12.75" x14ac:dyDescent="0.2">
      <c r="A60" s="996" t="str">
        <f>'(G1) Fjalori'!A405</f>
        <v>Diferenca e tavaneve në konsum (duhet të jetë &lt;0)</v>
      </c>
      <c r="B60" s="997"/>
      <c r="C60" s="997"/>
      <c r="D60" s="997"/>
      <c r="E60" s="997"/>
      <c r="F60" s="997"/>
      <c r="G60" s="997"/>
      <c r="H60" s="997"/>
      <c r="I60" s="997"/>
      <c r="J60" s="997"/>
      <c r="K60" s="997"/>
      <c r="L60" s="136" t="str">
        <f>IF(AND(M60&lt;0.4,N60&lt;0.4,O60&lt;0.4),"OK!","STOP!")</f>
        <v>OK!</v>
      </c>
      <c r="M60" s="140">
        <f>M59-M58</f>
        <v>0</v>
      </c>
      <c r="N60" s="140">
        <f t="shared" ref="N60:O60" si="17">N59-N58</f>
        <v>0</v>
      </c>
      <c r="O60" s="141">
        <f t="shared" si="17"/>
        <v>0</v>
      </c>
    </row>
    <row r="61" spans="1:15" ht="12.75" x14ac:dyDescent="0.2">
      <c r="A61" s="977" t="str">
        <f>'(G1) Fjalori'!A406</f>
        <v>Minimumi i shpenzimeve kapitale</v>
      </c>
      <c r="B61" s="978"/>
      <c r="C61" s="978"/>
      <c r="D61" s="978"/>
      <c r="E61" s="978"/>
      <c r="F61" s="978"/>
      <c r="G61" s="978"/>
      <c r="H61" s="978"/>
      <c r="I61" s="978"/>
      <c r="J61" s="978"/>
      <c r="K61" s="978"/>
      <c r="L61" s="979"/>
      <c r="M61" s="138">
        <f>VLOOKUP($A14,'(D1) Tavanet buxhetore'!$A$7:$R$473,16,FALSE)</f>
        <v>0</v>
      </c>
      <c r="N61" s="138">
        <f>VLOOKUP($A14,'(D1) Tavanet buxhetore'!$A$7:$R$473,17,FALSE)</f>
        <v>10050</v>
      </c>
      <c r="O61" s="672">
        <f>VLOOKUP($A14,'(D1) Tavanet buxhetore'!$A$7:$R$473,18,FALSE)</f>
        <v>0</v>
      </c>
    </row>
    <row r="62" spans="1:15" ht="12.75" x14ac:dyDescent="0.2">
      <c r="A62" s="996" t="str">
        <f>'(G1) Fjalori'!A407</f>
        <v>Shpenzimet kapitale</v>
      </c>
      <c r="B62" s="997"/>
      <c r="C62" s="997"/>
      <c r="D62" s="997"/>
      <c r="E62" s="997"/>
      <c r="F62" s="997"/>
      <c r="G62" s="997"/>
      <c r="H62" s="997"/>
      <c r="I62" s="997"/>
      <c r="J62" s="997"/>
      <c r="K62" s="997"/>
      <c r="L62" s="999"/>
      <c r="M62" s="139">
        <f>E29+E42</f>
        <v>0</v>
      </c>
      <c r="N62" s="139">
        <f t="shared" ref="N62:O62" si="18">F29+F42</f>
        <v>10050</v>
      </c>
      <c r="O62" s="673">
        <f t="shared" si="18"/>
        <v>0</v>
      </c>
    </row>
    <row r="63" spans="1:15" s="99" customFormat="1" ht="12.75" x14ac:dyDescent="0.2">
      <c r="A63" s="996" t="str">
        <f>'(G1) Fjalori'!A408</f>
        <v>Diferenca e minimumit të shpenzimeve kapitale (duhet të jetë &gt;0)</v>
      </c>
      <c r="B63" s="997"/>
      <c r="C63" s="997"/>
      <c r="D63" s="997"/>
      <c r="E63" s="997"/>
      <c r="F63" s="997"/>
      <c r="G63" s="997"/>
      <c r="H63" s="997"/>
      <c r="I63" s="997"/>
      <c r="J63" s="997"/>
      <c r="K63" s="997"/>
      <c r="L63" s="136" t="str">
        <f>IF(AND(M63&gt;-0.4,N63&gt;-0.4,O63&gt;-0.4),"OK!","STOP!")</f>
        <v>OK!</v>
      </c>
      <c r="M63" s="140">
        <f>M62-M61</f>
        <v>0</v>
      </c>
      <c r="N63" s="140">
        <f t="shared" ref="N63:O63" si="19">N62-N61</f>
        <v>0</v>
      </c>
      <c r="O63" s="141">
        <f t="shared" si="19"/>
        <v>0</v>
      </c>
    </row>
    <row r="64" spans="1:15" s="99" customFormat="1" ht="12.75" x14ac:dyDescent="0.2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135"/>
      <c r="L64" s="135"/>
      <c r="M64" s="135"/>
      <c r="N64" s="135"/>
      <c r="O64" s="135"/>
    </row>
    <row r="65" spans="1:15" s="99" customFormat="1" ht="12.75" x14ac:dyDescent="0.2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135"/>
      <c r="L65" s="135"/>
      <c r="M65" s="135"/>
      <c r="N65" s="135"/>
      <c r="O65" s="135"/>
    </row>
    <row r="66" spans="1:15" ht="17.25" customHeight="1" x14ac:dyDescent="0.2">
      <c r="A66" s="213" t="str">
        <f t="shared" ref="A66:O66" si="20">A14</f>
        <v>Nënfunksioni 4</v>
      </c>
      <c r="B66" s="937" t="str">
        <f t="shared" si="20"/>
        <v>032 Shërbimet e mbrojtjes ndaj zjarrit</v>
      </c>
      <c r="C66" s="937">
        <f t="shared" si="20"/>
        <v>0</v>
      </c>
      <c r="D66" s="937">
        <f t="shared" si="20"/>
        <v>0</v>
      </c>
      <c r="E66" s="937">
        <f t="shared" si="20"/>
        <v>0</v>
      </c>
      <c r="F66" s="937">
        <f t="shared" si="20"/>
        <v>0</v>
      </c>
      <c r="G66" s="937">
        <f t="shared" si="20"/>
        <v>0</v>
      </c>
      <c r="H66" s="937">
        <f t="shared" si="20"/>
        <v>0</v>
      </c>
      <c r="I66" s="937">
        <f t="shared" si="20"/>
        <v>0</v>
      </c>
      <c r="J66" s="937">
        <f t="shared" si="20"/>
        <v>0</v>
      </c>
      <c r="K66" s="937">
        <f t="shared" si="20"/>
        <v>0</v>
      </c>
      <c r="L66" s="937">
        <f t="shared" si="20"/>
        <v>0</v>
      </c>
      <c r="M66" s="937">
        <f t="shared" si="20"/>
        <v>0</v>
      </c>
      <c r="N66" s="937">
        <f t="shared" si="20"/>
        <v>0</v>
      </c>
      <c r="O66" s="937">
        <f t="shared" si="20"/>
        <v>0</v>
      </c>
    </row>
    <row r="67" spans="1:15" ht="17.25" customHeight="1" x14ac:dyDescent="0.2">
      <c r="A67" s="276" t="str">
        <f>A6</f>
        <v>Programi 4a</v>
      </c>
      <c r="B67" s="937" t="str">
        <f>C6</f>
        <v>Mbrotja nga zjarri dhe mbrojtja civile</v>
      </c>
      <c r="C67" s="937" t="e">
        <f>#REF!</f>
        <v>#REF!</v>
      </c>
      <c r="D67" s="937" t="e">
        <f>#REF!</f>
        <v>#REF!</v>
      </c>
      <c r="E67" s="937" t="e">
        <f>#REF!</f>
        <v>#REF!</v>
      </c>
      <c r="F67" s="937" t="e">
        <f>#REF!</f>
        <v>#REF!</v>
      </c>
      <c r="G67" s="937" t="e">
        <f>#REF!</f>
        <v>#REF!</v>
      </c>
      <c r="H67" s="937" t="e">
        <f>#REF!</f>
        <v>#REF!</v>
      </c>
      <c r="I67" s="937" t="e">
        <f>#REF!</f>
        <v>#REF!</v>
      </c>
      <c r="J67" s="937" t="e">
        <f>#REF!</f>
        <v>#REF!</v>
      </c>
      <c r="K67" s="937" t="e">
        <f>#REF!</f>
        <v>#REF!</v>
      </c>
      <c r="L67" s="937" t="e">
        <f>#REF!</f>
        <v>#REF!</v>
      </c>
      <c r="M67" s="937" t="e">
        <f>#REF!</f>
        <v>#REF!</v>
      </c>
      <c r="N67" s="937" t="e">
        <f>#REF!</f>
        <v>#REF!</v>
      </c>
      <c r="O67" s="937" t="e">
        <f>#REF!</f>
        <v>#REF!</v>
      </c>
    </row>
    <row r="68" spans="1:15" ht="17.25" customHeight="1" x14ac:dyDescent="0.2">
      <c r="A68" s="646" t="str">
        <f>'(B3) Struktura Funksionale'!B26</f>
        <v>03280</v>
      </c>
      <c r="B68" s="568"/>
      <c r="C68" s="568"/>
      <c r="D68" s="568"/>
      <c r="E68" s="568"/>
      <c r="F68" s="568"/>
      <c r="G68" s="568"/>
      <c r="H68" s="568"/>
      <c r="I68" s="568"/>
      <c r="J68" s="568"/>
      <c r="K68" s="568"/>
      <c r="L68" s="568"/>
      <c r="M68" s="568"/>
      <c r="N68" s="568"/>
      <c r="O68" s="569"/>
    </row>
    <row r="69" spans="1:15" ht="21" customHeight="1" x14ac:dyDescent="0.2">
      <c r="A69" s="964" t="str">
        <f t="shared" ref="A69:G69" si="21">A15</f>
        <v>SHPENZIME TË PRITSHME</v>
      </c>
      <c r="B69" s="965">
        <f t="shared" si="21"/>
        <v>0</v>
      </c>
      <c r="C69" s="965">
        <f t="shared" si="21"/>
        <v>0</v>
      </c>
      <c r="D69" s="965">
        <f t="shared" si="21"/>
        <v>0</v>
      </c>
      <c r="E69" s="965">
        <f t="shared" si="21"/>
        <v>0</v>
      </c>
      <c r="F69" s="965">
        <f t="shared" si="21"/>
        <v>0</v>
      </c>
      <c r="G69" s="966">
        <f t="shared" si="21"/>
        <v>0</v>
      </c>
      <c r="H69" s="131"/>
      <c r="I69" s="967" t="str">
        <f t="shared" ref="I69:O69" si="22">I15</f>
        <v xml:space="preserve">TË ARDHURAT E PRITSHME </v>
      </c>
      <c r="J69" s="965">
        <f t="shared" si="22"/>
        <v>0</v>
      </c>
      <c r="K69" s="965">
        <f t="shared" si="22"/>
        <v>0</v>
      </c>
      <c r="L69" s="965">
        <f t="shared" si="22"/>
        <v>0</v>
      </c>
      <c r="M69" s="965">
        <f t="shared" si="22"/>
        <v>0</v>
      </c>
      <c r="N69" s="965">
        <f t="shared" si="22"/>
        <v>0</v>
      </c>
      <c r="O69" s="966">
        <f t="shared" si="22"/>
        <v>0</v>
      </c>
    </row>
    <row r="70" spans="1:15" ht="19.5" customHeight="1" x14ac:dyDescent="0.2">
      <c r="A70" s="211"/>
      <c r="B70" s="417">
        <f t="shared" ref="B70:G70" si="23">B16</f>
        <v>2019</v>
      </c>
      <c r="C70" s="417">
        <f t="shared" si="23"/>
        <v>2020</v>
      </c>
      <c r="D70" s="417">
        <f t="shared" si="23"/>
        <v>2021</v>
      </c>
      <c r="E70" s="251">
        <f t="shared" si="23"/>
        <v>2022</v>
      </c>
      <c r="F70" s="251">
        <f t="shared" si="23"/>
        <v>2023</v>
      </c>
      <c r="G70" s="251">
        <f t="shared" si="23"/>
        <v>2024</v>
      </c>
      <c r="H70" s="212"/>
      <c r="I70" s="414"/>
      <c r="J70" s="417">
        <f t="shared" ref="J70:O70" si="24">J16</f>
        <v>2019</v>
      </c>
      <c r="K70" s="417">
        <f t="shared" si="24"/>
        <v>2020</v>
      </c>
      <c r="L70" s="417">
        <f t="shared" si="24"/>
        <v>2021</v>
      </c>
      <c r="M70" s="251">
        <f t="shared" si="24"/>
        <v>2022</v>
      </c>
      <c r="N70" s="251">
        <f t="shared" si="24"/>
        <v>2023</v>
      </c>
      <c r="O70" s="251">
        <f t="shared" si="24"/>
        <v>2024</v>
      </c>
    </row>
    <row r="71" spans="1:15" s="10" customFormat="1" ht="12.75" x14ac:dyDescent="0.2">
      <c r="A71" s="418"/>
      <c r="B71" s="411"/>
      <c r="C71" s="411"/>
      <c r="D71" s="411"/>
      <c r="E71" s="412"/>
      <c r="F71" s="412"/>
      <c r="G71" s="413"/>
      <c r="H71" s="212"/>
      <c r="I71" s="410"/>
      <c r="J71" s="411"/>
      <c r="K71" s="411"/>
      <c r="L71" s="411"/>
      <c r="M71" s="412"/>
      <c r="N71" s="412"/>
      <c r="O71" s="413"/>
    </row>
    <row r="72" spans="1:15" ht="12.75" x14ac:dyDescent="0.2">
      <c r="A72" s="415" t="str">
        <f>A18</f>
        <v>SHPENZIME TË PRITSHME</v>
      </c>
      <c r="B72" s="345">
        <f>VLOOKUP(A67,'(C1) Shpenzimet vitet e kaluara'!A$9:O$177,5,FALSE)</f>
        <v>55052</v>
      </c>
      <c r="C72" s="345">
        <f>VLOOKUP(A67,'(C1) Shpenzimet vitet e kaluara'!A$9:O$177,9,FALSE)</f>
        <v>57481</v>
      </c>
      <c r="D72" s="345">
        <f>VLOOKUP(A67,'(C1) Shpenzimet vitet e kaluara'!A$9:O$177,13,FALSE)</f>
        <v>82301</v>
      </c>
      <c r="E72" s="416">
        <v>41991</v>
      </c>
      <c r="F72" s="416">
        <v>52037</v>
      </c>
      <c r="G72" s="416">
        <v>42701</v>
      </c>
      <c r="H72" s="131"/>
      <c r="I72" s="938" t="str">
        <f>I18</f>
        <v>VLERËSIM I ARDHURAVE NGA TARIFAT</v>
      </c>
      <c r="J72" s="939"/>
      <c r="K72" s="939"/>
      <c r="L72" s="939"/>
      <c r="M72" s="939"/>
      <c r="N72" s="939"/>
      <c r="O72" s="940"/>
    </row>
    <row r="73" spans="1:15" ht="12.75" x14ac:dyDescent="0.2">
      <c r="A73" s="125"/>
      <c r="B73" s="210"/>
      <c r="C73" s="126"/>
      <c r="D73" s="126"/>
      <c r="E73" s="10"/>
      <c r="F73" s="10"/>
      <c r="G73" s="133"/>
      <c r="H73" s="10"/>
      <c r="I73" s="137" t="str">
        <f>I19</f>
        <v>VLERËSIM I ARDHURAVE NGA TARIFAT</v>
      </c>
      <c r="J73" s="35">
        <f>VLOOKUP($A67,'(C1) Shpenzimet vitet e kaluara'!$A$9:$O$177,6,FALSE)</f>
        <v>425</v>
      </c>
      <c r="K73" s="35">
        <f>VLOOKUP($A67,'(C1) Shpenzimet vitet e kaluara'!$A$9:$O$177,10,FALSE)</f>
        <v>751</v>
      </c>
      <c r="L73" s="35">
        <f>VLOOKUP($A67,'(C1) Shpenzimet vitet e kaluara'!$A$9:$O$177,14,FALSE)</f>
        <v>1860</v>
      </c>
      <c r="M73" s="37">
        <v>1325</v>
      </c>
      <c r="N73" s="37">
        <v>1360</v>
      </c>
      <c r="O73" s="37">
        <v>1375</v>
      </c>
    </row>
    <row r="74" spans="1:15" ht="12.75" x14ac:dyDescent="0.2">
      <c r="A74" s="944" t="str">
        <f t="shared" ref="A74:G75" si="25">A20</f>
        <v>SHPENZIME TË PRITSHME</v>
      </c>
      <c r="B74" s="945">
        <f t="shared" si="25"/>
        <v>0</v>
      </c>
      <c r="C74" s="945">
        <f t="shared" si="25"/>
        <v>0</v>
      </c>
      <c r="D74" s="945">
        <f t="shared" si="25"/>
        <v>0</v>
      </c>
      <c r="E74" s="945">
        <f t="shared" si="25"/>
        <v>0</v>
      </c>
      <c r="F74" s="945">
        <f t="shared" si="25"/>
        <v>0</v>
      </c>
      <c r="G74" s="946">
        <f t="shared" si="25"/>
        <v>0</v>
      </c>
      <c r="H74" s="10"/>
    </row>
    <row r="75" spans="1:15" ht="12.75" x14ac:dyDescent="0.2">
      <c r="A75" s="938" t="str">
        <f t="shared" si="25"/>
        <v>KOSTO DIREKTE PËR PROJEKTET DHE SHPENZIMET KAPITALE</v>
      </c>
      <c r="B75" s="939">
        <f t="shared" si="25"/>
        <v>0</v>
      </c>
      <c r="C75" s="939">
        <f t="shared" si="25"/>
        <v>0</v>
      </c>
      <c r="D75" s="939">
        <f t="shared" si="25"/>
        <v>0</v>
      </c>
      <c r="E75" s="939">
        <f t="shared" si="25"/>
        <v>0</v>
      </c>
      <c r="F75" s="939">
        <f t="shared" si="25"/>
        <v>0</v>
      </c>
      <c r="G75" s="940">
        <f t="shared" si="25"/>
        <v>0</v>
      </c>
      <c r="H75" s="31"/>
      <c r="I75" s="938" t="str">
        <f t="shared" ref="I75:I80" si="26">I22</f>
        <v>VLERËSIMI I TË ARDHURAVE ME DESTINACION</v>
      </c>
      <c r="J75" s="939"/>
      <c r="K75" s="939"/>
      <c r="L75" s="939"/>
      <c r="M75" s="939"/>
      <c r="N75" s="939"/>
      <c r="O75" s="940"/>
    </row>
    <row r="76" spans="1:15" ht="12.75" x14ac:dyDescent="0.2">
      <c r="A76" s="124" t="str">
        <f t="shared" ref="A76:D98" si="27">A22</f>
        <v>Pagat</v>
      </c>
      <c r="B76" s="941">
        <f t="shared" si="27"/>
        <v>600</v>
      </c>
      <c r="C76" s="942">
        <f t="shared" si="27"/>
        <v>0</v>
      </c>
      <c r="D76" s="943">
        <f t="shared" si="27"/>
        <v>0</v>
      </c>
      <c r="E76" s="129"/>
      <c r="F76" s="129"/>
      <c r="G76" s="129"/>
      <c r="H76" s="31"/>
      <c r="I76" s="390" t="str">
        <f t="shared" si="26"/>
        <v>Transferta e kushtëzuar</v>
      </c>
      <c r="J76" s="387"/>
      <c r="K76" s="389"/>
      <c r="L76" s="388"/>
      <c r="M76" s="128"/>
      <c r="N76" s="128"/>
      <c r="O76" s="132"/>
    </row>
    <row r="77" spans="1:15" ht="12.75" x14ac:dyDescent="0.2">
      <c r="A77" s="124" t="str">
        <f t="shared" si="27"/>
        <v>Sigurimet Shoqërore</v>
      </c>
      <c r="B77" s="941">
        <f t="shared" si="27"/>
        <v>601</v>
      </c>
      <c r="C77" s="942">
        <f t="shared" si="27"/>
        <v>0</v>
      </c>
      <c r="D77" s="943">
        <f t="shared" si="27"/>
        <v>0</v>
      </c>
      <c r="E77" s="129"/>
      <c r="F77" s="129"/>
      <c r="G77" s="129"/>
      <c r="H77" s="31"/>
      <c r="I77" s="390" t="str">
        <f t="shared" si="26"/>
        <v>Trasferta Specifike</v>
      </c>
      <c r="J77" s="387"/>
      <c r="K77" s="389"/>
      <c r="L77" s="388"/>
      <c r="M77" s="128">
        <v>39055</v>
      </c>
      <c r="N77" s="128">
        <v>39418</v>
      </c>
      <c r="O77" s="132">
        <v>40115</v>
      </c>
    </row>
    <row r="78" spans="1:15" ht="12.75" x14ac:dyDescent="0.2">
      <c r="A78" s="124" t="str">
        <f t="shared" si="27"/>
        <v>Mallra dhe shërbime</v>
      </c>
      <c r="B78" s="941">
        <f t="shared" si="27"/>
        <v>602</v>
      </c>
      <c r="C78" s="942">
        <f t="shared" si="27"/>
        <v>0</v>
      </c>
      <c r="D78" s="943">
        <f t="shared" si="27"/>
        <v>0</v>
      </c>
      <c r="E78" s="129"/>
      <c r="F78" s="129"/>
      <c r="G78" s="129"/>
      <c r="H78" s="53"/>
      <c r="I78" s="390" t="str">
        <f t="shared" si="26"/>
        <v>Trashëgimi me destinacion</v>
      </c>
      <c r="J78" s="387"/>
      <c r="K78" s="389"/>
      <c r="L78" s="388"/>
      <c r="M78" s="302">
        <f>VLOOKUP($A67,'(C4) Trashëgimi me destinacion'!$A$8:$F$168,4,FALSE)</f>
        <v>0</v>
      </c>
      <c r="N78" s="548">
        <f>VLOOKUP($A67,'(C4) Trashëgimi me destinacion'!$A$8:$F$168,5,FALSE)</f>
        <v>0</v>
      </c>
      <c r="O78" s="548">
        <f>VLOOKUP($A67,'(C4) Trashëgimi me destinacion'!$A$8:$F$168,6,FALSE)</f>
        <v>0</v>
      </c>
    </row>
    <row r="79" spans="1:15" ht="12.75" x14ac:dyDescent="0.2">
      <c r="A79" s="124" t="str">
        <f t="shared" si="27"/>
        <v>Subvencione</v>
      </c>
      <c r="B79" s="941">
        <f t="shared" si="27"/>
        <v>603</v>
      </c>
      <c r="C79" s="942">
        <f t="shared" si="27"/>
        <v>0</v>
      </c>
      <c r="D79" s="943">
        <f t="shared" si="27"/>
        <v>0</v>
      </c>
      <c r="E79" s="129"/>
      <c r="F79" s="129"/>
      <c r="G79" s="129"/>
      <c r="H79" s="8"/>
      <c r="I79" s="390" t="str">
        <f t="shared" si="26"/>
        <v>Burime të tjera (përfshirë gjobat)</v>
      </c>
      <c r="J79" s="387"/>
      <c r="K79" s="389"/>
      <c r="L79" s="388"/>
      <c r="M79" s="128"/>
      <c r="N79" s="128"/>
      <c r="O79" s="132"/>
    </row>
    <row r="80" spans="1:15" ht="12.75" x14ac:dyDescent="0.2">
      <c r="A80" s="124" t="str">
        <f t="shared" si="27"/>
        <v>Të tjera transferta korrente të brendshme</v>
      </c>
      <c r="B80" s="941">
        <f t="shared" si="27"/>
        <v>604</v>
      </c>
      <c r="C80" s="942">
        <f t="shared" si="27"/>
        <v>0</v>
      </c>
      <c r="D80" s="943">
        <f t="shared" si="27"/>
        <v>0</v>
      </c>
      <c r="E80" s="129"/>
      <c r="F80" s="129"/>
      <c r="G80" s="129"/>
      <c r="H80" s="53"/>
      <c r="I80" s="409" t="str">
        <f t="shared" si="26"/>
        <v>VLERËSIMI I TË ARDHURAVE ME DESTINACION</v>
      </c>
      <c r="J80" s="35">
        <f>VLOOKUP($A67,'(C1) Shpenzimet vitet e kaluara'!$A$9:$O$177,7,FALSE)</f>
        <v>28991</v>
      </c>
      <c r="K80" s="35">
        <f>VLOOKUP($A67,'(C1) Shpenzimet vitet e kaluara'!$A$9:$O$177,11,FALSE)</f>
        <v>31251</v>
      </c>
      <c r="L80" s="35">
        <f>VLOOKUP($A67,'(C1) Shpenzimet vitet e kaluara'!$A$9:$O$177,15,FALSE)</f>
        <v>40828</v>
      </c>
      <c r="M80" s="129">
        <f>SUM(M76:M79)</f>
        <v>39055</v>
      </c>
      <c r="N80" s="129">
        <f t="shared" ref="N80:O80" si="28">SUM(N76:N79)</f>
        <v>39418</v>
      </c>
      <c r="O80" s="129">
        <f t="shared" si="28"/>
        <v>40115</v>
      </c>
    </row>
    <row r="81" spans="1:15" ht="12.75" x14ac:dyDescent="0.2">
      <c r="A81" s="124" t="str">
        <f t="shared" si="27"/>
        <v>Transferta korrente të huaja</v>
      </c>
      <c r="B81" s="941">
        <f t="shared" si="27"/>
        <v>605</v>
      </c>
      <c r="C81" s="942">
        <f t="shared" si="27"/>
        <v>0</v>
      </c>
      <c r="D81" s="943">
        <f t="shared" si="27"/>
        <v>0</v>
      </c>
      <c r="E81" s="129"/>
      <c r="F81" s="129"/>
      <c r="G81" s="129"/>
      <c r="H81" s="53"/>
    </row>
    <row r="82" spans="1:15" ht="12.75" x14ac:dyDescent="0.2">
      <c r="A82" s="124" t="str">
        <f t="shared" si="27"/>
        <v>Transferta për Buxhetet Familiare dhe Individët</v>
      </c>
      <c r="B82" s="941">
        <f t="shared" si="27"/>
        <v>606</v>
      </c>
      <c r="C82" s="942">
        <f t="shared" si="27"/>
        <v>0</v>
      </c>
      <c r="D82" s="943">
        <f t="shared" si="27"/>
        <v>0</v>
      </c>
      <c r="E82" s="129"/>
      <c r="F82" s="129"/>
      <c r="G82" s="129"/>
      <c r="H82" s="53"/>
      <c r="I82" s="137" t="str">
        <f>I29</f>
        <v xml:space="preserve">TË ARDHURAT E PRITSHME </v>
      </c>
      <c r="J82" s="34">
        <f>J73+J80</f>
        <v>29416</v>
      </c>
      <c r="K82" s="34">
        <f>K73+K80</f>
        <v>32002</v>
      </c>
      <c r="L82" s="34">
        <f>L73+L80</f>
        <v>42688</v>
      </c>
      <c r="M82" s="129">
        <f>M80+M73</f>
        <v>40380</v>
      </c>
      <c r="N82" s="129">
        <f>N80+N73</f>
        <v>40778</v>
      </c>
      <c r="O82" s="129">
        <f>O80+O73</f>
        <v>41490</v>
      </c>
    </row>
    <row r="83" spans="1:15" ht="12.75" x14ac:dyDescent="0.2">
      <c r="A83" s="124" t="str">
        <f t="shared" si="27"/>
        <v>Shpenzimet kapitale</v>
      </c>
      <c r="B83" s="941" t="str">
        <f t="shared" si="27"/>
        <v>230 / 231</v>
      </c>
      <c r="C83" s="942">
        <f t="shared" si="27"/>
        <v>0</v>
      </c>
      <c r="D83" s="943">
        <f t="shared" si="27"/>
        <v>0</v>
      </c>
      <c r="E83" s="37">
        <v>0</v>
      </c>
      <c r="F83" s="37">
        <v>10050</v>
      </c>
      <c r="G83" s="37">
        <v>0</v>
      </c>
      <c r="H83" s="53"/>
    </row>
    <row r="84" spans="1:15" ht="12.75" x14ac:dyDescent="0.2">
      <c r="A84" s="124" t="str">
        <f t="shared" si="27"/>
        <v>Rezerva</v>
      </c>
      <c r="B84" s="941">
        <f t="shared" si="27"/>
        <v>609</v>
      </c>
      <c r="C84" s="942">
        <f t="shared" si="27"/>
        <v>0</v>
      </c>
      <c r="D84" s="943">
        <f t="shared" si="27"/>
        <v>0</v>
      </c>
      <c r="E84" s="129"/>
      <c r="F84" s="129"/>
      <c r="G84" s="129"/>
      <c r="H84" s="53"/>
    </row>
    <row r="85" spans="1:15" ht="12.75" x14ac:dyDescent="0.2">
      <c r="A85" s="124" t="str">
        <f t="shared" si="27"/>
        <v>Interesa per kredi direkte ose bono</v>
      </c>
      <c r="B85" s="941">
        <f t="shared" si="27"/>
        <v>650</v>
      </c>
      <c r="C85" s="942">
        <f t="shared" si="27"/>
        <v>0</v>
      </c>
      <c r="D85" s="943">
        <f t="shared" si="27"/>
        <v>0</v>
      </c>
      <c r="E85" s="129"/>
      <c r="F85" s="129"/>
      <c r="G85" s="129"/>
      <c r="H85" s="53"/>
    </row>
    <row r="86" spans="1:15" ht="12.75" x14ac:dyDescent="0.2">
      <c r="A86" s="124" t="str">
        <f t="shared" si="27"/>
        <v>Të tjera</v>
      </c>
      <c r="B86" s="941" t="str">
        <f t="shared" si="27"/>
        <v>69 / ?</v>
      </c>
      <c r="C86" s="942">
        <f t="shared" si="27"/>
        <v>0</v>
      </c>
      <c r="D86" s="943">
        <f t="shared" si="27"/>
        <v>0</v>
      </c>
      <c r="E86" s="129"/>
      <c r="F86" s="129"/>
      <c r="G86" s="129"/>
      <c r="H86" s="53"/>
      <c r="I86" s="947" t="str">
        <f t="shared" ref="I86:O87" si="29">I32</f>
        <v>SHUMA E KËRKUAR NETO</v>
      </c>
      <c r="J86" s="948">
        <f t="shared" si="29"/>
        <v>0</v>
      </c>
      <c r="K86" s="948">
        <f t="shared" si="29"/>
        <v>0</v>
      </c>
      <c r="L86" s="948">
        <f t="shared" si="29"/>
        <v>0</v>
      </c>
      <c r="M86" s="948">
        <f t="shared" si="29"/>
        <v>0</v>
      </c>
      <c r="N86" s="948">
        <f t="shared" si="29"/>
        <v>0</v>
      </c>
      <c r="O86" s="949">
        <f t="shared" si="29"/>
        <v>0</v>
      </c>
    </row>
    <row r="87" spans="1:15" ht="12" customHeight="1" x14ac:dyDescent="0.2">
      <c r="A87" s="306" t="str">
        <f t="shared" si="27"/>
        <v>KOSTO DIREKTE PËR PROJEKTET DHE SHPENZIMET KAPITALE</v>
      </c>
      <c r="B87" s="941">
        <f t="shared" si="27"/>
        <v>0</v>
      </c>
      <c r="C87" s="942">
        <f t="shared" si="27"/>
        <v>0</v>
      </c>
      <c r="D87" s="943">
        <f t="shared" si="27"/>
        <v>0</v>
      </c>
      <c r="E87" s="129">
        <f>SUM(E76:E86)</f>
        <v>0</v>
      </c>
      <c r="F87" s="129">
        <f t="shared" ref="F87:G87" si="30">SUM(F76:F86)</f>
        <v>10050</v>
      </c>
      <c r="G87" s="129">
        <f t="shared" si="30"/>
        <v>0</v>
      </c>
      <c r="H87" s="53"/>
      <c r="I87" s="950">
        <f t="shared" si="29"/>
        <v>0</v>
      </c>
      <c r="J87" s="951">
        <f t="shared" si="29"/>
        <v>0</v>
      </c>
      <c r="K87" s="951">
        <f t="shared" si="29"/>
        <v>0</v>
      </c>
      <c r="L87" s="951">
        <f t="shared" si="29"/>
        <v>0</v>
      </c>
      <c r="M87" s="951">
        <f t="shared" si="29"/>
        <v>0</v>
      </c>
      <c r="N87" s="951">
        <f t="shared" si="29"/>
        <v>0</v>
      </c>
      <c r="O87" s="952">
        <f t="shared" si="29"/>
        <v>0</v>
      </c>
    </row>
    <row r="88" spans="1:15" ht="12.75" x14ac:dyDescent="0.2">
      <c r="A88" s="938" t="str">
        <f t="shared" si="27"/>
        <v>SHPENZIME KORRENTE</v>
      </c>
      <c r="B88" s="939">
        <f t="shared" si="27"/>
        <v>0</v>
      </c>
      <c r="C88" s="939">
        <f t="shared" si="27"/>
        <v>0</v>
      </c>
      <c r="D88" s="939">
        <f t="shared" si="27"/>
        <v>0</v>
      </c>
      <c r="E88" s="939">
        <f>E34</f>
        <v>0</v>
      </c>
      <c r="F88" s="939">
        <f>F34</f>
        <v>0</v>
      </c>
      <c r="G88" s="940">
        <f>G34</f>
        <v>0</v>
      </c>
      <c r="H88" s="53"/>
      <c r="I88" s="17" t="str">
        <f>I34</f>
        <v>SHUMA E KËRKUAR NETO</v>
      </c>
      <c r="J88" s="18">
        <f t="shared" ref="J88:O88" si="31">B72-J82</f>
        <v>25636</v>
      </c>
      <c r="K88" s="18">
        <f t="shared" si="31"/>
        <v>25479</v>
      </c>
      <c r="L88" s="18">
        <f t="shared" si="31"/>
        <v>39613</v>
      </c>
      <c r="M88" s="18">
        <f t="shared" si="31"/>
        <v>1611</v>
      </c>
      <c r="N88" s="18">
        <f t="shared" si="31"/>
        <v>11259</v>
      </c>
      <c r="O88" s="18">
        <f t="shared" si="31"/>
        <v>1211</v>
      </c>
    </row>
    <row r="89" spans="1:15" ht="12.75" x14ac:dyDescent="0.2">
      <c r="A89" s="124" t="str">
        <f t="shared" si="27"/>
        <v>Pagat</v>
      </c>
      <c r="B89" s="941">
        <f t="shared" si="27"/>
        <v>600</v>
      </c>
      <c r="C89" s="942">
        <f t="shared" si="27"/>
        <v>0</v>
      </c>
      <c r="D89" s="943">
        <f t="shared" si="27"/>
        <v>0</v>
      </c>
      <c r="E89" s="37">
        <v>31915</v>
      </c>
      <c r="F89" s="37">
        <v>32466</v>
      </c>
      <c r="G89" s="37">
        <v>33115</v>
      </c>
      <c r="H89" s="53"/>
      <c r="I89" s="53"/>
      <c r="J89" s="53"/>
      <c r="K89" s="53"/>
      <c r="L89" s="14"/>
      <c r="M89" s="54"/>
    </row>
    <row r="90" spans="1:15" ht="12.75" x14ac:dyDescent="0.2">
      <c r="A90" s="124" t="str">
        <f t="shared" si="27"/>
        <v>Sigurimet Shoqërore</v>
      </c>
      <c r="B90" s="941">
        <f t="shared" si="27"/>
        <v>601</v>
      </c>
      <c r="C90" s="942">
        <f t="shared" si="27"/>
        <v>0</v>
      </c>
      <c r="D90" s="943">
        <f t="shared" si="27"/>
        <v>0</v>
      </c>
      <c r="E90" s="37">
        <v>5330</v>
      </c>
      <c r="F90" s="37">
        <v>5422</v>
      </c>
      <c r="G90" s="37">
        <v>5530</v>
      </c>
      <c r="H90" s="53"/>
    </row>
    <row r="91" spans="1:15" ht="12.75" x14ac:dyDescent="0.2">
      <c r="A91" s="124" t="str">
        <f t="shared" si="27"/>
        <v>Mallra dhe shërbime</v>
      </c>
      <c r="B91" s="941">
        <f t="shared" si="27"/>
        <v>602</v>
      </c>
      <c r="C91" s="942">
        <f t="shared" si="27"/>
        <v>0</v>
      </c>
      <c r="D91" s="943">
        <f t="shared" si="27"/>
        <v>0</v>
      </c>
      <c r="E91" s="37">
        <v>4146</v>
      </c>
      <c r="F91" s="37">
        <v>3749</v>
      </c>
      <c r="G91" s="37">
        <v>3706</v>
      </c>
      <c r="H91" s="53"/>
      <c r="I91" s="252" t="str">
        <f>I37</f>
        <v>Angazhimet</v>
      </c>
      <c r="J91" s="1002" t="str">
        <f>J37</f>
        <v>Vlera Totale për Aktivitet</v>
      </c>
      <c r="K91" s="1003"/>
      <c r="L91" s="1004"/>
      <c r="M91" s="129">
        <f>VLOOKUP($A67,'(C5) Angazhimet'!$A$8:$F$168,4,FALSE)</f>
        <v>0</v>
      </c>
      <c r="N91" s="129">
        <f>VLOOKUP($A67,'(C5) Angazhimet'!$A$8:$F$168,5,FALSE)</f>
        <v>0</v>
      </c>
      <c r="O91" s="129">
        <f>VLOOKUP($A67,'(C5) Angazhimet'!$A$8:$F$168,6,FALSE)</f>
        <v>0</v>
      </c>
    </row>
    <row r="92" spans="1:15" ht="12.75" x14ac:dyDescent="0.2">
      <c r="A92" s="124" t="str">
        <f t="shared" si="27"/>
        <v>Subvencione</v>
      </c>
      <c r="B92" s="941">
        <f t="shared" si="27"/>
        <v>603</v>
      </c>
      <c r="C92" s="942">
        <f t="shared" si="27"/>
        <v>0</v>
      </c>
      <c r="D92" s="943">
        <f t="shared" si="27"/>
        <v>0</v>
      </c>
      <c r="E92" s="37"/>
      <c r="F92" s="37"/>
      <c r="G92" s="37"/>
      <c r="H92" s="53"/>
      <c r="I92" s="318" t="str">
        <f>I38</f>
        <v>Qëllime</v>
      </c>
      <c r="J92" s="1002" t="str">
        <f>J38</f>
        <v>Shpenzimet kapitale</v>
      </c>
      <c r="K92" s="1003"/>
      <c r="L92" s="1004"/>
      <c r="M92" s="128"/>
      <c r="N92" s="128"/>
      <c r="O92" s="132"/>
    </row>
    <row r="93" spans="1:15" ht="12.75" x14ac:dyDescent="0.2">
      <c r="A93" s="124" t="str">
        <f t="shared" si="27"/>
        <v>Të tjera transferta korrente të brendshme</v>
      </c>
      <c r="B93" s="941">
        <f t="shared" si="27"/>
        <v>604</v>
      </c>
      <c r="C93" s="942">
        <f t="shared" si="27"/>
        <v>0</v>
      </c>
      <c r="D93" s="943">
        <f t="shared" si="27"/>
        <v>0</v>
      </c>
      <c r="E93" s="37"/>
      <c r="F93" s="37"/>
      <c r="G93" s="37"/>
      <c r="H93" s="53"/>
      <c r="I93" s="315"/>
      <c r="J93" s="1002" t="str">
        <f>J39</f>
        <v>Mallra dhe shërbime</v>
      </c>
      <c r="K93" s="1003"/>
      <c r="L93" s="1004"/>
      <c r="M93" s="128"/>
      <c r="N93" s="128"/>
      <c r="O93" s="132"/>
    </row>
    <row r="94" spans="1:15" ht="12.75" x14ac:dyDescent="0.2">
      <c r="A94" s="124" t="str">
        <f t="shared" si="27"/>
        <v>Transferta korrente të huaja</v>
      </c>
      <c r="B94" s="941">
        <f t="shared" si="27"/>
        <v>605</v>
      </c>
      <c r="C94" s="942">
        <f t="shared" si="27"/>
        <v>0</v>
      </c>
      <c r="D94" s="943">
        <f t="shared" si="27"/>
        <v>0</v>
      </c>
      <c r="E94" s="37"/>
      <c r="F94" s="37"/>
      <c r="G94" s="37"/>
      <c r="H94" s="53"/>
      <c r="I94" s="315"/>
      <c r="J94" s="1002" t="str">
        <f>J40</f>
        <v>Qëllime të mëtejshme</v>
      </c>
      <c r="K94" s="1003"/>
      <c r="L94" s="1004"/>
      <c r="M94" s="128"/>
      <c r="N94" s="128"/>
      <c r="O94" s="132"/>
    </row>
    <row r="95" spans="1:15" ht="12.75" x14ac:dyDescent="0.2">
      <c r="A95" s="124" t="str">
        <f t="shared" si="27"/>
        <v>Transferta për Buxhetet Familiare dhe Individët</v>
      </c>
      <c r="B95" s="941">
        <f t="shared" si="27"/>
        <v>606</v>
      </c>
      <c r="C95" s="942">
        <f t="shared" si="27"/>
        <v>0</v>
      </c>
      <c r="D95" s="943">
        <f t="shared" si="27"/>
        <v>0</v>
      </c>
      <c r="E95" s="37">
        <v>600</v>
      </c>
      <c r="F95" s="37">
        <v>350</v>
      </c>
      <c r="G95" s="37">
        <v>350</v>
      </c>
      <c r="H95" s="53"/>
      <c r="I95" s="315"/>
      <c r="J95" s="998"/>
      <c r="K95" s="998"/>
      <c r="L95" s="998"/>
      <c r="M95" s="344" t="str">
        <f>IF(SUM(M92:M94)=M91,"OK","STOP")</f>
        <v>OK</v>
      </c>
      <c r="N95" s="344" t="str">
        <f>IF(SUM(N92:N94)=N91,"OK","STOP")</f>
        <v>OK</v>
      </c>
      <c r="O95" s="344" t="str">
        <f>IF(SUM(O92:O94)=O91,"OK","STOP")</f>
        <v>OK</v>
      </c>
    </row>
    <row r="96" spans="1:15" ht="12.75" x14ac:dyDescent="0.2">
      <c r="A96" s="648" t="str">
        <f t="shared" si="27"/>
        <v>Shpenzimet kapitale</v>
      </c>
      <c r="B96" s="968" t="str">
        <f t="shared" si="27"/>
        <v>230 / 231</v>
      </c>
      <c r="C96" s="969">
        <f t="shared" si="27"/>
        <v>0</v>
      </c>
      <c r="D96" s="970">
        <f t="shared" si="27"/>
        <v>0</v>
      </c>
      <c r="E96" s="129"/>
      <c r="F96" s="129"/>
      <c r="G96" s="129"/>
      <c r="H96" s="53"/>
      <c r="I96" s="421" t="str">
        <f>I43</f>
        <v>Shpjegimet teknike</v>
      </c>
      <c r="J96" s="10"/>
      <c r="K96" s="10"/>
      <c r="L96" s="10"/>
      <c r="M96" s="10"/>
      <c r="N96" s="10"/>
      <c r="O96" s="10"/>
    </row>
    <row r="97" spans="1:15" ht="12.75" x14ac:dyDescent="0.2">
      <c r="A97" s="124" t="str">
        <f t="shared" si="27"/>
        <v>Rezerva</v>
      </c>
      <c r="B97" s="941">
        <f t="shared" si="27"/>
        <v>609</v>
      </c>
      <c r="C97" s="942">
        <f t="shared" si="27"/>
        <v>0</v>
      </c>
      <c r="D97" s="943">
        <f t="shared" si="27"/>
        <v>0</v>
      </c>
      <c r="E97" s="37"/>
      <c r="F97" s="37"/>
      <c r="G97" s="37"/>
      <c r="H97" s="53"/>
      <c r="I97" s="419">
        <f>M70</f>
        <v>2022</v>
      </c>
      <c r="J97" s="983"/>
      <c r="K97" s="984"/>
      <c r="L97" s="984"/>
      <c r="M97" s="984"/>
      <c r="N97" s="984"/>
      <c r="O97" s="985"/>
    </row>
    <row r="98" spans="1:15" ht="12.75" x14ac:dyDescent="0.2">
      <c r="A98" s="124" t="str">
        <f t="shared" si="27"/>
        <v>Interesa per kredi direkte ose bono</v>
      </c>
      <c r="B98" s="971">
        <f t="shared" si="27"/>
        <v>650</v>
      </c>
      <c r="C98" s="972">
        <f t="shared" si="27"/>
        <v>0</v>
      </c>
      <c r="D98" s="973">
        <f t="shared" si="27"/>
        <v>0</v>
      </c>
      <c r="E98" s="37"/>
      <c r="F98" s="37"/>
      <c r="G98" s="37"/>
      <c r="H98" s="53"/>
      <c r="I98" s="420"/>
      <c r="J98" s="986"/>
      <c r="K98" s="987"/>
      <c r="L98" s="987"/>
      <c r="M98" s="987"/>
      <c r="N98" s="987"/>
      <c r="O98" s="988"/>
    </row>
    <row r="99" spans="1:15" ht="12.75" x14ac:dyDescent="0.2">
      <c r="A99" s="252" t="str">
        <f>A45</f>
        <v>Të tjera</v>
      </c>
      <c r="B99" s="941" t="str">
        <f>B45</f>
        <v>69 / ?</v>
      </c>
      <c r="C99" s="942">
        <f>C45</f>
        <v>0</v>
      </c>
      <c r="D99" s="439" t="str">
        <f>IF(OR(E99&lt;0,F99&lt;0,G99&lt;0),"STOP","OK!")</f>
        <v>OK!</v>
      </c>
      <c r="E99" s="130">
        <f>-E87+E72-(SUM(E89:E98))</f>
        <v>0</v>
      </c>
      <c r="F99" s="308">
        <f t="shared" ref="F99:G99" si="32">-F87+F72-(SUM(F89:F98))</f>
        <v>0</v>
      </c>
      <c r="G99" s="308">
        <f t="shared" si="32"/>
        <v>0</v>
      </c>
      <c r="H99" s="53"/>
      <c r="I99" s="419">
        <f>N70</f>
        <v>2023</v>
      </c>
      <c r="J99" s="983"/>
      <c r="K99" s="984"/>
      <c r="L99" s="984"/>
      <c r="M99" s="984"/>
      <c r="N99" s="984"/>
      <c r="O99" s="985"/>
    </row>
    <row r="100" spans="1:15" ht="12.75" x14ac:dyDescent="0.2">
      <c r="A100" s="124" t="str">
        <f>A46</f>
        <v>SHPENZIME KORRENTE</v>
      </c>
      <c r="B100" s="974"/>
      <c r="C100" s="975"/>
      <c r="D100" s="976"/>
      <c r="E100" s="129">
        <f>SUM(E89:E99)</f>
        <v>41991</v>
      </c>
      <c r="F100" s="129">
        <f t="shared" ref="F100:G100" si="33">SUM(F89:F99)</f>
        <v>41987</v>
      </c>
      <c r="G100" s="129">
        <f t="shared" si="33"/>
        <v>42701</v>
      </c>
      <c r="H100" s="53"/>
      <c r="I100" s="420"/>
      <c r="J100" s="989"/>
      <c r="K100" s="990"/>
      <c r="L100" s="990"/>
      <c r="M100" s="990"/>
      <c r="N100" s="990"/>
      <c r="O100" s="991"/>
    </row>
    <row r="101" spans="1:15" ht="12.75" x14ac:dyDescent="0.2">
      <c r="A101" s="125"/>
      <c r="B101" s="210"/>
      <c r="C101" s="126"/>
      <c r="D101" s="126"/>
      <c r="E101" s="10"/>
      <c r="F101" s="10"/>
      <c r="G101" s="133"/>
      <c r="H101" s="53"/>
      <c r="I101" s="419">
        <f>O70</f>
        <v>2024</v>
      </c>
      <c r="J101" s="983"/>
      <c r="K101" s="984"/>
      <c r="L101" s="984"/>
      <c r="M101" s="984"/>
      <c r="N101" s="984"/>
      <c r="O101" s="985"/>
    </row>
    <row r="102" spans="1:15" ht="12.75" x14ac:dyDescent="0.2">
      <c r="A102" s="137" t="str">
        <f>A48</f>
        <v>SHPENZIME TË PRITSHME</v>
      </c>
      <c r="B102" s="34">
        <f>B72</f>
        <v>55052</v>
      </c>
      <c r="C102" s="34">
        <f t="shared" ref="C102:D102" si="34">C72</f>
        <v>57481</v>
      </c>
      <c r="D102" s="34">
        <f t="shared" si="34"/>
        <v>82301</v>
      </c>
      <c r="E102" s="129">
        <f>E87+E100</f>
        <v>41991</v>
      </c>
      <c r="F102" s="129">
        <f>F87+F100</f>
        <v>52037</v>
      </c>
      <c r="G102" s="129">
        <f t="shared" ref="G102" si="35">G87+G100</f>
        <v>42701</v>
      </c>
      <c r="H102" s="53"/>
      <c r="I102" s="420"/>
      <c r="J102" s="989"/>
      <c r="K102" s="990"/>
      <c r="L102" s="990"/>
      <c r="M102" s="990"/>
      <c r="N102" s="990"/>
      <c r="O102" s="991"/>
    </row>
    <row r="105" spans="1:15" ht="17.25" customHeight="1" x14ac:dyDescent="0.2">
      <c r="A105" s="213" t="str">
        <f t="shared" ref="A105:O105" si="36">A66</f>
        <v>Nënfunksioni 4</v>
      </c>
      <c r="B105" s="937" t="str">
        <f t="shared" si="36"/>
        <v>032 Shërbimet e mbrojtjes ndaj zjarrit</v>
      </c>
      <c r="C105" s="937">
        <f t="shared" si="36"/>
        <v>0</v>
      </c>
      <c r="D105" s="937">
        <f t="shared" si="36"/>
        <v>0</v>
      </c>
      <c r="E105" s="937">
        <f t="shared" si="36"/>
        <v>0</v>
      </c>
      <c r="F105" s="937">
        <f t="shared" si="36"/>
        <v>0</v>
      </c>
      <c r="G105" s="937">
        <f t="shared" si="36"/>
        <v>0</v>
      </c>
      <c r="H105" s="937">
        <f t="shared" si="36"/>
        <v>0</v>
      </c>
      <c r="I105" s="937">
        <f t="shared" si="36"/>
        <v>0</v>
      </c>
      <c r="J105" s="937">
        <f t="shared" si="36"/>
        <v>0</v>
      </c>
      <c r="K105" s="937">
        <f t="shared" si="36"/>
        <v>0</v>
      </c>
      <c r="L105" s="937">
        <f t="shared" si="36"/>
        <v>0</v>
      </c>
      <c r="M105" s="937">
        <f t="shared" si="36"/>
        <v>0</v>
      </c>
      <c r="N105" s="937">
        <f t="shared" si="36"/>
        <v>0</v>
      </c>
      <c r="O105" s="937">
        <f t="shared" si="36"/>
        <v>0</v>
      </c>
    </row>
    <row r="106" spans="1:15" ht="17.25" customHeight="1" x14ac:dyDescent="0.2">
      <c r="A106" s="276" t="str">
        <f>A7</f>
        <v>Programi 4b</v>
      </c>
      <c r="B106" s="937">
        <f>C7</f>
        <v>0</v>
      </c>
      <c r="C106" s="937" t="e">
        <f>#REF!</f>
        <v>#REF!</v>
      </c>
      <c r="D106" s="937" t="e">
        <f>#REF!</f>
        <v>#REF!</v>
      </c>
      <c r="E106" s="937" t="e">
        <f>#REF!</f>
        <v>#REF!</v>
      </c>
      <c r="F106" s="937" t="e">
        <f>#REF!</f>
        <v>#REF!</v>
      </c>
      <c r="G106" s="937" t="e">
        <f>#REF!</f>
        <v>#REF!</v>
      </c>
      <c r="H106" s="937" t="e">
        <f>#REF!</f>
        <v>#REF!</v>
      </c>
      <c r="I106" s="937" t="e">
        <f>#REF!</f>
        <v>#REF!</v>
      </c>
      <c r="J106" s="937" t="e">
        <f>#REF!</f>
        <v>#REF!</v>
      </c>
      <c r="K106" s="937" t="e">
        <f>#REF!</f>
        <v>#REF!</v>
      </c>
      <c r="L106" s="937" t="e">
        <f>#REF!</f>
        <v>#REF!</v>
      </c>
      <c r="M106" s="937" t="e">
        <f>#REF!</f>
        <v>#REF!</v>
      </c>
      <c r="N106" s="937" t="e">
        <f>#REF!</f>
        <v>#REF!</v>
      </c>
      <c r="O106" s="937" t="e">
        <f>#REF!</f>
        <v>#REF!</v>
      </c>
    </row>
    <row r="107" spans="1:15" ht="17.25" customHeight="1" x14ac:dyDescent="0.2">
      <c r="A107" s="646">
        <f>'(B3) Struktura Funksionale'!B27</f>
        <v>0</v>
      </c>
      <c r="B107" s="568"/>
      <c r="C107" s="568"/>
      <c r="D107" s="568"/>
      <c r="E107" s="568"/>
      <c r="F107" s="568"/>
      <c r="G107" s="568"/>
      <c r="H107" s="568"/>
      <c r="I107" s="568"/>
      <c r="J107" s="568"/>
      <c r="K107" s="568"/>
      <c r="L107" s="568"/>
      <c r="M107" s="568"/>
      <c r="N107" s="568"/>
      <c r="O107" s="569"/>
    </row>
    <row r="108" spans="1:15" ht="24.75" customHeight="1" x14ac:dyDescent="0.2">
      <c r="A108" s="964" t="str">
        <f t="shared" ref="A108:G108" si="37">A69</f>
        <v>SHPENZIME TË PRITSHME</v>
      </c>
      <c r="B108" s="965">
        <f t="shared" si="37"/>
        <v>0</v>
      </c>
      <c r="C108" s="965">
        <f t="shared" si="37"/>
        <v>0</v>
      </c>
      <c r="D108" s="965">
        <f t="shared" si="37"/>
        <v>0</v>
      </c>
      <c r="E108" s="965">
        <f t="shared" si="37"/>
        <v>0</v>
      </c>
      <c r="F108" s="965">
        <f t="shared" si="37"/>
        <v>0</v>
      </c>
      <c r="G108" s="966">
        <f t="shared" si="37"/>
        <v>0</v>
      </c>
      <c r="H108" s="131"/>
      <c r="I108" s="967" t="str">
        <f t="shared" ref="I108:O108" si="38">I69</f>
        <v xml:space="preserve">TË ARDHURAT E PRITSHME </v>
      </c>
      <c r="J108" s="965">
        <f t="shared" si="38"/>
        <v>0</v>
      </c>
      <c r="K108" s="965">
        <f t="shared" si="38"/>
        <v>0</v>
      </c>
      <c r="L108" s="965">
        <f t="shared" si="38"/>
        <v>0</v>
      </c>
      <c r="M108" s="965">
        <f t="shared" si="38"/>
        <v>0</v>
      </c>
      <c r="N108" s="965">
        <f t="shared" si="38"/>
        <v>0</v>
      </c>
      <c r="O108" s="966">
        <f t="shared" si="38"/>
        <v>0</v>
      </c>
    </row>
    <row r="109" spans="1:15" ht="21" customHeight="1" x14ac:dyDescent="0.2">
      <c r="A109" s="211"/>
      <c r="B109" s="417">
        <f t="shared" ref="B109:G109" si="39">B70</f>
        <v>2019</v>
      </c>
      <c r="C109" s="417">
        <f t="shared" si="39"/>
        <v>2020</v>
      </c>
      <c r="D109" s="417">
        <f t="shared" si="39"/>
        <v>2021</v>
      </c>
      <c r="E109" s="251">
        <f t="shared" si="39"/>
        <v>2022</v>
      </c>
      <c r="F109" s="251">
        <f t="shared" si="39"/>
        <v>2023</v>
      </c>
      <c r="G109" s="251">
        <f t="shared" si="39"/>
        <v>2024</v>
      </c>
      <c r="H109" s="212"/>
      <c r="I109" s="414"/>
      <c r="J109" s="417">
        <f t="shared" ref="J109:O109" si="40">J70</f>
        <v>2019</v>
      </c>
      <c r="K109" s="417">
        <f t="shared" si="40"/>
        <v>2020</v>
      </c>
      <c r="L109" s="417">
        <f t="shared" si="40"/>
        <v>2021</v>
      </c>
      <c r="M109" s="251">
        <f t="shared" si="40"/>
        <v>2022</v>
      </c>
      <c r="N109" s="251">
        <f t="shared" si="40"/>
        <v>2023</v>
      </c>
      <c r="O109" s="251">
        <f t="shared" si="40"/>
        <v>2024</v>
      </c>
    </row>
    <row r="110" spans="1:15" ht="12.75" x14ac:dyDescent="0.2">
      <c r="A110" s="423"/>
      <c r="B110" s="391"/>
      <c r="C110" s="425"/>
      <c r="D110" s="426"/>
      <c r="E110" s="349"/>
      <c r="F110" s="349"/>
      <c r="G110" s="350"/>
      <c r="H110" s="131"/>
      <c r="I110" s="423"/>
      <c r="J110" s="424"/>
      <c r="K110" s="347"/>
      <c r="L110" s="348"/>
      <c r="M110" s="349"/>
      <c r="N110" s="349"/>
      <c r="O110" s="350"/>
    </row>
    <row r="111" spans="1:15" ht="12.75" x14ac:dyDescent="0.2">
      <c r="A111" s="137" t="str">
        <f>A72</f>
        <v>SHPENZIME TË PRITSHME</v>
      </c>
      <c r="B111" s="34">
        <f>VLOOKUP(A106,'(C1) Shpenzimet vitet e kaluara'!A$9:O$177,5,FALSE)</f>
        <v>0</v>
      </c>
      <c r="C111" s="34">
        <f>VLOOKUP(A106,'(C1) Shpenzimet vitet e kaluara'!A$9:O$177,9,FALSE)</f>
        <v>0</v>
      </c>
      <c r="D111" s="34">
        <f>VLOOKUP(A106,'(C1) Shpenzimet vitet e kaluara'!A$9:O$177,13,FALSE)</f>
        <v>0</v>
      </c>
      <c r="E111" s="37">
        <v>32958</v>
      </c>
      <c r="F111" s="37">
        <v>32438</v>
      </c>
      <c r="G111" s="37">
        <v>32552</v>
      </c>
      <c r="H111" s="131"/>
      <c r="I111" s="938" t="str">
        <f t="shared" ref="I111:O111" si="41">I72</f>
        <v>VLERËSIM I ARDHURAVE NGA TARIFAT</v>
      </c>
      <c r="J111" s="939">
        <f t="shared" si="41"/>
        <v>0</v>
      </c>
      <c r="K111" s="939">
        <f t="shared" si="41"/>
        <v>0</v>
      </c>
      <c r="L111" s="939">
        <f t="shared" si="41"/>
        <v>0</v>
      </c>
      <c r="M111" s="939">
        <f t="shared" si="41"/>
        <v>0</v>
      </c>
      <c r="N111" s="939">
        <f t="shared" si="41"/>
        <v>0</v>
      </c>
      <c r="O111" s="940">
        <f t="shared" si="41"/>
        <v>0</v>
      </c>
    </row>
    <row r="112" spans="1:15" ht="12.75" x14ac:dyDescent="0.2">
      <c r="A112" s="125"/>
      <c r="B112" s="210"/>
      <c r="C112" s="126"/>
      <c r="D112" s="126"/>
      <c r="E112" s="10"/>
      <c r="F112" s="10"/>
      <c r="G112" s="133"/>
      <c r="H112" s="10"/>
      <c r="I112" s="137" t="str">
        <f>I73</f>
        <v>VLERËSIM I ARDHURAVE NGA TARIFAT</v>
      </c>
      <c r="J112" s="35">
        <f>VLOOKUP($A106,'(C1) Shpenzimet vitet e kaluara'!$A$9:$O$177,6,FALSE)</f>
        <v>0</v>
      </c>
      <c r="K112" s="35">
        <f>VLOOKUP($A106,'(C1) Shpenzimet vitet e kaluara'!$A$9:$O$177,10,FALSE)</f>
        <v>0</v>
      </c>
      <c r="L112" s="35">
        <f>VLOOKUP($A106,'(C1) Shpenzimet vitet e kaluara'!$A$9:$O$177,14,FALSE)</f>
        <v>0</v>
      </c>
      <c r="M112" s="37"/>
      <c r="N112" s="37"/>
      <c r="O112" s="37"/>
    </row>
    <row r="113" spans="1:15" ht="12.75" x14ac:dyDescent="0.2">
      <c r="A113" s="944" t="str">
        <f t="shared" ref="A113:G114" si="42">A74</f>
        <v>SHPENZIME TË PRITSHME</v>
      </c>
      <c r="B113" s="945">
        <f t="shared" si="42"/>
        <v>0</v>
      </c>
      <c r="C113" s="945">
        <f t="shared" si="42"/>
        <v>0</v>
      </c>
      <c r="D113" s="945">
        <f t="shared" si="42"/>
        <v>0</v>
      </c>
      <c r="E113" s="945">
        <f t="shared" si="42"/>
        <v>0</v>
      </c>
      <c r="F113" s="945">
        <f t="shared" si="42"/>
        <v>0</v>
      </c>
      <c r="G113" s="946">
        <f t="shared" si="42"/>
        <v>0</v>
      </c>
      <c r="H113" s="10"/>
    </row>
    <row r="114" spans="1:15" ht="12.75" x14ac:dyDescent="0.2">
      <c r="A114" s="938" t="str">
        <f t="shared" si="42"/>
        <v>KOSTO DIREKTE PËR PROJEKTET DHE SHPENZIMET KAPITALE</v>
      </c>
      <c r="B114" s="939">
        <f t="shared" si="42"/>
        <v>0</v>
      </c>
      <c r="C114" s="939">
        <f t="shared" si="42"/>
        <v>0</v>
      </c>
      <c r="D114" s="939">
        <f t="shared" si="42"/>
        <v>0</v>
      </c>
      <c r="E114" s="939">
        <f t="shared" si="42"/>
        <v>0</v>
      </c>
      <c r="F114" s="939">
        <f t="shared" si="42"/>
        <v>0</v>
      </c>
      <c r="G114" s="940">
        <f t="shared" si="42"/>
        <v>0</v>
      </c>
      <c r="H114" s="31"/>
      <c r="I114" s="938" t="str">
        <f t="shared" ref="I114:I119" si="43">I75</f>
        <v>VLERËSIMI I TË ARDHURAVE ME DESTINACION</v>
      </c>
      <c r="J114" s="939"/>
      <c r="K114" s="939"/>
      <c r="L114" s="939"/>
      <c r="M114" s="939"/>
      <c r="N114" s="939"/>
      <c r="O114" s="940"/>
    </row>
    <row r="115" spans="1:15" ht="12.75" x14ac:dyDescent="0.2">
      <c r="A115" s="124" t="str">
        <f t="shared" ref="A115:D137" si="44">A76</f>
        <v>Pagat</v>
      </c>
      <c r="B115" s="941">
        <f t="shared" si="44"/>
        <v>600</v>
      </c>
      <c r="C115" s="942">
        <f t="shared" si="44"/>
        <v>0</v>
      </c>
      <c r="D115" s="943">
        <f t="shared" si="44"/>
        <v>0</v>
      </c>
      <c r="E115" s="129"/>
      <c r="F115" s="129"/>
      <c r="G115" s="129"/>
      <c r="H115" s="31"/>
      <c r="I115" s="390" t="str">
        <f t="shared" si="43"/>
        <v>Transferta e kushtëzuar</v>
      </c>
      <c r="J115" s="387"/>
      <c r="K115" s="389"/>
      <c r="L115" s="388"/>
      <c r="M115" s="128"/>
      <c r="N115" s="128"/>
      <c r="O115" s="132"/>
    </row>
    <row r="116" spans="1:15" ht="12.75" x14ac:dyDescent="0.2">
      <c r="A116" s="124" t="str">
        <f t="shared" si="44"/>
        <v>Sigurimet Shoqërore</v>
      </c>
      <c r="B116" s="941">
        <f t="shared" si="44"/>
        <v>601</v>
      </c>
      <c r="C116" s="942">
        <f t="shared" si="44"/>
        <v>0</v>
      </c>
      <c r="D116" s="943">
        <f t="shared" si="44"/>
        <v>0</v>
      </c>
      <c r="E116" s="129"/>
      <c r="F116" s="129"/>
      <c r="G116" s="129"/>
      <c r="H116" s="31"/>
      <c r="I116" s="390" t="str">
        <f t="shared" si="43"/>
        <v>Trasferta Specifike</v>
      </c>
      <c r="J116" s="387"/>
      <c r="K116" s="389"/>
      <c r="L116" s="388"/>
      <c r="M116" s="128"/>
      <c r="N116" s="128"/>
      <c r="O116" s="132"/>
    </row>
    <row r="117" spans="1:15" ht="12.75" x14ac:dyDescent="0.2">
      <c r="A117" s="124" t="str">
        <f t="shared" si="44"/>
        <v>Mallra dhe shërbime</v>
      </c>
      <c r="B117" s="941">
        <f t="shared" si="44"/>
        <v>602</v>
      </c>
      <c r="C117" s="942">
        <f t="shared" si="44"/>
        <v>0</v>
      </c>
      <c r="D117" s="943">
        <f t="shared" si="44"/>
        <v>0</v>
      </c>
      <c r="E117" s="129"/>
      <c r="F117" s="129"/>
      <c r="G117" s="129"/>
      <c r="H117" s="53"/>
      <c r="I117" s="390" t="str">
        <f t="shared" si="43"/>
        <v>Trashëgimi me destinacion</v>
      </c>
      <c r="J117" s="387"/>
      <c r="K117" s="389"/>
      <c r="L117" s="388"/>
      <c r="M117" s="302">
        <f>VLOOKUP($A106,'(C4) Trashëgimi me destinacion'!$A$8:$F$168,4,FALSE)</f>
        <v>0</v>
      </c>
      <c r="N117" s="548">
        <f>VLOOKUP($A106,'(C4) Trashëgimi me destinacion'!$A$8:$F$168,5,FALSE)</f>
        <v>0</v>
      </c>
      <c r="O117" s="548">
        <f>VLOOKUP($A106,'(C4) Trashëgimi me destinacion'!$A$8:$F$168,6,FALSE)</f>
        <v>0</v>
      </c>
    </row>
    <row r="118" spans="1:15" ht="12.75" x14ac:dyDescent="0.2">
      <c r="A118" s="124" t="str">
        <f t="shared" si="44"/>
        <v>Subvencione</v>
      </c>
      <c r="B118" s="941">
        <f t="shared" si="44"/>
        <v>603</v>
      </c>
      <c r="C118" s="942">
        <f t="shared" si="44"/>
        <v>0</v>
      </c>
      <c r="D118" s="943">
        <f t="shared" si="44"/>
        <v>0</v>
      </c>
      <c r="E118" s="129"/>
      <c r="F118" s="129"/>
      <c r="G118" s="129"/>
      <c r="H118" s="8"/>
      <c r="I118" s="390" t="str">
        <f t="shared" si="43"/>
        <v>Burime të tjera (përfshirë gjobat)</v>
      </c>
      <c r="J118" s="387"/>
      <c r="K118" s="389"/>
      <c r="L118" s="388"/>
      <c r="M118" s="128"/>
      <c r="N118" s="128"/>
      <c r="O118" s="132"/>
    </row>
    <row r="119" spans="1:15" ht="12.75" x14ac:dyDescent="0.2">
      <c r="A119" s="124" t="str">
        <f t="shared" si="44"/>
        <v>Të tjera transferta korrente të brendshme</v>
      </c>
      <c r="B119" s="941">
        <f t="shared" si="44"/>
        <v>604</v>
      </c>
      <c r="C119" s="942">
        <f t="shared" si="44"/>
        <v>0</v>
      </c>
      <c r="D119" s="943">
        <f t="shared" si="44"/>
        <v>0</v>
      </c>
      <c r="E119" s="129"/>
      <c r="F119" s="129"/>
      <c r="G119" s="129"/>
      <c r="H119" s="53"/>
      <c r="I119" s="390" t="str">
        <f t="shared" si="43"/>
        <v>VLERËSIMI I TË ARDHURAVE ME DESTINACION</v>
      </c>
      <c r="J119" s="35">
        <f>VLOOKUP($A106,'(C1) Shpenzimet vitet e kaluara'!$A$9:$O$177,7,FALSE)</f>
        <v>0</v>
      </c>
      <c r="K119" s="35">
        <f>VLOOKUP($A106,'(C1) Shpenzimet vitet e kaluara'!$A$9:$O$177,11,FALSE)</f>
        <v>0</v>
      </c>
      <c r="L119" s="35">
        <f>VLOOKUP($A106,'(C1) Shpenzimet vitet e kaluara'!$A$9:$O$177,15,FALSE)</f>
        <v>0</v>
      </c>
      <c r="M119" s="129">
        <f>SUM(M115:M118)</f>
        <v>0</v>
      </c>
      <c r="N119" s="129">
        <f t="shared" ref="N119:O119" si="45">SUM(N115:N118)</f>
        <v>0</v>
      </c>
      <c r="O119" s="129">
        <f t="shared" si="45"/>
        <v>0</v>
      </c>
    </row>
    <row r="120" spans="1:15" ht="12.75" x14ac:dyDescent="0.2">
      <c r="A120" s="124" t="str">
        <f t="shared" si="44"/>
        <v>Transferta korrente të huaja</v>
      </c>
      <c r="B120" s="941">
        <f t="shared" si="44"/>
        <v>605</v>
      </c>
      <c r="C120" s="942">
        <f t="shared" si="44"/>
        <v>0</v>
      </c>
      <c r="D120" s="943">
        <f t="shared" si="44"/>
        <v>0</v>
      </c>
      <c r="E120" s="129"/>
      <c r="F120" s="129"/>
      <c r="G120" s="129"/>
      <c r="H120" s="53"/>
    </row>
    <row r="121" spans="1:15" ht="12.75" x14ac:dyDescent="0.2">
      <c r="A121" s="124" t="str">
        <f t="shared" si="44"/>
        <v>Transferta për Buxhetet Familiare dhe Individët</v>
      </c>
      <c r="B121" s="941">
        <f t="shared" si="44"/>
        <v>606</v>
      </c>
      <c r="C121" s="942">
        <f t="shared" si="44"/>
        <v>0</v>
      </c>
      <c r="D121" s="943">
        <f t="shared" si="44"/>
        <v>0</v>
      </c>
      <c r="E121" s="129"/>
      <c r="F121" s="129"/>
      <c r="G121" s="129"/>
      <c r="H121" s="53"/>
      <c r="I121" s="137" t="str">
        <f>I82</f>
        <v xml:space="preserve">TË ARDHURAT E PRITSHME </v>
      </c>
      <c r="J121" s="34">
        <f>J112+J119</f>
        <v>0</v>
      </c>
      <c r="K121" s="34">
        <f>K112+K119</f>
        <v>0</v>
      </c>
      <c r="L121" s="34">
        <f>L112+L119</f>
        <v>0</v>
      </c>
      <c r="M121" s="129">
        <f>M119+M112</f>
        <v>0</v>
      </c>
      <c r="N121" s="129">
        <f>N119+N112</f>
        <v>0</v>
      </c>
      <c r="O121" s="129">
        <f>O119+O112</f>
        <v>0</v>
      </c>
    </row>
    <row r="122" spans="1:15" ht="12.75" x14ac:dyDescent="0.2">
      <c r="A122" s="124" t="str">
        <f t="shared" si="44"/>
        <v>Shpenzimet kapitale</v>
      </c>
      <c r="B122" s="941" t="str">
        <f t="shared" si="44"/>
        <v>230 / 231</v>
      </c>
      <c r="C122" s="942">
        <f t="shared" si="44"/>
        <v>0</v>
      </c>
      <c r="D122" s="943">
        <f t="shared" si="44"/>
        <v>0</v>
      </c>
      <c r="E122" s="37"/>
      <c r="F122" s="37"/>
      <c r="G122" s="37"/>
      <c r="H122" s="53"/>
    </row>
    <row r="123" spans="1:15" ht="12.75" x14ac:dyDescent="0.2">
      <c r="A123" s="124" t="str">
        <f t="shared" si="44"/>
        <v>Rezerva</v>
      </c>
      <c r="B123" s="941">
        <f t="shared" si="44"/>
        <v>609</v>
      </c>
      <c r="C123" s="942">
        <f t="shared" si="44"/>
        <v>0</v>
      </c>
      <c r="D123" s="943">
        <f t="shared" si="44"/>
        <v>0</v>
      </c>
      <c r="E123" s="129"/>
      <c r="F123" s="129"/>
      <c r="G123" s="129"/>
      <c r="H123" s="53"/>
    </row>
    <row r="124" spans="1:15" ht="12.75" x14ac:dyDescent="0.2">
      <c r="A124" s="124" t="str">
        <f t="shared" si="44"/>
        <v>Interesa per kredi direkte ose bono</v>
      </c>
      <c r="B124" s="941">
        <f t="shared" si="44"/>
        <v>650</v>
      </c>
      <c r="C124" s="942">
        <f t="shared" si="44"/>
        <v>0</v>
      </c>
      <c r="D124" s="943">
        <f t="shared" si="44"/>
        <v>0</v>
      </c>
      <c r="E124" s="129"/>
      <c r="F124" s="129"/>
      <c r="G124" s="129"/>
      <c r="H124" s="53"/>
    </row>
    <row r="125" spans="1:15" ht="12.75" x14ac:dyDescent="0.2">
      <c r="A125" s="124" t="str">
        <f t="shared" si="44"/>
        <v>Të tjera</v>
      </c>
      <c r="B125" s="941" t="str">
        <f t="shared" si="44"/>
        <v>69 / ?</v>
      </c>
      <c r="C125" s="942">
        <f t="shared" si="44"/>
        <v>0</v>
      </c>
      <c r="D125" s="943">
        <f t="shared" si="44"/>
        <v>0</v>
      </c>
      <c r="E125" s="129"/>
      <c r="F125" s="129"/>
      <c r="G125" s="129"/>
      <c r="H125" s="53"/>
      <c r="I125" s="947" t="str">
        <f t="shared" ref="I125:O126" si="46">I86</f>
        <v>SHUMA E KËRKUAR NETO</v>
      </c>
      <c r="J125" s="948">
        <f t="shared" si="46"/>
        <v>0</v>
      </c>
      <c r="K125" s="948">
        <f t="shared" si="46"/>
        <v>0</v>
      </c>
      <c r="L125" s="948">
        <f t="shared" si="46"/>
        <v>0</v>
      </c>
      <c r="M125" s="948">
        <f t="shared" si="46"/>
        <v>0</v>
      </c>
      <c r="N125" s="948">
        <f t="shared" si="46"/>
        <v>0</v>
      </c>
      <c r="O125" s="949">
        <f t="shared" si="46"/>
        <v>0</v>
      </c>
    </row>
    <row r="126" spans="1:15" ht="12.75" customHeight="1" x14ac:dyDescent="0.2">
      <c r="A126" s="306" t="str">
        <f t="shared" si="44"/>
        <v>KOSTO DIREKTE PËR PROJEKTET DHE SHPENZIMET KAPITALE</v>
      </c>
      <c r="B126" s="941">
        <f t="shared" si="44"/>
        <v>0</v>
      </c>
      <c r="C126" s="942">
        <f t="shared" si="44"/>
        <v>0</v>
      </c>
      <c r="D126" s="943">
        <f t="shared" si="44"/>
        <v>0</v>
      </c>
      <c r="E126" s="129">
        <f>SUM(E115:E125)</f>
        <v>0</v>
      </c>
      <c r="F126" s="129">
        <f t="shared" ref="F126:G126" si="47">SUM(F115:F125)</f>
        <v>0</v>
      </c>
      <c r="G126" s="129">
        <f t="shared" si="47"/>
        <v>0</v>
      </c>
      <c r="H126" s="53"/>
      <c r="I126" s="950">
        <f t="shared" si="46"/>
        <v>0</v>
      </c>
      <c r="J126" s="951">
        <f t="shared" si="46"/>
        <v>0</v>
      </c>
      <c r="K126" s="951">
        <f t="shared" si="46"/>
        <v>0</v>
      </c>
      <c r="L126" s="951">
        <f t="shared" si="46"/>
        <v>0</v>
      </c>
      <c r="M126" s="951">
        <f t="shared" si="46"/>
        <v>0</v>
      </c>
      <c r="N126" s="951">
        <f t="shared" si="46"/>
        <v>0</v>
      </c>
      <c r="O126" s="952">
        <f t="shared" si="46"/>
        <v>0</v>
      </c>
    </row>
    <row r="127" spans="1:15" ht="12.75" x14ac:dyDescent="0.2">
      <c r="A127" s="938" t="str">
        <f t="shared" si="44"/>
        <v>SHPENZIME KORRENTE</v>
      </c>
      <c r="B127" s="939">
        <f t="shared" si="44"/>
        <v>0</v>
      </c>
      <c r="C127" s="939">
        <f t="shared" si="44"/>
        <v>0</v>
      </c>
      <c r="D127" s="939">
        <f t="shared" si="44"/>
        <v>0</v>
      </c>
      <c r="E127" s="939">
        <f>E88</f>
        <v>0</v>
      </c>
      <c r="F127" s="939">
        <f>F88</f>
        <v>0</v>
      </c>
      <c r="G127" s="940">
        <f>G88</f>
        <v>0</v>
      </c>
      <c r="H127" s="53"/>
      <c r="I127" s="17" t="str">
        <f>I88</f>
        <v>SHUMA E KËRKUAR NETO</v>
      </c>
      <c r="J127" s="18">
        <f t="shared" ref="J127:O127" si="48">B111-J121</f>
        <v>0</v>
      </c>
      <c r="K127" s="18">
        <f t="shared" si="48"/>
        <v>0</v>
      </c>
      <c r="L127" s="18">
        <f t="shared" si="48"/>
        <v>0</v>
      </c>
      <c r="M127" s="18">
        <f t="shared" si="48"/>
        <v>32958</v>
      </c>
      <c r="N127" s="18">
        <f t="shared" si="48"/>
        <v>32438</v>
      </c>
      <c r="O127" s="18">
        <f t="shared" si="48"/>
        <v>32552</v>
      </c>
    </row>
    <row r="128" spans="1:15" ht="12.75" x14ac:dyDescent="0.2">
      <c r="A128" s="124" t="str">
        <f t="shared" si="44"/>
        <v>Pagat</v>
      </c>
      <c r="B128" s="941">
        <f t="shared" si="44"/>
        <v>600</v>
      </c>
      <c r="C128" s="942">
        <f t="shared" si="44"/>
        <v>0</v>
      </c>
      <c r="D128" s="943">
        <f t="shared" si="44"/>
        <v>0</v>
      </c>
      <c r="E128" s="37">
        <v>4461</v>
      </c>
      <c r="F128" s="37">
        <v>4545</v>
      </c>
      <c r="G128" s="37">
        <v>4632</v>
      </c>
      <c r="H128" s="53"/>
      <c r="I128" s="53"/>
      <c r="J128" s="53"/>
      <c r="K128" s="53"/>
      <c r="L128" s="14"/>
      <c r="M128" s="54"/>
    </row>
    <row r="129" spans="1:15" ht="12.75" x14ac:dyDescent="0.2">
      <c r="A129" s="124" t="str">
        <f t="shared" si="44"/>
        <v>Sigurimet Shoqërore</v>
      </c>
      <c r="B129" s="941">
        <f t="shared" si="44"/>
        <v>601</v>
      </c>
      <c r="C129" s="942">
        <f t="shared" si="44"/>
        <v>0</v>
      </c>
      <c r="D129" s="943">
        <f t="shared" si="44"/>
        <v>0</v>
      </c>
      <c r="E129" s="37">
        <v>745</v>
      </c>
      <c r="F129" s="37">
        <v>759</v>
      </c>
      <c r="G129" s="37">
        <v>774</v>
      </c>
      <c r="H129" s="53"/>
    </row>
    <row r="130" spans="1:15" ht="12.75" x14ac:dyDescent="0.2">
      <c r="A130" s="124" t="str">
        <f t="shared" si="44"/>
        <v>Mallra dhe shërbime</v>
      </c>
      <c r="B130" s="941">
        <f t="shared" si="44"/>
        <v>602</v>
      </c>
      <c r="C130" s="942">
        <f t="shared" si="44"/>
        <v>0</v>
      </c>
      <c r="D130" s="943">
        <f t="shared" si="44"/>
        <v>0</v>
      </c>
      <c r="E130" s="37">
        <v>20638</v>
      </c>
      <c r="F130" s="37">
        <v>20020</v>
      </c>
      <c r="G130" s="37">
        <v>20032</v>
      </c>
      <c r="H130" s="53"/>
      <c r="I130" s="252" t="str">
        <f>I91</f>
        <v>Angazhimet</v>
      </c>
      <c r="J130" s="1002" t="str">
        <f>J91</f>
        <v>Vlera Totale për Aktivitet</v>
      </c>
      <c r="K130" s="1003"/>
      <c r="L130" s="1004"/>
      <c r="M130" s="129">
        <f>VLOOKUP($A106,'(C5) Angazhimet'!$A$8:$F$168,4,FALSE)</f>
        <v>0</v>
      </c>
      <c r="N130" s="129">
        <f>VLOOKUP($A106,'(C5) Angazhimet'!$A$8:$F$168,5,FALSE)</f>
        <v>0</v>
      </c>
      <c r="O130" s="129">
        <f>VLOOKUP($A106,'(C5) Angazhimet'!$A$8:$F$168,6,FALSE)</f>
        <v>0</v>
      </c>
    </row>
    <row r="131" spans="1:15" ht="12.75" x14ac:dyDescent="0.2">
      <c r="A131" s="124" t="str">
        <f t="shared" si="44"/>
        <v>Subvencione</v>
      </c>
      <c r="B131" s="941">
        <f t="shared" si="44"/>
        <v>603</v>
      </c>
      <c r="C131" s="942">
        <f t="shared" si="44"/>
        <v>0</v>
      </c>
      <c r="D131" s="943">
        <f t="shared" si="44"/>
        <v>0</v>
      </c>
      <c r="E131" s="37"/>
      <c r="F131" s="37"/>
      <c r="G131" s="37"/>
      <c r="H131" s="53"/>
      <c r="I131" s="318" t="str">
        <f>I92</f>
        <v>Qëllime</v>
      </c>
      <c r="J131" s="1002" t="str">
        <f>J92</f>
        <v>Shpenzimet kapitale</v>
      </c>
      <c r="K131" s="1003"/>
      <c r="L131" s="1004"/>
      <c r="M131" s="128"/>
      <c r="N131" s="128"/>
      <c r="O131" s="132"/>
    </row>
    <row r="132" spans="1:15" ht="12.75" x14ac:dyDescent="0.2">
      <c r="A132" s="124" t="str">
        <f t="shared" si="44"/>
        <v>Të tjera transferta korrente të brendshme</v>
      </c>
      <c r="B132" s="941">
        <f t="shared" si="44"/>
        <v>604</v>
      </c>
      <c r="C132" s="942">
        <f t="shared" si="44"/>
        <v>0</v>
      </c>
      <c r="D132" s="943">
        <f t="shared" si="44"/>
        <v>0</v>
      </c>
      <c r="E132" s="37"/>
      <c r="F132" s="37"/>
      <c r="G132" s="37"/>
      <c r="H132" s="53"/>
      <c r="I132" s="315"/>
      <c r="J132" s="1002" t="str">
        <f>J93</f>
        <v>Mallra dhe shërbime</v>
      </c>
      <c r="K132" s="1003"/>
      <c r="L132" s="1004"/>
      <c r="M132" s="128"/>
      <c r="N132" s="128"/>
      <c r="O132" s="132"/>
    </row>
    <row r="133" spans="1:15" ht="12.75" x14ac:dyDescent="0.2">
      <c r="A133" s="124" t="str">
        <f t="shared" si="44"/>
        <v>Transferta korrente të huaja</v>
      </c>
      <c r="B133" s="941">
        <f t="shared" si="44"/>
        <v>605</v>
      </c>
      <c r="C133" s="942">
        <f t="shared" si="44"/>
        <v>0</v>
      </c>
      <c r="D133" s="943">
        <f t="shared" si="44"/>
        <v>0</v>
      </c>
      <c r="E133" s="37"/>
      <c r="F133" s="37"/>
      <c r="G133" s="37"/>
      <c r="H133" s="53"/>
      <c r="I133" s="315"/>
      <c r="J133" s="1002" t="str">
        <f>J94</f>
        <v>Qëllime të mëtejshme</v>
      </c>
      <c r="K133" s="1003"/>
      <c r="L133" s="1004"/>
      <c r="M133" s="128"/>
      <c r="N133" s="128"/>
      <c r="O133" s="132"/>
    </row>
    <row r="134" spans="1:15" ht="12.75" x14ac:dyDescent="0.2">
      <c r="A134" s="124" t="str">
        <f t="shared" si="44"/>
        <v>Transferta për Buxhetet Familiare dhe Individët</v>
      </c>
      <c r="B134" s="941">
        <f t="shared" si="44"/>
        <v>606</v>
      </c>
      <c r="C134" s="942">
        <f t="shared" si="44"/>
        <v>0</v>
      </c>
      <c r="D134" s="943">
        <f t="shared" si="44"/>
        <v>0</v>
      </c>
      <c r="E134" s="37">
        <v>7114</v>
      </c>
      <c r="F134" s="37">
        <v>7114</v>
      </c>
      <c r="G134" s="37">
        <v>7114</v>
      </c>
      <c r="H134" s="53"/>
      <c r="I134" s="315"/>
      <c r="J134" s="998"/>
      <c r="K134" s="998"/>
      <c r="L134" s="998"/>
      <c r="M134" s="344" t="str">
        <f>IF(SUM(M131:M133)=M130,"OK","STOP")</f>
        <v>OK</v>
      </c>
      <c r="N134" s="344" t="str">
        <f>IF(SUM(N131:N133)=N130,"OK","STOP")</f>
        <v>OK</v>
      </c>
      <c r="O134" s="344" t="str">
        <f>IF(SUM(O131:O133)=O130,"OK","STOP")</f>
        <v>OK</v>
      </c>
    </row>
    <row r="135" spans="1:15" ht="12.75" x14ac:dyDescent="0.2">
      <c r="A135" s="648" t="str">
        <f t="shared" si="44"/>
        <v>Shpenzimet kapitale</v>
      </c>
      <c r="B135" s="968" t="str">
        <f t="shared" si="44"/>
        <v>230 / 231</v>
      </c>
      <c r="C135" s="969">
        <f t="shared" si="44"/>
        <v>0</v>
      </c>
      <c r="D135" s="970">
        <f t="shared" si="44"/>
        <v>0</v>
      </c>
      <c r="E135" s="129"/>
      <c r="F135" s="129"/>
      <c r="G135" s="129"/>
      <c r="H135" s="53"/>
      <c r="I135" s="421" t="str">
        <f>I96</f>
        <v>Shpjegimet teknike</v>
      </c>
      <c r="J135" s="10"/>
      <c r="K135" s="10"/>
      <c r="L135" s="10"/>
      <c r="M135" s="10"/>
      <c r="N135" s="10"/>
      <c r="O135" s="10"/>
    </row>
    <row r="136" spans="1:15" ht="12.75" x14ac:dyDescent="0.2">
      <c r="A136" s="124" t="str">
        <f t="shared" si="44"/>
        <v>Rezerva</v>
      </c>
      <c r="B136" s="941">
        <f t="shared" si="44"/>
        <v>609</v>
      </c>
      <c r="C136" s="942">
        <f t="shared" si="44"/>
        <v>0</v>
      </c>
      <c r="D136" s="943">
        <f t="shared" si="44"/>
        <v>0</v>
      </c>
      <c r="E136" s="37"/>
      <c r="F136" s="37"/>
      <c r="G136" s="37"/>
      <c r="H136" s="53"/>
      <c r="I136" s="419">
        <f>M109</f>
        <v>2022</v>
      </c>
      <c r="J136" s="983"/>
      <c r="K136" s="984"/>
      <c r="L136" s="984"/>
      <c r="M136" s="984"/>
      <c r="N136" s="984"/>
      <c r="O136" s="985"/>
    </row>
    <row r="137" spans="1:15" ht="12.75" x14ac:dyDescent="0.2">
      <c r="A137" s="124" t="str">
        <f t="shared" si="44"/>
        <v>Interesa per kredi direkte ose bono</v>
      </c>
      <c r="B137" s="971">
        <f t="shared" si="44"/>
        <v>650</v>
      </c>
      <c r="C137" s="972">
        <f t="shared" si="44"/>
        <v>0</v>
      </c>
      <c r="D137" s="973">
        <f t="shared" si="44"/>
        <v>0</v>
      </c>
      <c r="E137" s="37"/>
      <c r="F137" s="37"/>
      <c r="G137" s="37"/>
      <c r="H137" s="53"/>
      <c r="I137" s="420"/>
      <c r="J137" s="986"/>
      <c r="K137" s="987"/>
      <c r="L137" s="987"/>
      <c r="M137" s="987"/>
      <c r="N137" s="987"/>
      <c r="O137" s="988"/>
    </row>
    <row r="138" spans="1:15" ht="12.75" x14ac:dyDescent="0.2">
      <c r="A138" s="252" t="str">
        <f>A99</f>
        <v>Të tjera</v>
      </c>
      <c r="B138" s="941" t="str">
        <f>B99</f>
        <v>69 / ?</v>
      </c>
      <c r="C138" s="942">
        <f>C99</f>
        <v>0</v>
      </c>
      <c r="D138" s="439" t="str">
        <f>IF(OR(E138&lt;0,F138&lt;0,G138&lt;0),"STOP","OK!")</f>
        <v>OK!</v>
      </c>
      <c r="E138" s="130">
        <f>-E126+E111-(SUM(E128:E137))</f>
        <v>0</v>
      </c>
      <c r="F138" s="308">
        <f t="shared" ref="F138:G138" si="49">-F126+F111-(SUM(F128:F137))</f>
        <v>0</v>
      </c>
      <c r="G138" s="308">
        <f t="shared" si="49"/>
        <v>0</v>
      </c>
      <c r="H138" s="53"/>
      <c r="I138" s="419">
        <f>N109</f>
        <v>2023</v>
      </c>
      <c r="J138" s="983"/>
      <c r="K138" s="984"/>
      <c r="L138" s="984"/>
      <c r="M138" s="984"/>
      <c r="N138" s="984"/>
      <c r="O138" s="985"/>
    </row>
    <row r="139" spans="1:15" ht="12.75" x14ac:dyDescent="0.2">
      <c r="A139" s="124" t="str">
        <f>A100</f>
        <v>SHPENZIME KORRENTE</v>
      </c>
      <c r="B139" s="974"/>
      <c r="C139" s="975"/>
      <c r="D139" s="976"/>
      <c r="E139" s="129">
        <f>SUM(E128:E138)</f>
        <v>32958</v>
      </c>
      <c r="F139" s="129">
        <f t="shared" ref="F139:G139" si="50">SUM(F128:F138)</f>
        <v>32438</v>
      </c>
      <c r="G139" s="129">
        <f t="shared" si="50"/>
        <v>32552</v>
      </c>
      <c r="H139" s="53"/>
      <c r="I139" s="420"/>
      <c r="J139" s="989"/>
      <c r="K139" s="990"/>
      <c r="L139" s="990"/>
      <c r="M139" s="990"/>
      <c r="N139" s="990"/>
      <c r="O139" s="991"/>
    </row>
    <row r="140" spans="1:15" ht="12.75" x14ac:dyDescent="0.2">
      <c r="A140" s="125"/>
      <c r="B140" s="210"/>
      <c r="C140" s="126"/>
      <c r="D140" s="126"/>
      <c r="E140" s="10"/>
      <c r="F140" s="10"/>
      <c r="G140" s="133"/>
      <c r="H140" s="53"/>
      <c r="I140" s="419">
        <f>O109</f>
        <v>2024</v>
      </c>
      <c r="J140" s="983"/>
      <c r="K140" s="984"/>
      <c r="L140" s="984"/>
      <c r="M140" s="984"/>
      <c r="N140" s="984"/>
      <c r="O140" s="985"/>
    </row>
    <row r="141" spans="1:15" ht="12.75" x14ac:dyDescent="0.2">
      <c r="A141" s="137" t="str">
        <f>A102</f>
        <v>SHPENZIME TË PRITSHME</v>
      </c>
      <c r="B141" s="34">
        <f>B111</f>
        <v>0</v>
      </c>
      <c r="C141" s="34">
        <f t="shared" ref="C141:D141" si="51">C111</f>
        <v>0</v>
      </c>
      <c r="D141" s="34">
        <f t="shared" si="51"/>
        <v>0</v>
      </c>
      <c r="E141" s="129">
        <f>E126+E139</f>
        <v>32958</v>
      </c>
      <c r="F141" s="129">
        <f>F126+F139</f>
        <v>32438</v>
      </c>
      <c r="G141" s="129">
        <f t="shared" ref="G141" si="52">G126+G139</f>
        <v>32552</v>
      </c>
      <c r="H141" s="53"/>
      <c r="I141" s="420"/>
      <c r="J141" s="989"/>
      <c r="K141" s="990"/>
      <c r="L141" s="990"/>
      <c r="M141" s="990"/>
      <c r="N141" s="990"/>
      <c r="O141" s="991"/>
    </row>
    <row r="144" spans="1:15" ht="17.25" customHeight="1" x14ac:dyDescent="0.2">
      <c r="A144" s="213" t="str">
        <f t="shared" ref="A144:O144" si="53">A66</f>
        <v>Nënfunksioni 4</v>
      </c>
      <c r="B144" s="937" t="str">
        <f t="shared" si="53"/>
        <v>032 Shërbimet e mbrojtjes ndaj zjarrit</v>
      </c>
      <c r="C144" s="937">
        <f t="shared" si="53"/>
        <v>0</v>
      </c>
      <c r="D144" s="937">
        <f t="shared" si="53"/>
        <v>0</v>
      </c>
      <c r="E144" s="937">
        <f t="shared" si="53"/>
        <v>0</v>
      </c>
      <c r="F144" s="937">
        <f t="shared" si="53"/>
        <v>0</v>
      </c>
      <c r="G144" s="937">
        <f t="shared" si="53"/>
        <v>0</v>
      </c>
      <c r="H144" s="937">
        <f t="shared" si="53"/>
        <v>0</v>
      </c>
      <c r="I144" s="937">
        <f t="shared" si="53"/>
        <v>0</v>
      </c>
      <c r="J144" s="937">
        <f t="shared" si="53"/>
        <v>0</v>
      </c>
      <c r="K144" s="937">
        <f t="shared" si="53"/>
        <v>0</v>
      </c>
      <c r="L144" s="937">
        <f t="shared" si="53"/>
        <v>0</v>
      </c>
      <c r="M144" s="937">
        <f t="shared" si="53"/>
        <v>0</v>
      </c>
      <c r="N144" s="937">
        <f t="shared" si="53"/>
        <v>0</v>
      </c>
      <c r="O144" s="937">
        <f t="shared" si="53"/>
        <v>0</v>
      </c>
    </row>
    <row r="145" spans="1:15" ht="17.25" customHeight="1" x14ac:dyDescent="0.2">
      <c r="A145" s="276" t="str">
        <f>A8</f>
        <v>Programi 4c</v>
      </c>
      <c r="B145" s="937">
        <f>C8</f>
        <v>0</v>
      </c>
      <c r="C145" s="937" t="e">
        <f>#REF!</f>
        <v>#REF!</v>
      </c>
      <c r="D145" s="937" t="e">
        <f>#REF!</f>
        <v>#REF!</v>
      </c>
      <c r="E145" s="937" t="e">
        <f>#REF!</f>
        <v>#REF!</v>
      </c>
      <c r="F145" s="937" t="e">
        <f>#REF!</f>
        <v>#REF!</v>
      </c>
      <c r="G145" s="937" t="e">
        <f>#REF!</f>
        <v>#REF!</v>
      </c>
      <c r="H145" s="937" t="e">
        <f>#REF!</f>
        <v>#REF!</v>
      </c>
      <c r="I145" s="937" t="e">
        <f>#REF!</f>
        <v>#REF!</v>
      </c>
      <c r="J145" s="937" t="e">
        <f>#REF!</f>
        <v>#REF!</v>
      </c>
      <c r="K145" s="937" t="e">
        <f>#REF!</f>
        <v>#REF!</v>
      </c>
      <c r="L145" s="937" t="e">
        <f>#REF!</f>
        <v>#REF!</v>
      </c>
      <c r="M145" s="937" t="e">
        <f>#REF!</f>
        <v>#REF!</v>
      </c>
      <c r="N145" s="937" t="e">
        <f>#REF!</f>
        <v>#REF!</v>
      </c>
      <c r="O145" s="937" t="e">
        <f>#REF!</f>
        <v>#REF!</v>
      </c>
    </row>
    <row r="146" spans="1:15" ht="17.25" customHeight="1" x14ac:dyDescent="0.2">
      <c r="A146" s="646">
        <f>'(B3) Struktura Funksionale'!B28</f>
        <v>0</v>
      </c>
      <c r="B146" s="568"/>
      <c r="C146" s="568"/>
      <c r="D146" s="568"/>
      <c r="E146" s="568"/>
      <c r="F146" s="568"/>
      <c r="G146" s="568"/>
      <c r="H146" s="568"/>
      <c r="I146" s="568"/>
      <c r="J146" s="568"/>
      <c r="K146" s="568"/>
      <c r="L146" s="568"/>
      <c r="M146" s="568"/>
      <c r="N146" s="568"/>
      <c r="O146" s="569"/>
    </row>
    <row r="147" spans="1:15" ht="22.5" customHeight="1" x14ac:dyDescent="0.2">
      <c r="A147" s="964" t="str">
        <f t="shared" ref="A147:G147" si="54">A69</f>
        <v>SHPENZIME TË PRITSHME</v>
      </c>
      <c r="B147" s="965">
        <f t="shared" si="54"/>
        <v>0</v>
      </c>
      <c r="C147" s="965">
        <f t="shared" si="54"/>
        <v>0</v>
      </c>
      <c r="D147" s="965">
        <f t="shared" si="54"/>
        <v>0</v>
      </c>
      <c r="E147" s="965">
        <f t="shared" si="54"/>
        <v>0</v>
      </c>
      <c r="F147" s="965">
        <f t="shared" si="54"/>
        <v>0</v>
      </c>
      <c r="G147" s="966">
        <f t="shared" si="54"/>
        <v>0</v>
      </c>
      <c r="H147" s="131"/>
      <c r="I147" s="967" t="str">
        <f t="shared" ref="I147:O147" si="55">I69</f>
        <v xml:space="preserve">TË ARDHURAT E PRITSHME </v>
      </c>
      <c r="J147" s="965">
        <f t="shared" si="55"/>
        <v>0</v>
      </c>
      <c r="K147" s="965">
        <f t="shared" si="55"/>
        <v>0</v>
      </c>
      <c r="L147" s="965">
        <f t="shared" si="55"/>
        <v>0</v>
      </c>
      <c r="M147" s="965">
        <f t="shared" si="55"/>
        <v>0</v>
      </c>
      <c r="N147" s="965">
        <f t="shared" si="55"/>
        <v>0</v>
      </c>
      <c r="O147" s="966">
        <f t="shared" si="55"/>
        <v>0</v>
      </c>
    </row>
    <row r="148" spans="1:15" ht="20.25" customHeight="1" x14ac:dyDescent="0.2">
      <c r="A148" s="211"/>
      <c r="B148" s="417">
        <f t="shared" ref="B148:G148" si="56">B70</f>
        <v>2019</v>
      </c>
      <c r="C148" s="417">
        <f t="shared" si="56"/>
        <v>2020</v>
      </c>
      <c r="D148" s="417">
        <f t="shared" si="56"/>
        <v>2021</v>
      </c>
      <c r="E148" s="251">
        <f t="shared" si="56"/>
        <v>2022</v>
      </c>
      <c r="F148" s="251">
        <f t="shared" si="56"/>
        <v>2023</v>
      </c>
      <c r="G148" s="251">
        <f t="shared" si="56"/>
        <v>2024</v>
      </c>
      <c r="H148" s="212"/>
      <c r="I148" s="307"/>
      <c r="J148" s="249">
        <f t="shared" ref="J148:O148" si="57">J70</f>
        <v>2019</v>
      </c>
      <c r="K148" s="249">
        <f t="shared" si="57"/>
        <v>2020</v>
      </c>
      <c r="L148" s="249">
        <f t="shared" si="57"/>
        <v>2021</v>
      </c>
      <c r="M148" s="250">
        <f t="shared" si="57"/>
        <v>2022</v>
      </c>
      <c r="N148" s="250">
        <f t="shared" si="57"/>
        <v>2023</v>
      </c>
      <c r="O148" s="250">
        <f t="shared" si="57"/>
        <v>2024</v>
      </c>
    </row>
    <row r="149" spans="1:15" ht="12.75" x14ac:dyDescent="0.2">
      <c r="A149" s="423"/>
      <c r="B149" s="427"/>
      <c r="C149" s="428"/>
      <c r="D149" s="426"/>
      <c r="E149" s="349"/>
      <c r="F149" s="349"/>
      <c r="G149" s="350"/>
      <c r="H149" s="131"/>
      <c r="I149" s="423"/>
      <c r="J149" s="349"/>
      <c r="K149" s="349"/>
      <c r="L149" s="349"/>
      <c r="M149" s="349"/>
      <c r="N149" s="349"/>
      <c r="O149" s="350"/>
    </row>
    <row r="150" spans="1:15" ht="12.75" x14ac:dyDescent="0.2">
      <c r="A150" s="137" t="str">
        <f>A72</f>
        <v>SHPENZIME TË PRITSHME</v>
      </c>
      <c r="B150" s="34">
        <f>VLOOKUP(A145,'(C1) Shpenzimet vitet e kaluara'!A$9:O$177,5,FALSE)</f>
        <v>0</v>
      </c>
      <c r="C150" s="34">
        <f>VLOOKUP(A145,'(C1) Shpenzimet vitet e kaluara'!A$9:O$177,9,FALSE)</f>
        <v>0</v>
      </c>
      <c r="D150" s="34">
        <f>VLOOKUP(A145,'(C1) Shpenzimet vitet e kaluara'!A$9:O$177,13,FALSE)</f>
        <v>0</v>
      </c>
      <c r="E150" s="37"/>
      <c r="F150" s="37"/>
      <c r="G150" s="37"/>
      <c r="I150" s="938" t="str">
        <f t="shared" ref="I150:O150" si="58">I72</f>
        <v>VLERËSIM I ARDHURAVE NGA TARIFAT</v>
      </c>
      <c r="J150" s="939">
        <f t="shared" si="58"/>
        <v>0</v>
      </c>
      <c r="K150" s="939">
        <f t="shared" si="58"/>
        <v>0</v>
      </c>
      <c r="L150" s="939">
        <f t="shared" si="58"/>
        <v>0</v>
      </c>
      <c r="M150" s="939">
        <f t="shared" si="58"/>
        <v>0</v>
      </c>
      <c r="N150" s="939">
        <f t="shared" si="58"/>
        <v>0</v>
      </c>
      <c r="O150" s="940">
        <f t="shared" si="58"/>
        <v>0</v>
      </c>
    </row>
    <row r="151" spans="1:15" ht="12.75" x14ac:dyDescent="0.2">
      <c r="A151" s="125"/>
      <c r="B151" s="210"/>
      <c r="C151" s="126"/>
      <c r="D151" s="126"/>
      <c r="E151" s="10"/>
      <c r="F151" s="10"/>
      <c r="G151" s="133"/>
      <c r="I151" s="137" t="str">
        <f>I73</f>
        <v>VLERËSIM I ARDHURAVE NGA TARIFAT</v>
      </c>
      <c r="J151" s="35">
        <f>VLOOKUP($A145,'(C1) Shpenzimet vitet e kaluara'!$A$9:$O$177,6,FALSE)</f>
        <v>0</v>
      </c>
      <c r="K151" s="35">
        <f>VLOOKUP($A145,'(C1) Shpenzimet vitet e kaluara'!$A$9:$O$177,10,FALSE)</f>
        <v>0</v>
      </c>
      <c r="L151" s="35">
        <f>VLOOKUP($A145,'(C1) Shpenzimet vitet e kaluara'!$A$9:$O$177,14,FALSE)</f>
        <v>0</v>
      </c>
      <c r="M151" s="37"/>
      <c r="N151" s="37"/>
      <c r="O151" s="37"/>
    </row>
    <row r="152" spans="1:15" ht="12.75" x14ac:dyDescent="0.2">
      <c r="A152" s="944" t="str">
        <f t="shared" ref="A152:G153" si="59">A74</f>
        <v>SHPENZIME TË PRITSHME</v>
      </c>
      <c r="B152" s="945">
        <f t="shared" si="59"/>
        <v>0</v>
      </c>
      <c r="C152" s="945">
        <f t="shared" si="59"/>
        <v>0</v>
      </c>
      <c r="D152" s="945">
        <f t="shared" si="59"/>
        <v>0</v>
      </c>
      <c r="E152" s="945">
        <f t="shared" si="59"/>
        <v>0</v>
      </c>
      <c r="F152" s="945">
        <f t="shared" si="59"/>
        <v>0</v>
      </c>
      <c r="G152" s="946">
        <f t="shared" si="59"/>
        <v>0</v>
      </c>
      <c r="H152" s="10"/>
    </row>
    <row r="153" spans="1:15" ht="12.75" x14ac:dyDescent="0.2">
      <c r="A153" s="938" t="str">
        <f t="shared" si="59"/>
        <v>KOSTO DIREKTE PËR PROJEKTET DHE SHPENZIMET KAPITALE</v>
      </c>
      <c r="B153" s="939">
        <f t="shared" si="59"/>
        <v>0</v>
      </c>
      <c r="C153" s="939">
        <f t="shared" si="59"/>
        <v>0</v>
      </c>
      <c r="D153" s="939">
        <f t="shared" si="59"/>
        <v>0</v>
      </c>
      <c r="E153" s="939">
        <f t="shared" si="59"/>
        <v>0</v>
      </c>
      <c r="F153" s="939">
        <f t="shared" si="59"/>
        <v>0</v>
      </c>
      <c r="G153" s="940">
        <f t="shared" si="59"/>
        <v>0</v>
      </c>
      <c r="H153" s="31"/>
      <c r="I153" s="938" t="str">
        <f t="shared" ref="I153:I158" si="60">I75</f>
        <v>VLERËSIMI I TË ARDHURAVE ME DESTINACION</v>
      </c>
      <c r="J153" s="939"/>
      <c r="K153" s="939"/>
      <c r="L153" s="939"/>
      <c r="M153" s="939"/>
      <c r="N153" s="939"/>
      <c r="O153" s="940"/>
    </row>
    <row r="154" spans="1:15" ht="12.75" x14ac:dyDescent="0.2">
      <c r="A154" s="124" t="str">
        <f t="shared" ref="A154:D176" si="61">A76</f>
        <v>Pagat</v>
      </c>
      <c r="B154" s="941">
        <f t="shared" si="61"/>
        <v>600</v>
      </c>
      <c r="C154" s="942">
        <f t="shared" si="61"/>
        <v>0</v>
      </c>
      <c r="D154" s="943">
        <f t="shared" si="61"/>
        <v>0</v>
      </c>
      <c r="E154" s="129"/>
      <c r="F154" s="129"/>
      <c r="G154" s="129"/>
      <c r="H154" s="31"/>
      <c r="I154" s="390" t="str">
        <f t="shared" si="60"/>
        <v>Transferta e kushtëzuar</v>
      </c>
      <c r="J154" s="387"/>
      <c r="K154" s="389"/>
      <c r="L154" s="388"/>
      <c r="M154" s="128"/>
      <c r="N154" s="128"/>
      <c r="O154" s="132"/>
    </row>
    <row r="155" spans="1:15" ht="12.75" x14ac:dyDescent="0.2">
      <c r="A155" s="124" t="str">
        <f t="shared" si="61"/>
        <v>Sigurimet Shoqërore</v>
      </c>
      <c r="B155" s="941">
        <f t="shared" si="61"/>
        <v>601</v>
      </c>
      <c r="C155" s="942">
        <f t="shared" si="61"/>
        <v>0</v>
      </c>
      <c r="D155" s="943">
        <f t="shared" si="61"/>
        <v>0</v>
      </c>
      <c r="E155" s="129"/>
      <c r="F155" s="129"/>
      <c r="G155" s="129"/>
      <c r="H155" s="31"/>
      <c r="I155" s="390" t="str">
        <f t="shared" si="60"/>
        <v>Trasferta Specifike</v>
      </c>
      <c r="J155" s="387"/>
      <c r="K155" s="389"/>
      <c r="L155" s="388"/>
      <c r="M155" s="128"/>
      <c r="N155" s="128"/>
      <c r="O155" s="132"/>
    </row>
    <row r="156" spans="1:15" ht="12.75" x14ac:dyDescent="0.2">
      <c r="A156" s="124" t="str">
        <f t="shared" si="61"/>
        <v>Mallra dhe shërbime</v>
      </c>
      <c r="B156" s="941">
        <f t="shared" si="61"/>
        <v>602</v>
      </c>
      <c r="C156" s="942">
        <f t="shared" si="61"/>
        <v>0</v>
      </c>
      <c r="D156" s="943">
        <f t="shared" si="61"/>
        <v>0</v>
      </c>
      <c r="E156" s="129"/>
      <c r="F156" s="129"/>
      <c r="G156" s="129"/>
      <c r="H156" s="53"/>
      <c r="I156" s="390" t="str">
        <f t="shared" si="60"/>
        <v>Trashëgimi me destinacion</v>
      </c>
      <c r="J156" s="387"/>
      <c r="K156" s="389"/>
      <c r="L156" s="388"/>
      <c r="M156" s="302">
        <f>VLOOKUP($A145,'(C4) Trashëgimi me destinacion'!$A$8:$F$168,4,FALSE)</f>
        <v>0</v>
      </c>
      <c r="N156" s="548">
        <f>VLOOKUP($A145,'(C4) Trashëgimi me destinacion'!$A$8:$F$168,5,FALSE)</f>
        <v>0</v>
      </c>
      <c r="O156" s="548">
        <f>VLOOKUP($A145,'(C4) Trashëgimi me destinacion'!$A$8:$F$168,6,FALSE)</f>
        <v>0</v>
      </c>
    </row>
    <row r="157" spans="1:15" ht="12.75" x14ac:dyDescent="0.2">
      <c r="A157" s="124" t="str">
        <f t="shared" si="61"/>
        <v>Subvencione</v>
      </c>
      <c r="B157" s="941">
        <f t="shared" si="61"/>
        <v>603</v>
      </c>
      <c r="C157" s="942">
        <f t="shared" si="61"/>
        <v>0</v>
      </c>
      <c r="D157" s="943">
        <f t="shared" si="61"/>
        <v>0</v>
      </c>
      <c r="E157" s="129"/>
      <c r="F157" s="129"/>
      <c r="G157" s="129"/>
      <c r="H157" s="8"/>
      <c r="I157" s="390" t="str">
        <f t="shared" si="60"/>
        <v>Burime të tjera (përfshirë gjobat)</v>
      </c>
      <c r="J157" s="387"/>
      <c r="K157" s="389"/>
      <c r="L157" s="388"/>
      <c r="M157" s="128"/>
      <c r="N157" s="128"/>
      <c r="O157" s="132"/>
    </row>
    <row r="158" spans="1:15" ht="12.75" x14ac:dyDescent="0.2">
      <c r="A158" s="124" t="str">
        <f t="shared" si="61"/>
        <v>Të tjera transferta korrente të brendshme</v>
      </c>
      <c r="B158" s="941">
        <f t="shared" si="61"/>
        <v>604</v>
      </c>
      <c r="C158" s="942">
        <f t="shared" si="61"/>
        <v>0</v>
      </c>
      <c r="D158" s="943">
        <f t="shared" si="61"/>
        <v>0</v>
      </c>
      <c r="E158" s="129"/>
      <c r="F158" s="129"/>
      <c r="G158" s="129"/>
      <c r="H158" s="53"/>
      <c r="I158" s="390" t="str">
        <f t="shared" si="60"/>
        <v>VLERËSIMI I TË ARDHURAVE ME DESTINACION</v>
      </c>
      <c r="J158" s="35">
        <f>VLOOKUP($A145,'(C1) Shpenzimet vitet e kaluara'!$A$9:$O$177,7,FALSE)</f>
        <v>0</v>
      </c>
      <c r="K158" s="35">
        <f>VLOOKUP($A145,'(C1) Shpenzimet vitet e kaluara'!$A$9:$O$177,11,FALSE)</f>
        <v>0</v>
      </c>
      <c r="L158" s="35">
        <f>VLOOKUP($A145,'(C1) Shpenzimet vitet e kaluara'!$A$9:$O$177,15,FALSE)</f>
        <v>0</v>
      </c>
      <c r="M158" s="129">
        <f>SUM(M154:M157)</f>
        <v>0</v>
      </c>
      <c r="N158" s="129">
        <f t="shared" ref="N158:O158" si="62">SUM(N154:N157)</f>
        <v>0</v>
      </c>
      <c r="O158" s="129">
        <f t="shared" si="62"/>
        <v>0</v>
      </c>
    </row>
    <row r="159" spans="1:15" ht="12.75" x14ac:dyDescent="0.2">
      <c r="A159" s="124" t="str">
        <f t="shared" si="61"/>
        <v>Transferta korrente të huaja</v>
      </c>
      <c r="B159" s="941">
        <f t="shared" si="61"/>
        <v>605</v>
      </c>
      <c r="C159" s="942">
        <f t="shared" si="61"/>
        <v>0</v>
      </c>
      <c r="D159" s="943">
        <f t="shared" si="61"/>
        <v>0</v>
      </c>
      <c r="E159" s="129"/>
      <c r="F159" s="129"/>
      <c r="G159" s="129"/>
      <c r="H159" s="53"/>
    </row>
    <row r="160" spans="1:15" ht="12.75" x14ac:dyDescent="0.2">
      <c r="A160" s="124" t="str">
        <f t="shared" si="61"/>
        <v>Transferta për Buxhetet Familiare dhe Individët</v>
      </c>
      <c r="B160" s="941">
        <f t="shared" si="61"/>
        <v>606</v>
      </c>
      <c r="C160" s="942">
        <f t="shared" si="61"/>
        <v>0</v>
      </c>
      <c r="D160" s="943">
        <f t="shared" si="61"/>
        <v>0</v>
      </c>
      <c r="E160" s="129"/>
      <c r="F160" s="129"/>
      <c r="G160" s="129"/>
      <c r="H160" s="53"/>
      <c r="I160" s="137" t="str">
        <f>I82</f>
        <v xml:space="preserve">TË ARDHURAT E PRITSHME </v>
      </c>
      <c r="J160" s="34">
        <f>J151+J158</f>
        <v>0</v>
      </c>
      <c r="K160" s="34">
        <f>K151+K158</f>
        <v>0</v>
      </c>
      <c r="L160" s="34">
        <f>L151+L158</f>
        <v>0</v>
      </c>
      <c r="M160" s="129">
        <f>M158+M151</f>
        <v>0</v>
      </c>
      <c r="N160" s="129">
        <f>N158+N151</f>
        <v>0</v>
      </c>
      <c r="O160" s="129">
        <f>O158+O151</f>
        <v>0</v>
      </c>
    </row>
    <row r="161" spans="1:15" ht="12.75" x14ac:dyDescent="0.2">
      <c r="A161" s="124" t="str">
        <f t="shared" si="61"/>
        <v>Shpenzimet kapitale</v>
      </c>
      <c r="B161" s="941" t="str">
        <f t="shared" si="61"/>
        <v>230 / 231</v>
      </c>
      <c r="C161" s="942">
        <f t="shared" si="61"/>
        <v>0</v>
      </c>
      <c r="D161" s="943">
        <f t="shared" si="61"/>
        <v>0</v>
      </c>
      <c r="E161" s="37"/>
      <c r="F161" s="37"/>
      <c r="G161" s="37"/>
      <c r="H161" s="53"/>
    </row>
    <row r="162" spans="1:15" ht="12.75" x14ac:dyDescent="0.2">
      <c r="A162" s="124" t="str">
        <f t="shared" si="61"/>
        <v>Rezerva</v>
      </c>
      <c r="B162" s="941">
        <f t="shared" si="61"/>
        <v>609</v>
      </c>
      <c r="C162" s="942">
        <f t="shared" si="61"/>
        <v>0</v>
      </c>
      <c r="D162" s="943">
        <f t="shared" si="61"/>
        <v>0</v>
      </c>
      <c r="E162" s="129"/>
      <c r="F162" s="129"/>
      <c r="G162" s="129"/>
      <c r="H162" s="53"/>
    </row>
    <row r="163" spans="1:15" ht="12.75" x14ac:dyDescent="0.2">
      <c r="A163" s="124" t="str">
        <f t="shared" si="61"/>
        <v>Interesa per kredi direkte ose bono</v>
      </c>
      <c r="B163" s="941">
        <f t="shared" si="61"/>
        <v>650</v>
      </c>
      <c r="C163" s="942">
        <f t="shared" si="61"/>
        <v>0</v>
      </c>
      <c r="D163" s="943">
        <f t="shared" si="61"/>
        <v>0</v>
      </c>
      <c r="E163" s="129"/>
      <c r="F163" s="129"/>
      <c r="G163" s="129"/>
      <c r="H163" s="53"/>
    </row>
    <row r="164" spans="1:15" ht="12.75" x14ac:dyDescent="0.2">
      <c r="A164" s="124" t="str">
        <f t="shared" si="61"/>
        <v>Të tjera</v>
      </c>
      <c r="B164" s="941" t="str">
        <f t="shared" si="61"/>
        <v>69 / ?</v>
      </c>
      <c r="C164" s="942">
        <f t="shared" si="61"/>
        <v>0</v>
      </c>
      <c r="D164" s="943">
        <f t="shared" si="61"/>
        <v>0</v>
      </c>
      <c r="E164" s="129"/>
      <c r="F164" s="129"/>
      <c r="G164" s="129"/>
      <c r="H164" s="53"/>
      <c r="I164" s="947" t="str">
        <f t="shared" ref="I164:O165" si="63">I86</f>
        <v>SHUMA E KËRKUAR NETO</v>
      </c>
      <c r="J164" s="948">
        <f t="shared" si="63"/>
        <v>0</v>
      </c>
      <c r="K164" s="948">
        <f t="shared" si="63"/>
        <v>0</v>
      </c>
      <c r="L164" s="948">
        <f t="shared" si="63"/>
        <v>0</v>
      </c>
      <c r="M164" s="948">
        <f t="shared" si="63"/>
        <v>0</v>
      </c>
      <c r="N164" s="948">
        <f t="shared" si="63"/>
        <v>0</v>
      </c>
      <c r="O164" s="949">
        <f t="shared" si="63"/>
        <v>0</v>
      </c>
    </row>
    <row r="165" spans="1:15" ht="12.75" customHeight="1" x14ac:dyDescent="0.2">
      <c r="A165" s="306" t="str">
        <f t="shared" si="61"/>
        <v>KOSTO DIREKTE PËR PROJEKTET DHE SHPENZIMET KAPITALE</v>
      </c>
      <c r="B165" s="941">
        <f t="shared" si="61"/>
        <v>0</v>
      </c>
      <c r="C165" s="942">
        <f t="shared" si="61"/>
        <v>0</v>
      </c>
      <c r="D165" s="943">
        <f t="shared" si="61"/>
        <v>0</v>
      </c>
      <c r="E165" s="129">
        <f>SUM(E154:E164)</f>
        <v>0</v>
      </c>
      <c r="F165" s="129">
        <f t="shared" ref="F165:G165" si="64">SUM(F154:F164)</f>
        <v>0</v>
      </c>
      <c r="G165" s="129">
        <f t="shared" si="64"/>
        <v>0</v>
      </c>
      <c r="H165" s="53"/>
      <c r="I165" s="950">
        <f t="shared" si="63"/>
        <v>0</v>
      </c>
      <c r="J165" s="951">
        <f t="shared" si="63"/>
        <v>0</v>
      </c>
      <c r="K165" s="951">
        <f t="shared" si="63"/>
        <v>0</v>
      </c>
      <c r="L165" s="951">
        <f t="shared" si="63"/>
        <v>0</v>
      </c>
      <c r="M165" s="951">
        <f t="shared" si="63"/>
        <v>0</v>
      </c>
      <c r="N165" s="951">
        <f t="shared" si="63"/>
        <v>0</v>
      </c>
      <c r="O165" s="952">
        <f t="shared" si="63"/>
        <v>0</v>
      </c>
    </row>
    <row r="166" spans="1:15" ht="12.75" x14ac:dyDescent="0.2">
      <c r="A166" s="938" t="str">
        <f t="shared" si="61"/>
        <v>SHPENZIME KORRENTE</v>
      </c>
      <c r="B166" s="939">
        <f t="shared" si="61"/>
        <v>0</v>
      </c>
      <c r="C166" s="939">
        <f t="shared" si="61"/>
        <v>0</v>
      </c>
      <c r="D166" s="939">
        <f t="shared" si="61"/>
        <v>0</v>
      </c>
      <c r="E166" s="939">
        <f>E88</f>
        <v>0</v>
      </c>
      <c r="F166" s="939">
        <f>F88</f>
        <v>0</v>
      </c>
      <c r="G166" s="940">
        <f>G88</f>
        <v>0</v>
      </c>
      <c r="H166" s="53"/>
      <c r="I166" s="17" t="str">
        <f>I88</f>
        <v>SHUMA E KËRKUAR NETO</v>
      </c>
      <c r="J166" s="18">
        <f t="shared" ref="J166:O166" si="65">B150-J160</f>
        <v>0</v>
      </c>
      <c r="K166" s="18">
        <f t="shared" si="65"/>
        <v>0</v>
      </c>
      <c r="L166" s="18">
        <f t="shared" si="65"/>
        <v>0</v>
      </c>
      <c r="M166" s="18">
        <f t="shared" si="65"/>
        <v>0</v>
      </c>
      <c r="N166" s="18">
        <f t="shared" si="65"/>
        <v>0</v>
      </c>
      <c r="O166" s="18">
        <f t="shared" si="65"/>
        <v>0</v>
      </c>
    </row>
    <row r="167" spans="1:15" ht="12.75" x14ac:dyDescent="0.2">
      <c r="A167" s="124" t="str">
        <f t="shared" si="61"/>
        <v>Pagat</v>
      </c>
      <c r="B167" s="941">
        <f t="shared" si="61"/>
        <v>600</v>
      </c>
      <c r="C167" s="942">
        <f t="shared" si="61"/>
        <v>0</v>
      </c>
      <c r="D167" s="943">
        <f t="shared" si="61"/>
        <v>0</v>
      </c>
      <c r="E167" s="37"/>
      <c r="F167" s="37"/>
      <c r="G167" s="37"/>
      <c r="H167" s="53"/>
      <c r="I167" s="53"/>
      <c r="J167" s="53"/>
      <c r="K167" s="53"/>
      <c r="L167" s="14"/>
      <c r="M167" s="54"/>
    </row>
    <row r="168" spans="1:15" ht="12.75" x14ac:dyDescent="0.2">
      <c r="A168" s="124" t="str">
        <f t="shared" si="61"/>
        <v>Sigurimet Shoqërore</v>
      </c>
      <c r="B168" s="941">
        <f t="shared" si="61"/>
        <v>601</v>
      </c>
      <c r="C168" s="942">
        <f t="shared" si="61"/>
        <v>0</v>
      </c>
      <c r="D168" s="943">
        <f t="shared" si="61"/>
        <v>0</v>
      </c>
      <c r="E168" s="37"/>
      <c r="F168" s="37"/>
      <c r="G168" s="37"/>
      <c r="H168" s="53"/>
    </row>
    <row r="169" spans="1:15" ht="12.75" x14ac:dyDescent="0.2">
      <c r="A169" s="124" t="str">
        <f t="shared" si="61"/>
        <v>Mallra dhe shërbime</v>
      </c>
      <c r="B169" s="941">
        <f t="shared" si="61"/>
        <v>602</v>
      </c>
      <c r="C169" s="942">
        <f t="shared" si="61"/>
        <v>0</v>
      </c>
      <c r="D169" s="943">
        <f t="shared" si="61"/>
        <v>0</v>
      </c>
      <c r="E169" s="37"/>
      <c r="F169" s="37"/>
      <c r="G169" s="37"/>
      <c r="H169" s="53"/>
      <c r="I169" s="252" t="str">
        <f>I130</f>
        <v>Angazhimet</v>
      </c>
      <c r="J169" s="1002" t="str">
        <f>J130</f>
        <v>Vlera Totale për Aktivitet</v>
      </c>
      <c r="K169" s="1003"/>
      <c r="L169" s="1004"/>
      <c r="M169" s="129">
        <f>VLOOKUP($A145,'(C5) Angazhimet'!$A$8:$F$168,4,FALSE)</f>
        <v>0</v>
      </c>
      <c r="N169" s="129">
        <f>VLOOKUP($A145,'(C5) Angazhimet'!$A$8:$F$168,5,FALSE)</f>
        <v>0</v>
      </c>
      <c r="O169" s="129">
        <f>VLOOKUP($A145,'(C5) Angazhimet'!$A$8:$F$168,6,FALSE)</f>
        <v>0</v>
      </c>
    </row>
    <row r="170" spans="1:15" ht="12.75" x14ac:dyDescent="0.2">
      <c r="A170" s="124" t="str">
        <f t="shared" si="61"/>
        <v>Subvencione</v>
      </c>
      <c r="B170" s="941">
        <f t="shared" si="61"/>
        <v>603</v>
      </c>
      <c r="C170" s="942">
        <f t="shared" si="61"/>
        <v>0</v>
      </c>
      <c r="D170" s="943">
        <f t="shared" si="61"/>
        <v>0</v>
      </c>
      <c r="E170" s="37"/>
      <c r="F170" s="37"/>
      <c r="G170" s="37"/>
      <c r="H170" s="53"/>
      <c r="I170" s="318" t="str">
        <f>I131</f>
        <v>Qëllime</v>
      </c>
      <c r="J170" s="1002" t="str">
        <f>J131</f>
        <v>Shpenzimet kapitale</v>
      </c>
      <c r="K170" s="1003"/>
      <c r="L170" s="1004"/>
      <c r="M170" s="128"/>
      <c r="N170" s="128"/>
      <c r="O170" s="132"/>
    </row>
    <row r="171" spans="1:15" ht="12.75" x14ac:dyDescent="0.2">
      <c r="A171" s="124" t="str">
        <f t="shared" si="61"/>
        <v>Të tjera transferta korrente të brendshme</v>
      </c>
      <c r="B171" s="941">
        <f t="shared" si="61"/>
        <v>604</v>
      </c>
      <c r="C171" s="942">
        <f t="shared" si="61"/>
        <v>0</v>
      </c>
      <c r="D171" s="943">
        <f t="shared" si="61"/>
        <v>0</v>
      </c>
      <c r="E171" s="37"/>
      <c r="F171" s="37"/>
      <c r="G171" s="37"/>
      <c r="H171" s="53"/>
      <c r="I171" s="315"/>
      <c r="J171" s="1002" t="str">
        <f>J132</f>
        <v>Mallra dhe shërbime</v>
      </c>
      <c r="K171" s="1003"/>
      <c r="L171" s="1004"/>
      <c r="M171" s="128"/>
      <c r="N171" s="128"/>
      <c r="O171" s="132"/>
    </row>
    <row r="172" spans="1:15" ht="12.75" x14ac:dyDescent="0.2">
      <c r="A172" s="124" t="str">
        <f t="shared" si="61"/>
        <v>Transferta korrente të huaja</v>
      </c>
      <c r="B172" s="941">
        <f t="shared" si="61"/>
        <v>605</v>
      </c>
      <c r="C172" s="942">
        <f t="shared" si="61"/>
        <v>0</v>
      </c>
      <c r="D172" s="943">
        <f t="shared" si="61"/>
        <v>0</v>
      </c>
      <c r="E172" s="37"/>
      <c r="F172" s="37"/>
      <c r="G172" s="37"/>
      <c r="H172" s="53"/>
      <c r="I172" s="315"/>
      <c r="J172" s="1002" t="str">
        <f>J133</f>
        <v>Qëllime të mëtejshme</v>
      </c>
      <c r="K172" s="1003"/>
      <c r="L172" s="1004"/>
      <c r="M172" s="128"/>
      <c r="N172" s="128"/>
      <c r="O172" s="132"/>
    </row>
    <row r="173" spans="1:15" ht="12.75" x14ac:dyDescent="0.2">
      <c r="A173" s="124" t="str">
        <f t="shared" si="61"/>
        <v>Transferta për Buxhetet Familiare dhe Individët</v>
      </c>
      <c r="B173" s="941">
        <f t="shared" si="61"/>
        <v>606</v>
      </c>
      <c r="C173" s="942">
        <f t="shared" si="61"/>
        <v>0</v>
      </c>
      <c r="D173" s="943">
        <f t="shared" si="61"/>
        <v>0</v>
      </c>
      <c r="E173" s="37"/>
      <c r="F173" s="37"/>
      <c r="G173" s="37"/>
      <c r="H173" s="53"/>
      <c r="I173" s="315"/>
      <c r="J173" s="998"/>
      <c r="K173" s="998"/>
      <c r="L173" s="998"/>
      <c r="M173" s="344" t="str">
        <f>IF(SUM(M170:M172)=M169,"OK","STOP")</f>
        <v>OK</v>
      </c>
      <c r="N173" s="344" t="str">
        <f>IF(SUM(N170:N172)=N169,"OK","STOP")</f>
        <v>OK</v>
      </c>
      <c r="O173" s="344" t="str">
        <f>IF(SUM(O170:O172)=O169,"OK","STOP")</f>
        <v>OK</v>
      </c>
    </row>
    <row r="174" spans="1:15" ht="12.75" x14ac:dyDescent="0.2">
      <c r="A174" s="648" t="str">
        <f t="shared" si="61"/>
        <v>Shpenzimet kapitale</v>
      </c>
      <c r="B174" s="968" t="str">
        <f t="shared" si="61"/>
        <v>230 / 231</v>
      </c>
      <c r="C174" s="969">
        <f t="shared" si="61"/>
        <v>0</v>
      </c>
      <c r="D174" s="970">
        <f t="shared" si="61"/>
        <v>0</v>
      </c>
      <c r="E174" s="129"/>
      <c r="F174" s="129"/>
      <c r="G174" s="129"/>
      <c r="H174" s="53"/>
      <c r="I174" s="421" t="str">
        <f>I96</f>
        <v>Shpjegimet teknike</v>
      </c>
      <c r="J174" s="10"/>
      <c r="K174" s="10"/>
      <c r="L174" s="10"/>
      <c r="M174" s="10"/>
      <c r="N174" s="10"/>
      <c r="O174" s="10"/>
    </row>
    <row r="175" spans="1:15" ht="12.75" x14ac:dyDescent="0.2">
      <c r="A175" s="124" t="str">
        <f t="shared" si="61"/>
        <v>Rezerva</v>
      </c>
      <c r="B175" s="941">
        <f t="shared" si="61"/>
        <v>609</v>
      </c>
      <c r="C175" s="942">
        <f t="shared" si="61"/>
        <v>0</v>
      </c>
      <c r="D175" s="943">
        <f t="shared" si="61"/>
        <v>0</v>
      </c>
      <c r="E175" s="37"/>
      <c r="F175" s="37"/>
      <c r="G175" s="37"/>
      <c r="H175" s="53"/>
      <c r="I175" s="419">
        <f>M148</f>
        <v>2022</v>
      </c>
      <c r="J175" s="983"/>
      <c r="K175" s="984"/>
      <c r="L175" s="984"/>
      <c r="M175" s="984"/>
      <c r="N175" s="984"/>
      <c r="O175" s="985"/>
    </row>
    <row r="176" spans="1:15" ht="12.75" x14ac:dyDescent="0.2">
      <c r="A176" s="124" t="str">
        <f t="shared" si="61"/>
        <v>Interesa per kredi direkte ose bono</v>
      </c>
      <c r="B176" s="971">
        <f t="shared" si="61"/>
        <v>650</v>
      </c>
      <c r="C176" s="972">
        <f t="shared" si="61"/>
        <v>0</v>
      </c>
      <c r="D176" s="973">
        <f t="shared" si="61"/>
        <v>0</v>
      </c>
      <c r="E176" s="37"/>
      <c r="F176" s="37"/>
      <c r="G176" s="37"/>
      <c r="H176" s="53"/>
      <c r="I176" s="420"/>
      <c r="J176" s="986"/>
      <c r="K176" s="987"/>
      <c r="L176" s="987"/>
      <c r="M176" s="987"/>
      <c r="N176" s="987"/>
      <c r="O176" s="988"/>
    </row>
    <row r="177" spans="1:15" ht="12.75" x14ac:dyDescent="0.2">
      <c r="A177" s="252" t="str">
        <f>A99</f>
        <v>Të tjera</v>
      </c>
      <c r="B177" s="941" t="str">
        <f>B99</f>
        <v>69 / ?</v>
      </c>
      <c r="C177" s="942">
        <f>C99</f>
        <v>0</v>
      </c>
      <c r="D177" s="439" t="str">
        <f>IF(OR(E177&lt;0,F177&lt;0,G177&lt;0),"STOP","OK!")</f>
        <v>OK!</v>
      </c>
      <c r="E177" s="130">
        <f>-E165+E150-(SUM(E167:E176))</f>
        <v>0</v>
      </c>
      <c r="F177" s="308">
        <f t="shared" ref="F177:G177" si="66">-F165+F150-(SUM(F167:F176))</f>
        <v>0</v>
      </c>
      <c r="G177" s="308">
        <f t="shared" si="66"/>
        <v>0</v>
      </c>
      <c r="H177" s="53"/>
      <c r="I177" s="419">
        <f>N148</f>
        <v>2023</v>
      </c>
      <c r="J177" s="983"/>
      <c r="K177" s="984"/>
      <c r="L177" s="984"/>
      <c r="M177" s="984"/>
      <c r="N177" s="984"/>
      <c r="O177" s="985"/>
    </row>
    <row r="178" spans="1:15" ht="12.75" x14ac:dyDescent="0.2">
      <c r="A178" s="124" t="str">
        <f>A100</f>
        <v>SHPENZIME KORRENTE</v>
      </c>
      <c r="B178" s="974"/>
      <c r="C178" s="975"/>
      <c r="D178" s="976"/>
      <c r="E178" s="129">
        <f>SUM(E167:E177)</f>
        <v>0</v>
      </c>
      <c r="F178" s="129">
        <f t="shared" ref="F178:G178" si="67">SUM(F167:F177)</f>
        <v>0</v>
      </c>
      <c r="G178" s="129">
        <f t="shared" si="67"/>
        <v>0</v>
      </c>
      <c r="H178" s="53"/>
      <c r="I178" s="420"/>
      <c r="J178" s="989"/>
      <c r="K178" s="990"/>
      <c r="L178" s="990"/>
      <c r="M178" s="990"/>
      <c r="N178" s="990"/>
      <c r="O178" s="991"/>
    </row>
    <row r="179" spans="1:15" ht="12.75" x14ac:dyDescent="0.2">
      <c r="A179" s="125"/>
      <c r="B179" s="210"/>
      <c r="C179" s="126"/>
      <c r="D179" s="126"/>
      <c r="E179" s="10"/>
      <c r="F179" s="10"/>
      <c r="G179" s="133"/>
      <c r="H179" s="53"/>
      <c r="I179" s="419">
        <f>O148</f>
        <v>2024</v>
      </c>
      <c r="J179" s="983"/>
      <c r="K179" s="984"/>
      <c r="L179" s="984"/>
      <c r="M179" s="984"/>
      <c r="N179" s="984"/>
      <c r="O179" s="985"/>
    </row>
    <row r="180" spans="1:15" ht="12.75" x14ac:dyDescent="0.2">
      <c r="A180" s="137" t="str">
        <f>A102</f>
        <v>SHPENZIME TË PRITSHME</v>
      </c>
      <c r="B180" s="34">
        <f>B150</f>
        <v>0</v>
      </c>
      <c r="C180" s="34">
        <f t="shared" ref="C180:D180" si="68">C150</f>
        <v>0</v>
      </c>
      <c r="D180" s="34">
        <f t="shared" si="68"/>
        <v>0</v>
      </c>
      <c r="E180" s="129">
        <f>E165+E178</f>
        <v>0</v>
      </c>
      <c r="F180" s="129">
        <f>F165+F178</f>
        <v>0</v>
      </c>
      <c r="G180" s="129">
        <f t="shared" ref="G180" si="69">G165+G178</f>
        <v>0</v>
      </c>
      <c r="H180" s="53"/>
      <c r="I180" s="420"/>
      <c r="J180" s="989"/>
      <c r="K180" s="990"/>
      <c r="L180" s="990"/>
      <c r="M180" s="990"/>
      <c r="N180" s="990"/>
      <c r="O180" s="991"/>
    </row>
    <row r="181" spans="1:15" ht="12.75" x14ac:dyDescent="0.2"/>
    <row r="182" spans="1:15" ht="12.75" x14ac:dyDescent="0.2"/>
    <row r="183" spans="1:15" ht="18.75" hidden="1" x14ac:dyDescent="0.2">
      <c r="A183" s="213"/>
      <c r="B183" s="937"/>
      <c r="C183" s="937"/>
      <c r="D183" s="937"/>
      <c r="E183" s="937"/>
      <c r="F183" s="937"/>
      <c r="G183" s="937"/>
      <c r="H183" s="937"/>
      <c r="I183" s="937"/>
      <c r="J183" s="937"/>
      <c r="K183" s="937"/>
      <c r="L183" s="937"/>
      <c r="M183" s="937"/>
      <c r="N183" s="937"/>
      <c r="O183" s="937"/>
    </row>
    <row r="184" spans="1:15" ht="18.75" hidden="1" x14ac:dyDescent="0.2">
      <c r="A184" s="276"/>
      <c r="B184" s="937"/>
      <c r="C184" s="937"/>
      <c r="D184" s="937"/>
      <c r="E184" s="937"/>
      <c r="F184" s="937"/>
      <c r="G184" s="937"/>
      <c r="H184" s="937"/>
      <c r="I184" s="937"/>
      <c r="J184" s="937"/>
      <c r="K184" s="937"/>
      <c r="L184" s="937"/>
      <c r="M184" s="937"/>
      <c r="N184" s="937"/>
      <c r="O184" s="937"/>
    </row>
    <row r="185" spans="1:15" ht="22.5" hidden="1" customHeight="1" x14ac:dyDescent="0.2">
      <c r="A185" s="933"/>
      <c r="B185" s="934"/>
      <c r="C185" s="934"/>
      <c r="D185" s="934"/>
      <c r="E185" s="934"/>
      <c r="F185" s="934"/>
      <c r="G185" s="954"/>
      <c r="H185" s="131"/>
      <c r="I185" s="955"/>
      <c r="J185" s="934"/>
      <c r="K185" s="934"/>
      <c r="L185" s="934"/>
      <c r="M185" s="934"/>
      <c r="N185" s="934"/>
      <c r="O185" s="954"/>
    </row>
    <row r="186" spans="1:15" ht="21.75" hidden="1" customHeight="1" x14ac:dyDescent="0.2">
      <c r="A186" s="211"/>
      <c r="B186" s="417"/>
      <c r="C186" s="417"/>
      <c r="D186" s="417"/>
      <c r="E186" s="251"/>
      <c r="F186" s="251"/>
      <c r="G186" s="251"/>
      <c r="H186" s="212"/>
      <c r="I186" s="414"/>
      <c r="J186" s="417"/>
      <c r="K186" s="417"/>
      <c r="L186" s="417"/>
      <c r="M186" s="251"/>
      <c r="N186" s="251"/>
      <c r="O186" s="251"/>
    </row>
    <row r="187" spans="1:15" ht="12.75" hidden="1" x14ac:dyDescent="0.2">
      <c r="A187" s="431"/>
      <c r="B187" s="424"/>
      <c r="C187" s="347"/>
      <c r="D187" s="348"/>
      <c r="E187" s="432"/>
      <c r="F187" s="432"/>
      <c r="G187" s="433"/>
      <c r="H187" s="131"/>
      <c r="I187" s="346"/>
      <c r="J187" s="962"/>
      <c r="K187" s="962"/>
      <c r="L187" s="429"/>
      <c r="M187" s="429"/>
      <c r="N187" s="429"/>
      <c r="O187" s="430"/>
    </row>
    <row r="188" spans="1:15" ht="12.75" hidden="1" x14ac:dyDescent="0.2">
      <c r="A188" s="137"/>
      <c r="B188" s="34"/>
      <c r="C188" s="34"/>
      <c r="D188" s="34"/>
      <c r="E188" s="37"/>
      <c r="F188" s="37"/>
      <c r="G188" s="37"/>
      <c r="H188" s="131"/>
      <c r="I188" s="938"/>
      <c r="J188" s="939"/>
      <c r="K188" s="939"/>
      <c r="L188" s="939"/>
      <c r="M188" s="939"/>
      <c r="N188" s="939"/>
      <c r="O188" s="940"/>
    </row>
    <row r="189" spans="1:15" ht="12.75" hidden="1" x14ac:dyDescent="0.2">
      <c r="A189" s="125"/>
      <c r="B189" s="210"/>
      <c r="C189" s="126"/>
      <c r="D189" s="126"/>
      <c r="E189" s="10"/>
      <c r="F189" s="10"/>
      <c r="G189" s="133"/>
      <c r="H189" s="10"/>
      <c r="I189" s="137"/>
      <c r="J189" s="35"/>
      <c r="K189" s="35"/>
      <c r="L189" s="35"/>
      <c r="M189" s="37"/>
      <c r="N189" s="37"/>
      <c r="O189" s="37"/>
    </row>
    <row r="190" spans="1:15" ht="12.75" hidden="1" x14ac:dyDescent="0.2">
      <c r="A190" s="944"/>
      <c r="B190" s="945"/>
      <c r="C190" s="945"/>
      <c r="D190" s="945"/>
      <c r="E190" s="945"/>
      <c r="F190" s="945"/>
      <c r="G190" s="946"/>
      <c r="H190" s="10"/>
    </row>
    <row r="191" spans="1:15" ht="12.75" hidden="1" x14ac:dyDescent="0.2">
      <c r="A191" s="938"/>
      <c r="B191" s="939"/>
      <c r="C191" s="939"/>
      <c r="D191" s="939"/>
      <c r="E191" s="939"/>
      <c r="F191" s="939"/>
      <c r="G191" s="940"/>
      <c r="H191" s="31"/>
      <c r="I191" s="938"/>
      <c r="J191" s="939"/>
      <c r="K191" s="939"/>
      <c r="L191" s="939"/>
      <c r="M191" s="939"/>
      <c r="N191" s="939"/>
      <c r="O191" s="940"/>
    </row>
    <row r="192" spans="1:15" ht="12.75" hidden="1" x14ac:dyDescent="0.2">
      <c r="A192" s="124"/>
      <c r="B192" s="941"/>
      <c r="C192" s="942"/>
      <c r="D192" s="943"/>
      <c r="E192" s="37"/>
      <c r="F192" s="37"/>
      <c r="G192" s="37"/>
      <c r="H192" s="31"/>
      <c r="I192" s="390"/>
      <c r="J192" s="387"/>
      <c r="K192" s="389"/>
      <c r="L192" s="388"/>
      <c r="M192" s="128"/>
      <c r="N192" s="128"/>
      <c r="O192" s="132"/>
    </row>
    <row r="193" spans="1:15" ht="12.75" hidden="1" x14ac:dyDescent="0.2">
      <c r="A193" s="124"/>
      <c r="B193" s="941"/>
      <c r="C193" s="942"/>
      <c r="D193" s="943"/>
      <c r="E193" s="37"/>
      <c r="F193" s="37"/>
      <c r="G193" s="37"/>
      <c r="H193" s="31"/>
      <c r="I193" s="390"/>
      <c r="J193" s="387"/>
      <c r="K193" s="389"/>
      <c r="L193" s="388"/>
      <c r="M193" s="128"/>
      <c r="N193" s="128"/>
      <c r="O193" s="132"/>
    </row>
    <row r="194" spans="1:15" ht="12.75" hidden="1" x14ac:dyDescent="0.2">
      <c r="A194" s="124"/>
      <c r="B194" s="941"/>
      <c r="C194" s="942"/>
      <c r="D194" s="943"/>
      <c r="E194" s="37"/>
      <c r="F194" s="37"/>
      <c r="G194" s="37"/>
      <c r="H194" s="53"/>
      <c r="I194" s="390"/>
      <c r="J194" s="387"/>
      <c r="K194" s="389"/>
      <c r="L194" s="388"/>
      <c r="M194" s="302"/>
      <c r="N194" s="548"/>
      <c r="O194" s="548"/>
    </row>
    <row r="195" spans="1:15" ht="12.75" hidden="1" x14ac:dyDescent="0.2">
      <c r="A195" s="124"/>
      <c r="B195" s="941"/>
      <c r="C195" s="942"/>
      <c r="D195" s="943"/>
      <c r="E195" s="37"/>
      <c r="F195" s="37"/>
      <c r="G195" s="37"/>
      <c r="H195" s="8"/>
      <c r="I195" s="390"/>
      <c r="J195" s="387"/>
      <c r="K195" s="389"/>
      <c r="L195" s="388"/>
      <c r="M195" s="128"/>
      <c r="N195" s="128"/>
      <c r="O195" s="132"/>
    </row>
    <row r="196" spans="1:15" ht="12.75" hidden="1" x14ac:dyDescent="0.2">
      <c r="A196" s="124"/>
      <c r="B196" s="941"/>
      <c r="C196" s="942"/>
      <c r="D196" s="943"/>
      <c r="E196" s="37"/>
      <c r="F196" s="37"/>
      <c r="G196" s="37"/>
      <c r="H196" s="53"/>
      <c r="I196" s="390"/>
      <c r="J196" s="35"/>
      <c r="K196" s="35"/>
      <c r="L196" s="35"/>
      <c r="M196" s="129"/>
      <c r="N196" s="129"/>
      <c r="O196" s="129"/>
    </row>
    <row r="197" spans="1:15" ht="12.75" hidden="1" x14ac:dyDescent="0.2">
      <c r="A197" s="124"/>
      <c r="B197" s="941"/>
      <c r="C197" s="942"/>
      <c r="D197" s="943"/>
      <c r="E197" s="37"/>
      <c r="F197" s="37"/>
      <c r="G197" s="37"/>
      <c r="H197" s="53"/>
    </row>
    <row r="198" spans="1:15" ht="12.75" hidden="1" x14ac:dyDescent="0.2">
      <c r="A198" s="124"/>
      <c r="B198" s="941"/>
      <c r="C198" s="942"/>
      <c r="D198" s="943"/>
      <c r="E198" s="37"/>
      <c r="F198" s="37"/>
      <c r="G198" s="37"/>
      <c r="H198" s="53"/>
      <c r="I198" s="137"/>
      <c r="J198" s="34"/>
      <c r="K198" s="34"/>
      <c r="L198" s="34"/>
      <c r="M198" s="129"/>
      <c r="N198" s="129"/>
      <c r="O198" s="129"/>
    </row>
    <row r="199" spans="1:15" ht="12.75" hidden="1" x14ac:dyDescent="0.2">
      <c r="A199" s="124"/>
      <c r="B199" s="941"/>
      <c r="C199" s="942"/>
      <c r="D199" s="943"/>
      <c r="E199" s="37"/>
      <c r="F199" s="37"/>
      <c r="G199" s="37"/>
      <c r="H199" s="53"/>
    </row>
    <row r="200" spans="1:15" ht="12.75" hidden="1" x14ac:dyDescent="0.2">
      <c r="A200" s="124"/>
      <c r="B200" s="941"/>
      <c r="C200" s="942"/>
      <c r="D200" s="943"/>
      <c r="E200" s="37"/>
      <c r="F200" s="37"/>
      <c r="G200" s="37"/>
      <c r="H200" s="53"/>
    </row>
    <row r="201" spans="1:15" ht="12.75" hidden="1" x14ac:dyDescent="0.2">
      <c r="A201" s="124"/>
      <c r="B201" s="941"/>
      <c r="C201" s="942"/>
      <c r="D201" s="943"/>
      <c r="E201" s="37"/>
      <c r="F201" s="37"/>
      <c r="G201" s="37"/>
      <c r="H201" s="53"/>
    </row>
    <row r="202" spans="1:15" ht="12.75" hidden="1" x14ac:dyDescent="0.2">
      <c r="A202" s="124"/>
      <c r="B202" s="941"/>
      <c r="C202" s="942"/>
      <c r="D202" s="943"/>
      <c r="E202" s="37"/>
      <c r="F202" s="37"/>
      <c r="G202" s="37"/>
      <c r="H202" s="53"/>
      <c r="I202" s="947"/>
      <c r="J202" s="948"/>
      <c r="K202" s="948"/>
      <c r="L202" s="948"/>
      <c r="M202" s="948"/>
      <c r="N202" s="948"/>
      <c r="O202" s="949"/>
    </row>
    <row r="203" spans="1:15" ht="12.75" hidden="1" customHeight="1" x14ac:dyDescent="0.2">
      <c r="A203" s="306"/>
      <c r="B203" s="941"/>
      <c r="C203" s="942"/>
      <c r="D203" s="943"/>
      <c r="E203" s="129"/>
      <c r="F203" s="129"/>
      <c r="G203" s="129"/>
      <c r="H203" s="53"/>
      <c r="I203" s="950"/>
      <c r="J203" s="951"/>
      <c r="K203" s="951"/>
      <c r="L203" s="951"/>
      <c r="M203" s="951"/>
      <c r="N203" s="951"/>
      <c r="O203" s="952"/>
    </row>
    <row r="204" spans="1:15" ht="12.75" hidden="1" x14ac:dyDescent="0.2">
      <c r="A204" s="938"/>
      <c r="B204" s="939"/>
      <c r="C204" s="939"/>
      <c r="D204" s="939"/>
      <c r="E204" s="939"/>
      <c r="F204" s="939"/>
      <c r="G204" s="940"/>
      <c r="H204" s="53"/>
      <c r="I204" s="17"/>
      <c r="J204" s="18"/>
      <c r="K204" s="18"/>
      <c r="L204" s="18"/>
      <c r="M204" s="18"/>
      <c r="N204" s="18"/>
      <c r="O204" s="18"/>
    </row>
    <row r="205" spans="1:15" ht="12.75" hidden="1" x14ac:dyDescent="0.2">
      <c r="A205" s="124"/>
      <c r="B205" s="941"/>
      <c r="C205" s="942"/>
      <c r="D205" s="943"/>
      <c r="E205" s="37"/>
      <c r="F205" s="37"/>
      <c r="G205" s="37"/>
      <c r="H205" s="53"/>
      <c r="I205" s="53"/>
      <c r="J205" s="53"/>
      <c r="K205" s="53"/>
      <c r="L205" s="14"/>
      <c r="M205" s="54"/>
    </row>
    <row r="206" spans="1:15" ht="12.75" hidden="1" x14ac:dyDescent="0.2">
      <c r="A206" s="124"/>
      <c r="B206" s="941"/>
      <c r="C206" s="942"/>
      <c r="D206" s="943"/>
      <c r="E206" s="37"/>
      <c r="F206" s="37"/>
      <c r="G206" s="37"/>
      <c r="H206" s="53"/>
    </row>
    <row r="207" spans="1:15" ht="12.75" hidden="1" x14ac:dyDescent="0.2">
      <c r="A207" s="124"/>
      <c r="B207" s="941"/>
      <c r="C207" s="942"/>
      <c r="D207" s="943"/>
      <c r="E207" s="37"/>
      <c r="F207" s="37"/>
      <c r="G207" s="37"/>
      <c r="H207" s="53"/>
      <c r="I207" s="252"/>
      <c r="J207" s="1002"/>
      <c r="K207" s="1003"/>
      <c r="L207" s="1004"/>
      <c r="M207" s="129"/>
      <c r="N207" s="129"/>
      <c r="O207" s="129"/>
    </row>
    <row r="208" spans="1:15" ht="12.75" hidden="1" x14ac:dyDescent="0.2">
      <c r="A208" s="124"/>
      <c r="B208" s="941"/>
      <c r="C208" s="942"/>
      <c r="D208" s="943"/>
      <c r="E208" s="37"/>
      <c r="F208" s="37"/>
      <c r="G208" s="37"/>
      <c r="H208" s="53"/>
      <c r="I208" s="318"/>
      <c r="J208" s="1002"/>
      <c r="K208" s="1003"/>
      <c r="L208" s="1004"/>
      <c r="M208" s="128"/>
      <c r="N208" s="128"/>
      <c r="O208" s="132"/>
    </row>
    <row r="209" spans="1:15" ht="12.75" hidden="1" x14ac:dyDescent="0.2">
      <c r="A209" s="124"/>
      <c r="B209" s="941"/>
      <c r="C209" s="942"/>
      <c r="D209" s="943"/>
      <c r="E209" s="37"/>
      <c r="F209" s="37"/>
      <c r="G209" s="37"/>
      <c r="H209" s="53"/>
      <c r="I209" s="315"/>
      <c r="J209" s="1002"/>
      <c r="K209" s="1003"/>
      <c r="L209" s="1004"/>
      <c r="M209" s="128"/>
      <c r="N209" s="128"/>
      <c r="O209" s="132"/>
    </row>
    <row r="210" spans="1:15" ht="12.75" hidden="1" x14ac:dyDescent="0.2">
      <c r="A210" s="124"/>
      <c r="B210" s="941"/>
      <c r="C210" s="942"/>
      <c r="D210" s="943"/>
      <c r="E210" s="37"/>
      <c r="F210" s="37"/>
      <c r="G210" s="37"/>
      <c r="H210" s="53"/>
      <c r="I210" s="315"/>
      <c r="J210" s="1002"/>
      <c r="K210" s="1003"/>
      <c r="L210" s="1004"/>
      <c r="M210" s="128"/>
      <c r="N210" s="128"/>
      <c r="O210" s="132"/>
    </row>
    <row r="211" spans="1:15" ht="12.75" hidden="1" x14ac:dyDescent="0.2">
      <c r="A211" s="124"/>
      <c r="B211" s="941"/>
      <c r="C211" s="942"/>
      <c r="D211" s="943"/>
      <c r="E211" s="37"/>
      <c r="F211" s="37"/>
      <c r="G211" s="37"/>
      <c r="H211" s="53"/>
      <c r="I211" s="315"/>
      <c r="J211" s="998"/>
      <c r="K211" s="998"/>
      <c r="L211" s="998"/>
      <c r="M211" s="344" t="str">
        <f>IF(SUM(M208:M210)=M207,"OK","STOP")</f>
        <v>OK</v>
      </c>
      <c r="N211" s="344" t="str">
        <f>IF(SUM(N208:N210)=N207,"OK","STOP")</f>
        <v>OK</v>
      </c>
      <c r="O211" s="344" t="str">
        <f>IF(SUM(O208:O210)=O207,"OK","STOP")</f>
        <v>OK</v>
      </c>
    </row>
    <row r="212" spans="1:15" ht="12.75" hidden="1" x14ac:dyDescent="0.2">
      <c r="A212" s="124"/>
      <c r="B212" s="941"/>
      <c r="C212" s="942"/>
      <c r="D212" s="943"/>
      <c r="E212" s="129"/>
      <c r="F212" s="129"/>
      <c r="G212" s="129"/>
      <c r="H212" s="53"/>
      <c r="I212" s="421" t="str">
        <f>I96</f>
        <v>Shpjegimet teknike</v>
      </c>
      <c r="J212" s="10"/>
      <c r="K212" s="10"/>
      <c r="L212" s="10"/>
      <c r="M212" s="10"/>
      <c r="N212" s="10"/>
      <c r="O212" s="10"/>
    </row>
    <row r="213" spans="1:15" ht="12.75" hidden="1" x14ac:dyDescent="0.2">
      <c r="A213" s="648"/>
      <c r="B213" s="968"/>
      <c r="C213" s="969"/>
      <c r="D213" s="970"/>
      <c r="E213" s="37"/>
      <c r="F213" s="37"/>
      <c r="G213" s="37"/>
      <c r="H213" s="53"/>
      <c r="I213" s="419">
        <f>M186</f>
        <v>0</v>
      </c>
      <c r="J213" s="983"/>
      <c r="K213" s="984"/>
      <c r="L213" s="984"/>
      <c r="M213" s="984"/>
      <c r="N213" s="984"/>
      <c r="O213" s="985"/>
    </row>
    <row r="214" spans="1:15" ht="12.75" hidden="1" x14ac:dyDescent="0.2">
      <c r="A214" s="124"/>
      <c r="B214" s="971"/>
      <c r="C214" s="972"/>
      <c r="D214" s="973"/>
      <c r="E214" s="37"/>
      <c r="F214" s="37"/>
      <c r="G214" s="37"/>
      <c r="H214" s="53"/>
      <c r="I214" s="420"/>
      <c r="J214" s="986"/>
      <c r="K214" s="987"/>
      <c r="L214" s="987"/>
      <c r="M214" s="987"/>
      <c r="N214" s="987"/>
      <c r="O214" s="988"/>
    </row>
    <row r="215" spans="1:15" ht="12.75" hidden="1" x14ac:dyDescent="0.2">
      <c r="A215" s="252"/>
      <c r="B215" s="941"/>
      <c r="C215" s="942"/>
      <c r="D215" s="311"/>
      <c r="E215" s="308"/>
      <c r="F215" s="308"/>
      <c r="G215" s="308"/>
      <c r="H215" s="53"/>
      <c r="I215" s="419">
        <f>N186</f>
        <v>0</v>
      </c>
      <c r="J215" s="983"/>
      <c r="K215" s="984"/>
      <c r="L215" s="984"/>
      <c r="M215" s="984"/>
      <c r="N215" s="984"/>
      <c r="O215" s="985"/>
    </row>
    <row r="216" spans="1:15" ht="12.75" hidden="1" x14ac:dyDescent="0.2">
      <c r="A216" s="124"/>
      <c r="B216" s="974"/>
      <c r="C216" s="975"/>
      <c r="D216" s="976"/>
      <c r="E216" s="129"/>
      <c r="F216" s="129"/>
      <c r="G216" s="129"/>
      <c r="H216" s="53"/>
      <c r="I216" s="420"/>
      <c r="J216" s="989"/>
      <c r="K216" s="990"/>
      <c r="L216" s="990"/>
      <c r="M216" s="990"/>
      <c r="N216" s="990"/>
      <c r="O216" s="991"/>
    </row>
    <row r="217" spans="1:15" ht="12.75" hidden="1" x14ac:dyDescent="0.2">
      <c r="A217" s="125"/>
      <c r="B217" s="210"/>
      <c r="C217" s="126"/>
      <c r="D217" s="126"/>
      <c r="E217" s="10"/>
      <c r="F217" s="10"/>
      <c r="G217" s="133"/>
      <c r="H217" s="53"/>
      <c r="I217" s="419">
        <f>O186</f>
        <v>0</v>
      </c>
      <c r="J217" s="983"/>
      <c r="K217" s="984"/>
      <c r="L217" s="984"/>
      <c r="M217" s="984"/>
      <c r="N217" s="984"/>
      <c r="O217" s="985"/>
    </row>
    <row r="218" spans="1:15" ht="12.75" hidden="1" x14ac:dyDescent="0.2">
      <c r="A218" s="137"/>
      <c r="B218" s="34"/>
      <c r="C218" s="34"/>
      <c r="D218" s="34"/>
      <c r="E218" s="129"/>
      <c r="F218" s="129"/>
      <c r="G218" s="129"/>
      <c r="H218" s="53"/>
      <c r="I218" s="420"/>
      <c r="J218" s="989"/>
      <c r="K218" s="990"/>
      <c r="L218" s="990"/>
      <c r="M218" s="990"/>
      <c r="N218" s="990"/>
      <c r="O218" s="991"/>
    </row>
    <row r="219" spans="1:15" ht="17.25" hidden="1" customHeight="1" x14ac:dyDescent="0.2"/>
    <row r="220" spans="1:15" ht="17.25" hidden="1" customHeight="1" x14ac:dyDescent="0.2"/>
    <row r="221" spans="1:15" ht="17.25" hidden="1" customHeight="1" x14ac:dyDescent="0.2">
      <c r="A221" s="213"/>
      <c r="B221" s="937"/>
      <c r="C221" s="937"/>
      <c r="D221" s="937"/>
      <c r="E221" s="937"/>
      <c r="F221" s="937"/>
      <c r="G221" s="937"/>
      <c r="H221" s="937"/>
      <c r="I221" s="937"/>
      <c r="J221" s="937"/>
      <c r="K221" s="937"/>
      <c r="L221" s="937"/>
      <c r="M221" s="937"/>
      <c r="N221" s="937"/>
      <c r="O221" s="937"/>
    </row>
    <row r="222" spans="1:15" ht="17.25" hidden="1" customHeight="1" x14ac:dyDescent="0.2">
      <c r="A222" s="276"/>
      <c r="B222" s="937"/>
      <c r="C222" s="937"/>
      <c r="D222" s="937"/>
      <c r="E222" s="937"/>
      <c r="F222" s="937"/>
      <c r="G222" s="937"/>
      <c r="H222" s="937"/>
      <c r="I222" s="937"/>
      <c r="J222" s="937"/>
      <c r="K222" s="937"/>
      <c r="L222" s="937"/>
      <c r="M222" s="937"/>
      <c r="N222" s="937"/>
      <c r="O222" s="937"/>
    </row>
    <row r="223" spans="1:15" ht="21.75" hidden="1" customHeight="1" x14ac:dyDescent="0.2">
      <c r="A223" s="933"/>
      <c r="B223" s="934"/>
      <c r="C223" s="934"/>
      <c r="D223" s="934"/>
      <c r="E223" s="934"/>
      <c r="F223" s="934"/>
      <c r="G223" s="954"/>
      <c r="H223" s="131"/>
      <c r="I223" s="955"/>
      <c r="J223" s="934"/>
      <c r="K223" s="934"/>
      <c r="L223" s="934"/>
      <c r="M223" s="934"/>
      <c r="N223" s="934"/>
      <c r="O223" s="954"/>
    </row>
    <row r="224" spans="1:15" ht="18.75" hidden="1" customHeight="1" x14ac:dyDescent="0.2">
      <c r="A224" s="211"/>
      <c r="B224" s="417"/>
      <c r="C224" s="417"/>
      <c r="D224" s="417"/>
      <c r="E224" s="251"/>
      <c r="F224" s="251"/>
      <c r="G224" s="251"/>
      <c r="H224" s="212"/>
      <c r="I224" s="414"/>
      <c r="J224" s="417"/>
      <c r="K224" s="417"/>
      <c r="L224" s="417"/>
      <c r="M224" s="251"/>
      <c r="N224" s="251"/>
      <c r="O224" s="251"/>
    </row>
    <row r="225" spans="1:15" ht="12.75" hidden="1" x14ac:dyDescent="0.2">
      <c r="A225" s="434"/>
      <c r="B225" s="209"/>
      <c r="C225" s="422"/>
      <c r="D225" s="321"/>
      <c r="E225" s="8"/>
      <c r="F225" s="8"/>
      <c r="G225" s="435"/>
      <c r="H225" s="131"/>
      <c r="I225" s="423"/>
      <c r="J225" s="349"/>
      <c r="K225" s="349"/>
      <c r="L225" s="349"/>
      <c r="M225" s="349"/>
      <c r="N225" s="349"/>
      <c r="O225" s="350"/>
    </row>
    <row r="226" spans="1:15" ht="12.75" hidden="1" x14ac:dyDescent="0.2">
      <c r="A226" s="137"/>
      <c r="B226" s="34"/>
      <c r="C226" s="34"/>
      <c r="D226" s="34"/>
      <c r="E226" s="37"/>
      <c r="F226" s="37"/>
      <c r="G226" s="37"/>
      <c r="H226" s="131"/>
      <c r="I226" s="938"/>
      <c r="J226" s="939"/>
      <c r="K226" s="939"/>
      <c r="L226" s="939"/>
      <c r="M226" s="939"/>
      <c r="N226" s="939"/>
      <c r="O226" s="940"/>
    </row>
    <row r="227" spans="1:15" ht="12.75" hidden="1" x14ac:dyDescent="0.2">
      <c r="A227" s="125"/>
      <c r="B227" s="210"/>
      <c r="C227" s="126"/>
      <c r="D227" s="126"/>
      <c r="E227" s="10"/>
      <c r="F227" s="10"/>
      <c r="G227" s="133"/>
      <c r="H227" s="10"/>
      <c r="I227" s="137"/>
      <c r="J227" s="35"/>
      <c r="K227" s="35"/>
      <c r="L227" s="35"/>
      <c r="M227" s="37"/>
      <c r="N227" s="37"/>
      <c r="O227" s="37"/>
    </row>
    <row r="228" spans="1:15" ht="12.75" hidden="1" x14ac:dyDescent="0.2">
      <c r="A228" s="944"/>
      <c r="B228" s="945"/>
      <c r="C228" s="945"/>
      <c r="D228" s="945"/>
      <c r="E228" s="945"/>
      <c r="F228" s="945"/>
      <c r="G228" s="946"/>
      <c r="H228" s="10"/>
    </row>
    <row r="229" spans="1:15" ht="12.75" hidden="1" x14ac:dyDescent="0.2">
      <c r="A229" s="938"/>
      <c r="B229" s="939"/>
      <c r="C229" s="939"/>
      <c r="D229" s="939"/>
      <c r="E229" s="939"/>
      <c r="F229" s="939"/>
      <c r="G229" s="940"/>
      <c r="H229" s="31"/>
      <c r="I229" s="938"/>
      <c r="J229" s="939"/>
      <c r="K229" s="939"/>
      <c r="L229" s="939"/>
      <c r="M229" s="939"/>
      <c r="N229" s="939"/>
      <c r="O229" s="940"/>
    </row>
    <row r="230" spans="1:15" ht="12.75" hidden="1" x14ac:dyDescent="0.2">
      <c r="A230" s="124"/>
      <c r="B230" s="941"/>
      <c r="C230" s="942"/>
      <c r="D230" s="943"/>
      <c r="E230" s="37"/>
      <c r="F230" s="37"/>
      <c r="G230" s="37"/>
      <c r="H230" s="31"/>
      <c r="I230" s="390"/>
      <c r="J230" s="387"/>
      <c r="K230" s="389"/>
      <c r="L230" s="388"/>
      <c r="M230" s="128"/>
      <c r="N230" s="128"/>
      <c r="O230" s="132"/>
    </row>
    <row r="231" spans="1:15" ht="12.75" hidden="1" x14ac:dyDescent="0.2">
      <c r="A231" s="124"/>
      <c r="B231" s="941"/>
      <c r="C231" s="942"/>
      <c r="D231" s="943"/>
      <c r="E231" s="37"/>
      <c r="F231" s="37"/>
      <c r="G231" s="37"/>
      <c r="H231" s="31"/>
      <c r="I231" s="390"/>
      <c r="J231" s="387"/>
      <c r="K231" s="389"/>
      <c r="L231" s="388"/>
      <c r="M231" s="128"/>
      <c r="N231" s="128"/>
      <c r="O231" s="132"/>
    </row>
    <row r="232" spans="1:15" ht="12.75" hidden="1" x14ac:dyDescent="0.2">
      <c r="A232" s="124"/>
      <c r="B232" s="941"/>
      <c r="C232" s="942"/>
      <c r="D232" s="943"/>
      <c r="E232" s="37"/>
      <c r="F232" s="37"/>
      <c r="G232" s="37"/>
      <c r="H232" s="53"/>
      <c r="I232" s="390"/>
      <c r="J232" s="387"/>
      <c r="K232" s="389"/>
      <c r="L232" s="388"/>
      <c r="M232" s="302"/>
      <c r="N232" s="548"/>
      <c r="O232" s="550"/>
    </row>
    <row r="233" spans="1:15" ht="12.75" hidden="1" x14ac:dyDescent="0.2">
      <c r="A233" s="124"/>
      <c r="B233" s="941"/>
      <c r="C233" s="942"/>
      <c r="D233" s="943"/>
      <c r="E233" s="37"/>
      <c r="F233" s="37"/>
      <c r="G233" s="37"/>
      <c r="H233" s="8"/>
      <c r="I233" s="390"/>
      <c r="J233" s="387"/>
      <c r="K233" s="389"/>
      <c r="L233" s="388"/>
      <c r="M233" s="128"/>
      <c r="N233" s="128"/>
      <c r="O233" s="132"/>
    </row>
    <row r="234" spans="1:15" ht="12.75" hidden="1" x14ac:dyDescent="0.2">
      <c r="A234" s="124"/>
      <c r="B234" s="941"/>
      <c r="C234" s="942"/>
      <c r="D234" s="943"/>
      <c r="E234" s="37"/>
      <c r="F234" s="37"/>
      <c r="G234" s="37"/>
      <c r="H234" s="53"/>
      <c r="I234" s="390"/>
      <c r="J234" s="35"/>
      <c r="K234" s="35"/>
      <c r="L234" s="35"/>
      <c r="M234" s="129"/>
      <c r="N234" s="129"/>
      <c r="O234" s="129"/>
    </row>
    <row r="235" spans="1:15" ht="12.75" hidden="1" x14ac:dyDescent="0.2">
      <c r="A235" s="124"/>
      <c r="B235" s="941"/>
      <c r="C235" s="942"/>
      <c r="D235" s="943"/>
      <c r="E235" s="37"/>
      <c r="F235" s="37"/>
      <c r="G235" s="37"/>
      <c r="H235" s="53"/>
    </row>
    <row r="236" spans="1:15" ht="12.75" hidden="1" x14ac:dyDescent="0.2">
      <c r="A236" s="124"/>
      <c r="B236" s="941"/>
      <c r="C236" s="942"/>
      <c r="D236" s="943"/>
      <c r="E236" s="37"/>
      <c r="F236" s="37"/>
      <c r="G236" s="37"/>
      <c r="H236" s="53"/>
      <c r="I236" s="137"/>
      <c r="J236" s="34"/>
      <c r="K236" s="34"/>
      <c r="L236" s="34"/>
      <c r="M236" s="129"/>
      <c r="N236" s="129"/>
      <c r="O236" s="129"/>
    </row>
    <row r="237" spans="1:15" ht="12.75" hidden="1" x14ac:dyDescent="0.2">
      <c r="A237" s="124"/>
      <c r="B237" s="941"/>
      <c r="C237" s="942"/>
      <c r="D237" s="943"/>
      <c r="E237" s="37"/>
      <c r="F237" s="37"/>
      <c r="G237" s="37"/>
      <c r="H237" s="53"/>
    </row>
    <row r="238" spans="1:15" ht="12.75" hidden="1" x14ac:dyDescent="0.2">
      <c r="A238" s="124"/>
      <c r="B238" s="941"/>
      <c r="C238" s="942"/>
      <c r="D238" s="943"/>
      <c r="E238" s="37"/>
      <c r="F238" s="37"/>
      <c r="G238" s="37"/>
      <c r="H238" s="53"/>
    </row>
    <row r="239" spans="1:15" ht="12.75" hidden="1" x14ac:dyDescent="0.2">
      <c r="A239" s="124"/>
      <c r="B239" s="941"/>
      <c r="C239" s="942"/>
      <c r="D239" s="943"/>
      <c r="E239" s="37"/>
      <c r="F239" s="37"/>
      <c r="G239" s="37"/>
      <c r="H239" s="53"/>
    </row>
    <row r="240" spans="1:15" ht="12.75" hidden="1" x14ac:dyDescent="0.2">
      <c r="A240" s="124"/>
      <c r="B240" s="941"/>
      <c r="C240" s="942"/>
      <c r="D240" s="943"/>
      <c r="E240" s="37"/>
      <c r="F240" s="37"/>
      <c r="G240" s="37"/>
      <c r="H240" s="53"/>
      <c r="I240" s="947"/>
      <c r="J240" s="948"/>
      <c r="K240" s="948"/>
      <c r="L240" s="948"/>
      <c r="M240" s="948"/>
      <c r="N240" s="948"/>
      <c r="O240" s="949"/>
    </row>
    <row r="241" spans="1:15" ht="12.75" hidden="1" customHeight="1" x14ac:dyDescent="0.2">
      <c r="A241" s="306"/>
      <c r="B241" s="941"/>
      <c r="C241" s="942"/>
      <c r="D241" s="943"/>
      <c r="E241" s="129"/>
      <c r="F241" s="129"/>
      <c r="G241" s="129"/>
      <c r="H241" s="53"/>
      <c r="I241" s="950"/>
      <c r="J241" s="951"/>
      <c r="K241" s="951"/>
      <c r="L241" s="951"/>
      <c r="M241" s="951"/>
      <c r="N241" s="951"/>
      <c r="O241" s="952"/>
    </row>
    <row r="242" spans="1:15" ht="12.75" hidden="1" x14ac:dyDescent="0.2">
      <c r="A242" s="938"/>
      <c r="B242" s="939"/>
      <c r="C242" s="939"/>
      <c r="D242" s="939"/>
      <c r="E242" s="939"/>
      <c r="F242" s="939"/>
      <c r="G242" s="940"/>
      <c r="H242" s="53"/>
      <c r="I242" s="17"/>
      <c r="J242" s="18"/>
      <c r="K242" s="18"/>
      <c r="L242" s="18"/>
      <c r="M242" s="18"/>
      <c r="N242" s="18"/>
      <c r="O242" s="18"/>
    </row>
    <row r="243" spans="1:15" ht="12.75" hidden="1" x14ac:dyDescent="0.2">
      <c r="A243" s="124"/>
      <c r="B243" s="941"/>
      <c r="C243" s="942"/>
      <c r="D243" s="943"/>
      <c r="E243" s="37"/>
      <c r="F243" s="37"/>
      <c r="G243" s="37"/>
      <c r="H243" s="53"/>
      <c r="I243" s="53"/>
      <c r="J243" s="53"/>
      <c r="K243" s="53"/>
      <c r="L243" s="14"/>
      <c r="M243" s="54"/>
    </row>
    <row r="244" spans="1:15" ht="12.75" hidden="1" x14ac:dyDescent="0.2">
      <c r="A244" s="124"/>
      <c r="B244" s="941"/>
      <c r="C244" s="942"/>
      <c r="D244" s="943"/>
      <c r="E244" s="37"/>
      <c r="F244" s="37"/>
      <c r="G244" s="37"/>
      <c r="H244" s="53"/>
    </row>
    <row r="245" spans="1:15" ht="12.75" hidden="1" x14ac:dyDescent="0.2">
      <c r="A245" s="124"/>
      <c r="B245" s="941"/>
      <c r="C245" s="942"/>
      <c r="D245" s="943"/>
      <c r="E245" s="37"/>
      <c r="F245" s="37"/>
      <c r="G245" s="37"/>
      <c r="H245" s="53"/>
      <c r="I245" s="252"/>
      <c r="J245" s="1002"/>
      <c r="K245" s="1003"/>
      <c r="L245" s="1004"/>
      <c r="M245" s="129"/>
      <c r="N245" s="129"/>
      <c r="O245" s="129"/>
    </row>
    <row r="246" spans="1:15" ht="12.75" hidden="1" x14ac:dyDescent="0.2">
      <c r="A246" s="124"/>
      <c r="B246" s="941"/>
      <c r="C246" s="942"/>
      <c r="D246" s="943"/>
      <c r="E246" s="37"/>
      <c r="F246" s="37"/>
      <c r="G246" s="37"/>
      <c r="H246" s="53"/>
      <c r="I246" s="318"/>
      <c r="J246" s="1002"/>
      <c r="K246" s="1003"/>
      <c r="L246" s="1004"/>
      <c r="M246" s="128"/>
      <c r="N246" s="128"/>
      <c r="O246" s="132"/>
    </row>
    <row r="247" spans="1:15" ht="12.75" hidden="1" x14ac:dyDescent="0.2">
      <c r="A247" s="124"/>
      <c r="B247" s="941"/>
      <c r="C247" s="942"/>
      <c r="D247" s="943"/>
      <c r="E247" s="37"/>
      <c r="F247" s="37"/>
      <c r="G247" s="37"/>
      <c r="H247" s="53"/>
      <c r="I247" s="315"/>
      <c r="J247" s="1002"/>
      <c r="K247" s="1003"/>
      <c r="L247" s="1004"/>
      <c r="M247" s="128"/>
      <c r="N247" s="128"/>
      <c r="O247" s="132"/>
    </row>
    <row r="248" spans="1:15" ht="12.75" hidden="1" x14ac:dyDescent="0.2">
      <c r="A248" s="124"/>
      <c r="B248" s="941"/>
      <c r="C248" s="942"/>
      <c r="D248" s="943"/>
      <c r="E248" s="37"/>
      <c r="F248" s="37"/>
      <c r="G248" s="37"/>
      <c r="H248" s="53"/>
      <c r="I248" s="315"/>
      <c r="J248" s="1002"/>
      <c r="K248" s="1003"/>
      <c r="L248" s="1004"/>
      <c r="M248" s="128"/>
      <c r="N248" s="128"/>
      <c r="O248" s="132"/>
    </row>
    <row r="249" spans="1:15" ht="12.75" hidden="1" x14ac:dyDescent="0.2">
      <c r="A249" s="124"/>
      <c r="B249" s="941"/>
      <c r="C249" s="942"/>
      <c r="D249" s="943"/>
      <c r="E249" s="37"/>
      <c r="F249" s="37"/>
      <c r="G249" s="37"/>
      <c r="H249" s="53"/>
      <c r="I249" s="315"/>
      <c r="J249" s="998"/>
      <c r="K249" s="998"/>
      <c r="L249" s="998"/>
      <c r="M249" s="344" t="str">
        <f>IF(SUM(M246:M248)=M245,"OK","STOP")</f>
        <v>OK</v>
      </c>
      <c r="N249" s="344" t="str">
        <f>IF(SUM(N246:N248)=N245,"OK","STOP")</f>
        <v>OK</v>
      </c>
      <c r="O249" s="344" t="str">
        <f>IF(SUM(O246:O248)=O245,"OK","STOP")</f>
        <v>OK</v>
      </c>
    </row>
    <row r="250" spans="1:15" ht="12.75" hidden="1" x14ac:dyDescent="0.2">
      <c r="A250" s="124"/>
      <c r="B250" s="941"/>
      <c r="C250" s="942"/>
      <c r="D250" s="943"/>
      <c r="E250" s="129"/>
      <c r="F250" s="129"/>
      <c r="G250" s="129"/>
      <c r="H250" s="53"/>
      <c r="I250" s="421" t="str">
        <f>I212</f>
        <v>Shpjegimet teknike</v>
      </c>
      <c r="J250" s="10"/>
      <c r="K250" s="10"/>
      <c r="L250" s="10"/>
      <c r="M250" s="10"/>
      <c r="N250" s="10"/>
      <c r="O250" s="10"/>
    </row>
    <row r="251" spans="1:15" ht="12.75" hidden="1" x14ac:dyDescent="0.2">
      <c r="A251" s="124"/>
      <c r="B251" s="941"/>
      <c r="C251" s="942"/>
      <c r="D251" s="943"/>
      <c r="E251" s="37"/>
      <c r="F251" s="37"/>
      <c r="G251" s="37"/>
      <c r="H251" s="53"/>
      <c r="I251" s="419">
        <f>M224</f>
        <v>0</v>
      </c>
      <c r="J251" s="983"/>
      <c r="K251" s="984"/>
      <c r="L251" s="984"/>
      <c r="M251" s="984"/>
      <c r="N251" s="984"/>
      <c r="O251" s="985"/>
    </row>
    <row r="252" spans="1:15" ht="12.75" hidden="1" x14ac:dyDescent="0.2">
      <c r="A252" s="124"/>
      <c r="B252" s="971"/>
      <c r="C252" s="972"/>
      <c r="D252" s="973"/>
      <c r="E252" s="37"/>
      <c r="F252" s="37"/>
      <c r="G252" s="37"/>
      <c r="H252" s="53"/>
      <c r="I252" s="420"/>
      <c r="J252" s="986"/>
      <c r="K252" s="987"/>
      <c r="L252" s="987"/>
      <c r="M252" s="987"/>
      <c r="N252" s="987"/>
      <c r="O252" s="988"/>
    </row>
    <row r="253" spans="1:15" ht="12.75" hidden="1" x14ac:dyDescent="0.2">
      <c r="A253" s="252"/>
      <c r="B253" s="941"/>
      <c r="C253" s="942"/>
      <c r="D253" s="311"/>
      <c r="E253" s="308"/>
      <c r="F253" s="308"/>
      <c r="G253" s="308"/>
      <c r="H253" s="53"/>
      <c r="I253" s="419">
        <f>N224</f>
        <v>0</v>
      </c>
      <c r="J253" s="983"/>
      <c r="K253" s="984"/>
      <c r="L253" s="984"/>
      <c r="M253" s="984"/>
      <c r="N253" s="984"/>
      <c r="O253" s="985"/>
    </row>
    <row r="254" spans="1:15" ht="12.75" hidden="1" x14ac:dyDescent="0.2">
      <c r="A254" s="124"/>
      <c r="B254" s="974"/>
      <c r="C254" s="975"/>
      <c r="D254" s="976"/>
      <c r="E254" s="129"/>
      <c r="F254" s="129"/>
      <c r="G254" s="129"/>
      <c r="H254" s="53"/>
      <c r="I254" s="420"/>
      <c r="J254" s="989"/>
      <c r="K254" s="990"/>
      <c r="L254" s="990"/>
      <c r="M254" s="990"/>
      <c r="N254" s="990"/>
      <c r="O254" s="991"/>
    </row>
    <row r="255" spans="1:15" ht="12.75" hidden="1" x14ac:dyDescent="0.2">
      <c r="A255" s="125"/>
      <c r="B255" s="210"/>
      <c r="C255" s="126"/>
      <c r="D255" s="126"/>
      <c r="E255" s="10"/>
      <c r="F255" s="10"/>
      <c r="G255" s="133"/>
      <c r="H255" s="53"/>
      <c r="I255" s="419">
        <f>O224</f>
        <v>0</v>
      </c>
      <c r="J255" s="983"/>
      <c r="K255" s="984"/>
      <c r="L255" s="984"/>
      <c r="M255" s="984"/>
      <c r="N255" s="984"/>
      <c r="O255" s="985"/>
    </row>
    <row r="256" spans="1:15" ht="12.75" hidden="1" x14ac:dyDescent="0.2">
      <c r="A256" s="137"/>
      <c r="B256" s="34"/>
      <c r="C256" s="34"/>
      <c r="D256" s="34"/>
      <c r="E256" s="129"/>
      <c r="F256" s="129"/>
      <c r="G256" s="129"/>
      <c r="H256" s="53"/>
      <c r="I256" s="420"/>
      <c r="J256" s="989"/>
      <c r="K256" s="990"/>
      <c r="L256" s="990"/>
      <c r="M256" s="990"/>
      <c r="N256" s="990"/>
      <c r="O256" s="991"/>
    </row>
    <row r="257" spans="1:15" ht="17.25" hidden="1" customHeight="1" x14ac:dyDescent="0.2"/>
    <row r="258" spans="1:15" ht="17.25" hidden="1" customHeight="1" x14ac:dyDescent="0.2"/>
    <row r="259" spans="1:15" ht="17.25" hidden="1" customHeight="1" x14ac:dyDescent="0.2">
      <c r="A259" s="213"/>
      <c r="B259" s="937"/>
      <c r="C259" s="937"/>
      <c r="D259" s="937"/>
      <c r="E259" s="937"/>
      <c r="F259" s="937"/>
      <c r="G259" s="937"/>
      <c r="H259" s="937"/>
      <c r="I259" s="937"/>
      <c r="J259" s="937"/>
      <c r="K259" s="937"/>
      <c r="L259" s="937"/>
      <c r="M259" s="937"/>
      <c r="N259" s="937"/>
      <c r="O259" s="937"/>
    </row>
    <row r="260" spans="1:15" ht="17.25" hidden="1" customHeight="1" x14ac:dyDescent="0.2">
      <c r="A260" s="276"/>
      <c r="B260" s="937"/>
      <c r="C260" s="937"/>
      <c r="D260" s="937"/>
      <c r="E260" s="937"/>
      <c r="F260" s="937"/>
      <c r="G260" s="937"/>
      <c r="H260" s="937"/>
      <c r="I260" s="937"/>
      <c r="J260" s="937"/>
      <c r="K260" s="937"/>
      <c r="L260" s="937"/>
      <c r="M260" s="937"/>
      <c r="N260" s="937"/>
      <c r="O260" s="937"/>
    </row>
    <row r="261" spans="1:15" ht="22.5" hidden="1" customHeight="1" x14ac:dyDescent="0.2">
      <c r="A261" s="933"/>
      <c r="B261" s="934"/>
      <c r="C261" s="934"/>
      <c r="D261" s="934"/>
      <c r="E261" s="934"/>
      <c r="F261" s="934"/>
      <c r="G261" s="954"/>
      <c r="H261" s="131"/>
      <c r="I261" s="955"/>
      <c r="J261" s="934"/>
      <c r="K261" s="934"/>
      <c r="L261" s="934"/>
      <c r="M261" s="934"/>
      <c r="N261" s="934"/>
      <c r="O261" s="954"/>
    </row>
    <row r="262" spans="1:15" ht="20.25" hidden="1" customHeight="1" x14ac:dyDescent="0.2">
      <c r="A262" s="211"/>
      <c r="B262" s="249"/>
      <c r="C262" s="249"/>
      <c r="D262" s="249"/>
      <c r="E262" s="250"/>
      <c r="F262" s="250"/>
      <c r="G262" s="250"/>
      <c r="H262" s="212"/>
      <c r="I262" s="307"/>
      <c r="J262" s="249"/>
      <c r="K262" s="249"/>
      <c r="L262" s="249"/>
      <c r="M262" s="250"/>
      <c r="N262" s="250"/>
      <c r="O262" s="250"/>
    </row>
    <row r="263" spans="1:15" ht="12.75" hidden="1" x14ac:dyDescent="0.2">
      <c r="A263" s="125"/>
      <c r="B263" s="210"/>
      <c r="C263" s="126"/>
      <c r="D263" s="126"/>
      <c r="E263" s="10"/>
      <c r="F263" s="10"/>
      <c r="G263" s="133"/>
      <c r="H263" s="131"/>
    </row>
    <row r="264" spans="1:15" ht="12.75" hidden="1" x14ac:dyDescent="0.2">
      <c r="A264" s="137"/>
      <c r="B264" s="34"/>
      <c r="C264" s="34"/>
      <c r="D264" s="34"/>
      <c r="E264" s="37"/>
      <c r="F264" s="37"/>
      <c r="G264" s="37"/>
      <c r="H264" s="131"/>
      <c r="I264" s="938"/>
      <c r="J264" s="939"/>
      <c r="K264" s="939"/>
      <c r="L264" s="939"/>
      <c r="M264" s="939"/>
      <c r="N264" s="939"/>
      <c r="O264" s="940"/>
    </row>
    <row r="265" spans="1:15" ht="12.75" hidden="1" x14ac:dyDescent="0.2">
      <c r="A265" s="125"/>
      <c r="B265" s="210"/>
      <c r="C265" s="126"/>
      <c r="D265" s="126"/>
      <c r="E265" s="10"/>
      <c r="F265" s="10"/>
      <c r="G265" s="133"/>
      <c r="H265" s="10"/>
      <c r="I265" s="137"/>
      <c r="J265" s="35"/>
      <c r="K265" s="35"/>
      <c r="L265" s="35"/>
      <c r="M265" s="37"/>
      <c r="N265" s="37"/>
      <c r="O265" s="37"/>
    </row>
    <row r="266" spans="1:15" ht="12.75" hidden="1" x14ac:dyDescent="0.2">
      <c r="A266" s="1005"/>
      <c r="B266" s="1006"/>
      <c r="C266" s="1006"/>
      <c r="D266" s="1006"/>
      <c r="E266" s="1006"/>
      <c r="F266" s="1006"/>
      <c r="G266" s="1007"/>
      <c r="H266" s="10"/>
    </row>
    <row r="267" spans="1:15" ht="12.75" hidden="1" x14ac:dyDescent="0.2">
      <c r="A267" s="938"/>
      <c r="B267" s="939"/>
      <c r="C267" s="939"/>
      <c r="D267" s="939"/>
      <c r="E267" s="939"/>
      <c r="F267" s="939"/>
      <c r="G267" s="940"/>
      <c r="H267" s="31"/>
      <c r="I267" s="384"/>
      <c r="J267" s="385"/>
      <c r="K267" s="385"/>
      <c r="L267" s="385"/>
      <c r="M267" s="385"/>
      <c r="N267" s="385"/>
      <c r="O267" s="386"/>
    </row>
    <row r="268" spans="1:15" ht="12.75" hidden="1" x14ac:dyDescent="0.2">
      <c r="A268" s="124"/>
      <c r="B268" s="941"/>
      <c r="C268" s="942"/>
      <c r="D268" s="943"/>
      <c r="E268" s="37"/>
      <c r="F268" s="37"/>
      <c r="G268" s="37"/>
      <c r="H268" s="31"/>
      <c r="I268" s="390"/>
      <c r="J268" s="387"/>
      <c r="K268" s="389"/>
      <c r="L268" s="388"/>
      <c r="M268" s="128"/>
      <c r="N268" s="128"/>
      <c r="O268" s="132"/>
    </row>
    <row r="269" spans="1:15" ht="12.75" hidden="1" x14ac:dyDescent="0.2">
      <c r="A269" s="124"/>
      <c r="B269" s="941"/>
      <c r="C269" s="942"/>
      <c r="D269" s="943"/>
      <c r="E269" s="37"/>
      <c r="F269" s="37"/>
      <c r="G269" s="37"/>
      <c r="H269" s="31"/>
      <c r="I269" s="390"/>
      <c r="J269" s="387"/>
      <c r="K269" s="389"/>
      <c r="L269" s="388"/>
      <c r="M269" s="128"/>
      <c r="N269" s="128"/>
      <c r="O269" s="132"/>
    </row>
    <row r="270" spans="1:15" ht="12.75" hidden="1" x14ac:dyDescent="0.2">
      <c r="A270" s="124"/>
      <c r="B270" s="941"/>
      <c r="C270" s="942"/>
      <c r="D270" s="943"/>
      <c r="E270" s="37"/>
      <c r="F270" s="37"/>
      <c r="G270" s="37"/>
      <c r="H270" s="53"/>
      <c r="I270" s="390"/>
      <c r="J270" s="387"/>
      <c r="K270" s="389"/>
      <c r="L270" s="388"/>
      <c r="M270" s="302"/>
      <c r="N270" s="548"/>
      <c r="O270" s="548"/>
    </row>
    <row r="271" spans="1:15" ht="12.75" hidden="1" x14ac:dyDescent="0.2">
      <c r="A271" s="124"/>
      <c r="B271" s="941"/>
      <c r="C271" s="942"/>
      <c r="D271" s="943"/>
      <c r="E271" s="37"/>
      <c r="F271" s="37"/>
      <c r="G271" s="37"/>
      <c r="H271" s="8"/>
      <c r="I271" s="390"/>
      <c r="J271" s="387"/>
      <c r="K271" s="389"/>
      <c r="L271" s="388"/>
      <c r="M271" s="128"/>
      <c r="N271" s="128"/>
      <c r="O271" s="132"/>
    </row>
    <row r="272" spans="1:15" ht="12.75" hidden="1" x14ac:dyDescent="0.2">
      <c r="A272" s="124"/>
      <c r="B272" s="941"/>
      <c r="C272" s="942"/>
      <c r="D272" s="943"/>
      <c r="E272" s="37"/>
      <c r="F272" s="37"/>
      <c r="G272" s="37"/>
      <c r="H272" s="53"/>
      <c r="I272" s="390"/>
      <c r="J272" s="35"/>
      <c r="K272" s="35"/>
      <c r="L272" s="35"/>
      <c r="M272" s="129"/>
      <c r="N272" s="129"/>
      <c r="O272" s="129"/>
    </row>
    <row r="273" spans="1:15" ht="12.75" hidden="1" x14ac:dyDescent="0.2">
      <c r="A273" s="124"/>
      <c r="B273" s="941"/>
      <c r="C273" s="942"/>
      <c r="D273" s="943"/>
      <c r="E273" s="37"/>
      <c r="F273" s="37"/>
      <c r="G273" s="37"/>
      <c r="H273" s="53"/>
    </row>
    <row r="274" spans="1:15" ht="12.75" hidden="1" x14ac:dyDescent="0.2">
      <c r="A274" s="124"/>
      <c r="B274" s="941"/>
      <c r="C274" s="942"/>
      <c r="D274" s="943"/>
      <c r="E274" s="37"/>
      <c r="F274" s="37"/>
      <c r="G274" s="37"/>
      <c r="H274" s="53"/>
      <c r="I274" s="137"/>
      <c r="J274" s="34"/>
      <c r="K274" s="34"/>
      <c r="L274" s="34"/>
      <c r="M274" s="129"/>
      <c r="N274" s="129"/>
      <c r="O274" s="129"/>
    </row>
    <row r="275" spans="1:15" ht="12.75" hidden="1" x14ac:dyDescent="0.2">
      <c r="A275" s="124"/>
      <c r="B275" s="941"/>
      <c r="C275" s="942"/>
      <c r="D275" s="943"/>
      <c r="E275" s="37"/>
      <c r="F275" s="37"/>
      <c r="G275" s="37"/>
      <c r="H275" s="53"/>
    </row>
    <row r="276" spans="1:15" ht="12.75" hidden="1" x14ac:dyDescent="0.2">
      <c r="A276" s="124"/>
      <c r="B276" s="941"/>
      <c r="C276" s="942"/>
      <c r="D276" s="943"/>
      <c r="E276" s="37"/>
      <c r="F276" s="37"/>
      <c r="G276" s="37"/>
      <c r="H276" s="53"/>
    </row>
    <row r="277" spans="1:15" ht="12.75" hidden="1" x14ac:dyDescent="0.2">
      <c r="A277" s="124"/>
      <c r="B277" s="941"/>
      <c r="C277" s="942"/>
      <c r="D277" s="943"/>
      <c r="E277" s="37"/>
      <c r="F277" s="37"/>
      <c r="G277" s="37"/>
      <c r="H277" s="53"/>
    </row>
    <row r="278" spans="1:15" ht="12.75" hidden="1" x14ac:dyDescent="0.2">
      <c r="A278" s="124"/>
      <c r="B278" s="941"/>
      <c r="C278" s="942"/>
      <c r="D278" s="943"/>
      <c r="E278" s="37"/>
      <c r="F278" s="37"/>
      <c r="G278" s="37"/>
      <c r="H278" s="53"/>
      <c r="I278" s="947"/>
      <c r="J278" s="948"/>
      <c r="K278" s="948"/>
      <c r="L278" s="948"/>
      <c r="M278" s="948"/>
      <c r="N278" s="948"/>
      <c r="O278" s="949"/>
    </row>
    <row r="279" spans="1:15" ht="12.75" hidden="1" customHeight="1" x14ac:dyDescent="0.2">
      <c r="A279" s="306"/>
      <c r="B279" s="941"/>
      <c r="C279" s="942"/>
      <c r="D279" s="943"/>
      <c r="E279" s="129"/>
      <c r="F279" s="129"/>
      <c r="G279" s="129"/>
      <c r="H279" s="53"/>
      <c r="I279" s="950"/>
      <c r="J279" s="951"/>
      <c r="K279" s="951"/>
      <c r="L279" s="951"/>
      <c r="M279" s="951"/>
      <c r="N279" s="951"/>
      <c r="O279" s="952"/>
    </row>
    <row r="280" spans="1:15" ht="12.75" hidden="1" x14ac:dyDescent="0.2">
      <c r="A280" s="938"/>
      <c r="B280" s="939"/>
      <c r="C280" s="939"/>
      <c r="D280" s="939"/>
      <c r="E280" s="939"/>
      <c r="F280" s="939"/>
      <c r="G280" s="940"/>
      <c r="H280" s="53"/>
      <c r="I280" s="17"/>
      <c r="J280" s="18"/>
      <c r="K280" s="18"/>
      <c r="L280" s="18"/>
      <c r="M280" s="18"/>
      <c r="N280" s="18"/>
      <c r="O280" s="18"/>
    </row>
    <row r="281" spans="1:15" ht="12.75" hidden="1" x14ac:dyDescent="0.2">
      <c r="A281" s="124"/>
      <c r="B281" s="941"/>
      <c r="C281" s="942"/>
      <c r="D281" s="943"/>
      <c r="E281" s="37"/>
      <c r="F281" s="37"/>
      <c r="G281" s="37"/>
      <c r="H281" s="53"/>
      <c r="I281" s="53"/>
      <c r="J281" s="53"/>
      <c r="K281" s="53"/>
      <c r="L281" s="14"/>
      <c r="M281" s="54"/>
    </row>
    <row r="282" spans="1:15" ht="12.75" hidden="1" x14ac:dyDescent="0.2">
      <c r="A282" s="124"/>
      <c r="B282" s="941"/>
      <c r="C282" s="942"/>
      <c r="D282" s="943"/>
      <c r="E282" s="37"/>
      <c r="F282" s="37"/>
      <c r="G282" s="37"/>
      <c r="H282" s="53"/>
    </row>
    <row r="283" spans="1:15" ht="12.75" hidden="1" x14ac:dyDescent="0.2">
      <c r="A283" s="124"/>
      <c r="B283" s="941"/>
      <c r="C283" s="942"/>
      <c r="D283" s="943"/>
      <c r="E283" s="37"/>
      <c r="F283" s="37"/>
      <c r="G283" s="37"/>
      <c r="H283" s="53"/>
      <c r="I283" s="252"/>
      <c r="J283" s="1009"/>
      <c r="K283" s="1010"/>
      <c r="L283" s="1011"/>
      <c r="M283" s="129"/>
      <c r="N283" s="129"/>
      <c r="O283" s="129"/>
    </row>
    <row r="284" spans="1:15" ht="12.75" hidden="1" x14ac:dyDescent="0.2">
      <c r="A284" s="124"/>
      <c r="B284" s="941"/>
      <c r="C284" s="942"/>
      <c r="D284" s="943"/>
      <c r="E284" s="37"/>
      <c r="F284" s="37"/>
      <c r="G284" s="37"/>
      <c r="H284" s="53"/>
      <c r="I284" s="318"/>
      <c r="J284" s="1009"/>
      <c r="K284" s="1010"/>
      <c r="L284" s="1011"/>
      <c r="M284" s="128"/>
      <c r="N284" s="128"/>
      <c r="O284" s="132"/>
    </row>
    <row r="285" spans="1:15" ht="12.75" hidden="1" x14ac:dyDescent="0.2">
      <c r="A285" s="124"/>
      <c r="B285" s="941"/>
      <c r="C285" s="942"/>
      <c r="D285" s="943"/>
      <c r="E285" s="37"/>
      <c r="F285" s="37"/>
      <c r="G285" s="37"/>
      <c r="H285" s="53"/>
      <c r="I285" s="315"/>
      <c r="J285" s="1009"/>
      <c r="K285" s="1010"/>
      <c r="L285" s="1011"/>
      <c r="M285" s="128"/>
      <c r="N285" s="128"/>
      <c r="O285" s="132"/>
    </row>
    <row r="286" spans="1:15" ht="12.75" hidden="1" x14ac:dyDescent="0.2">
      <c r="A286" s="124"/>
      <c r="B286" s="941"/>
      <c r="C286" s="942"/>
      <c r="D286" s="943"/>
      <c r="E286" s="37"/>
      <c r="F286" s="37"/>
      <c r="G286" s="37"/>
      <c r="H286" s="53"/>
      <c r="I286" s="315"/>
      <c r="J286" s="1009"/>
      <c r="K286" s="1010"/>
      <c r="L286" s="1011"/>
      <c r="M286" s="128"/>
      <c r="N286" s="128"/>
      <c r="O286" s="132"/>
    </row>
    <row r="287" spans="1:15" ht="12.75" hidden="1" x14ac:dyDescent="0.2">
      <c r="A287" s="124"/>
      <c r="B287" s="941"/>
      <c r="C287" s="942"/>
      <c r="D287" s="943"/>
      <c r="E287" s="37"/>
      <c r="F287" s="37"/>
      <c r="G287" s="37"/>
      <c r="H287" s="53"/>
      <c r="I287" s="315"/>
      <c r="J287" s="998"/>
      <c r="K287" s="998"/>
      <c r="L287" s="998"/>
      <c r="M287" s="344" t="str">
        <f>IF(SUM(M284:M286)=M283,"OK","STOP")</f>
        <v>OK</v>
      </c>
      <c r="N287" s="344" t="str">
        <f>IF(SUM(N284:N286)=N283,"OK","STOP")</f>
        <v>OK</v>
      </c>
      <c r="O287" s="344" t="str">
        <f>IF(SUM(O284:O286)=O283,"OK","STOP")</f>
        <v>OK</v>
      </c>
    </row>
    <row r="288" spans="1:15" ht="12.75" hidden="1" x14ac:dyDescent="0.2">
      <c r="A288" s="124"/>
      <c r="B288" s="941"/>
      <c r="C288" s="942"/>
      <c r="D288" s="943"/>
      <c r="E288" s="129"/>
      <c r="F288" s="129"/>
      <c r="G288" s="129"/>
      <c r="H288" s="53"/>
      <c r="I288" s="421" t="str">
        <f>I250</f>
        <v>Shpjegimet teknike</v>
      </c>
      <c r="J288" s="10"/>
      <c r="K288" s="10"/>
      <c r="L288" s="10"/>
      <c r="M288" s="10"/>
      <c r="N288" s="10"/>
      <c r="O288" s="10"/>
    </row>
    <row r="289" spans="1:15" ht="12.75" hidden="1" x14ac:dyDescent="0.2">
      <c r="A289" s="124"/>
      <c r="B289" s="941"/>
      <c r="C289" s="942"/>
      <c r="D289" s="943"/>
      <c r="E289" s="37"/>
      <c r="F289" s="37"/>
      <c r="G289" s="37"/>
      <c r="H289" s="53"/>
      <c r="I289" s="419">
        <f>M262</f>
        <v>0</v>
      </c>
      <c r="J289" s="983"/>
      <c r="K289" s="984"/>
      <c r="L289" s="984"/>
      <c r="M289" s="984"/>
      <c r="N289" s="984"/>
      <c r="O289" s="985"/>
    </row>
    <row r="290" spans="1:15" ht="12.75" hidden="1" x14ac:dyDescent="0.2">
      <c r="A290" s="124"/>
      <c r="B290" s="971"/>
      <c r="C290" s="972"/>
      <c r="D290" s="973"/>
      <c r="E290" s="37"/>
      <c r="F290" s="37"/>
      <c r="G290" s="37"/>
      <c r="H290" s="53"/>
      <c r="I290" s="420"/>
      <c r="J290" s="986"/>
      <c r="K290" s="987"/>
      <c r="L290" s="987"/>
      <c r="M290" s="987"/>
      <c r="N290" s="987"/>
      <c r="O290" s="988"/>
    </row>
    <row r="291" spans="1:15" ht="12.75" hidden="1" x14ac:dyDescent="0.2">
      <c r="A291" s="252"/>
      <c r="B291" s="941"/>
      <c r="C291" s="942"/>
      <c r="D291" s="311"/>
      <c r="E291" s="308"/>
      <c r="F291" s="308"/>
      <c r="G291" s="308"/>
      <c r="H291" s="53"/>
      <c r="I291" s="419">
        <f>N262</f>
        <v>0</v>
      </c>
      <c r="J291" s="983"/>
      <c r="K291" s="984"/>
      <c r="L291" s="984"/>
      <c r="M291" s="984"/>
      <c r="N291" s="984"/>
      <c r="O291" s="985"/>
    </row>
    <row r="292" spans="1:15" ht="12.75" hidden="1" x14ac:dyDescent="0.2">
      <c r="A292" s="124"/>
      <c r="B292" s="974"/>
      <c r="C292" s="975"/>
      <c r="D292" s="976"/>
      <c r="E292" s="129"/>
      <c r="F292" s="129"/>
      <c r="G292" s="129"/>
      <c r="H292" s="53"/>
      <c r="I292" s="420"/>
      <c r="J292" s="989"/>
      <c r="K292" s="990"/>
      <c r="L292" s="990"/>
      <c r="M292" s="990"/>
      <c r="N292" s="990"/>
      <c r="O292" s="991"/>
    </row>
    <row r="293" spans="1:15" ht="12.75" hidden="1" x14ac:dyDescent="0.2">
      <c r="A293" s="125"/>
      <c r="B293" s="210"/>
      <c r="C293" s="126"/>
      <c r="D293" s="126"/>
      <c r="E293" s="10"/>
      <c r="F293" s="10"/>
      <c r="G293" s="133"/>
      <c r="H293" s="53"/>
      <c r="I293" s="419">
        <f>O262</f>
        <v>0</v>
      </c>
      <c r="J293" s="983"/>
      <c r="K293" s="984"/>
      <c r="L293" s="984"/>
      <c r="M293" s="984"/>
      <c r="N293" s="984"/>
      <c r="O293" s="985"/>
    </row>
    <row r="294" spans="1:15" ht="12.75" hidden="1" x14ac:dyDescent="0.2">
      <c r="A294" s="137"/>
      <c r="B294" s="34"/>
      <c r="C294" s="34"/>
      <c r="D294" s="34"/>
      <c r="E294" s="129"/>
      <c r="F294" s="129"/>
      <c r="G294" s="129"/>
      <c r="H294" s="53"/>
      <c r="I294" s="420"/>
      <c r="J294" s="989"/>
      <c r="K294" s="990"/>
      <c r="L294" s="990"/>
      <c r="M294" s="990"/>
      <c r="N294" s="990"/>
      <c r="O294" s="991"/>
    </row>
  </sheetData>
  <sheetProtection algorithmName="SHA-512" hashValue="ocAX2GAeGk7VYXSSDzui5JkgKXWkUSKAEKm6DHEg9A4VcfgYyUvGaT5e1Y7ottaTvmp5qCp1HCVqbsp/r5HB4w==" saltValue="gw5Li+QbcGt3R1mlTYztuQ==" spinCount="100000" sheet="1" objects="1" scenarios="1" selectLockedCells="1"/>
  <mergeCells count="338">
    <mergeCell ref="J293:O294"/>
    <mergeCell ref="I153:O153"/>
    <mergeCell ref="I191:O191"/>
    <mergeCell ref="I229:O229"/>
    <mergeCell ref="I72:O72"/>
    <mergeCell ref="I75:O75"/>
    <mergeCell ref="J136:O137"/>
    <mergeCell ref="J138:O139"/>
    <mergeCell ref="J140:O141"/>
    <mergeCell ref="J175:O176"/>
    <mergeCell ref="J177:O178"/>
    <mergeCell ref="J179:O180"/>
    <mergeCell ref="J213:O214"/>
    <mergeCell ref="J133:L133"/>
    <mergeCell ref="J211:L211"/>
    <mergeCell ref="J245:L245"/>
    <mergeCell ref="J246:L246"/>
    <mergeCell ref="J247:L247"/>
    <mergeCell ref="J248:L248"/>
    <mergeCell ref="J249:L249"/>
    <mergeCell ref="J251:O252"/>
    <mergeCell ref="J130:L130"/>
    <mergeCell ref="J172:L172"/>
    <mergeCell ref="J173:L173"/>
    <mergeCell ref="I150:O150"/>
    <mergeCell ref="B144:O144"/>
    <mergeCell ref="B145:O145"/>
    <mergeCell ref="A147:G147"/>
    <mergeCell ref="I147:O147"/>
    <mergeCell ref="J131:L131"/>
    <mergeCell ref="J132:L132"/>
    <mergeCell ref="B124:D124"/>
    <mergeCell ref="B125:D125"/>
    <mergeCell ref="I125:O126"/>
    <mergeCell ref="B126:D126"/>
    <mergeCell ref="A127:G127"/>
    <mergeCell ref="B128:D128"/>
    <mergeCell ref="B129:D129"/>
    <mergeCell ref="B130:D130"/>
    <mergeCell ref="B131:D131"/>
    <mergeCell ref="B132:D132"/>
    <mergeCell ref="B156:D156"/>
    <mergeCell ref="B157:D157"/>
    <mergeCell ref="B158:D158"/>
    <mergeCell ref="A152:G152"/>
    <mergeCell ref="A153:G153"/>
    <mergeCell ref="B154:D154"/>
    <mergeCell ref="B155:D155"/>
    <mergeCell ref="B138:C138"/>
    <mergeCell ref="B139:D139"/>
    <mergeCell ref="I188:O188"/>
    <mergeCell ref="B173:D173"/>
    <mergeCell ref="B174:D174"/>
    <mergeCell ref="B175:D175"/>
    <mergeCell ref="B176:D176"/>
    <mergeCell ref="B177:C177"/>
    <mergeCell ref="B178:D178"/>
    <mergeCell ref="B183:O183"/>
    <mergeCell ref="B184:O184"/>
    <mergeCell ref="A185:G185"/>
    <mergeCell ref="I185:O185"/>
    <mergeCell ref="I164:O165"/>
    <mergeCell ref="B165:D165"/>
    <mergeCell ref="B163:D163"/>
    <mergeCell ref="B164:D164"/>
    <mergeCell ref="J169:L169"/>
    <mergeCell ref="J170:L170"/>
    <mergeCell ref="J171:L171"/>
    <mergeCell ref="B287:D287"/>
    <mergeCell ref="B288:D288"/>
    <mergeCell ref="B273:D273"/>
    <mergeCell ref="B274:D274"/>
    <mergeCell ref="B275:D275"/>
    <mergeCell ref="B276:D276"/>
    <mergeCell ref="B277:D277"/>
    <mergeCell ref="B270:D270"/>
    <mergeCell ref="B271:D271"/>
    <mergeCell ref="B272:D272"/>
    <mergeCell ref="A266:G266"/>
    <mergeCell ref="A267:G267"/>
    <mergeCell ref="B268:D268"/>
    <mergeCell ref="B269:D269"/>
    <mergeCell ref="I264:O264"/>
    <mergeCell ref="B253:C253"/>
    <mergeCell ref="B254:D254"/>
    <mergeCell ref="B289:D289"/>
    <mergeCell ref="B290:D290"/>
    <mergeCell ref="B291:C291"/>
    <mergeCell ref="B292:D292"/>
    <mergeCell ref="I278:O279"/>
    <mergeCell ref="B279:D279"/>
    <mergeCell ref="A280:G280"/>
    <mergeCell ref="B281:D281"/>
    <mergeCell ref="B282:D282"/>
    <mergeCell ref="B283:D283"/>
    <mergeCell ref="B284:D284"/>
    <mergeCell ref="B285:D285"/>
    <mergeCell ref="B286:D286"/>
    <mergeCell ref="J283:L283"/>
    <mergeCell ref="J284:L284"/>
    <mergeCell ref="J285:L285"/>
    <mergeCell ref="J286:L286"/>
    <mergeCell ref="J287:L287"/>
    <mergeCell ref="J289:O290"/>
    <mergeCell ref="J291:O292"/>
    <mergeCell ref="B278:D278"/>
    <mergeCell ref="B259:O259"/>
    <mergeCell ref="B260:O260"/>
    <mergeCell ref="A261:G261"/>
    <mergeCell ref="I261:O261"/>
    <mergeCell ref="J253:O254"/>
    <mergeCell ref="J255:O256"/>
    <mergeCell ref="B244:D244"/>
    <mergeCell ref="B245:D245"/>
    <mergeCell ref="B246:D246"/>
    <mergeCell ref="B247:D247"/>
    <mergeCell ref="B248:D248"/>
    <mergeCell ref="B249:D249"/>
    <mergeCell ref="B250:D250"/>
    <mergeCell ref="B251:D251"/>
    <mergeCell ref="B252:D252"/>
    <mergeCell ref="B239:D239"/>
    <mergeCell ref="B240:D240"/>
    <mergeCell ref="I240:O241"/>
    <mergeCell ref="B241:D241"/>
    <mergeCell ref="A242:G242"/>
    <mergeCell ref="B243:D243"/>
    <mergeCell ref="B234:D234"/>
    <mergeCell ref="B235:D235"/>
    <mergeCell ref="B236:D236"/>
    <mergeCell ref="B237:D237"/>
    <mergeCell ref="B238:D238"/>
    <mergeCell ref="B231:D231"/>
    <mergeCell ref="B232:D232"/>
    <mergeCell ref="B233:D233"/>
    <mergeCell ref="A228:G228"/>
    <mergeCell ref="A229:G229"/>
    <mergeCell ref="B230:D230"/>
    <mergeCell ref="A223:G223"/>
    <mergeCell ref="I223:O223"/>
    <mergeCell ref="I226:O226"/>
    <mergeCell ref="B213:D213"/>
    <mergeCell ref="B214:D214"/>
    <mergeCell ref="B215:C215"/>
    <mergeCell ref="B216:D216"/>
    <mergeCell ref="B221:O221"/>
    <mergeCell ref="B222:O222"/>
    <mergeCell ref="J215:O216"/>
    <mergeCell ref="J217:O218"/>
    <mergeCell ref="A204:G204"/>
    <mergeCell ref="B205:D205"/>
    <mergeCell ref="B206:D206"/>
    <mergeCell ref="B207:D207"/>
    <mergeCell ref="B208:D208"/>
    <mergeCell ref="B209:D209"/>
    <mergeCell ref="B210:D210"/>
    <mergeCell ref="B211:D211"/>
    <mergeCell ref="B212:D212"/>
    <mergeCell ref="J207:L207"/>
    <mergeCell ref="J208:L208"/>
    <mergeCell ref="J209:L209"/>
    <mergeCell ref="J210:L210"/>
    <mergeCell ref="B200:D200"/>
    <mergeCell ref="B201:D201"/>
    <mergeCell ref="B202:D202"/>
    <mergeCell ref="I202:O203"/>
    <mergeCell ref="B203:D203"/>
    <mergeCell ref="B195:D195"/>
    <mergeCell ref="B196:D196"/>
    <mergeCell ref="B197:D197"/>
    <mergeCell ref="B198:D198"/>
    <mergeCell ref="B194:D194"/>
    <mergeCell ref="J187:K187"/>
    <mergeCell ref="A190:G190"/>
    <mergeCell ref="A191:G191"/>
    <mergeCell ref="B199:D199"/>
    <mergeCell ref="B133:D133"/>
    <mergeCell ref="B134:D134"/>
    <mergeCell ref="B135:D135"/>
    <mergeCell ref="B136:D136"/>
    <mergeCell ref="B137:D137"/>
    <mergeCell ref="B192:D192"/>
    <mergeCell ref="B193:D193"/>
    <mergeCell ref="J134:L134"/>
    <mergeCell ref="A166:G166"/>
    <mergeCell ref="B167:D167"/>
    <mergeCell ref="B168:D168"/>
    <mergeCell ref="B169:D169"/>
    <mergeCell ref="B170:D170"/>
    <mergeCell ref="B171:D171"/>
    <mergeCell ref="B172:D172"/>
    <mergeCell ref="B159:D159"/>
    <mergeCell ref="B160:D160"/>
    <mergeCell ref="B161:D161"/>
    <mergeCell ref="B162:D162"/>
    <mergeCell ref="B119:D119"/>
    <mergeCell ref="B120:D120"/>
    <mergeCell ref="B121:D121"/>
    <mergeCell ref="B122:D122"/>
    <mergeCell ref="B123:D123"/>
    <mergeCell ref="B105:O105"/>
    <mergeCell ref="B106:O106"/>
    <mergeCell ref="J95:L95"/>
    <mergeCell ref="J97:O98"/>
    <mergeCell ref="J99:O100"/>
    <mergeCell ref="J101:O102"/>
    <mergeCell ref="B116:D116"/>
    <mergeCell ref="B117:D117"/>
    <mergeCell ref="B118:D118"/>
    <mergeCell ref="A113:G113"/>
    <mergeCell ref="A114:G114"/>
    <mergeCell ref="B115:D115"/>
    <mergeCell ref="A108:G108"/>
    <mergeCell ref="I108:O108"/>
    <mergeCell ref="I111:O111"/>
    <mergeCell ref="I114:O114"/>
    <mergeCell ref="I86:O87"/>
    <mergeCell ref="B87:D87"/>
    <mergeCell ref="A88:G88"/>
    <mergeCell ref="B89:D89"/>
    <mergeCell ref="B90:D90"/>
    <mergeCell ref="B97:D97"/>
    <mergeCell ref="B98:D98"/>
    <mergeCell ref="B99:C99"/>
    <mergeCell ref="B100:D100"/>
    <mergeCell ref="J91:L91"/>
    <mergeCell ref="J92:L92"/>
    <mergeCell ref="J93:L93"/>
    <mergeCell ref="J94:L94"/>
    <mergeCell ref="B91:D91"/>
    <mergeCell ref="B92:D92"/>
    <mergeCell ref="B93:D93"/>
    <mergeCell ref="B94:D94"/>
    <mergeCell ref="B95:D95"/>
    <mergeCell ref="B96:D96"/>
    <mergeCell ref="B79:D79"/>
    <mergeCell ref="B80:D80"/>
    <mergeCell ref="B81:D81"/>
    <mergeCell ref="B82:D82"/>
    <mergeCell ref="B83:D83"/>
    <mergeCell ref="B84:D84"/>
    <mergeCell ref="B85:D85"/>
    <mergeCell ref="B86:D86"/>
    <mergeCell ref="A75:G75"/>
    <mergeCell ref="B76:D76"/>
    <mergeCell ref="B77:D77"/>
    <mergeCell ref="B78:D78"/>
    <mergeCell ref="A74:G74"/>
    <mergeCell ref="B67:O67"/>
    <mergeCell ref="A69:G69"/>
    <mergeCell ref="I69:O69"/>
    <mergeCell ref="A57:K57"/>
    <mergeCell ref="A58:L58"/>
    <mergeCell ref="A59:L59"/>
    <mergeCell ref="A60:K60"/>
    <mergeCell ref="A61:L61"/>
    <mergeCell ref="A62:L62"/>
    <mergeCell ref="A63:K63"/>
    <mergeCell ref="B66:O66"/>
    <mergeCell ref="A53:L53"/>
    <mergeCell ref="A54:K54"/>
    <mergeCell ref="A55:L55"/>
    <mergeCell ref="A56:L56"/>
    <mergeCell ref="B41:D41"/>
    <mergeCell ref="B42:D42"/>
    <mergeCell ref="B43:D43"/>
    <mergeCell ref="B44:D44"/>
    <mergeCell ref="B45:C45"/>
    <mergeCell ref="B46:D46"/>
    <mergeCell ref="J43:O48"/>
    <mergeCell ref="J41:L41"/>
    <mergeCell ref="A34:G34"/>
    <mergeCell ref="B35:D35"/>
    <mergeCell ref="B36:D36"/>
    <mergeCell ref="B37:D37"/>
    <mergeCell ref="B38:D38"/>
    <mergeCell ref="B39:D39"/>
    <mergeCell ref="B40:D40"/>
    <mergeCell ref="A50:O50"/>
    <mergeCell ref="A52:L52"/>
    <mergeCell ref="J37:L37"/>
    <mergeCell ref="B27:D27"/>
    <mergeCell ref="B28:D28"/>
    <mergeCell ref="B29:D29"/>
    <mergeCell ref="B30:D30"/>
    <mergeCell ref="B31:D31"/>
    <mergeCell ref="B32:D32"/>
    <mergeCell ref="A21:G21"/>
    <mergeCell ref="B22:D22"/>
    <mergeCell ref="I22:O22"/>
    <mergeCell ref="B23:D23"/>
    <mergeCell ref="J23:L26"/>
    <mergeCell ref="B24:D24"/>
    <mergeCell ref="B25:D25"/>
    <mergeCell ref="B26:D26"/>
    <mergeCell ref="I32:O33"/>
    <mergeCell ref="B33:D33"/>
    <mergeCell ref="A15:G15"/>
    <mergeCell ref="I15:O15"/>
    <mergeCell ref="I18:O18"/>
    <mergeCell ref="A20:G20"/>
    <mergeCell ref="A11:B11"/>
    <mergeCell ref="C11:H11"/>
    <mergeCell ref="I11:K11"/>
    <mergeCell ref="L11:O11"/>
    <mergeCell ref="A13:O13"/>
    <mergeCell ref="B14:O14"/>
    <mergeCell ref="A17:G17"/>
    <mergeCell ref="A9:B9"/>
    <mergeCell ref="C9:H9"/>
    <mergeCell ref="I9:K9"/>
    <mergeCell ref="L9:O9"/>
    <mergeCell ref="A10:B10"/>
    <mergeCell ref="C10:H10"/>
    <mergeCell ref="I10:K10"/>
    <mergeCell ref="L10:O10"/>
    <mergeCell ref="A7:B7"/>
    <mergeCell ref="C7:H7"/>
    <mergeCell ref="I7:K7"/>
    <mergeCell ref="L7:O7"/>
    <mergeCell ref="A8:B8"/>
    <mergeCell ref="C8:H8"/>
    <mergeCell ref="I8:K8"/>
    <mergeCell ref="L8:O8"/>
    <mergeCell ref="A5:B5"/>
    <mergeCell ref="C5:H5"/>
    <mergeCell ref="I5:K5"/>
    <mergeCell ref="L5:O5"/>
    <mergeCell ref="A6:B6"/>
    <mergeCell ref="C6:H6"/>
    <mergeCell ref="I6:K6"/>
    <mergeCell ref="L6:O6"/>
    <mergeCell ref="B1:O1"/>
    <mergeCell ref="B2:O2"/>
    <mergeCell ref="A3:B3"/>
    <mergeCell ref="C3:O3"/>
    <mergeCell ref="A4:B4"/>
    <mergeCell ref="C4:O4"/>
  </mergeCells>
  <dataValidations disablePrompts="1" count="1">
    <dataValidation type="whole" errorStyle="warning" allowBlank="1" showInputMessage="1" showErrorMessage="1" errorTitle="CEILING TOO DEEP" sqref="M54:O54 M57:O57 M60:O60 M63:O65">
      <formula1>0</formula1>
      <formula2>1000000000</formula2>
    </dataValidation>
  </dataValidations>
  <pageMargins left="0.78740157480314965" right="0.70866141732283472" top="0.98425196850393704" bottom="0.78740157480314965" header="0.43307086614173229" footer="0.31496062992125984"/>
  <pageSetup paperSize="256" scale="77" fitToHeight="0" orientation="landscape" r:id="rId1"/>
  <headerFooter>
    <oddHeader>&amp;LPROGRAMI BUXHETOR AFATMESËM&amp;C 28 Shkurt 2019&amp;R&amp;A</oddHeader>
    <oddFooter>&amp;L&amp;8Copyright for Albania: Ministry of Finance and Economy / Local Finance Directory&amp;R1</oddFooter>
  </headerFooter>
  <rowBreaks count="6" manualBreakCount="6">
    <brk id="12" max="16383" man="1"/>
    <brk id="49" max="16383" man="1"/>
    <brk id="65" max="16383" man="1"/>
    <brk id="104" max="16383" man="1"/>
    <brk id="143" max="16383" man="1"/>
    <brk id="182" max="16383" man="1"/>
  </row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6">
    <tabColor rgb="FFFF0000"/>
    <pageSetUpPr fitToPage="1"/>
  </sheetPr>
  <dimension ref="A1:O294"/>
  <sheetViews>
    <sheetView showGridLines="0" zoomScaleNormal="100" workbookViewId="0">
      <selection activeCell="G91" sqref="G91"/>
    </sheetView>
  </sheetViews>
  <sheetFormatPr defaultColWidth="9.140625" defaultRowHeight="17.25" customHeight="1" x14ac:dyDescent="0.2"/>
  <cols>
    <col min="1" max="1" width="25.85546875" style="98" customWidth="1"/>
    <col min="2" max="7" width="9" style="98" customWidth="1"/>
    <col min="8" max="8" width="2.7109375" style="98" customWidth="1"/>
    <col min="9" max="9" width="29.85546875" style="98" customWidth="1"/>
    <col min="10" max="15" width="9" style="98" customWidth="1"/>
    <col min="16" max="16384" width="9.140625" style="98"/>
  </cols>
  <sheetData>
    <row r="1" spans="1:15" ht="13.5" customHeight="1" x14ac:dyDescent="0.2">
      <c r="A1" s="342" t="str">
        <f>'(B2) Struktura Organizative'!A5</f>
        <v>Numër</v>
      </c>
      <c r="B1" s="1008" t="str">
        <f>'(B2) Struktura Organizative'!B5</f>
        <v>Emri i Nënfunksionit</v>
      </c>
      <c r="C1" s="1008"/>
      <c r="D1" s="1008"/>
      <c r="E1" s="1008"/>
      <c r="F1" s="1008"/>
      <c r="G1" s="1008"/>
      <c r="H1" s="1008"/>
      <c r="I1" s="1008"/>
      <c r="J1" s="1008"/>
      <c r="K1" s="1008"/>
      <c r="L1" s="1008"/>
      <c r="M1" s="1008"/>
      <c r="N1" s="1008"/>
      <c r="O1" s="1008"/>
    </row>
    <row r="2" spans="1:15" s="121" customFormat="1" ht="18.75" customHeight="1" x14ac:dyDescent="0.25">
      <c r="A2" s="310" t="str">
        <f>'(G1) Fjalori'!A68</f>
        <v>Nënfunksioni 5</v>
      </c>
      <c r="B2" s="835" t="str">
        <f>+VLOOKUP($A2,'(B2) Struktura Organizative'!$A7:$E68,2,FALSE)</f>
        <v>036 Marrdheniet me komunitetin</v>
      </c>
      <c r="C2" s="835"/>
      <c r="D2" s="835"/>
      <c r="E2" s="835"/>
      <c r="F2" s="835"/>
      <c r="G2" s="835"/>
      <c r="H2" s="835"/>
      <c r="I2" s="835"/>
      <c r="J2" s="835"/>
      <c r="K2" s="835"/>
      <c r="L2" s="835"/>
      <c r="M2" s="835"/>
      <c r="N2" s="835"/>
      <c r="O2" s="835"/>
    </row>
    <row r="3" spans="1:15" ht="12.75" customHeight="1" x14ac:dyDescent="0.2">
      <c r="A3" s="925" t="str">
        <f>'(B2) Struktura Organizative'!C5</f>
        <v>Drejtoria / Departamenti</v>
      </c>
      <c r="B3" s="926"/>
      <c r="C3" s="925" t="str">
        <f>'(B2) Struktura Organizative'!D5</f>
        <v>Kryetari i programit</v>
      </c>
      <c r="D3" s="927"/>
      <c r="E3" s="927"/>
      <c r="F3" s="927"/>
      <c r="G3" s="927"/>
      <c r="H3" s="927"/>
      <c r="I3" s="927"/>
      <c r="J3" s="927"/>
      <c r="K3" s="927"/>
      <c r="L3" s="927"/>
      <c r="M3" s="927"/>
      <c r="N3" s="927"/>
      <c r="O3" s="926"/>
    </row>
    <row r="4" spans="1:15" ht="12.75" customHeight="1" x14ac:dyDescent="0.2">
      <c r="A4" s="928"/>
      <c r="B4" s="929"/>
      <c r="C4" s="930">
        <f>+VLOOKUP($A2,'(B2) Struktura Organizative'!$A7:$E68,4,FALSE)</f>
        <v>0</v>
      </c>
      <c r="D4" s="931"/>
      <c r="E4" s="931"/>
      <c r="F4" s="931"/>
      <c r="G4" s="931"/>
      <c r="H4" s="931"/>
      <c r="I4" s="931"/>
      <c r="J4" s="931"/>
      <c r="K4" s="931"/>
      <c r="L4" s="931"/>
      <c r="M4" s="931"/>
      <c r="N4" s="931"/>
      <c r="O4" s="932"/>
    </row>
    <row r="5" spans="1:15" ht="27" customHeight="1" x14ac:dyDescent="0.2">
      <c r="A5" s="919"/>
      <c r="B5" s="920"/>
      <c r="C5" s="921" t="str">
        <f>'(B3) Struktura Funksionale'!C5</f>
        <v>Emri i programit</v>
      </c>
      <c r="D5" s="922"/>
      <c r="E5" s="922"/>
      <c r="F5" s="922"/>
      <c r="G5" s="922"/>
      <c r="H5" s="923"/>
      <c r="I5" s="921" t="str">
        <f>'(B3) Struktura Funksionale'!D5</f>
        <v>Programi:  detyrueshme / shtesë</v>
      </c>
      <c r="J5" s="922"/>
      <c r="K5" s="923"/>
      <c r="L5" s="924" t="str">
        <f>'(B3) Struktura Funksionale'!E5</f>
        <v>Programi: I veti / I deleguar / Transferuar</v>
      </c>
      <c r="M5" s="924"/>
      <c r="N5" s="924"/>
      <c r="O5" s="924"/>
    </row>
    <row r="6" spans="1:15" ht="13.5" customHeight="1" x14ac:dyDescent="0.2">
      <c r="A6" s="914" t="str">
        <f>'(B3) Struktura Funksionale'!A30</f>
        <v>Programi 5a</v>
      </c>
      <c r="B6" s="915"/>
      <c r="C6" s="916" t="str">
        <f>VLOOKUP($A6,'(B3) Struktura Funksionale'!$A$7:$E$146,3,FALSE)</f>
        <v>Marrdheniet me komunitetin</v>
      </c>
      <c r="D6" s="917"/>
      <c r="E6" s="917"/>
      <c r="F6" s="917"/>
      <c r="G6" s="917"/>
      <c r="H6" s="918"/>
      <c r="I6" s="916" t="str">
        <f>VLOOKUP($A6,'(B3) Struktura Funksionale'!$A$7:$E$146,4,FALSE)</f>
        <v>E detyrueshme</v>
      </c>
      <c r="J6" s="917"/>
      <c r="K6" s="918"/>
      <c r="L6" s="916" t="str">
        <f>VLOOKUP($A6,'(B3) Struktura Funksionale'!$A$7:$E$146,5,FALSE)</f>
        <v>I veti</v>
      </c>
      <c r="M6" s="917"/>
      <c r="N6" s="917"/>
      <c r="O6" s="918"/>
    </row>
    <row r="7" spans="1:15" ht="13.5" hidden="1" customHeight="1" x14ac:dyDescent="0.2">
      <c r="A7" s="914" t="str">
        <f>'(B3) Struktura Funksionale'!A31</f>
        <v>Programi 5b</v>
      </c>
      <c r="B7" s="915"/>
      <c r="C7" s="916" t="str">
        <f>VLOOKUP($A7,'(B3) Struktura Funksionale'!$A$7:$E$146,3,FALSE)</f>
        <v>Supervizionimi administrativ lokal</v>
      </c>
      <c r="D7" s="917"/>
      <c r="E7" s="917"/>
      <c r="F7" s="917"/>
      <c r="G7" s="917"/>
      <c r="H7" s="918"/>
      <c r="I7" s="916" t="str">
        <f>VLOOKUP($A7,'(B3) Struktura Funksionale'!$A$7:$E$146,4,FALSE)</f>
        <v>E detyrueshme</v>
      </c>
      <c r="J7" s="917"/>
      <c r="K7" s="918"/>
      <c r="L7" s="916" t="str">
        <f>VLOOKUP($A7,'(B3) Struktura Funksionale'!$A$7:$E$146,5,FALSE)</f>
        <v>I veti</v>
      </c>
      <c r="M7" s="917"/>
      <c r="N7" s="917"/>
      <c r="O7" s="918"/>
    </row>
    <row r="8" spans="1:15" ht="13.5" customHeight="1" x14ac:dyDescent="0.2">
      <c r="A8" s="914" t="str">
        <f>'(B3) Struktura Funksionale'!A32</f>
        <v>Programi 5c</v>
      </c>
      <c r="B8" s="915"/>
      <c r="C8" s="916">
        <f>VLOOKUP($A8,'(B3) Struktura Funksionale'!$A$7:$E$146,3,FALSE)</f>
        <v>0</v>
      </c>
      <c r="D8" s="917"/>
      <c r="E8" s="917"/>
      <c r="F8" s="917"/>
      <c r="G8" s="917"/>
      <c r="H8" s="918"/>
      <c r="I8" s="916">
        <f>VLOOKUP($A8,'(B3) Struktura Funksionale'!$A$7:$E$146,4,FALSE)</f>
        <v>0</v>
      </c>
      <c r="J8" s="917"/>
      <c r="K8" s="918"/>
      <c r="L8" s="916">
        <f>VLOOKUP($A8,'(B3) Struktura Funksionale'!$A$7:$E$146,5,FALSE)</f>
        <v>0</v>
      </c>
      <c r="M8" s="917"/>
      <c r="N8" s="917"/>
      <c r="O8" s="918"/>
    </row>
    <row r="9" spans="1:15" ht="13.5" hidden="1" customHeight="1" x14ac:dyDescent="0.2">
      <c r="A9" s="914"/>
      <c r="B9" s="915"/>
      <c r="C9" s="916"/>
      <c r="D9" s="917"/>
      <c r="E9" s="917"/>
      <c r="F9" s="917"/>
      <c r="G9" s="917"/>
      <c r="H9" s="918"/>
      <c r="I9" s="916"/>
      <c r="J9" s="917"/>
      <c r="K9" s="918"/>
      <c r="L9" s="916"/>
      <c r="M9" s="917"/>
      <c r="N9" s="917"/>
      <c r="O9" s="918"/>
    </row>
    <row r="10" spans="1:15" ht="13.5" hidden="1" customHeight="1" x14ac:dyDescent="0.2">
      <c r="A10" s="914"/>
      <c r="B10" s="915"/>
      <c r="C10" s="916"/>
      <c r="D10" s="917"/>
      <c r="E10" s="917"/>
      <c r="F10" s="917"/>
      <c r="G10" s="917"/>
      <c r="H10" s="918"/>
      <c r="I10" s="916"/>
      <c r="J10" s="917"/>
      <c r="K10" s="918"/>
      <c r="L10" s="916"/>
      <c r="M10" s="917"/>
      <c r="N10" s="917"/>
      <c r="O10" s="918"/>
    </row>
    <row r="11" spans="1:15" ht="13.5" hidden="1" customHeight="1" x14ac:dyDescent="0.2">
      <c r="A11" s="914"/>
      <c r="B11" s="915"/>
      <c r="C11" s="916"/>
      <c r="D11" s="917"/>
      <c r="E11" s="917"/>
      <c r="F11" s="917"/>
      <c r="G11" s="917"/>
      <c r="H11" s="918"/>
      <c r="I11" s="916"/>
      <c r="J11" s="917"/>
      <c r="K11" s="918"/>
      <c r="L11" s="916"/>
      <c r="M11" s="917"/>
      <c r="N11" s="917"/>
      <c r="O11" s="918"/>
    </row>
    <row r="12" spans="1:15" ht="11.25" customHeight="1" x14ac:dyDescent="0.2"/>
    <row r="13" spans="1:15" ht="21" customHeight="1" x14ac:dyDescent="0.25">
      <c r="A13" s="933" t="str">
        <f>'(G1) Fjalori'!A359</f>
        <v>PËRMBLEDHJE E KËRKESËS BUXHETORE</v>
      </c>
      <c r="B13" s="934"/>
      <c r="C13" s="935"/>
      <c r="D13" s="935"/>
      <c r="E13" s="935"/>
      <c r="F13" s="935"/>
      <c r="G13" s="935"/>
      <c r="H13" s="935"/>
      <c r="I13" s="935"/>
      <c r="J13" s="935"/>
      <c r="K13" s="935"/>
      <c r="L13" s="935"/>
      <c r="M13" s="935"/>
      <c r="N13" s="935"/>
      <c r="O13" s="936"/>
    </row>
    <row r="14" spans="1:15" s="214" customFormat="1" ht="21" customHeight="1" x14ac:dyDescent="0.25">
      <c r="A14" s="213" t="str">
        <f>A2</f>
        <v>Nënfunksioni 5</v>
      </c>
      <c r="B14" s="937" t="str">
        <f>B$2</f>
        <v>036 Marrdheniet me komunitetin</v>
      </c>
      <c r="C14" s="937"/>
      <c r="D14" s="937"/>
      <c r="E14" s="937"/>
      <c r="F14" s="937"/>
      <c r="G14" s="937"/>
      <c r="H14" s="937"/>
      <c r="I14" s="937"/>
      <c r="J14" s="937"/>
      <c r="K14" s="937"/>
      <c r="L14" s="937"/>
      <c r="M14" s="937"/>
      <c r="N14" s="937"/>
      <c r="O14" s="937"/>
    </row>
    <row r="15" spans="1:15" ht="21" customHeight="1" x14ac:dyDescent="0.2">
      <c r="A15" s="933" t="str">
        <f>'(G1) Fjalori'!A384</f>
        <v>SHPENZIME TË PRITSHME</v>
      </c>
      <c r="B15" s="934"/>
      <c r="C15" s="934"/>
      <c r="D15" s="934"/>
      <c r="E15" s="934"/>
      <c r="F15" s="934"/>
      <c r="G15" s="954"/>
      <c r="H15" s="131"/>
      <c r="I15" s="955" t="str">
        <f>I29</f>
        <v xml:space="preserve">TË ARDHURAT E PRITSHME </v>
      </c>
      <c r="J15" s="934"/>
      <c r="K15" s="934"/>
      <c r="L15" s="934"/>
      <c r="M15" s="934"/>
      <c r="N15" s="934"/>
      <c r="O15" s="954"/>
    </row>
    <row r="16" spans="1:15" s="121" customFormat="1" ht="20.25" customHeight="1" x14ac:dyDescent="0.25">
      <c r="A16" s="211"/>
      <c r="B16" s="249">
        <f>'(B1)Informacion i përgjithshëm '!B5</f>
        <v>2019</v>
      </c>
      <c r="C16" s="249">
        <f>'(B1)Informacion i përgjithshëm '!B6</f>
        <v>2020</v>
      </c>
      <c r="D16" s="249">
        <f>'(B1)Informacion i përgjithshëm '!B7</f>
        <v>2021</v>
      </c>
      <c r="E16" s="250">
        <f>'(B1)Informacion i përgjithshëm '!B8</f>
        <v>2022</v>
      </c>
      <c r="F16" s="250">
        <f>'(B1)Informacion i përgjithshëm '!B9</f>
        <v>2023</v>
      </c>
      <c r="G16" s="250">
        <f>'(B1)Informacion i përgjithshëm '!B10</f>
        <v>2024</v>
      </c>
      <c r="H16" s="212"/>
      <c r="I16" s="307"/>
      <c r="J16" s="249">
        <f t="shared" ref="J16:O16" si="0">B16</f>
        <v>2019</v>
      </c>
      <c r="K16" s="249">
        <f t="shared" si="0"/>
        <v>2020</v>
      </c>
      <c r="L16" s="249">
        <f t="shared" si="0"/>
        <v>2021</v>
      </c>
      <c r="M16" s="250">
        <f t="shared" si="0"/>
        <v>2022</v>
      </c>
      <c r="N16" s="250">
        <f t="shared" si="0"/>
        <v>2023</v>
      </c>
      <c r="O16" s="250">
        <f t="shared" si="0"/>
        <v>2024</v>
      </c>
    </row>
    <row r="17" spans="1:15" ht="12.75" x14ac:dyDescent="0.2">
      <c r="A17" s="953"/>
      <c r="B17" s="953"/>
      <c r="C17" s="953"/>
      <c r="D17" s="953"/>
      <c r="E17" s="953"/>
      <c r="F17" s="953"/>
      <c r="G17" s="953"/>
      <c r="H17" s="131"/>
    </row>
    <row r="18" spans="1:15" ht="12.75" x14ac:dyDescent="0.2">
      <c r="A18" s="137" t="str">
        <f>A15</f>
        <v>SHPENZIME TË PRITSHME</v>
      </c>
      <c r="B18" s="34">
        <f t="shared" ref="B18:G18" si="1">B72+B111+B150+B188+B226+B264</f>
        <v>0</v>
      </c>
      <c r="C18" s="34">
        <f t="shared" si="1"/>
        <v>0</v>
      </c>
      <c r="D18" s="34">
        <f t="shared" si="1"/>
        <v>5056</v>
      </c>
      <c r="E18" s="129">
        <f t="shared" si="1"/>
        <v>4158</v>
      </c>
      <c r="F18" s="129">
        <f t="shared" si="1"/>
        <v>4241</v>
      </c>
      <c r="G18" s="129">
        <f t="shared" si="1"/>
        <v>4325</v>
      </c>
      <c r="H18" s="131"/>
      <c r="I18" s="938" t="str">
        <f>'(G1) Fjalori'!A385</f>
        <v>VLERËSIM I ARDHURAVE NGA TARIFAT</v>
      </c>
      <c r="J18" s="939"/>
      <c r="K18" s="939"/>
      <c r="L18" s="939"/>
      <c r="M18" s="939"/>
      <c r="N18" s="939"/>
      <c r="O18" s="940"/>
    </row>
    <row r="19" spans="1:15" ht="12.75" x14ac:dyDescent="0.2">
      <c r="A19" s="125"/>
      <c r="B19" s="210"/>
      <c r="C19" s="126"/>
      <c r="D19" s="126"/>
      <c r="E19" s="10"/>
      <c r="F19" s="10"/>
      <c r="G19" s="133"/>
      <c r="H19" s="10"/>
      <c r="I19" s="137" t="str">
        <f>'(G1) Fjalori'!A388</f>
        <v>VLERËSIM I ARDHURAVE NGA TARIFAT</v>
      </c>
      <c r="J19" s="35">
        <f t="shared" ref="J19:O19" si="2">J73+J112+J151+J189+J227+J265</f>
        <v>0</v>
      </c>
      <c r="K19" s="35">
        <f t="shared" si="2"/>
        <v>0</v>
      </c>
      <c r="L19" s="34">
        <f t="shared" si="2"/>
        <v>0</v>
      </c>
      <c r="M19" s="129">
        <f t="shared" si="2"/>
        <v>0</v>
      </c>
      <c r="N19" s="129">
        <f t="shared" si="2"/>
        <v>0</v>
      </c>
      <c r="O19" s="129">
        <f t="shared" si="2"/>
        <v>0</v>
      </c>
    </row>
    <row r="20" spans="1:15" ht="12.75" x14ac:dyDescent="0.2">
      <c r="A20" s="944" t="str">
        <f>A15</f>
        <v>SHPENZIME TË PRITSHME</v>
      </c>
      <c r="B20" s="945"/>
      <c r="C20" s="945"/>
      <c r="D20" s="945"/>
      <c r="E20" s="945"/>
      <c r="F20" s="945"/>
      <c r="G20" s="946"/>
      <c r="H20" s="10"/>
    </row>
    <row r="21" spans="1:15" ht="12.75" customHeight="1" x14ac:dyDescent="0.2">
      <c r="A21" s="938" t="str">
        <f>'(G1) Fjalori'!A382</f>
        <v>KOSTO DIREKTE PËR PROJEKTET DHE SHPENZIMET KAPITALE</v>
      </c>
      <c r="B21" s="939"/>
      <c r="C21" s="939"/>
      <c r="D21" s="939"/>
      <c r="E21" s="939"/>
      <c r="F21" s="939"/>
      <c r="G21" s="940"/>
      <c r="H21" s="31"/>
    </row>
    <row r="22" spans="1:15" ht="12.75" customHeight="1" x14ac:dyDescent="0.2">
      <c r="A22" s="124" t="str">
        <f>'(G1) Fjalori'!A360</f>
        <v>Pagat</v>
      </c>
      <c r="B22" s="941">
        <f>'(G1) Fjalori'!C360</f>
        <v>600</v>
      </c>
      <c r="C22" s="942"/>
      <c r="D22" s="943"/>
      <c r="E22" s="305">
        <f t="shared" ref="E22:G33" si="3">E76+E115+E154+E192+E230+E268</f>
        <v>0</v>
      </c>
      <c r="F22" s="305">
        <f t="shared" si="3"/>
        <v>0</v>
      </c>
      <c r="G22" s="305">
        <f t="shared" si="3"/>
        <v>0</v>
      </c>
      <c r="H22" s="31"/>
      <c r="I22" s="938" t="str">
        <f>'(G1) Fjalori'!A389</f>
        <v>VLERËSIMI I TË ARDHURAVE ME DESTINACION</v>
      </c>
      <c r="J22" s="939"/>
      <c r="K22" s="939"/>
      <c r="L22" s="939"/>
      <c r="M22" s="939"/>
      <c r="N22" s="939"/>
      <c r="O22" s="940"/>
    </row>
    <row r="23" spans="1:15" ht="12.75" customHeight="1" x14ac:dyDescent="0.2">
      <c r="A23" s="124" t="str">
        <f>'(G1) Fjalori'!A361</f>
        <v>Sigurimet Shoqërore</v>
      </c>
      <c r="B23" s="941">
        <f>'(G1) Fjalori'!C361</f>
        <v>601</v>
      </c>
      <c r="C23" s="942"/>
      <c r="D23" s="943"/>
      <c r="E23" s="305">
        <f t="shared" si="3"/>
        <v>0</v>
      </c>
      <c r="F23" s="305">
        <f t="shared" si="3"/>
        <v>0</v>
      </c>
      <c r="G23" s="305">
        <f t="shared" si="3"/>
        <v>0</v>
      </c>
      <c r="H23" s="31"/>
      <c r="I23" s="252" t="str">
        <f>'(G1) Fjalori'!A390</f>
        <v>Transferta e kushtëzuar</v>
      </c>
      <c r="J23" s="956"/>
      <c r="K23" s="953"/>
      <c r="L23" s="957"/>
      <c r="M23" s="305">
        <f t="shared" ref="M23:O27" si="4">M76+M115+M154+M192+M230+M268</f>
        <v>0</v>
      </c>
      <c r="N23" s="305">
        <f t="shared" si="4"/>
        <v>0</v>
      </c>
      <c r="O23" s="305">
        <f t="shared" si="4"/>
        <v>0</v>
      </c>
    </row>
    <row r="24" spans="1:15" ht="12.75" customHeight="1" x14ac:dyDescent="0.2">
      <c r="A24" s="124" t="str">
        <f>'(G1) Fjalori'!A362</f>
        <v>Mallra dhe shërbime</v>
      </c>
      <c r="B24" s="941">
        <f>'(G1) Fjalori'!C362</f>
        <v>602</v>
      </c>
      <c r="C24" s="942"/>
      <c r="D24" s="943"/>
      <c r="E24" s="305">
        <f t="shared" si="3"/>
        <v>0</v>
      </c>
      <c r="F24" s="305">
        <f t="shared" si="3"/>
        <v>0</v>
      </c>
      <c r="G24" s="305">
        <f t="shared" si="3"/>
        <v>0</v>
      </c>
      <c r="H24" s="53"/>
      <c r="I24" s="252" t="str">
        <f>'(G1) Fjalori'!A391</f>
        <v>Trasferta Specifike</v>
      </c>
      <c r="J24" s="958"/>
      <c r="K24" s="959"/>
      <c r="L24" s="960"/>
      <c r="M24" s="305">
        <f t="shared" si="4"/>
        <v>0</v>
      </c>
      <c r="N24" s="305">
        <f t="shared" si="4"/>
        <v>0</v>
      </c>
      <c r="O24" s="305">
        <f t="shared" si="4"/>
        <v>0</v>
      </c>
    </row>
    <row r="25" spans="1:15" ht="12.75" customHeight="1" x14ac:dyDescent="0.2">
      <c r="A25" s="124" t="str">
        <f>'(G1) Fjalori'!A363</f>
        <v>Subvencione</v>
      </c>
      <c r="B25" s="941">
        <f>'(G1) Fjalori'!C363</f>
        <v>603</v>
      </c>
      <c r="C25" s="942"/>
      <c r="D25" s="943"/>
      <c r="E25" s="305">
        <f t="shared" si="3"/>
        <v>0</v>
      </c>
      <c r="F25" s="305">
        <f t="shared" si="3"/>
        <v>0</v>
      </c>
      <c r="G25" s="305">
        <f t="shared" si="3"/>
        <v>0</v>
      </c>
      <c r="H25" s="8"/>
      <c r="I25" s="252" t="str">
        <f>'(G1) Fjalori'!A392</f>
        <v>Trashëgimi me destinacion</v>
      </c>
      <c r="J25" s="958"/>
      <c r="K25" s="959"/>
      <c r="L25" s="960"/>
      <c r="M25" s="302">
        <f t="shared" si="4"/>
        <v>0</v>
      </c>
      <c r="N25" s="548">
        <f t="shared" si="4"/>
        <v>0</v>
      </c>
      <c r="O25" s="548">
        <f t="shared" si="4"/>
        <v>0</v>
      </c>
    </row>
    <row r="26" spans="1:15" ht="12.75" x14ac:dyDescent="0.2">
      <c r="A26" s="124" t="str">
        <f>'(G1) Fjalori'!A364</f>
        <v>Të tjera transferta korrente të brendshme</v>
      </c>
      <c r="B26" s="941">
        <f>'(G1) Fjalori'!C364</f>
        <v>604</v>
      </c>
      <c r="C26" s="942"/>
      <c r="D26" s="943"/>
      <c r="E26" s="305">
        <f t="shared" si="3"/>
        <v>0</v>
      </c>
      <c r="F26" s="305">
        <f t="shared" si="3"/>
        <v>0</v>
      </c>
      <c r="G26" s="305">
        <f t="shared" si="3"/>
        <v>0</v>
      </c>
      <c r="H26" s="53"/>
      <c r="I26" s="252" t="str">
        <f>'(G1) Fjalori'!A393</f>
        <v>Burime të tjera (përfshirë gjobat)</v>
      </c>
      <c r="J26" s="961"/>
      <c r="K26" s="962"/>
      <c r="L26" s="963"/>
      <c r="M26" s="305">
        <f t="shared" si="4"/>
        <v>0</v>
      </c>
      <c r="N26" s="305">
        <f t="shared" si="4"/>
        <v>0</v>
      </c>
      <c r="O26" s="305">
        <f t="shared" si="4"/>
        <v>0</v>
      </c>
    </row>
    <row r="27" spans="1:15" ht="12.75" x14ac:dyDescent="0.2">
      <c r="A27" s="124" t="str">
        <f>'(G1) Fjalori'!A365</f>
        <v>Transferta korrente të huaja</v>
      </c>
      <c r="B27" s="941">
        <f>'(G1) Fjalori'!C365</f>
        <v>605</v>
      </c>
      <c r="C27" s="942"/>
      <c r="D27" s="943"/>
      <c r="E27" s="305">
        <f t="shared" si="3"/>
        <v>0</v>
      </c>
      <c r="F27" s="305">
        <f t="shared" si="3"/>
        <v>0</v>
      </c>
      <c r="G27" s="305">
        <f t="shared" si="3"/>
        <v>0</v>
      </c>
      <c r="H27" s="53"/>
      <c r="I27" s="252" t="str">
        <f>'(G1) Fjalori'!A394</f>
        <v>VLERËSIMI I TË ARDHURAVE ME DESTINACION</v>
      </c>
      <c r="J27" s="34">
        <f>J80+J119+J158+J196+J234+J272</f>
        <v>0</v>
      </c>
      <c r="K27" s="34">
        <f>K80+K119+K158+K196+K234+K272</f>
        <v>0</v>
      </c>
      <c r="L27" s="34">
        <f>L80+L119+L158+L196+L234+L272</f>
        <v>0</v>
      </c>
      <c r="M27" s="129">
        <f t="shared" si="4"/>
        <v>0</v>
      </c>
      <c r="N27" s="129">
        <f t="shared" si="4"/>
        <v>0</v>
      </c>
      <c r="O27" s="129">
        <f t="shared" si="4"/>
        <v>0</v>
      </c>
    </row>
    <row r="28" spans="1:15" ht="12.75" x14ac:dyDescent="0.2">
      <c r="A28" s="124" t="str">
        <f>'(G1) Fjalori'!A366</f>
        <v>Transferta për Buxhetet Familiare dhe Individët</v>
      </c>
      <c r="B28" s="941">
        <f>'(G1) Fjalori'!C366</f>
        <v>606</v>
      </c>
      <c r="C28" s="942"/>
      <c r="D28" s="943"/>
      <c r="E28" s="305">
        <f t="shared" si="3"/>
        <v>0</v>
      </c>
      <c r="F28" s="305">
        <f t="shared" si="3"/>
        <v>0</v>
      </c>
      <c r="G28" s="305">
        <f t="shared" si="3"/>
        <v>0</v>
      </c>
      <c r="H28" s="53"/>
    </row>
    <row r="29" spans="1:15" ht="12.75" x14ac:dyDescent="0.2">
      <c r="A29" s="124" t="str">
        <f>'(G1) Fjalori'!A367</f>
        <v>Shpenzimet kapitale</v>
      </c>
      <c r="B29" s="941" t="str">
        <f>'(G1) Fjalori'!C367</f>
        <v>230 / 231</v>
      </c>
      <c r="C29" s="942"/>
      <c r="D29" s="943"/>
      <c r="E29" s="305">
        <f t="shared" si="3"/>
        <v>0</v>
      </c>
      <c r="F29" s="305">
        <f t="shared" si="3"/>
        <v>0</v>
      </c>
      <c r="G29" s="305">
        <f t="shared" si="3"/>
        <v>0</v>
      </c>
      <c r="H29" s="53"/>
      <c r="I29" s="137" t="str">
        <f>'(G1) Fjalori'!A395</f>
        <v xml:space="preserve">TË ARDHURAT E PRITSHME </v>
      </c>
      <c r="J29" s="34">
        <f t="shared" ref="J29:O29" si="5">J82+J121+J160+J198+J236+J274</f>
        <v>0</v>
      </c>
      <c r="K29" s="34">
        <f t="shared" si="5"/>
        <v>0</v>
      </c>
      <c r="L29" s="34">
        <f t="shared" si="5"/>
        <v>0</v>
      </c>
      <c r="M29" s="129">
        <f t="shared" si="5"/>
        <v>0</v>
      </c>
      <c r="N29" s="129">
        <f t="shared" si="5"/>
        <v>0</v>
      </c>
      <c r="O29" s="129">
        <f t="shared" si="5"/>
        <v>0</v>
      </c>
    </row>
    <row r="30" spans="1:15" ht="12.75" x14ac:dyDescent="0.2">
      <c r="A30" s="124" t="str">
        <f>'(G1) Fjalori'!A368</f>
        <v>Rezerva</v>
      </c>
      <c r="B30" s="941">
        <f>'(G1) Fjalori'!C368</f>
        <v>609</v>
      </c>
      <c r="C30" s="942"/>
      <c r="D30" s="943"/>
      <c r="E30" s="305">
        <f t="shared" si="3"/>
        <v>0</v>
      </c>
      <c r="F30" s="305">
        <f t="shared" si="3"/>
        <v>0</v>
      </c>
      <c r="G30" s="305">
        <f t="shared" si="3"/>
        <v>0</v>
      </c>
      <c r="H30" s="53"/>
    </row>
    <row r="31" spans="1:15" ht="12.75" x14ac:dyDescent="0.2">
      <c r="A31" s="124" t="str">
        <f>'(G1) Fjalori'!A369</f>
        <v>Interesa per kredi direkte ose bono</v>
      </c>
      <c r="B31" s="941">
        <f>'(G1) Fjalori'!C369</f>
        <v>650</v>
      </c>
      <c r="C31" s="942"/>
      <c r="D31" s="943"/>
      <c r="E31" s="305">
        <f t="shared" si="3"/>
        <v>0</v>
      </c>
      <c r="F31" s="305">
        <f t="shared" si="3"/>
        <v>0</v>
      </c>
      <c r="G31" s="305">
        <f t="shared" si="3"/>
        <v>0</v>
      </c>
      <c r="H31" s="53"/>
    </row>
    <row r="32" spans="1:15" ht="12.75" customHeight="1" x14ac:dyDescent="0.2">
      <c r="A32" s="124" t="str">
        <f>'(G1) Fjalori'!A370</f>
        <v>Të tjera</v>
      </c>
      <c r="B32" s="941" t="str">
        <f>'(G1) Fjalori'!C370</f>
        <v>69 / ?</v>
      </c>
      <c r="C32" s="942"/>
      <c r="D32" s="943"/>
      <c r="E32" s="305">
        <f t="shared" si="3"/>
        <v>0</v>
      </c>
      <c r="F32" s="305">
        <f t="shared" si="3"/>
        <v>0</v>
      </c>
      <c r="G32" s="305">
        <f t="shared" si="3"/>
        <v>0</v>
      </c>
      <c r="H32" s="53"/>
      <c r="I32" s="947" t="str">
        <f>'(G1) Fjalori'!A415</f>
        <v>SHUMA E KËRKUAR NETO</v>
      </c>
      <c r="J32" s="948"/>
      <c r="K32" s="948"/>
      <c r="L32" s="948"/>
      <c r="M32" s="948"/>
      <c r="N32" s="948"/>
      <c r="O32" s="949"/>
    </row>
    <row r="33" spans="1:15" ht="12.75" customHeight="1" x14ac:dyDescent="0.2">
      <c r="A33" s="306" t="str">
        <f>A21</f>
        <v>KOSTO DIREKTE PËR PROJEKTET DHE SHPENZIMET KAPITALE</v>
      </c>
      <c r="B33" s="941"/>
      <c r="C33" s="942"/>
      <c r="D33" s="943"/>
      <c r="E33" s="129">
        <f t="shared" si="3"/>
        <v>0</v>
      </c>
      <c r="F33" s="129">
        <f t="shared" si="3"/>
        <v>0</v>
      </c>
      <c r="G33" s="129">
        <f t="shared" si="3"/>
        <v>0</v>
      </c>
      <c r="H33" s="53"/>
      <c r="I33" s="950"/>
      <c r="J33" s="951"/>
      <c r="K33" s="951"/>
      <c r="L33" s="951"/>
      <c r="M33" s="951"/>
      <c r="N33" s="951"/>
      <c r="O33" s="952"/>
    </row>
    <row r="34" spans="1:15" ht="12.75" x14ac:dyDescent="0.2">
      <c r="A34" s="938" t="str">
        <f>'(G1) Fjalori'!A383</f>
        <v>SHPENZIME KORRENTE</v>
      </c>
      <c r="B34" s="939"/>
      <c r="C34" s="939"/>
      <c r="D34" s="939"/>
      <c r="E34" s="939"/>
      <c r="F34" s="939"/>
      <c r="G34" s="940"/>
      <c r="H34" s="53"/>
      <c r="I34" s="17" t="str">
        <f>I32</f>
        <v>SHUMA E KËRKUAR NETO</v>
      </c>
      <c r="J34" s="18">
        <f t="shared" ref="J34:O34" si="6">J88+J127+J166+J204+J242+J280</f>
        <v>0</v>
      </c>
      <c r="K34" s="18">
        <f t="shared" si="6"/>
        <v>0</v>
      </c>
      <c r="L34" s="18">
        <f t="shared" si="6"/>
        <v>5056</v>
      </c>
      <c r="M34" s="18">
        <f t="shared" si="6"/>
        <v>4158</v>
      </c>
      <c r="N34" s="18">
        <f t="shared" si="6"/>
        <v>4241</v>
      </c>
      <c r="O34" s="18">
        <f t="shared" si="6"/>
        <v>4325</v>
      </c>
    </row>
    <row r="35" spans="1:15" ht="12.75" x14ac:dyDescent="0.2">
      <c r="A35" s="124" t="str">
        <f>A22</f>
        <v>Pagat</v>
      </c>
      <c r="B35" s="941">
        <f>B22</f>
        <v>600</v>
      </c>
      <c r="C35" s="942"/>
      <c r="D35" s="943"/>
      <c r="E35" s="305">
        <f t="shared" ref="E35:G46" si="7">E89+E128+E167+E205+E243+E281</f>
        <v>0</v>
      </c>
      <c r="F35" s="305">
        <f t="shared" si="7"/>
        <v>0</v>
      </c>
      <c r="G35" s="305">
        <f t="shared" si="7"/>
        <v>0</v>
      </c>
      <c r="H35" s="53"/>
      <c r="I35" s="53"/>
      <c r="J35" s="53"/>
      <c r="K35" s="53"/>
      <c r="L35" s="14"/>
      <c r="M35" s="54"/>
    </row>
    <row r="36" spans="1:15" ht="12.75" customHeight="1" x14ac:dyDescent="0.2">
      <c r="A36" s="124" t="str">
        <f t="shared" ref="A36:A45" si="8">A23</f>
        <v>Sigurimet Shoqërore</v>
      </c>
      <c r="B36" s="941">
        <f t="shared" ref="B36:B45" si="9">B23</f>
        <v>601</v>
      </c>
      <c r="C36" s="942"/>
      <c r="D36" s="943"/>
      <c r="E36" s="305">
        <f t="shared" si="7"/>
        <v>0</v>
      </c>
      <c r="F36" s="305">
        <f t="shared" si="7"/>
        <v>0</v>
      </c>
      <c r="G36" s="305">
        <f t="shared" si="7"/>
        <v>0</v>
      </c>
      <c r="H36" s="53"/>
    </row>
    <row r="37" spans="1:15" ht="12.75" x14ac:dyDescent="0.2">
      <c r="A37" s="124" t="str">
        <f t="shared" si="8"/>
        <v>Mallra dhe shërbime</v>
      </c>
      <c r="B37" s="941">
        <f t="shared" si="9"/>
        <v>602</v>
      </c>
      <c r="C37" s="942"/>
      <c r="D37" s="943"/>
      <c r="E37" s="305">
        <f t="shared" si="7"/>
        <v>4158</v>
      </c>
      <c r="F37" s="305">
        <f t="shared" si="7"/>
        <v>4241</v>
      </c>
      <c r="G37" s="305">
        <f t="shared" si="7"/>
        <v>4325</v>
      </c>
      <c r="H37" s="53"/>
      <c r="I37" s="124" t="str">
        <f>'(G1) Fjalori'!A413</f>
        <v>Angazhimet</v>
      </c>
      <c r="J37" s="992" t="str">
        <f>'(G1) Fjalori'!A454</f>
        <v>Vlera Totale për Aktivitet</v>
      </c>
      <c r="K37" s="993"/>
      <c r="L37" s="994"/>
      <c r="M37" s="129">
        <f t="shared" ref="M37:O40" si="10">M91+M130+M169+M207+M245+M283</f>
        <v>0</v>
      </c>
      <c r="N37" s="129">
        <f t="shared" si="10"/>
        <v>0</v>
      </c>
      <c r="O37" s="129">
        <f t="shared" si="10"/>
        <v>0</v>
      </c>
    </row>
    <row r="38" spans="1:15" ht="12.75" x14ac:dyDescent="0.2">
      <c r="A38" s="124" t="str">
        <f t="shared" si="8"/>
        <v>Subvencione</v>
      </c>
      <c r="B38" s="941">
        <f t="shared" si="9"/>
        <v>603</v>
      </c>
      <c r="C38" s="942"/>
      <c r="D38" s="943"/>
      <c r="E38" s="305">
        <f t="shared" si="7"/>
        <v>0</v>
      </c>
      <c r="F38" s="305">
        <f t="shared" si="7"/>
        <v>0</v>
      </c>
      <c r="G38" s="305">
        <f t="shared" si="7"/>
        <v>0</v>
      </c>
      <c r="H38" s="53"/>
      <c r="I38" s="318" t="str">
        <f>'(G1) Fjalori'!A456</f>
        <v>Qëllime</v>
      </c>
      <c r="J38" s="319" t="str">
        <f>A29</f>
        <v>Shpenzimet kapitale</v>
      </c>
      <c r="K38" s="316"/>
      <c r="L38" s="317"/>
      <c r="M38" s="129">
        <f t="shared" si="10"/>
        <v>0</v>
      </c>
      <c r="N38" s="129">
        <f t="shared" si="10"/>
        <v>0</v>
      </c>
      <c r="O38" s="129">
        <f t="shared" si="10"/>
        <v>0</v>
      </c>
    </row>
    <row r="39" spans="1:15" ht="12.75" x14ac:dyDescent="0.2">
      <c r="A39" s="124" t="str">
        <f t="shared" si="8"/>
        <v>Të tjera transferta korrente të brendshme</v>
      </c>
      <c r="B39" s="941">
        <f t="shared" si="9"/>
        <v>604</v>
      </c>
      <c r="C39" s="942"/>
      <c r="D39" s="943"/>
      <c r="E39" s="305">
        <f t="shared" si="7"/>
        <v>0</v>
      </c>
      <c r="F39" s="305">
        <f t="shared" si="7"/>
        <v>0</v>
      </c>
      <c r="G39" s="305">
        <f t="shared" si="7"/>
        <v>0</v>
      </c>
      <c r="H39" s="53"/>
      <c r="I39" s="315"/>
      <c r="J39" s="319" t="str">
        <f>A24</f>
        <v>Mallra dhe shërbime</v>
      </c>
      <c r="K39" s="316"/>
      <c r="L39" s="317"/>
      <c r="M39" s="129">
        <f t="shared" si="10"/>
        <v>0</v>
      </c>
      <c r="N39" s="129">
        <f t="shared" si="10"/>
        <v>0</v>
      </c>
      <c r="O39" s="129">
        <f t="shared" si="10"/>
        <v>0</v>
      </c>
    </row>
    <row r="40" spans="1:15" ht="12.75" x14ac:dyDescent="0.2">
      <c r="A40" s="124" t="str">
        <f t="shared" si="8"/>
        <v>Transferta korrente të huaja</v>
      </c>
      <c r="B40" s="941">
        <f t="shared" si="9"/>
        <v>605</v>
      </c>
      <c r="C40" s="942"/>
      <c r="D40" s="943"/>
      <c r="E40" s="305">
        <f t="shared" si="7"/>
        <v>0</v>
      </c>
      <c r="F40" s="305">
        <f t="shared" si="7"/>
        <v>0</v>
      </c>
      <c r="G40" s="305">
        <f t="shared" si="7"/>
        <v>0</v>
      </c>
      <c r="H40" s="53"/>
      <c r="I40" s="315"/>
      <c r="J40" s="319" t="str">
        <f>'(G1) Fjalori'!A455</f>
        <v>Qëllime të mëtejshme</v>
      </c>
      <c r="K40" s="316"/>
      <c r="L40" s="317"/>
      <c r="M40" s="129">
        <f t="shared" si="10"/>
        <v>0</v>
      </c>
      <c r="N40" s="129">
        <f t="shared" si="10"/>
        <v>0</v>
      </c>
      <c r="O40" s="129">
        <f t="shared" si="10"/>
        <v>0</v>
      </c>
    </row>
    <row r="41" spans="1:15" ht="12.75" x14ac:dyDescent="0.2">
      <c r="A41" s="124" t="str">
        <f t="shared" si="8"/>
        <v>Transferta për Buxhetet Familiare dhe Individët</v>
      </c>
      <c r="B41" s="941">
        <f t="shared" si="9"/>
        <v>606</v>
      </c>
      <c r="C41" s="942"/>
      <c r="D41" s="943"/>
      <c r="E41" s="305">
        <f t="shared" si="7"/>
        <v>0</v>
      </c>
      <c r="F41" s="305">
        <f t="shared" si="7"/>
        <v>0</v>
      </c>
      <c r="G41" s="305">
        <f t="shared" si="7"/>
        <v>0</v>
      </c>
      <c r="H41" s="53"/>
      <c r="I41" s="315"/>
      <c r="J41" s="998"/>
      <c r="K41" s="998"/>
      <c r="L41" s="998"/>
      <c r="M41" s="344" t="str">
        <f>IF(SUM(M38:M40)=M37,"OK","STOP")</f>
        <v>OK</v>
      </c>
      <c r="N41" s="344" t="str">
        <f>IF(SUM(N38:N40)=N37,"OK","STOP")</f>
        <v>OK</v>
      </c>
      <c r="O41" s="344" t="str">
        <f>IF(SUM(O38:O40)=O37,"OK","STOP")</f>
        <v>OK</v>
      </c>
    </row>
    <row r="42" spans="1:15" ht="12.75" x14ac:dyDescent="0.2">
      <c r="A42" s="648" t="str">
        <f t="shared" si="8"/>
        <v>Shpenzimet kapitale</v>
      </c>
      <c r="B42" s="968" t="str">
        <f t="shared" si="9"/>
        <v>230 / 231</v>
      </c>
      <c r="C42" s="969"/>
      <c r="D42" s="970"/>
      <c r="E42" s="305">
        <f t="shared" si="7"/>
        <v>0</v>
      </c>
      <c r="F42" s="305">
        <f t="shared" si="7"/>
        <v>0</v>
      </c>
      <c r="G42" s="305">
        <f t="shared" si="7"/>
        <v>0</v>
      </c>
      <c r="H42" s="53"/>
    </row>
    <row r="43" spans="1:15" ht="12.75" x14ac:dyDescent="0.2">
      <c r="A43" s="124" t="str">
        <f t="shared" si="8"/>
        <v>Rezerva</v>
      </c>
      <c r="B43" s="941">
        <f t="shared" si="9"/>
        <v>609</v>
      </c>
      <c r="C43" s="942"/>
      <c r="D43" s="943"/>
      <c r="E43" s="305">
        <f t="shared" si="7"/>
        <v>0</v>
      </c>
      <c r="F43" s="305">
        <f t="shared" si="7"/>
        <v>0</v>
      </c>
      <c r="G43" s="305">
        <f t="shared" si="7"/>
        <v>0</v>
      </c>
      <c r="H43" s="53"/>
      <c r="I43" s="142" t="str">
        <f>'(G1) Fjalori'!A416</f>
        <v>Shpjegimet teknike</v>
      </c>
      <c r="J43" s="983"/>
      <c r="K43" s="984"/>
      <c r="L43" s="984"/>
      <c r="M43" s="984"/>
      <c r="N43" s="984"/>
      <c r="O43" s="985"/>
    </row>
    <row r="44" spans="1:15" ht="12.75" x14ac:dyDescent="0.2">
      <c r="A44" s="124" t="str">
        <f t="shared" si="8"/>
        <v>Interesa per kredi direkte ose bono</v>
      </c>
      <c r="B44" s="971">
        <f t="shared" si="9"/>
        <v>650</v>
      </c>
      <c r="C44" s="972"/>
      <c r="D44" s="973"/>
      <c r="E44" s="305">
        <f t="shared" si="7"/>
        <v>0</v>
      </c>
      <c r="F44" s="305">
        <f t="shared" si="7"/>
        <v>0</v>
      </c>
      <c r="G44" s="305">
        <f t="shared" si="7"/>
        <v>0</v>
      </c>
      <c r="H44" s="53"/>
      <c r="J44" s="986"/>
      <c r="K44" s="987"/>
      <c r="L44" s="987"/>
      <c r="M44" s="987"/>
      <c r="N44" s="987"/>
      <c r="O44" s="988"/>
    </row>
    <row r="45" spans="1:15" ht="12.75" customHeight="1" x14ac:dyDescent="0.2">
      <c r="A45" s="252" t="str">
        <f t="shared" si="8"/>
        <v>Të tjera</v>
      </c>
      <c r="B45" s="941" t="str">
        <f t="shared" si="9"/>
        <v>69 / ?</v>
      </c>
      <c r="C45" s="942"/>
      <c r="D45" s="309" t="str">
        <f>IF(OR(E45&lt;0,F45&lt;0,G45&lt;0),"STOP","OK!")</f>
        <v>OK!</v>
      </c>
      <c r="E45" s="308">
        <f t="shared" si="7"/>
        <v>0</v>
      </c>
      <c r="F45" s="130">
        <f t="shared" si="7"/>
        <v>0</v>
      </c>
      <c r="G45" s="130">
        <f t="shared" si="7"/>
        <v>0</v>
      </c>
      <c r="H45" s="53"/>
      <c r="J45" s="986"/>
      <c r="K45" s="987"/>
      <c r="L45" s="987"/>
      <c r="M45" s="987"/>
      <c r="N45" s="987"/>
      <c r="O45" s="988"/>
    </row>
    <row r="46" spans="1:15" ht="12.75" customHeight="1" x14ac:dyDescent="0.2">
      <c r="A46" s="124" t="str">
        <f>A34</f>
        <v>SHPENZIME KORRENTE</v>
      </c>
      <c r="B46" s="974"/>
      <c r="C46" s="975"/>
      <c r="D46" s="976"/>
      <c r="E46" s="129">
        <f t="shared" si="7"/>
        <v>4158</v>
      </c>
      <c r="F46" s="129">
        <f t="shared" si="7"/>
        <v>4241</v>
      </c>
      <c r="G46" s="129">
        <f t="shared" si="7"/>
        <v>4325</v>
      </c>
      <c r="H46" s="53"/>
      <c r="J46" s="986"/>
      <c r="K46" s="987"/>
      <c r="L46" s="987"/>
      <c r="M46" s="987"/>
      <c r="N46" s="987"/>
      <c r="O46" s="988"/>
    </row>
    <row r="47" spans="1:15" ht="12.75" customHeight="1" x14ac:dyDescent="0.2">
      <c r="A47" s="125"/>
      <c r="B47" s="210"/>
      <c r="C47" s="126"/>
      <c r="D47" s="126"/>
      <c r="E47" s="10"/>
      <c r="F47" s="10"/>
      <c r="G47" s="133"/>
      <c r="H47" s="53"/>
      <c r="J47" s="986"/>
      <c r="K47" s="987"/>
      <c r="L47" s="987"/>
      <c r="M47" s="987"/>
      <c r="N47" s="987"/>
      <c r="O47" s="988"/>
    </row>
    <row r="48" spans="1:15" ht="12.75" customHeight="1" x14ac:dyDescent="0.2">
      <c r="A48" s="137" t="str">
        <f>A18</f>
        <v>SHPENZIME TË PRITSHME</v>
      </c>
      <c r="B48" s="34">
        <f t="shared" ref="B48:G48" si="11">B102+B141+B180+B218+B256+B294</f>
        <v>0</v>
      </c>
      <c r="C48" s="34">
        <f t="shared" si="11"/>
        <v>0</v>
      </c>
      <c r="D48" s="34">
        <f t="shared" si="11"/>
        <v>5056</v>
      </c>
      <c r="E48" s="129">
        <f t="shared" si="11"/>
        <v>4158</v>
      </c>
      <c r="F48" s="129">
        <f t="shared" si="11"/>
        <v>4241</v>
      </c>
      <c r="G48" s="129">
        <f t="shared" si="11"/>
        <v>4325</v>
      </c>
      <c r="H48" s="53"/>
      <c r="J48" s="989"/>
      <c r="K48" s="990"/>
      <c r="L48" s="990"/>
      <c r="M48" s="990"/>
      <c r="N48" s="990"/>
      <c r="O48" s="991"/>
    </row>
    <row r="49" spans="1:15" ht="12.75" x14ac:dyDescent="0.2">
      <c r="H49" s="53"/>
    </row>
    <row r="50" spans="1:15" ht="23.25" customHeight="1" x14ac:dyDescent="0.25">
      <c r="A50" s="933" t="str">
        <f>'(G1) Fjalori'!A396</f>
        <v>PËRPUTHSHMËRIA ME TAVANET</v>
      </c>
      <c r="B50" s="934"/>
      <c r="C50" s="935"/>
      <c r="D50" s="935"/>
      <c r="E50" s="935"/>
      <c r="F50" s="935"/>
      <c r="G50" s="935"/>
      <c r="H50" s="935"/>
      <c r="I50" s="935"/>
      <c r="J50" s="935"/>
      <c r="K50" s="935"/>
      <c r="L50" s="935"/>
      <c r="M50" s="935"/>
      <c r="N50" s="935"/>
      <c r="O50" s="936"/>
    </row>
    <row r="51" spans="1:15" s="27" customFormat="1" ht="26.25" customHeight="1" x14ac:dyDescent="0.25">
      <c r="A51" s="134"/>
      <c r="B51" s="127"/>
      <c r="C51" s="127"/>
      <c r="D51" s="26"/>
      <c r="E51" s="26"/>
      <c r="F51" s="26"/>
      <c r="G51" s="26"/>
      <c r="H51" s="26"/>
      <c r="I51" s="26"/>
      <c r="J51" s="26"/>
      <c r="K51" s="26"/>
      <c r="L51" s="26"/>
      <c r="M51" s="251">
        <f>M70</f>
        <v>2022</v>
      </c>
      <c r="N51" s="251">
        <f t="shared" ref="N51:O51" si="12">N70</f>
        <v>2023</v>
      </c>
      <c r="O51" s="251">
        <f t="shared" si="12"/>
        <v>2024</v>
      </c>
    </row>
    <row r="52" spans="1:15" ht="12.75" x14ac:dyDescent="0.2">
      <c r="A52" s="977" t="str">
        <f>'(G1) Fjalori'!A397</f>
        <v>Tavani i përgjithshëm</v>
      </c>
      <c r="B52" s="978"/>
      <c r="C52" s="978"/>
      <c r="D52" s="978"/>
      <c r="E52" s="978"/>
      <c r="F52" s="978"/>
      <c r="G52" s="978"/>
      <c r="H52" s="978"/>
      <c r="I52" s="978"/>
      <c r="J52" s="978"/>
      <c r="K52" s="978"/>
      <c r="L52" s="979"/>
      <c r="M52" s="138">
        <f>VLOOKUP($A14,'(D1) Tavanet buxhetore'!$A$7:$R$473,7,FALSE)</f>
        <v>4158</v>
      </c>
      <c r="N52" s="138">
        <f>VLOOKUP($A14,'(D1) Tavanet buxhetore'!$A$7:$R$473,8,FALSE)</f>
        <v>4241</v>
      </c>
      <c r="O52" s="672">
        <f>VLOOKUP($A14,'(D1) Tavanet buxhetore'!$A$7:$R$473,9,FALSE)</f>
        <v>4325</v>
      </c>
    </row>
    <row r="53" spans="1:15" ht="12.75" x14ac:dyDescent="0.2">
      <c r="A53" s="980" t="str">
        <f>'(G1) Fjalori'!A398</f>
        <v>SHPENZIMET E PRITSHME</v>
      </c>
      <c r="B53" s="981"/>
      <c r="C53" s="981"/>
      <c r="D53" s="981"/>
      <c r="E53" s="981"/>
      <c r="F53" s="981"/>
      <c r="G53" s="981"/>
      <c r="H53" s="981"/>
      <c r="I53" s="981"/>
      <c r="J53" s="981"/>
      <c r="K53" s="981"/>
      <c r="L53" s="982"/>
      <c r="M53" s="139">
        <f>E18</f>
        <v>4158</v>
      </c>
      <c r="N53" s="139">
        <f t="shared" ref="N53:O53" si="13">F18</f>
        <v>4241</v>
      </c>
      <c r="O53" s="673">
        <f t="shared" si="13"/>
        <v>4325</v>
      </c>
    </row>
    <row r="54" spans="1:15" ht="12.75" x14ac:dyDescent="0.2">
      <c r="A54" s="996" t="str">
        <f>'(G1) Fjalori'!A399</f>
        <v>Diferenca mes tavaneve të përgjithshme (duhet të jetë &lt;0)</v>
      </c>
      <c r="B54" s="997"/>
      <c r="C54" s="997"/>
      <c r="D54" s="997"/>
      <c r="E54" s="997"/>
      <c r="F54" s="997"/>
      <c r="G54" s="997"/>
      <c r="H54" s="997"/>
      <c r="I54" s="997"/>
      <c r="J54" s="997"/>
      <c r="K54" s="997"/>
      <c r="L54" s="136" t="str">
        <f>IF(AND(M54&lt;0.4,N54&lt;0.4,O54&lt;0.4),"OK!","STOP!")</f>
        <v>OK!</v>
      </c>
      <c r="M54" s="140">
        <f>M53-M52</f>
        <v>0</v>
      </c>
      <c r="N54" s="140">
        <f t="shared" ref="N54:O54" si="14">N53-N52</f>
        <v>0</v>
      </c>
      <c r="O54" s="141">
        <f t="shared" si="14"/>
        <v>0</v>
      </c>
    </row>
    <row r="55" spans="1:15" ht="12.75" x14ac:dyDescent="0.2">
      <c r="A55" s="977" t="str">
        <f>'(G1) Fjalori'!A400</f>
        <v>Tavani i pagave dhe sigurimeve shoqërore</v>
      </c>
      <c r="B55" s="978"/>
      <c r="C55" s="978"/>
      <c r="D55" s="978"/>
      <c r="E55" s="978"/>
      <c r="F55" s="978"/>
      <c r="G55" s="978"/>
      <c r="H55" s="978"/>
      <c r="I55" s="978"/>
      <c r="J55" s="978"/>
      <c r="K55" s="978"/>
      <c r="L55" s="979"/>
      <c r="M55" s="138">
        <f>VLOOKUP($A14,'(D1) Tavanet buxhetore'!$A$7:$R$473,10,FALSE)</f>
        <v>0</v>
      </c>
      <c r="N55" s="138">
        <f>VLOOKUP($A14,'(D1) Tavanet buxhetore'!$A$7:$R$473,11,FALSE)</f>
        <v>0</v>
      </c>
      <c r="O55" s="672">
        <f>VLOOKUP($A14,'(D1) Tavanet buxhetore'!$A$7:$R$473,12,FALSE)</f>
        <v>0</v>
      </c>
    </row>
    <row r="56" spans="1:15" ht="12.75" x14ac:dyDescent="0.2">
      <c r="A56" s="996" t="str">
        <f>'(G1) Fjalori'!A401</f>
        <v>Paga dhe sigurime shoqërore</v>
      </c>
      <c r="B56" s="997"/>
      <c r="C56" s="997"/>
      <c r="D56" s="997"/>
      <c r="E56" s="997"/>
      <c r="F56" s="997"/>
      <c r="G56" s="997"/>
      <c r="H56" s="997"/>
      <c r="I56" s="997"/>
      <c r="J56" s="997"/>
      <c r="K56" s="997"/>
      <c r="L56" s="999"/>
      <c r="M56" s="139">
        <f>E22+E35+E23+E36</f>
        <v>0</v>
      </c>
      <c r="N56" s="139">
        <f t="shared" ref="N56:O56" si="15">F22+F35+F23+F36</f>
        <v>0</v>
      </c>
      <c r="O56" s="673">
        <f t="shared" si="15"/>
        <v>0</v>
      </c>
    </row>
    <row r="57" spans="1:15" ht="12.75" x14ac:dyDescent="0.2">
      <c r="A57" s="996" t="str">
        <f>'(G1) Fjalori'!A402</f>
        <v>Diferenca e tavaneve në paga dhe sigurime shoqërore (duhet të jetë &lt;0)</v>
      </c>
      <c r="B57" s="997"/>
      <c r="C57" s="997"/>
      <c r="D57" s="997"/>
      <c r="E57" s="997"/>
      <c r="F57" s="997"/>
      <c r="G57" s="997"/>
      <c r="H57" s="997"/>
      <c r="I57" s="997"/>
      <c r="J57" s="997"/>
      <c r="K57" s="997"/>
      <c r="L57" s="136" t="str">
        <f>IF(AND(M57&lt;0.4,N57&lt;0.4,O57&lt;0.4),"OK!","STOP!")</f>
        <v>OK!</v>
      </c>
      <c r="M57" s="140">
        <f>M56-M55</f>
        <v>0</v>
      </c>
      <c r="N57" s="140">
        <f t="shared" ref="N57:O57" si="16">N56-N55</f>
        <v>0</v>
      </c>
      <c r="O57" s="141">
        <f t="shared" si="16"/>
        <v>0</v>
      </c>
    </row>
    <row r="58" spans="1:15" s="27" customFormat="1" ht="12.75" x14ac:dyDescent="0.2">
      <c r="A58" s="977" t="str">
        <f>'(G1) Fjalori'!A403</f>
        <v>Tavani për shpenzime e tjera korrente</v>
      </c>
      <c r="B58" s="978"/>
      <c r="C58" s="978"/>
      <c r="D58" s="978"/>
      <c r="E58" s="978"/>
      <c r="F58" s="978"/>
      <c r="G58" s="978"/>
      <c r="H58" s="978"/>
      <c r="I58" s="978"/>
      <c r="J58" s="978"/>
      <c r="K58" s="978"/>
      <c r="L58" s="979"/>
      <c r="M58" s="138">
        <f>VLOOKUP($A14,'(D1) Tavanet buxhetore'!$A$7:$R$473,13,FALSE)</f>
        <v>4158</v>
      </c>
      <c r="N58" s="138">
        <f>VLOOKUP($A14,'(D1) Tavanet buxhetore'!$A$7:$R$473,14,FALSE)</f>
        <v>4241</v>
      </c>
      <c r="O58" s="672">
        <f>VLOOKUP($A14,'(D1) Tavanet buxhetore'!$A$7:$R$473,15,FALSE)</f>
        <v>4325</v>
      </c>
    </row>
    <row r="59" spans="1:15" s="27" customFormat="1" ht="12.75" x14ac:dyDescent="0.2">
      <c r="A59" s="996" t="str">
        <f>'(G1) Fjalori'!A404</f>
        <v>Konsumi (përjashtuar paga dhe sigurimet shoqërore)</v>
      </c>
      <c r="B59" s="997"/>
      <c r="C59" s="997"/>
      <c r="D59" s="997"/>
      <c r="E59" s="997"/>
      <c r="F59" s="997"/>
      <c r="G59" s="997"/>
      <c r="H59" s="997"/>
      <c r="I59" s="997"/>
      <c r="J59" s="997"/>
      <c r="K59" s="997"/>
      <c r="L59" s="999"/>
      <c r="M59" s="139">
        <f>M53-M56-M62</f>
        <v>4158</v>
      </c>
      <c r="N59" s="139">
        <f>N53-N56-N62</f>
        <v>4241</v>
      </c>
      <c r="O59" s="673">
        <f>O53-O56-O62</f>
        <v>4325</v>
      </c>
    </row>
    <row r="60" spans="1:15" s="27" customFormat="1" ht="12.75" x14ac:dyDescent="0.2">
      <c r="A60" s="996" t="str">
        <f>'(G1) Fjalori'!A405</f>
        <v>Diferenca e tavaneve në konsum (duhet të jetë &lt;0)</v>
      </c>
      <c r="B60" s="997"/>
      <c r="C60" s="997"/>
      <c r="D60" s="997"/>
      <c r="E60" s="997"/>
      <c r="F60" s="997"/>
      <c r="G60" s="997"/>
      <c r="H60" s="997"/>
      <c r="I60" s="997"/>
      <c r="J60" s="997"/>
      <c r="K60" s="997"/>
      <c r="L60" s="136" t="str">
        <f>IF(AND(M60&lt;0.4,N60&lt;0.4,O60&lt;0.4),"OK!","STOP!")</f>
        <v>OK!</v>
      </c>
      <c r="M60" s="140">
        <f>M59-M58</f>
        <v>0</v>
      </c>
      <c r="N60" s="140">
        <f t="shared" ref="N60:O60" si="17">N59-N58</f>
        <v>0</v>
      </c>
      <c r="O60" s="141">
        <f t="shared" si="17"/>
        <v>0</v>
      </c>
    </row>
    <row r="61" spans="1:15" ht="12.75" x14ac:dyDescent="0.2">
      <c r="A61" s="977" t="str">
        <f>'(G1) Fjalori'!A406</f>
        <v>Minimumi i shpenzimeve kapitale</v>
      </c>
      <c r="B61" s="978"/>
      <c r="C61" s="978"/>
      <c r="D61" s="978"/>
      <c r="E61" s="978"/>
      <c r="F61" s="978"/>
      <c r="G61" s="978"/>
      <c r="H61" s="978"/>
      <c r="I61" s="978"/>
      <c r="J61" s="978"/>
      <c r="K61" s="978"/>
      <c r="L61" s="979"/>
      <c r="M61" s="138">
        <f>VLOOKUP($A14,'(D1) Tavanet buxhetore'!$A$7:$R$473,16,FALSE)</f>
        <v>0</v>
      </c>
      <c r="N61" s="138">
        <f>VLOOKUP($A14,'(D1) Tavanet buxhetore'!$A$7:$R$473,17,FALSE)</f>
        <v>0</v>
      </c>
      <c r="O61" s="672">
        <f>VLOOKUP($A14,'(D1) Tavanet buxhetore'!$A$7:$R$473,18,FALSE)</f>
        <v>0</v>
      </c>
    </row>
    <row r="62" spans="1:15" ht="12.75" x14ac:dyDescent="0.2">
      <c r="A62" s="996" t="str">
        <f>'(G1) Fjalori'!A407</f>
        <v>Shpenzimet kapitale</v>
      </c>
      <c r="B62" s="997"/>
      <c r="C62" s="997"/>
      <c r="D62" s="997"/>
      <c r="E62" s="997"/>
      <c r="F62" s="997"/>
      <c r="G62" s="997"/>
      <c r="H62" s="997"/>
      <c r="I62" s="997"/>
      <c r="J62" s="997"/>
      <c r="K62" s="997"/>
      <c r="L62" s="999"/>
      <c r="M62" s="139">
        <f>E29+E42</f>
        <v>0</v>
      </c>
      <c r="N62" s="139">
        <f t="shared" ref="N62:O62" si="18">F29+F42</f>
        <v>0</v>
      </c>
      <c r="O62" s="673">
        <f t="shared" si="18"/>
        <v>0</v>
      </c>
    </row>
    <row r="63" spans="1:15" s="99" customFormat="1" ht="12.75" x14ac:dyDescent="0.2">
      <c r="A63" s="996" t="str">
        <f>'(G1) Fjalori'!A408</f>
        <v>Diferenca e minimumit të shpenzimeve kapitale (duhet të jetë &gt;0)</v>
      </c>
      <c r="B63" s="997"/>
      <c r="C63" s="997"/>
      <c r="D63" s="997"/>
      <c r="E63" s="997"/>
      <c r="F63" s="997"/>
      <c r="G63" s="997"/>
      <c r="H63" s="997"/>
      <c r="I63" s="997"/>
      <c r="J63" s="997"/>
      <c r="K63" s="997"/>
      <c r="L63" s="136" t="str">
        <f>IF(AND(M63&gt;-0.4,N63&gt;-0.4,O63&gt;-0.4),"OK!","STOP!")</f>
        <v>OK!</v>
      </c>
      <c r="M63" s="140">
        <f>M62-M61</f>
        <v>0</v>
      </c>
      <c r="N63" s="140">
        <f t="shared" ref="N63:O63" si="19">N62-N61</f>
        <v>0</v>
      </c>
      <c r="O63" s="141">
        <f t="shared" si="19"/>
        <v>0</v>
      </c>
    </row>
    <row r="64" spans="1:15" s="99" customFormat="1" ht="12.75" x14ac:dyDescent="0.2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135"/>
      <c r="L64" s="135"/>
      <c r="M64" s="135"/>
      <c r="N64" s="135"/>
      <c r="O64" s="135"/>
    </row>
    <row r="65" spans="1:15" s="99" customFormat="1" ht="12.75" x14ac:dyDescent="0.2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135"/>
      <c r="L65" s="135"/>
      <c r="M65" s="135"/>
      <c r="N65" s="135"/>
      <c r="O65" s="135"/>
    </row>
    <row r="66" spans="1:15" ht="17.25" customHeight="1" x14ac:dyDescent="0.2">
      <c r="A66" s="213" t="str">
        <f t="shared" ref="A66:O66" si="20">A14</f>
        <v>Nënfunksioni 5</v>
      </c>
      <c r="B66" s="937" t="str">
        <f t="shared" si="20"/>
        <v>036 Marrdheniet me komunitetin</v>
      </c>
      <c r="C66" s="937">
        <f t="shared" si="20"/>
        <v>0</v>
      </c>
      <c r="D66" s="937">
        <f t="shared" si="20"/>
        <v>0</v>
      </c>
      <c r="E66" s="937">
        <f t="shared" si="20"/>
        <v>0</v>
      </c>
      <c r="F66" s="937">
        <f t="shared" si="20"/>
        <v>0</v>
      </c>
      <c r="G66" s="937">
        <f t="shared" si="20"/>
        <v>0</v>
      </c>
      <c r="H66" s="937">
        <f t="shared" si="20"/>
        <v>0</v>
      </c>
      <c r="I66" s="937">
        <f t="shared" si="20"/>
        <v>0</v>
      </c>
      <c r="J66" s="937">
        <f t="shared" si="20"/>
        <v>0</v>
      </c>
      <c r="K66" s="937">
        <f t="shared" si="20"/>
        <v>0</v>
      </c>
      <c r="L66" s="937">
        <f t="shared" si="20"/>
        <v>0</v>
      </c>
      <c r="M66" s="937">
        <f t="shared" si="20"/>
        <v>0</v>
      </c>
      <c r="N66" s="937">
        <f t="shared" si="20"/>
        <v>0</v>
      </c>
      <c r="O66" s="937">
        <f t="shared" si="20"/>
        <v>0</v>
      </c>
    </row>
    <row r="67" spans="1:15" ht="17.25" customHeight="1" x14ac:dyDescent="0.2">
      <c r="A67" s="276" t="str">
        <f>A6</f>
        <v>Programi 5a</v>
      </c>
      <c r="B67" s="937" t="str">
        <f>C6</f>
        <v>Marrdheniet me komunitetin</v>
      </c>
      <c r="C67" s="937" t="e">
        <f>#REF!</f>
        <v>#REF!</v>
      </c>
      <c r="D67" s="937" t="e">
        <f>#REF!</f>
        <v>#REF!</v>
      </c>
      <c r="E67" s="937" t="e">
        <f>#REF!</f>
        <v>#REF!</v>
      </c>
      <c r="F67" s="937" t="e">
        <f>#REF!</f>
        <v>#REF!</v>
      </c>
      <c r="G67" s="937" t="e">
        <f>#REF!</f>
        <v>#REF!</v>
      </c>
      <c r="H67" s="937" t="e">
        <f>#REF!</f>
        <v>#REF!</v>
      </c>
      <c r="I67" s="937" t="e">
        <f>#REF!</f>
        <v>#REF!</v>
      </c>
      <c r="J67" s="937" t="e">
        <f>#REF!</f>
        <v>#REF!</v>
      </c>
      <c r="K67" s="937" t="e">
        <f>#REF!</f>
        <v>#REF!</v>
      </c>
      <c r="L67" s="937" t="e">
        <f>#REF!</f>
        <v>#REF!</v>
      </c>
      <c r="M67" s="937" t="e">
        <f>#REF!</f>
        <v>#REF!</v>
      </c>
      <c r="N67" s="937" t="e">
        <f>#REF!</f>
        <v>#REF!</v>
      </c>
      <c r="O67" s="937" t="e">
        <f>#REF!</f>
        <v>#REF!</v>
      </c>
    </row>
    <row r="68" spans="1:15" ht="17.25" customHeight="1" x14ac:dyDescent="0.2">
      <c r="A68" s="646" t="str">
        <f>'(B3) Struktura Funksionale'!B30</f>
        <v>03600</v>
      </c>
      <c r="B68" s="568"/>
      <c r="C68" s="568"/>
      <c r="D68" s="568"/>
      <c r="E68" s="568"/>
      <c r="F68" s="568"/>
      <c r="G68" s="568"/>
      <c r="H68" s="568"/>
      <c r="I68" s="568"/>
      <c r="J68" s="568"/>
      <c r="K68" s="568"/>
      <c r="L68" s="568"/>
      <c r="M68" s="568"/>
      <c r="N68" s="568"/>
      <c r="O68" s="569"/>
    </row>
    <row r="69" spans="1:15" ht="21" customHeight="1" x14ac:dyDescent="0.2">
      <c r="A69" s="964" t="str">
        <f t="shared" ref="A69:G69" si="21">A15</f>
        <v>SHPENZIME TË PRITSHME</v>
      </c>
      <c r="B69" s="965">
        <f t="shared" si="21"/>
        <v>0</v>
      </c>
      <c r="C69" s="965">
        <f t="shared" si="21"/>
        <v>0</v>
      </c>
      <c r="D69" s="965">
        <f t="shared" si="21"/>
        <v>0</v>
      </c>
      <c r="E69" s="965">
        <f t="shared" si="21"/>
        <v>0</v>
      </c>
      <c r="F69" s="965">
        <f t="shared" si="21"/>
        <v>0</v>
      </c>
      <c r="G69" s="966">
        <f t="shared" si="21"/>
        <v>0</v>
      </c>
      <c r="H69" s="131"/>
      <c r="I69" s="967" t="str">
        <f t="shared" ref="I69:O69" si="22">I15</f>
        <v xml:space="preserve">TË ARDHURAT E PRITSHME </v>
      </c>
      <c r="J69" s="965">
        <f t="shared" si="22"/>
        <v>0</v>
      </c>
      <c r="K69" s="965">
        <f t="shared" si="22"/>
        <v>0</v>
      </c>
      <c r="L69" s="965">
        <f t="shared" si="22"/>
        <v>0</v>
      </c>
      <c r="M69" s="965">
        <f t="shared" si="22"/>
        <v>0</v>
      </c>
      <c r="N69" s="965">
        <f t="shared" si="22"/>
        <v>0</v>
      </c>
      <c r="O69" s="966">
        <f t="shared" si="22"/>
        <v>0</v>
      </c>
    </row>
    <row r="70" spans="1:15" ht="19.5" customHeight="1" x14ac:dyDescent="0.2">
      <c r="A70" s="211"/>
      <c r="B70" s="417">
        <f t="shared" ref="B70:G70" si="23">B16</f>
        <v>2019</v>
      </c>
      <c r="C70" s="417">
        <f t="shared" si="23"/>
        <v>2020</v>
      </c>
      <c r="D70" s="417">
        <f t="shared" si="23"/>
        <v>2021</v>
      </c>
      <c r="E70" s="251">
        <f t="shared" si="23"/>
        <v>2022</v>
      </c>
      <c r="F70" s="251">
        <f t="shared" si="23"/>
        <v>2023</v>
      </c>
      <c r="G70" s="251">
        <f t="shared" si="23"/>
        <v>2024</v>
      </c>
      <c r="H70" s="212"/>
      <c r="I70" s="414"/>
      <c r="J70" s="417">
        <f t="shared" ref="J70:O70" si="24">J16</f>
        <v>2019</v>
      </c>
      <c r="K70" s="417">
        <f t="shared" si="24"/>
        <v>2020</v>
      </c>
      <c r="L70" s="417">
        <f t="shared" si="24"/>
        <v>2021</v>
      </c>
      <c r="M70" s="251">
        <f t="shared" si="24"/>
        <v>2022</v>
      </c>
      <c r="N70" s="251">
        <f t="shared" si="24"/>
        <v>2023</v>
      </c>
      <c r="O70" s="251">
        <f t="shared" si="24"/>
        <v>2024</v>
      </c>
    </row>
    <row r="71" spans="1:15" s="10" customFormat="1" ht="12.75" x14ac:dyDescent="0.2">
      <c r="A71" s="418"/>
      <c r="B71" s="411"/>
      <c r="C71" s="411"/>
      <c r="D71" s="411"/>
      <c r="E71" s="412"/>
      <c r="F71" s="412"/>
      <c r="G71" s="413"/>
      <c r="H71" s="212"/>
      <c r="I71" s="410"/>
      <c r="J71" s="411"/>
      <c r="K71" s="411"/>
      <c r="L71" s="411"/>
      <c r="M71" s="412"/>
      <c r="N71" s="412"/>
      <c r="O71" s="413"/>
    </row>
    <row r="72" spans="1:15" ht="12.75" x14ac:dyDescent="0.2">
      <c r="A72" s="415" t="str">
        <f>A18</f>
        <v>SHPENZIME TË PRITSHME</v>
      </c>
      <c r="B72" s="345">
        <f>VLOOKUP(A67,'(C1) Shpenzimet vitet e kaluara'!A$9:O$177,5,FALSE)</f>
        <v>0</v>
      </c>
      <c r="C72" s="345">
        <f>VLOOKUP(A67,'(C1) Shpenzimet vitet e kaluara'!A$9:O$177,9,FALSE)</f>
        <v>0</v>
      </c>
      <c r="D72" s="345">
        <f>VLOOKUP(A67,'(C1) Shpenzimet vitet e kaluara'!A$9:O$177,13,FALSE)</f>
        <v>5056</v>
      </c>
      <c r="E72" s="416">
        <v>4158</v>
      </c>
      <c r="F72" s="416">
        <v>4241</v>
      </c>
      <c r="G72" s="416">
        <v>4325</v>
      </c>
      <c r="H72" s="131"/>
      <c r="I72" s="938" t="str">
        <f>I18</f>
        <v>VLERËSIM I ARDHURAVE NGA TARIFAT</v>
      </c>
      <c r="J72" s="939"/>
      <c r="K72" s="939"/>
      <c r="L72" s="939"/>
      <c r="M72" s="939"/>
      <c r="N72" s="939"/>
      <c r="O72" s="940"/>
    </row>
    <row r="73" spans="1:15" ht="12.75" x14ac:dyDescent="0.2">
      <c r="A73" s="125"/>
      <c r="B73" s="210"/>
      <c r="C73" s="126"/>
      <c r="D73" s="126"/>
      <c r="E73" s="10"/>
      <c r="F73" s="10"/>
      <c r="G73" s="133"/>
      <c r="H73" s="10"/>
      <c r="I73" s="137" t="str">
        <f>I19</f>
        <v>VLERËSIM I ARDHURAVE NGA TARIFAT</v>
      </c>
      <c r="J73" s="35">
        <f>VLOOKUP($A67,'(C1) Shpenzimet vitet e kaluara'!$A$9:$O$177,6,FALSE)</f>
        <v>0</v>
      </c>
      <c r="K73" s="35">
        <f>VLOOKUP($A67,'(C1) Shpenzimet vitet e kaluara'!$A$9:$O$177,10,FALSE)</f>
        <v>0</v>
      </c>
      <c r="L73" s="35">
        <f>VLOOKUP($A67,'(C1) Shpenzimet vitet e kaluara'!$A$9:$O$177,14,FALSE)</f>
        <v>0</v>
      </c>
      <c r="M73" s="37"/>
      <c r="N73" s="37"/>
      <c r="O73" s="37"/>
    </row>
    <row r="74" spans="1:15" ht="12.75" x14ac:dyDescent="0.2">
      <c r="A74" s="944" t="str">
        <f t="shared" ref="A74:G75" si="25">A20</f>
        <v>SHPENZIME TË PRITSHME</v>
      </c>
      <c r="B74" s="945">
        <f t="shared" si="25"/>
        <v>0</v>
      </c>
      <c r="C74" s="945">
        <f t="shared" si="25"/>
        <v>0</v>
      </c>
      <c r="D74" s="945">
        <f t="shared" si="25"/>
        <v>0</v>
      </c>
      <c r="E74" s="945">
        <f t="shared" si="25"/>
        <v>0</v>
      </c>
      <c r="F74" s="945">
        <f t="shared" si="25"/>
        <v>0</v>
      </c>
      <c r="G74" s="946">
        <f t="shared" si="25"/>
        <v>0</v>
      </c>
      <c r="H74" s="10"/>
    </row>
    <row r="75" spans="1:15" ht="12.75" x14ac:dyDescent="0.2">
      <c r="A75" s="938" t="str">
        <f t="shared" si="25"/>
        <v>KOSTO DIREKTE PËR PROJEKTET DHE SHPENZIMET KAPITALE</v>
      </c>
      <c r="B75" s="939">
        <f t="shared" si="25"/>
        <v>0</v>
      </c>
      <c r="C75" s="939">
        <f t="shared" si="25"/>
        <v>0</v>
      </c>
      <c r="D75" s="939">
        <f t="shared" si="25"/>
        <v>0</v>
      </c>
      <c r="E75" s="939">
        <f t="shared" si="25"/>
        <v>0</v>
      </c>
      <c r="F75" s="939">
        <f t="shared" si="25"/>
        <v>0</v>
      </c>
      <c r="G75" s="940">
        <f t="shared" si="25"/>
        <v>0</v>
      </c>
      <c r="H75" s="31"/>
      <c r="I75" s="938" t="str">
        <f t="shared" ref="I75:I80" si="26">I22</f>
        <v>VLERËSIMI I TË ARDHURAVE ME DESTINACION</v>
      </c>
      <c r="J75" s="939"/>
      <c r="K75" s="939"/>
      <c r="L75" s="939"/>
      <c r="M75" s="939"/>
      <c r="N75" s="939"/>
      <c r="O75" s="940"/>
    </row>
    <row r="76" spans="1:15" ht="12.75" x14ac:dyDescent="0.2">
      <c r="A76" s="124" t="str">
        <f t="shared" ref="A76:D98" si="27">A22</f>
        <v>Pagat</v>
      </c>
      <c r="B76" s="941">
        <f t="shared" si="27"/>
        <v>600</v>
      </c>
      <c r="C76" s="942">
        <f t="shared" si="27"/>
        <v>0</v>
      </c>
      <c r="D76" s="943">
        <f t="shared" si="27"/>
        <v>0</v>
      </c>
      <c r="E76" s="129"/>
      <c r="F76" s="129"/>
      <c r="G76" s="129"/>
      <c r="H76" s="31"/>
      <c r="I76" s="390" t="str">
        <f t="shared" si="26"/>
        <v>Transferta e kushtëzuar</v>
      </c>
      <c r="J76" s="387"/>
      <c r="K76" s="389"/>
      <c r="L76" s="388"/>
      <c r="M76" s="128"/>
      <c r="N76" s="128"/>
      <c r="O76" s="132"/>
    </row>
    <row r="77" spans="1:15" ht="12.75" x14ac:dyDescent="0.2">
      <c r="A77" s="124" t="str">
        <f t="shared" si="27"/>
        <v>Sigurimet Shoqërore</v>
      </c>
      <c r="B77" s="941">
        <f t="shared" si="27"/>
        <v>601</v>
      </c>
      <c r="C77" s="942">
        <f t="shared" si="27"/>
        <v>0</v>
      </c>
      <c r="D77" s="943">
        <f t="shared" si="27"/>
        <v>0</v>
      </c>
      <c r="E77" s="129"/>
      <c r="F77" s="129"/>
      <c r="G77" s="129"/>
      <c r="H77" s="31"/>
      <c r="I77" s="390" t="str">
        <f t="shared" si="26"/>
        <v>Trasferta Specifike</v>
      </c>
      <c r="J77" s="387"/>
      <c r="K77" s="389"/>
      <c r="L77" s="388"/>
      <c r="M77" s="128"/>
      <c r="N77" s="128"/>
      <c r="O77" s="132"/>
    </row>
    <row r="78" spans="1:15" ht="12.75" x14ac:dyDescent="0.2">
      <c r="A78" s="124" t="str">
        <f t="shared" si="27"/>
        <v>Mallra dhe shërbime</v>
      </c>
      <c r="B78" s="941">
        <f t="shared" si="27"/>
        <v>602</v>
      </c>
      <c r="C78" s="942">
        <f t="shared" si="27"/>
        <v>0</v>
      </c>
      <c r="D78" s="943">
        <f t="shared" si="27"/>
        <v>0</v>
      </c>
      <c r="E78" s="129"/>
      <c r="F78" s="129"/>
      <c r="G78" s="129"/>
      <c r="H78" s="53"/>
      <c r="I78" s="390" t="str">
        <f t="shared" si="26"/>
        <v>Trashëgimi me destinacion</v>
      </c>
      <c r="J78" s="387"/>
      <c r="K78" s="389"/>
      <c r="L78" s="388"/>
      <c r="M78" s="302">
        <f>VLOOKUP($A67,'(C4) Trashëgimi me destinacion'!$A$8:$F$168,4,FALSE)</f>
        <v>0</v>
      </c>
      <c r="N78" s="548">
        <f>VLOOKUP($A67,'(C4) Trashëgimi me destinacion'!$A$8:$F$168,5,FALSE)</f>
        <v>0</v>
      </c>
      <c r="O78" s="548">
        <f>VLOOKUP($A67,'(C4) Trashëgimi me destinacion'!$A$8:$F$168,6,FALSE)</f>
        <v>0</v>
      </c>
    </row>
    <row r="79" spans="1:15" ht="12.75" x14ac:dyDescent="0.2">
      <c r="A79" s="124" t="str">
        <f t="shared" si="27"/>
        <v>Subvencione</v>
      </c>
      <c r="B79" s="941">
        <f t="shared" si="27"/>
        <v>603</v>
      </c>
      <c r="C79" s="942">
        <f t="shared" si="27"/>
        <v>0</v>
      </c>
      <c r="D79" s="943">
        <f t="shared" si="27"/>
        <v>0</v>
      </c>
      <c r="E79" s="129"/>
      <c r="F79" s="129"/>
      <c r="G79" s="129"/>
      <c r="H79" s="8"/>
      <c r="I79" s="390" t="str">
        <f t="shared" si="26"/>
        <v>Burime të tjera (përfshirë gjobat)</v>
      </c>
      <c r="J79" s="387"/>
      <c r="K79" s="389"/>
      <c r="L79" s="388"/>
      <c r="M79" s="128"/>
      <c r="N79" s="128"/>
      <c r="O79" s="132"/>
    </row>
    <row r="80" spans="1:15" ht="12.75" x14ac:dyDescent="0.2">
      <c r="A80" s="124" t="str">
        <f t="shared" si="27"/>
        <v>Të tjera transferta korrente të brendshme</v>
      </c>
      <c r="B80" s="941">
        <f t="shared" si="27"/>
        <v>604</v>
      </c>
      <c r="C80" s="942">
        <f t="shared" si="27"/>
        <v>0</v>
      </c>
      <c r="D80" s="943">
        <f t="shared" si="27"/>
        <v>0</v>
      </c>
      <c r="E80" s="129"/>
      <c r="F80" s="129"/>
      <c r="G80" s="129"/>
      <c r="H80" s="53"/>
      <c r="I80" s="409" t="str">
        <f t="shared" si="26"/>
        <v>VLERËSIMI I TË ARDHURAVE ME DESTINACION</v>
      </c>
      <c r="J80" s="35">
        <f>VLOOKUP($A67,'(C1) Shpenzimet vitet e kaluara'!$A$9:$O$177,7,FALSE)</f>
        <v>0</v>
      </c>
      <c r="K80" s="35">
        <f>VLOOKUP($A67,'(C1) Shpenzimet vitet e kaluara'!$A$9:$O$177,11,FALSE)</f>
        <v>0</v>
      </c>
      <c r="L80" s="35">
        <f>VLOOKUP($A67,'(C1) Shpenzimet vitet e kaluara'!$A$9:$O$177,15,FALSE)</f>
        <v>0</v>
      </c>
      <c r="M80" s="129">
        <f>SUM(M76:M79)</f>
        <v>0</v>
      </c>
      <c r="N80" s="129">
        <f t="shared" ref="N80:O80" si="28">SUM(N76:N79)</f>
        <v>0</v>
      </c>
      <c r="O80" s="129">
        <f t="shared" si="28"/>
        <v>0</v>
      </c>
    </row>
    <row r="81" spans="1:15" ht="12.75" x14ac:dyDescent="0.2">
      <c r="A81" s="124" t="str">
        <f t="shared" si="27"/>
        <v>Transferta korrente të huaja</v>
      </c>
      <c r="B81" s="941">
        <f t="shared" si="27"/>
        <v>605</v>
      </c>
      <c r="C81" s="942">
        <f t="shared" si="27"/>
        <v>0</v>
      </c>
      <c r="D81" s="943">
        <f t="shared" si="27"/>
        <v>0</v>
      </c>
      <c r="E81" s="129"/>
      <c r="F81" s="129"/>
      <c r="G81" s="129"/>
      <c r="H81" s="53"/>
    </row>
    <row r="82" spans="1:15" ht="12.75" x14ac:dyDescent="0.2">
      <c r="A82" s="124" t="str">
        <f t="shared" si="27"/>
        <v>Transferta për Buxhetet Familiare dhe Individët</v>
      </c>
      <c r="B82" s="941">
        <f t="shared" si="27"/>
        <v>606</v>
      </c>
      <c r="C82" s="942">
        <f t="shared" si="27"/>
        <v>0</v>
      </c>
      <c r="D82" s="943">
        <f t="shared" si="27"/>
        <v>0</v>
      </c>
      <c r="E82" s="129"/>
      <c r="F82" s="129"/>
      <c r="G82" s="129"/>
      <c r="H82" s="53"/>
      <c r="I82" s="137" t="str">
        <f>I29</f>
        <v xml:space="preserve">TË ARDHURAT E PRITSHME </v>
      </c>
      <c r="J82" s="34">
        <f>J73+J80</f>
        <v>0</v>
      </c>
      <c r="K82" s="34">
        <f>K73+K80</f>
        <v>0</v>
      </c>
      <c r="L82" s="34">
        <f>L73+L80</f>
        <v>0</v>
      </c>
      <c r="M82" s="129">
        <f>M80+M73</f>
        <v>0</v>
      </c>
      <c r="N82" s="129">
        <f>N80+N73</f>
        <v>0</v>
      </c>
      <c r="O82" s="129">
        <f>O80+O73</f>
        <v>0</v>
      </c>
    </row>
    <row r="83" spans="1:15" ht="12.75" x14ac:dyDescent="0.2">
      <c r="A83" s="124" t="str">
        <f t="shared" si="27"/>
        <v>Shpenzimet kapitale</v>
      </c>
      <c r="B83" s="941" t="str">
        <f t="shared" si="27"/>
        <v>230 / 231</v>
      </c>
      <c r="C83" s="942">
        <f t="shared" si="27"/>
        <v>0</v>
      </c>
      <c r="D83" s="943">
        <f t="shared" si="27"/>
        <v>0</v>
      </c>
      <c r="E83" s="37">
        <v>0</v>
      </c>
      <c r="F83" s="37"/>
      <c r="G83" s="37"/>
      <c r="H83" s="53"/>
    </row>
    <row r="84" spans="1:15" ht="12.75" x14ac:dyDescent="0.2">
      <c r="A84" s="124" t="str">
        <f t="shared" si="27"/>
        <v>Rezerva</v>
      </c>
      <c r="B84" s="941">
        <f t="shared" si="27"/>
        <v>609</v>
      </c>
      <c r="C84" s="942">
        <f t="shared" si="27"/>
        <v>0</v>
      </c>
      <c r="D84" s="943">
        <f t="shared" si="27"/>
        <v>0</v>
      </c>
      <c r="E84" s="129"/>
      <c r="F84" s="129"/>
      <c r="G84" s="129"/>
      <c r="H84" s="53"/>
    </row>
    <row r="85" spans="1:15" ht="12.75" x14ac:dyDescent="0.2">
      <c r="A85" s="124" t="str">
        <f t="shared" si="27"/>
        <v>Interesa per kredi direkte ose bono</v>
      </c>
      <c r="B85" s="941">
        <f t="shared" si="27"/>
        <v>650</v>
      </c>
      <c r="C85" s="942">
        <f t="shared" si="27"/>
        <v>0</v>
      </c>
      <c r="D85" s="943">
        <f t="shared" si="27"/>
        <v>0</v>
      </c>
      <c r="E85" s="129"/>
      <c r="F85" s="129"/>
      <c r="G85" s="129"/>
      <c r="H85" s="53"/>
    </row>
    <row r="86" spans="1:15" ht="12.75" x14ac:dyDescent="0.2">
      <c r="A86" s="124" t="str">
        <f t="shared" si="27"/>
        <v>Të tjera</v>
      </c>
      <c r="B86" s="941" t="str">
        <f t="shared" si="27"/>
        <v>69 / ?</v>
      </c>
      <c r="C86" s="942">
        <f t="shared" si="27"/>
        <v>0</v>
      </c>
      <c r="D86" s="943">
        <f t="shared" si="27"/>
        <v>0</v>
      </c>
      <c r="E86" s="129"/>
      <c r="F86" s="129"/>
      <c r="G86" s="129"/>
      <c r="H86" s="53"/>
      <c r="I86" s="947" t="str">
        <f t="shared" ref="I86:O87" si="29">I32</f>
        <v>SHUMA E KËRKUAR NETO</v>
      </c>
      <c r="J86" s="948">
        <f t="shared" si="29"/>
        <v>0</v>
      </c>
      <c r="K86" s="948">
        <f t="shared" si="29"/>
        <v>0</v>
      </c>
      <c r="L86" s="948">
        <f t="shared" si="29"/>
        <v>0</v>
      </c>
      <c r="M86" s="948">
        <f t="shared" si="29"/>
        <v>0</v>
      </c>
      <c r="N86" s="948">
        <f t="shared" si="29"/>
        <v>0</v>
      </c>
      <c r="O86" s="949">
        <f t="shared" si="29"/>
        <v>0</v>
      </c>
    </row>
    <row r="87" spans="1:15" ht="12" customHeight="1" x14ac:dyDescent="0.2">
      <c r="A87" s="306" t="str">
        <f t="shared" si="27"/>
        <v>KOSTO DIREKTE PËR PROJEKTET DHE SHPENZIMET KAPITALE</v>
      </c>
      <c r="B87" s="941">
        <f t="shared" si="27"/>
        <v>0</v>
      </c>
      <c r="C87" s="942">
        <f t="shared" si="27"/>
        <v>0</v>
      </c>
      <c r="D87" s="943">
        <f t="shared" si="27"/>
        <v>0</v>
      </c>
      <c r="E87" s="129">
        <f>SUM(E76:E86)</f>
        <v>0</v>
      </c>
      <c r="F87" s="129">
        <f t="shared" ref="F87:G87" si="30">SUM(F76:F86)</f>
        <v>0</v>
      </c>
      <c r="G87" s="129">
        <f t="shared" si="30"/>
        <v>0</v>
      </c>
      <c r="H87" s="53"/>
      <c r="I87" s="950">
        <f t="shared" si="29"/>
        <v>0</v>
      </c>
      <c r="J87" s="951">
        <f t="shared" si="29"/>
        <v>0</v>
      </c>
      <c r="K87" s="951">
        <f t="shared" si="29"/>
        <v>0</v>
      </c>
      <c r="L87" s="951">
        <f t="shared" si="29"/>
        <v>0</v>
      </c>
      <c r="M87" s="951">
        <f t="shared" si="29"/>
        <v>0</v>
      </c>
      <c r="N87" s="951">
        <f t="shared" si="29"/>
        <v>0</v>
      </c>
      <c r="O87" s="952">
        <f t="shared" si="29"/>
        <v>0</v>
      </c>
    </row>
    <row r="88" spans="1:15" ht="12.75" x14ac:dyDescent="0.2">
      <c r="A88" s="938" t="str">
        <f t="shared" si="27"/>
        <v>SHPENZIME KORRENTE</v>
      </c>
      <c r="B88" s="939">
        <f t="shared" si="27"/>
        <v>0</v>
      </c>
      <c r="C88" s="939">
        <f t="shared" si="27"/>
        <v>0</v>
      </c>
      <c r="D88" s="939">
        <f t="shared" si="27"/>
        <v>0</v>
      </c>
      <c r="E88" s="939">
        <f>E34</f>
        <v>0</v>
      </c>
      <c r="F88" s="939">
        <f>F34</f>
        <v>0</v>
      </c>
      <c r="G88" s="940">
        <f>G34</f>
        <v>0</v>
      </c>
      <c r="H88" s="53"/>
      <c r="I88" s="17" t="str">
        <f>I34</f>
        <v>SHUMA E KËRKUAR NETO</v>
      </c>
      <c r="J88" s="18">
        <f t="shared" ref="J88:O88" si="31">B72-J82</f>
        <v>0</v>
      </c>
      <c r="K88" s="18">
        <f t="shared" si="31"/>
        <v>0</v>
      </c>
      <c r="L88" s="18">
        <f t="shared" si="31"/>
        <v>5056</v>
      </c>
      <c r="M88" s="18">
        <f t="shared" si="31"/>
        <v>4158</v>
      </c>
      <c r="N88" s="18">
        <f t="shared" si="31"/>
        <v>4241</v>
      </c>
      <c r="O88" s="18">
        <f t="shared" si="31"/>
        <v>4325</v>
      </c>
    </row>
    <row r="89" spans="1:15" ht="12.75" x14ac:dyDescent="0.2">
      <c r="A89" s="124" t="str">
        <f t="shared" si="27"/>
        <v>Pagat</v>
      </c>
      <c r="B89" s="941">
        <f t="shared" si="27"/>
        <v>600</v>
      </c>
      <c r="C89" s="942">
        <f t="shared" si="27"/>
        <v>0</v>
      </c>
      <c r="D89" s="943">
        <f t="shared" si="27"/>
        <v>0</v>
      </c>
      <c r="E89" s="37"/>
      <c r="F89" s="37"/>
      <c r="G89" s="37"/>
      <c r="H89" s="53"/>
      <c r="I89" s="53"/>
      <c r="J89" s="53"/>
      <c r="K89" s="53"/>
      <c r="L89" s="14"/>
      <c r="M89" s="54"/>
    </row>
    <row r="90" spans="1:15" ht="12.75" x14ac:dyDescent="0.2">
      <c r="A90" s="124" t="str">
        <f t="shared" si="27"/>
        <v>Sigurimet Shoqërore</v>
      </c>
      <c r="B90" s="941">
        <f t="shared" si="27"/>
        <v>601</v>
      </c>
      <c r="C90" s="942">
        <f t="shared" si="27"/>
        <v>0</v>
      </c>
      <c r="D90" s="943">
        <f t="shared" si="27"/>
        <v>0</v>
      </c>
      <c r="E90" s="37"/>
      <c r="F90" s="37"/>
      <c r="G90" s="37"/>
      <c r="H90" s="53"/>
    </row>
    <row r="91" spans="1:15" ht="12.75" x14ac:dyDescent="0.2">
      <c r="A91" s="124" t="str">
        <f t="shared" si="27"/>
        <v>Mallra dhe shërbime</v>
      </c>
      <c r="B91" s="941">
        <f t="shared" si="27"/>
        <v>602</v>
      </c>
      <c r="C91" s="942">
        <f t="shared" si="27"/>
        <v>0</v>
      </c>
      <c r="D91" s="943">
        <f t="shared" si="27"/>
        <v>0</v>
      </c>
      <c r="E91" s="416">
        <v>4158</v>
      </c>
      <c r="F91" s="416">
        <v>4241</v>
      </c>
      <c r="G91" s="416">
        <v>4325</v>
      </c>
      <c r="H91" s="53"/>
      <c r="I91" s="252" t="str">
        <f>I37</f>
        <v>Angazhimet</v>
      </c>
      <c r="J91" s="1002" t="str">
        <f>J37</f>
        <v>Vlera Totale për Aktivitet</v>
      </c>
      <c r="K91" s="1003"/>
      <c r="L91" s="1004"/>
      <c r="M91" s="129">
        <f>VLOOKUP($A67,'(C5) Angazhimet'!$A$8:$F$168,4,FALSE)</f>
        <v>0</v>
      </c>
      <c r="N91" s="129">
        <f>VLOOKUP($A67,'(C5) Angazhimet'!$A$8:$F$168,5,FALSE)</f>
        <v>0</v>
      </c>
      <c r="O91" s="129">
        <f>VLOOKUP($A67,'(C5) Angazhimet'!$A$8:$F$168,6,FALSE)</f>
        <v>0</v>
      </c>
    </row>
    <row r="92" spans="1:15" ht="12.75" x14ac:dyDescent="0.2">
      <c r="A92" s="124" t="str">
        <f t="shared" si="27"/>
        <v>Subvencione</v>
      </c>
      <c r="B92" s="941">
        <f t="shared" si="27"/>
        <v>603</v>
      </c>
      <c r="C92" s="942">
        <f t="shared" si="27"/>
        <v>0</v>
      </c>
      <c r="D92" s="943">
        <f t="shared" si="27"/>
        <v>0</v>
      </c>
      <c r="E92" s="37"/>
      <c r="F92" s="37"/>
      <c r="G92" s="37"/>
      <c r="H92" s="53"/>
      <c r="I92" s="318" t="str">
        <f>I38</f>
        <v>Qëllime</v>
      </c>
      <c r="J92" s="1002" t="str">
        <f>J38</f>
        <v>Shpenzimet kapitale</v>
      </c>
      <c r="K92" s="1003"/>
      <c r="L92" s="1004"/>
      <c r="M92" s="128"/>
      <c r="N92" s="128"/>
      <c r="O92" s="132"/>
    </row>
    <row r="93" spans="1:15" ht="12.75" x14ac:dyDescent="0.2">
      <c r="A93" s="124" t="str">
        <f t="shared" si="27"/>
        <v>Të tjera transferta korrente të brendshme</v>
      </c>
      <c r="B93" s="941">
        <f t="shared" si="27"/>
        <v>604</v>
      </c>
      <c r="C93" s="942">
        <f t="shared" si="27"/>
        <v>0</v>
      </c>
      <c r="D93" s="943">
        <f t="shared" si="27"/>
        <v>0</v>
      </c>
      <c r="E93" s="37"/>
      <c r="F93" s="37"/>
      <c r="G93" s="37"/>
      <c r="H93" s="53"/>
      <c r="I93" s="315"/>
      <c r="J93" s="1002" t="str">
        <f>J39</f>
        <v>Mallra dhe shërbime</v>
      </c>
      <c r="K93" s="1003"/>
      <c r="L93" s="1004"/>
      <c r="M93" s="128"/>
      <c r="N93" s="128"/>
      <c r="O93" s="132"/>
    </row>
    <row r="94" spans="1:15" ht="12.75" x14ac:dyDescent="0.2">
      <c r="A94" s="124" t="str">
        <f t="shared" si="27"/>
        <v>Transferta korrente të huaja</v>
      </c>
      <c r="B94" s="941">
        <f t="shared" si="27"/>
        <v>605</v>
      </c>
      <c r="C94" s="942">
        <f t="shared" si="27"/>
        <v>0</v>
      </c>
      <c r="D94" s="943">
        <f t="shared" si="27"/>
        <v>0</v>
      </c>
      <c r="E94" s="37"/>
      <c r="F94" s="37"/>
      <c r="G94" s="37"/>
      <c r="H94" s="53"/>
      <c r="I94" s="315"/>
      <c r="J94" s="1002" t="str">
        <f>J40</f>
        <v>Qëllime të mëtejshme</v>
      </c>
      <c r="K94" s="1003"/>
      <c r="L94" s="1004"/>
      <c r="M94" s="128"/>
      <c r="N94" s="128"/>
      <c r="O94" s="132"/>
    </row>
    <row r="95" spans="1:15" ht="12.75" x14ac:dyDescent="0.2">
      <c r="A95" s="124" t="str">
        <f t="shared" si="27"/>
        <v>Transferta për Buxhetet Familiare dhe Individët</v>
      </c>
      <c r="B95" s="941">
        <f t="shared" si="27"/>
        <v>606</v>
      </c>
      <c r="C95" s="942">
        <f t="shared" si="27"/>
        <v>0</v>
      </c>
      <c r="D95" s="943">
        <f t="shared" si="27"/>
        <v>0</v>
      </c>
      <c r="E95" s="37"/>
      <c r="F95" s="37"/>
      <c r="G95" s="37"/>
      <c r="H95" s="53"/>
      <c r="I95" s="315"/>
      <c r="J95" s="998"/>
      <c r="K95" s="998"/>
      <c r="L95" s="998"/>
      <c r="M95" s="344" t="str">
        <f>IF(SUM(M92:M94)=M91,"OK","STOP")</f>
        <v>OK</v>
      </c>
      <c r="N95" s="344" t="str">
        <f>IF(SUM(N92:N94)=N91,"OK","STOP")</f>
        <v>OK</v>
      </c>
      <c r="O95" s="344" t="str">
        <f>IF(SUM(O92:O94)=O91,"OK","STOP")</f>
        <v>OK</v>
      </c>
    </row>
    <row r="96" spans="1:15" ht="12.75" x14ac:dyDescent="0.2">
      <c r="A96" s="648" t="str">
        <f t="shared" si="27"/>
        <v>Shpenzimet kapitale</v>
      </c>
      <c r="B96" s="968" t="str">
        <f t="shared" si="27"/>
        <v>230 / 231</v>
      </c>
      <c r="C96" s="969">
        <f t="shared" si="27"/>
        <v>0</v>
      </c>
      <c r="D96" s="970">
        <f t="shared" si="27"/>
        <v>0</v>
      </c>
      <c r="E96" s="129"/>
      <c r="F96" s="129"/>
      <c r="G96" s="129"/>
      <c r="H96" s="53"/>
      <c r="I96" s="421" t="str">
        <f>I43</f>
        <v>Shpjegimet teknike</v>
      </c>
      <c r="J96" s="10"/>
      <c r="K96" s="10"/>
      <c r="L96" s="10"/>
      <c r="M96" s="10"/>
      <c r="N96" s="10"/>
      <c r="O96" s="10"/>
    </row>
    <row r="97" spans="1:15" ht="12.75" x14ac:dyDescent="0.2">
      <c r="A97" s="124" t="str">
        <f t="shared" si="27"/>
        <v>Rezerva</v>
      </c>
      <c r="B97" s="941">
        <f t="shared" si="27"/>
        <v>609</v>
      </c>
      <c r="C97" s="942">
        <f t="shared" si="27"/>
        <v>0</v>
      </c>
      <c r="D97" s="943">
        <f t="shared" si="27"/>
        <v>0</v>
      </c>
      <c r="E97" s="37"/>
      <c r="F97" s="37"/>
      <c r="G97" s="37"/>
      <c r="H97" s="53"/>
      <c r="I97" s="419">
        <f>M70</f>
        <v>2022</v>
      </c>
      <c r="J97" s="983"/>
      <c r="K97" s="984"/>
      <c r="L97" s="984"/>
      <c r="M97" s="984"/>
      <c r="N97" s="984"/>
      <c r="O97" s="985"/>
    </row>
    <row r="98" spans="1:15" ht="12.75" x14ac:dyDescent="0.2">
      <c r="A98" s="124" t="str">
        <f t="shared" si="27"/>
        <v>Interesa per kredi direkte ose bono</v>
      </c>
      <c r="B98" s="971">
        <f t="shared" si="27"/>
        <v>650</v>
      </c>
      <c r="C98" s="972">
        <f t="shared" si="27"/>
        <v>0</v>
      </c>
      <c r="D98" s="973">
        <f t="shared" si="27"/>
        <v>0</v>
      </c>
      <c r="E98" s="37"/>
      <c r="F98" s="37"/>
      <c r="G98" s="37"/>
      <c r="H98" s="53"/>
      <c r="I98" s="420"/>
      <c r="J98" s="986"/>
      <c r="K98" s="987"/>
      <c r="L98" s="987"/>
      <c r="M98" s="987"/>
      <c r="N98" s="987"/>
      <c r="O98" s="988"/>
    </row>
    <row r="99" spans="1:15" ht="12.75" x14ac:dyDescent="0.2">
      <c r="A99" s="252" t="str">
        <f>A45</f>
        <v>Të tjera</v>
      </c>
      <c r="B99" s="941" t="str">
        <f>B45</f>
        <v>69 / ?</v>
      </c>
      <c r="C99" s="942">
        <f>C45</f>
        <v>0</v>
      </c>
      <c r="D99" s="439" t="str">
        <f>IF(OR(E99&lt;0,F99&lt;0,G99&lt;0),"STOP","OK!")</f>
        <v>OK!</v>
      </c>
      <c r="E99" s="130">
        <f>-E87+E72-(SUM(E89:E98))</f>
        <v>0</v>
      </c>
      <c r="F99" s="308">
        <f t="shared" ref="F99:G99" si="32">-F87+F72-(SUM(F89:F98))</f>
        <v>0</v>
      </c>
      <c r="G99" s="308">
        <f t="shared" si="32"/>
        <v>0</v>
      </c>
      <c r="H99" s="53"/>
      <c r="I99" s="419">
        <f>N70</f>
        <v>2023</v>
      </c>
      <c r="J99" s="983"/>
      <c r="K99" s="984"/>
      <c r="L99" s="984"/>
      <c r="M99" s="984"/>
      <c r="N99" s="984"/>
      <c r="O99" s="985"/>
    </row>
    <row r="100" spans="1:15" ht="12.75" x14ac:dyDescent="0.2">
      <c r="A100" s="124" t="str">
        <f>A46</f>
        <v>SHPENZIME KORRENTE</v>
      </c>
      <c r="B100" s="974"/>
      <c r="C100" s="975"/>
      <c r="D100" s="976"/>
      <c r="E100" s="129">
        <f>SUM(E89:E99)</f>
        <v>4158</v>
      </c>
      <c r="F100" s="129">
        <f t="shared" ref="F100:G100" si="33">SUM(F89:F99)</f>
        <v>4241</v>
      </c>
      <c r="G100" s="129">
        <f t="shared" si="33"/>
        <v>4325</v>
      </c>
      <c r="H100" s="53"/>
      <c r="I100" s="420"/>
      <c r="J100" s="989"/>
      <c r="K100" s="990"/>
      <c r="L100" s="990"/>
      <c r="M100" s="990"/>
      <c r="N100" s="990"/>
      <c r="O100" s="991"/>
    </row>
    <row r="101" spans="1:15" ht="12.75" x14ac:dyDescent="0.2">
      <c r="A101" s="125"/>
      <c r="B101" s="210"/>
      <c r="C101" s="126"/>
      <c r="D101" s="126"/>
      <c r="E101" s="10"/>
      <c r="F101" s="10"/>
      <c r="G101" s="133"/>
      <c r="H101" s="53"/>
      <c r="I101" s="419">
        <f>O70</f>
        <v>2024</v>
      </c>
      <c r="J101" s="983"/>
      <c r="K101" s="984"/>
      <c r="L101" s="984"/>
      <c r="M101" s="984"/>
      <c r="N101" s="984"/>
      <c r="O101" s="985"/>
    </row>
    <row r="102" spans="1:15" ht="12.75" x14ac:dyDescent="0.2">
      <c r="A102" s="137" t="str">
        <f>A48</f>
        <v>SHPENZIME TË PRITSHME</v>
      </c>
      <c r="B102" s="34">
        <f>B72</f>
        <v>0</v>
      </c>
      <c r="C102" s="34">
        <f t="shared" ref="C102:D102" si="34">C72</f>
        <v>0</v>
      </c>
      <c r="D102" s="34">
        <f t="shared" si="34"/>
        <v>5056</v>
      </c>
      <c r="E102" s="129">
        <f>E87+E100</f>
        <v>4158</v>
      </c>
      <c r="F102" s="129">
        <f>F87+F100</f>
        <v>4241</v>
      </c>
      <c r="G102" s="129">
        <f t="shared" ref="G102" si="35">G87+G100</f>
        <v>4325</v>
      </c>
      <c r="H102" s="53"/>
      <c r="I102" s="420"/>
      <c r="J102" s="989"/>
      <c r="K102" s="990"/>
      <c r="L102" s="990"/>
      <c r="M102" s="990"/>
      <c r="N102" s="990"/>
      <c r="O102" s="991"/>
    </row>
    <row r="104" spans="1:15" ht="17.25" hidden="1" customHeight="1" x14ac:dyDescent="0.2"/>
    <row r="105" spans="1:15" ht="17.25" hidden="1" customHeight="1" x14ac:dyDescent="0.2">
      <c r="A105" s="213" t="str">
        <f t="shared" ref="A105:O105" si="36">A66</f>
        <v>Nënfunksioni 5</v>
      </c>
      <c r="B105" s="937" t="str">
        <f t="shared" si="36"/>
        <v>036 Marrdheniet me komunitetin</v>
      </c>
      <c r="C105" s="937">
        <f t="shared" si="36"/>
        <v>0</v>
      </c>
      <c r="D105" s="937">
        <f t="shared" si="36"/>
        <v>0</v>
      </c>
      <c r="E105" s="937">
        <f t="shared" si="36"/>
        <v>0</v>
      </c>
      <c r="F105" s="937">
        <f t="shared" si="36"/>
        <v>0</v>
      </c>
      <c r="G105" s="937">
        <f t="shared" si="36"/>
        <v>0</v>
      </c>
      <c r="H105" s="937">
        <f t="shared" si="36"/>
        <v>0</v>
      </c>
      <c r="I105" s="937">
        <f t="shared" si="36"/>
        <v>0</v>
      </c>
      <c r="J105" s="937">
        <f t="shared" si="36"/>
        <v>0</v>
      </c>
      <c r="K105" s="937">
        <f t="shared" si="36"/>
        <v>0</v>
      </c>
      <c r="L105" s="937">
        <f t="shared" si="36"/>
        <v>0</v>
      </c>
      <c r="M105" s="937">
        <f t="shared" si="36"/>
        <v>0</v>
      </c>
      <c r="N105" s="937">
        <f t="shared" si="36"/>
        <v>0</v>
      </c>
      <c r="O105" s="937">
        <f t="shared" si="36"/>
        <v>0</v>
      </c>
    </row>
    <row r="106" spans="1:15" ht="17.25" hidden="1" customHeight="1" x14ac:dyDescent="0.2">
      <c r="A106" s="276" t="str">
        <f>A7</f>
        <v>Programi 5b</v>
      </c>
      <c r="B106" s="937" t="str">
        <f>C7</f>
        <v>Supervizionimi administrativ lokal</v>
      </c>
      <c r="C106" s="937" t="e">
        <f>#REF!</f>
        <v>#REF!</v>
      </c>
      <c r="D106" s="937" t="e">
        <f>#REF!</f>
        <v>#REF!</v>
      </c>
      <c r="E106" s="937" t="e">
        <f>#REF!</f>
        <v>#REF!</v>
      </c>
      <c r="F106" s="937" t="e">
        <f>#REF!</f>
        <v>#REF!</v>
      </c>
      <c r="G106" s="937" t="e">
        <f>#REF!</f>
        <v>#REF!</v>
      </c>
      <c r="H106" s="937" t="e">
        <f>#REF!</f>
        <v>#REF!</v>
      </c>
      <c r="I106" s="937" t="e">
        <f>#REF!</f>
        <v>#REF!</v>
      </c>
      <c r="J106" s="937" t="e">
        <f>#REF!</f>
        <v>#REF!</v>
      </c>
      <c r="K106" s="937" t="e">
        <f>#REF!</f>
        <v>#REF!</v>
      </c>
      <c r="L106" s="937" t="e">
        <f>#REF!</f>
        <v>#REF!</v>
      </c>
      <c r="M106" s="937" t="e">
        <f>#REF!</f>
        <v>#REF!</v>
      </c>
      <c r="N106" s="937" t="e">
        <f>#REF!</f>
        <v>#REF!</v>
      </c>
      <c r="O106" s="937" t="e">
        <f>#REF!</f>
        <v>#REF!</v>
      </c>
    </row>
    <row r="107" spans="1:15" ht="17.25" hidden="1" customHeight="1" x14ac:dyDescent="0.2">
      <c r="A107" s="646" t="str">
        <f>'(B3) Struktura Funksionale'!B31</f>
        <v>03602</v>
      </c>
      <c r="B107" s="568"/>
      <c r="C107" s="568"/>
      <c r="D107" s="568"/>
      <c r="E107" s="568"/>
      <c r="F107" s="568"/>
      <c r="G107" s="569"/>
      <c r="H107" s="570"/>
      <c r="I107" s="571"/>
      <c r="J107" s="568"/>
      <c r="K107" s="568"/>
      <c r="L107" s="568"/>
      <c r="M107" s="568"/>
      <c r="N107" s="568"/>
      <c r="O107" s="569"/>
    </row>
    <row r="108" spans="1:15" ht="24.75" hidden="1" customHeight="1" x14ac:dyDescent="0.2">
      <c r="A108" s="933" t="str">
        <f t="shared" ref="A108:G108" si="37">A69</f>
        <v>SHPENZIME TË PRITSHME</v>
      </c>
      <c r="B108" s="934">
        <f t="shared" si="37"/>
        <v>0</v>
      </c>
      <c r="C108" s="934">
        <f t="shared" si="37"/>
        <v>0</v>
      </c>
      <c r="D108" s="934">
        <f t="shared" si="37"/>
        <v>0</v>
      </c>
      <c r="E108" s="934">
        <f t="shared" si="37"/>
        <v>0</v>
      </c>
      <c r="F108" s="934">
        <f t="shared" si="37"/>
        <v>0</v>
      </c>
      <c r="G108" s="954">
        <f t="shared" si="37"/>
        <v>0</v>
      </c>
      <c r="H108" s="131"/>
      <c r="I108" s="955" t="str">
        <f t="shared" ref="I108:O108" si="38">I69</f>
        <v xml:space="preserve">TË ARDHURAT E PRITSHME </v>
      </c>
      <c r="J108" s="934">
        <f t="shared" si="38"/>
        <v>0</v>
      </c>
      <c r="K108" s="934">
        <f t="shared" si="38"/>
        <v>0</v>
      </c>
      <c r="L108" s="934">
        <f t="shared" si="38"/>
        <v>0</v>
      </c>
      <c r="M108" s="934">
        <f t="shared" si="38"/>
        <v>0</v>
      </c>
      <c r="N108" s="934">
        <f t="shared" si="38"/>
        <v>0</v>
      </c>
      <c r="O108" s="954">
        <f t="shared" si="38"/>
        <v>0</v>
      </c>
    </row>
    <row r="109" spans="1:15" ht="21" hidden="1" customHeight="1" x14ac:dyDescent="0.2">
      <c r="A109" s="211"/>
      <c r="B109" s="417">
        <f t="shared" ref="B109:G109" si="39">B70</f>
        <v>2019</v>
      </c>
      <c r="C109" s="417">
        <f t="shared" si="39"/>
        <v>2020</v>
      </c>
      <c r="D109" s="417">
        <f t="shared" si="39"/>
        <v>2021</v>
      </c>
      <c r="E109" s="251">
        <f t="shared" si="39"/>
        <v>2022</v>
      </c>
      <c r="F109" s="251">
        <f t="shared" si="39"/>
        <v>2023</v>
      </c>
      <c r="G109" s="251">
        <f t="shared" si="39"/>
        <v>2024</v>
      </c>
      <c r="H109" s="212"/>
      <c r="I109" s="414"/>
      <c r="J109" s="417">
        <f t="shared" ref="J109:O109" si="40">J70</f>
        <v>2019</v>
      </c>
      <c r="K109" s="417">
        <f t="shared" si="40"/>
        <v>2020</v>
      </c>
      <c r="L109" s="417">
        <f t="shared" si="40"/>
        <v>2021</v>
      </c>
      <c r="M109" s="251">
        <f t="shared" si="40"/>
        <v>2022</v>
      </c>
      <c r="N109" s="251">
        <f t="shared" si="40"/>
        <v>2023</v>
      </c>
      <c r="O109" s="251">
        <f t="shared" si="40"/>
        <v>2024</v>
      </c>
    </row>
    <row r="110" spans="1:15" ht="12.75" hidden="1" x14ac:dyDescent="0.2">
      <c r="A110" s="423"/>
      <c r="B110" s="391"/>
      <c r="C110" s="425"/>
      <c r="D110" s="426"/>
      <c r="E110" s="349"/>
      <c r="F110" s="349"/>
      <c r="G110" s="350"/>
      <c r="H110" s="131"/>
      <c r="I110" s="423"/>
      <c r="J110" s="424"/>
      <c r="K110" s="347"/>
      <c r="L110" s="348"/>
      <c r="M110" s="349"/>
      <c r="N110" s="349"/>
      <c r="O110" s="350"/>
    </row>
    <row r="111" spans="1:15" ht="12.75" hidden="1" x14ac:dyDescent="0.2">
      <c r="A111" s="137" t="str">
        <f>A72</f>
        <v>SHPENZIME TË PRITSHME</v>
      </c>
      <c r="B111" s="34">
        <f>VLOOKUP(A106,'(C1) Shpenzimet vitet e kaluara'!A$9:O$177,5,FALSE)</f>
        <v>0</v>
      </c>
      <c r="C111" s="34">
        <f>VLOOKUP(A106,'(C1) Shpenzimet vitet e kaluara'!A$9:O$177,9,FALSE)</f>
        <v>0</v>
      </c>
      <c r="D111" s="34">
        <f>VLOOKUP(A106,'(C1) Shpenzimet vitet e kaluara'!A$9:O$177,13,FALSE)</f>
        <v>0</v>
      </c>
      <c r="E111" s="37"/>
      <c r="F111" s="37"/>
      <c r="G111" s="37"/>
      <c r="H111" s="131"/>
      <c r="I111" s="938" t="str">
        <f t="shared" ref="I111:O111" si="41">I72</f>
        <v>VLERËSIM I ARDHURAVE NGA TARIFAT</v>
      </c>
      <c r="J111" s="939">
        <f t="shared" si="41"/>
        <v>0</v>
      </c>
      <c r="K111" s="939">
        <f t="shared" si="41"/>
        <v>0</v>
      </c>
      <c r="L111" s="939">
        <f t="shared" si="41"/>
        <v>0</v>
      </c>
      <c r="M111" s="939">
        <f t="shared" si="41"/>
        <v>0</v>
      </c>
      <c r="N111" s="939">
        <f t="shared" si="41"/>
        <v>0</v>
      </c>
      <c r="O111" s="940">
        <f t="shared" si="41"/>
        <v>0</v>
      </c>
    </row>
    <row r="112" spans="1:15" ht="12.75" hidden="1" x14ac:dyDescent="0.2">
      <c r="A112" s="125"/>
      <c r="B112" s="210"/>
      <c r="C112" s="126"/>
      <c r="D112" s="126"/>
      <c r="E112" s="10"/>
      <c r="F112" s="10"/>
      <c r="G112" s="133"/>
      <c r="H112" s="10"/>
      <c r="I112" s="137" t="str">
        <f>I73</f>
        <v>VLERËSIM I ARDHURAVE NGA TARIFAT</v>
      </c>
      <c r="J112" s="35">
        <f>VLOOKUP($A106,'(C1) Shpenzimet vitet e kaluara'!$A$9:$O$177,6,FALSE)</f>
        <v>0</v>
      </c>
      <c r="K112" s="35">
        <f>VLOOKUP($A106,'(C1) Shpenzimet vitet e kaluara'!$A$9:$O$177,10,FALSE)</f>
        <v>0</v>
      </c>
      <c r="L112" s="35">
        <f>VLOOKUP($A106,'(C1) Shpenzimet vitet e kaluara'!$A$9:$O$177,14,FALSE)</f>
        <v>0</v>
      </c>
      <c r="M112" s="37"/>
      <c r="N112" s="37"/>
      <c r="O112" s="37"/>
    </row>
    <row r="113" spans="1:15" ht="12.75" hidden="1" x14ac:dyDescent="0.2">
      <c r="A113" s="944" t="str">
        <f t="shared" ref="A113:G114" si="42">A74</f>
        <v>SHPENZIME TË PRITSHME</v>
      </c>
      <c r="B113" s="945">
        <f t="shared" si="42"/>
        <v>0</v>
      </c>
      <c r="C113" s="945">
        <f t="shared" si="42"/>
        <v>0</v>
      </c>
      <c r="D113" s="945">
        <f t="shared" si="42"/>
        <v>0</v>
      </c>
      <c r="E113" s="945">
        <f t="shared" si="42"/>
        <v>0</v>
      </c>
      <c r="F113" s="945">
        <f t="shared" si="42"/>
        <v>0</v>
      </c>
      <c r="G113" s="946">
        <f t="shared" si="42"/>
        <v>0</v>
      </c>
      <c r="H113" s="10"/>
    </row>
    <row r="114" spans="1:15" ht="12.75" hidden="1" x14ac:dyDescent="0.2">
      <c r="A114" s="938" t="str">
        <f t="shared" si="42"/>
        <v>KOSTO DIREKTE PËR PROJEKTET DHE SHPENZIMET KAPITALE</v>
      </c>
      <c r="B114" s="939">
        <f t="shared" si="42"/>
        <v>0</v>
      </c>
      <c r="C114" s="939">
        <f t="shared" si="42"/>
        <v>0</v>
      </c>
      <c r="D114" s="939">
        <f t="shared" si="42"/>
        <v>0</v>
      </c>
      <c r="E114" s="939">
        <f t="shared" si="42"/>
        <v>0</v>
      </c>
      <c r="F114" s="939">
        <f t="shared" si="42"/>
        <v>0</v>
      </c>
      <c r="G114" s="940">
        <f t="shared" si="42"/>
        <v>0</v>
      </c>
      <c r="H114" s="31"/>
      <c r="I114" s="938" t="str">
        <f t="shared" ref="I114:I119" si="43">I75</f>
        <v>VLERËSIMI I TË ARDHURAVE ME DESTINACION</v>
      </c>
      <c r="J114" s="939"/>
      <c r="K114" s="939"/>
      <c r="L114" s="939"/>
      <c r="M114" s="939"/>
      <c r="N114" s="939"/>
      <c r="O114" s="940"/>
    </row>
    <row r="115" spans="1:15" ht="12.75" hidden="1" x14ac:dyDescent="0.2">
      <c r="A115" s="124" t="str">
        <f t="shared" ref="A115:D137" si="44">A76</f>
        <v>Pagat</v>
      </c>
      <c r="B115" s="941">
        <f t="shared" si="44"/>
        <v>600</v>
      </c>
      <c r="C115" s="942">
        <f t="shared" si="44"/>
        <v>0</v>
      </c>
      <c r="D115" s="943">
        <f t="shared" si="44"/>
        <v>0</v>
      </c>
      <c r="E115" s="37"/>
      <c r="F115" s="37"/>
      <c r="G115" s="37"/>
      <c r="H115" s="31"/>
      <c r="I115" s="390" t="str">
        <f t="shared" si="43"/>
        <v>Transferta e kushtëzuar</v>
      </c>
      <c r="J115" s="387"/>
      <c r="K115" s="389"/>
      <c r="L115" s="388"/>
      <c r="M115" s="128"/>
      <c r="N115" s="128"/>
      <c r="O115" s="132"/>
    </row>
    <row r="116" spans="1:15" ht="12.75" hidden="1" x14ac:dyDescent="0.2">
      <c r="A116" s="124" t="str">
        <f t="shared" si="44"/>
        <v>Sigurimet Shoqërore</v>
      </c>
      <c r="B116" s="941">
        <f t="shared" si="44"/>
        <v>601</v>
      </c>
      <c r="C116" s="942">
        <f t="shared" si="44"/>
        <v>0</v>
      </c>
      <c r="D116" s="943">
        <f t="shared" si="44"/>
        <v>0</v>
      </c>
      <c r="E116" s="37"/>
      <c r="F116" s="37"/>
      <c r="G116" s="37"/>
      <c r="H116" s="31"/>
      <c r="I116" s="390" t="str">
        <f t="shared" si="43"/>
        <v>Trasferta Specifike</v>
      </c>
      <c r="J116" s="387"/>
      <c r="K116" s="389"/>
      <c r="L116" s="388"/>
      <c r="M116" s="128"/>
      <c r="N116" s="128"/>
      <c r="O116" s="132"/>
    </row>
    <row r="117" spans="1:15" ht="12.75" hidden="1" x14ac:dyDescent="0.2">
      <c r="A117" s="124" t="str">
        <f t="shared" si="44"/>
        <v>Mallra dhe shërbime</v>
      </c>
      <c r="B117" s="941">
        <f t="shared" si="44"/>
        <v>602</v>
      </c>
      <c r="C117" s="942">
        <f t="shared" si="44"/>
        <v>0</v>
      </c>
      <c r="D117" s="943">
        <f t="shared" si="44"/>
        <v>0</v>
      </c>
      <c r="E117" s="37"/>
      <c r="F117" s="37"/>
      <c r="G117" s="37"/>
      <c r="H117" s="53"/>
      <c r="I117" s="390" t="str">
        <f t="shared" si="43"/>
        <v>Trashëgimi me destinacion</v>
      </c>
      <c r="J117" s="387"/>
      <c r="K117" s="389"/>
      <c r="L117" s="388"/>
      <c r="M117" s="302">
        <f>VLOOKUP($A106,'(C4) Trashëgimi me destinacion'!$A$8:$F$168,4,FALSE)</f>
        <v>0</v>
      </c>
      <c r="N117" s="548">
        <f>VLOOKUP($A106,'(C4) Trashëgimi me destinacion'!$A$8:$F$168,5,FALSE)</f>
        <v>0</v>
      </c>
      <c r="O117" s="548">
        <f>VLOOKUP($A106,'(C4) Trashëgimi me destinacion'!$A$8:$F$168,6,FALSE)</f>
        <v>0</v>
      </c>
    </row>
    <row r="118" spans="1:15" ht="12.75" hidden="1" x14ac:dyDescent="0.2">
      <c r="A118" s="124" t="str">
        <f t="shared" si="44"/>
        <v>Subvencione</v>
      </c>
      <c r="B118" s="941">
        <f t="shared" si="44"/>
        <v>603</v>
      </c>
      <c r="C118" s="942">
        <f t="shared" si="44"/>
        <v>0</v>
      </c>
      <c r="D118" s="943">
        <f t="shared" si="44"/>
        <v>0</v>
      </c>
      <c r="E118" s="37"/>
      <c r="F118" s="37"/>
      <c r="G118" s="37"/>
      <c r="H118" s="8"/>
      <c r="I118" s="390" t="str">
        <f t="shared" si="43"/>
        <v>Burime të tjera (përfshirë gjobat)</v>
      </c>
      <c r="J118" s="387"/>
      <c r="K118" s="389"/>
      <c r="L118" s="388"/>
      <c r="M118" s="128"/>
      <c r="N118" s="128"/>
      <c r="O118" s="132"/>
    </row>
    <row r="119" spans="1:15" ht="12.75" hidden="1" x14ac:dyDescent="0.2">
      <c r="A119" s="124" t="str">
        <f t="shared" si="44"/>
        <v>Të tjera transferta korrente të brendshme</v>
      </c>
      <c r="B119" s="941">
        <f t="shared" si="44"/>
        <v>604</v>
      </c>
      <c r="C119" s="942">
        <f t="shared" si="44"/>
        <v>0</v>
      </c>
      <c r="D119" s="943">
        <f t="shared" si="44"/>
        <v>0</v>
      </c>
      <c r="E119" s="37"/>
      <c r="F119" s="37"/>
      <c r="G119" s="37"/>
      <c r="H119" s="53"/>
      <c r="I119" s="390" t="str">
        <f t="shared" si="43"/>
        <v>VLERËSIMI I TË ARDHURAVE ME DESTINACION</v>
      </c>
      <c r="J119" s="35">
        <f>VLOOKUP($A106,'(C1) Shpenzimet vitet e kaluara'!$A$9:$O$177,7,FALSE)</f>
        <v>0</v>
      </c>
      <c r="K119" s="35">
        <f>VLOOKUP($A106,'(C1) Shpenzimet vitet e kaluara'!$A$9:$O$177,11,FALSE)</f>
        <v>0</v>
      </c>
      <c r="L119" s="35">
        <f>VLOOKUP($A106,'(C1) Shpenzimet vitet e kaluara'!$A$9:$O$177,15,FALSE)</f>
        <v>0</v>
      </c>
      <c r="M119" s="129">
        <f>SUM(M115:M118)</f>
        <v>0</v>
      </c>
      <c r="N119" s="129">
        <f t="shared" ref="N119:O119" si="45">SUM(N115:N118)</f>
        <v>0</v>
      </c>
      <c r="O119" s="129">
        <f t="shared" si="45"/>
        <v>0</v>
      </c>
    </row>
    <row r="120" spans="1:15" ht="12.75" hidden="1" x14ac:dyDescent="0.2">
      <c r="A120" s="124" t="str">
        <f t="shared" si="44"/>
        <v>Transferta korrente të huaja</v>
      </c>
      <c r="B120" s="941">
        <f t="shared" si="44"/>
        <v>605</v>
      </c>
      <c r="C120" s="942">
        <f t="shared" si="44"/>
        <v>0</v>
      </c>
      <c r="D120" s="943">
        <f t="shared" si="44"/>
        <v>0</v>
      </c>
      <c r="E120" s="37"/>
      <c r="F120" s="37"/>
      <c r="G120" s="37"/>
      <c r="H120" s="53"/>
    </row>
    <row r="121" spans="1:15" ht="12.75" hidden="1" x14ac:dyDescent="0.2">
      <c r="A121" s="124" t="str">
        <f t="shared" si="44"/>
        <v>Transferta për Buxhetet Familiare dhe Individët</v>
      </c>
      <c r="B121" s="941">
        <f t="shared" si="44"/>
        <v>606</v>
      </c>
      <c r="C121" s="942">
        <f t="shared" si="44"/>
        <v>0</v>
      </c>
      <c r="D121" s="943">
        <f t="shared" si="44"/>
        <v>0</v>
      </c>
      <c r="E121" s="37"/>
      <c r="F121" s="37"/>
      <c r="G121" s="37"/>
      <c r="H121" s="53"/>
      <c r="I121" s="137" t="str">
        <f>I82</f>
        <v xml:space="preserve">TË ARDHURAT E PRITSHME </v>
      </c>
      <c r="J121" s="34">
        <f>J112+J119</f>
        <v>0</v>
      </c>
      <c r="K121" s="34">
        <f>K112+K119</f>
        <v>0</v>
      </c>
      <c r="L121" s="34">
        <f>L112+L119</f>
        <v>0</v>
      </c>
      <c r="M121" s="129">
        <f>M119+M112</f>
        <v>0</v>
      </c>
      <c r="N121" s="129">
        <f>N119+N112</f>
        <v>0</v>
      </c>
      <c r="O121" s="129">
        <f>O119+O112</f>
        <v>0</v>
      </c>
    </row>
    <row r="122" spans="1:15" ht="12.75" hidden="1" x14ac:dyDescent="0.2">
      <c r="A122" s="124" t="str">
        <f t="shared" si="44"/>
        <v>Shpenzimet kapitale</v>
      </c>
      <c r="B122" s="941" t="str">
        <f t="shared" si="44"/>
        <v>230 / 231</v>
      </c>
      <c r="C122" s="942">
        <f t="shared" si="44"/>
        <v>0</v>
      </c>
      <c r="D122" s="943">
        <f t="shared" si="44"/>
        <v>0</v>
      </c>
      <c r="E122" s="37"/>
      <c r="F122" s="37"/>
      <c r="G122" s="37"/>
      <c r="H122" s="53"/>
    </row>
    <row r="123" spans="1:15" ht="12.75" hidden="1" x14ac:dyDescent="0.2">
      <c r="A123" s="124" t="str">
        <f t="shared" si="44"/>
        <v>Rezerva</v>
      </c>
      <c r="B123" s="941">
        <f t="shared" si="44"/>
        <v>609</v>
      </c>
      <c r="C123" s="942">
        <f t="shared" si="44"/>
        <v>0</v>
      </c>
      <c r="D123" s="943">
        <f t="shared" si="44"/>
        <v>0</v>
      </c>
      <c r="E123" s="37"/>
      <c r="F123" s="37"/>
      <c r="G123" s="37"/>
      <c r="H123" s="53"/>
    </row>
    <row r="124" spans="1:15" ht="12.75" hidden="1" x14ac:dyDescent="0.2">
      <c r="A124" s="124" t="str">
        <f t="shared" si="44"/>
        <v>Interesa per kredi direkte ose bono</v>
      </c>
      <c r="B124" s="941">
        <f t="shared" si="44"/>
        <v>650</v>
      </c>
      <c r="C124" s="942">
        <f t="shared" si="44"/>
        <v>0</v>
      </c>
      <c r="D124" s="943">
        <f t="shared" si="44"/>
        <v>0</v>
      </c>
      <c r="E124" s="37"/>
      <c r="F124" s="37"/>
      <c r="G124" s="37"/>
      <c r="H124" s="53"/>
    </row>
    <row r="125" spans="1:15" ht="12.75" hidden="1" x14ac:dyDescent="0.2">
      <c r="A125" s="124" t="str">
        <f t="shared" si="44"/>
        <v>Të tjera</v>
      </c>
      <c r="B125" s="941" t="str">
        <f t="shared" si="44"/>
        <v>69 / ?</v>
      </c>
      <c r="C125" s="942">
        <f t="shared" si="44"/>
        <v>0</v>
      </c>
      <c r="D125" s="943">
        <f t="shared" si="44"/>
        <v>0</v>
      </c>
      <c r="E125" s="37"/>
      <c r="F125" s="37"/>
      <c r="G125" s="37"/>
      <c r="H125" s="53"/>
      <c r="I125" s="947" t="str">
        <f t="shared" ref="I125:O126" si="46">I86</f>
        <v>SHUMA E KËRKUAR NETO</v>
      </c>
      <c r="J125" s="948">
        <f t="shared" si="46"/>
        <v>0</v>
      </c>
      <c r="K125" s="948">
        <f t="shared" si="46"/>
        <v>0</v>
      </c>
      <c r="L125" s="948">
        <f t="shared" si="46"/>
        <v>0</v>
      </c>
      <c r="M125" s="948">
        <f t="shared" si="46"/>
        <v>0</v>
      </c>
      <c r="N125" s="948">
        <f t="shared" si="46"/>
        <v>0</v>
      </c>
      <c r="O125" s="949">
        <f t="shared" si="46"/>
        <v>0</v>
      </c>
    </row>
    <row r="126" spans="1:15" ht="12.75" hidden="1" customHeight="1" x14ac:dyDescent="0.2">
      <c r="A126" s="306" t="str">
        <f t="shared" si="44"/>
        <v>KOSTO DIREKTE PËR PROJEKTET DHE SHPENZIMET KAPITALE</v>
      </c>
      <c r="B126" s="941">
        <f t="shared" si="44"/>
        <v>0</v>
      </c>
      <c r="C126" s="942">
        <f t="shared" si="44"/>
        <v>0</v>
      </c>
      <c r="D126" s="943">
        <f t="shared" si="44"/>
        <v>0</v>
      </c>
      <c r="E126" s="129">
        <f>SUM(E115:E125)</f>
        <v>0</v>
      </c>
      <c r="F126" s="129">
        <f t="shared" ref="F126:G126" si="47">SUM(F115:F125)</f>
        <v>0</v>
      </c>
      <c r="G126" s="129">
        <f t="shared" si="47"/>
        <v>0</v>
      </c>
      <c r="H126" s="53"/>
      <c r="I126" s="950">
        <f t="shared" si="46"/>
        <v>0</v>
      </c>
      <c r="J126" s="951">
        <f t="shared" si="46"/>
        <v>0</v>
      </c>
      <c r="K126" s="951">
        <f t="shared" si="46"/>
        <v>0</v>
      </c>
      <c r="L126" s="951">
        <f t="shared" si="46"/>
        <v>0</v>
      </c>
      <c r="M126" s="951">
        <f t="shared" si="46"/>
        <v>0</v>
      </c>
      <c r="N126" s="951">
        <f t="shared" si="46"/>
        <v>0</v>
      </c>
      <c r="O126" s="952">
        <f t="shared" si="46"/>
        <v>0</v>
      </c>
    </row>
    <row r="127" spans="1:15" ht="12.75" hidden="1" x14ac:dyDescent="0.2">
      <c r="A127" s="938" t="str">
        <f t="shared" si="44"/>
        <v>SHPENZIME KORRENTE</v>
      </c>
      <c r="B127" s="939">
        <f t="shared" si="44"/>
        <v>0</v>
      </c>
      <c r="C127" s="939">
        <f t="shared" si="44"/>
        <v>0</v>
      </c>
      <c r="D127" s="939">
        <f t="shared" si="44"/>
        <v>0</v>
      </c>
      <c r="E127" s="939">
        <f>E88</f>
        <v>0</v>
      </c>
      <c r="F127" s="939">
        <f>F88</f>
        <v>0</v>
      </c>
      <c r="G127" s="940">
        <f>G88</f>
        <v>0</v>
      </c>
      <c r="H127" s="53"/>
      <c r="I127" s="17" t="str">
        <f>I88</f>
        <v>SHUMA E KËRKUAR NETO</v>
      </c>
      <c r="J127" s="18">
        <f t="shared" ref="J127:O127" si="48">B111-J121</f>
        <v>0</v>
      </c>
      <c r="K127" s="18">
        <f t="shared" si="48"/>
        <v>0</v>
      </c>
      <c r="L127" s="18">
        <f t="shared" si="48"/>
        <v>0</v>
      </c>
      <c r="M127" s="18">
        <f t="shared" si="48"/>
        <v>0</v>
      </c>
      <c r="N127" s="18">
        <f t="shared" si="48"/>
        <v>0</v>
      </c>
      <c r="O127" s="18">
        <f t="shared" si="48"/>
        <v>0</v>
      </c>
    </row>
    <row r="128" spans="1:15" ht="12.75" hidden="1" x14ac:dyDescent="0.2">
      <c r="A128" s="124" t="str">
        <f t="shared" si="44"/>
        <v>Pagat</v>
      </c>
      <c r="B128" s="941">
        <f t="shared" si="44"/>
        <v>600</v>
      </c>
      <c r="C128" s="942">
        <f t="shared" si="44"/>
        <v>0</v>
      </c>
      <c r="D128" s="943">
        <f t="shared" si="44"/>
        <v>0</v>
      </c>
      <c r="E128" s="37"/>
      <c r="F128" s="37"/>
      <c r="G128" s="37"/>
      <c r="H128" s="53"/>
      <c r="I128" s="53"/>
      <c r="J128" s="53"/>
      <c r="K128" s="53"/>
      <c r="L128" s="14"/>
      <c r="M128" s="54"/>
    </row>
    <row r="129" spans="1:15" ht="12.75" hidden="1" x14ac:dyDescent="0.2">
      <c r="A129" s="124" t="str">
        <f t="shared" si="44"/>
        <v>Sigurimet Shoqërore</v>
      </c>
      <c r="B129" s="941">
        <f t="shared" si="44"/>
        <v>601</v>
      </c>
      <c r="C129" s="942">
        <f t="shared" si="44"/>
        <v>0</v>
      </c>
      <c r="D129" s="943">
        <f t="shared" si="44"/>
        <v>0</v>
      </c>
      <c r="E129" s="37"/>
      <c r="F129" s="37"/>
      <c r="G129" s="37"/>
      <c r="H129" s="53"/>
    </row>
    <row r="130" spans="1:15" ht="12.75" hidden="1" x14ac:dyDescent="0.2">
      <c r="A130" s="124" t="str">
        <f t="shared" si="44"/>
        <v>Mallra dhe shërbime</v>
      </c>
      <c r="B130" s="941">
        <f t="shared" si="44"/>
        <v>602</v>
      </c>
      <c r="C130" s="942">
        <f t="shared" si="44"/>
        <v>0</v>
      </c>
      <c r="D130" s="943">
        <f t="shared" si="44"/>
        <v>0</v>
      </c>
      <c r="E130" s="37"/>
      <c r="F130" s="37"/>
      <c r="G130" s="37"/>
      <c r="H130" s="53"/>
      <c r="I130" s="252" t="str">
        <f>I91</f>
        <v>Angazhimet</v>
      </c>
      <c r="J130" s="1002" t="str">
        <f>J91</f>
        <v>Vlera Totale për Aktivitet</v>
      </c>
      <c r="K130" s="1003"/>
      <c r="L130" s="1004"/>
      <c r="M130" s="129">
        <f>VLOOKUP($A106,'(C5) Angazhimet'!$A$8:$F$168,4,FALSE)</f>
        <v>0</v>
      </c>
      <c r="N130" s="129">
        <f>VLOOKUP($A106,'(C5) Angazhimet'!$A$8:$F$168,5,FALSE)</f>
        <v>0</v>
      </c>
      <c r="O130" s="129">
        <f>VLOOKUP($A106,'(C5) Angazhimet'!$A$8:$F$168,6,FALSE)</f>
        <v>0</v>
      </c>
    </row>
    <row r="131" spans="1:15" ht="12.75" hidden="1" x14ac:dyDescent="0.2">
      <c r="A131" s="124" t="str">
        <f t="shared" si="44"/>
        <v>Subvencione</v>
      </c>
      <c r="B131" s="941">
        <f t="shared" si="44"/>
        <v>603</v>
      </c>
      <c r="C131" s="942">
        <f t="shared" si="44"/>
        <v>0</v>
      </c>
      <c r="D131" s="943">
        <f t="shared" si="44"/>
        <v>0</v>
      </c>
      <c r="E131" s="37"/>
      <c r="F131" s="37"/>
      <c r="G131" s="37"/>
      <c r="H131" s="53"/>
      <c r="I131" s="318" t="str">
        <f>I92</f>
        <v>Qëllime</v>
      </c>
      <c r="J131" s="1002" t="str">
        <f>J92</f>
        <v>Shpenzimet kapitale</v>
      </c>
      <c r="K131" s="1003"/>
      <c r="L131" s="1004"/>
      <c r="M131" s="128"/>
      <c r="N131" s="128"/>
      <c r="O131" s="132"/>
    </row>
    <row r="132" spans="1:15" ht="12.75" hidden="1" x14ac:dyDescent="0.2">
      <c r="A132" s="124" t="str">
        <f t="shared" si="44"/>
        <v>Të tjera transferta korrente të brendshme</v>
      </c>
      <c r="B132" s="941">
        <f t="shared" si="44"/>
        <v>604</v>
      </c>
      <c r="C132" s="942">
        <f t="shared" si="44"/>
        <v>0</v>
      </c>
      <c r="D132" s="943">
        <f t="shared" si="44"/>
        <v>0</v>
      </c>
      <c r="E132" s="37"/>
      <c r="F132" s="37"/>
      <c r="G132" s="37"/>
      <c r="H132" s="53"/>
      <c r="I132" s="315"/>
      <c r="J132" s="1002" t="str">
        <f>J93</f>
        <v>Mallra dhe shërbime</v>
      </c>
      <c r="K132" s="1003"/>
      <c r="L132" s="1004"/>
      <c r="M132" s="128"/>
      <c r="N132" s="128"/>
      <c r="O132" s="132"/>
    </row>
    <row r="133" spans="1:15" ht="12.75" hidden="1" x14ac:dyDescent="0.2">
      <c r="A133" s="124" t="str">
        <f t="shared" si="44"/>
        <v>Transferta korrente të huaja</v>
      </c>
      <c r="B133" s="941">
        <f t="shared" si="44"/>
        <v>605</v>
      </c>
      <c r="C133" s="942">
        <f t="shared" si="44"/>
        <v>0</v>
      </c>
      <c r="D133" s="943">
        <f t="shared" si="44"/>
        <v>0</v>
      </c>
      <c r="E133" s="37"/>
      <c r="F133" s="37"/>
      <c r="G133" s="37"/>
      <c r="H133" s="53"/>
      <c r="I133" s="315"/>
      <c r="J133" s="1002" t="str">
        <f>J94</f>
        <v>Qëllime të mëtejshme</v>
      </c>
      <c r="K133" s="1003"/>
      <c r="L133" s="1004"/>
      <c r="M133" s="128"/>
      <c r="N133" s="128"/>
      <c r="O133" s="132"/>
    </row>
    <row r="134" spans="1:15" ht="12.75" hidden="1" x14ac:dyDescent="0.2">
      <c r="A134" s="124" t="str">
        <f t="shared" si="44"/>
        <v>Transferta për Buxhetet Familiare dhe Individët</v>
      </c>
      <c r="B134" s="941">
        <f t="shared" si="44"/>
        <v>606</v>
      </c>
      <c r="C134" s="942">
        <f t="shared" si="44"/>
        <v>0</v>
      </c>
      <c r="D134" s="943">
        <f t="shared" si="44"/>
        <v>0</v>
      </c>
      <c r="E134" s="37"/>
      <c r="F134" s="37"/>
      <c r="G134" s="37"/>
      <c r="H134" s="53"/>
      <c r="I134" s="315"/>
      <c r="J134" s="998"/>
      <c r="K134" s="998"/>
      <c r="L134" s="998"/>
      <c r="M134" s="344" t="str">
        <f>IF(SUM(M131:M133)=M130,"OK","STOP")</f>
        <v>OK</v>
      </c>
      <c r="N134" s="344" t="str">
        <f>IF(SUM(N131:N133)=N130,"OK","STOP")</f>
        <v>OK</v>
      </c>
      <c r="O134" s="344" t="str">
        <f>IF(SUM(O131:O133)=O130,"OK","STOP")</f>
        <v>OK</v>
      </c>
    </row>
    <row r="135" spans="1:15" ht="12.75" hidden="1" x14ac:dyDescent="0.2">
      <c r="A135" s="648" t="str">
        <f t="shared" si="44"/>
        <v>Shpenzimet kapitale</v>
      </c>
      <c r="B135" s="968" t="str">
        <f t="shared" si="44"/>
        <v>230 / 231</v>
      </c>
      <c r="C135" s="969">
        <f t="shared" si="44"/>
        <v>0</v>
      </c>
      <c r="D135" s="970">
        <f t="shared" si="44"/>
        <v>0</v>
      </c>
      <c r="E135" s="129"/>
      <c r="F135" s="129"/>
      <c r="G135" s="129"/>
      <c r="H135" s="53"/>
      <c r="I135" s="421" t="str">
        <f>I96</f>
        <v>Shpjegimet teknike</v>
      </c>
      <c r="J135" s="10"/>
      <c r="K135" s="10"/>
      <c r="L135" s="10"/>
      <c r="M135" s="10"/>
      <c r="N135" s="10"/>
      <c r="O135" s="10"/>
    </row>
    <row r="136" spans="1:15" ht="12.75" hidden="1" x14ac:dyDescent="0.2">
      <c r="A136" s="124" t="str">
        <f t="shared" si="44"/>
        <v>Rezerva</v>
      </c>
      <c r="B136" s="941">
        <f t="shared" si="44"/>
        <v>609</v>
      </c>
      <c r="C136" s="942">
        <f t="shared" si="44"/>
        <v>0</v>
      </c>
      <c r="D136" s="943">
        <f t="shared" si="44"/>
        <v>0</v>
      </c>
      <c r="E136" s="37"/>
      <c r="F136" s="37"/>
      <c r="G136" s="37"/>
      <c r="H136" s="53"/>
      <c r="I136" s="419">
        <f>M109</f>
        <v>2022</v>
      </c>
      <c r="J136" s="983"/>
      <c r="K136" s="984"/>
      <c r="L136" s="984"/>
      <c r="M136" s="984"/>
      <c r="N136" s="984"/>
      <c r="O136" s="985"/>
    </row>
    <row r="137" spans="1:15" ht="12.75" hidden="1" x14ac:dyDescent="0.2">
      <c r="A137" s="124" t="str">
        <f t="shared" si="44"/>
        <v>Interesa per kredi direkte ose bono</v>
      </c>
      <c r="B137" s="971">
        <f t="shared" si="44"/>
        <v>650</v>
      </c>
      <c r="C137" s="972">
        <f t="shared" si="44"/>
        <v>0</v>
      </c>
      <c r="D137" s="973">
        <f t="shared" si="44"/>
        <v>0</v>
      </c>
      <c r="E137" s="37"/>
      <c r="F137" s="37"/>
      <c r="G137" s="37"/>
      <c r="H137" s="53"/>
      <c r="I137" s="420"/>
      <c r="J137" s="986"/>
      <c r="K137" s="987"/>
      <c r="L137" s="987"/>
      <c r="M137" s="987"/>
      <c r="N137" s="987"/>
      <c r="O137" s="988"/>
    </row>
    <row r="138" spans="1:15" ht="12.75" hidden="1" x14ac:dyDescent="0.2">
      <c r="A138" s="252" t="str">
        <f>A99</f>
        <v>Të tjera</v>
      </c>
      <c r="B138" s="941" t="str">
        <f>B99</f>
        <v>69 / ?</v>
      </c>
      <c r="C138" s="942">
        <f>C99</f>
        <v>0</v>
      </c>
      <c r="D138" s="439" t="str">
        <f>IF(OR(E138&lt;0,F138&lt;0,G138&lt;0),"STOP","OK!")</f>
        <v>OK!</v>
      </c>
      <c r="E138" s="308">
        <f>-E126+E111-(SUM(E128:E137))</f>
        <v>0</v>
      </c>
      <c r="F138" s="308">
        <f t="shared" ref="F138:G138" si="49">-F126+F111-(SUM(F128:F137))</f>
        <v>0</v>
      </c>
      <c r="G138" s="308">
        <f t="shared" si="49"/>
        <v>0</v>
      </c>
      <c r="H138" s="53"/>
      <c r="I138" s="419">
        <f>N109</f>
        <v>2023</v>
      </c>
      <c r="J138" s="983"/>
      <c r="K138" s="984"/>
      <c r="L138" s="984"/>
      <c r="M138" s="984"/>
      <c r="N138" s="984"/>
      <c r="O138" s="985"/>
    </row>
    <row r="139" spans="1:15" ht="12.75" hidden="1" x14ac:dyDescent="0.2">
      <c r="A139" s="124" t="str">
        <f>A100</f>
        <v>SHPENZIME KORRENTE</v>
      </c>
      <c r="B139" s="974"/>
      <c r="C139" s="975"/>
      <c r="D139" s="976"/>
      <c r="E139" s="129">
        <f>SUM(E128:E138)</f>
        <v>0</v>
      </c>
      <c r="F139" s="129">
        <f t="shared" ref="F139:G139" si="50">SUM(F128:F138)</f>
        <v>0</v>
      </c>
      <c r="G139" s="129">
        <f t="shared" si="50"/>
        <v>0</v>
      </c>
      <c r="H139" s="53"/>
      <c r="I139" s="420"/>
      <c r="J139" s="989"/>
      <c r="K139" s="990"/>
      <c r="L139" s="990"/>
      <c r="M139" s="990"/>
      <c r="N139" s="990"/>
      <c r="O139" s="991"/>
    </row>
    <row r="140" spans="1:15" ht="12.75" hidden="1" x14ac:dyDescent="0.2">
      <c r="A140" s="125"/>
      <c r="B140" s="210"/>
      <c r="C140" s="126"/>
      <c r="D140" s="126"/>
      <c r="E140" s="10"/>
      <c r="F140" s="10"/>
      <c r="G140" s="133"/>
      <c r="H140" s="53"/>
      <c r="I140" s="419">
        <f>O109</f>
        <v>2024</v>
      </c>
      <c r="J140" s="983"/>
      <c r="K140" s="984"/>
      <c r="L140" s="984"/>
      <c r="M140" s="984"/>
      <c r="N140" s="984"/>
      <c r="O140" s="985"/>
    </row>
    <row r="141" spans="1:15" ht="12.75" hidden="1" x14ac:dyDescent="0.2">
      <c r="A141" s="137" t="str">
        <f>A102</f>
        <v>SHPENZIME TË PRITSHME</v>
      </c>
      <c r="B141" s="34">
        <f>B111</f>
        <v>0</v>
      </c>
      <c r="C141" s="34">
        <f t="shared" ref="C141:D141" si="51">C111</f>
        <v>0</v>
      </c>
      <c r="D141" s="34">
        <f t="shared" si="51"/>
        <v>0</v>
      </c>
      <c r="E141" s="129">
        <f>E126+E139</f>
        <v>0</v>
      </c>
      <c r="F141" s="129">
        <f>F126+F139</f>
        <v>0</v>
      </c>
      <c r="G141" s="129">
        <f t="shared" ref="G141" si="52">G126+G139</f>
        <v>0</v>
      </c>
      <c r="H141" s="53"/>
      <c r="I141" s="420"/>
      <c r="J141" s="989"/>
      <c r="K141" s="990"/>
      <c r="L141" s="990"/>
      <c r="M141" s="990"/>
      <c r="N141" s="990"/>
      <c r="O141" s="991"/>
    </row>
    <row r="142" spans="1:15" ht="17.25" hidden="1" customHeight="1" x14ac:dyDescent="0.2"/>
    <row r="144" spans="1:15" ht="17.25" customHeight="1" x14ac:dyDescent="0.2">
      <c r="A144" s="213" t="str">
        <f t="shared" ref="A144:O144" si="53">A66</f>
        <v>Nënfunksioni 5</v>
      </c>
      <c r="B144" s="937" t="str">
        <f t="shared" si="53"/>
        <v>036 Marrdheniet me komunitetin</v>
      </c>
      <c r="C144" s="937">
        <f t="shared" si="53"/>
        <v>0</v>
      </c>
      <c r="D144" s="937">
        <f t="shared" si="53"/>
        <v>0</v>
      </c>
      <c r="E144" s="937">
        <f t="shared" si="53"/>
        <v>0</v>
      </c>
      <c r="F144" s="937">
        <f t="shared" si="53"/>
        <v>0</v>
      </c>
      <c r="G144" s="937">
        <f t="shared" si="53"/>
        <v>0</v>
      </c>
      <c r="H144" s="937">
        <f t="shared" si="53"/>
        <v>0</v>
      </c>
      <c r="I144" s="937">
        <f t="shared" si="53"/>
        <v>0</v>
      </c>
      <c r="J144" s="937">
        <f t="shared" si="53"/>
        <v>0</v>
      </c>
      <c r="K144" s="937">
        <f t="shared" si="53"/>
        <v>0</v>
      </c>
      <c r="L144" s="937">
        <f t="shared" si="53"/>
        <v>0</v>
      </c>
      <c r="M144" s="937">
        <f t="shared" si="53"/>
        <v>0</v>
      </c>
      <c r="N144" s="937">
        <f t="shared" si="53"/>
        <v>0</v>
      </c>
      <c r="O144" s="937">
        <f t="shared" si="53"/>
        <v>0</v>
      </c>
    </row>
    <row r="145" spans="1:15" ht="17.25" customHeight="1" x14ac:dyDescent="0.2">
      <c r="A145" s="276" t="str">
        <f>A8</f>
        <v>Programi 5c</v>
      </c>
      <c r="B145" s="937">
        <f>C8</f>
        <v>0</v>
      </c>
      <c r="C145" s="937" t="e">
        <f>#REF!</f>
        <v>#REF!</v>
      </c>
      <c r="D145" s="937" t="e">
        <f>#REF!</f>
        <v>#REF!</v>
      </c>
      <c r="E145" s="937" t="e">
        <f>#REF!</f>
        <v>#REF!</v>
      </c>
      <c r="F145" s="937" t="e">
        <f>#REF!</f>
        <v>#REF!</v>
      </c>
      <c r="G145" s="937" t="e">
        <f>#REF!</f>
        <v>#REF!</v>
      </c>
      <c r="H145" s="937" t="e">
        <f>#REF!</f>
        <v>#REF!</v>
      </c>
      <c r="I145" s="937" t="e">
        <f>#REF!</f>
        <v>#REF!</v>
      </c>
      <c r="J145" s="937" t="e">
        <f>#REF!</f>
        <v>#REF!</v>
      </c>
      <c r="K145" s="937" t="e">
        <f>#REF!</f>
        <v>#REF!</v>
      </c>
      <c r="L145" s="937" t="e">
        <f>#REF!</f>
        <v>#REF!</v>
      </c>
      <c r="M145" s="937" t="e">
        <f>#REF!</f>
        <v>#REF!</v>
      </c>
      <c r="N145" s="937" t="e">
        <f>#REF!</f>
        <v>#REF!</v>
      </c>
      <c r="O145" s="937" t="e">
        <f>#REF!</f>
        <v>#REF!</v>
      </c>
    </row>
    <row r="146" spans="1:15" ht="17.25" customHeight="1" x14ac:dyDescent="0.2">
      <c r="A146" s="646">
        <f>'(B3) Struktura Funksionale'!B32</f>
        <v>0</v>
      </c>
      <c r="B146" s="568"/>
      <c r="C146" s="568"/>
      <c r="D146" s="568"/>
      <c r="E146" s="568"/>
      <c r="F146" s="568"/>
      <c r="G146" s="568"/>
      <c r="H146" s="568"/>
      <c r="I146" s="568"/>
      <c r="J146" s="568"/>
      <c r="K146" s="568"/>
      <c r="L146" s="568"/>
      <c r="M146" s="568"/>
      <c r="N146" s="568"/>
      <c r="O146" s="569"/>
    </row>
    <row r="147" spans="1:15" ht="22.5" customHeight="1" x14ac:dyDescent="0.2">
      <c r="A147" s="964" t="str">
        <f t="shared" ref="A147:G147" si="54">A69</f>
        <v>SHPENZIME TË PRITSHME</v>
      </c>
      <c r="B147" s="965">
        <f t="shared" si="54"/>
        <v>0</v>
      </c>
      <c r="C147" s="965">
        <f t="shared" si="54"/>
        <v>0</v>
      </c>
      <c r="D147" s="965">
        <f t="shared" si="54"/>
        <v>0</v>
      </c>
      <c r="E147" s="965">
        <f t="shared" si="54"/>
        <v>0</v>
      </c>
      <c r="F147" s="965">
        <f t="shared" si="54"/>
        <v>0</v>
      </c>
      <c r="G147" s="966">
        <f t="shared" si="54"/>
        <v>0</v>
      </c>
      <c r="H147" s="131"/>
      <c r="I147" s="967" t="str">
        <f t="shared" ref="I147:O147" si="55">I69</f>
        <v xml:space="preserve">TË ARDHURAT E PRITSHME </v>
      </c>
      <c r="J147" s="965">
        <f t="shared" si="55"/>
        <v>0</v>
      </c>
      <c r="K147" s="965">
        <f t="shared" si="55"/>
        <v>0</v>
      </c>
      <c r="L147" s="965">
        <f t="shared" si="55"/>
        <v>0</v>
      </c>
      <c r="M147" s="965">
        <f t="shared" si="55"/>
        <v>0</v>
      </c>
      <c r="N147" s="965">
        <f t="shared" si="55"/>
        <v>0</v>
      </c>
      <c r="O147" s="966">
        <f t="shared" si="55"/>
        <v>0</v>
      </c>
    </row>
    <row r="148" spans="1:15" ht="20.25" customHeight="1" x14ac:dyDescent="0.2">
      <c r="A148" s="211"/>
      <c r="B148" s="417">
        <f t="shared" ref="B148:G148" si="56">B70</f>
        <v>2019</v>
      </c>
      <c r="C148" s="417">
        <f t="shared" si="56"/>
        <v>2020</v>
      </c>
      <c r="D148" s="417">
        <f t="shared" si="56"/>
        <v>2021</v>
      </c>
      <c r="E148" s="251">
        <f t="shared" si="56"/>
        <v>2022</v>
      </c>
      <c r="F148" s="251">
        <f t="shared" si="56"/>
        <v>2023</v>
      </c>
      <c r="G148" s="251">
        <f t="shared" si="56"/>
        <v>2024</v>
      </c>
      <c r="H148" s="212"/>
      <c r="I148" s="307"/>
      <c r="J148" s="249">
        <f t="shared" ref="J148:O148" si="57">J70</f>
        <v>2019</v>
      </c>
      <c r="K148" s="249">
        <f t="shared" si="57"/>
        <v>2020</v>
      </c>
      <c r="L148" s="249">
        <f t="shared" si="57"/>
        <v>2021</v>
      </c>
      <c r="M148" s="250">
        <f t="shared" si="57"/>
        <v>2022</v>
      </c>
      <c r="N148" s="250">
        <f t="shared" si="57"/>
        <v>2023</v>
      </c>
      <c r="O148" s="250">
        <f t="shared" si="57"/>
        <v>2024</v>
      </c>
    </row>
    <row r="149" spans="1:15" ht="12.75" x14ac:dyDescent="0.2">
      <c r="A149" s="423"/>
      <c r="B149" s="427"/>
      <c r="C149" s="428"/>
      <c r="D149" s="426"/>
      <c r="E149" s="349"/>
      <c r="F149" s="349"/>
      <c r="G149" s="350"/>
      <c r="H149" s="131"/>
      <c r="I149" s="423"/>
      <c r="J149" s="349"/>
      <c r="K149" s="349"/>
      <c r="L149" s="349"/>
      <c r="M149" s="349"/>
      <c r="N149" s="349"/>
      <c r="O149" s="350"/>
    </row>
    <row r="150" spans="1:15" ht="12.75" x14ac:dyDescent="0.2">
      <c r="A150" s="137" t="str">
        <f>A72</f>
        <v>SHPENZIME TË PRITSHME</v>
      </c>
      <c r="B150" s="34">
        <f>VLOOKUP(A145,'(C1) Shpenzimet vitet e kaluara'!A$9:O$177,5,FALSE)</f>
        <v>0</v>
      </c>
      <c r="C150" s="34">
        <f>VLOOKUP(A145,'(C1) Shpenzimet vitet e kaluara'!A$9:O$177,9,FALSE)</f>
        <v>0</v>
      </c>
      <c r="D150" s="34">
        <f>VLOOKUP(A145,'(C1) Shpenzimet vitet e kaluara'!A$9:O$177,13,FALSE)</f>
        <v>0</v>
      </c>
      <c r="E150" s="37"/>
      <c r="F150" s="37"/>
      <c r="G150" s="37"/>
      <c r="I150" s="938" t="str">
        <f t="shared" ref="I150:O150" si="58">I72</f>
        <v>VLERËSIM I ARDHURAVE NGA TARIFAT</v>
      </c>
      <c r="J150" s="939">
        <f t="shared" si="58"/>
        <v>0</v>
      </c>
      <c r="K150" s="939">
        <f t="shared" si="58"/>
        <v>0</v>
      </c>
      <c r="L150" s="939">
        <f t="shared" si="58"/>
        <v>0</v>
      </c>
      <c r="M150" s="939">
        <f t="shared" si="58"/>
        <v>0</v>
      </c>
      <c r="N150" s="939">
        <f t="shared" si="58"/>
        <v>0</v>
      </c>
      <c r="O150" s="940">
        <f t="shared" si="58"/>
        <v>0</v>
      </c>
    </row>
    <row r="151" spans="1:15" ht="12.75" x14ac:dyDescent="0.2">
      <c r="A151" s="125"/>
      <c r="B151" s="210"/>
      <c r="C151" s="126"/>
      <c r="D151" s="126"/>
      <c r="E151" s="10"/>
      <c r="F151" s="10"/>
      <c r="G151" s="133"/>
      <c r="I151" s="137" t="str">
        <f>I73</f>
        <v>VLERËSIM I ARDHURAVE NGA TARIFAT</v>
      </c>
      <c r="J151" s="35">
        <f>VLOOKUP($A145,'(C1) Shpenzimet vitet e kaluara'!$A$9:$O$177,6,FALSE)</f>
        <v>0</v>
      </c>
      <c r="K151" s="35">
        <f>VLOOKUP($A145,'(C1) Shpenzimet vitet e kaluara'!$A$9:$O$177,10,FALSE)</f>
        <v>0</v>
      </c>
      <c r="L151" s="35">
        <f>VLOOKUP($A145,'(C1) Shpenzimet vitet e kaluara'!$A$9:$O$177,14,FALSE)</f>
        <v>0</v>
      </c>
      <c r="M151" s="37"/>
      <c r="N151" s="37"/>
      <c r="O151" s="37"/>
    </row>
    <row r="152" spans="1:15" ht="12.75" x14ac:dyDescent="0.2">
      <c r="A152" s="944" t="str">
        <f t="shared" ref="A152:G153" si="59">A74</f>
        <v>SHPENZIME TË PRITSHME</v>
      </c>
      <c r="B152" s="945">
        <f t="shared" si="59"/>
        <v>0</v>
      </c>
      <c r="C152" s="945">
        <f t="shared" si="59"/>
        <v>0</v>
      </c>
      <c r="D152" s="945">
        <f t="shared" si="59"/>
        <v>0</v>
      </c>
      <c r="E152" s="945">
        <f t="shared" si="59"/>
        <v>0</v>
      </c>
      <c r="F152" s="945">
        <f t="shared" si="59"/>
        <v>0</v>
      </c>
      <c r="G152" s="946">
        <f t="shared" si="59"/>
        <v>0</v>
      </c>
      <c r="H152" s="10"/>
    </row>
    <row r="153" spans="1:15" ht="12.75" x14ac:dyDescent="0.2">
      <c r="A153" s="938" t="str">
        <f t="shared" si="59"/>
        <v>KOSTO DIREKTE PËR PROJEKTET DHE SHPENZIMET KAPITALE</v>
      </c>
      <c r="B153" s="939">
        <f t="shared" si="59"/>
        <v>0</v>
      </c>
      <c r="C153" s="939">
        <f t="shared" si="59"/>
        <v>0</v>
      </c>
      <c r="D153" s="939">
        <f t="shared" si="59"/>
        <v>0</v>
      </c>
      <c r="E153" s="939">
        <f t="shared" si="59"/>
        <v>0</v>
      </c>
      <c r="F153" s="939">
        <f t="shared" si="59"/>
        <v>0</v>
      </c>
      <c r="G153" s="940">
        <f t="shared" si="59"/>
        <v>0</v>
      </c>
      <c r="H153" s="31"/>
      <c r="I153" s="938" t="str">
        <f t="shared" ref="I153:I158" si="60">I75</f>
        <v>VLERËSIMI I TË ARDHURAVE ME DESTINACION</v>
      </c>
      <c r="J153" s="939"/>
      <c r="K153" s="939"/>
      <c r="L153" s="939"/>
      <c r="M153" s="939"/>
      <c r="N153" s="939"/>
      <c r="O153" s="940"/>
    </row>
    <row r="154" spans="1:15" ht="12.75" x14ac:dyDescent="0.2">
      <c r="A154" s="124" t="str">
        <f t="shared" ref="A154:D176" si="61">A76</f>
        <v>Pagat</v>
      </c>
      <c r="B154" s="941">
        <f t="shared" si="61"/>
        <v>600</v>
      </c>
      <c r="C154" s="942">
        <f t="shared" si="61"/>
        <v>0</v>
      </c>
      <c r="D154" s="943">
        <f t="shared" si="61"/>
        <v>0</v>
      </c>
      <c r="E154" s="129"/>
      <c r="F154" s="129"/>
      <c r="G154" s="129"/>
      <c r="H154" s="31"/>
      <c r="I154" s="390" t="str">
        <f t="shared" si="60"/>
        <v>Transferta e kushtëzuar</v>
      </c>
      <c r="J154" s="387"/>
      <c r="K154" s="389"/>
      <c r="L154" s="388"/>
      <c r="M154" s="128"/>
      <c r="N154" s="128"/>
      <c r="O154" s="132"/>
    </row>
    <row r="155" spans="1:15" ht="12.75" x14ac:dyDescent="0.2">
      <c r="A155" s="124" t="str">
        <f t="shared" si="61"/>
        <v>Sigurimet Shoqërore</v>
      </c>
      <c r="B155" s="941">
        <f t="shared" si="61"/>
        <v>601</v>
      </c>
      <c r="C155" s="942">
        <f t="shared" si="61"/>
        <v>0</v>
      </c>
      <c r="D155" s="943">
        <f t="shared" si="61"/>
        <v>0</v>
      </c>
      <c r="E155" s="129"/>
      <c r="F155" s="129"/>
      <c r="G155" s="129"/>
      <c r="H155" s="31"/>
      <c r="I155" s="390" t="str">
        <f t="shared" si="60"/>
        <v>Trasferta Specifike</v>
      </c>
      <c r="J155" s="387"/>
      <c r="K155" s="389"/>
      <c r="L155" s="388"/>
      <c r="M155" s="128"/>
      <c r="N155" s="128"/>
      <c r="O155" s="132"/>
    </row>
    <row r="156" spans="1:15" ht="12.75" x14ac:dyDescent="0.2">
      <c r="A156" s="124" t="str">
        <f t="shared" si="61"/>
        <v>Mallra dhe shërbime</v>
      </c>
      <c r="B156" s="941">
        <f t="shared" si="61"/>
        <v>602</v>
      </c>
      <c r="C156" s="942">
        <f t="shared" si="61"/>
        <v>0</v>
      </c>
      <c r="D156" s="943">
        <f t="shared" si="61"/>
        <v>0</v>
      </c>
      <c r="E156" s="129"/>
      <c r="F156" s="129"/>
      <c r="G156" s="129"/>
      <c r="H156" s="53"/>
      <c r="I156" s="390" t="str">
        <f t="shared" si="60"/>
        <v>Trashëgimi me destinacion</v>
      </c>
      <c r="J156" s="387"/>
      <c r="K156" s="389"/>
      <c r="L156" s="388"/>
      <c r="M156" s="302">
        <f>VLOOKUP($A145,'(C4) Trashëgimi me destinacion'!$A$8:$F$168,4,FALSE)</f>
        <v>0</v>
      </c>
      <c r="N156" s="548">
        <f>VLOOKUP($A145,'(C4) Trashëgimi me destinacion'!$A$8:$F$168,5,FALSE)</f>
        <v>0</v>
      </c>
      <c r="O156" s="548">
        <f>VLOOKUP($A145,'(C4) Trashëgimi me destinacion'!$A$8:$F$168,6,FALSE)</f>
        <v>0</v>
      </c>
    </row>
    <row r="157" spans="1:15" ht="12.75" x14ac:dyDescent="0.2">
      <c r="A157" s="124" t="str">
        <f t="shared" si="61"/>
        <v>Subvencione</v>
      </c>
      <c r="B157" s="941">
        <f t="shared" si="61"/>
        <v>603</v>
      </c>
      <c r="C157" s="942">
        <f t="shared" si="61"/>
        <v>0</v>
      </c>
      <c r="D157" s="943">
        <f t="shared" si="61"/>
        <v>0</v>
      </c>
      <c r="E157" s="129"/>
      <c r="F157" s="129"/>
      <c r="G157" s="129"/>
      <c r="H157" s="8"/>
      <c r="I157" s="390" t="str">
        <f t="shared" si="60"/>
        <v>Burime të tjera (përfshirë gjobat)</v>
      </c>
      <c r="J157" s="387"/>
      <c r="K157" s="389"/>
      <c r="L157" s="388"/>
      <c r="M157" s="128"/>
      <c r="N157" s="128"/>
      <c r="O157" s="132"/>
    </row>
    <row r="158" spans="1:15" ht="12.75" x14ac:dyDescent="0.2">
      <c r="A158" s="124" t="str">
        <f t="shared" si="61"/>
        <v>Të tjera transferta korrente të brendshme</v>
      </c>
      <c r="B158" s="941">
        <f t="shared" si="61"/>
        <v>604</v>
      </c>
      <c r="C158" s="942">
        <f t="shared" si="61"/>
        <v>0</v>
      </c>
      <c r="D158" s="943">
        <f t="shared" si="61"/>
        <v>0</v>
      </c>
      <c r="E158" s="129"/>
      <c r="F158" s="129"/>
      <c r="G158" s="129"/>
      <c r="H158" s="53"/>
      <c r="I158" s="390" t="str">
        <f t="shared" si="60"/>
        <v>VLERËSIMI I TË ARDHURAVE ME DESTINACION</v>
      </c>
      <c r="J158" s="35">
        <f>VLOOKUP($A145,'(C1) Shpenzimet vitet e kaluara'!$A$9:$O$177,7,FALSE)</f>
        <v>0</v>
      </c>
      <c r="K158" s="35">
        <f>VLOOKUP($A145,'(C1) Shpenzimet vitet e kaluara'!$A$9:$O$177,11,FALSE)</f>
        <v>0</v>
      </c>
      <c r="L158" s="35">
        <f>VLOOKUP($A145,'(C1) Shpenzimet vitet e kaluara'!$A$9:$O$177,15,FALSE)</f>
        <v>0</v>
      </c>
      <c r="M158" s="129">
        <f>SUM(M154:M157)</f>
        <v>0</v>
      </c>
      <c r="N158" s="129">
        <f t="shared" ref="N158:O158" si="62">SUM(N154:N157)</f>
        <v>0</v>
      </c>
      <c r="O158" s="129">
        <f t="shared" si="62"/>
        <v>0</v>
      </c>
    </row>
    <row r="159" spans="1:15" ht="12.75" x14ac:dyDescent="0.2">
      <c r="A159" s="124" t="str">
        <f t="shared" si="61"/>
        <v>Transferta korrente të huaja</v>
      </c>
      <c r="B159" s="941">
        <f t="shared" si="61"/>
        <v>605</v>
      </c>
      <c r="C159" s="942">
        <f t="shared" si="61"/>
        <v>0</v>
      </c>
      <c r="D159" s="943">
        <f t="shared" si="61"/>
        <v>0</v>
      </c>
      <c r="E159" s="129"/>
      <c r="F159" s="129"/>
      <c r="G159" s="129"/>
      <c r="H159" s="53"/>
    </row>
    <row r="160" spans="1:15" ht="12.75" x14ac:dyDescent="0.2">
      <c r="A160" s="124" t="str">
        <f t="shared" si="61"/>
        <v>Transferta për Buxhetet Familiare dhe Individët</v>
      </c>
      <c r="B160" s="941">
        <f t="shared" si="61"/>
        <v>606</v>
      </c>
      <c r="C160" s="942">
        <f t="shared" si="61"/>
        <v>0</v>
      </c>
      <c r="D160" s="943">
        <f t="shared" si="61"/>
        <v>0</v>
      </c>
      <c r="E160" s="129"/>
      <c r="F160" s="129"/>
      <c r="G160" s="129"/>
      <c r="H160" s="53"/>
      <c r="I160" s="137" t="str">
        <f>I82</f>
        <v xml:space="preserve">TË ARDHURAT E PRITSHME </v>
      </c>
      <c r="J160" s="34">
        <f>J151+J158</f>
        <v>0</v>
      </c>
      <c r="K160" s="34">
        <f>K151+K158</f>
        <v>0</v>
      </c>
      <c r="L160" s="34">
        <f>L151+L158</f>
        <v>0</v>
      </c>
      <c r="M160" s="129">
        <f>M158+M151</f>
        <v>0</v>
      </c>
      <c r="N160" s="129">
        <f>N158+N151</f>
        <v>0</v>
      </c>
      <c r="O160" s="129">
        <f>O158+O151</f>
        <v>0</v>
      </c>
    </row>
    <row r="161" spans="1:15" ht="12.75" x14ac:dyDescent="0.2">
      <c r="A161" s="124" t="str">
        <f t="shared" si="61"/>
        <v>Shpenzimet kapitale</v>
      </c>
      <c r="B161" s="941" t="str">
        <f t="shared" si="61"/>
        <v>230 / 231</v>
      </c>
      <c r="C161" s="942">
        <f t="shared" si="61"/>
        <v>0</v>
      </c>
      <c r="D161" s="943">
        <f t="shared" si="61"/>
        <v>0</v>
      </c>
      <c r="E161" s="37"/>
      <c r="F161" s="37"/>
      <c r="G161" s="37"/>
      <c r="H161" s="53"/>
    </row>
    <row r="162" spans="1:15" ht="12.75" x14ac:dyDescent="0.2">
      <c r="A162" s="124" t="str">
        <f t="shared" si="61"/>
        <v>Rezerva</v>
      </c>
      <c r="B162" s="941">
        <f t="shared" si="61"/>
        <v>609</v>
      </c>
      <c r="C162" s="942">
        <f t="shared" si="61"/>
        <v>0</v>
      </c>
      <c r="D162" s="943">
        <f t="shared" si="61"/>
        <v>0</v>
      </c>
      <c r="E162" s="129"/>
      <c r="F162" s="129"/>
      <c r="G162" s="129"/>
      <c r="H162" s="53"/>
    </row>
    <row r="163" spans="1:15" ht="12.75" x14ac:dyDescent="0.2">
      <c r="A163" s="124" t="str">
        <f t="shared" si="61"/>
        <v>Interesa per kredi direkte ose bono</v>
      </c>
      <c r="B163" s="941">
        <f t="shared" si="61"/>
        <v>650</v>
      </c>
      <c r="C163" s="942">
        <f t="shared" si="61"/>
        <v>0</v>
      </c>
      <c r="D163" s="943">
        <f t="shared" si="61"/>
        <v>0</v>
      </c>
      <c r="E163" s="129"/>
      <c r="F163" s="129"/>
      <c r="G163" s="129"/>
      <c r="H163" s="53"/>
    </row>
    <row r="164" spans="1:15" ht="12.75" x14ac:dyDescent="0.2">
      <c r="A164" s="124" t="str">
        <f t="shared" si="61"/>
        <v>Të tjera</v>
      </c>
      <c r="B164" s="941" t="str">
        <f t="shared" si="61"/>
        <v>69 / ?</v>
      </c>
      <c r="C164" s="942">
        <f t="shared" si="61"/>
        <v>0</v>
      </c>
      <c r="D164" s="943">
        <f t="shared" si="61"/>
        <v>0</v>
      </c>
      <c r="E164" s="129"/>
      <c r="F164" s="129"/>
      <c r="G164" s="129"/>
      <c r="H164" s="53"/>
      <c r="I164" s="947" t="str">
        <f t="shared" ref="I164:O165" si="63">I86</f>
        <v>SHUMA E KËRKUAR NETO</v>
      </c>
      <c r="J164" s="948">
        <f t="shared" si="63"/>
        <v>0</v>
      </c>
      <c r="K164" s="948">
        <f t="shared" si="63"/>
        <v>0</v>
      </c>
      <c r="L164" s="948">
        <f t="shared" si="63"/>
        <v>0</v>
      </c>
      <c r="M164" s="948">
        <f t="shared" si="63"/>
        <v>0</v>
      </c>
      <c r="N164" s="948">
        <f t="shared" si="63"/>
        <v>0</v>
      </c>
      <c r="O164" s="949">
        <f t="shared" si="63"/>
        <v>0</v>
      </c>
    </row>
    <row r="165" spans="1:15" ht="12.75" customHeight="1" x14ac:dyDescent="0.2">
      <c r="A165" s="306" t="str">
        <f t="shared" si="61"/>
        <v>KOSTO DIREKTE PËR PROJEKTET DHE SHPENZIMET KAPITALE</v>
      </c>
      <c r="B165" s="941">
        <f t="shared" si="61"/>
        <v>0</v>
      </c>
      <c r="C165" s="942">
        <f t="shared" si="61"/>
        <v>0</v>
      </c>
      <c r="D165" s="943">
        <f t="shared" si="61"/>
        <v>0</v>
      </c>
      <c r="E165" s="129">
        <f>SUM(E154:E164)</f>
        <v>0</v>
      </c>
      <c r="F165" s="129">
        <f t="shared" ref="F165:G165" si="64">SUM(F154:F164)</f>
        <v>0</v>
      </c>
      <c r="G165" s="129">
        <f t="shared" si="64"/>
        <v>0</v>
      </c>
      <c r="H165" s="53"/>
      <c r="I165" s="950">
        <f t="shared" si="63"/>
        <v>0</v>
      </c>
      <c r="J165" s="951">
        <f t="shared" si="63"/>
        <v>0</v>
      </c>
      <c r="K165" s="951">
        <f t="shared" si="63"/>
        <v>0</v>
      </c>
      <c r="L165" s="951">
        <f t="shared" si="63"/>
        <v>0</v>
      </c>
      <c r="M165" s="951">
        <f t="shared" si="63"/>
        <v>0</v>
      </c>
      <c r="N165" s="951">
        <f t="shared" si="63"/>
        <v>0</v>
      </c>
      <c r="O165" s="952">
        <f t="shared" si="63"/>
        <v>0</v>
      </c>
    </row>
    <row r="166" spans="1:15" ht="12.75" x14ac:dyDescent="0.2">
      <c r="A166" s="938" t="str">
        <f t="shared" si="61"/>
        <v>SHPENZIME KORRENTE</v>
      </c>
      <c r="B166" s="939">
        <f t="shared" si="61"/>
        <v>0</v>
      </c>
      <c r="C166" s="939">
        <f t="shared" si="61"/>
        <v>0</v>
      </c>
      <c r="D166" s="939">
        <f t="shared" si="61"/>
        <v>0</v>
      </c>
      <c r="E166" s="939">
        <f>E88</f>
        <v>0</v>
      </c>
      <c r="F166" s="939">
        <f>F88</f>
        <v>0</v>
      </c>
      <c r="G166" s="940">
        <f>G88</f>
        <v>0</v>
      </c>
      <c r="H166" s="53"/>
      <c r="I166" s="17" t="str">
        <f>I88</f>
        <v>SHUMA E KËRKUAR NETO</v>
      </c>
      <c r="J166" s="18">
        <f t="shared" ref="J166:O166" si="65">B150-J160</f>
        <v>0</v>
      </c>
      <c r="K166" s="18">
        <f t="shared" si="65"/>
        <v>0</v>
      </c>
      <c r="L166" s="18">
        <f t="shared" si="65"/>
        <v>0</v>
      </c>
      <c r="M166" s="18">
        <f t="shared" si="65"/>
        <v>0</v>
      </c>
      <c r="N166" s="18">
        <f t="shared" si="65"/>
        <v>0</v>
      </c>
      <c r="O166" s="18">
        <f t="shared" si="65"/>
        <v>0</v>
      </c>
    </row>
    <row r="167" spans="1:15" ht="12.75" x14ac:dyDescent="0.2">
      <c r="A167" s="124" t="str">
        <f t="shared" si="61"/>
        <v>Pagat</v>
      </c>
      <c r="B167" s="941">
        <f t="shared" si="61"/>
        <v>600</v>
      </c>
      <c r="C167" s="942">
        <f t="shared" si="61"/>
        <v>0</v>
      </c>
      <c r="D167" s="943">
        <f t="shared" si="61"/>
        <v>0</v>
      </c>
      <c r="E167" s="37"/>
      <c r="F167" s="37"/>
      <c r="G167" s="37"/>
      <c r="H167" s="53"/>
      <c r="I167" s="53"/>
      <c r="J167" s="53"/>
      <c r="K167" s="53"/>
      <c r="L167" s="14"/>
      <c r="M167" s="54"/>
    </row>
    <row r="168" spans="1:15" ht="12.75" x14ac:dyDescent="0.2">
      <c r="A168" s="124" t="str">
        <f t="shared" si="61"/>
        <v>Sigurimet Shoqërore</v>
      </c>
      <c r="B168" s="941">
        <f t="shared" si="61"/>
        <v>601</v>
      </c>
      <c r="C168" s="942">
        <f t="shared" si="61"/>
        <v>0</v>
      </c>
      <c r="D168" s="943">
        <f t="shared" si="61"/>
        <v>0</v>
      </c>
      <c r="E168" s="37"/>
      <c r="F168" s="37"/>
      <c r="G168" s="37"/>
      <c r="H168" s="53"/>
    </row>
    <row r="169" spans="1:15" ht="12.75" x14ac:dyDescent="0.2">
      <c r="A169" s="124" t="str">
        <f t="shared" si="61"/>
        <v>Mallra dhe shërbime</v>
      </c>
      <c r="B169" s="941">
        <f t="shared" si="61"/>
        <v>602</v>
      </c>
      <c r="C169" s="942">
        <f t="shared" si="61"/>
        <v>0</v>
      </c>
      <c r="D169" s="943">
        <f t="shared" si="61"/>
        <v>0</v>
      </c>
      <c r="E169" s="37"/>
      <c r="F169" s="37"/>
      <c r="G169" s="37"/>
      <c r="H169" s="53"/>
      <c r="I169" s="252" t="str">
        <f>I130</f>
        <v>Angazhimet</v>
      </c>
      <c r="J169" s="1002" t="str">
        <f>J130</f>
        <v>Vlera Totale për Aktivitet</v>
      </c>
      <c r="K169" s="1003"/>
      <c r="L169" s="1004"/>
      <c r="M169" s="129">
        <f>VLOOKUP($A145,'(C5) Angazhimet'!$A$8:$F$168,4,FALSE)</f>
        <v>0</v>
      </c>
      <c r="N169" s="129">
        <f>VLOOKUP($A145,'(C5) Angazhimet'!$A$8:$F$168,5,FALSE)</f>
        <v>0</v>
      </c>
      <c r="O169" s="129">
        <f>VLOOKUP($A145,'(C5) Angazhimet'!$A$8:$F$168,6,FALSE)</f>
        <v>0</v>
      </c>
    </row>
    <row r="170" spans="1:15" ht="12.75" x14ac:dyDescent="0.2">
      <c r="A170" s="124" t="str">
        <f t="shared" si="61"/>
        <v>Subvencione</v>
      </c>
      <c r="B170" s="941">
        <f t="shared" si="61"/>
        <v>603</v>
      </c>
      <c r="C170" s="942">
        <f t="shared" si="61"/>
        <v>0</v>
      </c>
      <c r="D170" s="943">
        <f t="shared" si="61"/>
        <v>0</v>
      </c>
      <c r="E170" s="37"/>
      <c r="F170" s="37"/>
      <c r="G170" s="37"/>
      <c r="H170" s="53"/>
      <c r="I170" s="318" t="str">
        <f>I131</f>
        <v>Qëllime</v>
      </c>
      <c r="J170" s="1002" t="str">
        <f>J131</f>
        <v>Shpenzimet kapitale</v>
      </c>
      <c r="K170" s="1003"/>
      <c r="L170" s="1004"/>
      <c r="M170" s="128"/>
      <c r="N170" s="128"/>
      <c r="O170" s="132"/>
    </row>
    <row r="171" spans="1:15" ht="12.75" x14ac:dyDescent="0.2">
      <c r="A171" s="124" t="str">
        <f t="shared" si="61"/>
        <v>Të tjera transferta korrente të brendshme</v>
      </c>
      <c r="B171" s="941">
        <f t="shared" si="61"/>
        <v>604</v>
      </c>
      <c r="C171" s="942">
        <f t="shared" si="61"/>
        <v>0</v>
      </c>
      <c r="D171" s="943">
        <f t="shared" si="61"/>
        <v>0</v>
      </c>
      <c r="E171" s="37"/>
      <c r="F171" s="37"/>
      <c r="G171" s="37"/>
      <c r="H171" s="53"/>
      <c r="I171" s="315"/>
      <c r="J171" s="1002" t="str">
        <f>J132</f>
        <v>Mallra dhe shërbime</v>
      </c>
      <c r="K171" s="1003"/>
      <c r="L171" s="1004"/>
      <c r="M171" s="128"/>
      <c r="N171" s="128"/>
      <c r="O171" s="132"/>
    </row>
    <row r="172" spans="1:15" ht="12.75" x14ac:dyDescent="0.2">
      <c r="A172" s="124" t="str">
        <f t="shared" si="61"/>
        <v>Transferta korrente të huaja</v>
      </c>
      <c r="B172" s="941">
        <f t="shared" si="61"/>
        <v>605</v>
      </c>
      <c r="C172" s="942">
        <f t="shared" si="61"/>
        <v>0</v>
      </c>
      <c r="D172" s="943">
        <f t="shared" si="61"/>
        <v>0</v>
      </c>
      <c r="E172" s="37"/>
      <c r="F172" s="37"/>
      <c r="G172" s="37"/>
      <c r="H172" s="53"/>
      <c r="I172" s="315"/>
      <c r="J172" s="1002" t="str">
        <f>J133</f>
        <v>Qëllime të mëtejshme</v>
      </c>
      <c r="K172" s="1003"/>
      <c r="L172" s="1004"/>
      <c r="M172" s="128"/>
      <c r="N172" s="128"/>
      <c r="O172" s="132"/>
    </row>
    <row r="173" spans="1:15" ht="12.75" x14ac:dyDescent="0.2">
      <c r="A173" s="124" t="str">
        <f t="shared" si="61"/>
        <v>Transferta për Buxhetet Familiare dhe Individët</v>
      </c>
      <c r="B173" s="941">
        <f t="shared" si="61"/>
        <v>606</v>
      </c>
      <c r="C173" s="942">
        <f t="shared" si="61"/>
        <v>0</v>
      </c>
      <c r="D173" s="943">
        <f t="shared" si="61"/>
        <v>0</v>
      </c>
      <c r="E173" s="37"/>
      <c r="F173" s="37"/>
      <c r="G173" s="37"/>
      <c r="H173" s="53"/>
      <c r="I173" s="315"/>
      <c r="J173" s="998"/>
      <c r="K173" s="998"/>
      <c r="L173" s="998"/>
      <c r="M173" s="344" t="str">
        <f>IF(SUM(M170:M172)=M169,"OK","STOP")</f>
        <v>OK</v>
      </c>
      <c r="N173" s="344" t="str">
        <f>IF(SUM(N170:N172)=N169,"OK","STOP")</f>
        <v>OK</v>
      </c>
      <c r="O173" s="344" t="str">
        <f>IF(SUM(O170:O172)=O169,"OK","STOP")</f>
        <v>OK</v>
      </c>
    </row>
    <row r="174" spans="1:15" ht="12.75" x14ac:dyDescent="0.2">
      <c r="A174" s="648" t="str">
        <f t="shared" si="61"/>
        <v>Shpenzimet kapitale</v>
      </c>
      <c r="B174" s="968" t="str">
        <f t="shared" si="61"/>
        <v>230 / 231</v>
      </c>
      <c r="C174" s="969">
        <f t="shared" si="61"/>
        <v>0</v>
      </c>
      <c r="D174" s="970">
        <f t="shared" si="61"/>
        <v>0</v>
      </c>
      <c r="E174" s="129"/>
      <c r="F174" s="129"/>
      <c r="G174" s="129"/>
      <c r="H174" s="53"/>
      <c r="I174" s="421" t="str">
        <f>I96</f>
        <v>Shpjegimet teknike</v>
      </c>
      <c r="J174" s="10"/>
      <c r="K174" s="10"/>
      <c r="L174" s="10"/>
      <c r="M174" s="10"/>
      <c r="N174" s="10"/>
      <c r="O174" s="10"/>
    </row>
    <row r="175" spans="1:15" ht="12.75" x14ac:dyDescent="0.2">
      <c r="A175" s="124" t="str">
        <f t="shared" si="61"/>
        <v>Rezerva</v>
      </c>
      <c r="B175" s="941">
        <f t="shared" si="61"/>
        <v>609</v>
      </c>
      <c r="C175" s="942">
        <f t="shared" si="61"/>
        <v>0</v>
      </c>
      <c r="D175" s="943">
        <f t="shared" si="61"/>
        <v>0</v>
      </c>
      <c r="E175" s="37"/>
      <c r="F175" s="37"/>
      <c r="G175" s="37"/>
      <c r="H175" s="53"/>
      <c r="I175" s="419">
        <f>M148</f>
        <v>2022</v>
      </c>
      <c r="J175" s="983"/>
      <c r="K175" s="984"/>
      <c r="L175" s="984"/>
      <c r="M175" s="984"/>
      <c r="N175" s="984"/>
      <c r="O175" s="985"/>
    </row>
    <row r="176" spans="1:15" ht="12.75" x14ac:dyDescent="0.2">
      <c r="A176" s="124" t="str">
        <f t="shared" si="61"/>
        <v>Interesa per kredi direkte ose bono</v>
      </c>
      <c r="B176" s="971">
        <f t="shared" si="61"/>
        <v>650</v>
      </c>
      <c r="C176" s="972">
        <f t="shared" si="61"/>
        <v>0</v>
      </c>
      <c r="D176" s="973">
        <f t="shared" si="61"/>
        <v>0</v>
      </c>
      <c r="E176" s="37"/>
      <c r="F176" s="37"/>
      <c r="G176" s="37"/>
      <c r="H176" s="53"/>
      <c r="I176" s="420"/>
      <c r="J176" s="986"/>
      <c r="K176" s="987"/>
      <c r="L176" s="987"/>
      <c r="M176" s="987"/>
      <c r="N176" s="987"/>
      <c r="O176" s="988"/>
    </row>
    <row r="177" spans="1:15" ht="12.75" x14ac:dyDescent="0.2">
      <c r="A177" s="252" t="str">
        <f>A99</f>
        <v>Të tjera</v>
      </c>
      <c r="B177" s="941" t="str">
        <f>B99</f>
        <v>69 / ?</v>
      </c>
      <c r="C177" s="942">
        <f>C99</f>
        <v>0</v>
      </c>
      <c r="D177" s="439" t="str">
        <f>IF(OR(E177&lt;0,F177&lt;0,G177&lt;0),"STOP","OK!")</f>
        <v>OK!</v>
      </c>
      <c r="E177" s="130">
        <f>-E165+E150-(SUM(E167:E176))</f>
        <v>0</v>
      </c>
      <c r="F177" s="308">
        <f t="shared" ref="F177:G177" si="66">-F165+F150-(SUM(F167:F176))</f>
        <v>0</v>
      </c>
      <c r="G177" s="308">
        <f t="shared" si="66"/>
        <v>0</v>
      </c>
      <c r="H177" s="53"/>
      <c r="I177" s="419">
        <f>N148</f>
        <v>2023</v>
      </c>
      <c r="J177" s="983"/>
      <c r="K177" s="984"/>
      <c r="L177" s="984"/>
      <c r="M177" s="984"/>
      <c r="N177" s="984"/>
      <c r="O177" s="985"/>
    </row>
    <row r="178" spans="1:15" ht="12.75" x14ac:dyDescent="0.2">
      <c r="A178" s="124" t="str">
        <f>A100</f>
        <v>SHPENZIME KORRENTE</v>
      </c>
      <c r="B178" s="974"/>
      <c r="C178" s="975"/>
      <c r="D178" s="976"/>
      <c r="E178" s="129">
        <f>SUM(E167:E177)</f>
        <v>0</v>
      </c>
      <c r="F178" s="129">
        <f t="shared" ref="F178:G178" si="67">SUM(F167:F177)</f>
        <v>0</v>
      </c>
      <c r="G178" s="129">
        <f t="shared" si="67"/>
        <v>0</v>
      </c>
      <c r="H178" s="53"/>
      <c r="I178" s="420"/>
      <c r="J178" s="989"/>
      <c r="K178" s="990"/>
      <c r="L178" s="990"/>
      <c r="M178" s="990"/>
      <c r="N178" s="990"/>
      <c r="O178" s="991"/>
    </row>
    <row r="179" spans="1:15" ht="12.75" x14ac:dyDescent="0.2">
      <c r="A179" s="125"/>
      <c r="B179" s="210"/>
      <c r="C179" s="126"/>
      <c r="D179" s="126"/>
      <c r="E179" s="10"/>
      <c r="F179" s="10"/>
      <c r="G179" s="133"/>
      <c r="H179" s="53"/>
      <c r="I179" s="419">
        <f>O148</f>
        <v>2024</v>
      </c>
      <c r="J179" s="983"/>
      <c r="K179" s="984"/>
      <c r="L179" s="984"/>
      <c r="M179" s="984"/>
      <c r="N179" s="984"/>
      <c r="O179" s="985"/>
    </row>
    <row r="180" spans="1:15" ht="12.75" x14ac:dyDescent="0.2">
      <c r="A180" s="137" t="str">
        <f>A102</f>
        <v>SHPENZIME TË PRITSHME</v>
      </c>
      <c r="B180" s="34">
        <f>B150</f>
        <v>0</v>
      </c>
      <c r="C180" s="34">
        <f t="shared" ref="C180:D180" si="68">C150</f>
        <v>0</v>
      </c>
      <c r="D180" s="34">
        <f t="shared" si="68"/>
        <v>0</v>
      </c>
      <c r="E180" s="129">
        <f>E165+E178</f>
        <v>0</v>
      </c>
      <c r="F180" s="129">
        <f>F165+F178</f>
        <v>0</v>
      </c>
      <c r="G180" s="129">
        <f t="shared" ref="G180" si="69">G165+G178</f>
        <v>0</v>
      </c>
      <c r="H180" s="53"/>
      <c r="I180" s="420"/>
      <c r="J180" s="989"/>
      <c r="K180" s="990"/>
      <c r="L180" s="990"/>
      <c r="M180" s="990"/>
      <c r="N180" s="990"/>
      <c r="O180" s="991"/>
    </row>
    <row r="181" spans="1:15" ht="12.75" x14ac:dyDescent="0.2"/>
    <row r="182" spans="1:15" ht="12.75" x14ac:dyDescent="0.2"/>
    <row r="183" spans="1:15" ht="18.75" hidden="1" x14ac:dyDescent="0.2">
      <c r="A183" s="213"/>
      <c r="B183" s="937"/>
      <c r="C183" s="937"/>
      <c r="D183" s="937"/>
      <c r="E183" s="937"/>
      <c r="F183" s="937"/>
      <c r="G183" s="937"/>
      <c r="H183" s="937"/>
      <c r="I183" s="937"/>
      <c r="J183" s="937"/>
      <c r="K183" s="937"/>
      <c r="L183" s="937"/>
      <c r="M183" s="937"/>
      <c r="N183" s="937"/>
      <c r="O183" s="937"/>
    </row>
    <row r="184" spans="1:15" ht="18.75" hidden="1" x14ac:dyDescent="0.2">
      <c r="A184" s="276"/>
      <c r="B184" s="937"/>
      <c r="C184" s="937"/>
      <c r="D184" s="937"/>
      <c r="E184" s="937"/>
      <c r="F184" s="937"/>
      <c r="G184" s="937"/>
      <c r="H184" s="937"/>
      <c r="I184" s="937"/>
      <c r="J184" s="937"/>
      <c r="K184" s="937"/>
      <c r="L184" s="937"/>
      <c r="M184" s="937"/>
      <c r="N184" s="937"/>
      <c r="O184" s="937"/>
    </row>
    <row r="185" spans="1:15" ht="22.5" hidden="1" customHeight="1" x14ac:dyDescent="0.2">
      <c r="A185" s="933"/>
      <c r="B185" s="934"/>
      <c r="C185" s="934"/>
      <c r="D185" s="934"/>
      <c r="E185" s="934"/>
      <c r="F185" s="934"/>
      <c r="G185" s="954"/>
      <c r="H185" s="131"/>
      <c r="I185" s="955"/>
      <c r="J185" s="934"/>
      <c r="K185" s="934"/>
      <c r="L185" s="934"/>
      <c r="M185" s="934"/>
      <c r="N185" s="934"/>
      <c r="O185" s="954"/>
    </row>
    <row r="186" spans="1:15" ht="21.75" hidden="1" customHeight="1" x14ac:dyDescent="0.2">
      <c r="A186" s="211"/>
      <c r="B186" s="417"/>
      <c r="C186" s="417"/>
      <c r="D186" s="417"/>
      <c r="E186" s="251"/>
      <c r="F186" s="251"/>
      <c r="G186" s="251"/>
      <c r="H186" s="212"/>
      <c r="I186" s="414"/>
      <c r="J186" s="417"/>
      <c r="K186" s="417"/>
      <c r="L186" s="417"/>
      <c r="M186" s="251"/>
      <c r="N186" s="251"/>
      <c r="O186" s="251"/>
    </row>
    <row r="187" spans="1:15" ht="12.75" hidden="1" x14ac:dyDescent="0.2">
      <c r="A187" s="431"/>
      <c r="B187" s="424"/>
      <c r="C187" s="347"/>
      <c r="D187" s="348"/>
      <c r="E187" s="432"/>
      <c r="F187" s="432"/>
      <c r="G187" s="433"/>
      <c r="H187" s="131"/>
      <c r="I187" s="346"/>
      <c r="J187" s="962"/>
      <c r="K187" s="962"/>
      <c r="L187" s="429"/>
      <c r="M187" s="429"/>
      <c r="N187" s="429"/>
      <c r="O187" s="430"/>
    </row>
    <row r="188" spans="1:15" ht="12.75" hidden="1" x14ac:dyDescent="0.2">
      <c r="A188" s="137"/>
      <c r="B188" s="34"/>
      <c r="C188" s="34"/>
      <c r="D188" s="34"/>
      <c r="E188" s="37"/>
      <c r="F188" s="37"/>
      <c r="G188" s="37"/>
      <c r="H188" s="131"/>
      <c r="I188" s="938"/>
      <c r="J188" s="939"/>
      <c r="K188" s="939"/>
      <c r="L188" s="939"/>
      <c r="M188" s="939"/>
      <c r="N188" s="939"/>
      <c r="O188" s="940"/>
    </row>
    <row r="189" spans="1:15" ht="12.75" hidden="1" x14ac:dyDescent="0.2">
      <c r="A189" s="125"/>
      <c r="B189" s="210"/>
      <c r="C189" s="126"/>
      <c r="D189" s="126"/>
      <c r="E189" s="10"/>
      <c r="F189" s="10"/>
      <c r="G189" s="133"/>
      <c r="H189" s="10"/>
      <c r="I189" s="137"/>
      <c r="J189" s="35"/>
      <c r="K189" s="35"/>
      <c r="L189" s="35"/>
      <c r="M189" s="37"/>
      <c r="N189" s="37"/>
      <c r="O189" s="37"/>
    </row>
    <row r="190" spans="1:15" ht="12.75" hidden="1" x14ac:dyDescent="0.2">
      <c r="A190" s="944"/>
      <c r="B190" s="945"/>
      <c r="C190" s="945"/>
      <c r="D190" s="945"/>
      <c r="E190" s="945"/>
      <c r="F190" s="945"/>
      <c r="G190" s="946"/>
      <c r="H190" s="10"/>
    </row>
    <row r="191" spans="1:15" ht="12.75" hidden="1" x14ac:dyDescent="0.2">
      <c r="A191" s="938"/>
      <c r="B191" s="939"/>
      <c r="C191" s="939"/>
      <c r="D191" s="939"/>
      <c r="E191" s="939"/>
      <c r="F191" s="939"/>
      <c r="G191" s="940"/>
      <c r="H191" s="31"/>
      <c r="I191" s="938"/>
      <c r="J191" s="939"/>
      <c r="K191" s="939"/>
      <c r="L191" s="939"/>
      <c r="M191" s="939"/>
      <c r="N191" s="939"/>
      <c r="O191" s="940"/>
    </row>
    <row r="192" spans="1:15" ht="12.75" hidden="1" x14ac:dyDescent="0.2">
      <c r="A192" s="124"/>
      <c r="B192" s="941"/>
      <c r="C192" s="942"/>
      <c r="D192" s="943"/>
      <c r="E192" s="37"/>
      <c r="F192" s="37"/>
      <c r="G192" s="37"/>
      <c r="H192" s="31"/>
      <c r="I192" s="390"/>
      <c r="J192" s="387"/>
      <c r="K192" s="389"/>
      <c r="L192" s="388"/>
      <c r="M192" s="128"/>
      <c r="N192" s="128"/>
      <c r="O192" s="132"/>
    </row>
    <row r="193" spans="1:15" ht="12.75" hidden="1" x14ac:dyDescent="0.2">
      <c r="A193" s="124"/>
      <c r="B193" s="941"/>
      <c r="C193" s="942"/>
      <c r="D193" s="943"/>
      <c r="E193" s="37"/>
      <c r="F193" s="37"/>
      <c r="G193" s="37"/>
      <c r="H193" s="31"/>
      <c r="I193" s="390"/>
      <c r="J193" s="387"/>
      <c r="K193" s="389"/>
      <c r="L193" s="388"/>
      <c r="M193" s="128"/>
      <c r="N193" s="128"/>
      <c r="O193" s="132"/>
    </row>
    <row r="194" spans="1:15" ht="12.75" hidden="1" x14ac:dyDescent="0.2">
      <c r="A194" s="124"/>
      <c r="B194" s="941"/>
      <c r="C194" s="942"/>
      <c r="D194" s="943"/>
      <c r="E194" s="37"/>
      <c r="F194" s="37"/>
      <c r="G194" s="37"/>
      <c r="H194" s="53"/>
      <c r="I194" s="390"/>
      <c r="J194" s="387"/>
      <c r="K194" s="389"/>
      <c r="L194" s="388"/>
      <c r="M194" s="302"/>
      <c r="N194" s="548"/>
      <c r="O194" s="548"/>
    </row>
    <row r="195" spans="1:15" ht="12.75" hidden="1" x14ac:dyDescent="0.2">
      <c r="A195" s="124"/>
      <c r="B195" s="941"/>
      <c r="C195" s="942"/>
      <c r="D195" s="943"/>
      <c r="E195" s="37"/>
      <c r="F195" s="37"/>
      <c r="G195" s="37"/>
      <c r="H195" s="8"/>
      <c r="I195" s="390"/>
      <c r="J195" s="387"/>
      <c r="K195" s="389"/>
      <c r="L195" s="388"/>
      <c r="M195" s="128"/>
      <c r="N195" s="128"/>
      <c r="O195" s="132"/>
    </row>
    <row r="196" spans="1:15" ht="12.75" hidden="1" x14ac:dyDescent="0.2">
      <c r="A196" s="124"/>
      <c r="B196" s="941"/>
      <c r="C196" s="942"/>
      <c r="D196" s="943"/>
      <c r="E196" s="37"/>
      <c r="F196" s="37"/>
      <c r="G196" s="37"/>
      <c r="H196" s="53"/>
      <c r="I196" s="390"/>
      <c r="J196" s="35"/>
      <c r="K196" s="35"/>
      <c r="L196" s="35"/>
      <c r="M196" s="129"/>
      <c r="N196" s="129"/>
      <c r="O196" s="129"/>
    </row>
    <row r="197" spans="1:15" ht="12.75" hidden="1" x14ac:dyDescent="0.2">
      <c r="A197" s="124"/>
      <c r="B197" s="941"/>
      <c r="C197" s="942"/>
      <c r="D197" s="943"/>
      <c r="E197" s="37"/>
      <c r="F197" s="37"/>
      <c r="G197" s="37"/>
      <c r="H197" s="53"/>
    </row>
    <row r="198" spans="1:15" ht="12.75" hidden="1" x14ac:dyDescent="0.2">
      <c r="A198" s="124"/>
      <c r="B198" s="941"/>
      <c r="C198" s="942"/>
      <c r="D198" s="943"/>
      <c r="E198" s="37"/>
      <c r="F198" s="37"/>
      <c r="G198" s="37"/>
      <c r="H198" s="53"/>
      <c r="I198" s="137"/>
      <c r="J198" s="34"/>
      <c r="K198" s="34"/>
      <c r="L198" s="34"/>
      <c r="M198" s="129"/>
      <c r="N198" s="129"/>
      <c r="O198" s="129"/>
    </row>
    <row r="199" spans="1:15" ht="12.75" hidden="1" x14ac:dyDescent="0.2">
      <c r="A199" s="124"/>
      <c r="B199" s="941"/>
      <c r="C199" s="942"/>
      <c r="D199" s="943"/>
      <c r="E199" s="37"/>
      <c r="F199" s="37"/>
      <c r="G199" s="37"/>
      <c r="H199" s="53"/>
    </row>
    <row r="200" spans="1:15" ht="12.75" hidden="1" x14ac:dyDescent="0.2">
      <c r="A200" s="124"/>
      <c r="B200" s="941"/>
      <c r="C200" s="942"/>
      <c r="D200" s="943"/>
      <c r="E200" s="37"/>
      <c r="F200" s="37"/>
      <c r="G200" s="37"/>
      <c r="H200" s="53"/>
    </row>
    <row r="201" spans="1:15" ht="12.75" hidden="1" x14ac:dyDescent="0.2">
      <c r="A201" s="124"/>
      <c r="B201" s="941"/>
      <c r="C201" s="942"/>
      <c r="D201" s="943"/>
      <c r="E201" s="37"/>
      <c r="F201" s="37"/>
      <c r="G201" s="37"/>
      <c r="H201" s="53"/>
    </row>
    <row r="202" spans="1:15" ht="12.75" hidden="1" x14ac:dyDescent="0.2">
      <c r="A202" s="124"/>
      <c r="B202" s="941"/>
      <c r="C202" s="942"/>
      <c r="D202" s="943"/>
      <c r="E202" s="37"/>
      <c r="F202" s="37"/>
      <c r="G202" s="37"/>
      <c r="H202" s="53"/>
      <c r="I202" s="947"/>
      <c r="J202" s="948"/>
      <c r="K202" s="948"/>
      <c r="L202" s="948"/>
      <c r="M202" s="948"/>
      <c r="N202" s="948"/>
      <c r="O202" s="949"/>
    </row>
    <row r="203" spans="1:15" ht="12.75" hidden="1" customHeight="1" x14ac:dyDescent="0.2">
      <c r="A203" s="306"/>
      <c r="B203" s="941"/>
      <c r="C203" s="942"/>
      <c r="D203" s="943"/>
      <c r="E203" s="129"/>
      <c r="F203" s="129"/>
      <c r="G203" s="129"/>
      <c r="H203" s="53"/>
      <c r="I203" s="950"/>
      <c r="J203" s="951"/>
      <c r="K203" s="951"/>
      <c r="L203" s="951"/>
      <c r="M203" s="951"/>
      <c r="N203" s="951"/>
      <c r="O203" s="952"/>
    </row>
    <row r="204" spans="1:15" ht="12.75" hidden="1" x14ac:dyDescent="0.2">
      <c r="A204" s="938"/>
      <c r="B204" s="939"/>
      <c r="C204" s="939"/>
      <c r="D204" s="939"/>
      <c r="E204" s="939"/>
      <c r="F204" s="939"/>
      <c r="G204" s="940"/>
      <c r="H204" s="53"/>
      <c r="I204" s="17"/>
      <c r="J204" s="18"/>
      <c r="K204" s="18"/>
      <c r="L204" s="18"/>
      <c r="M204" s="18"/>
      <c r="N204" s="18"/>
      <c r="O204" s="18"/>
    </row>
    <row r="205" spans="1:15" ht="12.75" hidden="1" x14ac:dyDescent="0.2">
      <c r="A205" s="124"/>
      <c r="B205" s="941"/>
      <c r="C205" s="942"/>
      <c r="D205" s="943"/>
      <c r="E205" s="37"/>
      <c r="F205" s="37"/>
      <c r="G205" s="37"/>
      <c r="H205" s="53"/>
      <c r="I205" s="53"/>
      <c r="J205" s="53"/>
      <c r="K205" s="53"/>
      <c r="L205" s="14"/>
      <c r="M205" s="54"/>
    </row>
    <row r="206" spans="1:15" ht="12.75" hidden="1" x14ac:dyDescent="0.2">
      <c r="A206" s="124"/>
      <c r="B206" s="941"/>
      <c r="C206" s="942"/>
      <c r="D206" s="943"/>
      <c r="E206" s="37"/>
      <c r="F206" s="37"/>
      <c r="G206" s="37"/>
      <c r="H206" s="53"/>
    </row>
    <row r="207" spans="1:15" ht="12.75" hidden="1" x14ac:dyDescent="0.2">
      <c r="A207" s="124"/>
      <c r="B207" s="941"/>
      <c r="C207" s="942"/>
      <c r="D207" s="943"/>
      <c r="E207" s="37"/>
      <c r="F207" s="37"/>
      <c r="G207" s="37"/>
      <c r="H207" s="53"/>
      <c r="I207" s="252"/>
      <c r="J207" s="1002"/>
      <c r="K207" s="1003"/>
      <c r="L207" s="1004"/>
      <c r="M207" s="129"/>
      <c r="N207" s="129"/>
      <c r="O207" s="129"/>
    </row>
    <row r="208" spans="1:15" ht="12.75" hidden="1" x14ac:dyDescent="0.2">
      <c r="A208" s="124"/>
      <c r="B208" s="941"/>
      <c r="C208" s="942"/>
      <c r="D208" s="943"/>
      <c r="E208" s="37"/>
      <c r="F208" s="37"/>
      <c r="G208" s="37"/>
      <c r="H208" s="53"/>
      <c r="I208" s="318"/>
      <c r="J208" s="1002"/>
      <c r="K208" s="1003"/>
      <c r="L208" s="1004"/>
      <c r="M208" s="128"/>
      <c r="N208" s="128"/>
      <c r="O208" s="132"/>
    </row>
    <row r="209" spans="1:15" ht="12.75" hidden="1" x14ac:dyDescent="0.2">
      <c r="A209" s="124"/>
      <c r="B209" s="941"/>
      <c r="C209" s="942"/>
      <c r="D209" s="943"/>
      <c r="E209" s="37"/>
      <c r="F209" s="37"/>
      <c r="G209" s="37"/>
      <c r="H209" s="53"/>
      <c r="I209" s="315"/>
      <c r="J209" s="1002"/>
      <c r="K209" s="1003"/>
      <c r="L209" s="1004"/>
      <c r="M209" s="128"/>
      <c r="N209" s="128"/>
      <c r="O209" s="132"/>
    </row>
    <row r="210" spans="1:15" ht="12.75" hidden="1" x14ac:dyDescent="0.2">
      <c r="A210" s="124"/>
      <c r="B210" s="941"/>
      <c r="C210" s="942"/>
      <c r="D210" s="943"/>
      <c r="E210" s="37"/>
      <c r="F210" s="37"/>
      <c r="G210" s="37"/>
      <c r="H210" s="53"/>
      <c r="I210" s="315"/>
      <c r="J210" s="1002"/>
      <c r="K210" s="1003"/>
      <c r="L210" s="1004"/>
      <c r="M210" s="128"/>
      <c r="N210" s="128"/>
      <c r="O210" s="132"/>
    </row>
    <row r="211" spans="1:15" ht="12.75" hidden="1" x14ac:dyDescent="0.2">
      <c r="A211" s="124"/>
      <c r="B211" s="941"/>
      <c r="C211" s="942"/>
      <c r="D211" s="943"/>
      <c r="E211" s="37"/>
      <c r="F211" s="37"/>
      <c r="G211" s="37"/>
      <c r="H211" s="53"/>
      <c r="I211" s="315"/>
      <c r="J211" s="998"/>
      <c r="K211" s="998"/>
      <c r="L211" s="998"/>
      <c r="M211" s="344" t="str">
        <f>IF(SUM(M208:M210)=M207,"OK","STOP")</f>
        <v>OK</v>
      </c>
      <c r="N211" s="344" t="str">
        <f>IF(SUM(N208:N210)=N207,"OK","STOP")</f>
        <v>OK</v>
      </c>
      <c r="O211" s="344" t="str">
        <f>IF(SUM(O208:O210)=O207,"OK","STOP")</f>
        <v>OK</v>
      </c>
    </row>
    <row r="212" spans="1:15" ht="12.75" hidden="1" x14ac:dyDescent="0.2">
      <c r="A212" s="124"/>
      <c r="B212" s="941"/>
      <c r="C212" s="942"/>
      <c r="D212" s="943"/>
      <c r="E212" s="129"/>
      <c r="F212" s="129"/>
      <c r="G212" s="129"/>
      <c r="H212" s="53"/>
      <c r="I212" s="421" t="str">
        <f>I96</f>
        <v>Shpjegimet teknike</v>
      </c>
      <c r="J212" s="10"/>
      <c r="K212" s="10"/>
      <c r="L212" s="10"/>
      <c r="M212" s="10"/>
      <c r="N212" s="10"/>
      <c r="O212" s="10"/>
    </row>
    <row r="213" spans="1:15" ht="12.75" hidden="1" x14ac:dyDescent="0.2">
      <c r="A213" s="648"/>
      <c r="B213" s="968"/>
      <c r="C213" s="969"/>
      <c r="D213" s="970"/>
      <c r="E213" s="37"/>
      <c r="F213" s="37"/>
      <c r="G213" s="37"/>
      <c r="H213" s="53"/>
      <c r="I213" s="419">
        <f>M186</f>
        <v>0</v>
      </c>
      <c r="J213" s="983"/>
      <c r="K213" s="984"/>
      <c r="L213" s="984"/>
      <c r="M213" s="984"/>
      <c r="N213" s="984"/>
      <c r="O213" s="985"/>
    </row>
    <row r="214" spans="1:15" ht="12.75" hidden="1" x14ac:dyDescent="0.2">
      <c r="A214" s="124"/>
      <c r="B214" s="971"/>
      <c r="C214" s="972"/>
      <c r="D214" s="973"/>
      <c r="E214" s="37"/>
      <c r="F214" s="37"/>
      <c r="G214" s="37"/>
      <c r="H214" s="53"/>
      <c r="I214" s="420"/>
      <c r="J214" s="986"/>
      <c r="K214" s="987"/>
      <c r="L214" s="987"/>
      <c r="M214" s="987"/>
      <c r="N214" s="987"/>
      <c r="O214" s="988"/>
    </row>
    <row r="215" spans="1:15" ht="12.75" hidden="1" x14ac:dyDescent="0.2">
      <c r="A215" s="252"/>
      <c r="B215" s="941"/>
      <c r="C215" s="942"/>
      <c r="D215" s="311"/>
      <c r="E215" s="308"/>
      <c r="F215" s="308"/>
      <c r="G215" s="308"/>
      <c r="H215" s="53"/>
      <c r="I215" s="419">
        <f>N186</f>
        <v>0</v>
      </c>
      <c r="J215" s="983"/>
      <c r="K215" s="984"/>
      <c r="L215" s="984"/>
      <c r="M215" s="984"/>
      <c r="N215" s="984"/>
      <c r="O215" s="985"/>
    </row>
    <row r="216" spans="1:15" ht="12.75" hidden="1" x14ac:dyDescent="0.2">
      <c r="A216" s="124"/>
      <c r="B216" s="974"/>
      <c r="C216" s="975"/>
      <c r="D216" s="976"/>
      <c r="E216" s="129"/>
      <c r="F216" s="129"/>
      <c r="G216" s="129"/>
      <c r="H216" s="53"/>
      <c r="I216" s="420"/>
      <c r="J216" s="989"/>
      <c r="K216" s="990"/>
      <c r="L216" s="990"/>
      <c r="M216" s="990"/>
      <c r="N216" s="990"/>
      <c r="O216" s="991"/>
    </row>
    <row r="217" spans="1:15" ht="12.75" hidden="1" x14ac:dyDescent="0.2">
      <c r="A217" s="125"/>
      <c r="B217" s="210"/>
      <c r="C217" s="126"/>
      <c r="D217" s="126"/>
      <c r="E217" s="10"/>
      <c r="F217" s="10"/>
      <c r="G217" s="133"/>
      <c r="H217" s="53"/>
      <c r="I217" s="419">
        <f>O186</f>
        <v>0</v>
      </c>
      <c r="J217" s="983"/>
      <c r="K217" s="984"/>
      <c r="L217" s="984"/>
      <c r="M217" s="984"/>
      <c r="N217" s="984"/>
      <c r="O217" s="985"/>
    </row>
    <row r="218" spans="1:15" ht="12.75" hidden="1" x14ac:dyDescent="0.2">
      <c r="A218" s="137"/>
      <c r="B218" s="34"/>
      <c r="C218" s="34"/>
      <c r="D218" s="34"/>
      <c r="E218" s="129"/>
      <c r="F218" s="129"/>
      <c r="G218" s="129"/>
      <c r="H218" s="53"/>
      <c r="I218" s="420"/>
      <c r="J218" s="989"/>
      <c r="K218" s="990"/>
      <c r="L218" s="990"/>
      <c r="M218" s="990"/>
      <c r="N218" s="990"/>
      <c r="O218" s="991"/>
    </row>
    <row r="219" spans="1:15" ht="17.25" hidden="1" customHeight="1" x14ac:dyDescent="0.2"/>
    <row r="220" spans="1:15" ht="17.25" hidden="1" customHeight="1" x14ac:dyDescent="0.2"/>
    <row r="221" spans="1:15" ht="17.25" hidden="1" customHeight="1" x14ac:dyDescent="0.2">
      <c r="A221" s="213"/>
      <c r="B221" s="937"/>
      <c r="C221" s="937"/>
      <c r="D221" s="937"/>
      <c r="E221" s="937"/>
      <c r="F221" s="937"/>
      <c r="G221" s="937"/>
      <c r="H221" s="937"/>
      <c r="I221" s="937"/>
      <c r="J221" s="937"/>
      <c r="K221" s="937"/>
      <c r="L221" s="937"/>
      <c r="M221" s="937"/>
      <c r="N221" s="937"/>
      <c r="O221" s="937"/>
    </row>
    <row r="222" spans="1:15" ht="17.25" hidden="1" customHeight="1" x14ac:dyDescent="0.2">
      <c r="A222" s="276"/>
      <c r="B222" s="937"/>
      <c r="C222" s="937"/>
      <c r="D222" s="937"/>
      <c r="E222" s="937"/>
      <c r="F222" s="937"/>
      <c r="G222" s="937"/>
      <c r="H222" s="937"/>
      <c r="I222" s="937"/>
      <c r="J222" s="937"/>
      <c r="K222" s="937"/>
      <c r="L222" s="937"/>
      <c r="M222" s="937"/>
      <c r="N222" s="937"/>
      <c r="O222" s="937"/>
    </row>
    <row r="223" spans="1:15" ht="21.75" hidden="1" customHeight="1" x14ac:dyDescent="0.2">
      <c r="A223" s="933"/>
      <c r="B223" s="934"/>
      <c r="C223" s="934"/>
      <c r="D223" s="934"/>
      <c r="E223" s="934"/>
      <c r="F223" s="934"/>
      <c r="G223" s="954"/>
      <c r="H223" s="131"/>
      <c r="I223" s="955"/>
      <c r="J223" s="934"/>
      <c r="K223" s="934"/>
      <c r="L223" s="934"/>
      <c r="M223" s="934"/>
      <c r="N223" s="934"/>
      <c r="O223" s="954"/>
    </row>
    <row r="224" spans="1:15" ht="18.75" hidden="1" customHeight="1" x14ac:dyDescent="0.2">
      <c r="A224" s="211"/>
      <c r="B224" s="417"/>
      <c r="C224" s="417"/>
      <c r="D224" s="417"/>
      <c r="E224" s="251"/>
      <c r="F224" s="251"/>
      <c r="G224" s="251"/>
      <c r="H224" s="212"/>
      <c r="I224" s="414"/>
      <c r="J224" s="417"/>
      <c r="K224" s="417"/>
      <c r="L224" s="417"/>
      <c r="M224" s="251"/>
      <c r="N224" s="251"/>
      <c r="O224" s="251"/>
    </row>
    <row r="225" spans="1:15" ht="12.75" hidden="1" x14ac:dyDescent="0.2">
      <c r="A225" s="434"/>
      <c r="B225" s="209"/>
      <c r="C225" s="422"/>
      <c r="D225" s="321"/>
      <c r="E225" s="8"/>
      <c r="F225" s="8"/>
      <c r="G225" s="435"/>
      <c r="H225" s="131"/>
      <c r="I225" s="423"/>
      <c r="J225" s="349"/>
      <c r="K225" s="349"/>
      <c r="L225" s="349"/>
      <c r="M225" s="349"/>
      <c r="N225" s="349"/>
      <c r="O225" s="350"/>
    </row>
    <row r="226" spans="1:15" ht="12.75" hidden="1" x14ac:dyDescent="0.2">
      <c r="A226" s="137"/>
      <c r="B226" s="34"/>
      <c r="C226" s="34"/>
      <c r="D226" s="34"/>
      <c r="E226" s="37"/>
      <c r="F226" s="37"/>
      <c r="G226" s="37"/>
      <c r="H226" s="131"/>
      <c r="I226" s="938"/>
      <c r="J226" s="939"/>
      <c r="K226" s="939"/>
      <c r="L226" s="939"/>
      <c r="M226" s="939"/>
      <c r="N226" s="939"/>
      <c r="O226" s="940"/>
    </row>
    <row r="227" spans="1:15" ht="12.75" hidden="1" x14ac:dyDescent="0.2">
      <c r="A227" s="125"/>
      <c r="B227" s="210"/>
      <c r="C227" s="126"/>
      <c r="D227" s="126"/>
      <c r="E227" s="10"/>
      <c r="F227" s="10"/>
      <c r="G227" s="133"/>
      <c r="H227" s="10"/>
      <c r="I227" s="137"/>
      <c r="J227" s="35"/>
      <c r="K227" s="35"/>
      <c r="L227" s="35"/>
      <c r="M227" s="37"/>
      <c r="N227" s="37"/>
      <c r="O227" s="37"/>
    </row>
    <row r="228" spans="1:15" ht="12.75" hidden="1" x14ac:dyDescent="0.2">
      <c r="A228" s="944"/>
      <c r="B228" s="945"/>
      <c r="C228" s="945"/>
      <c r="D228" s="945"/>
      <c r="E228" s="945"/>
      <c r="F228" s="945"/>
      <c r="G228" s="946"/>
      <c r="H228" s="10"/>
    </row>
    <row r="229" spans="1:15" ht="12.75" hidden="1" x14ac:dyDescent="0.2">
      <c r="A229" s="938"/>
      <c r="B229" s="939"/>
      <c r="C229" s="939"/>
      <c r="D229" s="939"/>
      <c r="E229" s="939"/>
      <c r="F229" s="939"/>
      <c r="G229" s="940"/>
      <c r="H229" s="31"/>
      <c r="I229" s="938"/>
      <c r="J229" s="939"/>
      <c r="K229" s="939"/>
      <c r="L229" s="939"/>
      <c r="M229" s="939"/>
      <c r="N229" s="939"/>
      <c r="O229" s="940"/>
    </row>
    <row r="230" spans="1:15" ht="12.75" hidden="1" x14ac:dyDescent="0.2">
      <c r="A230" s="124"/>
      <c r="B230" s="941"/>
      <c r="C230" s="942"/>
      <c r="D230" s="943"/>
      <c r="E230" s="37"/>
      <c r="F230" s="37"/>
      <c r="G230" s="37"/>
      <c r="H230" s="31"/>
      <c r="I230" s="390"/>
      <c r="J230" s="387"/>
      <c r="K230" s="389"/>
      <c r="L230" s="388"/>
      <c r="M230" s="128"/>
      <c r="N230" s="128"/>
      <c r="O230" s="132"/>
    </row>
    <row r="231" spans="1:15" ht="12.75" hidden="1" x14ac:dyDescent="0.2">
      <c r="A231" s="124"/>
      <c r="B231" s="941"/>
      <c r="C231" s="942"/>
      <c r="D231" s="943"/>
      <c r="E231" s="37"/>
      <c r="F231" s="37"/>
      <c r="G231" s="37"/>
      <c r="H231" s="31"/>
      <c r="I231" s="390"/>
      <c r="J231" s="387"/>
      <c r="K231" s="389"/>
      <c r="L231" s="388"/>
      <c r="M231" s="128"/>
      <c r="N231" s="128"/>
      <c r="O231" s="132"/>
    </row>
    <row r="232" spans="1:15" ht="12.75" hidden="1" x14ac:dyDescent="0.2">
      <c r="A232" s="124"/>
      <c r="B232" s="941"/>
      <c r="C232" s="942"/>
      <c r="D232" s="943"/>
      <c r="E232" s="37"/>
      <c r="F232" s="37"/>
      <c r="G232" s="37"/>
      <c r="H232" s="53"/>
      <c r="I232" s="390"/>
      <c r="J232" s="387"/>
      <c r="K232" s="389"/>
      <c r="L232" s="388"/>
      <c r="M232" s="302"/>
      <c r="N232" s="548"/>
      <c r="O232" s="550"/>
    </row>
    <row r="233" spans="1:15" ht="12.75" hidden="1" x14ac:dyDescent="0.2">
      <c r="A233" s="124"/>
      <c r="B233" s="941"/>
      <c r="C233" s="942"/>
      <c r="D233" s="943"/>
      <c r="E233" s="37"/>
      <c r="F233" s="37"/>
      <c r="G233" s="37"/>
      <c r="H233" s="8"/>
      <c r="I233" s="390"/>
      <c r="J233" s="387"/>
      <c r="K233" s="389"/>
      <c r="L233" s="388"/>
      <c r="M233" s="128"/>
      <c r="N233" s="128"/>
      <c r="O233" s="132"/>
    </row>
    <row r="234" spans="1:15" ht="12.75" hidden="1" x14ac:dyDescent="0.2">
      <c r="A234" s="124"/>
      <c r="B234" s="941"/>
      <c r="C234" s="942"/>
      <c r="D234" s="943"/>
      <c r="E234" s="37"/>
      <c r="F234" s="37"/>
      <c r="G234" s="37"/>
      <c r="H234" s="53"/>
      <c r="I234" s="390"/>
      <c r="J234" s="35"/>
      <c r="K234" s="35"/>
      <c r="L234" s="35"/>
      <c r="M234" s="129"/>
      <c r="N234" s="129"/>
      <c r="O234" s="129"/>
    </row>
    <row r="235" spans="1:15" ht="12.75" hidden="1" x14ac:dyDescent="0.2">
      <c r="A235" s="124"/>
      <c r="B235" s="941"/>
      <c r="C235" s="942"/>
      <c r="D235" s="943"/>
      <c r="E235" s="37"/>
      <c r="F235" s="37"/>
      <c r="G235" s="37"/>
      <c r="H235" s="53"/>
    </row>
    <row r="236" spans="1:15" ht="12.75" hidden="1" x14ac:dyDescent="0.2">
      <c r="A236" s="124"/>
      <c r="B236" s="941"/>
      <c r="C236" s="942"/>
      <c r="D236" s="943"/>
      <c r="E236" s="37"/>
      <c r="F236" s="37"/>
      <c r="G236" s="37"/>
      <c r="H236" s="53"/>
      <c r="I236" s="137"/>
      <c r="J236" s="34"/>
      <c r="K236" s="34"/>
      <c r="L236" s="34"/>
      <c r="M236" s="129"/>
      <c r="N236" s="129"/>
      <c r="O236" s="129"/>
    </row>
    <row r="237" spans="1:15" ht="12.75" hidden="1" x14ac:dyDescent="0.2">
      <c r="A237" s="124"/>
      <c r="B237" s="941"/>
      <c r="C237" s="942"/>
      <c r="D237" s="943"/>
      <c r="E237" s="37"/>
      <c r="F237" s="37"/>
      <c r="G237" s="37"/>
      <c r="H237" s="53"/>
    </row>
    <row r="238" spans="1:15" ht="12.75" hidden="1" x14ac:dyDescent="0.2">
      <c r="A238" s="124"/>
      <c r="B238" s="941"/>
      <c r="C238" s="942"/>
      <c r="D238" s="943"/>
      <c r="E238" s="37"/>
      <c r="F238" s="37"/>
      <c r="G238" s="37"/>
      <c r="H238" s="53"/>
    </row>
    <row r="239" spans="1:15" ht="12.75" hidden="1" x14ac:dyDescent="0.2">
      <c r="A239" s="124"/>
      <c r="B239" s="941"/>
      <c r="C239" s="942"/>
      <c r="D239" s="943"/>
      <c r="E239" s="37"/>
      <c r="F239" s="37"/>
      <c r="G239" s="37"/>
      <c r="H239" s="53"/>
    </row>
    <row r="240" spans="1:15" ht="12.75" hidden="1" x14ac:dyDescent="0.2">
      <c r="A240" s="124"/>
      <c r="B240" s="941"/>
      <c r="C240" s="942"/>
      <c r="D240" s="943"/>
      <c r="E240" s="37"/>
      <c r="F240" s="37"/>
      <c r="G240" s="37"/>
      <c r="H240" s="53"/>
      <c r="I240" s="947"/>
      <c r="J240" s="948"/>
      <c r="K240" s="948"/>
      <c r="L240" s="948"/>
      <c r="M240" s="948"/>
      <c r="N240" s="948"/>
      <c r="O240" s="949"/>
    </row>
    <row r="241" spans="1:15" ht="12.75" hidden="1" customHeight="1" x14ac:dyDescent="0.2">
      <c r="A241" s="306"/>
      <c r="B241" s="941"/>
      <c r="C241" s="942"/>
      <c r="D241" s="943"/>
      <c r="E241" s="129"/>
      <c r="F241" s="129"/>
      <c r="G241" s="129"/>
      <c r="H241" s="53"/>
      <c r="I241" s="950"/>
      <c r="J241" s="951"/>
      <c r="K241" s="951"/>
      <c r="L241" s="951"/>
      <c r="M241" s="951"/>
      <c r="N241" s="951"/>
      <c r="O241" s="952"/>
    </row>
    <row r="242" spans="1:15" ht="12.75" hidden="1" x14ac:dyDescent="0.2">
      <c r="A242" s="938"/>
      <c r="B242" s="939"/>
      <c r="C242" s="939"/>
      <c r="D242" s="939"/>
      <c r="E242" s="939"/>
      <c r="F242" s="939"/>
      <c r="G242" s="940"/>
      <c r="H242" s="53"/>
      <c r="I242" s="17"/>
      <c r="J242" s="18"/>
      <c r="K242" s="18"/>
      <c r="L242" s="18"/>
      <c r="M242" s="18"/>
      <c r="N242" s="18"/>
      <c r="O242" s="18"/>
    </row>
    <row r="243" spans="1:15" ht="12.75" hidden="1" x14ac:dyDescent="0.2">
      <c r="A243" s="124"/>
      <c r="B243" s="941"/>
      <c r="C243" s="942"/>
      <c r="D243" s="943"/>
      <c r="E243" s="37"/>
      <c r="F243" s="37"/>
      <c r="G243" s="37"/>
      <c r="H243" s="53"/>
      <c r="I243" s="53"/>
      <c r="J243" s="53"/>
      <c r="K243" s="53"/>
      <c r="L243" s="14"/>
      <c r="M243" s="54"/>
    </row>
    <row r="244" spans="1:15" ht="12.75" hidden="1" x14ac:dyDescent="0.2">
      <c r="A244" s="124"/>
      <c r="B244" s="941"/>
      <c r="C244" s="942"/>
      <c r="D244" s="943"/>
      <c r="E244" s="37"/>
      <c r="F244" s="37"/>
      <c r="G244" s="37"/>
      <c r="H244" s="53"/>
    </row>
    <row r="245" spans="1:15" ht="12.75" hidden="1" x14ac:dyDescent="0.2">
      <c r="A245" s="124"/>
      <c r="B245" s="941"/>
      <c r="C245" s="942"/>
      <c r="D245" s="943"/>
      <c r="E245" s="37"/>
      <c r="F245" s="37"/>
      <c r="G245" s="37"/>
      <c r="H245" s="53"/>
      <c r="I245" s="252"/>
      <c r="J245" s="1002"/>
      <c r="K245" s="1003"/>
      <c r="L245" s="1004"/>
      <c r="M245" s="129"/>
      <c r="N245" s="129"/>
      <c r="O245" s="129"/>
    </row>
    <row r="246" spans="1:15" ht="12.75" hidden="1" x14ac:dyDescent="0.2">
      <c r="A246" s="124"/>
      <c r="B246" s="941"/>
      <c r="C246" s="942"/>
      <c r="D246" s="943"/>
      <c r="E246" s="37"/>
      <c r="F246" s="37"/>
      <c r="G246" s="37"/>
      <c r="H246" s="53"/>
      <c r="I246" s="318"/>
      <c r="J246" s="1002"/>
      <c r="K246" s="1003"/>
      <c r="L246" s="1004"/>
      <c r="M246" s="128"/>
      <c r="N246" s="128"/>
      <c r="O246" s="132"/>
    </row>
    <row r="247" spans="1:15" ht="12.75" hidden="1" x14ac:dyDescent="0.2">
      <c r="A247" s="124"/>
      <c r="B247" s="941"/>
      <c r="C247" s="942"/>
      <c r="D247" s="943"/>
      <c r="E247" s="37"/>
      <c r="F247" s="37"/>
      <c r="G247" s="37"/>
      <c r="H247" s="53"/>
      <c r="I247" s="315"/>
      <c r="J247" s="1002"/>
      <c r="K247" s="1003"/>
      <c r="L247" s="1004"/>
      <c r="M247" s="128"/>
      <c r="N247" s="128"/>
      <c r="O247" s="132"/>
    </row>
    <row r="248" spans="1:15" ht="12.75" hidden="1" x14ac:dyDescent="0.2">
      <c r="A248" s="124"/>
      <c r="B248" s="941"/>
      <c r="C248" s="942"/>
      <c r="D248" s="943"/>
      <c r="E248" s="37"/>
      <c r="F248" s="37"/>
      <c r="G248" s="37"/>
      <c r="H248" s="53"/>
      <c r="I248" s="315"/>
      <c r="J248" s="1002"/>
      <c r="K248" s="1003"/>
      <c r="L248" s="1004"/>
      <c r="M248" s="128"/>
      <c r="N248" s="128"/>
      <c r="O248" s="132"/>
    </row>
    <row r="249" spans="1:15" ht="12.75" hidden="1" x14ac:dyDescent="0.2">
      <c r="A249" s="124"/>
      <c r="B249" s="941"/>
      <c r="C249" s="942"/>
      <c r="D249" s="943"/>
      <c r="E249" s="37"/>
      <c r="F249" s="37"/>
      <c r="G249" s="37"/>
      <c r="H249" s="53"/>
      <c r="I249" s="315"/>
      <c r="J249" s="998"/>
      <c r="K249" s="998"/>
      <c r="L249" s="998"/>
      <c r="M249" s="344" t="str">
        <f>IF(SUM(M246:M248)=M245,"OK","STOP")</f>
        <v>OK</v>
      </c>
      <c r="N249" s="344" t="str">
        <f>IF(SUM(N246:N248)=N245,"OK","STOP")</f>
        <v>OK</v>
      </c>
      <c r="O249" s="344" t="str">
        <f>IF(SUM(O246:O248)=O245,"OK","STOP")</f>
        <v>OK</v>
      </c>
    </row>
    <row r="250" spans="1:15" ht="12.75" hidden="1" x14ac:dyDescent="0.2">
      <c r="A250" s="124"/>
      <c r="B250" s="941"/>
      <c r="C250" s="942"/>
      <c r="D250" s="943"/>
      <c r="E250" s="129"/>
      <c r="F250" s="129"/>
      <c r="G250" s="129"/>
      <c r="H250" s="53"/>
      <c r="I250" s="421" t="str">
        <f>I212</f>
        <v>Shpjegimet teknike</v>
      </c>
      <c r="J250" s="10"/>
      <c r="K250" s="10"/>
      <c r="L250" s="10"/>
      <c r="M250" s="10"/>
      <c r="N250" s="10"/>
      <c r="O250" s="10"/>
    </row>
    <row r="251" spans="1:15" ht="12.75" hidden="1" x14ac:dyDescent="0.2">
      <c r="A251" s="124"/>
      <c r="B251" s="941"/>
      <c r="C251" s="942"/>
      <c r="D251" s="943"/>
      <c r="E251" s="37"/>
      <c r="F251" s="37"/>
      <c r="G251" s="37"/>
      <c r="H251" s="53"/>
      <c r="I251" s="419">
        <f>M224</f>
        <v>0</v>
      </c>
      <c r="J251" s="983"/>
      <c r="K251" s="984"/>
      <c r="L251" s="984"/>
      <c r="M251" s="984"/>
      <c r="N251" s="984"/>
      <c r="O251" s="985"/>
    </row>
    <row r="252" spans="1:15" ht="12.75" hidden="1" x14ac:dyDescent="0.2">
      <c r="A252" s="124"/>
      <c r="B252" s="971"/>
      <c r="C252" s="972"/>
      <c r="D252" s="973"/>
      <c r="E252" s="37"/>
      <c r="F252" s="37"/>
      <c r="G252" s="37"/>
      <c r="H252" s="53"/>
      <c r="I252" s="420"/>
      <c r="J252" s="986"/>
      <c r="K252" s="987"/>
      <c r="L252" s="987"/>
      <c r="M252" s="987"/>
      <c r="N252" s="987"/>
      <c r="O252" s="988"/>
    </row>
    <row r="253" spans="1:15" ht="12.75" hidden="1" x14ac:dyDescent="0.2">
      <c r="A253" s="252"/>
      <c r="B253" s="941"/>
      <c r="C253" s="942"/>
      <c r="D253" s="311"/>
      <c r="E253" s="308"/>
      <c r="F253" s="308"/>
      <c r="G253" s="308"/>
      <c r="H253" s="53"/>
      <c r="I253" s="419">
        <f>N224</f>
        <v>0</v>
      </c>
      <c r="J253" s="983"/>
      <c r="K253" s="984"/>
      <c r="L253" s="984"/>
      <c r="M253" s="984"/>
      <c r="N253" s="984"/>
      <c r="O253" s="985"/>
    </row>
    <row r="254" spans="1:15" ht="12.75" hidden="1" x14ac:dyDescent="0.2">
      <c r="A254" s="124"/>
      <c r="B254" s="974"/>
      <c r="C254" s="975"/>
      <c r="D254" s="976"/>
      <c r="E254" s="129"/>
      <c r="F254" s="129"/>
      <c r="G254" s="129"/>
      <c r="H254" s="53"/>
      <c r="I254" s="420"/>
      <c r="J254" s="989"/>
      <c r="K254" s="990"/>
      <c r="L254" s="990"/>
      <c r="M254" s="990"/>
      <c r="N254" s="990"/>
      <c r="O254" s="991"/>
    </row>
    <row r="255" spans="1:15" ht="12.75" hidden="1" x14ac:dyDescent="0.2">
      <c r="A255" s="125"/>
      <c r="B255" s="210"/>
      <c r="C255" s="126"/>
      <c r="D255" s="126"/>
      <c r="E255" s="10"/>
      <c r="F255" s="10"/>
      <c r="G255" s="133"/>
      <c r="H255" s="53"/>
      <c r="I255" s="419">
        <f>O224</f>
        <v>0</v>
      </c>
      <c r="J255" s="983"/>
      <c r="K255" s="984"/>
      <c r="L255" s="984"/>
      <c r="M255" s="984"/>
      <c r="N255" s="984"/>
      <c r="O255" s="985"/>
    </row>
    <row r="256" spans="1:15" ht="12.75" hidden="1" x14ac:dyDescent="0.2">
      <c r="A256" s="137"/>
      <c r="B256" s="34"/>
      <c r="C256" s="34"/>
      <c r="D256" s="34"/>
      <c r="E256" s="129"/>
      <c r="F256" s="129"/>
      <c r="G256" s="129"/>
      <c r="H256" s="53"/>
      <c r="I256" s="420"/>
      <c r="J256" s="989"/>
      <c r="K256" s="990"/>
      <c r="L256" s="990"/>
      <c r="M256" s="990"/>
      <c r="N256" s="990"/>
      <c r="O256" s="991"/>
    </row>
    <row r="257" spans="1:15" ht="17.25" hidden="1" customHeight="1" x14ac:dyDescent="0.2"/>
    <row r="258" spans="1:15" ht="17.25" hidden="1" customHeight="1" x14ac:dyDescent="0.2"/>
    <row r="259" spans="1:15" ht="17.25" hidden="1" customHeight="1" x14ac:dyDescent="0.2">
      <c r="A259" s="213"/>
      <c r="B259" s="937"/>
      <c r="C259" s="937"/>
      <c r="D259" s="937"/>
      <c r="E259" s="937"/>
      <c r="F259" s="937"/>
      <c r="G259" s="937"/>
      <c r="H259" s="937"/>
      <c r="I259" s="937"/>
      <c r="J259" s="937"/>
      <c r="K259" s="937"/>
      <c r="L259" s="937"/>
      <c r="M259" s="937"/>
      <c r="N259" s="937"/>
      <c r="O259" s="937"/>
    </row>
    <row r="260" spans="1:15" ht="17.25" hidden="1" customHeight="1" x14ac:dyDescent="0.2">
      <c r="A260" s="276"/>
      <c r="B260" s="937"/>
      <c r="C260" s="937"/>
      <c r="D260" s="937"/>
      <c r="E260" s="937"/>
      <c r="F260" s="937"/>
      <c r="G260" s="937"/>
      <c r="H260" s="937"/>
      <c r="I260" s="937"/>
      <c r="J260" s="937"/>
      <c r="K260" s="937"/>
      <c r="L260" s="937"/>
      <c r="M260" s="937"/>
      <c r="N260" s="937"/>
      <c r="O260" s="937"/>
    </row>
    <row r="261" spans="1:15" ht="22.5" hidden="1" customHeight="1" x14ac:dyDescent="0.2">
      <c r="A261" s="933"/>
      <c r="B261" s="934"/>
      <c r="C261" s="934"/>
      <c r="D261" s="934"/>
      <c r="E261" s="934"/>
      <c r="F261" s="934"/>
      <c r="G261" s="954"/>
      <c r="H261" s="131"/>
      <c r="I261" s="955"/>
      <c r="J261" s="934"/>
      <c r="K261" s="934"/>
      <c r="L261" s="934"/>
      <c r="M261" s="934"/>
      <c r="N261" s="934"/>
      <c r="O261" s="954"/>
    </row>
    <row r="262" spans="1:15" ht="20.25" hidden="1" customHeight="1" x14ac:dyDescent="0.2">
      <c r="A262" s="211"/>
      <c r="B262" s="249"/>
      <c r="C262" s="249"/>
      <c r="D262" s="249"/>
      <c r="E262" s="250"/>
      <c r="F262" s="250"/>
      <c r="G262" s="250"/>
      <c r="H262" s="212"/>
      <c r="I262" s="307"/>
      <c r="J262" s="249"/>
      <c r="K262" s="249"/>
      <c r="L262" s="249"/>
      <c r="M262" s="250"/>
      <c r="N262" s="250"/>
      <c r="O262" s="250"/>
    </row>
    <row r="263" spans="1:15" ht="12.75" hidden="1" x14ac:dyDescent="0.2">
      <c r="A263" s="125"/>
      <c r="B263" s="210"/>
      <c r="C263" s="126"/>
      <c r="D263" s="126"/>
      <c r="E263" s="10"/>
      <c r="F263" s="10"/>
      <c r="G263" s="133"/>
      <c r="H263" s="131"/>
    </row>
    <row r="264" spans="1:15" ht="12.75" hidden="1" x14ac:dyDescent="0.2">
      <c r="A264" s="137"/>
      <c r="B264" s="34"/>
      <c r="C264" s="34"/>
      <c r="D264" s="34"/>
      <c r="E264" s="37"/>
      <c r="F264" s="37"/>
      <c r="G264" s="37"/>
      <c r="H264" s="131"/>
      <c r="I264" s="938"/>
      <c r="J264" s="939"/>
      <c r="K264" s="939"/>
      <c r="L264" s="939"/>
      <c r="M264" s="939"/>
      <c r="N264" s="939"/>
      <c r="O264" s="940"/>
    </row>
    <row r="265" spans="1:15" ht="12.75" hidden="1" x14ac:dyDescent="0.2">
      <c r="A265" s="125"/>
      <c r="B265" s="210"/>
      <c r="C265" s="126"/>
      <c r="D265" s="126"/>
      <c r="E265" s="10"/>
      <c r="F265" s="10"/>
      <c r="G265" s="133"/>
      <c r="H265" s="10"/>
      <c r="I265" s="137"/>
      <c r="J265" s="35"/>
      <c r="K265" s="35"/>
      <c r="L265" s="35"/>
      <c r="M265" s="37"/>
      <c r="N265" s="37"/>
      <c r="O265" s="37"/>
    </row>
    <row r="266" spans="1:15" ht="12.75" hidden="1" x14ac:dyDescent="0.2">
      <c r="A266" s="1005"/>
      <c r="B266" s="1006"/>
      <c r="C266" s="1006"/>
      <c r="D266" s="1006"/>
      <c r="E266" s="1006"/>
      <c r="F266" s="1006"/>
      <c r="G266" s="1007"/>
      <c r="H266" s="10"/>
    </row>
    <row r="267" spans="1:15" ht="12.75" hidden="1" x14ac:dyDescent="0.2">
      <c r="A267" s="938"/>
      <c r="B267" s="939"/>
      <c r="C267" s="939"/>
      <c r="D267" s="939"/>
      <c r="E267" s="939"/>
      <c r="F267" s="939"/>
      <c r="G267" s="940"/>
      <c r="H267" s="31"/>
      <c r="I267" s="384"/>
      <c r="J267" s="385"/>
      <c r="K267" s="385"/>
      <c r="L267" s="385"/>
      <c r="M267" s="385"/>
      <c r="N267" s="385"/>
      <c r="O267" s="386"/>
    </row>
    <row r="268" spans="1:15" ht="12.75" hidden="1" x14ac:dyDescent="0.2">
      <c r="A268" s="124"/>
      <c r="B268" s="941"/>
      <c r="C268" s="942"/>
      <c r="D268" s="943"/>
      <c r="E268" s="37"/>
      <c r="F268" s="37"/>
      <c r="G268" s="37"/>
      <c r="H268" s="31"/>
      <c r="I268" s="390"/>
      <c r="J268" s="387"/>
      <c r="K268" s="389"/>
      <c r="L268" s="388"/>
      <c r="M268" s="128"/>
      <c r="N268" s="128"/>
      <c r="O268" s="132"/>
    </row>
    <row r="269" spans="1:15" ht="12.75" hidden="1" x14ac:dyDescent="0.2">
      <c r="A269" s="124"/>
      <c r="B269" s="941"/>
      <c r="C269" s="942"/>
      <c r="D269" s="943"/>
      <c r="E269" s="37"/>
      <c r="F269" s="37"/>
      <c r="G269" s="37"/>
      <c r="H269" s="31"/>
      <c r="I269" s="390"/>
      <c r="J269" s="387"/>
      <c r="K269" s="389"/>
      <c r="L269" s="388"/>
      <c r="M269" s="128"/>
      <c r="N269" s="128"/>
      <c r="O269" s="132"/>
    </row>
    <row r="270" spans="1:15" ht="12.75" hidden="1" x14ac:dyDescent="0.2">
      <c r="A270" s="124"/>
      <c r="B270" s="941"/>
      <c r="C270" s="942"/>
      <c r="D270" s="943"/>
      <c r="E270" s="37"/>
      <c r="F270" s="37"/>
      <c r="G270" s="37"/>
      <c r="H270" s="53"/>
      <c r="I270" s="390"/>
      <c r="J270" s="387"/>
      <c r="K270" s="389"/>
      <c r="L270" s="388"/>
      <c r="M270" s="302"/>
      <c r="N270" s="548"/>
      <c r="O270" s="548"/>
    </row>
    <row r="271" spans="1:15" ht="12.75" hidden="1" x14ac:dyDescent="0.2">
      <c r="A271" s="124"/>
      <c r="B271" s="941"/>
      <c r="C271" s="942"/>
      <c r="D271" s="943"/>
      <c r="E271" s="37"/>
      <c r="F271" s="37"/>
      <c r="G271" s="37"/>
      <c r="H271" s="8"/>
      <c r="I271" s="390"/>
      <c r="J271" s="387"/>
      <c r="K271" s="389"/>
      <c r="L271" s="388"/>
      <c r="M271" s="128"/>
      <c r="N271" s="128"/>
      <c r="O271" s="132"/>
    </row>
    <row r="272" spans="1:15" ht="12.75" hidden="1" x14ac:dyDescent="0.2">
      <c r="A272" s="124"/>
      <c r="B272" s="941"/>
      <c r="C272" s="942"/>
      <c r="D272" s="943"/>
      <c r="E272" s="37"/>
      <c r="F272" s="37"/>
      <c r="G272" s="37"/>
      <c r="H272" s="53"/>
      <c r="I272" s="390"/>
      <c r="J272" s="35"/>
      <c r="K272" s="35"/>
      <c r="L272" s="35"/>
      <c r="M272" s="129"/>
      <c r="N272" s="129"/>
      <c r="O272" s="129"/>
    </row>
    <row r="273" spans="1:15" ht="12.75" hidden="1" x14ac:dyDescent="0.2">
      <c r="A273" s="124"/>
      <c r="B273" s="941"/>
      <c r="C273" s="942"/>
      <c r="D273" s="943"/>
      <c r="E273" s="37"/>
      <c r="F273" s="37"/>
      <c r="G273" s="37"/>
      <c r="H273" s="53"/>
    </row>
    <row r="274" spans="1:15" ht="12.75" hidden="1" x14ac:dyDescent="0.2">
      <c r="A274" s="124"/>
      <c r="B274" s="941"/>
      <c r="C274" s="942"/>
      <c r="D274" s="943"/>
      <c r="E274" s="37"/>
      <c r="F274" s="37"/>
      <c r="G274" s="37"/>
      <c r="H274" s="53"/>
      <c r="I274" s="137"/>
      <c r="J274" s="34"/>
      <c r="K274" s="34"/>
      <c r="L274" s="34"/>
      <c r="M274" s="129"/>
      <c r="N274" s="129"/>
      <c r="O274" s="129"/>
    </row>
    <row r="275" spans="1:15" ht="12.75" hidden="1" x14ac:dyDescent="0.2">
      <c r="A275" s="124"/>
      <c r="B275" s="941"/>
      <c r="C275" s="942"/>
      <c r="D275" s="943"/>
      <c r="E275" s="37"/>
      <c r="F275" s="37"/>
      <c r="G275" s="37"/>
      <c r="H275" s="53"/>
    </row>
    <row r="276" spans="1:15" ht="12.75" hidden="1" x14ac:dyDescent="0.2">
      <c r="A276" s="124"/>
      <c r="B276" s="941"/>
      <c r="C276" s="942"/>
      <c r="D276" s="943"/>
      <c r="E276" s="37"/>
      <c r="F276" s="37"/>
      <c r="G276" s="37"/>
      <c r="H276" s="53"/>
    </row>
    <row r="277" spans="1:15" ht="12.75" hidden="1" x14ac:dyDescent="0.2">
      <c r="A277" s="124"/>
      <c r="B277" s="941"/>
      <c r="C277" s="942"/>
      <c r="D277" s="943"/>
      <c r="E277" s="37"/>
      <c r="F277" s="37"/>
      <c r="G277" s="37"/>
      <c r="H277" s="53"/>
    </row>
    <row r="278" spans="1:15" ht="12.75" hidden="1" x14ac:dyDescent="0.2">
      <c r="A278" s="124"/>
      <c r="B278" s="941"/>
      <c r="C278" s="942"/>
      <c r="D278" s="943"/>
      <c r="E278" s="37"/>
      <c r="F278" s="37"/>
      <c r="G278" s="37"/>
      <c r="H278" s="53"/>
      <c r="I278" s="947"/>
      <c r="J278" s="948"/>
      <c r="K278" s="948"/>
      <c r="L278" s="948"/>
      <c r="M278" s="948"/>
      <c r="N278" s="948"/>
      <c r="O278" s="949"/>
    </row>
    <row r="279" spans="1:15" ht="12.75" hidden="1" customHeight="1" x14ac:dyDescent="0.2">
      <c r="A279" s="306"/>
      <c r="B279" s="941"/>
      <c r="C279" s="942"/>
      <c r="D279" s="943"/>
      <c r="E279" s="129"/>
      <c r="F279" s="129"/>
      <c r="G279" s="129"/>
      <c r="H279" s="53"/>
      <c r="I279" s="950"/>
      <c r="J279" s="951"/>
      <c r="K279" s="951"/>
      <c r="L279" s="951"/>
      <c r="M279" s="951"/>
      <c r="N279" s="951"/>
      <c r="O279" s="952"/>
    </row>
    <row r="280" spans="1:15" ht="12.75" hidden="1" x14ac:dyDescent="0.2">
      <c r="A280" s="938"/>
      <c r="B280" s="939"/>
      <c r="C280" s="939"/>
      <c r="D280" s="939"/>
      <c r="E280" s="939"/>
      <c r="F280" s="939"/>
      <c r="G280" s="940"/>
      <c r="H280" s="53"/>
      <c r="I280" s="17"/>
      <c r="J280" s="18"/>
      <c r="K280" s="18"/>
      <c r="L280" s="18"/>
      <c r="M280" s="18"/>
      <c r="N280" s="18"/>
      <c r="O280" s="18"/>
    </row>
    <row r="281" spans="1:15" ht="12.75" hidden="1" x14ac:dyDescent="0.2">
      <c r="A281" s="124"/>
      <c r="B281" s="941"/>
      <c r="C281" s="942"/>
      <c r="D281" s="943"/>
      <c r="E281" s="37"/>
      <c r="F281" s="37"/>
      <c r="G281" s="37"/>
      <c r="H281" s="53"/>
      <c r="I281" s="53"/>
      <c r="J281" s="53"/>
      <c r="K281" s="53"/>
      <c r="L281" s="14"/>
      <c r="M281" s="54"/>
    </row>
    <row r="282" spans="1:15" ht="12.75" hidden="1" x14ac:dyDescent="0.2">
      <c r="A282" s="124"/>
      <c r="B282" s="941"/>
      <c r="C282" s="942"/>
      <c r="D282" s="943"/>
      <c r="E282" s="37"/>
      <c r="F282" s="37"/>
      <c r="G282" s="37"/>
      <c r="H282" s="53"/>
    </row>
    <row r="283" spans="1:15" ht="12.75" hidden="1" x14ac:dyDescent="0.2">
      <c r="A283" s="124"/>
      <c r="B283" s="941"/>
      <c r="C283" s="942"/>
      <c r="D283" s="943"/>
      <c r="E283" s="37"/>
      <c r="F283" s="37"/>
      <c r="G283" s="37"/>
      <c r="H283" s="53"/>
      <c r="I283" s="252"/>
      <c r="J283" s="1009"/>
      <c r="K283" s="1010"/>
      <c r="L283" s="1011"/>
      <c r="M283" s="129"/>
      <c r="N283" s="129"/>
      <c r="O283" s="129"/>
    </row>
    <row r="284" spans="1:15" ht="12.75" hidden="1" x14ac:dyDescent="0.2">
      <c r="A284" s="124"/>
      <c r="B284" s="941"/>
      <c r="C284" s="942"/>
      <c r="D284" s="943"/>
      <c r="E284" s="37"/>
      <c r="F284" s="37"/>
      <c r="G284" s="37"/>
      <c r="H284" s="53"/>
      <c r="I284" s="318"/>
      <c r="J284" s="1009"/>
      <c r="K284" s="1010"/>
      <c r="L284" s="1011"/>
      <c r="M284" s="128"/>
      <c r="N284" s="128"/>
      <c r="O284" s="132"/>
    </row>
    <row r="285" spans="1:15" ht="12.75" hidden="1" x14ac:dyDescent="0.2">
      <c r="A285" s="124"/>
      <c r="B285" s="941"/>
      <c r="C285" s="942"/>
      <c r="D285" s="943"/>
      <c r="E285" s="37"/>
      <c r="F285" s="37"/>
      <c r="G285" s="37"/>
      <c r="H285" s="53"/>
      <c r="I285" s="315"/>
      <c r="J285" s="1009"/>
      <c r="K285" s="1010"/>
      <c r="L285" s="1011"/>
      <c r="M285" s="128"/>
      <c r="N285" s="128"/>
      <c r="O285" s="132"/>
    </row>
    <row r="286" spans="1:15" ht="12.75" hidden="1" x14ac:dyDescent="0.2">
      <c r="A286" s="124"/>
      <c r="B286" s="941"/>
      <c r="C286" s="942"/>
      <c r="D286" s="943"/>
      <c r="E286" s="37"/>
      <c r="F286" s="37"/>
      <c r="G286" s="37"/>
      <c r="H286" s="53"/>
      <c r="I286" s="315"/>
      <c r="J286" s="1009"/>
      <c r="K286" s="1010"/>
      <c r="L286" s="1011"/>
      <c r="M286" s="128"/>
      <c r="N286" s="128"/>
      <c r="O286" s="132"/>
    </row>
    <row r="287" spans="1:15" ht="12.75" hidden="1" x14ac:dyDescent="0.2">
      <c r="A287" s="124"/>
      <c r="B287" s="941"/>
      <c r="C287" s="942"/>
      <c r="D287" s="943"/>
      <c r="E287" s="37"/>
      <c r="F287" s="37"/>
      <c r="G287" s="37"/>
      <c r="H287" s="53"/>
      <c r="I287" s="315"/>
      <c r="J287" s="998"/>
      <c r="K287" s="998"/>
      <c r="L287" s="998"/>
      <c r="M287" s="344" t="str">
        <f>IF(SUM(M284:M286)=M283,"OK","STOP")</f>
        <v>OK</v>
      </c>
      <c r="N287" s="344" t="str">
        <f>IF(SUM(N284:N286)=N283,"OK","STOP")</f>
        <v>OK</v>
      </c>
      <c r="O287" s="344" t="str">
        <f>IF(SUM(O284:O286)=O283,"OK","STOP")</f>
        <v>OK</v>
      </c>
    </row>
    <row r="288" spans="1:15" ht="12.75" hidden="1" x14ac:dyDescent="0.2">
      <c r="A288" s="124"/>
      <c r="B288" s="941"/>
      <c r="C288" s="942"/>
      <c r="D288" s="943"/>
      <c r="E288" s="129"/>
      <c r="F288" s="129"/>
      <c r="G288" s="129"/>
      <c r="H288" s="53"/>
      <c r="I288" s="421" t="str">
        <f>I250</f>
        <v>Shpjegimet teknike</v>
      </c>
      <c r="J288" s="10"/>
      <c r="K288" s="10"/>
      <c r="L288" s="10"/>
      <c r="M288" s="10"/>
      <c r="N288" s="10"/>
      <c r="O288" s="10"/>
    </row>
    <row r="289" spans="1:15" ht="12.75" hidden="1" x14ac:dyDescent="0.2">
      <c r="A289" s="124"/>
      <c r="B289" s="941"/>
      <c r="C289" s="942"/>
      <c r="D289" s="943"/>
      <c r="E289" s="37"/>
      <c r="F289" s="37"/>
      <c r="G289" s="37"/>
      <c r="H289" s="53"/>
      <c r="I289" s="419">
        <f>M262</f>
        <v>0</v>
      </c>
      <c r="J289" s="983"/>
      <c r="K289" s="984"/>
      <c r="L289" s="984"/>
      <c r="M289" s="984"/>
      <c r="N289" s="984"/>
      <c r="O289" s="985"/>
    </row>
    <row r="290" spans="1:15" ht="12.75" hidden="1" x14ac:dyDescent="0.2">
      <c r="A290" s="124"/>
      <c r="B290" s="971"/>
      <c r="C290" s="972"/>
      <c r="D290" s="973"/>
      <c r="E290" s="37"/>
      <c r="F290" s="37"/>
      <c r="G290" s="37"/>
      <c r="H290" s="53"/>
      <c r="I290" s="420"/>
      <c r="J290" s="986"/>
      <c r="K290" s="987"/>
      <c r="L290" s="987"/>
      <c r="M290" s="987"/>
      <c r="N290" s="987"/>
      <c r="O290" s="988"/>
    </row>
    <row r="291" spans="1:15" ht="12.75" hidden="1" x14ac:dyDescent="0.2">
      <c r="A291" s="252"/>
      <c r="B291" s="941"/>
      <c r="C291" s="942"/>
      <c r="D291" s="311"/>
      <c r="E291" s="308"/>
      <c r="F291" s="308"/>
      <c r="G291" s="308"/>
      <c r="H291" s="53"/>
      <c r="I291" s="419">
        <f>N262</f>
        <v>0</v>
      </c>
      <c r="J291" s="983"/>
      <c r="K291" s="984"/>
      <c r="L291" s="984"/>
      <c r="M291" s="984"/>
      <c r="N291" s="984"/>
      <c r="O291" s="985"/>
    </row>
    <row r="292" spans="1:15" ht="12.75" hidden="1" x14ac:dyDescent="0.2">
      <c r="A292" s="124"/>
      <c r="B292" s="974"/>
      <c r="C292" s="975"/>
      <c r="D292" s="976"/>
      <c r="E292" s="129"/>
      <c r="F292" s="129"/>
      <c r="G292" s="129"/>
      <c r="H292" s="53"/>
      <c r="I292" s="420"/>
      <c r="J292" s="989"/>
      <c r="K292" s="990"/>
      <c r="L292" s="990"/>
      <c r="M292" s="990"/>
      <c r="N292" s="990"/>
      <c r="O292" s="991"/>
    </row>
    <row r="293" spans="1:15" ht="12.75" hidden="1" x14ac:dyDescent="0.2">
      <c r="A293" s="125"/>
      <c r="B293" s="210"/>
      <c r="C293" s="126"/>
      <c r="D293" s="126"/>
      <c r="E293" s="10"/>
      <c r="F293" s="10"/>
      <c r="G293" s="133"/>
      <c r="H293" s="53"/>
      <c r="I293" s="419">
        <f>O262</f>
        <v>0</v>
      </c>
      <c r="J293" s="983"/>
      <c r="K293" s="984"/>
      <c r="L293" s="984"/>
      <c r="M293" s="984"/>
      <c r="N293" s="984"/>
      <c r="O293" s="985"/>
    </row>
    <row r="294" spans="1:15" ht="12.75" hidden="1" x14ac:dyDescent="0.2">
      <c r="A294" s="137"/>
      <c r="B294" s="34"/>
      <c r="C294" s="34"/>
      <c r="D294" s="34"/>
      <c r="E294" s="129"/>
      <c r="F294" s="129"/>
      <c r="G294" s="129"/>
      <c r="H294" s="53"/>
      <c r="I294" s="420"/>
      <c r="J294" s="989"/>
      <c r="K294" s="990"/>
      <c r="L294" s="990"/>
      <c r="M294" s="990"/>
      <c r="N294" s="990"/>
      <c r="O294" s="991"/>
    </row>
  </sheetData>
  <sheetProtection algorithmName="SHA-512" hashValue="12qbX9q4sJqiA6m2xJFYT1y1TqnEzS6/PZbys2hxuTdH8aLx3oKDGnJ7DTIg3ZjXJaCii8M7A3eDerKZdk9hhg==" saltValue="u9k6lWfAJBQhQU5EmlP40w==" spinCount="100000" sheet="1" objects="1" scenarios="1" selectLockedCells="1"/>
  <mergeCells count="338">
    <mergeCell ref="J293:O294"/>
    <mergeCell ref="I153:O153"/>
    <mergeCell ref="I191:O191"/>
    <mergeCell ref="I229:O229"/>
    <mergeCell ref="I72:O72"/>
    <mergeCell ref="I75:O75"/>
    <mergeCell ref="J136:O137"/>
    <mergeCell ref="J138:O139"/>
    <mergeCell ref="J140:O141"/>
    <mergeCell ref="J175:O176"/>
    <mergeCell ref="J177:O178"/>
    <mergeCell ref="J179:O180"/>
    <mergeCell ref="J213:O214"/>
    <mergeCell ref="J133:L133"/>
    <mergeCell ref="J211:L211"/>
    <mergeCell ref="J245:L245"/>
    <mergeCell ref="J246:L246"/>
    <mergeCell ref="J247:L247"/>
    <mergeCell ref="J248:L248"/>
    <mergeCell ref="J249:L249"/>
    <mergeCell ref="J251:O252"/>
    <mergeCell ref="J130:L130"/>
    <mergeCell ref="J172:L172"/>
    <mergeCell ref="J173:L173"/>
    <mergeCell ref="I150:O150"/>
    <mergeCell ref="B144:O144"/>
    <mergeCell ref="B145:O145"/>
    <mergeCell ref="A147:G147"/>
    <mergeCell ref="I147:O147"/>
    <mergeCell ref="J131:L131"/>
    <mergeCell ref="J132:L132"/>
    <mergeCell ref="B124:D124"/>
    <mergeCell ref="B125:D125"/>
    <mergeCell ref="I125:O126"/>
    <mergeCell ref="B126:D126"/>
    <mergeCell ref="A127:G127"/>
    <mergeCell ref="B128:D128"/>
    <mergeCell ref="B129:D129"/>
    <mergeCell ref="B130:D130"/>
    <mergeCell ref="B131:D131"/>
    <mergeCell ref="B132:D132"/>
    <mergeCell ref="B156:D156"/>
    <mergeCell ref="B157:D157"/>
    <mergeCell ref="B158:D158"/>
    <mergeCell ref="A152:G152"/>
    <mergeCell ref="A153:G153"/>
    <mergeCell ref="B154:D154"/>
    <mergeCell ref="B155:D155"/>
    <mergeCell ref="B138:C138"/>
    <mergeCell ref="B139:D139"/>
    <mergeCell ref="I188:O188"/>
    <mergeCell ref="B173:D173"/>
    <mergeCell ref="B174:D174"/>
    <mergeCell ref="B175:D175"/>
    <mergeCell ref="B176:D176"/>
    <mergeCell ref="B177:C177"/>
    <mergeCell ref="B178:D178"/>
    <mergeCell ref="B183:O183"/>
    <mergeCell ref="B184:O184"/>
    <mergeCell ref="A185:G185"/>
    <mergeCell ref="I185:O185"/>
    <mergeCell ref="I164:O165"/>
    <mergeCell ref="B165:D165"/>
    <mergeCell ref="B163:D163"/>
    <mergeCell ref="B164:D164"/>
    <mergeCell ref="J169:L169"/>
    <mergeCell ref="J170:L170"/>
    <mergeCell ref="J171:L171"/>
    <mergeCell ref="B287:D287"/>
    <mergeCell ref="B288:D288"/>
    <mergeCell ref="B273:D273"/>
    <mergeCell ref="B274:D274"/>
    <mergeCell ref="B275:D275"/>
    <mergeCell ref="B276:D276"/>
    <mergeCell ref="B277:D277"/>
    <mergeCell ref="B270:D270"/>
    <mergeCell ref="B271:D271"/>
    <mergeCell ref="B272:D272"/>
    <mergeCell ref="A266:G266"/>
    <mergeCell ref="A267:G267"/>
    <mergeCell ref="B268:D268"/>
    <mergeCell ref="B269:D269"/>
    <mergeCell ref="I264:O264"/>
    <mergeCell ref="B253:C253"/>
    <mergeCell ref="B254:D254"/>
    <mergeCell ref="B289:D289"/>
    <mergeCell ref="B290:D290"/>
    <mergeCell ref="B291:C291"/>
    <mergeCell ref="B292:D292"/>
    <mergeCell ref="I278:O279"/>
    <mergeCell ref="B279:D279"/>
    <mergeCell ref="A280:G280"/>
    <mergeCell ref="B281:D281"/>
    <mergeCell ref="B282:D282"/>
    <mergeCell ref="B283:D283"/>
    <mergeCell ref="B284:D284"/>
    <mergeCell ref="B285:D285"/>
    <mergeCell ref="B286:D286"/>
    <mergeCell ref="J283:L283"/>
    <mergeCell ref="J284:L284"/>
    <mergeCell ref="J285:L285"/>
    <mergeCell ref="J286:L286"/>
    <mergeCell ref="J287:L287"/>
    <mergeCell ref="J289:O290"/>
    <mergeCell ref="J291:O292"/>
    <mergeCell ref="B278:D278"/>
    <mergeCell ref="B259:O259"/>
    <mergeCell ref="B260:O260"/>
    <mergeCell ref="A261:G261"/>
    <mergeCell ref="I261:O261"/>
    <mergeCell ref="J253:O254"/>
    <mergeCell ref="J255:O256"/>
    <mergeCell ref="B244:D244"/>
    <mergeCell ref="B245:D245"/>
    <mergeCell ref="B246:D246"/>
    <mergeCell ref="B247:D247"/>
    <mergeCell ref="B248:D248"/>
    <mergeCell ref="B249:D249"/>
    <mergeCell ref="B250:D250"/>
    <mergeCell ref="B251:D251"/>
    <mergeCell ref="B252:D252"/>
    <mergeCell ref="B239:D239"/>
    <mergeCell ref="B240:D240"/>
    <mergeCell ref="I240:O241"/>
    <mergeCell ref="B241:D241"/>
    <mergeCell ref="A242:G242"/>
    <mergeCell ref="B243:D243"/>
    <mergeCell ref="B234:D234"/>
    <mergeCell ref="B235:D235"/>
    <mergeCell ref="B236:D236"/>
    <mergeCell ref="B237:D237"/>
    <mergeCell ref="B238:D238"/>
    <mergeCell ref="B231:D231"/>
    <mergeCell ref="B232:D232"/>
    <mergeCell ref="B233:D233"/>
    <mergeCell ref="A228:G228"/>
    <mergeCell ref="A229:G229"/>
    <mergeCell ref="B230:D230"/>
    <mergeCell ref="A223:G223"/>
    <mergeCell ref="I223:O223"/>
    <mergeCell ref="I226:O226"/>
    <mergeCell ref="B213:D213"/>
    <mergeCell ref="B214:D214"/>
    <mergeCell ref="B215:C215"/>
    <mergeCell ref="B216:D216"/>
    <mergeCell ref="B221:O221"/>
    <mergeCell ref="B222:O222"/>
    <mergeCell ref="J215:O216"/>
    <mergeCell ref="J217:O218"/>
    <mergeCell ref="A204:G204"/>
    <mergeCell ref="B205:D205"/>
    <mergeCell ref="B206:D206"/>
    <mergeCell ref="B207:D207"/>
    <mergeCell ref="B208:D208"/>
    <mergeCell ref="B209:D209"/>
    <mergeCell ref="B210:D210"/>
    <mergeCell ref="B211:D211"/>
    <mergeCell ref="B212:D212"/>
    <mergeCell ref="J207:L207"/>
    <mergeCell ref="J208:L208"/>
    <mergeCell ref="J209:L209"/>
    <mergeCell ref="J210:L210"/>
    <mergeCell ref="B200:D200"/>
    <mergeCell ref="B201:D201"/>
    <mergeCell ref="B202:D202"/>
    <mergeCell ref="I202:O203"/>
    <mergeCell ref="B203:D203"/>
    <mergeCell ref="B195:D195"/>
    <mergeCell ref="B196:D196"/>
    <mergeCell ref="B197:D197"/>
    <mergeCell ref="B198:D198"/>
    <mergeCell ref="B194:D194"/>
    <mergeCell ref="J187:K187"/>
    <mergeCell ref="A190:G190"/>
    <mergeCell ref="A191:G191"/>
    <mergeCell ref="B199:D199"/>
    <mergeCell ref="B133:D133"/>
    <mergeCell ref="B134:D134"/>
    <mergeCell ref="B135:D135"/>
    <mergeCell ref="B136:D136"/>
    <mergeCell ref="B137:D137"/>
    <mergeCell ref="B192:D192"/>
    <mergeCell ref="B193:D193"/>
    <mergeCell ref="J134:L134"/>
    <mergeCell ref="A166:G166"/>
    <mergeCell ref="B167:D167"/>
    <mergeCell ref="B168:D168"/>
    <mergeCell ref="B169:D169"/>
    <mergeCell ref="B170:D170"/>
    <mergeCell ref="B171:D171"/>
    <mergeCell ref="B172:D172"/>
    <mergeCell ref="B159:D159"/>
    <mergeCell ref="B160:D160"/>
    <mergeCell ref="B161:D161"/>
    <mergeCell ref="B162:D162"/>
    <mergeCell ref="B119:D119"/>
    <mergeCell ref="B120:D120"/>
    <mergeCell ref="B121:D121"/>
    <mergeCell ref="B122:D122"/>
    <mergeCell ref="B123:D123"/>
    <mergeCell ref="B105:O105"/>
    <mergeCell ref="B106:O106"/>
    <mergeCell ref="J95:L95"/>
    <mergeCell ref="J97:O98"/>
    <mergeCell ref="J99:O100"/>
    <mergeCell ref="J101:O102"/>
    <mergeCell ref="B116:D116"/>
    <mergeCell ref="B117:D117"/>
    <mergeCell ref="B118:D118"/>
    <mergeCell ref="A113:G113"/>
    <mergeCell ref="A114:G114"/>
    <mergeCell ref="B115:D115"/>
    <mergeCell ref="A108:G108"/>
    <mergeCell ref="I108:O108"/>
    <mergeCell ref="I111:O111"/>
    <mergeCell ref="I114:O114"/>
    <mergeCell ref="I86:O87"/>
    <mergeCell ref="B87:D87"/>
    <mergeCell ref="A88:G88"/>
    <mergeCell ref="B89:D89"/>
    <mergeCell ref="B90:D90"/>
    <mergeCell ref="B97:D97"/>
    <mergeCell ref="B98:D98"/>
    <mergeCell ref="B99:C99"/>
    <mergeCell ref="B100:D100"/>
    <mergeCell ref="J91:L91"/>
    <mergeCell ref="J92:L92"/>
    <mergeCell ref="J93:L93"/>
    <mergeCell ref="J94:L94"/>
    <mergeCell ref="B91:D91"/>
    <mergeCell ref="B92:D92"/>
    <mergeCell ref="B93:D93"/>
    <mergeCell ref="B94:D94"/>
    <mergeCell ref="B95:D95"/>
    <mergeCell ref="B96:D96"/>
    <mergeCell ref="B79:D79"/>
    <mergeCell ref="B80:D80"/>
    <mergeCell ref="B81:D81"/>
    <mergeCell ref="B82:D82"/>
    <mergeCell ref="B83:D83"/>
    <mergeCell ref="B84:D84"/>
    <mergeCell ref="B85:D85"/>
    <mergeCell ref="B86:D86"/>
    <mergeCell ref="A75:G75"/>
    <mergeCell ref="B76:D76"/>
    <mergeCell ref="B77:D77"/>
    <mergeCell ref="B78:D78"/>
    <mergeCell ref="A74:G74"/>
    <mergeCell ref="B67:O67"/>
    <mergeCell ref="A69:G69"/>
    <mergeCell ref="I69:O69"/>
    <mergeCell ref="A57:K57"/>
    <mergeCell ref="A58:L58"/>
    <mergeCell ref="A59:L59"/>
    <mergeCell ref="A60:K60"/>
    <mergeCell ref="A61:L61"/>
    <mergeCell ref="A62:L62"/>
    <mergeCell ref="A63:K63"/>
    <mergeCell ref="B66:O66"/>
    <mergeCell ref="A53:L53"/>
    <mergeCell ref="A54:K54"/>
    <mergeCell ref="A55:L55"/>
    <mergeCell ref="A56:L56"/>
    <mergeCell ref="B41:D41"/>
    <mergeCell ref="B42:D42"/>
    <mergeCell ref="B43:D43"/>
    <mergeCell ref="B44:D44"/>
    <mergeCell ref="B45:C45"/>
    <mergeCell ref="B46:D46"/>
    <mergeCell ref="J43:O48"/>
    <mergeCell ref="J41:L41"/>
    <mergeCell ref="A34:G34"/>
    <mergeCell ref="B35:D35"/>
    <mergeCell ref="B36:D36"/>
    <mergeCell ref="B37:D37"/>
    <mergeCell ref="B38:D38"/>
    <mergeCell ref="B39:D39"/>
    <mergeCell ref="B40:D40"/>
    <mergeCell ref="A50:O50"/>
    <mergeCell ref="A52:L52"/>
    <mergeCell ref="J37:L37"/>
    <mergeCell ref="B27:D27"/>
    <mergeCell ref="B28:D28"/>
    <mergeCell ref="B29:D29"/>
    <mergeCell ref="B30:D30"/>
    <mergeCell ref="B31:D31"/>
    <mergeCell ref="B32:D32"/>
    <mergeCell ref="A21:G21"/>
    <mergeCell ref="B22:D22"/>
    <mergeCell ref="I22:O22"/>
    <mergeCell ref="B23:D23"/>
    <mergeCell ref="J23:L26"/>
    <mergeCell ref="B24:D24"/>
    <mergeCell ref="B25:D25"/>
    <mergeCell ref="B26:D26"/>
    <mergeCell ref="I32:O33"/>
    <mergeCell ref="B33:D33"/>
    <mergeCell ref="A15:G15"/>
    <mergeCell ref="I15:O15"/>
    <mergeCell ref="I18:O18"/>
    <mergeCell ref="A20:G20"/>
    <mergeCell ref="A11:B11"/>
    <mergeCell ref="C11:H11"/>
    <mergeCell ref="I11:K11"/>
    <mergeCell ref="L11:O11"/>
    <mergeCell ref="A13:O13"/>
    <mergeCell ref="B14:O14"/>
    <mergeCell ref="A17:G17"/>
    <mergeCell ref="A9:B9"/>
    <mergeCell ref="C9:H9"/>
    <mergeCell ref="I9:K9"/>
    <mergeCell ref="L9:O9"/>
    <mergeCell ref="A10:B10"/>
    <mergeCell ref="C10:H10"/>
    <mergeCell ref="I10:K10"/>
    <mergeCell ref="L10:O10"/>
    <mergeCell ref="A7:B7"/>
    <mergeCell ref="C7:H7"/>
    <mergeCell ref="I7:K7"/>
    <mergeCell ref="L7:O7"/>
    <mergeCell ref="A8:B8"/>
    <mergeCell ref="C8:H8"/>
    <mergeCell ref="I8:K8"/>
    <mergeCell ref="L8:O8"/>
    <mergeCell ref="A5:B5"/>
    <mergeCell ref="C5:H5"/>
    <mergeCell ref="I5:K5"/>
    <mergeCell ref="L5:O5"/>
    <mergeCell ref="A6:B6"/>
    <mergeCell ref="C6:H6"/>
    <mergeCell ref="I6:K6"/>
    <mergeCell ref="L6:O6"/>
    <mergeCell ref="B1:O1"/>
    <mergeCell ref="B2:O2"/>
    <mergeCell ref="A3:B3"/>
    <mergeCell ref="C3:O3"/>
    <mergeCell ref="A4:B4"/>
    <mergeCell ref="C4:O4"/>
  </mergeCells>
  <dataValidations disablePrompts="1" count="1">
    <dataValidation type="whole" errorStyle="warning" allowBlank="1" showInputMessage="1" showErrorMessage="1" errorTitle="CEILING TOO DEEP" sqref="M54:O54 M57:O57 M60:O60 M63:O65">
      <formula1>0</formula1>
      <formula2>1000000000</formula2>
    </dataValidation>
  </dataValidations>
  <pageMargins left="0.78740157480314965" right="0.70866141732283472" top="0.98425196850393704" bottom="0.78740157480314965" header="0.43307086614173229" footer="0.31496062992125984"/>
  <pageSetup paperSize="256" scale="77" fitToHeight="0" orientation="landscape" r:id="rId1"/>
  <headerFooter>
    <oddHeader>&amp;LPROGRAMI BUXHETOR AFATMESËM&amp;C&amp;8 28 Shkurt 2019&amp;R&amp;A</oddHeader>
    <oddFooter>&amp;L&amp;8Copyright for Albania: Ministry of Finance and Economy / Local Finance Directory&amp;R1</oddFooter>
  </headerFooter>
  <rowBreaks count="6" manualBreakCount="6">
    <brk id="12" max="16383" man="1"/>
    <brk id="49" max="16383" man="1"/>
    <brk id="65" max="16383" man="1"/>
    <brk id="104" max="16383" man="1"/>
    <brk id="143" max="16383" man="1"/>
    <brk id="182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9">
    <tabColor rgb="FF00B0F0"/>
    <pageSetUpPr fitToPage="1"/>
  </sheetPr>
  <dimension ref="A1:E27"/>
  <sheetViews>
    <sheetView showGridLines="0" topLeftCell="A7" zoomScaleNormal="100" workbookViewId="0">
      <selection activeCell="B20" sqref="B20"/>
    </sheetView>
  </sheetViews>
  <sheetFormatPr defaultColWidth="9.140625" defaultRowHeight="12.75" x14ac:dyDescent="0.2"/>
  <cols>
    <col min="1" max="1" width="42.42578125" style="1" customWidth="1"/>
    <col min="2" max="2" width="43.42578125" style="1" customWidth="1"/>
    <col min="3" max="16384" width="9.140625" style="1"/>
  </cols>
  <sheetData>
    <row r="1" spans="1:2" s="42" customFormat="1" x14ac:dyDescent="0.2">
      <c r="A1" s="821" t="str">
        <f>'(G1) Fjalori'!A13</f>
        <v>Verdhë = Per tu plotësuar nga Departamenti i Financës</v>
      </c>
      <c r="B1" s="822"/>
    </row>
    <row r="2" spans="1:2" s="97" customFormat="1" x14ac:dyDescent="0.2"/>
    <row r="3" spans="1:2" s="218" customFormat="1" ht="21" x14ac:dyDescent="0.25">
      <c r="A3" s="819" t="str">
        <f>'(G1) Fjalori'!A14</f>
        <v>(B1) Informacion i Përgjithshëm</v>
      </c>
      <c r="B3" s="820"/>
    </row>
    <row r="4" spans="1:2" x14ac:dyDescent="0.2">
      <c r="A4" s="97"/>
    </row>
    <row r="5" spans="1:2" s="97" customFormat="1" x14ac:dyDescent="0.2">
      <c r="A5" s="232" t="str">
        <f>'(G1) Fjalori'!A5</f>
        <v>Viti t-2</v>
      </c>
      <c r="B5" s="103">
        <f>B6-1</f>
        <v>2019</v>
      </c>
    </row>
    <row r="6" spans="1:2" x14ac:dyDescent="0.2">
      <c r="A6" s="232" t="str">
        <f>'(G1) Fjalori'!A6</f>
        <v>Viti i shkuar</v>
      </c>
      <c r="B6" s="24">
        <f>B7-1</f>
        <v>2020</v>
      </c>
    </row>
    <row r="7" spans="1:2" x14ac:dyDescent="0.2">
      <c r="A7" s="232" t="str">
        <f>'(G1) Fjalori'!A7</f>
        <v>Viti aktual</v>
      </c>
      <c r="B7" s="62">
        <v>2021</v>
      </c>
    </row>
    <row r="8" spans="1:2" x14ac:dyDescent="0.2">
      <c r="A8" s="232" t="str">
        <f>'(G1) Fjalori'!A8</f>
        <v>Viti t+1 (I pritur)</v>
      </c>
      <c r="B8" s="24">
        <f>B7+1</f>
        <v>2022</v>
      </c>
    </row>
    <row r="9" spans="1:2" x14ac:dyDescent="0.2">
      <c r="A9" s="232" t="str">
        <f>'(G1) Fjalori'!A9</f>
        <v>Viti t+2 (I pritur)</v>
      </c>
      <c r="B9" s="24">
        <f>B8+1</f>
        <v>2023</v>
      </c>
    </row>
    <row r="10" spans="1:2" x14ac:dyDescent="0.2">
      <c r="A10" s="232" t="str">
        <f>'(G1) Fjalori'!A10</f>
        <v>Viti t+3 (I pritur)</v>
      </c>
      <c r="B10" s="24">
        <f>B9+1</f>
        <v>2024</v>
      </c>
    </row>
    <row r="11" spans="1:2" x14ac:dyDescent="0.2">
      <c r="A11" s="97"/>
    </row>
    <row r="12" spans="1:2" x14ac:dyDescent="0.2">
      <c r="A12" s="233" t="str">
        <f>'(G1) Fjalori'!A15</f>
        <v>Bashkia (Emri)</v>
      </c>
      <c r="B12" s="794" t="s">
        <v>1932</v>
      </c>
    </row>
    <row r="13" spans="1:2" x14ac:dyDescent="0.2">
      <c r="A13" s="233" t="str">
        <f>'(G1) Fjalori'!A16</f>
        <v>Shefi i Departamentit të Financës</v>
      </c>
      <c r="B13" s="62" t="s">
        <v>1934</v>
      </c>
    </row>
    <row r="14" spans="1:2" x14ac:dyDescent="0.2">
      <c r="A14" s="233" t="str">
        <f>'(G1) Fjalori'!A17</f>
        <v>Rruga</v>
      </c>
      <c r="B14" s="62" t="s">
        <v>1933</v>
      </c>
    </row>
    <row r="15" spans="1:2" x14ac:dyDescent="0.2">
      <c r="A15" s="233" t="str">
        <f>'(G1) Fjalori'!A18</f>
        <v>Kodi Postar</v>
      </c>
      <c r="B15" s="62">
        <v>4501</v>
      </c>
    </row>
    <row r="16" spans="1:2" x14ac:dyDescent="0.2">
      <c r="A16" s="233" t="str">
        <f>'(G1) Fjalori'!A19</f>
        <v>Qyteti</v>
      </c>
      <c r="B16" s="62" t="s">
        <v>1932</v>
      </c>
    </row>
    <row r="17" spans="1:5" x14ac:dyDescent="0.2">
      <c r="A17" s="233" t="str">
        <f>'(G1) Fjalori'!A20</f>
        <v>Data e Aktualizimit (Vit, Muaj, Ditë)</v>
      </c>
      <c r="B17" s="30" t="s">
        <v>2108</v>
      </c>
    </row>
    <row r="18" spans="1:5" ht="25.5" x14ac:dyDescent="0.2">
      <c r="A18" s="233" t="str">
        <f>'(G1) Fjalori'!A21</f>
        <v>Popullsia (Të dhënat sipas CENSUS, dhe e vitit të fundit)</v>
      </c>
      <c r="B18" s="110">
        <v>65633</v>
      </c>
    </row>
    <row r="19" spans="1:5" x14ac:dyDescent="0.2">
      <c r="A19" s="233" t="str">
        <f>'(G1) Fjalori'!A22</f>
        <v>Numri i punonjësve (Në fund të vitit të kaluar)</v>
      </c>
      <c r="B19" s="110">
        <v>756</v>
      </c>
    </row>
    <row r="20" spans="1:5" s="97" customFormat="1" ht="25.5" x14ac:dyDescent="0.2">
      <c r="A20" s="233" t="str">
        <f>'(G1) Fjalori'!A23</f>
        <v>Numri i punonjësve me kohë të plotë (Në fund të vitit të kaluar)</v>
      </c>
      <c r="B20" s="110">
        <v>717</v>
      </c>
    </row>
    <row r="21" spans="1:5" ht="25.5" x14ac:dyDescent="0.2">
      <c r="A21" s="233" t="str">
        <f>'(G1) Fjalori'!A24</f>
        <v>Numri i punonjësve me kohë të pjesshme (Në fund të vitit të kaluar)</v>
      </c>
      <c r="B21" s="110">
        <v>39</v>
      </c>
    </row>
    <row r="23" spans="1:5" x14ac:dyDescent="0.2">
      <c r="A23" s="233" t="str">
        <f>'(G1) Fjalori'!A25</f>
        <v>Të gjitha shifrat janë në</v>
      </c>
      <c r="B23" s="55" t="s">
        <v>930</v>
      </c>
      <c r="C23" s="115"/>
      <c r="D23" s="66"/>
      <c r="E23" s="66"/>
    </row>
    <row r="24" spans="1:5" s="97" customFormat="1" hidden="1" x14ac:dyDescent="0.2">
      <c r="B24" s="97" t="s">
        <v>933</v>
      </c>
    </row>
    <row r="25" spans="1:5" hidden="1" x14ac:dyDescent="0.2">
      <c r="B25" s="1" t="s">
        <v>930</v>
      </c>
    </row>
    <row r="26" spans="1:5" hidden="1" x14ac:dyDescent="0.2">
      <c r="B26" s="1" t="s">
        <v>931</v>
      </c>
    </row>
    <row r="27" spans="1:5" hidden="1" x14ac:dyDescent="0.2">
      <c r="B27" s="1" t="s">
        <v>932</v>
      </c>
    </row>
  </sheetData>
  <sheetProtection algorithmName="SHA-512" hashValue="YEvWvn3M1SwbwtAc2h9CPtfC2JzNYNcds9yvVMM47K0jXg8+3JyZDzn0+0iiHeL2tcsnkXYVpIcBzI467cevIA==" saltValue="NuuhwNbmfi6Fr57ud6mbDw==" spinCount="100000" sheet="1" objects="1" scenarios="1" selectLockedCells="1"/>
  <mergeCells count="2">
    <mergeCell ref="A3:B3"/>
    <mergeCell ref="A1:B1"/>
  </mergeCells>
  <dataValidations count="1">
    <dataValidation type="list" allowBlank="1" showInputMessage="1" showErrorMessage="1" sqref="B23">
      <formula1>$B$24:$B$27</formula1>
    </dataValidation>
  </dataValidations>
  <pageMargins left="0.78740157480314965" right="0.70866141732283472" top="0.98425196850393704" bottom="0.78740157480314965" header="0.43307086614173229" footer="0.31496062992125984"/>
  <pageSetup paperSize="256" fitToHeight="0" orientation="portrait" r:id="rId1"/>
  <headerFooter>
    <oddHeader>&amp;LPROGRAMI BUXHETOR AFATMESËM&amp;C&amp;8 28 Shkurt 2019
&amp;R&amp;A</oddHeader>
    <oddFooter>&amp;L&amp;8Copyright for Albania:  Ministry of Finance and Economy / Local Finance Directory&amp;R1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7">
    <tabColor rgb="FFFF0000"/>
    <pageSetUpPr fitToPage="1"/>
  </sheetPr>
  <dimension ref="A1:O297"/>
  <sheetViews>
    <sheetView showGridLines="0" topLeftCell="A143" zoomScaleNormal="100" workbookViewId="0">
      <selection activeCell="G111" sqref="G111"/>
    </sheetView>
  </sheetViews>
  <sheetFormatPr defaultColWidth="9.140625" defaultRowHeight="17.25" customHeight="1" x14ac:dyDescent="0.2"/>
  <cols>
    <col min="1" max="1" width="25.85546875" style="98" customWidth="1"/>
    <col min="2" max="7" width="9" style="98" customWidth="1"/>
    <col min="8" max="8" width="2.7109375" style="98" customWidth="1"/>
    <col min="9" max="9" width="30" style="98" customWidth="1"/>
    <col min="10" max="15" width="9" style="98" customWidth="1"/>
    <col min="16" max="16384" width="9.140625" style="98"/>
  </cols>
  <sheetData>
    <row r="1" spans="1:15" ht="13.5" customHeight="1" x14ac:dyDescent="0.2">
      <c r="A1" s="342" t="str">
        <f>'(B2) Struktura Organizative'!A5</f>
        <v>Numër</v>
      </c>
      <c r="B1" s="1008" t="str">
        <f>'(B2) Struktura Organizative'!B5</f>
        <v>Emri i Nënfunksionit</v>
      </c>
      <c r="C1" s="1008"/>
      <c r="D1" s="1008"/>
      <c r="E1" s="1008"/>
      <c r="F1" s="1008"/>
      <c r="G1" s="1008"/>
      <c r="H1" s="1008"/>
      <c r="I1" s="1008"/>
      <c r="J1" s="1008"/>
      <c r="K1" s="1008"/>
      <c r="L1" s="1008"/>
      <c r="M1" s="1008"/>
      <c r="N1" s="1008"/>
      <c r="O1" s="1008"/>
    </row>
    <row r="2" spans="1:15" s="121" customFormat="1" ht="18.75" customHeight="1" x14ac:dyDescent="0.25">
      <c r="A2" s="310" t="str">
        <f>'(G1) Fjalori'!A69</f>
        <v>Nënfunksioni 6</v>
      </c>
      <c r="B2" s="835" t="str">
        <f>+VLOOKUP($A2,'(B2) Struktura Organizative'!$A7:$E68,2,FALSE)</f>
        <v>041 Çështjet e përgjithshme ekonomike, tregtare dhe të punës</v>
      </c>
      <c r="C2" s="835"/>
      <c r="D2" s="835"/>
      <c r="E2" s="835"/>
      <c r="F2" s="835"/>
      <c r="G2" s="835"/>
      <c r="H2" s="835"/>
      <c r="I2" s="835"/>
      <c r="J2" s="835"/>
      <c r="K2" s="835"/>
      <c r="L2" s="835"/>
      <c r="M2" s="835"/>
      <c r="N2" s="835"/>
      <c r="O2" s="835"/>
    </row>
    <row r="3" spans="1:15" ht="12.75" customHeight="1" x14ac:dyDescent="0.2">
      <c r="A3" s="925" t="str">
        <f>'(B2) Struktura Organizative'!C5</f>
        <v>Drejtoria / Departamenti</v>
      </c>
      <c r="B3" s="926"/>
      <c r="C3" s="925" t="str">
        <f>'(B2) Struktura Organizative'!D5</f>
        <v>Kryetari i programit</v>
      </c>
      <c r="D3" s="927"/>
      <c r="E3" s="927"/>
      <c r="F3" s="927"/>
      <c r="G3" s="927"/>
      <c r="H3" s="927"/>
      <c r="I3" s="927"/>
      <c r="J3" s="927"/>
      <c r="K3" s="927"/>
      <c r="L3" s="927"/>
      <c r="M3" s="927"/>
      <c r="N3" s="927"/>
      <c r="O3" s="926"/>
    </row>
    <row r="4" spans="1:15" ht="12.75" customHeight="1" x14ac:dyDescent="0.2">
      <c r="A4" s="928"/>
      <c r="B4" s="929"/>
      <c r="C4" s="930">
        <f>+VLOOKUP($A2,'(B2) Struktura Organizative'!$A7:$E68,4,FALSE)</f>
        <v>0</v>
      </c>
      <c r="D4" s="931"/>
      <c r="E4" s="931"/>
      <c r="F4" s="931"/>
      <c r="G4" s="931"/>
      <c r="H4" s="931"/>
      <c r="I4" s="931"/>
      <c r="J4" s="931"/>
      <c r="K4" s="931"/>
      <c r="L4" s="931"/>
      <c r="M4" s="931"/>
      <c r="N4" s="931"/>
      <c r="O4" s="932"/>
    </row>
    <row r="5" spans="1:15" ht="27" customHeight="1" x14ac:dyDescent="0.2">
      <c r="A5" s="919"/>
      <c r="B5" s="920"/>
      <c r="C5" s="921" t="str">
        <f>'(B3) Struktura Funksionale'!C5</f>
        <v>Emri i programit</v>
      </c>
      <c r="D5" s="922"/>
      <c r="E5" s="922"/>
      <c r="F5" s="922"/>
      <c r="G5" s="922"/>
      <c r="H5" s="923"/>
      <c r="I5" s="921" t="str">
        <f>'(B3) Struktura Funksionale'!D5</f>
        <v>Programi:  detyrueshme / shtesë</v>
      </c>
      <c r="J5" s="922"/>
      <c r="K5" s="923"/>
      <c r="L5" s="924" t="str">
        <f>'(B3) Struktura Funksionale'!E5</f>
        <v>Programi: I veti / I deleguar / Transferuar</v>
      </c>
      <c r="M5" s="924"/>
      <c r="N5" s="924"/>
      <c r="O5" s="924"/>
    </row>
    <row r="6" spans="1:15" ht="13.5" customHeight="1" x14ac:dyDescent="0.2">
      <c r="A6" s="914" t="str">
        <f>'(B3) Struktura Funksionale'!A35</f>
        <v>Programi 6a</v>
      </c>
      <c r="B6" s="915"/>
      <c r="C6" s="916" t="str">
        <f>VLOOKUP($A6,'(B3) Struktura Funksionale'!$A$7:$E$146,3,FALSE)</f>
        <v xml:space="preserve">Çështjet e përgjithshme ekonomike dhe tregtare </v>
      </c>
      <c r="D6" s="917"/>
      <c r="E6" s="917"/>
      <c r="F6" s="917"/>
      <c r="G6" s="917"/>
      <c r="H6" s="918"/>
      <c r="I6" s="916" t="str">
        <f>VLOOKUP($A6,'(B3) Struktura Funksionale'!$A$7:$E$146,4,FALSE)</f>
        <v>E detyrueshme</v>
      </c>
      <c r="J6" s="917"/>
      <c r="K6" s="918"/>
      <c r="L6" s="916" t="str">
        <f>VLOOKUP($A6,'(B3) Struktura Funksionale'!$A$7:$E$146,5,FALSE)</f>
        <v>I veti</v>
      </c>
      <c r="M6" s="917"/>
      <c r="N6" s="917"/>
      <c r="O6" s="918"/>
    </row>
    <row r="7" spans="1:15" ht="13.5" customHeight="1" x14ac:dyDescent="0.2">
      <c r="A7" s="914" t="str">
        <f>'(B3) Struktura Funksionale'!A36</f>
        <v>Programi 6b</v>
      </c>
      <c r="B7" s="915"/>
      <c r="C7" s="916" t="str">
        <f>VLOOKUP($A7,'(B3) Struktura Funksionale'!$A$7:$E$146,3,FALSE)</f>
        <v>Mbështetje për zhvillimin ekonomik</v>
      </c>
      <c r="D7" s="917"/>
      <c r="E7" s="917"/>
      <c r="F7" s="917"/>
      <c r="G7" s="917"/>
      <c r="H7" s="918"/>
      <c r="I7" s="916" t="str">
        <f>VLOOKUP($A7,'(B3) Struktura Funksionale'!$A$7:$E$146,4,FALSE)</f>
        <v>E detyrueshme</v>
      </c>
      <c r="J7" s="917"/>
      <c r="K7" s="918"/>
      <c r="L7" s="916" t="str">
        <f>VLOOKUP($A7,'(B3) Struktura Funksionale'!$A$7:$E$146,5,FALSE)</f>
        <v>I veti</v>
      </c>
      <c r="M7" s="917"/>
      <c r="N7" s="917"/>
      <c r="O7" s="918"/>
    </row>
    <row r="8" spans="1:15" ht="13.5" hidden="1" customHeight="1" x14ac:dyDescent="0.2">
      <c r="A8" s="914" t="str">
        <f>'(B3) Struktura Funksionale'!A37</f>
        <v>Programi 6c</v>
      </c>
      <c r="B8" s="915"/>
      <c r="C8" s="916" t="str">
        <f>VLOOKUP($A8,'(B3) Struktura Funksionale'!$A$7:$E$146,3,FALSE)</f>
        <v>Promovimi i biznesit lokal</v>
      </c>
      <c r="D8" s="917"/>
      <c r="E8" s="917"/>
      <c r="F8" s="917"/>
      <c r="G8" s="917"/>
      <c r="H8" s="918"/>
      <c r="I8" s="916" t="str">
        <f>VLOOKUP($A8,'(B3) Struktura Funksionale'!$A$7:$E$146,4,FALSE)</f>
        <v>E detyrueshme</v>
      </c>
      <c r="J8" s="917"/>
      <c r="K8" s="918"/>
      <c r="L8" s="916" t="str">
        <f>VLOOKUP($A8,'(B3) Struktura Funksionale'!$A$7:$E$146,5,FALSE)</f>
        <v>I veti</v>
      </c>
      <c r="M8" s="917"/>
      <c r="N8" s="917"/>
      <c r="O8" s="918"/>
    </row>
    <row r="9" spans="1:15" ht="13.5" hidden="1" customHeight="1" x14ac:dyDescent="0.2">
      <c r="A9" s="914" t="str">
        <f>'(B3) Struktura Funksionale'!A38</f>
        <v>Programi 6d</v>
      </c>
      <c r="B9" s="915"/>
      <c r="C9" s="916" t="str">
        <f>VLOOKUP($A9,'(B3) Struktura Funksionale'!$A$7:$E$146,3,FALSE)</f>
        <v>Mbështetja e Zhvillimit rajonal</v>
      </c>
      <c r="D9" s="917"/>
      <c r="E9" s="917"/>
      <c r="F9" s="917"/>
      <c r="G9" s="917"/>
      <c r="H9" s="918"/>
      <c r="I9" s="916" t="str">
        <f>VLOOKUP($A9,'(B3) Struktura Funksionale'!$A$7:$E$146,4,FALSE)</f>
        <v>E detyrueshme</v>
      </c>
      <c r="J9" s="917"/>
      <c r="K9" s="918"/>
      <c r="L9" s="916" t="str">
        <f>VLOOKUP($A9,'(B3) Struktura Funksionale'!$A$7:$E$146,5,FALSE)</f>
        <v>I veti</v>
      </c>
      <c r="M9" s="917"/>
      <c r="N9" s="917"/>
      <c r="O9" s="918"/>
    </row>
    <row r="10" spans="1:15" ht="13.5" customHeight="1" x14ac:dyDescent="0.2">
      <c r="A10" s="914" t="str">
        <f>'(B3) Struktura Funksionale'!A39</f>
        <v>Programi 6e</v>
      </c>
      <c r="B10" s="915"/>
      <c r="C10" s="916" t="str">
        <f>VLOOKUP($A10,'(B3) Struktura Funksionale'!$A$7:$E$146,3,FALSE)</f>
        <v>Shërbimet e tregjeve, akreditimi dhe inspektimi</v>
      </c>
      <c r="D10" s="917"/>
      <c r="E10" s="917"/>
      <c r="F10" s="917"/>
      <c r="G10" s="917"/>
      <c r="H10" s="918"/>
      <c r="I10" s="916" t="str">
        <f>VLOOKUP($A10,'(B3) Struktura Funksionale'!$A$7:$E$146,4,FALSE)</f>
        <v>E detyrueshme</v>
      </c>
      <c r="J10" s="917"/>
      <c r="K10" s="918"/>
      <c r="L10" s="916" t="str">
        <f>VLOOKUP($A10,'(B3) Struktura Funksionale'!$A$7:$E$146,5,FALSE)</f>
        <v>I veti</v>
      </c>
      <c r="M10" s="917"/>
      <c r="N10" s="917"/>
      <c r="O10" s="918"/>
    </row>
    <row r="11" spans="1:15" ht="13.5" customHeight="1" x14ac:dyDescent="0.2">
      <c r="A11" s="914" t="str">
        <f>'(B3) Struktura Funksionale'!A40</f>
        <v>Programi 6f</v>
      </c>
      <c r="B11" s="915"/>
      <c r="C11" s="916">
        <f>VLOOKUP($A11,'(B3) Struktura Funksionale'!$A$7:$E$146,3,FALSE)</f>
        <v>0</v>
      </c>
      <c r="D11" s="917"/>
      <c r="E11" s="917"/>
      <c r="F11" s="917"/>
      <c r="G11" s="917"/>
      <c r="H11" s="918"/>
      <c r="I11" s="916">
        <f>VLOOKUP($A11,'(B3) Struktura Funksionale'!$A$7:$E$146,4,FALSE)</f>
        <v>0</v>
      </c>
      <c r="J11" s="917"/>
      <c r="K11" s="918"/>
      <c r="L11" s="916">
        <f>VLOOKUP($A11,'(B3) Struktura Funksionale'!$A$7:$E$146,5,FALSE)</f>
        <v>0</v>
      </c>
      <c r="M11" s="917"/>
      <c r="N11" s="917"/>
      <c r="O11" s="918"/>
    </row>
    <row r="12" spans="1:15" ht="11.25" customHeight="1" x14ac:dyDescent="0.2"/>
    <row r="13" spans="1:15" ht="21" customHeight="1" x14ac:dyDescent="0.25">
      <c r="A13" s="933" t="str">
        <f>'(G1) Fjalori'!A359</f>
        <v>PËRMBLEDHJE E KËRKESËS BUXHETORE</v>
      </c>
      <c r="B13" s="934"/>
      <c r="C13" s="935"/>
      <c r="D13" s="935"/>
      <c r="E13" s="935"/>
      <c r="F13" s="935"/>
      <c r="G13" s="935"/>
      <c r="H13" s="935"/>
      <c r="I13" s="935"/>
      <c r="J13" s="935"/>
      <c r="K13" s="935"/>
      <c r="L13" s="935"/>
      <c r="M13" s="935"/>
      <c r="N13" s="935"/>
      <c r="O13" s="936"/>
    </row>
    <row r="14" spans="1:15" s="214" customFormat="1" ht="21" customHeight="1" x14ac:dyDescent="0.25">
      <c r="A14" s="213" t="str">
        <f>A2</f>
        <v>Nënfunksioni 6</v>
      </c>
      <c r="B14" s="937" t="str">
        <f>B$2</f>
        <v>041 Çështjet e përgjithshme ekonomike, tregtare dhe të punës</v>
      </c>
      <c r="C14" s="937"/>
      <c r="D14" s="937"/>
      <c r="E14" s="937"/>
      <c r="F14" s="937"/>
      <c r="G14" s="937"/>
      <c r="H14" s="937"/>
      <c r="I14" s="937"/>
      <c r="J14" s="937"/>
      <c r="K14" s="937"/>
      <c r="L14" s="937"/>
      <c r="M14" s="937"/>
      <c r="N14" s="937"/>
      <c r="O14" s="937"/>
    </row>
    <row r="15" spans="1:15" ht="21" customHeight="1" x14ac:dyDescent="0.2">
      <c r="A15" s="933" t="str">
        <f>'(G1) Fjalori'!A384</f>
        <v>SHPENZIME TË PRITSHME</v>
      </c>
      <c r="B15" s="934"/>
      <c r="C15" s="934"/>
      <c r="D15" s="934"/>
      <c r="E15" s="934"/>
      <c r="F15" s="934"/>
      <c r="G15" s="954"/>
      <c r="H15" s="131"/>
      <c r="I15" s="955" t="str">
        <f>I29</f>
        <v xml:space="preserve">TË ARDHURAT E PRITSHME </v>
      </c>
      <c r="J15" s="934"/>
      <c r="K15" s="934"/>
      <c r="L15" s="934"/>
      <c r="M15" s="934"/>
      <c r="N15" s="934"/>
      <c r="O15" s="954"/>
    </row>
    <row r="16" spans="1:15" s="121" customFormat="1" ht="20.25" customHeight="1" x14ac:dyDescent="0.25">
      <c r="A16" s="211"/>
      <c r="B16" s="249">
        <f>'(B1)Informacion i përgjithshëm '!B5</f>
        <v>2019</v>
      </c>
      <c r="C16" s="249">
        <f>'(B1)Informacion i përgjithshëm '!B6</f>
        <v>2020</v>
      </c>
      <c r="D16" s="249">
        <f>'(B1)Informacion i përgjithshëm '!B7</f>
        <v>2021</v>
      </c>
      <c r="E16" s="250">
        <f>'(B1)Informacion i përgjithshëm '!B8</f>
        <v>2022</v>
      </c>
      <c r="F16" s="250">
        <f>'(B1)Informacion i përgjithshëm '!B9</f>
        <v>2023</v>
      </c>
      <c r="G16" s="250">
        <f>'(B1)Informacion i përgjithshëm '!B10</f>
        <v>2024</v>
      </c>
      <c r="H16" s="212"/>
      <c r="I16" s="307"/>
      <c r="J16" s="249">
        <f t="shared" ref="J16:O16" si="0">B16</f>
        <v>2019</v>
      </c>
      <c r="K16" s="249">
        <f t="shared" si="0"/>
        <v>2020</v>
      </c>
      <c r="L16" s="249">
        <f t="shared" si="0"/>
        <v>2021</v>
      </c>
      <c r="M16" s="250">
        <f t="shared" si="0"/>
        <v>2022</v>
      </c>
      <c r="N16" s="250">
        <f t="shared" si="0"/>
        <v>2023</v>
      </c>
      <c r="O16" s="250">
        <f t="shared" si="0"/>
        <v>2024</v>
      </c>
    </row>
    <row r="17" spans="1:15" ht="12.75" x14ac:dyDescent="0.2">
      <c r="A17" s="953"/>
      <c r="B17" s="953"/>
      <c r="C17" s="953"/>
      <c r="D17" s="953"/>
      <c r="E17" s="953"/>
      <c r="F17" s="953"/>
      <c r="G17" s="953"/>
      <c r="H17" s="131"/>
    </row>
    <row r="18" spans="1:15" ht="12.75" x14ac:dyDescent="0.2">
      <c r="A18" s="137" t="str">
        <f>A15</f>
        <v>SHPENZIME TË PRITSHME</v>
      </c>
      <c r="B18" s="34">
        <f t="shared" ref="B18:G18" si="1">B72+B111+B150+B189+B228+B267</f>
        <v>1686</v>
      </c>
      <c r="C18" s="34">
        <f t="shared" si="1"/>
        <v>1759</v>
      </c>
      <c r="D18" s="34">
        <f t="shared" si="1"/>
        <v>1883</v>
      </c>
      <c r="E18" s="129">
        <f t="shared" si="1"/>
        <v>1843</v>
      </c>
      <c r="F18" s="129">
        <f t="shared" si="1"/>
        <v>26193</v>
      </c>
      <c r="G18" s="129">
        <f t="shared" si="1"/>
        <v>151843</v>
      </c>
      <c r="H18" s="131"/>
      <c r="I18" s="938" t="str">
        <f>'(G1) Fjalori'!A385</f>
        <v>VLERËSIM I ARDHURAVE NGA TARIFAT</v>
      </c>
      <c r="J18" s="939"/>
      <c r="K18" s="939"/>
      <c r="L18" s="939"/>
      <c r="M18" s="939"/>
      <c r="N18" s="939"/>
      <c r="O18" s="940"/>
    </row>
    <row r="19" spans="1:15" ht="12.75" x14ac:dyDescent="0.2">
      <c r="A19" s="125"/>
      <c r="B19" s="210"/>
      <c r="C19" s="126"/>
      <c r="D19" s="126"/>
      <c r="E19" s="10"/>
      <c r="F19" s="10"/>
      <c r="G19" s="133"/>
      <c r="H19" s="10"/>
      <c r="I19" s="137" t="str">
        <f>'(G1) Fjalori'!A388</f>
        <v>VLERËSIM I ARDHURAVE NGA TARIFAT</v>
      </c>
      <c r="J19" s="35">
        <f t="shared" ref="J19:O19" si="2">J73+J112+J151+J190+J229+J268</f>
        <v>0</v>
      </c>
      <c r="K19" s="35">
        <f t="shared" si="2"/>
        <v>0</v>
      </c>
      <c r="L19" s="34">
        <f t="shared" si="2"/>
        <v>0</v>
      </c>
      <c r="M19" s="129">
        <f t="shared" si="2"/>
        <v>0</v>
      </c>
      <c r="N19" s="129">
        <f t="shared" si="2"/>
        <v>0</v>
      </c>
      <c r="O19" s="129">
        <f t="shared" si="2"/>
        <v>0</v>
      </c>
    </row>
    <row r="20" spans="1:15" ht="12.75" x14ac:dyDescent="0.2">
      <c r="A20" s="944" t="str">
        <f>A15</f>
        <v>SHPENZIME TË PRITSHME</v>
      </c>
      <c r="B20" s="945"/>
      <c r="C20" s="945"/>
      <c r="D20" s="945"/>
      <c r="E20" s="945"/>
      <c r="F20" s="945"/>
      <c r="G20" s="946"/>
      <c r="H20" s="10"/>
    </row>
    <row r="21" spans="1:15" ht="12.75" customHeight="1" x14ac:dyDescent="0.2">
      <c r="A21" s="938" t="str">
        <f>'(G1) Fjalori'!A382</f>
        <v>KOSTO DIREKTE PËR PROJEKTET DHE SHPENZIMET KAPITALE</v>
      </c>
      <c r="B21" s="939"/>
      <c r="C21" s="939"/>
      <c r="D21" s="939"/>
      <c r="E21" s="939"/>
      <c r="F21" s="939"/>
      <c r="G21" s="940"/>
      <c r="H21" s="31"/>
    </row>
    <row r="22" spans="1:15" ht="12.75" customHeight="1" x14ac:dyDescent="0.2">
      <c r="A22" s="124" t="str">
        <f>'(G1) Fjalori'!A360</f>
        <v>Pagat</v>
      </c>
      <c r="B22" s="941">
        <f>'(G1) Fjalori'!C360</f>
        <v>600</v>
      </c>
      <c r="C22" s="942"/>
      <c r="D22" s="943"/>
      <c r="E22" s="305">
        <f t="shared" ref="E22:G33" si="3">E76+E115+E154+E193+E232+E271</f>
        <v>0</v>
      </c>
      <c r="F22" s="305">
        <f t="shared" si="3"/>
        <v>0</v>
      </c>
      <c r="G22" s="305">
        <f t="shared" si="3"/>
        <v>0</v>
      </c>
      <c r="H22" s="31"/>
      <c r="I22" s="938" t="str">
        <f>'(G1) Fjalori'!A389</f>
        <v>VLERËSIMI I TË ARDHURAVE ME DESTINACION</v>
      </c>
      <c r="J22" s="939"/>
      <c r="K22" s="939"/>
      <c r="L22" s="939"/>
      <c r="M22" s="939"/>
      <c r="N22" s="939"/>
      <c r="O22" s="940"/>
    </row>
    <row r="23" spans="1:15" ht="12.75" customHeight="1" x14ac:dyDescent="0.2">
      <c r="A23" s="124" t="str">
        <f>'(G1) Fjalori'!A361</f>
        <v>Sigurimet Shoqërore</v>
      </c>
      <c r="B23" s="941">
        <f>'(G1) Fjalori'!C361</f>
        <v>601</v>
      </c>
      <c r="C23" s="942"/>
      <c r="D23" s="943"/>
      <c r="E23" s="305">
        <f t="shared" si="3"/>
        <v>0</v>
      </c>
      <c r="F23" s="305">
        <f t="shared" si="3"/>
        <v>0</v>
      </c>
      <c r="G23" s="305">
        <f t="shared" si="3"/>
        <v>0</v>
      </c>
      <c r="H23" s="31"/>
      <c r="I23" s="252" t="str">
        <f>'(G1) Fjalori'!A390</f>
        <v>Transferta e kushtëzuar</v>
      </c>
      <c r="J23" s="956"/>
      <c r="K23" s="953"/>
      <c r="L23" s="957"/>
      <c r="M23" s="305">
        <f t="shared" ref="M23:O27" si="4">M76+M115+M154+M193+M232+M271</f>
        <v>1723</v>
      </c>
      <c r="N23" s="305">
        <f t="shared" si="4"/>
        <v>1723</v>
      </c>
      <c r="O23" s="305">
        <f t="shared" si="4"/>
        <v>1723</v>
      </c>
    </row>
    <row r="24" spans="1:15" ht="12.75" customHeight="1" x14ac:dyDescent="0.2">
      <c r="A24" s="124" t="str">
        <f>'(G1) Fjalori'!A362</f>
        <v>Mallra dhe shërbime</v>
      </c>
      <c r="B24" s="941">
        <f>'(G1) Fjalori'!C362</f>
        <v>602</v>
      </c>
      <c r="C24" s="942"/>
      <c r="D24" s="943"/>
      <c r="E24" s="305">
        <f t="shared" si="3"/>
        <v>0</v>
      </c>
      <c r="F24" s="305">
        <f t="shared" si="3"/>
        <v>0</v>
      </c>
      <c r="G24" s="305">
        <f t="shared" si="3"/>
        <v>0</v>
      </c>
      <c r="H24" s="53"/>
      <c r="I24" s="252" t="str">
        <f>'(G1) Fjalori'!A391</f>
        <v>Trasferta Specifike</v>
      </c>
      <c r="J24" s="958"/>
      <c r="K24" s="959"/>
      <c r="L24" s="960"/>
      <c r="M24" s="305">
        <f t="shared" si="4"/>
        <v>0</v>
      </c>
      <c r="N24" s="305">
        <f t="shared" si="4"/>
        <v>0</v>
      </c>
      <c r="O24" s="305">
        <f t="shared" si="4"/>
        <v>0</v>
      </c>
    </row>
    <row r="25" spans="1:15" ht="12.75" customHeight="1" x14ac:dyDescent="0.2">
      <c r="A25" s="124" t="str">
        <f>'(G1) Fjalori'!A363</f>
        <v>Subvencione</v>
      </c>
      <c r="B25" s="941">
        <f>'(G1) Fjalori'!C363</f>
        <v>603</v>
      </c>
      <c r="C25" s="942"/>
      <c r="D25" s="943"/>
      <c r="E25" s="305">
        <f t="shared" si="3"/>
        <v>0</v>
      </c>
      <c r="F25" s="305">
        <f t="shared" si="3"/>
        <v>0</v>
      </c>
      <c r="G25" s="305">
        <f t="shared" si="3"/>
        <v>0</v>
      </c>
      <c r="H25" s="8"/>
      <c r="I25" s="252" t="str">
        <f>'(G1) Fjalori'!A392</f>
        <v>Trashëgimi me destinacion</v>
      </c>
      <c r="J25" s="958"/>
      <c r="K25" s="959"/>
      <c r="L25" s="960"/>
      <c r="M25" s="302">
        <f t="shared" si="4"/>
        <v>0</v>
      </c>
      <c r="N25" s="548">
        <f t="shared" si="4"/>
        <v>0</v>
      </c>
      <c r="O25" s="548">
        <f t="shared" si="4"/>
        <v>0</v>
      </c>
    </row>
    <row r="26" spans="1:15" ht="12.75" x14ac:dyDescent="0.2">
      <c r="A26" s="124" t="str">
        <f>'(G1) Fjalori'!A364</f>
        <v>Të tjera transferta korrente të brendshme</v>
      </c>
      <c r="B26" s="941">
        <f>'(G1) Fjalori'!C364</f>
        <v>604</v>
      </c>
      <c r="C26" s="942"/>
      <c r="D26" s="943"/>
      <c r="E26" s="305">
        <f t="shared" si="3"/>
        <v>0</v>
      </c>
      <c r="F26" s="305">
        <f t="shared" si="3"/>
        <v>0</v>
      </c>
      <c r="G26" s="305">
        <f t="shared" si="3"/>
        <v>0</v>
      </c>
      <c r="H26" s="53"/>
      <c r="I26" s="252" t="str">
        <f>'(G1) Fjalori'!A393</f>
        <v>Burime të tjera (përfshirë gjobat)</v>
      </c>
      <c r="J26" s="961"/>
      <c r="K26" s="962"/>
      <c r="L26" s="963"/>
      <c r="M26" s="305">
        <f t="shared" si="4"/>
        <v>0</v>
      </c>
      <c r="N26" s="305">
        <f t="shared" si="4"/>
        <v>0</v>
      </c>
      <c r="O26" s="305">
        <f t="shared" si="4"/>
        <v>0</v>
      </c>
    </row>
    <row r="27" spans="1:15" ht="12.75" x14ac:dyDescent="0.2">
      <c r="A27" s="124" t="str">
        <f>'(G1) Fjalori'!A365</f>
        <v>Transferta korrente të huaja</v>
      </c>
      <c r="B27" s="941">
        <f>'(G1) Fjalori'!C365</f>
        <v>605</v>
      </c>
      <c r="C27" s="942"/>
      <c r="D27" s="943"/>
      <c r="E27" s="305">
        <f t="shared" si="3"/>
        <v>0</v>
      </c>
      <c r="F27" s="305">
        <f t="shared" si="3"/>
        <v>0</v>
      </c>
      <c r="G27" s="305">
        <f t="shared" si="3"/>
        <v>0</v>
      </c>
      <c r="H27" s="53"/>
      <c r="I27" s="252" t="str">
        <f>'(G1) Fjalori'!A394</f>
        <v>VLERËSIMI I TË ARDHURAVE ME DESTINACION</v>
      </c>
      <c r="J27" s="34">
        <f>J80+J119+J158+J197+J236+J275</f>
        <v>1686</v>
      </c>
      <c r="K27" s="34">
        <f>K80+K119+K158+K197+K236+K275</f>
        <v>1759</v>
      </c>
      <c r="L27" s="34">
        <f>L80+L119+L158+L197+L236+L275</f>
        <v>1763</v>
      </c>
      <c r="M27" s="129">
        <f t="shared" si="4"/>
        <v>1723</v>
      </c>
      <c r="N27" s="129">
        <f t="shared" si="4"/>
        <v>1723</v>
      </c>
      <c r="O27" s="129">
        <f t="shared" si="4"/>
        <v>1723</v>
      </c>
    </row>
    <row r="28" spans="1:15" ht="12.75" x14ac:dyDescent="0.2">
      <c r="A28" s="124" t="str">
        <f>'(G1) Fjalori'!A366</f>
        <v>Transferta për Buxhetet Familiare dhe Individët</v>
      </c>
      <c r="B28" s="941">
        <f>'(G1) Fjalori'!C366</f>
        <v>606</v>
      </c>
      <c r="C28" s="942"/>
      <c r="D28" s="943"/>
      <c r="E28" s="305">
        <f t="shared" si="3"/>
        <v>0</v>
      </c>
      <c r="F28" s="305">
        <f t="shared" si="3"/>
        <v>0</v>
      </c>
      <c r="G28" s="305">
        <f t="shared" si="3"/>
        <v>0</v>
      </c>
      <c r="H28" s="53"/>
    </row>
    <row r="29" spans="1:15" ht="12.75" x14ac:dyDescent="0.2">
      <c r="A29" s="124" t="str">
        <f>'(G1) Fjalori'!A367</f>
        <v>Shpenzimet kapitale</v>
      </c>
      <c r="B29" s="941" t="str">
        <f>'(G1) Fjalori'!C367</f>
        <v>230 / 231</v>
      </c>
      <c r="C29" s="942"/>
      <c r="D29" s="943"/>
      <c r="E29" s="305">
        <f t="shared" si="3"/>
        <v>0</v>
      </c>
      <c r="F29" s="305">
        <f t="shared" si="3"/>
        <v>24350</v>
      </c>
      <c r="G29" s="305">
        <f t="shared" si="3"/>
        <v>150000</v>
      </c>
      <c r="H29" s="53"/>
      <c r="I29" s="137" t="str">
        <f>'(G1) Fjalori'!A395</f>
        <v xml:space="preserve">TË ARDHURAT E PRITSHME </v>
      </c>
      <c r="J29" s="34">
        <f t="shared" ref="J29:O29" si="5">J82+J121+J160+J199+J238+J277</f>
        <v>1686</v>
      </c>
      <c r="K29" s="34">
        <f t="shared" si="5"/>
        <v>1759</v>
      </c>
      <c r="L29" s="34">
        <f t="shared" si="5"/>
        <v>1763</v>
      </c>
      <c r="M29" s="129">
        <f t="shared" si="5"/>
        <v>1723</v>
      </c>
      <c r="N29" s="129">
        <f t="shared" si="5"/>
        <v>1723</v>
      </c>
      <c r="O29" s="129">
        <f t="shared" si="5"/>
        <v>1723</v>
      </c>
    </row>
    <row r="30" spans="1:15" ht="12.75" x14ac:dyDescent="0.2">
      <c r="A30" s="124" t="str">
        <f>'(G1) Fjalori'!A368</f>
        <v>Rezerva</v>
      </c>
      <c r="B30" s="941">
        <f>'(G1) Fjalori'!C368</f>
        <v>609</v>
      </c>
      <c r="C30" s="942"/>
      <c r="D30" s="943"/>
      <c r="E30" s="305">
        <f t="shared" si="3"/>
        <v>0</v>
      </c>
      <c r="F30" s="305">
        <f t="shared" si="3"/>
        <v>0</v>
      </c>
      <c r="G30" s="305">
        <f t="shared" si="3"/>
        <v>0</v>
      </c>
      <c r="H30" s="53"/>
    </row>
    <row r="31" spans="1:15" ht="12.75" x14ac:dyDescent="0.2">
      <c r="A31" s="124" t="str">
        <f>'(G1) Fjalori'!A369</f>
        <v>Interesa per kredi direkte ose bono</v>
      </c>
      <c r="B31" s="941">
        <f>'(G1) Fjalori'!C369</f>
        <v>650</v>
      </c>
      <c r="C31" s="942"/>
      <c r="D31" s="943"/>
      <c r="E31" s="305">
        <f t="shared" si="3"/>
        <v>0</v>
      </c>
      <c r="F31" s="305">
        <f t="shared" si="3"/>
        <v>0</v>
      </c>
      <c r="G31" s="305">
        <f t="shared" si="3"/>
        <v>0</v>
      </c>
      <c r="H31" s="53"/>
    </row>
    <row r="32" spans="1:15" ht="12.75" customHeight="1" x14ac:dyDescent="0.2">
      <c r="A32" s="124" t="str">
        <f>'(G1) Fjalori'!A370</f>
        <v>Të tjera</v>
      </c>
      <c r="B32" s="941" t="str">
        <f>'(G1) Fjalori'!C370</f>
        <v>69 / ?</v>
      </c>
      <c r="C32" s="942"/>
      <c r="D32" s="943"/>
      <c r="E32" s="305">
        <f t="shared" si="3"/>
        <v>0</v>
      </c>
      <c r="F32" s="305">
        <f t="shared" si="3"/>
        <v>0</v>
      </c>
      <c r="G32" s="305">
        <f t="shared" si="3"/>
        <v>0</v>
      </c>
      <c r="H32" s="53"/>
      <c r="I32" s="947" t="str">
        <f>'(G1) Fjalori'!A415</f>
        <v>SHUMA E KËRKUAR NETO</v>
      </c>
      <c r="J32" s="948"/>
      <c r="K32" s="948"/>
      <c r="L32" s="948"/>
      <c r="M32" s="948"/>
      <c r="N32" s="948"/>
      <c r="O32" s="949"/>
    </row>
    <row r="33" spans="1:15" ht="12.75" customHeight="1" x14ac:dyDescent="0.2">
      <c r="A33" s="306" t="str">
        <f>A21</f>
        <v>KOSTO DIREKTE PËR PROJEKTET DHE SHPENZIMET KAPITALE</v>
      </c>
      <c r="B33" s="941"/>
      <c r="C33" s="942"/>
      <c r="D33" s="943"/>
      <c r="E33" s="129">
        <f t="shared" si="3"/>
        <v>0</v>
      </c>
      <c r="F33" s="129">
        <f t="shared" si="3"/>
        <v>24350</v>
      </c>
      <c r="G33" s="129">
        <f t="shared" si="3"/>
        <v>150000</v>
      </c>
      <c r="H33" s="53"/>
      <c r="I33" s="950"/>
      <c r="J33" s="951"/>
      <c r="K33" s="951"/>
      <c r="L33" s="951"/>
      <c r="M33" s="951"/>
      <c r="N33" s="951"/>
      <c r="O33" s="952"/>
    </row>
    <row r="34" spans="1:15" ht="12.75" x14ac:dyDescent="0.2">
      <c r="A34" s="938" t="str">
        <f>'(G1) Fjalori'!A383</f>
        <v>SHPENZIME KORRENTE</v>
      </c>
      <c r="B34" s="939"/>
      <c r="C34" s="939"/>
      <c r="D34" s="939"/>
      <c r="E34" s="939"/>
      <c r="F34" s="939"/>
      <c r="G34" s="940"/>
      <c r="H34" s="53"/>
      <c r="I34" s="17" t="str">
        <f>I32</f>
        <v>SHUMA E KËRKUAR NETO</v>
      </c>
      <c r="J34" s="18">
        <f t="shared" ref="J34:O34" si="6">J88+J127+J166+J205+J244+J283</f>
        <v>0</v>
      </c>
      <c r="K34" s="18">
        <f t="shared" si="6"/>
        <v>0</v>
      </c>
      <c r="L34" s="18">
        <f t="shared" si="6"/>
        <v>120</v>
      </c>
      <c r="M34" s="18">
        <f t="shared" si="6"/>
        <v>120</v>
      </c>
      <c r="N34" s="18">
        <f t="shared" si="6"/>
        <v>24470</v>
      </c>
      <c r="O34" s="18">
        <f t="shared" si="6"/>
        <v>150120</v>
      </c>
    </row>
    <row r="35" spans="1:15" ht="12.75" x14ac:dyDescent="0.2">
      <c r="A35" s="124" t="str">
        <f>A22</f>
        <v>Pagat</v>
      </c>
      <c r="B35" s="941">
        <f>B22</f>
        <v>600</v>
      </c>
      <c r="C35" s="942"/>
      <c r="D35" s="943"/>
      <c r="E35" s="305">
        <f t="shared" ref="E35:G46" si="7">E89+E128+E167+E206+E245+E284</f>
        <v>1416</v>
      </c>
      <c r="F35" s="305">
        <f t="shared" si="7"/>
        <v>1416</v>
      </c>
      <c r="G35" s="305">
        <f t="shared" si="7"/>
        <v>1416</v>
      </c>
      <c r="H35" s="53"/>
      <c r="I35" s="53"/>
      <c r="J35" s="53"/>
      <c r="K35" s="53"/>
      <c r="L35" s="14"/>
      <c r="M35" s="54"/>
    </row>
    <row r="36" spans="1:15" ht="12.75" customHeight="1" x14ac:dyDescent="0.2">
      <c r="A36" s="124" t="str">
        <f t="shared" ref="A36:A45" si="8">A23</f>
        <v>Sigurimet Shoqërore</v>
      </c>
      <c r="B36" s="941">
        <f t="shared" ref="B36:B45" si="9">B23</f>
        <v>601</v>
      </c>
      <c r="C36" s="942"/>
      <c r="D36" s="943"/>
      <c r="E36" s="305">
        <f t="shared" si="7"/>
        <v>237</v>
      </c>
      <c r="F36" s="305">
        <f t="shared" si="7"/>
        <v>237</v>
      </c>
      <c r="G36" s="305">
        <f t="shared" si="7"/>
        <v>237</v>
      </c>
      <c r="H36" s="53"/>
    </row>
    <row r="37" spans="1:15" ht="12.75" x14ac:dyDescent="0.2">
      <c r="A37" s="124" t="str">
        <f t="shared" si="8"/>
        <v>Mallra dhe shërbime</v>
      </c>
      <c r="B37" s="941">
        <f t="shared" si="9"/>
        <v>602</v>
      </c>
      <c r="C37" s="942"/>
      <c r="D37" s="943"/>
      <c r="E37" s="305">
        <f t="shared" si="7"/>
        <v>190</v>
      </c>
      <c r="F37" s="305">
        <f t="shared" si="7"/>
        <v>190</v>
      </c>
      <c r="G37" s="305">
        <f t="shared" si="7"/>
        <v>190</v>
      </c>
      <c r="H37" s="53"/>
      <c r="I37" s="124" t="str">
        <f>'(G1) Fjalori'!A413</f>
        <v>Angazhimet</v>
      </c>
      <c r="J37" s="992" t="str">
        <f>'(G1) Fjalori'!A454</f>
        <v>Vlera Totale për Aktivitet</v>
      </c>
      <c r="K37" s="993"/>
      <c r="L37" s="994"/>
      <c r="M37" s="129">
        <f t="shared" ref="M37:O40" si="10">M91+M130+M169+M208+M247+M286</f>
        <v>0</v>
      </c>
      <c r="N37" s="129">
        <f t="shared" si="10"/>
        <v>0</v>
      </c>
      <c r="O37" s="129">
        <f t="shared" si="10"/>
        <v>0</v>
      </c>
    </row>
    <row r="38" spans="1:15" ht="12.75" x14ac:dyDescent="0.2">
      <c r="A38" s="124" t="str">
        <f t="shared" si="8"/>
        <v>Subvencione</v>
      </c>
      <c r="B38" s="941">
        <f t="shared" si="9"/>
        <v>603</v>
      </c>
      <c r="C38" s="942"/>
      <c r="D38" s="943"/>
      <c r="E38" s="305">
        <f t="shared" si="7"/>
        <v>0</v>
      </c>
      <c r="F38" s="305">
        <f t="shared" si="7"/>
        <v>0</v>
      </c>
      <c r="G38" s="305">
        <f t="shared" si="7"/>
        <v>0</v>
      </c>
      <c r="H38" s="53"/>
      <c r="I38" s="318" t="str">
        <f>'(G1) Fjalori'!A456</f>
        <v>Qëllime</v>
      </c>
      <c r="J38" s="319" t="str">
        <f>A29</f>
        <v>Shpenzimet kapitale</v>
      </c>
      <c r="K38" s="316"/>
      <c r="L38" s="317"/>
      <c r="M38" s="129">
        <f t="shared" si="10"/>
        <v>0</v>
      </c>
      <c r="N38" s="129">
        <f t="shared" si="10"/>
        <v>0</v>
      </c>
      <c r="O38" s="129">
        <f t="shared" si="10"/>
        <v>0</v>
      </c>
    </row>
    <row r="39" spans="1:15" ht="12.75" x14ac:dyDescent="0.2">
      <c r="A39" s="124" t="str">
        <f t="shared" si="8"/>
        <v>Të tjera transferta korrente të brendshme</v>
      </c>
      <c r="B39" s="941">
        <f t="shared" si="9"/>
        <v>604</v>
      </c>
      <c r="C39" s="942"/>
      <c r="D39" s="943"/>
      <c r="E39" s="305">
        <f t="shared" si="7"/>
        <v>0</v>
      </c>
      <c r="F39" s="305">
        <f t="shared" si="7"/>
        <v>0</v>
      </c>
      <c r="G39" s="305">
        <f t="shared" si="7"/>
        <v>0</v>
      </c>
      <c r="H39" s="53"/>
      <c r="I39" s="315"/>
      <c r="J39" s="319" t="str">
        <f>A24</f>
        <v>Mallra dhe shërbime</v>
      </c>
      <c r="K39" s="316"/>
      <c r="L39" s="317"/>
      <c r="M39" s="129">
        <f t="shared" si="10"/>
        <v>0</v>
      </c>
      <c r="N39" s="129">
        <f t="shared" si="10"/>
        <v>0</v>
      </c>
      <c r="O39" s="129">
        <f t="shared" si="10"/>
        <v>0</v>
      </c>
    </row>
    <row r="40" spans="1:15" ht="12.75" x14ac:dyDescent="0.2">
      <c r="A40" s="124" t="str">
        <f t="shared" si="8"/>
        <v>Transferta korrente të huaja</v>
      </c>
      <c r="B40" s="941">
        <f t="shared" si="9"/>
        <v>605</v>
      </c>
      <c r="C40" s="942"/>
      <c r="D40" s="943"/>
      <c r="E40" s="305">
        <f t="shared" si="7"/>
        <v>0</v>
      </c>
      <c r="F40" s="305">
        <f t="shared" si="7"/>
        <v>0</v>
      </c>
      <c r="G40" s="305">
        <f t="shared" si="7"/>
        <v>0</v>
      </c>
      <c r="H40" s="53"/>
      <c r="I40" s="315"/>
      <c r="J40" s="319" t="str">
        <f>'(G1) Fjalori'!A455</f>
        <v>Qëllime të mëtejshme</v>
      </c>
      <c r="K40" s="316"/>
      <c r="L40" s="317"/>
      <c r="M40" s="129">
        <f t="shared" si="10"/>
        <v>0</v>
      </c>
      <c r="N40" s="129">
        <f t="shared" si="10"/>
        <v>0</v>
      </c>
      <c r="O40" s="129">
        <f t="shared" si="10"/>
        <v>0</v>
      </c>
    </row>
    <row r="41" spans="1:15" ht="12.75" x14ac:dyDescent="0.2">
      <c r="A41" s="124" t="str">
        <f t="shared" si="8"/>
        <v>Transferta për Buxhetet Familiare dhe Individët</v>
      </c>
      <c r="B41" s="941">
        <f t="shared" si="9"/>
        <v>606</v>
      </c>
      <c r="C41" s="942"/>
      <c r="D41" s="943"/>
      <c r="E41" s="305">
        <f t="shared" si="7"/>
        <v>0</v>
      </c>
      <c r="F41" s="305">
        <f t="shared" si="7"/>
        <v>0</v>
      </c>
      <c r="G41" s="305">
        <f t="shared" si="7"/>
        <v>0</v>
      </c>
      <c r="H41" s="53"/>
      <c r="I41" s="315"/>
      <c r="J41" s="998"/>
      <c r="K41" s="998"/>
      <c r="L41" s="998"/>
      <c r="M41" s="344" t="str">
        <f>IF(SUM(M38:M40)=M37,"OK","STOP")</f>
        <v>OK</v>
      </c>
      <c r="N41" s="344" t="str">
        <f>IF(SUM(N38:N40)=N37,"OK","STOP")</f>
        <v>OK</v>
      </c>
      <c r="O41" s="344" t="str">
        <f>IF(SUM(O38:O40)=O37,"OK","STOP")</f>
        <v>OK</v>
      </c>
    </row>
    <row r="42" spans="1:15" ht="12.75" x14ac:dyDescent="0.2">
      <c r="A42" s="648" t="str">
        <f t="shared" si="8"/>
        <v>Shpenzimet kapitale</v>
      </c>
      <c r="B42" s="968" t="str">
        <f t="shared" si="9"/>
        <v>230 / 231</v>
      </c>
      <c r="C42" s="969"/>
      <c r="D42" s="970"/>
      <c r="E42" s="305">
        <f t="shared" si="7"/>
        <v>0</v>
      </c>
      <c r="F42" s="305">
        <f t="shared" si="7"/>
        <v>0</v>
      </c>
      <c r="G42" s="305">
        <f t="shared" si="7"/>
        <v>0</v>
      </c>
      <c r="H42" s="53"/>
    </row>
    <row r="43" spans="1:15" ht="12.75" x14ac:dyDescent="0.2">
      <c r="A43" s="124" t="str">
        <f t="shared" si="8"/>
        <v>Rezerva</v>
      </c>
      <c r="B43" s="941">
        <f t="shared" si="9"/>
        <v>609</v>
      </c>
      <c r="C43" s="942"/>
      <c r="D43" s="943"/>
      <c r="E43" s="305">
        <f t="shared" si="7"/>
        <v>0</v>
      </c>
      <c r="F43" s="305">
        <f t="shared" si="7"/>
        <v>0</v>
      </c>
      <c r="G43" s="305">
        <f t="shared" si="7"/>
        <v>0</v>
      </c>
      <c r="H43" s="53"/>
      <c r="I43" s="142" t="str">
        <f>'(G1) Fjalori'!A416</f>
        <v>Shpjegimet teknike</v>
      </c>
      <c r="J43" s="983"/>
      <c r="K43" s="984"/>
      <c r="L43" s="984"/>
      <c r="M43" s="984"/>
      <c r="N43" s="984"/>
      <c r="O43" s="985"/>
    </row>
    <row r="44" spans="1:15" ht="12.75" x14ac:dyDescent="0.2">
      <c r="A44" s="124" t="str">
        <f t="shared" si="8"/>
        <v>Interesa per kredi direkte ose bono</v>
      </c>
      <c r="B44" s="971">
        <f t="shared" si="9"/>
        <v>650</v>
      </c>
      <c r="C44" s="972"/>
      <c r="D44" s="973"/>
      <c r="E44" s="305">
        <f t="shared" si="7"/>
        <v>0</v>
      </c>
      <c r="F44" s="305">
        <f t="shared" si="7"/>
        <v>0</v>
      </c>
      <c r="G44" s="305">
        <f t="shared" si="7"/>
        <v>0</v>
      </c>
      <c r="H44" s="53"/>
      <c r="J44" s="986"/>
      <c r="K44" s="987"/>
      <c r="L44" s="987"/>
      <c r="M44" s="987"/>
      <c r="N44" s="987"/>
      <c r="O44" s="988"/>
    </row>
    <row r="45" spans="1:15" ht="12.75" customHeight="1" x14ac:dyDescent="0.2">
      <c r="A45" s="252" t="str">
        <f t="shared" si="8"/>
        <v>Të tjera</v>
      </c>
      <c r="B45" s="941" t="str">
        <f t="shared" si="9"/>
        <v>69 / ?</v>
      </c>
      <c r="C45" s="942"/>
      <c r="D45" s="309" t="str">
        <f>IF(OR(E45&lt;0,F45&lt;0,G45&lt;0),"STOP","OK!")</f>
        <v>OK!</v>
      </c>
      <c r="E45" s="308">
        <f t="shared" si="7"/>
        <v>0</v>
      </c>
      <c r="F45" s="130">
        <f t="shared" si="7"/>
        <v>0</v>
      </c>
      <c r="G45" s="130">
        <f t="shared" si="7"/>
        <v>0</v>
      </c>
      <c r="H45" s="53"/>
      <c r="J45" s="986"/>
      <c r="K45" s="987"/>
      <c r="L45" s="987"/>
      <c r="M45" s="987"/>
      <c r="N45" s="987"/>
      <c r="O45" s="988"/>
    </row>
    <row r="46" spans="1:15" ht="12.75" customHeight="1" x14ac:dyDescent="0.2">
      <c r="A46" s="124" t="str">
        <f>A34</f>
        <v>SHPENZIME KORRENTE</v>
      </c>
      <c r="B46" s="974"/>
      <c r="C46" s="975"/>
      <c r="D46" s="976"/>
      <c r="E46" s="129">
        <f t="shared" si="7"/>
        <v>1843</v>
      </c>
      <c r="F46" s="129">
        <f t="shared" si="7"/>
        <v>1843</v>
      </c>
      <c r="G46" s="129">
        <f t="shared" si="7"/>
        <v>1843</v>
      </c>
      <c r="H46" s="53"/>
      <c r="J46" s="986"/>
      <c r="K46" s="987"/>
      <c r="L46" s="987"/>
      <c r="M46" s="987"/>
      <c r="N46" s="987"/>
      <c r="O46" s="988"/>
    </row>
    <row r="47" spans="1:15" ht="12.75" customHeight="1" x14ac:dyDescent="0.2">
      <c r="A47" s="125"/>
      <c r="B47" s="210"/>
      <c r="C47" s="126"/>
      <c r="D47" s="126"/>
      <c r="E47" s="10"/>
      <c r="F47" s="10"/>
      <c r="G47" s="133"/>
      <c r="H47" s="53"/>
      <c r="J47" s="986"/>
      <c r="K47" s="987"/>
      <c r="L47" s="987"/>
      <c r="M47" s="987"/>
      <c r="N47" s="987"/>
      <c r="O47" s="988"/>
    </row>
    <row r="48" spans="1:15" ht="12.75" customHeight="1" x14ac:dyDescent="0.2">
      <c r="A48" s="137" t="str">
        <f>A18</f>
        <v>SHPENZIME TË PRITSHME</v>
      </c>
      <c r="B48" s="34">
        <f t="shared" ref="B48:G48" si="11">B102+B141+B180+B219+B258+B297</f>
        <v>1686</v>
      </c>
      <c r="C48" s="34">
        <f t="shared" si="11"/>
        <v>1759</v>
      </c>
      <c r="D48" s="34">
        <f t="shared" si="11"/>
        <v>1883</v>
      </c>
      <c r="E48" s="129">
        <f t="shared" si="11"/>
        <v>1843</v>
      </c>
      <c r="F48" s="129">
        <f t="shared" si="11"/>
        <v>26193</v>
      </c>
      <c r="G48" s="129">
        <f t="shared" si="11"/>
        <v>151843</v>
      </c>
      <c r="H48" s="53"/>
      <c r="J48" s="989"/>
      <c r="K48" s="990"/>
      <c r="L48" s="990"/>
      <c r="M48" s="990"/>
      <c r="N48" s="990"/>
      <c r="O48" s="991"/>
    </row>
    <row r="49" spans="1:15" ht="12.75" x14ac:dyDescent="0.2">
      <c r="H49" s="53"/>
    </row>
    <row r="50" spans="1:15" ht="23.25" customHeight="1" x14ac:dyDescent="0.25">
      <c r="A50" s="933" t="str">
        <f>'(G1) Fjalori'!A396</f>
        <v>PËRPUTHSHMËRIA ME TAVANET</v>
      </c>
      <c r="B50" s="934"/>
      <c r="C50" s="935"/>
      <c r="D50" s="935"/>
      <c r="E50" s="935"/>
      <c r="F50" s="935"/>
      <c r="G50" s="935"/>
      <c r="H50" s="935"/>
      <c r="I50" s="935"/>
      <c r="J50" s="935"/>
      <c r="K50" s="935"/>
      <c r="L50" s="935"/>
      <c r="M50" s="935"/>
      <c r="N50" s="935"/>
      <c r="O50" s="936"/>
    </row>
    <row r="51" spans="1:15" s="27" customFormat="1" ht="26.25" customHeight="1" x14ac:dyDescent="0.25">
      <c r="A51" s="134"/>
      <c r="B51" s="127"/>
      <c r="C51" s="127"/>
      <c r="D51" s="26"/>
      <c r="E51" s="26"/>
      <c r="F51" s="26"/>
      <c r="G51" s="26"/>
      <c r="H51" s="26"/>
      <c r="I51" s="26"/>
      <c r="J51" s="26"/>
      <c r="K51" s="26"/>
      <c r="L51" s="26"/>
      <c r="M51" s="251">
        <f>M70</f>
        <v>2022</v>
      </c>
      <c r="N51" s="251">
        <f t="shared" ref="N51:O51" si="12">N70</f>
        <v>2023</v>
      </c>
      <c r="O51" s="251">
        <f t="shared" si="12"/>
        <v>2024</v>
      </c>
    </row>
    <row r="52" spans="1:15" ht="12.75" x14ac:dyDescent="0.2">
      <c r="A52" s="977" t="str">
        <f>'(G1) Fjalori'!A397</f>
        <v>Tavani i përgjithshëm</v>
      </c>
      <c r="B52" s="978"/>
      <c r="C52" s="978"/>
      <c r="D52" s="978"/>
      <c r="E52" s="978"/>
      <c r="F52" s="978"/>
      <c r="G52" s="978"/>
      <c r="H52" s="978"/>
      <c r="I52" s="978"/>
      <c r="J52" s="978"/>
      <c r="K52" s="978"/>
      <c r="L52" s="979"/>
      <c r="M52" s="138">
        <f>VLOOKUP($A14,'(D1) Tavanet buxhetore'!$A$7:$R$473,7,FALSE)</f>
        <v>1843</v>
      </c>
      <c r="N52" s="138">
        <f>VLOOKUP($A14,'(D1) Tavanet buxhetore'!$A$7:$R$473,8,FALSE)</f>
        <v>26193</v>
      </c>
      <c r="O52" s="672">
        <f>VLOOKUP($A14,'(D1) Tavanet buxhetore'!$A$7:$R$473,9,FALSE)</f>
        <v>151843</v>
      </c>
    </row>
    <row r="53" spans="1:15" ht="12.75" x14ac:dyDescent="0.2">
      <c r="A53" s="980" t="str">
        <f>'(G1) Fjalori'!A398</f>
        <v>SHPENZIMET E PRITSHME</v>
      </c>
      <c r="B53" s="981"/>
      <c r="C53" s="981"/>
      <c r="D53" s="981"/>
      <c r="E53" s="981"/>
      <c r="F53" s="981"/>
      <c r="G53" s="981"/>
      <c r="H53" s="981"/>
      <c r="I53" s="981"/>
      <c r="J53" s="981"/>
      <c r="K53" s="981"/>
      <c r="L53" s="982"/>
      <c r="M53" s="139">
        <f>E18</f>
        <v>1843</v>
      </c>
      <c r="N53" s="139">
        <f t="shared" ref="N53:O53" si="13">F18</f>
        <v>26193</v>
      </c>
      <c r="O53" s="673">
        <f t="shared" si="13"/>
        <v>151843</v>
      </c>
    </row>
    <row r="54" spans="1:15" ht="12.75" x14ac:dyDescent="0.2">
      <c r="A54" s="996" t="str">
        <f>'(G1) Fjalori'!A399</f>
        <v>Diferenca mes tavaneve të përgjithshme (duhet të jetë &lt;0)</v>
      </c>
      <c r="B54" s="997"/>
      <c r="C54" s="997"/>
      <c r="D54" s="997"/>
      <c r="E54" s="997"/>
      <c r="F54" s="997"/>
      <c r="G54" s="997"/>
      <c r="H54" s="997"/>
      <c r="I54" s="997"/>
      <c r="J54" s="997"/>
      <c r="K54" s="997"/>
      <c r="L54" s="136" t="str">
        <f>IF(AND(M54&lt;0.4,N54&lt;0.4,O54&lt;0.4),"OK!","STOP!")</f>
        <v>OK!</v>
      </c>
      <c r="M54" s="140">
        <f>M53-M52</f>
        <v>0</v>
      </c>
      <c r="N54" s="140">
        <f t="shared" ref="N54:O54" si="14">N53-N52</f>
        <v>0</v>
      </c>
      <c r="O54" s="141">
        <f t="shared" si="14"/>
        <v>0</v>
      </c>
    </row>
    <row r="55" spans="1:15" ht="12.75" x14ac:dyDescent="0.2">
      <c r="A55" s="977" t="str">
        <f>'(G1) Fjalori'!A400</f>
        <v>Tavani i pagave dhe sigurimeve shoqërore</v>
      </c>
      <c r="B55" s="978"/>
      <c r="C55" s="978"/>
      <c r="D55" s="978"/>
      <c r="E55" s="978"/>
      <c r="F55" s="978"/>
      <c r="G55" s="978"/>
      <c r="H55" s="978"/>
      <c r="I55" s="978"/>
      <c r="J55" s="978"/>
      <c r="K55" s="978"/>
      <c r="L55" s="979"/>
      <c r="M55" s="138">
        <f>VLOOKUP($A14,'(D1) Tavanet buxhetore'!$A$7:$R$473,10,FALSE)</f>
        <v>1653</v>
      </c>
      <c r="N55" s="138">
        <f>VLOOKUP($A14,'(D1) Tavanet buxhetore'!$A$7:$R$473,11,FALSE)</f>
        <v>1653</v>
      </c>
      <c r="O55" s="672">
        <f>VLOOKUP($A14,'(D1) Tavanet buxhetore'!$A$7:$R$473,12,FALSE)</f>
        <v>1653</v>
      </c>
    </row>
    <row r="56" spans="1:15" ht="12.75" x14ac:dyDescent="0.2">
      <c r="A56" s="996" t="str">
        <f>'(G1) Fjalori'!A401</f>
        <v>Paga dhe sigurime shoqërore</v>
      </c>
      <c r="B56" s="997"/>
      <c r="C56" s="997"/>
      <c r="D56" s="997"/>
      <c r="E56" s="997"/>
      <c r="F56" s="997"/>
      <c r="G56" s="997"/>
      <c r="H56" s="997"/>
      <c r="I56" s="997"/>
      <c r="J56" s="997"/>
      <c r="K56" s="997"/>
      <c r="L56" s="999"/>
      <c r="M56" s="139">
        <f>E22+E35+E23+E36</f>
        <v>1653</v>
      </c>
      <c r="N56" s="139">
        <f t="shared" ref="N56:O56" si="15">F22+F35+F23+F36</f>
        <v>1653</v>
      </c>
      <c r="O56" s="673">
        <f t="shared" si="15"/>
        <v>1653</v>
      </c>
    </row>
    <row r="57" spans="1:15" ht="12.75" x14ac:dyDescent="0.2">
      <c r="A57" s="996" t="str">
        <f>'(G1) Fjalori'!A402</f>
        <v>Diferenca e tavaneve në paga dhe sigurime shoqërore (duhet të jetë &lt;0)</v>
      </c>
      <c r="B57" s="997"/>
      <c r="C57" s="997"/>
      <c r="D57" s="997"/>
      <c r="E57" s="997"/>
      <c r="F57" s="997"/>
      <c r="G57" s="997"/>
      <c r="H57" s="997"/>
      <c r="I57" s="997"/>
      <c r="J57" s="997"/>
      <c r="K57" s="997"/>
      <c r="L57" s="136" t="str">
        <f>IF(AND(M57&lt;0.4,N57&lt;0.4,O57&lt;0.4),"OK!","STOP!")</f>
        <v>OK!</v>
      </c>
      <c r="M57" s="140">
        <f>M56-M55</f>
        <v>0</v>
      </c>
      <c r="N57" s="140">
        <f t="shared" ref="N57:O57" si="16">N56-N55</f>
        <v>0</v>
      </c>
      <c r="O57" s="141">
        <f t="shared" si="16"/>
        <v>0</v>
      </c>
    </row>
    <row r="58" spans="1:15" s="27" customFormat="1" ht="12.75" x14ac:dyDescent="0.2">
      <c r="A58" s="977" t="str">
        <f>'(G1) Fjalori'!A403</f>
        <v>Tavani për shpenzime e tjera korrente</v>
      </c>
      <c r="B58" s="978"/>
      <c r="C58" s="978"/>
      <c r="D58" s="978"/>
      <c r="E58" s="978"/>
      <c r="F58" s="978"/>
      <c r="G58" s="978"/>
      <c r="H58" s="978"/>
      <c r="I58" s="978"/>
      <c r="J58" s="978"/>
      <c r="K58" s="978"/>
      <c r="L58" s="979"/>
      <c r="M58" s="138">
        <f>VLOOKUP($A14,'(D1) Tavanet buxhetore'!$A$7:$R$473,13,FALSE)</f>
        <v>190</v>
      </c>
      <c r="N58" s="138">
        <f>VLOOKUP($A14,'(D1) Tavanet buxhetore'!$A$7:$R$473,14,FALSE)</f>
        <v>190</v>
      </c>
      <c r="O58" s="672">
        <f>VLOOKUP($A14,'(D1) Tavanet buxhetore'!$A$7:$R$473,15,FALSE)</f>
        <v>190</v>
      </c>
    </row>
    <row r="59" spans="1:15" s="27" customFormat="1" ht="12.75" x14ac:dyDescent="0.2">
      <c r="A59" s="996" t="str">
        <f>'(G1) Fjalori'!A404</f>
        <v>Konsumi (përjashtuar paga dhe sigurimet shoqërore)</v>
      </c>
      <c r="B59" s="997"/>
      <c r="C59" s="997"/>
      <c r="D59" s="997"/>
      <c r="E59" s="997"/>
      <c r="F59" s="997"/>
      <c r="G59" s="997"/>
      <c r="H59" s="997"/>
      <c r="I59" s="997"/>
      <c r="J59" s="997"/>
      <c r="K59" s="997"/>
      <c r="L59" s="999"/>
      <c r="M59" s="139">
        <f>M53-M56-M62</f>
        <v>190</v>
      </c>
      <c r="N59" s="139">
        <f>N53-N56-N62</f>
        <v>190</v>
      </c>
      <c r="O59" s="673">
        <f>O53-O56-O62</f>
        <v>190</v>
      </c>
    </row>
    <row r="60" spans="1:15" s="27" customFormat="1" ht="12.75" x14ac:dyDescent="0.2">
      <c r="A60" s="996" t="str">
        <f>'(G1) Fjalori'!A405</f>
        <v>Diferenca e tavaneve në konsum (duhet të jetë &lt;0)</v>
      </c>
      <c r="B60" s="997"/>
      <c r="C60" s="997"/>
      <c r="D60" s="997"/>
      <c r="E60" s="997"/>
      <c r="F60" s="997"/>
      <c r="G60" s="997"/>
      <c r="H60" s="997"/>
      <c r="I60" s="997"/>
      <c r="J60" s="997"/>
      <c r="K60" s="997"/>
      <c r="L60" s="136" t="str">
        <f>IF(AND(M60&lt;0.4,N60&lt;0.4,O60&lt;0.4),"OK!","STOP!")</f>
        <v>OK!</v>
      </c>
      <c r="M60" s="140">
        <f>M59-M58</f>
        <v>0</v>
      </c>
      <c r="N60" s="140">
        <f t="shared" ref="N60:O60" si="17">N59-N58</f>
        <v>0</v>
      </c>
      <c r="O60" s="141">
        <f t="shared" si="17"/>
        <v>0</v>
      </c>
    </row>
    <row r="61" spans="1:15" ht="12.75" x14ac:dyDescent="0.2">
      <c r="A61" s="977" t="str">
        <f>'(G1) Fjalori'!A406</f>
        <v>Minimumi i shpenzimeve kapitale</v>
      </c>
      <c r="B61" s="978"/>
      <c r="C61" s="978"/>
      <c r="D61" s="978"/>
      <c r="E61" s="978"/>
      <c r="F61" s="978"/>
      <c r="G61" s="978"/>
      <c r="H61" s="978"/>
      <c r="I61" s="978"/>
      <c r="J61" s="978"/>
      <c r="K61" s="978"/>
      <c r="L61" s="979"/>
      <c r="M61" s="138">
        <f>VLOOKUP($A14,'(D1) Tavanet buxhetore'!$A$7:$R$473,16,FALSE)</f>
        <v>0</v>
      </c>
      <c r="N61" s="138">
        <f>VLOOKUP($A14,'(D1) Tavanet buxhetore'!$A$7:$R$473,17,FALSE)</f>
        <v>24350</v>
      </c>
      <c r="O61" s="672">
        <f>VLOOKUP($A14,'(D1) Tavanet buxhetore'!$A$7:$R$473,18,FALSE)</f>
        <v>150000</v>
      </c>
    </row>
    <row r="62" spans="1:15" ht="12.75" x14ac:dyDescent="0.2">
      <c r="A62" s="996" t="str">
        <f>'(G1) Fjalori'!A407</f>
        <v>Shpenzimet kapitale</v>
      </c>
      <c r="B62" s="997"/>
      <c r="C62" s="997"/>
      <c r="D62" s="997"/>
      <c r="E62" s="997"/>
      <c r="F62" s="997"/>
      <c r="G62" s="997"/>
      <c r="H62" s="997"/>
      <c r="I62" s="997"/>
      <c r="J62" s="997"/>
      <c r="K62" s="997"/>
      <c r="L62" s="999"/>
      <c r="M62" s="139">
        <f>E29+E42</f>
        <v>0</v>
      </c>
      <c r="N62" s="139">
        <f t="shared" ref="N62:O62" si="18">F29+F42</f>
        <v>24350</v>
      </c>
      <c r="O62" s="673">
        <f t="shared" si="18"/>
        <v>150000</v>
      </c>
    </row>
    <row r="63" spans="1:15" s="99" customFormat="1" ht="12.75" x14ac:dyDescent="0.2">
      <c r="A63" s="996" t="str">
        <f>'(G1) Fjalori'!A408</f>
        <v>Diferenca e minimumit të shpenzimeve kapitale (duhet të jetë &gt;0)</v>
      </c>
      <c r="B63" s="997"/>
      <c r="C63" s="997"/>
      <c r="D63" s="997"/>
      <c r="E63" s="997"/>
      <c r="F63" s="997"/>
      <c r="G63" s="997"/>
      <c r="H63" s="997"/>
      <c r="I63" s="997"/>
      <c r="J63" s="997"/>
      <c r="K63" s="997"/>
      <c r="L63" s="136" t="str">
        <f>IF(AND(M63&gt;-0.4,N63&gt;-0.4,O63&gt;-0.4),"OK!","STOP!")</f>
        <v>OK!</v>
      </c>
      <c r="M63" s="140">
        <f>M62-M61</f>
        <v>0</v>
      </c>
      <c r="N63" s="140">
        <f t="shared" ref="N63:O63" si="19">N62-N61</f>
        <v>0</v>
      </c>
      <c r="O63" s="141">
        <f t="shared" si="19"/>
        <v>0</v>
      </c>
    </row>
    <row r="64" spans="1:15" s="99" customFormat="1" ht="12.75" x14ac:dyDescent="0.2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135"/>
      <c r="L64" s="135"/>
      <c r="M64" s="135"/>
      <c r="N64" s="135"/>
      <c r="O64" s="135"/>
    </row>
    <row r="65" spans="1:15" s="99" customFormat="1" ht="12.75" hidden="1" x14ac:dyDescent="0.2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135"/>
      <c r="L65" s="135"/>
      <c r="M65" s="135"/>
      <c r="N65" s="135"/>
      <c r="O65" s="135"/>
    </row>
    <row r="66" spans="1:15" ht="17.25" hidden="1" customHeight="1" x14ac:dyDescent="0.2">
      <c r="A66" s="213" t="str">
        <f t="shared" ref="A66:O66" si="20">A14</f>
        <v>Nënfunksioni 6</v>
      </c>
      <c r="B66" s="937" t="str">
        <f t="shared" si="20"/>
        <v>041 Çështjet e përgjithshme ekonomike, tregtare dhe të punës</v>
      </c>
      <c r="C66" s="937">
        <f t="shared" si="20"/>
        <v>0</v>
      </c>
      <c r="D66" s="937">
        <f t="shared" si="20"/>
        <v>0</v>
      </c>
      <c r="E66" s="937">
        <f t="shared" si="20"/>
        <v>0</v>
      </c>
      <c r="F66" s="937">
        <f t="shared" si="20"/>
        <v>0</v>
      </c>
      <c r="G66" s="937">
        <f t="shared" si="20"/>
        <v>0</v>
      </c>
      <c r="H66" s="937">
        <f t="shared" si="20"/>
        <v>0</v>
      </c>
      <c r="I66" s="937">
        <f t="shared" si="20"/>
        <v>0</v>
      </c>
      <c r="J66" s="937">
        <f t="shared" si="20"/>
        <v>0</v>
      </c>
      <c r="K66" s="937">
        <f t="shared" si="20"/>
        <v>0</v>
      </c>
      <c r="L66" s="937">
        <f t="shared" si="20"/>
        <v>0</v>
      </c>
      <c r="M66" s="937">
        <f t="shared" si="20"/>
        <v>0</v>
      </c>
      <c r="N66" s="937">
        <f t="shared" si="20"/>
        <v>0</v>
      </c>
      <c r="O66" s="937">
        <f t="shared" si="20"/>
        <v>0</v>
      </c>
    </row>
    <row r="67" spans="1:15" ht="17.25" hidden="1" customHeight="1" x14ac:dyDescent="0.2">
      <c r="A67" s="276" t="str">
        <f>A6</f>
        <v>Programi 6a</v>
      </c>
      <c r="B67" s="937" t="str">
        <f>C6</f>
        <v xml:space="preserve">Çështjet e përgjithshme ekonomike dhe tregtare </v>
      </c>
      <c r="C67" s="937" t="e">
        <f>#REF!</f>
        <v>#REF!</v>
      </c>
      <c r="D67" s="937" t="e">
        <f>#REF!</f>
        <v>#REF!</v>
      </c>
      <c r="E67" s="937" t="e">
        <f>#REF!</f>
        <v>#REF!</v>
      </c>
      <c r="F67" s="937" t="e">
        <f>#REF!</f>
        <v>#REF!</v>
      </c>
      <c r="G67" s="937" t="e">
        <f>#REF!</f>
        <v>#REF!</v>
      </c>
      <c r="H67" s="937" t="e">
        <f>#REF!</f>
        <v>#REF!</v>
      </c>
      <c r="I67" s="937" t="e">
        <f>#REF!</f>
        <v>#REF!</v>
      </c>
      <c r="J67" s="937" t="e">
        <f>#REF!</f>
        <v>#REF!</v>
      </c>
      <c r="K67" s="937" t="e">
        <f>#REF!</f>
        <v>#REF!</v>
      </c>
      <c r="L67" s="937" t="e">
        <f>#REF!</f>
        <v>#REF!</v>
      </c>
      <c r="M67" s="937" t="e">
        <f>#REF!</f>
        <v>#REF!</v>
      </c>
      <c r="N67" s="937" t="e">
        <f>#REF!</f>
        <v>#REF!</v>
      </c>
      <c r="O67" s="937" t="e">
        <f>#REF!</f>
        <v>#REF!</v>
      </c>
    </row>
    <row r="68" spans="1:15" ht="17.25" hidden="1" customHeight="1" x14ac:dyDescent="0.2">
      <c r="A68" s="646" t="str">
        <f>'(B3) Struktura Funksionale'!B35</f>
        <v>04110</v>
      </c>
      <c r="B68" s="568"/>
      <c r="C68" s="568"/>
      <c r="D68" s="568"/>
      <c r="E68" s="568"/>
      <c r="F68" s="568"/>
      <c r="G68" s="568"/>
      <c r="H68" s="568"/>
      <c r="I68" s="568"/>
      <c r="J68" s="568"/>
      <c r="K68" s="568"/>
      <c r="L68" s="568"/>
      <c r="M68" s="568"/>
      <c r="N68" s="568"/>
      <c r="O68" s="569"/>
    </row>
    <row r="69" spans="1:15" ht="21" hidden="1" customHeight="1" x14ac:dyDescent="0.2">
      <c r="A69" s="964" t="str">
        <f t="shared" ref="A69:G69" si="21">A15</f>
        <v>SHPENZIME TË PRITSHME</v>
      </c>
      <c r="B69" s="965">
        <f t="shared" si="21"/>
        <v>0</v>
      </c>
      <c r="C69" s="965">
        <f t="shared" si="21"/>
        <v>0</v>
      </c>
      <c r="D69" s="965">
        <f t="shared" si="21"/>
        <v>0</v>
      </c>
      <c r="E69" s="965">
        <f t="shared" si="21"/>
        <v>0</v>
      </c>
      <c r="F69" s="965">
        <f t="shared" si="21"/>
        <v>0</v>
      </c>
      <c r="G69" s="966">
        <f t="shared" si="21"/>
        <v>0</v>
      </c>
      <c r="H69" s="131"/>
      <c r="I69" s="967" t="str">
        <f t="shared" ref="I69:O69" si="22">I15</f>
        <v xml:space="preserve">TË ARDHURAT E PRITSHME </v>
      </c>
      <c r="J69" s="965">
        <f t="shared" si="22"/>
        <v>0</v>
      </c>
      <c r="K69" s="965">
        <f t="shared" si="22"/>
        <v>0</v>
      </c>
      <c r="L69" s="965">
        <f t="shared" si="22"/>
        <v>0</v>
      </c>
      <c r="M69" s="965">
        <f t="shared" si="22"/>
        <v>0</v>
      </c>
      <c r="N69" s="965">
        <f t="shared" si="22"/>
        <v>0</v>
      </c>
      <c r="O69" s="966">
        <f t="shared" si="22"/>
        <v>0</v>
      </c>
    </row>
    <row r="70" spans="1:15" ht="19.5" hidden="1" customHeight="1" x14ac:dyDescent="0.2">
      <c r="A70" s="211"/>
      <c r="B70" s="417">
        <f t="shared" ref="B70:G70" si="23">B16</f>
        <v>2019</v>
      </c>
      <c r="C70" s="417">
        <f t="shared" si="23"/>
        <v>2020</v>
      </c>
      <c r="D70" s="417">
        <f t="shared" si="23"/>
        <v>2021</v>
      </c>
      <c r="E70" s="251">
        <f t="shared" si="23"/>
        <v>2022</v>
      </c>
      <c r="F70" s="251">
        <f t="shared" si="23"/>
        <v>2023</v>
      </c>
      <c r="G70" s="251">
        <f t="shared" si="23"/>
        <v>2024</v>
      </c>
      <c r="H70" s="212"/>
      <c r="I70" s="414"/>
      <c r="J70" s="417">
        <f t="shared" ref="J70:O70" si="24">J16</f>
        <v>2019</v>
      </c>
      <c r="K70" s="417">
        <f t="shared" si="24"/>
        <v>2020</v>
      </c>
      <c r="L70" s="417">
        <f t="shared" si="24"/>
        <v>2021</v>
      </c>
      <c r="M70" s="251">
        <f t="shared" si="24"/>
        <v>2022</v>
      </c>
      <c r="N70" s="251">
        <f t="shared" si="24"/>
        <v>2023</v>
      </c>
      <c r="O70" s="251">
        <f t="shared" si="24"/>
        <v>2024</v>
      </c>
    </row>
    <row r="71" spans="1:15" s="10" customFormat="1" ht="12.75" hidden="1" x14ac:dyDescent="0.2">
      <c r="A71" s="418"/>
      <c r="B71" s="411"/>
      <c r="C71" s="411"/>
      <c r="D71" s="411"/>
      <c r="E71" s="412"/>
      <c r="F71" s="412"/>
      <c r="G71" s="413"/>
      <c r="H71" s="212"/>
      <c r="I71" s="410"/>
      <c r="J71" s="411"/>
      <c r="K71" s="411"/>
      <c r="L71" s="411"/>
      <c r="M71" s="412"/>
      <c r="N71" s="412"/>
      <c r="O71" s="413"/>
    </row>
    <row r="72" spans="1:15" ht="12.75" hidden="1" x14ac:dyDescent="0.2">
      <c r="A72" s="415" t="str">
        <f>A18</f>
        <v>SHPENZIME TË PRITSHME</v>
      </c>
      <c r="B72" s="345">
        <f>VLOOKUP(A67,'(C1) Shpenzimet vitet e kaluara'!A$9:O$177,5,FALSE)</f>
        <v>0</v>
      </c>
      <c r="C72" s="345">
        <f>VLOOKUP(A67,'(C1) Shpenzimet vitet e kaluara'!A$9:O$177,9,FALSE)</f>
        <v>0</v>
      </c>
      <c r="D72" s="345">
        <f>VLOOKUP(A67,'(C1) Shpenzimet vitet e kaluara'!A$9:O$177,13,FALSE)</f>
        <v>0</v>
      </c>
      <c r="E72" s="416"/>
      <c r="F72" s="416"/>
      <c r="G72" s="416"/>
      <c r="H72" s="131"/>
      <c r="I72" s="938" t="str">
        <f>I18</f>
        <v>VLERËSIM I ARDHURAVE NGA TARIFAT</v>
      </c>
      <c r="J72" s="939"/>
      <c r="K72" s="939"/>
      <c r="L72" s="939"/>
      <c r="M72" s="939"/>
      <c r="N72" s="939"/>
      <c r="O72" s="940"/>
    </row>
    <row r="73" spans="1:15" ht="12.75" hidden="1" x14ac:dyDescent="0.2">
      <c r="A73" s="125"/>
      <c r="B73" s="210"/>
      <c r="C73" s="126"/>
      <c r="D73" s="126"/>
      <c r="E73" s="10"/>
      <c r="F73" s="10"/>
      <c r="G73" s="133"/>
      <c r="H73" s="10"/>
      <c r="I73" s="137" t="str">
        <f>I19</f>
        <v>VLERËSIM I ARDHURAVE NGA TARIFAT</v>
      </c>
      <c r="J73" s="35">
        <f>VLOOKUP($A67,'(C1) Shpenzimet vitet e kaluara'!$A$9:$O$177,6,FALSE)</f>
        <v>0</v>
      </c>
      <c r="K73" s="35">
        <f>VLOOKUP($A67,'(C1) Shpenzimet vitet e kaluara'!$A$9:$O$177,10,FALSE)</f>
        <v>0</v>
      </c>
      <c r="L73" s="35">
        <f>VLOOKUP($A67,'(C1) Shpenzimet vitet e kaluara'!$A$9:$O$177,14,FALSE)</f>
        <v>0</v>
      </c>
      <c r="M73" s="37"/>
      <c r="N73" s="37"/>
      <c r="O73" s="37"/>
    </row>
    <row r="74" spans="1:15" ht="12.75" hidden="1" x14ac:dyDescent="0.2">
      <c r="A74" s="944" t="str">
        <f t="shared" ref="A74:G75" si="25">A20</f>
        <v>SHPENZIME TË PRITSHME</v>
      </c>
      <c r="B74" s="945">
        <f t="shared" si="25"/>
        <v>0</v>
      </c>
      <c r="C74" s="945">
        <f t="shared" si="25"/>
        <v>0</v>
      </c>
      <c r="D74" s="945">
        <f t="shared" si="25"/>
        <v>0</v>
      </c>
      <c r="E74" s="945">
        <f t="shared" si="25"/>
        <v>0</v>
      </c>
      <c r="F74" s="945">
        <f t="shared" si="25"/>
        <v>0</v>
      </c>
      <c r="G74" s="946">
        <f t="shared" si="25"/>
        <v>0</v>
      </c>
      <c r="H74" s="10"/>
    </row>
    <row r="75" spans="1:15" ht="12.75" hidden="1" x14ac:dyDescent="0.2">
      <c r="A75" s="938" t="str">
        <f t="shared" si="25"/>
        <v>KOSTO DIREKTE PËR PROJEKTET DHE SHPENZIMET KAPITALE</v>
      </c>
      <c r="B75" s="939">
        <f t="shared" si="25"/>
        <v>0</v>
      </c>
      <c r="C75" s="939">
        <f t="shared" si="25"/>
        <v>0</v>
      </c>
      <c r="D75" s="939">
        <f t="shared" si="25"/>
        <v>0</v>
      </c>
      <c r="E75" s="939">
        <f t="shared" si="25"/>
        <v>0</v>
      </c>
      <c r="F75" s="939">
        <f t="shared" si="25"/>
        <v>0</v>
      </c>
      <c r="G75" s="940">
        <f t="shared" si="25"/>
        <v>0</v>
      </c>
      <c r="H75" s="31"/>
      <c r="I75" s="938" t="str">
        <f t="shared" ref="I75:I80" si="26">I22</f>
        <v>VLERËSIMI I TË ARDHURAVE ME DESTINACION</v>
      </c>
      <c r="J75" s="939"/>
      <c r="K75" s="939"/>
      <c r="L75" s="939"/>
      <c r="M75" s="939"/>
      <c r="N75" s="939"/>
      <c r="O75" s="940"/>
    </row>
    <row r="76" spans="1:15" ht="12.75" hidden="1" x14ac:dyDescent="0.2">
      <c r="A76" s="124" t="str">
        <f t="shared" ref="A76:D98" si="27">A22</f>
        <v>Pagat</v>
      </c>
      <c r="B76" s="941">
        <f t="shared" si="27"/>
        <v>600</v>
      </c>
      <c r="C76" s="942">
        <f t="shared" si="27"/>
        <v>0</v>
      </c>
      <c r="D76" s="943">
        <f t="shared" si="27"/>
        <v>0</v>
      </c>
      <c r="E76" s="129"/>
      <c r="F76" s="129"/>
      <c r="G76" s="129"/>
      <c r="H76" s="31"/>
      <c r="I76" s="390" t="str">
        <f t="shared" si="26"/>
        <v>Transferta e kushtëzuar</v>
      </c>
      <c r="J76" s="387"/>
      <c r="K76" s="389"/>
      <c r="L76" s="388"/>
      <c r="M76" s="128"/>
      <c r="N76" s="128"/>
      <c r="O76" s="132"/>
    </row>
    <row r="77" spans="1:15" ht="12.75" hidden="1" x14ac:dyDescent="0.2">
      <c r="A77" s="124" t="str">
        <f t="shared" si="27"/>
        <v>Sigurimet Shoqërore</v>
      </c>
      <c r="B77" s="941">
        <f t="shared" si="27"/>
        <v>601</v>
      </c>
      <c r="C77" s="942">
        <f t="shared" si="27"/>
        <v>0</v>
      </c>
      <c r="D77" s="943">
        <f t="shared" si="27"/>
        <v>0</v>
      </c>
      <c r="E77" s="129"/>
      <c r="F77" s="129"/>
      <c r="G77" s="129"/>
      <c r="H77" s="31"/>
      <c r="I77" s="390" t="str">
        <f t="shared" si="26"/>
        <v>Trasferta Specifike</v>
      </c>
      <c r="J77" s="387"/>
      <c r="K77" s="389"/>
      <c r="L77" s="388"/>
      <c r="M77" s="128"/>
      <c r="N77" s="128"/>
      <c r="O77" s="132"/>
    </row>
    <row r="78" spans="1:15" ht="12.75" hidden="1" x14ac:dyDescent="0.2">
      <c r="A78" s="124" t="str">
        <f t="shared" si="27"/>
        <v>Mallra dhe shërbime</v>
      </c>
      <c r="B78" s="941">
        <f t="shared" si="27"/>
        <v>602</v>
      </c>
      <c r="C78" s="942">
        <f t="shared" si="27"/>
        <v>0</v>
      </c>
      <c r="D78" s="943">
        <f t="shared" si="27"/>
        <v>0</v>
      </c>
      <c r="E78" s="129"/>
      <c r="F78" s="129"/>
      <c r="G78" s="129"/>
      <c r="H78" s="53"/>
      <c r="I78" s="390" t="str">
        <f t="shared" si="26"/>
        <v>Trashëgimi me destinacion</v>
      </c>
      <c r="J78" s="387"/>
      <c r="K78" s="389"/>
      <c r="L78" s="388"/>
      <c r="M78" s="302">
        <f>VLOOKUP($A67,'(C4) Trashëgimi me destinacion'!$A$8:$F$168,4,FALSE)</f>
        <v>0</v>
      </c>
      <c r="N78" s="548">
        <f>VLOOKUP($A67,'(C4) Trashëgimi me destinacion'!$A$8:$F$168,5,FALSE)</f>
        <v>0</v>
      </c>
      <c r="O78" s="548">
        <f>VLOOKUP($A67,'(C4) Trashëgimi me destinacion'!$A$8:$F$168,6,FALSE)</f>
        <v>0</v>
      </c>
    </row>
    <row r="79" spans="1:15" ht="12.75" hidden="1" x14ac:dyDescent="0.2">
      <c r="A79" s="124" t="str">
        <f t="shared" si="27"/>
        <v>Subvencione</v>
      </c>
      <c r="B79" s="941">
        <f t="shared" si="27"/>
        <v>603</v>
      </c>
      <c r="C79" s="942">
        <f t="shared" si="27"/>
        <v>0</v>
      </c>
      <c r="D79" s="943">
        <f t="shared" si="27"/>
        <v>0</v>
      </c>
      <c r="E79" s="129"/>
      <c r="F79" s="129"/>
      <c r="G79" s="129"/>
      <c r="H79" s="8"/>
      <c r="I79" s="390" t="str">
        <f t="shared" si="26"/>
        <v>Burime të tjera (përfshirë gjobat)</v>
      </c>
      <c r="J79" s="387"/>
      <c r="K79" s="389"/>
      <c r="L79" s="388"/>
      <c r="M79" s="128"/>
      <c r="N79" s="128"/>
      <c r="O79" s="132"/>
    </row>
    <row r="80" spans="1:15" ht="12.75" hidden="1" x14ac:dyDescent="0.2">
      <c r="A80" s="124" t="str">
        <f t="shared" si="27"/>
        <v>Të tjera transferta korrente të brendshme</v>
      </c>
      <c r="B80" s="941">
        <f t="shared" si="27"/>
        <v>604</v>
      </c>
      <c r="C80" s="942">
        <f t="shared" si="27"/>
        <v>0</v>
      </c>
      <c r="D80" s="943">
        <f t="shared" si="27"/>
        <v>0</v>
      </c>
      <c r="E80" s="129"/>
      <c r="F80" s="129"/>
      <c r="G80" s="129"/>
      <c r="H80" s="53"/>
      <c r="I80" s="409" t="str">
        <f t="shared" si="26"/>
        <v>VLERËSIMI I TË ARDHURAVE ME DESTINACION</v>
      </c>
      <c r="J80" s="35">
        <f>VLOOKUP($A67,'(C1) Shpenzimet vitet e kaluara'!$A$9:$O$177,7,FALSE)</f>
        <v>0</v>
      </c>
      <c r="K80" s="35">
        <f>VLOOKUP($A67,'(C1) Shpenzimet vitet e kaluara'!$A$9:$O$177,11,FALSE)</f>
        <v>0</v>
      </c>
      <c r="L80" s="35">
        <f>VLOOKUP($A67,'(C1) Shpenzimet vitet e kaluara'!$A$9:$O$177,15,FALSE)</f>
        <v>0</v>
      </c>
      <c r="M80" s="129">
        <f>SUM(M76:M79)</f>
        <v>0</v>
      </c>
      <c r="N80" s="129">
        <f t="shared" ref="N80:O80" si="28">SUM(N76:N79)</f>
        <v>0</v>
      </c>
      <c r="O80" s="129">
        <f t="shared" si="28"/>
        <v>0</v>
      </c>
    </row>
    <row r="81" spans="1:15" ht="12.75" hidden="1" x14ac:dyDescent="0.2">
      <c r="A81" s="124" t="str">
        <f t="shared" si="27"/>
        <v>Transferta korrente të huaja</v>
      </c>
      <c r="B81" s="941">
        <f t="shared" si="27"/>
        <v>605</v>
      </c>
      <c r="C81" s="942">
        <f t="shared" si="27"/>
        <v>0</v>
      </c>
      <c r="D81" s="943">
        <f t="shared" si="27"/>
        <v>0</v>
      </c>
      <c r="E81" s="129"/>
      <c r="F81" s="129"/>
      <c r="G81" s="129"/>
      <c r="H81" s="53"/>
    </row>
    <row r="82" spans="1:15" ht="12.75" hidden="1" x14ac:dyDescent="0.2">
      <c r="A82" s="124" t="str">
        <f t="shared" si="27"/>
        <v>Transferta për Buxhetet Familiare dhe Individët</v>
      </c>
      <c r="B82" s="941">
        <f t="shared" si="27"/>
        <v>606</v>
      </c>
      <c r="C82" s="942">
        <f t="shared" si="27"/>
        <v>0</v>
      </c>
      <c r="D82" s="943">
        <f t="shared" si="27"/>
        <v>0</v>
      </c>
      <c r="E82" s="129"/>
      <c r="F82" s="129"/>
      <c r="G82" s="129"/>
      <c r="H82" s="53"/>
      <c r="I82" s="137" t="str">
        <f>I29</f>
        <v xml:space="preserve">TË ARDHURAT E PRITSHME </v>
      </c>
      <c r="J82" s="34">
        <f>J73+J80</f>
        <v>0</v>
      </c>
      <c r="K82" s="34">
        <f>K73+K80</f>
        <v>0</v>
      </c>
      <c r="L82" s="34">
        <f>L73+L80</f>
        <v>0</v>
      </c>
      <c r="M82" s="129">
        <f>M80+M73</f>
        <v>0</v>
      </c>
      <c r="N82" s="129">
        <f>N80+N73</f>
        <v>0</v>
      </c>
      <c r="O82" s="129">
        <f>O80+O73</f>
        <v>0</v>
      </c>
    </row>
    <row r="83" spans="1:15" ht="12.75" hidden="1" x14ac:dyDescent="0.2">
      <c r="A83" s="124" t="str">
        <f t="shared" si="27"/>
        <v>Shpenzimet kapitale</v>
      </c>
      <c r="B83" s="941" t="str">
        <f t="shared" si="27"/>
        <v>230 / 231</v>
      </c>
      <c r="C83" s="942">
        <f t="shared" si="27"/>
        <v>0</v>
      </c>
      <c r="D83" s="943">
        <f t="shared" si="27"/>
        <v>0</v>
      </c>
      <c r="E83" s="37"/>
      <c r="F83" s="37"/>
      <c r="G83" s="37"/>
      <c r="H83" s="53"/>
    </row>
    <row r="84" spans="1:15" ht="12.75" hidden="1" x14ac:dyDescent="0.2">
      <c r="A84" s="124" t="str">
        <f t="shared" si="27"/>
        <v>Rezerva</v>
      </c>
      <c r="B84" s="941">
        <f t="shared" si="27"/>
        <v>609</v>
      </c>
      <c r="C84" s="942">
        <f t="shared" si="27"/>
        <v>0</v>
      </c>
      <c r="D84" s="943">
        <f t="shared" si="27"/>
        <v>0</v>
      </c>
      <c r="E84" s="129"/>
      <c r="F84" s="129"/>
      <c r="G84" s="129"/>
      <c r="H84" s="53"/>
    </row>
    <row r="85" spans="1:15" ht="12.75" hidden="1" x14ac:dyDescent="0.2">
      <c r="A85" s="124" t="str">
        <f t="shared" si="27"/>
        <v>Interesa per kredi direkte ose bono</v>
      </c>
      <c r="B85" s="941">
        <f t="shared" si="27"/>
        <v>650</v>
      </c>
      <c r="C85" s="942">
        <f t="shared" si="27"/>
        <v>0</v>
      </c>
      <c r="D85" s="943">
        <f t="shared" si="27"/>
        <v>0</v>
      </c>
      <c r="E85" s="129"/>
      <c r="F85" s="129"/>
      <c r="G85" s="129"/>
      <c r="H85" s="53"/>
    </row>
    <row r="86" spans="1:15" ht="12.75" hidden="1" x14ac:dyDescent="0.2">
      <c r="A86" s="124" t="str">
        <f t="shared" si="27"/>
        <v>Të tjera</v>
      </c>
      <c r="B86" s="941" t="str">
        <f t="shared" si="27"/>
        <v>69 / ?</v>
      </c>
      <c r="C86" s="942">
        <f t="shared" si="27"/>
        <v>0</v>
      </c>
      <c r="D86" s="943">
        <f t="shared" si="27"/>
        <v>0</v>
      </c>
      <c r="E86" s="129"/>
      <c r="F86" s="129"/>
      <c r="G86" s="129"/>
      <c r="H86" s="53"/>
      <c r="I86" s="947" t="str">
        <f t="shared" ref="I86:O87" si="29">I32</f>
        <v>SHUMA E KËRKUAR NETO</v>
      </c>
      <c r="J86" s="948">
        <f t="shared" si="29"/>
        <v>0</v>
      </c>
      <c r="K86" s="948">
        <f t="shared" si="29"/>
        <v>0</v>
      </c>
      <c r="L86" s="948">
        <f t="shared" si="29"/>
        <v>0</v>
      </c>
      <c r="M86" s="948">
        <f t="shared" si="29"/>
        <v>0</v>
      </c>
      <c r="N86" s="948">
        <f t="shared" si="29"/>
        <v>0</v>
      </c>
      <c r="O86" s="949">
        <f t="shared" si="29"/>
        <v>0</v>
      </c>
    </row>
    <row r="87" spans="1:15" ht="12" hidden="1" customHeight="1" x14ac:dyDescent="0.2">
      <c r="A87" s="306" t="str">
        <f t="shared" si="27"/>
        <v>KOSTO DIREKTE PËR PROJEKTET DHE SHPENZIMET KAPITALE</v>
      </c>
      <c r="B87" s="941">
        <f t="shared" si="27"/>
        <v>0</v>
      </c>
      <c r="C87" s="942">
        <f t="shared" si="27"/>
        <v>0</v>
      </c>
      <c r="D87" s="943">
        <f t="shared" si="27"/>
        <v>0</v>
      </c>
      <c r="E87" s="129">
        <f>SUM(E76:E86)</f>
        <v>0</v>
      </c>
      <c r="F87" s="129">
        <f t="shared" ref="F87:G87" si="30">SUM(F76:F86)</f>
        <v>0</v>
      </c>
      <c r="G87" s="129">
        <f t="shared" si="30"/>
        <v>0</v>
      </c>
      <c r="H87" s="53"/>
      <c r="I87" s="950">
        <f t="shared" si="29"/>
        <v>0</v>
      </c>
      <c r="J87" s="951">
        <f t="shared" si="29"/>
        <v>0</v>
      </c>
      <c r="K87" s="951">
        <f t="shared" si="29"/>
        <v>0</v>
      </c>
      <c r="L87" s="951">
        <f t="shared" si="29"/>
        <v>0</v>
      </c>
      <c r="M87" s="951">
        <f t="shared" si="29"/>
        <v>0</v>
      </c>
      <c r="N87" s="951">
        <f t="shared" si="29"/>
        <v>0</v>
      </c>
      <c r="O87" s="952">
        <f t="shared" si="29"/>
        <v>0</v>
      </c>
    </row>
    <row r="88" spans="1:15" ht="12.75" hidden="1" x14ac:dyDescent="0.2">
      <c r="A88" s="938" t="str">
        <f t="shared" si="27"/>
        <v>SHPENZIME KORRENTE</v>
      </c>
      <c r="B88" s="939">
        <f t="shared" si="27"/>
        <v>0</v>
      </c>
      <c r="C88" s="939">
        <f t="shared" si="27"/>
        <v>0</v>
      </c>
      <c r="D88" s="939">
        <f t="shared" si="27"/>
        <v>0</v>
      </c>
      <c r="E88" s="939">
        <f>E34</f>
        <v>0</v>
      </c>
      <c r="F88" s="939">
        <f>F34</f>
        <v>0</v>
      </c>
      <c r="G88" s="940">
        <f>G34</f>
        <v>0</v>
      </c>
      <c r="H88" s="53"/>
      <c r="I88" s="17" t="str">
        <f>I34</f>
        <v>SHUMA E KËRKUAR NETO</v>
      </c>
      <c r="J88" s="18">
        <f t="shared" ref="J88:O88" si="31">B72-J82</f>
        <v>0</v>
      </c>
      <c r="K88" s="18">
        <f t="shared" si="31"/>
        <v>0</v>
      </c>
      <c r="L88" s="18">
        <f t="shared" si="31"/>
        <v>0</v>
      </c>
      <c r="M88" s="18">
        <f t="shared" si="31"/>
        <v>0</v>
      </c>
      <c r="N88" s="18">
        <f t="shared" si="31"/>
        <v>0</v>
      </c>
      <c r="O88" s="18">
        <f t="shared" si="31"/>
        <v>0</v>
      </c>
    </row>
    <row r="89" spans="1:15" ht="12.75" hidden="1" x14ac:dyDescent="0.2">
      <c r="A89" s="124" t="str">
        <f t="shared" si="27"/>
        <v>Pagat</v>
      </c>
      <c r="B89" s="941">
        <f t="shared" si="27"/>
        <v>600</v>
      </c>
      <c r="C89" s="942">
        <f t="shared" si="27"/>
        <v>0</v>
      </c>
      <c r="D89" s="943">
        <f t="shared" si="27"/>
        <v>0</v>
      </c>
      <c r="E89" s="37"/>
      <c r="F89" s="37"/>
      <c r="G89" s="37"/>
      <c r="H89" s="53"/>
      <c r="I89" s="53"/>
      <c r="J89" s="53"/>
      <c r="K89" s="53"/>
      <c r="L89" s="14"/>
      <c r="M89" s="54"/>
    </row>
    <row r="90" spans="1:15" ht="12.75" hidden="1" x14ac:dyDescent="0.2">
      <c r="A90" s="124" t="str">
        <f t="shared" si="27"/>
        <v>Sigurimet Shoqërore</v>
      </c>
      <c r="B90" s="941">
        <f t="shared" si="27"/>
        <v>601</v>
      </c>
      <c r="C90" s="942">
        <f t="shared" si="27"/>
        <v>0</v>
      </c>
      <c r="D90" s="943">
        <f t="shared" si="27"/>
        <v>0</v>
      </c>
      <c r="E90" s="37"/>
      <c r="F90" s="37"/>
      <c r="G90" s="37"/>
      <c r="H90" s="53"/>
    </row>
    <row r="91" spans="1:15" ht="12.75" hidden="1" x14ac:dyDescent="0.2">
      <c r="A91" s="124" t="str">
        <f t="shared" si="27"/>
        <v>Mallra dhe shërbime</v>
      </c>
      <c r="B91" s="941">
        <f t="shared" si="27"/>
        <v>602</v>
      </c>
      <c r="C91" s="942">
        <f t="shared" si="27"/>
        <v>0</v>
      </c>
      <c r="D91" s="943">
        <f t="shared" si="27"/>
        <v>0</v>
      </c>
      <c r="E91" s="37"/>
      <c r="F91" s="37"/>
      <c r="G91" s="37"/>
      <c r="H91" s="53"/>
      <c r="I91" s="252" t="str">
        <f>I37</f>
        <v>Angazhimet</v>
      </c>
      <c r="J91" s="1002" t="str">
        <f>J37</f>
        <v>Vlera Totale për Aktivitet</v>
      </c>
      <c r="K91" s="1003"/>
      <c r="L91" s="1004"/>
      <c r="M91" s="129">
        <f>VLOOKUP($A67,'(C5) Angazhimet'!$A$8:$F$168,4,FALSE)</f>
        <v>0</v>
      </c>
      <c r="N91" s="129">
        <f>VLOOKUP($A67,'(C5) Angazhimet'!$A$8:$F$168,5,FALSE)</f>
        <v>0</v>
      </c>
      <c r="O91" s="129">
        <f>VLOOKUP($A67,'(C5) Angazhimet'!$A$8:$F$168,6,FALSE)</f>
        <v>0</v>
      </c>
    </row>
    <row r="92" spans="1:15" ht="12.75" hidden="1" x14ac:dyDescent="0.2">
      <c r="A92" s="124" t="str">
        <f t="shared" si="27"/>
        <v>Subvencione</v>
      </c>
      <c r="B92" s="941">
        <f t="shared" si="27"/>
        <v>603</v>
      </c>
      <c r="C92" s="942">
        <f t="shared" si="27"/>
        <v>0</v>
      </c>
      <c r="D92" s="943">
        <f t="shared" si="27"/>
        <v>0</v>
      </c>
      <c r="E92" s="37"/>
      <c r="F92" s="37"/>
      <c r="G92" s="37"/>
      <c r="H92" s="53"/>
      <c r="I92" s="318" t="str">
        <f>I38</f>
        <v>Qëllime</v>
      </c>
      <c r="J92" s="1002" t="str">
        <f>J38</f>
        <v>Shpenzimet kapitale</v>
      </c>
      <c r="K92" s="1003"/>
      <c r="L92" s="1004"/>
      <c r="M92" s="128"/>
      <c r="N92" s="128"/>
      <c r="O92" s="132"/>
    </row>
    <row r="93" spans="1:15" ht="12.75" hidden="1" x14ac:dyDescent="0.2">
      <c r="A93" s="124" t="str">
        <f t="shared" si="27"/>
        <v>Të tjera transferta korrente të brendshme</v>
      </c>
      <c r="B93" s="941">
        <f t="shared" si="27"/>
        <v>604</v>
      </c>
      <c r="C93" s="942">
        <f t="shared" si="27"/>
        <v>0</v>
      </c>
      <c r="D93" s="943">
        <f t="shared" si="27"/>
        <v>0</v>
      </c>
      <c r="E93" s="37"/>
      <c r="F93" s="37"/>
      <c r="G93" s="37"/>
      <c r="H93" s="53"/>
      <c r="I93" s="315"/>
      <c r="J93" s="1002" t="str">
        <f>J39</f>
        <v>Mallra dhe shërbime</v>
      </c>
      <c r="K93" s="1003"/>
      <c r="L93" s="1004"/>
      <c r="M93" s="128"/>
      <c r="N93" s="128"/>
      <c r="O93" s="132"/>
    </row>
    <row r="94" spans="1:15" ht="12.75" hidden="1" x14ac:dyDescent="0.2">
      <c r="A94" s="124" t="str">
        <f t="shared" si="27"/>
        <v>Transferta korrente të huaja</v>
      </c>
      <c r="B94" s="941">
        <f t="shared" si="27"/>
        <v>605</v>
      </c>
      <c r="C94" s="942">
        <f t="shared" si="27"/>
        <v>0</v>
      </c>
      <c r="D94" s="943">
        <f t="shared" si="27"/>
        <v>0</v>
      </c>
      <c r="E94" s="37"/>
      <c r="F94" s="37"/>
      <c r="G94" s="37"/>
      <c r="H94" s="53"/>
      <c r="I94" s="315"/>
      <c r="J94" s="1002" t="str">
        <f>J40</f>
        <v>Qëllime të mëtejshme</v>
      </c>
      <c r="K94" s="1003"/>
      <c r="L94" s="1004"/>
      <c r="M94" s="128"/>
      <c r="N94" s="128"/>
      <c r="O94" s="132"/>
    </row>
    <row r="95" spans="1:15" ht="12.75" hidden="1" x14ac:dyDescent="0.2">
      <c r="A95" s="124" t="str">
        <f t="shared" si="27"/>
        <v>Transferta për Buxhetet Familiare dhe Individët</v>
      </c>
      <c r="B95" s="941">
        <f t="shared" si="27"/>
        <v>606</v>
      </c>
      <c r="C95" s="942">
        <f t="shared" si="27"/>
        <v>0</v>
      </c>
      <c r="D95" s="943">
        <f t="shared" si="27"/>
        <v>0</v>
      </c>
      <c r="E95" s="37"/>
      <c r="F95" s="37"/>
      <c r="G95" s="37"/>
      <c r="H95" s="53"/>
      <c r="I95" s="315"/>
      <c r="J95" s="998"/>
      <c r="K95" s="998"/>
      <c r="L95" s="998"/>
      <c r="M95" s="344" t="str">
        <f>IF(SUM(M92:M94)=M91,"OK","STOP")</f>
        <v>OK</v>
      </c>
      <c r="N95" s="344" t="str">
        <f>IF(SUM(N92:N94)=N91,"OK","STOP")</f>
        <v>OK</v>
      </c>
      <c r="O95" s="344" t="str">
        <f>IF(SUM(O92:O94)=O91,"OK","STOP")</f>
        <v>OK</v>
      </c>
    </row>
    <row r="96" spans="1:15" ht="12.75" hidden="1" x14ac:dyDescent="0.2">
      <c r="A96" s="648" t="str">
        <f t="shared" si="27"/>
        <v>Shpenzimet kapitale</v>
      </c>
      <c r="B96" s="968" t="str">
        <f t="shared" si="27"/>
        <v>230 / 231</v>
      </c>
      <c r="C96" s="969">
        <f t="shared" si="27"/>
        <v>0</v>
      </c>
      <c r="D96" s="970">
        <f t="shared" si="27"/>
        <v>0</v>
      </c>
      <c r="E96" s="129"/>
      <c r="F96" s="129"/>
      <c r="G96" s="129"/>
      <c r="H96" s="53"/>
      <c r="I96" s="421" t="str">
        <f>I43</f>
        <v>Shpjegimet teknike</v>
      </c>
      <c r="J96" s="10"/>
      <c r="K96" s="10"/>
      <c r="L96" s="10"/>
      <c r="M96" s="10"/>
      <c r="N96" s="10"/>
      <c r="O96" s="10"/>
    </row>
    <row r="97" spans="1:15" ht="12.75" hidden="1" x14ac:dyDescent="0.2">
      <c r="A97" s="124" t="str">
        <f t="shared" si="27"/>
        <v>Rezerva</v>
      </c>
      <c r="B97" s="941">
        <f t="shared" si="27"/>
        <v>609</v>
      </c>
      <c r="C97" s="942">
        <f t="shared" si="27"/>
        <v>0</v>
      </c>
      <c r="D97" s="943">
        <f t="shared" si="27"/>
        <v>0</v>
      </c>
      <c r="E97" s="37"/>
      <c r="F97" s="37"/>
      <c r="G97" s="37"/>
      <c r="H97" s="53"/>
      <c r="I97" s="419">
        <f>M70</f>
        <v>2022</v>
      </c>
      <c r="J97" s="983"/>
      <c r="K97" s="984"/>
      <c r="L97" s="984"/>
      <c r="M97" s="984"/>
      <c r="N97" s="984"/>
      <c r="O97" s="985"/>
    </row>
    <row r="98" spans="1:15" ht="12.75" hidden="1" x14ac:dyDescent="0.2">
      <c r="A98" s="124" t="str">
        <f t="shared" si="27"/>
        <v>Interesa per kredi direkte ose bono</v>
      </c>
      <c r="B98" s="971">
        <f t="shared" si="27"/>
        <v>650</v>
      </c>
      <c r="C98" s="972">
        <f t="shared" si="27"/>
        <v>0</v>
      </c>
      <c r="D98" s="973">
        <f t="shared" si="27"/>
        <v>0</v>
      </c>
      <c r="E98" s="37"/>
      <c r="F98" s="37"/>
      <c r="G98" s="37"/>
      <c r="H98" s="53"/>
      <c r="I98" s="420"/>
      <c r="J98" s="986"/>
      <c r="K98" s="987"/>
      <c r="L98" s="987"/>
      <c r="M98" s="987"/>
      <c r="N98" s="987"/>
      <c r="O98" s="988"/>
    </row>
    <row r="99" spans="1:15" ht="12.75" hidden="1" x14ac:dyDescent="0.2">
      <c r="A99" s="252" t="str">
        <f>A45</f>
        <v>Të tjera</v>
      </c>
      <c r="B99" s="941" t="str">
        <f>B45</f>
        <v>69 / ?</v>
      </c>
      <c r="C99" s="942">
        <f>C45</f>
        <v>0</v>
      </c>
      <c r="D99" s="439" t="str">
        <f>IF(OR(E99&lt;0,F99&lt;0,G99&lt;0),"STOP","OK!")</f>
        <v>OK!</v>
      </c>
      <c r="E99" s="130">
        <f>-E87+E72-(SUM(E89:E98))</f>
        <v>0</v>
      </c>
      <c r="F99" s="308">
        <f t="shared" ref="F99:G99" si="32">-F87+F72-(SUM(F89:F98))</f>
        <v>0</v>
      </c>
      <c r="G99" s="308">
        <f t="shared" si="32"/>
        <v>0</v>
      </c>
      <c r="H99" s="53"/>
      <c r="I99" s="419">
        <f>N70</f>
        <v>2023</v>
      </c>
      <c r="J99" s="983"/>
      <c r="K99" s="984"/>
      <c r="L99" s="984"/>
      <c r="M99" s="984"/>
      <c r="N99" s="984"/>
      <c r="O99" s="985"/>
    </row>
    <row r="100" spans="1:15" ht="12.75" hidden="1" x14ac:dyDescent="0.2">
      <c r="A100" s="124" t="str">
        <f>A46</f>
        <v>SHPENZIME KORRENTE</v>
      </c>
      <c r="B100" s="974"/>
      <c r="C100" s="975"/>
      <c r="D100" s="976"/>
      <c r="E100" s="129">
        <f>SUM(E89:E99)</f>
        <v>0</v>
      </c>
      <c r="F100" s="129">
        <f t="shared" ref="F100:G100" si="33">SUM(F89:F99)</f>
        <v>0</v>
      </c>
      <c r="G100" s="129">
        <f t="shared" si="33"/>
        <v>0</v>
      </c>
      <c r="H100" s="53"/>
      <c r="I100" s="420"/>
      <c r="J100" s="989"/>
      <c r="K100" s="990"/>
      <c r="L100" s="990"/>
      <c r="M100" s="990"/>
      <c r="N100" s="990"/>
      <c r="O100" s="991"/>
    </row>
    <row r="101" spans="1:15" ht="12.75" hidden="1" x14ac:dyDescent="0.2">
      <c r="A101" s="125"/>
      <c r="B101" s="210"/>
      <c r="C101" s="126"/>
      <c r="D101" s="126"/>
      <c r="E101" s="10"/>
      <c r="F101" s="10"/>
      <c r="G101" s="133"/>
      <c r="H101" s="53"/>
      <c r="I101" s="419">
        <f>O70</f>
        <v>2024</v>
      </c>
      <c r="J101" s="983"/>
      <c r="K101" s="984"/>
      <c r="L101" s="984"/>
      <c r="M101" s="984"/>
      <c r="N101" s="984"/>
      <c r="O101" s="985"/>
    </row>
    <row r="102" spans="1:15" ht="12.75" hidden="1" x14ac:dyDescent="0.2">
      <c r="A102" s="137" t="str">
        <f>A48</f>
        <v>SHPENZIME TË PRITSHME</v>
      </c>
      <c r="B102" s="34">
        <f>B72</f>
        <v>0</v>
      </c>
      <c r="C102" s="34">
        <f t="shared" ref="C102:D102" si="34">C72</f>
        <v>0</v>
      </c>
      <c r="D102" s="34">
        <f t="shared" si="34"/>
        <v>0</v>
      </c>
      <c r="E102" s="129">
        <f>E87+E100</f>
        <v>0</v>
      </c>
      <c r="F102" s="129">
        <f>F87+F100</f>
        <v>0</v>
      </c>
      <c r="G102" s="129">
        <f t="shared" ref="G102" si="35">G87+G100</f>
        <v>0</v>
      </c>
      <c r="H102" s="53"/>
      <c r="I102" s="420"/>
      <c r="J102" s="989"/>
      <c r="K102" s="990"/>
      <c r="L102" s="990"/>
      <c r="M102" s="990"/>
      <c r="N102" s="990"/>
      <c r="O102" s="991"/>
    </row>
    <row r="103" spans="1:15" ht="17.25" hidden="1" customHeight="1" x14ac:dyDescent="0.2"/>
    <row r="105" spans="1:15" ht="17.25" customHeight="1" x14ac:dyDescent="0.2">
      <c r="A105" s="213" t="str">
        <f t="shared" ref="A105:O105" si="36">A66</f>
        <v>Nënfunksioni 6</v>
      </c>
      <c r="B105" s="937" t="str">
        <f t="shared" si="36"/>
        <v>041 Çështjet e përgjithshme ekonomike, tregtare dhe të punës</v>
      </c>
      <c r="C105" s="937">
        <f t="shared" si="36"/>
        <v>0</v>
      </c>
      <c r="D105" s="937">
        <f t="shared" si="36"/>
        <v>0</v>
      </c>
      <c r="E105" s="937">
        <f t="shared" si="36"/>
        <v>0</v>
      </c>
      <c r="F105" s="937">
        <f t="shared" si="36"/>
        <v>0</v>
      </c>
      <c r="G105" s="937">
        <f t="shared" si="36"/>
        <v>0</v>
      </c>
      <c r="H105" s="937">
        <f t="shared" si="36"/>
        <v>0</v>
      </c>
      <c r="I105" s="937">
        <f t="shared" si="36"/>
        <v>0</v>
      </c>
      <c r="J105" s="937">
        <f t="shared" si="36"/>
        <v>0</v>
      </c>
      <c r="K105" s="937">
        <f t="shared" si="36"/>
        <v>0</v>
      </c>
      <c r="L105" s="937">
        <f t="shared" si="36"/>
        <v>0</v>
      </c>
      <c r="M105" s="937">
        <f t="shared" si="36"/>
        <v>0</v>
      </c>
      <c r="N105" s="937">
        <f t="shared" si="36"/>
        <v>0</v>
      </c>
      <c r="O105" s="937">
        <f t="shared" si="36"/>
        <v>0</v>
      </c>
    </row>
    <row r="106" spans="1:15" ht="17.25" customHeight="1" x14ac:dyDescent="0.2">
      <c r="A106" s="276" t="str">
        <f>A7</f>
        <v>Programi 6b</v>
      </c>
      <c r="B106" s="937" t="str">
        <f>C7</f>
        <v>Mbështetje për zhvillimin ekonomik</v>
      </c>
      <c r="C106" s="937" t="e">
        <f>#REF!</f>
        <v>#REF!</v>
      </c>
      <c r="D106" s="937" t="e">
        <f>#REF!</f>
        <v>#REF!</v>
      </c>
      <c r="E106" s="937" t="e">
        <f>#REF!</f>
        <v>#REF!</v>
      </c>
      <c r="F106" s="937" t="e">
        <f>#REF!</f>
        <v>#REF!</v>
      </c>
      <c r="G106" s="937" t="e">
        <f>#REF!</f>
        <v>#REF!</v>
      </c>
      <c r="H106" s="937" t="e">
        <f>#REF!</f>
        <v>#REF!</v>
      </c>
      <c r="I106" s="937" t="e">
        <f>#REF!</f>
        <v>#REF!</v>
      </c>
      <c r="J106" s="937" t="e">
        <f>#REF!</f>
        <v>#REF!</v>
      </c>
      <c r="K106" s="937" t="e">
        <f>#REF!</f>
        <v>#REF!</v>
      </c>
      <c r="L106" s="937" t="e">
        <f>#REF!</f>
        <v>#REF!</v>
      </c>
      <c r="M106" s="937" t="e">
        <f>#REF!</f>
        <v>#REF!</v>
      </c>
      <c r="N106" s="937" t="e">
        <f>#REF!</f>
        <v>#REF!</v>
      </c>
      <c r="O106" s="937" t="e">
        <f>#REF!</f>
        <v>#REF!</v>
      </c>
    </row>
    <row r="107" spans="1:15" ht="17.25" customHeight="1" x14ac:dyDescent="0.2">
      <c r="A107" s="646" t="str">
        <f>'(B3) Struktura Funksionale'!B36</f>
        <v>04130</v>
      </c>
      <c r="B107" s="568"/>
      <c r="C107" s="568"/>
      <c r="D107" s="568"/>
      <c r="E107" s="568"/>
      <c r="F107" s="568"/>
      <c r="G107" s="568"/>
      <c r="H107" s="568"/>
      <c r="I107" s="568"/>
      <c r="J107" s="568"/>
      <c r="K107" s="568"/>
      <c r="L107" s="568"/>
      <c r="M107" s="568"/>
      <c r="N107" s="568"/>
      <c r="O107" s="569"/>
    </row>
    <row r="108" spans="1:15" ht="24.75" customHeight="1" x14ac:dyDescent="0.2">
      <c r="A108" s="964" t="str">
        <f t="shared" ref="A108:G108" si="37">A69</f>
        <v>SHPENZIME TË PRITSHME</v>
      </c>
      <c r="B108" s="965">
        <f t="shared" si="37"/>
        <v>0</v>
      </c>
      <c r="C108" s="965">
        <f t="shared" si="37"/>
        <v>0</v>
      </c>
      <c r="D108" s="965">
        <f t="shared" si="37"/>
        <v>0</v>
      </c>
      <c r="E108" s="965">
        <f t="shared" si="37"/>
        <v>0</v>
      </c>
      <c r="F108" s="965">
        <f t="shared" si="37"/>
        <v>0</v>
      </c>
      <c r="G108" s="966">
        <f t="shared" si="37"/>
        <v>0</v>
      </c>
      <c r="H108" s="131"/>
      <c r="I108" s="967" t="str">
        <f t="shared" ref="I108:O108" si="38">I69</f>
        <v xml:space="preserve">TË ARDHURAT E PRITSHME </v>
      </c>
      <c r="J108" s="965">
        <f t="shared" si="38"/>
        <v>0</v>
      </c>
      <c r="K108" s="965">
        <f t="shared" si="38"/>
        <v>0</v>
      </c>
      <c r="L108" s="965">
        <f t="shared" si="38"/>
        <v>0</v>
      </c>
      <c r="M108" s="965">
        <f t="shared" si="38"/>
        <v>0</v>
      </c>
      <c r="N108" s="965">
        <f t="shared" si="38"/>
        <v>0</v>
      </c>
      <c r="O108" s="966">
        <f t="shared" si="38"/>
        <v>0</v>
      </c>
    </row>
    <row r="109" spans="1:15" ht="21" customHeight="1" x14ac:dyDescent="0.2">
      <c r="A109" s="211"/>
      <c r="B109" s="417">
        <f t="shared" ref="B109:G109" si="39">B70</f>
        <v>2019</v>
      </c>
      <c r="C109" s="417">
        <f t="shared" si="39"/>
        <v>2020</v>
      </c>
      <c r="D109" s="417">
        <f t="shared" si="39"/>
        <v>2021</v>
      </c>
      <c r="E109" s="251">
        <f t="shared" si="39"/>
        <v>2022</v>
      </c>
      <c r="F109" s="251">
        <f t="shared" si="39"/>
        <v>2023</v>
      </c>
      <c r="G109" s="251">
        <f t="shared" si="39"/>
        <v>2024</v>
      </c>
      <c r="H109" s="212"/>
      <c r="I109" s="414"/>
      <c r="J109" s="417">
        <f t="shared" ref="J109:O109" si="40">J70</f>
        <v>2019</v>
      </c>
      <c r="K109" s="417">
        <f t="shared" si="40"/>
        <v>2020</v>
      </c>
      <c r="L109" s="417">
        <f t="shared" si="40"/>
        <v>2021</v>
      </c>
      <c r="M109" s="251">
        <f t="shared" si="40"/>
        <v>2022</v>
      </c>
      <c r="N109" s="251">
        <f t="shared" si="40"/>
        <v>2023</v>
      </c>
      <c r="O109" s="251">
        <f t="shared" si="40"/>
        <v>2024</v>
      </c>
    </row>
    <row r="110" spans="1:15" ht="12.75" x14ac:dyDescent="0.2">
      <c r="A110" s="423"/>
      <c r="B110" s="391"/>
      <c r="C110" s="425"/>
      <c r="D110" s="426"/>
      <c r="E110" s="349"/>
      <c r="F110" s="349"/>
      <c r="G110" s="350"/>
      <c r="H110" s="131"/>
      <c r="I110" s="423"/>
      <c r="J110" s="424"/>
      <c r="K110" s="347"/>
      <c r="L110" s="348"/>
      <c r="M110" s="349"/>
      <c r="N110" s="349"/>
      <c r="O110" s="350"/>
    </row>
    <row r="111" spans="1:15" ht="12.75" x14ac:dyDescent="0.2">
      <c r="A111" s="137" t="str">
        <f>A72</f>
        <v>SHPENZIME TË PRITSHME</v>
      </c>
      <c r="B111" s="34">
        <f>VLOOKUP(A106,'(C1) Shpenzimet vitet e kaluara'!A$9:O$177,5,FALSE)</f>
        <v>1686</v>
      </c>
      <c r="C111" s="34">
        <f>VLOOKUP(A106,'(C1) Shpenzimet vitet e kaluara'!A$9:O$177,9,FALSE)</f>
        <v>1759</v>
      </c>
      <c r="D111" s="34">
        <f>VLOOKUP(A106,'(C1) Shpenzimet vitet e kaluara'!A$9:O$177,13,FALSE)</f>
        <v>1883</v>
      </c>
      <c r="E111" s="37">
        <v>1843</v>
      </c>
      <c r="F111" s="37">
        <v>1843</v>
      </c>
      <c r="G111" s="37">
        <v>1843</v>
      </c>
      <c r="H111" s="131"/>
      <c r="I111" s="938" t="str">
        <f t="shared" ref="I111:O111" si="41">I72</f>
        <v>VLERËSIM I ARDHURAVE NGA TARIFAT</v>
      </c>
      <c r="J111" s="939">
        <f t="shared" si="41"/>
        <v>0</v>
      </c>
      <c r="K111" s="939">
        <f t="shared" si="41"/>
        <v>0</v>
      </c>
      <c r="L111" s="939">
        <f t="shared" si="41"/>
        <v>0</v>
      </c>
      <c r="M111" s="939">
        <f t="shared" si="41"/>
        <v>0</v>
      </c>
      <c r="N111" s="939">
        <f t="shared" si="41"/>
        <v>0</v>
      </c>
      <c r="O111" s="940">
        <f t="shared" si="41"/>
        <v>0</v>
      </c>
    </row>
    <row r="112" spans="1:15" ht="12.75" x14ac:dyDescent="0.2">
      <c r="A112" s="125"/>
      <c r="B112" s="210"/>
      <c r="C112" s="126"/>
      <c r="D112" s="126"/>
      <c r="E112" s="10"/>
      <c r="F112" s="10"/>
      <c r="G112" s="133"/>
      <c r="H112" s="10"/>
      <c r="I112" s="137" t="str">
        <f>I73</f>
        <v>VLERËSIM I ARDHURAVE NGA TARIFAT</v>
      </c>
      <c r="J112" s="35">
        <f>VLOOKUP($A106,'(C1) Shpenzimet vitet e kaluara'!$A$9:$O$177,6,FALSE)</f>
        <v>0</v>
      </c>
      <c r="K112" s="35">
        <f>VLOOKUP($A106,'(C1) Shpenzimet vitet e kaluara'!$A$9:$O$177,10,FALSE)</f>
        <v>0</v>
      </c>
      <c r="L112" s="35">
        <f>VLOOKUP($A106,'(C1) Shpenzimet vitet e kaluara'!$A$9:$O$177,14,FALSE)</f>
        <v>0</v>
      </c>
      <c r="M112" s="37"/>
      <c r="N112" s="37"/>
      <c r="O112" s="37"/>
    </row>
    <row r="113" spans="1:15" ht="12.75" x14ac:dyDescent="0.2">
      <c r="A113" s="944" t="str">
        <f t="shared" ref="A113:G114" si="42">A74</f>
        <v>SHPENZIME TË PRITSHME</v>
      </c>
      <c r="B113" s="945">
        <f t="shared" si="42"/>
        <v>0</v>
      </c>
      <c r="C113" s="945">
        <f t="shared" si="42"/>
        <v>0</v>
      </c>
      <c r="D113" s="945">
        <f t="shared" si="42"/>
        <v>0</v>
      </c>
      <c r="E113" s="945">
        <f t="shared" si="42"/>
        <v>0</v>
      </c>
      <c r="F113" s="945">
        <f t="shared" si="42"/>
        <v>0</v>
      </c>
      <c r="G113" s="946">
        <f t="shared" si="42"/>
        <v>0</v>
      </c>
      <c r="H113" s="10"/>
    </row>
    <row r="114" spans="1:15" ht="12.75" x14ac:dyDescent="0.2">
      <c r="A114" s="938" t="str">
        <f t="shared" si="42"/>
        <v>KOSTO DIREKTE PËR PROJEKTET DHE SHPENZIMET KAPITALE</v>
      </c>
      <c r="B114" s="939">
        <f t="shared" si="42"/>
        <v>0</v>
      </c>
      <c r="C114" s="939">
        <f t="shared" si="42"/>
        <v>0</v>
      </c>
      <c r="D114" s="939">
        <f t="shared" si="42"/>
        <v>0</v>
      </c>
      <c r="E114" s="939">
        <f t="shared" si="42"/>
        <v>0</v>
      </c>
      <c r="F114" s="939">
        <f t="shared" si="42"/>
        <v>0</v>
      </c>
      <c r="G114" s="940">
        <f t="shared" si="42"/>
        <v>0</v>
      </c>
      <c r="H114" s="31"/>
      <c r="I114" s="938" t="str">
        <f t="shared" ref="I114:I119" si="43">I75</f>
        <v>VLERËSIMI I TË ARDHURAVE ME DESTINACION</v>
      </c>
      <c r="J114" s="939"/>
      <c r="K114" s="939"/>
      <c r="L114" s="939"/>
      <c r="M114" s="939"/>
      <c r="N114" s="939"/>
      <c r="O114" s="940"/>
    </row>
    <row r="115" spans="1:15" ht="12.75" x14ac:dyDescent="0.2">
      <c r="A115" s="124" t="str">
        <f t="shared" ref="A115:D137" si="44">A76</f>
        <v>Pagat</v>
      </c>
      <c r="B115" s="941">
        <f t="shared" si="44"/>
        <v>600</v>
      </c>
      <c r="C115" s="942">
        <f t="shared" si="44"/>
        <v>0</v>
      </c>
      <c r="D115" s="943">
        <f t="shared" si="44"/>
        <v>0</v>
      </c>
      <c r="E115" s="129"/>
      <c r="F115" s="129"/>
      <c r="G115" s="129"/>
      <c r="H115" s="31"/>
      <c r="I115" s="390" t="str">
        <f t="shared" si="43"/>
        <v>Transferta e kushtëzuar</v>
      </c>
      <c r="J115" s="387"/>
      <c r="K115" s="389"/>
      <c r="L115" s="388"/>
      <c r="M115" s="128">
        <v>1723</v>
      </c>
      <c r="N115" s="128">
        <v>1723</v>
      </c>
      <c r="O115" s="132">
        <v>1723</v>
      </c>
    </row>
    <row r="116" spans="1:15" ht="12.75" x14ac:dyDescent="0.2">
      <c r="A116" s="124" t="str">
        <f t="shared" si="44"/>
        <v>Sigurimet Shoqërore</v>
      </c>
      <c r="B116" s="941">
        <f t="shared" si="44"/>
        <v>601</v>
      </c>
      <c r="C116" s="942">
        <f t="shared" si="44"/>
        <v>0</v>
      </c>
      <c r="D116" s="943">
        <f t="shared" si="44"/>
        <v>0</v>
      </c>
      <c r="E116" s="129"/>
      <c r="F116" s="129"/>
      <c r="G116" s="129"/>
      <c r="H116" s="31"/>
      <c r="I116" s="390" t="str">
        <f t="shared" si="43"/>
        <v>Trasferta Specifike</v>
      </c>
      <c r="J116" s="387"/>
      <c r="K116" s="389"/>
      <c r="L116" s="388"/>
      <c r="M116" s="128"/>
      <c r="N116" s="128"/>
      <c r="O116" s="132"/>
    </row>
    <row r="117" spans="1:15" ht="12.75" x14ac:dyDescent="0.2">
      <c r="A117" s="124" t="str">
        <f t="shared" si="44"/>
        <v>Mallra dhe shërbime</v>
      </c>
      <c r="B117" s="941">
        <f t="shared" si="44"/>
        <v>602</v>
      </c>
      <c r="C117" s="942">
        <f t="shared" si="44"/>
        <v>0</v>
      </c>
      <c r="D117" s="943">
        <f t="shared" si="44"/>
        <v>0</v>
      </c>
      <c r="E117" s="129"/>
      <c r="F117" s="129"/>
      <c r="G117" s="129"/>
      <c r="H117" s="53"/>
      <c r="I117" s="390" t="str">
        <f t="shared" si="43"/>
        <v>Trashëgimi me destinacion</v>
      </c>
      <c r="J117" s="387"/>
      <c r="K117" s="389"/>
      <c r="L117" s="388"/>
      <c r="M117" s="302">
        <f>VLOOKUP($A106,'(C4) Trashëgimi me destinacion'!$A$8:$F$168,4,FALSE)</f>
        <v>0</v>
      </c>
      <c r="N117" s="548">
        <f>VLOOKUP($A106,'(C4) Trashëgimi me destinacion'!$A$8:$F$168,5,FALSE)</f>
        <v>0</v>
      </c>
      <c r="O117" s="548">
        <f>VLOOKUP($A106,'(C4) Trashëgimi me destinacion'!$A$8:$F$168,6,FALSE)</f>
        <v>0</v>
      </c>
    </row>
    <row r="118" spans="1:15" ht="12.75" x14ac:dyDescent="0.2">
      <c r="A118" s="124" t="str">
        <f t="shared" si="44"/>
        <v>Subvencione</v>
      </c>
      <c r="B118" s="941">
        <f t="shared" si="44"/>
        <v>603</v>
      </c>
      <c r="C118" s="942">
        <f t="shared" si="44"/>
        <v>0</v>
      </c>
      <c r="D118" s="943">
        <f t="shared" si="44"/>
        <v>0</v>
      </c>
      <c r="E118" s="129"/>
      <c r="F118" s="129"/>
      <c r="G118" s="129"/>
      <c r="H118" s="8"/>
      <c r="I118" s="390" t="str">
        <f t="shared" si="43"/>
        <v>Burime të tjera (përfshirë gjobat)</v>
      </c>
      <c r="J118" s="387"/>
      <c r="K118" s="389"/>
      <c r="L118" s="388"/>
      <c r="M118" s="128"/>
      <c r="N118" s="128"/>
      <c r="O118" s="132"/>
    </row>
    <row r="119" spans="1:15" ht="12.75" x14ac:dyDescent="0.2">
      <c r="A119" s="124" t="str">
        <f t="shared" si="44"/>
        <v>Të tjera transferta korrente të brendshme</v>
      </c>
      <c r="B119" s="941">
        <f t="shared" si="44"/>
        <v>604</v>
      </c>
      <c r="C119" s="942">
        <f t="shared" si="44"/>
        <v>0</v>
      </c>
      <c r="D119" s="943">
        <f t="shared" si="44"/>
        <v>0</v>
      </c>
      <c r="E119" s="129"/>
      <c r="F119" s="129"/>
      <c r="G119" s="129"/>
      <c r="H119" s="53"/>
      <c r="I119" s="390" t="str">
        <f t="shared" si="43"/>
        <v>VLERËSIMI I TË ARDHURAVE ME DESTINACION</v>
      </c>
      <c r="J119" s="35">
        <f>VLOOKUP($A106,'(C1) Shpenzimet vitet e kaluara'!$A$9:$O$177,7,FALSE)</f>
        <v>1686</v>
      </c>
      <c r="K119" s="35">
        <f>VLOOKUP($A106,'(C1) Shpenzimet vitet e kaluara'!$A$9:$O$177,11,FALSE)</f>
        <v>1759</v>
      </c>
      <c r="L119" s="35">
        <f>VLOOKUP($A106,'(C1) Shpenzimet vitet e kaluara'!$A$9:$O$177,15,FALSE)</f>
        <v>1763</v>
      </c>
      <c r="M119" s="129">
        <f>SUM(M115:M118)</f>
        <v>1723</v>
      </c>
      <c r="N119" s="129">
        <f t="shared" ref="N119:O119" si="45">SUM(N115:N118)</f>
        <v>1723</v>
      </c>
      <c r="O119" s="129">
        <f t="shared" si="45"/>
        <v>1723</v>
      </c>
    </row>
    <row r="120" spans="1:15" ht="12.75" x14ac:dyDescent="0.2">
      <c r="A120" s="124" t="str">
        <f t="shared" si="44"/>
        <v>Transferta korrente të huaja</v>
      </c>
      <c r="B120" s="941">
        <f t="shared" si="44"/>
        <v>605</v>
      </c>
      <c r="C120" s="942">
        <f t="shared" si="44"/>
        <v>0</v>
      </c>
      <c r="D120" s="943">
        <f t="shared" si="44"/>
        <v>0</v>
      </c>
      <c r="E120" s="129"/>
      <c r="F120" s="129"/>
      <c r="G120" s="129"/>
      <c r="H120" s="53"/>
    </row>
    <row r="121" spans="1:15" ht="12.75" x14ac:dyDescent="0.2">
      <c r="A121" s="124" t="str">
        <f t="shared" si="44"/>
        <v>Transferta për Buxhetet Familiare dhe Individët</v>
      </c>
      <c r="B121" s="941">
        <f t="shared" si="44"/>
        <v>606</v>
      </c>
      <c r="C121" s="942">
        <f t="shared" si="44"/>
        <v>0</v>
      </c>
      <c r="D121" s="943">
        <f t="shared" si="44"/>
        <v>0</v>
      </c>
      <c r="E121" s="129"/>
      <c r="F121" s="129"/>
      <c r="G121" s="129"/>
      <c r="H121" s="53"/>
      <c r="I121" s="137" t="str">
        <f>I82</f>
        <v xml:space="preserve">TË ARDHURAT E PRITSHME </v>
      </c>
      <c r="J121" s="34">
        <f>J112+J119</f>
        <v>1686</v>
      </c>
      <c r="K121" s="34">
        <f>K112+K119</f>
        <v>1759</v>
      </c>
      <c r="L121" s="34">
        <f>L112+L119</f>
        <v>1763</v>
      </c>
      <c r="M121" s="129">
        <f>M119+M112</f>
        <v>1723</v>
      </c>
      <c r="N121" s="129">
        <f>N119+N112</f>
        <v>1723</v>
      </c>
      <c r="O121" s="129">
        <f>O119+O112</f>
        <v>1723</v>
      </c>
    </row>
    <row r="122" spans="1:15" ht="12.75" x14ac:dyDescent="0.2">
      <c r="A122" s="124" t="str">
        <f t="shared" si="44"/>
        <v>Shpenzimet kapitale</v>
      </c>
      <c r="B122" s="941" t="str">
        <f t="shared" si="44"/>
        <v>230 / 231</v>
      </c>
      <c r="C122" s="942">
        <f t="shared" si="44"/>
        <v>0</v>
      </c>
      <c r="D122" s="943">
        <f t="shared" si="44"/>
        <v>0</v>
      </c>
      <c r="E122" s="37"/>
      <c r="F122" s="37"/>
      <c r="G122" s="37"/>
      <c r="H122" s="53"/>
    </row>
    <row r="123" spans="1:15" ht="12.75" x14ac:dyDescent="0.2">
      <c r="A123" s="124" t="str">
        <f t="shared" si="44"/>
        <v>Rezerva</v>
      </c>
      <c r="B123" s="941">
        <f t="shared" si="44"/>
        <v>609</v>
      </c>
      <c r="C123" s="942">
        <f t="shared" si="44"/>
        <v>0</v>
      </c>
      <c r="D123" s="943">
        <f t="shared" si="44"/>
        <v>0</v>
      </c>
      <c r="E123" s="129"/>
      <c r="F123" s="129"/>
      <c r="G123" s="129"/>
      <c r="H123" s="53"/>
    </row>
    <row r="124" spans="1:15" ht="12.75" x14ac:dyDescent="0.2">
      <c r="A124" s="124" t="str">
        <f t="shared" si="44"/>
        <v>Interesa per kredi direkte ose bono</v>
      </c>
      <c r="B124" s="941">
        <f t="shared" si="44"/>
        <v>650</v>
      </c>
      <c r="C124" s="942">
        <f t="shared" si="44"/>
        <v>0</v>
      </c>
      <c r="D124" s="943">
        <f t="shared" si="44"/>
        <v>0</v>
      </c>
      <c r="E124" s="129"/>
      <c r="F124" s="129"/>
      <c r="G124" s="129"/>
      <c r="H124" s="53"/>
    </row>
    <row r="125" spans="1:15" ht="12.75" x14ac:dyDescent="0.2">
      <c r="A125" s="124" t="str">
        <f t="shared" si="44"/>
        <v>Të tjera</v>
      </c>
      <c r="B125" s="941" t="str">
        <f t="shared" si="44"/>
        <v>69 / ?</v>
      </c>
      <c r="C125" s="942">
        <f t="shared" si="44"/>
        <v>0</v>
      </c>
      <c r="D125" s="943">
        <f t="shared" si="44"/>
        <v>0</v>
      </c>
      <c r="E125" s="129"/>
      <c r="F125" s="129"/>
      <c r="G125" s="129"/>
      <c r="H125" s="53"/>
      <c r="I125" s="947" t="str">
        <f t="shared" ref="I125:O126" si="46">I86</f>
        <v>SHUMA E KËRKUAR NETO</v>
      </c>
      <c r="J125" s="948">
        <f t="shared" si="46"/>
        <v>0</v>
      </c>
      <c r="K125" s="948">
        <f t="shared" si="46"/>
        <v>0</v>
      </c>
      <c r="L125" s="948">
        <f t="shared" si="46"/>
        <v>0</v>
      </c>
      <c r="M125" s="948">
        <f t="shared" si="46"/>
        <v>0</v>
      </c>
      <c r="N125" s="948">
        <f t="shared" si="46"/>
        <v>0</v>
      </c>
      <c r="O125" s="949">
        <f t="shared" si="46"/>
        <v>0</v>
      </c>
    </row>
    <row r="126" spans="1:15" ht="12.75" customHeight="1" x14ac:dyDescent="0.2">
      <c r="A126" s="306" t="str">
        <f t="shared" si="44"/>
        <v>KOSTO DIREKTE PËR PROJEKTET DHE SHPENZIMET KAPITALE</v>
      </c>
      <c r="B126" s="941">
        <f t="shared" si="44"/>
        <v>0</v>
      </c>
      <c r="C126" s="942">
        <f t="shared" si="44"/>
        <v>0</v>
      </c>
      <c r="D126" s="943">
        <f t="shared" si="44"/>
        <v>0</v>
      </c>
      <c r="E126" s="129">
        <f>SUM(E115:E125)</f>
        <v>0</v>
      </c>
      <c r="F126" s="129">
        <f t="shared" ref="F126:G126" si="47">SUM(F115:F125)</f>
        <v>0</v>
      </c>
      <c r="G126" s="129">
        <f t="shared" si="47"/>
        <v>0</v>
      </c>
      <c r="H126" s="53"/>
      <c r="I126" s="950">
        <f t="shared" si="46"/>
        <v>0</v>
      </c>
      <c r="J126" s="951">
        <f t="shared" si="46"/>
        <v>0</v>
      </c>
      <c r="K126" s="951">
        <f t="shared" si="46"/>
        <v>0</v>
      </c>
      <c r="L126" s="951">
        <f t="shared" si="46"/>
        <v>0</v>
      </c>
      <c r="M126" s="951">
        <f t="shared" si="46"/>
        <v>0</v>
      </c>
      <c r="N126" s="951">
        <f t="shared" si="46"/>
        <v>0</v>
      </c>
      <c r="O126" s="952">
        <f t="shared" si="46"/>
        <v>0</v>
      </c>
    </row>
    <row r="127" spans="1:15" ht="12.75" x14ac:dyDescent="0.2">
      <c r="A127" s="938" t="str">
        <f t="shared" si="44"/>
        <v>SHPENZIME KORRENTE</v>
      </c>
      <c r="B127" s="939">
        <f t="shared" si="44"/>
        <v>0</v>
      </c>
      <c r="C127" s="939">
        <f t="shared" si="44"/>
        <v>0</v>
      </c>
      <c r="D127" s="939">
        <f t="shared" si="44"/>
        <v>0</v>
      </c>
      <c r="E127" s="939">
        <f>E88</f>
        <v>0</v>
      </c>
      <c r="F127" s="939">
        <f>F88</f>
        <v>0</v>
      </c>
      <c r="G127" s="940">
        <f>G88</f>
        <v>0</v>
      </c>
      <c r="H127" s="53"/>
      <c r="I127" s="17" t="str">
        <f>I88</f>
        <v>SHUMA E KËRKUAR NETO</v>
      </c>
      <c r="J127" s="18">
        <f t="shared" ref="J127:O127" si="48">B111-J121</f>
        <v>0</v>
      </c>
      <c r="K127" s="18">
        <f t="shared" si="48"/>
        <v>0</v>
      </c>
      <c r="L127" s="18">
        <f t="shared" si="48"/>
        <v>120</v>
      </c>
      <c r="M127" s="18">
        <f t="shared" si="48"/>
        <v>120</v>
      </c>
      <c r="N127" s="18">
        <f t="shared" si="48"/>
        <v>120</v>
      </c>
      <c r="O127" s="18">
        <f t="shared" si="48"/>
        <v>120</v>
      </c>
    </row>
    <row r="128" spans="1:15" ht="12.75" x14ac:dyDescent="0.2">
      <c r="A128" s="124" t="str">
        <f t="shared" si="44"/>
        <v>Pagat</v>
      </c>
      <c r="B128" s="941">
        <f t="shared" si="44"/>
        <v>600</v>
      </c>
      <c r="C128" s="942">
        <f t="shared" si="44"/>
        <v>0</v>
      </c>
      <c r="D128" s="943">
        <f t="shared" si="44"/>
        <v>0</v>
      </c>
      <c r="E128" s="37">
        <v>1416</v>
      </c>
      <c r="F128" s="37">
        <v>1416</v>
      </c>
      <c r="G128" s="37">
        <v>1416</v>
      </c>
      <c r="H128" s="53"/>
      <c r="I128" s="53"/>
      <c r="J128" s="53"/>
      <c r="K128" s="53"/>
      <c r="L128" s="14"/>
      <c r="M128" s="54"/>
    </row>
    <row r="129" spans="1:15" ht="12.75" x14ac:dyDescent="0.2">
      <c r="A129" s="124" t="str">
        <f t="shared" si="44"/>
        <v>Sigurimet Shoqërore</v>
      </c>
      <c r="B129" s="941">
        <f t="shared" si="44"/>
        <v>601</v>
      </c>
      <c r="C129" s="942">
        <f t="shared" si="44"/>
        <v>0</v>
      </c>
      <c r="D129" s="943">
        <f t="shared" si="44"/>
        <v>0</v>
      </c>
      <c r="E129" s="37">
        <v>237</v>
      </c>
      <c r="F129" s="37">
        <v>237</v>
      </c>
      <c r="G129" s="37">
        <v>237</v>
      </c>
      <c r="H129" s="53"/>
    </row>
    <row r="130" spans="1:15" ht="12.75" x14ac:dyDescent="0.2">
      <c r="A130" s="124" t="str">
        <f t="shared" si="44"/>
        <v>Mallra dhe shërbime</v>
      </c>
      <c r="B130" s="941">
        <f t="shared" si="44"/>
        <v>602</v>
      </c>
      <c r="C130" s="942">
        <f t="shared" si="44"/>
        <v>0</v>
      </c>
      <c r="D130" s="943">
        <f t="shared" si="44"/>
        <v>0</v>
      </c>
      <c r="E130" s="37">
        <v>190</v>
      </c>
      <c r="F130" s="37">
        <v>190</v>
      </c>
      <c r="G130" s="37">
        <v>190</v>
      </c>
      <c r="H130" s="53"/>
      <c r="I130" s="252" t="str">
        <f>I91</f>
        <v>Angazhimet</v>
      </c>
      <c r="J130" s="1002" t="str">
        <f>J91</f>
        <v>Vlera Totale për Aktivitet</v>
      </c>
      <c r="K130" s="1003"/>
      <c r="L130" s="1004"/>
      <c r="M130" s="129">
        <f>VLOOKUP($A106,'(C5) Angazhimet'!$A$8:$F$168,4,FALSE)</f>
        <v>0</v>
      </c>
      <c r="N130" s="129">
        <f>VLOOKUP($A106,'(C5) Angazhimet'!$A$8:$F$168,5,FALSE)</f>
        <v>0</v>
      </c>
      <c r="O130" s="129">
        <f>VLOOKUP($A106,'(C5) Angazhimet'!$A$8:$F$168,6,FALSE)</f>
        <v>0</v>
      </c>
    </row>
    <row r="131" spans="1:15" ht="12.75" x14ac:dyDescent="0.2">
      <c r="A131" s="124" t="str">
        <f t="shared" si="44"/>
        <v>Subvencione</v>
      </c>
      <c r="B131" s="941">
        <f t="shared" si="44"/>
        <v>603</v>
      </c>
      <c r="C131" s="942">
        <f t="shared" si="44"/>
        <v>0</v>
      </c>
      <c r="D131" s="943">
        <f t="shared" si="44"/>
        <v>0</v>
      </c>
      <c r="E131" s="37"/>
      <c r="F131" s="37"/>
      <c r="G131" s="37"/>
      <c r="H131" s="53"/>
      <c r="I131" s="318" t="str">
        <f>I92</f>
        <v>Qëllime</v>
      </c>
      <c r="J131" s="1002" t="str">
        <f>J92</f>
        <v>Shpenzimet kapitale</v>
      </c>
      <c r="K131" s="1003"/>
      <c r="L131" s="1004"/>
      <c r="M131" s="128"/>
      <c r="N131" s="128"/>
      <c r="O131" s="132"/>
    </row>
    <row r="132" spans="1:15" ht="12.75" x14ac:dyDescent="0.2">
      <c r="A132" s="124" t="str">
        <f t="shared" si="44"/>
        <v>Të tjera transferta korrente të brendshme</v>
      </c>
      <c r="B132" s="941">
        <f t="shared" si="44"/>
        <v>604</v>
      </c>
      <c r="C132" s="942">
        <f t="shared" si="44"/>
        <v>0</v>
      </c>
      <c r="D132" s="943">
        <f t="shared" si="44"/>
        <v>0</v>
      </c>
      <c r="E132" s="37"/>
      <c r="F132" s="37"/>
      <c r="G132" s="37"/>
      <c r="H132" s="53"/>
      <c r="I132" s="315"/>
      <c r="J132" s="1002" t="str">
        <f>J93</f>
        <v>Mallra dhe shërbime</v>
      </c>
      <c r="K132" s="1003"/>
      <c r="L132" s="1004"/>
      <c r="M132" s="128"/>
      <c r="N132" s="128"/>
      <c r="O132" s="132"/>
    </row>
    <row r="133" spans="1:15" ht="12.75" x14ac:dyDescent="0.2">
      <c r="A133" s="124" t="str">
        <f t="shared" si="44"/>
        <v>Transferta korrente të huaja</v>
      </c>
      <c r="B133" s="941">
        <f t="shared" si="44"/>
        <v>605</v>
      </c>
      <c r="C133" s="942">
        <f t="shared" si="44"/>
        <v>0</v>
      </c>
      <c r="D133" s="943">
        <f t="shared" si="44"/>
        <v>0</v>
      </c>
      <c r="E133" s="37"/>
      <c r="F133" s="37"/>
      <c r="G133" s="37"/>
      <c r="H133" s="53"/>
      <c r="I133" s="315"/>
      <c r="J133" s="1002" t="str">
        <f>J94</f>
        <v>Qëllime të mëtejshme</v>
      </c>
      <c r="K133" s="1003"/>
      <c r="L133" s="1004"/>
      <c r="M133" s="128"/>
      <c r="N133" s="128"/>
      <c r="O133" s="132"/>
    </row>
    <row r="134" spans="1:15" ht="12.75" x14ac:dyDescent="0.2">
      <c r="A134" s="124" t="str">
        <f t="shared" si="44"/>
        <v>Transferta për Buxhetet Familiare dhe Individët</v>
      </c>
      <c r="B134" s="941">
        <f t="shared" si="44"/>
        <v>606</v>
      </c>
      <c r="C134" s="942">
        <f t="shared" si="44"/>
        <v>0</v>
      </c>
      <c r="D134" s="943">
        <f t="shared" si="44"/>
        <v>0</v>
      </c>
      <c r="E134" s="37"/>
      <c r="F134" s="37"/>
      <c r="G134" s="37"/>
      <c r="H134" s="53"/>
      <c r="I134" s="315"/>
      <c r="J134" s="998"/>
      <c r="K134" s="998"/>
      <c r="L134" s="998"/>
      <c r="M134" s="344" t="str">
        <f>IF(SUM(M131:M133)=M130,"OK","STOP")</f>
        <v>OK</v>
      </c>
      <c r="N134" s="344" t="str">
        <f>IF(SUM(N131:N133)=N130,"OK","STOP")</f>
        <v>OK</v>
      </c>
      <c r="O134" s="344" t="str">
        <f>IF(SUM(O131:O133)=O130,"OK","STOP")</f>
        <v>OK</v>
      </c>
    </row>
    <row r="135" spans="1:15" ht="12.75" x14ac:dyDescent="0.2">
      <c r="A135" s="648" t="str">
        <f t="shared" si="44"/>
        <v>Shpenzimet kapitale</v>
      </c>
      <c r="B135" s="968" t="str">
        <f t="shared" si="44"/>
        <v>230 / 231</v>
      </c>
      <c r="C135" s="969">
        <f t="shared" si="44"/>
        <v>0</v>
      </c>
      <c r="D135" s="970">
        <f t="shared" si="44"/>
        <v>0</v>
      </c>
      <c r="E135" s="129"/>
      <c r="F135" s="129"/>
      <c r="G135" s="129"/>
      <c r="H135" s="53"/>
      <c r="I135" s="421" t="str">
        <f>I96</f>
        <v>Shpjegimet teknike</v>
      </c>
      <c r="J135" s="10"/>
      <c r="K135" s="10"/>
      <c r="L135" s="10"/>
      <c r="M135" s="10"/>
      <c r="N135" s="10"/>
      <c r="O135" s="10"/>
    </row>
    <row r="136" spans="1:15" ht="12.75" x14ac:dyDescent="0.2">
      <c r="A136" s="124" t="str">
        <f t="shared" si="44"/>
        <v>Rezerva</v>
      </c>
      <c r="B136" s="941">
        <f t="shared" si="44"/>
        <v>609</v>
      </c>
      <c r="C136" s="942">
        <f t="shared" si="44"/>
        <v>0</v>
      </c>
      <c r="D136" s="943">
        <f t="shared" si="44"/>
        <v>0</v>
      </c>
      <c r="E136" s="37"/>
      <c r="F136" s="37"/>
      <c r="G136" s="37"/>
      <c r="H136" s="53"/>
      <c r="I136" s="419">
        <f>M109</f>
        <v>2022</v>
      </c>
      <c r="J136" s="983"/>
      <c r="K136" s="984"/>
      <c r="L136" s="984"/>
      <c r="M136" s="984"/>
      <c r="N136" s="984"/>
      <c r="O136" s="985"/>
    </row>
    <row r="137" spans="1:15" ht="12.75" x14ac:dyDescent="0.2">
      <c r="A137" s="124" t="str">
        <f t="shared" si="44"/>
        <v>Interesa per kredi direkte ose bono</v>
      </c>
      <c r="B137" s="971">
        <f t="shared" si="44"/>
        <v>650</v>
      </c>
      <c r="C137" s="972">
        <f t="shared" si="44"/>
        <v>0</v>
      </c>
      <c r="D137" s="973">
        <f t="shared" si="44"/>
        <v>0</v>
      </c>
      <c r="E137" s="37"/>
      <c r="F137" s="37"/>
      <c r="G137" s="37"/>
      <c r="H137" s="53"/>
      <c r="I137" s="420"/>
      <c r="J137" s="986"/>
      <c r="K137" s="987"/>
      <c r="L137" s="987"/>
      <c r="M137" s="987"/>
      <c r="N137" s="987"/>
      <c r="O137" s="988"/>
    </row>
    <row r="138" spans="1:15" ht="12.75" x14ac:dyDescent="0.2">
      <c r="A138" s="252" t="str">
        <f>A99</f>
        <v>Të tjera</v>
      </c>
      <c r="B138" s="941" t="str">
        <f>B99</f>
        <v>69 / ?</v>
      </c>
      <c r="C138" s="942">
        <f>C99</f>
        <v>0</v>
      </c>
      <c r="D138" s="439" t="str">
        <f>IF(OR(E138&lt;0,F138&lt;0,G138&lt;0),"STOP","OK!")</f>
        <v>OK!</v>
      </c>
      <c r="E138" s="130">
        <f>-E126+E111-(SUM(E128:E137))</f>
        <v>0</v>
      </c>
      <c r="F138" s="308">
        <f t="shared" ref="F138:G138" si="49">-F126+F111-(SUM(F128:F137))</f>
        <v>0</v>
      </c>
      <c r="G138" s="308">
        <f t="shared" si="49"/>
        <v>0</v>
      </c>
      <c r="H138" s="53"/>
      <c r="I138" s="419">
        <f>N109</f>
        <v>2023</v>
      </c>
      <c r="J138" s="983"/>
      <c r="K138" s="984"/>
      <c r="L138" s="984"/>
      <c r="M138" s="984"/>
      <c r="N138" s="984"/>
      <c r="O138" s="985"/>
    </row>
    <row r="139" spans="1:15" ht="12.75" x14ac:dyDescent="0.2">
      <c r="A139" s="124" t="str">
        <f>A100</f>
        <v>SHPENZIME KORRENTE</v>
      </c>
      <c r="B139" s="974"/>
      <c r="C139" s="975"/>
      <c r="D139" s="976"/>
      <c r="E139" s="129">
        <f>SUM(E128:E138)</f>
        <v>1843</v>
      </c>
      <c r="F139" s="129">
        <f t="shared" ref="F139:G139" si="50">SUM(F128:F138)</f>
        <v>1843</v>
      </c>
      <c r="G139" s="129">
        <f t="shared" si="50"/>
        <v>1843</v>
      </c>
      <c r="H139" s="53"/>
      <c r="I139" s="420"/>
      <c r="J139" s="989"/>
      <c r="K139" s="990"/>
      <c r="L139" s="990"/>
      <c r="M139" s="990"/>
      <c r="N139" s="990"/>
      <c r="O139" s="991"/>
    </row>
    <row r="140" spans="1:15" ht="12.75" x14ac:dyDescent="0.2">
      <c r="A140" s="125"/>
      <c r="B140" s="210"/>
      <c r="C140" s="126"/>
      <c r="D140" s="126"/>
      <c r="E140" s="10"/>
      <c r="F140" s="10"/>
      <c r="G140" s="133"/>
      <c r="H140" s="53"/>
      <c r="I140" s="419">
        <f>O109</f>
        <v>2024</v>
      </c>
      <c r="J140" s="983"/>
      <c r="K140" s="984"/>
      <c r="L140" s="984"/>
      <c r="M140" s="984"/>
      <c r="N140" s="984"/>
      <c r="O140" s="985"/>
    </row>
    <row r="141" spans="1:15" ht="12.75" x14ac:dyDescent="0.2">
      <c r="A141" s="137" t="str">
        <f>A102</f>
        <v>SHPENZIME TË PRITSHME</v>
      </c>
      <c r="B141" s="34">
        <f>B111</f>
        <v>1686</v>
      </c>
      <c r="C141" s="34">
        <f t="shared" ref="C141:D141" si="51">C111</f>
        <v>1759</v>
      </c>
      <c r="D141" s="34">
        <f t="shared" si="51"/>
        <v>1883</v>
      </c>
      <c r="E141" s="129">
        <f>E126+E139</f>
        <v>1843</v>
      </c>
      <c r="F141" s="129">
        <f>F126+F139</f>
        <v>1843</v>
      </c>
      <c r="G141" s="129">
        <f t="shared" ref="G141" si="52">G126+G139</f>
        <v>1843</v>
      </c>
      <c r="H141" s="53"/>
      <c r="I141" s="420"/>
      <c r="J141" s="989"/>
      <c r="K141" s="990"/>
      <c r="L141" s="990"/>
      <c r="M141" s="990"/>
      <c r="N141" s="990"/>
      <c r="O141" s="991"/>
    </row>
    <row r="144" spans="1:15" ht="17.25" hidden="1" customHeight="1" x14ac:dyDescent="0.2">
      <c r="A144" s="213" t="str">
        <f t="shared" ref="A144:O144" si="53">A66</f>
        <v>Nënfunksioni 6</v>
      </c>
      <c r="B144" s="937" t="str">
        <f t="shared" si="53"/>
        <v>041 Çështjet e përgjithshme ekonomike, tregtare dhe të punës</v>
      </c>
      <c r="C144" s="937">
        <f t="shared" si="53"/>
        <v>0</v>
      </c>
      <c r="D144" s="937">
        <f t="shared" si="53"/>
        <v>0</v>
      </c>
      <c r="E144" s="937">
        <f t="shared" si="53"/>
        <v>0</v>
      </c>
      <c r="F144" s="937">
        <f t="shared" si="53"/>
        <v>0</v>
      </c>
      <c r="G144" s="937">
        <f t="shared" si="53"/>
        <v>0</v>
      </c>
      <c r="H144" s="937">
        <f t="shared" si="53"/>
        <v>0</v>
      </c>
      <c r="I144" s="937">
        <f t="shared" si="53"/>
        <v>0</v>
      </c>
      <c r="J144" s="937">
        <f t="shared" si="53"/>
        <v>0</v>
      </c>
      <c r="K144" s="937">
        <f t="shared" si="53"/>
        <v>0</v>
      </c>
      <c r="L144" s="937">
        <f t="shared" si="53"/>
        <v>0</v>
      </c>
      <c r="M144" s="937">
        <f t="shared" si="53"/>
        <v>0</v>
      </c>
      <c r="N144" s="937">
        <f t="shared" si="53"/>
        <v>0</v>
      </c>
      <c r="O144" s="937">
        <f t="shared" si="53"/>
        <v>0</v>
      </c>
    </row>
    <row r="145" spans="1:15" ht="17.25" hidden="1" customHeight="1" x14ac:dyDescent="0.2">
      <c r="A145" s="276" t="str">
        <f>A8</f>
        <v>Programi 6c</v>
      </c>
      <c r="B145" s="937" t="str">
        <f>C8</f>
        <v>Promovimi i biznesit lokal</v>
      </c>
      <c r="C145" s="937" t="e">
        <f>#REF!</f>
        <v>#REF!</v>
      </c>
      <c r="D145" s="937" t="e">
        <f>#REF!</f>
        <v>#REF!</v>
      </c>
      <c r="E145" s="937" t="e">
        <f>#REF!</f>
        <v>#REF!</v>
      </c>
      <c r="F145" s="937" t="e">
        <f>#REF!</f>
        <v>#REF!</v>
      </c>
      <c r="G145" s="937" t="e">
        <f>#REF!</f>
        <v>#REF!</v>
      </c>
      <c r="H145" s="937" t="e">
        <f>#REF!</f>
        <v>#REF!</v>
      </c>
      <c r="I145" s="937" t="e">
        <f>#REF!</f>
        <v>#REF!</v>
      </c>
      <c r="J145" s="937" t="e">
        <f>#REF!</f>
        <v>#REF!</v>
      </c>
      <c r="K145" s="937" t="e">
        <f>#REF!</f>
        <v>#REF!</v>
      </c>
      <c r="L145" s="937" t="e">
        <f>#REF!</f>
        <v>#REF!</v>
      </c>
      <c r="M145" s="937" t="e">
        <f>#REF!</f>
        <v>#REF!</v>
      </c>
      <c r="N145" s="937" t="e">
        <f>#REF!</f>
        <v>#REF!</v>
      </c>
      <c r="O145" s="937" t="e">
        <f>#REF!</f>
        <v>#REF!</v>
      </c>
    </row>
    <row r="146" spans="1:15" ht="17.25" hidden="1" customHeight="1" x14ac:dyDescent="0.2">
      <c r="A146" s="646" t="str">
        <f>'(B3) Struktura Funksionale'!B37</f>
        <v>04131</v>
      </c>
      <c r="B146" s="568"/>
      <c r="C146" s="568"/>
      <c r="D146" s="568"/>
      <c r="E146" s="568"/>
      <c r="F146" s="568"/>
      <c r="G146" s="569"/>
      <c r="H146" s="570"/>
      <c r="I146" s="571"/>
      <c r="J146" s="568"/>
      <c r="K146" s="568"/>
      <c r="L146" s="568"/>
      <c r="M146" s="568"/>
      <c r="N146" s="568"/>
      <c r="O146" s="569"/>
    </row>
    <row r="147" spans="1:15" ht="22.5" hidden="1" customHeight="1" x14ac:dyDescent="0.2">
      <c r="A147" s="933" t="str">
        <f t="shared" ref="A147:G147" si="54">A69</f>
        <v>SHPENZIME TË PRITSHME</v>
      </c>
      <c r="B147" s="934">
        <f t="shared" si="54"/>
        <v>0</v>
      </c>
      <c r="C147" s="934">
        <f t="shared" si="54"/>
        <v>0</v>
      </c>
      <c r="D147" s="934">
        <f t="shared" si="54"/>
        <v>0</v>
      </c>
      <c r="E147" s="934">
        <f t="shared" si="54"/>
        <v>0</v>
      </c>
      <c r="F147" s="934">
        <f t="shared" si="54"/>
        <v>0</v>
      </c>
      <c r="G147" s="954">
        <f t="shared" si="54"/>
        <v>0</v>
      </c>
      <c r="H147" s="131"/>
      <c r="I147" s="955" t="str">
        <f t="shared" ref="I147:O147" si="55">I69</f>
        <v xml:space="preserve">TË ARDHURAT E PRITSHME </v>
      </c>
      <c r="J147" s="934">
        <f t="shared" si="55"/>
        <v>0</v>
      </c>
      <c r="K147" s="934">
        <f t="shared" si="55"/>
        <v>0</v>
      </c>
      <c r="L147" s="934">
        <f t="shared" si="55"/>
        <v>0</v>
      </c>
      <c r="M147" s="934">
        <f t="shared" si="55"/>
        <v>0</v>
      </c>
      <c r="N147" s="934">
        <f t="shared" si="55"/>
        <v>0</v>
      </c>
      <c r="O147" s="954">
        <f t="shared" si="55"/>
        <v>0</v>
      </c>
    </row>
    <row r="148" spans="1:15" ht="20.25" hidden="1" customHeight="1" x14ac:dyDescent="0.2">
      <c r="A148" s="211"/>
      <c r="B148" s="417">
        <f t="shared" ref="B148:G148" si="56">B70</f>
        <v>2019</v>
      </c>
      <c r="C148" s="417">
        <f t="shared" si="56"/>
        <v>2020</v>
      </c>
      <c r="D148" s="417">
        <f t="shared" si="56"/>
        <v>2021</v>
      </c>
      <c r="E148" s="251">
        <f t="shared" si="56"/>
        <v>2022</v>
      </c>
      <c r="F148" s="251">
        <f t="shared" si="56"/>
        <v>2023</v>
      </c>
      <c r="G148" s="251">
        <f t="shared" si="56"/>
        <v>2024</v>
      </c>
      <c r="H148" s="212"/>
      <c r="I148" s="307"/>
      <c r="J148" s="249">
        <f t="shared" ref="J148:O148" si="57">J70</f>
        <v>2019</v>
      </c>
      <c r="K148" s="249">
        <f t="shared" si="57"/>
        <v>2020</v>
      </c>
      <c r="L148" s="249">
        <f t="shared" si="57"/>
        <v>2021</v>
      </c>
      <c r="M148" s="250">
        <f t="shared" si="57"/>
        <v>2022</v>
      </c>
      <c r="N148" s="250">
        <f t="shared" si="57"/>
        <v>2023</v>
      </c>
      <c r="O148" s="250">
        <f t="shared" si="57"/>
        <v>2024</v>
      </c>
    </row>
    <row r="149" spans="1:15" ht="12.75" hidden="1" x14ac:dyDescent="0.2">
      <c r="A149" s="423"/>
      <c r="B149" s="427"/>
      <c r="C149" s="428"/>
      <c r="D149" s="426"/>
      <c r="E149" s="349"/>
      <c r="F149" s="349"/>
      <c r="G149" s="350"/>
      <c r="H149" s="131"/>
      <c r="I149" s="423"/>
      <c r="J149" s="349"/>
      <c r="K149" s="349"/>
      <c r="L149" s="349"/>
      <c r="M149" s="349"/>
      <c r="N149" s="349"/>
      <c r="O149" s="350"/>
    </row>
    <row r="150" spans="1:15" ht="12.75" hidden="1" x14ac:dyDescent="0.2">
      <c r="A150" s="137" t="str">
        <f>A72</f>
        <v>SHPENZIME TË PRITSHME</v>
      </c>
      <c r="B150" s="34">
        <f>VLOOKUP(A145,'(C1) Shpenzimet vitet e kaluara'!A$9:O$177,5,FALSE)</f>
        <v>0</v>
      </c>
      <c r="C150" s="34">
        <f>VLOOKUP(A145,'(C1) Shpenzimet vitet e kaluara'!A$9:O$177,9,FALSE)</f>
        <v>0</v>
      </c>
      <c r="D150" s="34">
        <f>VLOOKUP(A145,'(C1) Shpenzimet vitet e kaluara'!A$9:O$177,13,FALSE)</f>
        <v>0</v>
      </c>
      <c r="E150" s="37"/>
      <c r="F150" s="37"/>
      <c r="G150" s="37"/>
      <c r="I150" s="938" t="str">
        <f t="shared" ref="I150:O150" si="58">I72</f>
        <v>VLERËSIM I ARDHURAVE NGA TARIFAT</v>
      </c>
      <c r="J150" s="939">
        <f t="shared" si="58"/>
        <v>0</v>
      </c>
      <c r="K150" s="939">
        <f t="shared" si="58"/>
        <v>0</v>
      </c>
      <c r="L150" s="939">
        <f t="shared" si="58"/>
        <v>0</v>
      </c>
      <c r="M150" s="939">
        <f t="shared" si="58"/>
        <v>0</v>
      </c>
      <c r="N150" s="939">
        <f t="shared" si="58"/>
        <v>0</v>
      </c>
      <c r="O150" s="940">
        <f t="shared" si="58"/>
        <v>0</v>
      </c>
    </row>
    <row r="151" spans="1:15" ht="12.75" hidden="1" x14ac:dyDescent="0.2">
      <c r="A151" s="125"/>
      <c r="B151" s="210"/>
      <c r="C151" s="126"/>
      <c r="D151" s="126"/>
      <c r="E151" s="10"/>
      <c r="F151" s="10"/>
      <c r="G151" s="133"/>
      <c r="I151" s="137" t="str">
        <f>I73</f>
        <v>VLERËSIM I ARDHURAVE NGA TARIFAT</v>
      </c>
      <c r="J151" s="35">
        <f>VLOOKUP($A145,'(C1) Shpenzimet vitet e kaluara'!$A$9:$O$177,6,FALSE)</f>
        <v>0</v>
      </c>
      <c r="K151" s="35">
        <f>VLOOKUP($A145,'(C1) Shpenzimet vitet e kaluara'!$A$9:$O$177,10,FALSE)</f>
        <v>0</v>
      </c>
      <c r="L151" s="35">
        <f>VLOOKUP($A145,'(C1) Shpenzimet vitet e kaluara'!$A$9:$O$177,14,FALSE)</f>
        <v>0</v>
      </c>
      <c r="M151" s="37"/>
      <c r="N151" s="37"/>
      <c r="O151" s="37"/>
    </row>
    <row r="152" spans="1:15" ht="12.75" hidden="1" x14ac:dyDescent="0.2">
      <c r="A152" s="944" t="str">
        <f t="shared" ref="A152:G153" si="59">A74</f>
        <v>SHPENZIME TË PRITSHME</v>
      </c>
      <c r="B152" s="945">
        <f t="shared" si="59"/>
        <v>0</v>
      </c>
      <c r="C152" s="945">
        <f t="shared" si="59"/>
        <v>0</v>
      </c>
      <c r="D152" s="945">
        <f t="shared" si="59"/>
        <v>0</v>
      </c>
      <c r="E152" s="945">
        <f t="shared" si="59"/>
        <v>0</v>
      </c>
      <c r="F152" s="945">
        <f t="shared" si="59"/>
        <v>0</v>
      </c>
      <c r="G152" s="946">
        <f t="shared" si="59"/>
        <v>0</v>
      </c>
      <c r="H152" s="10"/>
    </row>
    <row r="153" spans="1:15" ht="12.75" hidden="1" x14ac:dyDescent="0.2">
      <c r="A153" s="938" t="str">
        <f t="shared" si="59"/>
        <v>KOSTO DIREKTE PËR PROJEKTET DHE SHPENZIMET KAPITALE</v>
      </c>
      <c r="B153" s="939">
        <f t="shared" si="59"/>
        <v>0</v>
      </c>
      <c r="C153" s="939">
        <f t="shared" si="59"/>
        <v>0</v>
      </c>
      <c r="D153" s="939">
        <f t="shared" si="59"/>
        <v>0</v>
      </c>
      <c r="E153" s="939">
        <f t="shared" si="59"/>
        <v>0</v>
      </c>
      <c r="F153" s="939">
        <f t="shared" si="59"/>
        <v>0</v>
      </c>
      <c r="G153" s="940">
        <f t="shared" si="59"/>
        <v>0</v>
      </c>
      <c r="H153" s="31"/>
      <c r="I153" s="938" t="str">
        <f t="shared" ref="I153:I158" si="60">I75</f>
        <v>VLERËSIMI I TË ARDHURAVE ME DESTINACION</v>
      </c>
      <c r="J153" s="939"/>
      <c r="K153" s="939"/>
      <c r="L153" s="939"/>
      <c r="M153" s="939"/>
      <c r="N153" s="939"/>
      <c r="O153" s="940"/>
    </row>
    <row r="154" spans="1:15" ht="12.75" hidden="1" x14ac:dyDescent="0.2">
      <c r="A154" s="124" t="str">
        <f t="shared" ref="A154:D176" si="61">A76</f>
        <v>Pagat</v>
      </c>
      <c r="B154" s="941">
        <f t="shared" si="61"/>
        <v>600</v>
      </c>
      <c r="C154" s="942">
        <f t="shared" si="61"/>
        <v>0</v>
      </c>
      <c r="D154" s="943">
        <f t="shared" si="61"/>
        <v>0</v>
      </c>
      <c r="E154" s="37"/>
      <c r="F154" s="37"/>
      <c r="G154" s="37"/>
      <c r="H154" s="31"/>
      <c r="I154" s="390" t="str">
        <f t="shared" si="60"/>
        <v>Transferta e kushtëzuar</v>
      </c>
      <c r="J154" s="387"/>
      <c r="K154" s="389"/>
      <c r="L154" s="388"/>
      <c r="M154" s="128"/>
      <c r="N154" s="128"/>
      <c r="O154" s="132"/>
    </row>
    <row r="155" spans="1:15" ht="12.75" hidden="1" x14ac:dyDescent="0.2">
      <c r="A155" s="124" t="str">
        <f t="shared" si="61"/>
        <v>Sigurimet Shoqërore</v>
      </c>
      <c r="B155" s="941">
        <f t="shared" si="61"/>
        <v>601</v>
      </c>
      <c r="C155" s="942">
        <f t="shared" si="61"/>
        <v>0</v>
      </c>
      <c r="D155" s="943">
        <f t="shared" si="61"/>
        <v>0</v>
      </c>
      <c r="E155" s="37"/>
      <c r="F155" s="37"/>
      <c r="G155" s="37"/>
      <c r="H155" s="31"/>
      <c r="I155" s="390" t="str">
        <f t="shared" si="60"/>
        <v>Trasferta Specifike</v>
      </c>
      <c r="J155" s="387"/>
      <c r="K155" s="389"/>
      <c r="L155" s="388"/>
      <c r="M155" s="128"/>
      <c r="N155" s="128"/>
      <c r="O155" s="132"/>
    </row>
    <row r="156" spans="1:15" ht="12.75" hidden="1" x14ac:dyDescent="0.2">
      <c r="A156" s="124" t="str">
        <f t="shared" si="61"/>
        <v>Mallra dhe shërbime</v>
      </c>
      <c r="B156" s="941">
        <f t="shared" si="61"/>
        <v>602</v>
      </c>
      <c r="C156" s="942">
        <f t="shared" si="61"/>
        <v>0</v>
      </c>
      <c r="D156" s="943">
        <f t="shared" si="61"/>
        <v>0</v>
      </c>
      <c r="E156" s="37"/>
      <c r="F156" s="37"/>
      <c r="G156" s="37"/>
      <c r="H156" s="53"/>
      <c r="I156" s="390" t="str">
        <f t="shared" si="60"/>
        <v>Trashëgimi me destinacion</v>
      </c>
      <c r="J156" s="387"/>
      <c r="K156" s="389"/>
      <c r="L156" s="388"/>
      <c r="M156" s="302">
        <f>VLOOKUP($A145,'(C4) Trashëgimi me destinacion'!$A$8:$F$168,4,FALSE)</f>
        <v>0</v>
      </c>
      <c r="N156" s="548">
        <f>VLOOKUP($A145,'(C4) Trashëgimi me destinacion'!$A$8:$F$168,5,FALSE)</f>
        <v>0</v>
      </c>
      <c r="O156" s="548">
        <f>VLOOKUP($A145,'(C4) Trashëgimi me destinacion'!$A$8:$F$168,6,FALSE)</f>
        <v>0</v>
      </c>
    </row>
    <row r="157" spans="1:15" ht="12.75" hidden="1" x14ac:dyDescent="0.2">
      <c r="A157" s="124" t="str">
        <f t="shared" si="61"/>
        <v>Subvencione</v>
      </c>
      <c r="B157" s="941">
        <f t="shared" si="61"/>
        <v>603</v>
      </c>
      <c r="C157" s="942">
        <f t="shared" si="61"/>
        <v>0</v>
      </c>
      <c r="D157" s="943">
        <f t="shared" si="61"/>
        <v>0</v>
      </c>
      <c r="E157" s="37"/>
      <c r="F157" s="37"/>
      <c r="G157" s="37"/>
      <c r="H157" s="8"/>
      <c r="I157" s="390" t="str">
        <f t="shared" si="60"/>
        <v>Burime të tjera (përfshirë gjobat)</v>
      </c>
      <c r="J157" s="387"/>
      <c r="K157" s="389"/>
      <c r="L157" s="388"/>
      <c r="M157" s="128"/>
      <c r="N157" s="128"/>
      <c r="O157" s="132"/>
    </row>
    <row r="158" spans="1:15" ht="12.75" hidden="1" x14ac:dyDescent="0.2">
      <c r="A158" s="124" t="str">
        <f t="shared" si="61"/>
        <v>Të tjera transferta korrente të brendshme</v>
      </c>
      <c r="B158" s="941">
        <f t="shared" si="61"/>
        <v>604</v>
      </c>
      <c r="C158" s="942">
        <f t="shared" si="61"/>
        <v>0</v>
      </c>
      <c r="D158" s="943">
        <f t="shared" si="61"/>
        <v>0</v>
      </c>
      <c r="E158" s="37"/>
      <c r="F158" s="37"/>
      <c r="G158" s="37"/>
      <c r="H158" s="53"/>
      <c r="I158" s="390" t="str">
        <f t="shared" si="60"/>
        <v>VLERËSIMI I TË ARDHURAVE ME DESTINACION</v>
      </c>
      <c r="J158" s="35">
        <f>VLOOKUP($A145,'(C1) Shpenzimet vitet e kaluara'!$A$9:$O$177,7,FALSE)</f>
        <v>0</v>
      </c>
      <c r="K158" s="35">
        <f>VLOOKUP($A145,'(C1) Shpenzimet vitet e kaluara'!$A$9:$O$177,11,FALSE)</f>
        <v>0</v>
      </c>
      <c r="L158" s="35">
        <f>VLOOKUP($A145,'(C1) Shpenzimet vitet e kaluara'!$A$9:$O$177,15,FALSE)</f>
        <v>0</v>
      </c>
      <c r="M158" s="129">
        <f>SUM(M154:M157)</f>
        <v>0</v>
      </c>
      <c r="N158" s="129">
        <f t="shared" ref="N158:O158" si="62">SUM(N154:N157)</f>
        <v>0</v>
      </c>
      <c r="O158" s="129">
        <f t="shared" si="62"/>
        <v>0</v>
      </c>
    </row>
    <row r="159" spans="1:15" ht="12.75" hidden="1" x14ac:dyDescent="0.2">
      <c r="A159" s="124" t="str">
        <f t="shared" si="61"/>
        <v>Transferta korrente të huaja</v>
      </c>
      <c r="B159" s="941">
        <f t="shared" si="61"/>
        <v>605</v>
      </c>
      <c r="C159" s="942">
        <f t="shared" si="61"/>
        <v>0</v>
      </c>
      <c r="D159" s="943">
        <f t="shared" si="61"/>
        <v>0</v>
      </c>
      <c r="E159" s="37"/>
      <c r="F159" s="37"/>
      <c r="G159" s="37"/>
      <c r="H159" s="53"/>
    </row>
    <row r="160" spans="1:15" ht="12.75" hidden="1" x14ac:dyDescent="0.2">
      <c r="A160" s="124" t="str">
        <f t="shared" si="61"/>
        <v>Transferta për Buxhetet Familiare dhe Individët</v>
      </c>
      <c r="B160" s="941">
        <f t="shared" si="61"/>
        <v>606</v>
      </c>
      <c r="C160" s="942">
        <f t="shared" si="61"/>
        <v>0</v>
      </c>
      <c r="D160" s="943">
        <f t="shared" si="61"/>
        <v>0</v>
      </c>
      <c r="E160" s="37"/>
      <c r="F160" s="37"/>
      <c r="G160" s="37"/>
      <c r="H160" s="53"/>
      <c r="I160" s="137" t="str">
        <f>I82</f>
        <v xml:space="preserve">TË ARDHURAT E PRITSHME </v>
      </c>
      <c r="J160" s="34">
        <f>J151+J158</f>
        <v>0</v>
      </c>
      <c r="K160" s="34">
        <f>K151+K158</f>
        <v>0</v>
      </c>
      <c r="L160" s="34">
        <f>L151+L158</f>
        <v>0</v>
      </c>
      <c r="M160" s="129">
        <f>M158+M151</f>
        <v>0</v>
      </c>
      <c r="N160" s="129">
        <f>N158+N151</f>
        <v>0</v>
      </c>
      <c r="O160" s="129">
        <f>O158+O151</f>
        <v>0</v>
      </c>
    </row>
    <row r="161" spans="1:15" ht="12.75" hidden="1" x14ac:dyDescent="0.2">
      <c r="A161" s="124" t="str">
        <f t="shared" si="61"/>
        <v>Shpenzimet kapitale</v>
      </c>
      <c r="B161" s="941" t="str">
        <f t="shared" si="61"/>
        <v>230 / 231</v>
      </c>
      <c r="C161" s="942">
        <f t="shared" si="61"/>
        <v>0</v>
      </c>
      <c r="D161" s="943">
        <f t="shared" si="61"/>
        <v>0</v>
      </c>
      <c r="E161" s="37"/>
      <c r="F161" s="37"/>
      <c r="G161" s="37"/>
      <c r="H161" s="53"/>
    </row>
    <row r="162" spans="1:15" ht="12.75" hidden="1" x14ac:dyDescent="0.2">
      <c r="A162" s="124" t="str">
        <f t="shared" si="61"/>
        <v>Rezerva</v>
      </c>
      <c r="B162" s="941">
        <f t="shared" si="61"/>
        <v>609</v>
      </c>
      <c r="C162" s="942">
        <f t="shared" si="61"/>
        <v>0</v>
      </c>
      <c r="D162" s="943">
        <f t="shared" si="61"/>
        <v>0</v>
      </c>
      <c r="E162" s="37"/>
      <c r="F162" s="37"/>
      <c r="G162" s="37"/>
      <c r="H162" s="53"/>
    </row>
    <row r="163" spans="1:15" ht="12.75" hidden="1" x14ac:dyDescent="0.2">
      <c r="A163" s="124" t="str">
        <f t="shared" si="61"/>
        <v>Interesa per kredi direkte ose bono</v>
      </c>
      <c r="B163" s="941">
        <f t="shared" si="61"/>
        <v>650</v>
      </c>
      <c r="C163" s="942">
        <f t="shared" si="61"/>
        <v>0</v>
      </c>
      <c r="D163" s="943">
        <f t="shared" si="61"/>
        <v>0</v>
      </c>
      <c r="E163" s="37"/>
      <c r="F163" s="37"/>
      <c r="G163" s="37"/>
      <c r="H163" s="53"/>
    </row>
    <row r="164" spans="1:15" ht="12.75" hidden="1" x14ac:dyDescent="0.2">
      <c r="A164" s="124" t="str">
        <f t="shared" si="61"/>
        <v>Të tjera</v>
      </c>
      <c r="B164" s="941" t="str">
        <f t="shared" si="61"/>
        <v>69 / ?</v>
      </c>
      <c r="C164" s="942">
        <f t="shared" si="61"/>
        <v>0</v>
      </c>
      <c r="D164" s="943">
        <f t="shared" si="61"/>
        <v>0</v>
      </c>
      <c r="E164" s="37"/>
      <c r="F164" s="37"/>
      <c r="G164" s="37"/>
      <c r="H164" s="53"/>
      <c r="I164" s="947" t="str">
        <f t="shared" ref="I164:O165" si="63">I86</f>
        <v>SHUMA E KËRKUAR NETO</v>
      </c>
      <c r="J164" s="948">
        <f t="shared" si="63"/>
        <v>0</v>
      </c>
      <c r="K164" s="948">
        <f t="shared" si="63"/>
        <v>0</v>
      </c>
      <c r="L164" s="948">
        <f t="shared" si="63"/>
        <v>0</v>
      </c>
      <c r="M164" s="948">
        <f t="shared" si="63"/>
        <v>0</v>
      </c>
      <c r="N164" s="948">
        <f t="shared" si="63"/>
        <v>0</v>
      </c>
      <c r="O164" s="949">
        <f t="shared" si="63"/>
        <v>0</v>
      </c>
    </row>
    <row r="165" spans="1:15" ht="12.75" hidden="1" customHeight="1" x14ac:dyDescent="0.2">
      <c r="A165" s="306" t="str">
        <f t="shared" si="61"/>
        <v>KOSTO DIREKTE PËR PROJEKTET DHE SHPENZIMET KAPITALE</v>
      </c>
      <c r="B165" s="941">
        <f t="shared" si="61"/>
        <v>0</v>
      </c>
      <c r="C165" s="942">
        <f t="shared" si="61"/>
        <v>0</v>
      </c>
      <c r="D165" s="943">
        <f t="shared" si="61"/>
        <v>0</v>
      </c>
      <c r="E165" s="129">
        <f>SUM(E154:E164)</f>
        <v>0</v>
      </c>
      <c r="F165" s="129">
        <f t="shared" ref="F165:G165" si="64">SUM(F154:F164)</f>
        <v>0</v>
      </c>
      <c r="G165" s="129">
        <f t="shared" si="64"/>
        <v>0</v>
      </c>
      <c r="H165" s="53"/>
      <c r="I165" s="950">
        <f t="shared" si="63"/>
        <v>0</v>
      </c>
      <c r="J165" s="951">
        <f t="shared" si="63"/>
        <v>0</v>
      </c>
      <c r="K165" s="951">
        <f t="shared" si="63"/>
        <v>0</v>
      </c>
      <c r="L165" s="951">
        <f t="shared" si="63"/>
        <v>0</v>
      </c>
      <c r="M165" s="951">
        <f t="shared" si="63"/>
        <v>0</v>
      </c>
      <c r="N165" s="951">
        <f t="shared" si="63"/>
        <v>0</v>
      </c>
      <c r="O165" s="952">
        <f t="shared" si="63"/>
        <v>0</v>
      </c>
    </row>
    <row r="166" spans="1:15" ht="12.75" hidden="1" x14ac:dyDescent="0.2">
      <c r="A166" s="938" t="str">
        <f t="shared" si="61"/>
        <v>SHPENZIME KORRENTE</v>
      </c>
      <c r="B166" s="939">
        <f t="shared" si="61"/>
        <v>0</v>
      </c>
      <c r="C166" s="939">
        <f t="shared" si="61"/>
        <v>0</v>
      </c>
      <c r="D166" s="939">
        <f t="shared" si="61"/>
        <v>0</v>
      </c>
      <c r="E166" s="939">
        <f>E88</f>
        <v>0</v>
      </c>
      <c r="F166" s="939">
        <f>F88</f>
        <v>0</v>
      </c>
      <c r="G166" s="940">
        <f>G88</f>
        <v>0</v>
      </c>
      <c r="H166" s="53"/>
      <c r="I166" s="17" t="str">
        <f>I88</f>
        <v>SHUMA E KËRKUAR NETO</v>
      </c>
      <c r="J166" s="18">
        <f t="shared" ref="J166:O166" si="65">B150-J160</f>
        <v>0</v>
      </c>
      <c r="K166" s="18">
        <f t="shared" si="65"/>
        <v>0</v>
      </c>
      <c r="L166" s="18">
        <f t="shared" si="65"/>
        <v>0</v>
      </c>
      <c r="M166" s="18">
        <f t="shared" si="65"/>
        <v>0</v>
      </c>
      <c r="N166" s="18">
        <f t="shared" si="65"/>
        <v>0</v>
      </c>
      <c r="O166" s="18">
        <f t="shared" si="65"/>
        <v>0</v>
      </c>
    </row>
    <row r="167" spans="1:15" ht="12.75" hidden="1" x14ac:dyDescent="0.2">
      <c r="A167" s="124" t="str">
        <f t="shared" si="61"/>
        <v>Pagat</v>
      </c>
      <c r="B167" s="941">
        <f t="shared" si="61"/>
        <v>600</v>
      </c>
      <c r="C167" s="942">
        <f t="shared" si="61"/>
        <v>0</v>
      </c>
      <c r="D167" s="943">
        <f t="shared" si="61"/>
        <v>0</v>
      </c>
      <c r="E167" s="37"/>
      <c r="F167" s="37"/>
      <c r="G167" s="37"/>
      <c r="H167" s="53"/>
      <c r="I167" s="53"/>
      <c r="J167" s="53"/>
      <c r="K167" s="53"/>
      <c r="L167" s="14"/>
      <c r="M167" s="54"/>
    </row>
    <row r="168" spans="1:15" ht="12.75" hidden="1" x14ac:dyDescent="0.2">
      <c r="A168" s="124" t="str">
        <f t="shared" si="61"/>
        <v>Sigurimet Shoqërore</v>
      </c>
      <c r="B168" s="941">
        <f t="shared" si="61"/>
        <v>601</v>
      </c>
      <c r="C168" s="942">
        <f t="shared" si="61"/>
        <v>0</v>
      </c>
      <c r="D168" s="943">
        <f t="shared" si="61"/>
        <v>0</v>
      </c>
      <c r="E168" s="37"/>
      <c r="F168" s="37"/>
      <c r="G168" s="37"/>
      <c r="H168" s="53"/>
    </row>
    <row r="169" spans="1:15" ht="12.75" hidden="1" x14ac:dyDescent="0.2">
      <c r="A169" s="124" t="str">
        <f t="shared" si="61"/>
        <v>Mallra dhe shërbime</v>
      </c>
      <c r="B169" s="941">
        <f t="shared" si="61"/>
        <v>602</v>
      </c>
      <c r="C169" s="942">
        <f t="shared" si="61"/>
        <v>0</v>
      </c>
      <c r="D169" s="943">
        <f t="shared" si="61"/>
        <v>0</v>
      </c>
      <c r="E169" s="37"/>
      <c r="F169" s="37"/>
      <c r="G169" s="37"/>
      <c r="H169" s="53"/>
      <c r="I169" s="252" t="str">
        <f>I130</f>
        <v>Angazhimet</v>
      </c>
      <c r="J169" s="1002" t="str">
        <f>J130</f>
        <v>Vlera Totale për Aktivitet</v>
      </c>
      <c r="K169" s="1003"/>
      <c r="L169" s="1004"/>
      <c r="M169" s="129">
        <f>VLOOKUP($A145,'(C5) Angazhimet'!$A$8:$F$168,4,FALSE)</f>
        <v>0</v>
      </c>
      <c r="N169" s="129">
        <f>VLOOKUP($A145,'(C5) Angazhimet'!$A$8:$F$168,5,FALSE)</f>
        <v>0</v>
      </c>
      <c r="O169" s="129">
        <f>VLOOKUP($A145,'(C5) Angazhimet'!$A$8:$F$168,6,FALSE)</f>
        <v>0</v>
      </c>
    </row>
    <row r="170" spans="1:15" ht="12.75" hidden="1" x14ac:dyDescent="0.2">
      <c r="A170" s="124" t="str">
        <f t="shared" si="61"/>
        <v>Subvencione</v>
      </c>
      <c r="B170" s="941">
        <f t="shared" si="61"/>
        <v>603</v>
      </c>
      <c r="C170" s="942">
        <f t="shared" si="61"/>
        <v>0</v>
      </c>
      <c r="D170" s="943">
        <f t="shared" si="61"/>
        <v>0</v>
      </c>
      <c r="E170" s="37"/>
      <c r="F170" s="37"/>
      <c r="G170" s="37"/>
      <c r="H170" s="53"/>
      <c r="I170" s="318" t="str">
        <f>I131</f>
        <v>Qëllime</v>
      </c>
      <c r="J170" s="1002" t="str">
        <f>J131</f>
        <v>Shpenzimet kapitale</v>
      </c>
      <c r="K170" s="1003"/>
      <c r="L170" s="1004"/>
      <c r="M170" s="128"/>
      <c r="N170" s="128"/>
      <c r="O170" s="132"/>
    </row>
    <row r="171" spans="1:15" ht="12.75" hidden="1" x14ac:dyDescent="0.2">
      <c r="A171" s="124" t="str">
        <f t="shared" si="61"/>
        <v>Të tjera transferta korrente të brendshme</v>
      </c>
      <c r="B171" s="941">
        <f t="shared" si="61"/>
        <v>604</v>
      </c>
      <c r="C171" s="942">
        <f t="shared" si="61"/>
        <v>0</v>
      </c>
      <c r="D171" s="943">
        <f t="shared" si="61"/>
        <v>0</v>
      </c>
      <c r="E171" s="37"/>
      <c r="F171" s="37"/>
      <c r="G171" s="37"/>
      <c r="H171" s="53"/>
      <c r="I171" s="315"/>
      <c r="J171" s="1002" t="str">
        <f>J132</f>
        <v>Mallra dhe shërbime</v>
      </c>
      <c r="K171" s="1003"/>
      <c r="L171" s="1004"/>
      <c r="M171" s="128"/>
      <c r="N171" s="128"/>
      <c r="O171" s="132"/>
    </row>
    <row r="172" spans="1:15" ht="12.75" hidden="1" x14ac:dyDescent="0.2">
      <c r="A172" s="124" t="str">
        <f t="shared" si="61"/>
        <v>Transferta korrente të huaja</v>
      </c>
      <c r="B172" s="941">
        <f t="shared" si="61"/>
        <v>605</v>
      </c>
      <c r="C172" s="942">
        <f t="shared" si="61"/>
        <v>0</v>
      </c>
      <c r="D172" s="943">
        <f t="shared" si="61"/>
        <v>0</v>
      </c>
      <c r="E172" s="37"/>
      <c r="F172" s="37"/>
      <c r="G172" s="37"/>
      <c r="H172" s="53"/>
      <c r="I172" s="315"/>
      <c r="J172" s="1002" t="str">
        <f>J133</f>
        <v>Qëllime të mëtejshme</v>
      </c>
      <c r="K172" s="1003"/>
      <c r="L172" s="1004"/>
      <c r="M172" s="128"/>
      <c r="N172" s="128"/>
      <c r="O172" s="132"/>
    </row>
    <row r="173" spans="1:15" ht="12.75" hidden="1" x14ac:dyDescent="0.2">
      <c r="A173" s="124" t="str">
        <f t="shared" si="61"/>
        <v>Transferta për Buxhetet Familiare dhe Individët</v>
      </c>
      <c r="B173" s="941">
        <f t="shared" si="61"/>
        <v>606</v>
      </c>
      <c r="C173" s="942">
        <f t="shared" si="61"/>
        <v>0</v>
      </c>
      <c r="D173" s="943">
        <f t="shared" si="61"/>
        <v>0</v>
      </c>
      <c r="E173" s="37"/>
      <c r="F173" s="37"/>
      <c r="G173" s="37"/>
      <c r="H173" s="53"/>
      <c r="I173" s="315"/>
      <c r="J173" s="998"/>
      <c r="K173" s="998"/>
      <c r="L173" s="998"/>
      <c r="M173" s="344" t="str">
        <f>IF(SUM(M170:M172)=M169,"OK","STOP")</f>
        <v>OK</v>
      </c>
      <c r="N173" s="344" t="str">
        <f>IF(SUM(N170:N172)=N169,"OK","STOP")</f>
        <v>OK</v>
      </c>
      <c r="O173" s="344" t="str">
        <f>IF(SUM(O170:O172)=O169,"OK","STOP")</f>
        <v>OK</v>
      </c>
    </row>
    <row r="174" spans="1:15" ht="12.75" hidden="1" x14ac:dyDescent="0.2">
      <c r="A174" s="648" t="str">
        <f t="shared" si="61"/>
        <v>Shpenzimet kapitale</v>
      </c>
      <c r="B174" s="968" t="str">
        <f t="shared" si="61"/>
        <v>230 / 231</v>
      </c>
      <c r="C174" s="969">
        <f t="shared" si="61"/>
        <v>0</v>
      </c>
      <c r="D174" s="970">
        <f t="shared" si="61"/>
        <v>0</v>
      </c>
      <c r="E174" s="129"/>
      <c r="F174" s="129"/>
      <c r="G174" s="129"/>
      <c r="H174" s="53"/>
      <c r="I174" s="421" t="str">
        <f>I96</f>
        <v>Shpjegimet teknike</v>
      </c>
      <c r="J174" s="10"/>
      <c r="K174" s="10"/>
      <c r="L174" s="10"/>
      <c r="M174" s="10"/>
      <c r="N174" s="10"/>
      <c r="O174" s="10"/>
    </row>
    <row r="175" spans="1:15" ht="12.75" hidden="1" x14ac:dyDescent="0.2">
      <c r="A175" s="124" t="str">
        <f t="shared" si="61"/>
        <v>Rezerva</v>
      </c>
      <c r="B175" s="941">
        <f t="shared" si="61"/>
        <v>609</v>
      </c>
      <c r="C175" s="942">
        <f t="shared" si="61"/>
        <v>0</v>
      </c>
      <c r="D175" s="943">
        <f t="shared" si="61"/>
        <v>0</v>
      </c>
      <c r="E175" s="37"/>
      <c r="F175" s="37"/>
      <c r="G175" s="37"/>
      <c r="H175" s="53"/>
      <c r="I175" s="419">
        <f>M148</f>
        <v>2022</v>
      </c>
      <c r="J175" s="983"/>
      <c r="K175" s="984"/>
      <c r="L175" s="984"/>
      <c r="M175" s="984"/>
      <c r="N175" s="984"/>
      <c r="O175" s="985"/>
    </row>
    <row r="176" spans="1:15" ht="12.75" hidden="1" x14ac:dyDescent="0.2">
      <c r="A176" s="124" t="str">
        <f t="shared" si="61"/>
        <v>Interesa per kredi direkte ose bono</v>
      </c>
      <c r="B176" s="971">
        <f t="shared" si="61"/>
        <v>650</v>
      </c>
      <c r="C176" s="972">
        <f t="shared" si="61"/>
        <v>0</v>
      </c>
      <c r="D176" s="973">
        <f t="shared" si="61"/>
        <v>0</v>
      </c>
      <c r="E176" s="37"/>
      <c r="F176" s="37"/>
      <c r="G176" s="37"/>
      <c r="H176" s="53"/>
      <c r="I176" s="420"/>
      <c r="J176" s="986"/>
      <c r="K176" s="987"/>
      <c r="L176" s="987"/>
      <c r="M176" s="987"/>
      <c r="N176" s="987"/>
      <c r="O176" s="988"/>
    </row>
    <row r="177" spans="1:15" ht="12.75" hidden="1" x14ac:dyDescent="0.2">
      <c r="A177" s="252" t="str">
        <f>A99</f>
        <v>Të tjera</v>
      </c>
      <c r="B177" s="941" t="str">
        <f>B99</f>
        <v>69 / ?</v>
      </c>
      <c r="C177" s="942">
        <f>C99</f>
        <v>0</v>
      </c>
      <c r="D177" s="439" t="str">
        <f>IF(OR(E177&lt;0,F177&lt;0,G177&lt;0),"STOP","OK!")</f>
        <v>OK!</v>
      </c>
      <c r="E177" s="130">
        <f>-E165+E150-(SUM(E167:E176))</f>
        <v>0</v>
      </c>
      <c r="F177" s="308">
        <f t="shared" ref="F177:G177" si="66">-F165+F150-(SUM(F167:F176))</f>
        <v>0</v>
      </c>
      <c r="G177" s="308">
        <f t="shared" si="66"/>
        <v>0</v>
      </c>
      <c r="H177" s="53"/>
      <c r="I177" s="419">
        <f>N148</f>
        <v>2023</v>
      </c>
      <c r="J177" s="983"/>
      <c r="K177" s="984"/>
      <c r="L177" s="984"/>
      <c r="M177" s="984"/>
      <c r="N177" s="984"/>
      <c r="O177" s="985"/>
    </row>
    <row r="178" spans="1:15" ht="12.75" hidden="1" x14ac:dyDescent="0.2">
      <c r="A178" s="124" t="str">
        <f>A100</f>
        <v>SHPENZIME KORRENTE</v>
      </c>
      <c r="B178" s="974"/>
      <c r="C178" s="975"/>
      <c r="D178" s="976"/>
      <c r="E178" s="129">
        <f>SUM(E167:E177)</f>
        <v>0</v>
      </c>
      <c r="F178" s="129">
        <f t="shared" ref="F178:G178" si="67">SUM(F167:F177)</f>
        <v>0</v>
      </c>
      <c r="G178" s="129">
        <f t="shared" si="67"/>
        <v>0</v>
      </c>
      <c r="H178" s="53"/>
      <c r="I178" s="420"/>
      <c r="J178" s="989"/>
      <c r="K178" s="990"/>
      <c r="L178" s="990"/>
      <c r="M178" s="990"/>
      <c r="N178" s="990"/>
      <c r="O178" s="991"/>
    </row>
    <row r="179" spans="1:15" ht="12.75" hidden="1" x14ac:dyDescent="0.2">
      <c r="A179" s="125"/>
      <c r="B179" s="210"/>
      <c r="C179" s="126"/>
      <c r="D179" s="126"/>
      <c r="E179" s="10"/>
      <c r="F179" s="10"/>
      <c r="G179" s="133"/>
      <c r="H179" s="53"/>
      <c r="I179" s="419">
        <f>O148</f>
        <v>2024</v>
      </c>
      <c r="J179" s="983"/>
      <c r="K179" s="984"/>
      <c r="L179" s="984"/>
      <c r="M179" s="984"/>
      <c r="N179" s="984"/>
      <c r="O179" s="985"/>
    </row>
    <row r="180" spans="1:15" ht="12.75" hidden="1" x14ac:dyDescent="0.2">
      <c r="A180" s="137" t="str">
        <f>A102</f>
        <v>SHPENZIME TË PRITSHME</v>
      </c>
      <c r="B180" s="34">
        <f>B150</f>
        <v>0</v>
      </c>
      <c r="C180" s="34">
        <f t="shared" ref="C180:D180" si="68">C150</f>
        <v>0</v>
      </c>
      <c r="D180" s="34">
        <f t="shared" si="68"/>
        <v>0</v>
      </c>
      <c r="E180" s="129">
        <f>E165+E178</f>
        <v>0</v>
      </c>
      <c r="F180" s="129">
        <f>F165+F178</f>
        <v>0</v>
      </c>
      <c r="G180" s="129">
        <f t="shared" ref="G180" si="69">G165+G178</f>
        <v>0</v>
      </c>
      <c r="H180" s="53"/>
      <c r="I180" s="420"/>
      <c r="J180" s="989"/>
      <c r="K180" s="990"/>
      <c r="L180" s="990"/>
      <c r="M180" s="990"/>
      <c r="N180" s="990"/>
      <c r="O180" s="991"/>
    </row>
    <row r="181" spans="1:15" ht="12.75" hidden="1" x14ac:dyDescent="0.2"/>
    <row r="182" spans="1:15" ht="12.75" hidden="1" x14ac:dyDescent="0.2"/>
    <row r="183" spans="1:15" ht="18.75" hidden="1" x14ac:dyDescent="0.2">
      <c r="A183" s="213" t="str">
        <f t="shared" ref="A183:O183" si="70">A66</f>
        <v>Nënfunksioni 6</v>
      </c>
      <c r="B183" s="937" t="str">
        <f t="shared" si="70"/>
        <v>041 Çështjet e përgjithshme ekonomike, tregtare dhe të punës</v>
      </c>
      <c r="C183" s="937">
        <f t="shared" si="70"/>
        <v>0</v>
      </c>
      <c r="D183" s="937">
        <f t="shared" si="70"/>
        <v>0</v>
      </c>
      <c r="E183" s="937">
        <f t="shared" si="70"/>
        <v>0</v>
      </c>
      <c r="F183" s="937">
        <f t="shared" si="70"/>
        <v>0</v>
      </c>
      <c r="G183" s="937">
        <f t="shared" si="70"/>
        <v>0</v>
      </c>
      <c r="H183" s="937">
        <f t="shared" si="70"/>
        <v>0</v>
      </c>
      <c r="I183" s="937">
        <f t="shared" si="70"/>
        <v>0</v>
      </c>
      <c r="J183" s="937">
        <f t="shared" si="70"/>
        <v>0</v>
      </c>
      <c r="K183" s="937">
        <f t="shared" si="70"/>
        <v>0</v>
      </c>
      <c r="L183" s="937">
        <f t="shared" si="70"/>
        <v>0</v>
      </c>
      <c r="M183" s="937">
        <f t="shared" si="70"/>
        <v>0</v>
      </c>
      <c r="N183" s="937">
        <f t="shared" si="70"/>
        <v>0</v>
      </c>
      <c r="O183" s="937">
        <f t="shared" si="70"/>
        <v>0</v>
      </c>
    </row>
    <row r="184" spans="1:15" ht="18.75" hidden="1" x14ac:dyDescent="0.2">
      <c r="A184" s="276" t="str">
        <f>A9</f>
        <v>Programi 6d</v>
      </c>
      <c r="B184" s="937" t="str">
        <f>C9</f>
        <v>Mbështetja e Zhvillimit rajonal</v>
      </c>
      <c r="C184" s="937" t="e">
        <f>#REF!</f>
        <v>#REF!</v>
      </c>
      <c r="D184" s="937" t="e">
        <f>#REF!</f>
        <v>#REF!</v>
      </c>
      <c r="E184" s="937" t="e">
        <f>#REF!</f>
        <v>#REF!</v>
      </c>
      <c r="F184" s="937" t="e">
        <f>#REF!</f>
        <v>#REF!</v>
      </c>
      <c r="G184" s="937" t="e">
        <f>#REF!</f>
        <v>#REF!</v>
      </c>
      <c r="H184" s="937" t="e">
        <f>#REF!</f>
        <v>#REF!</v>
      </c>
      <c r="I184" s="937" t="e">
        <f>#REF!</f>
        <v>#REF!</v>
      </c>
      <c r="J184" s="937" t="e">
        <f>#REF!</f>
        <v>#REF!</v>
      </c>
      <c r="K184" s="937" t="e">
        <f>#REF!</f>
        <v>#REF!</v>
      </c>
      <c r="L184" s="937" t="e">
        <f>#REF!</f>
        <v>#REF!</v>
      </c>
      <c r="M184" s="937" t="e">
        <f>#REF!</f>
        <v>#REF!</v>
      </c>
      <c r="N184" s="937" t="e">
        <f>#REF!</f>
        <v>#REF!</v>
      </c>
      <c r="O184" s="937" t="e">
        <f>#REF!</f>
        <v>#REF!</v>
      </c>
    </row>
    <row r="185" spans="1:15" ht="18.75" hidden="1" x14ac:dyDescent="0.2">
      <c r="A185" s="646" t="str">
        <f>'(B3) Struktura Funksionale'!B38</f>
        <v>04132</v>
      </c>
      <c r="B185" s="568"/>
      <c r="C185" s="568"/>
      <c r="D185" s="568"/>
      <c r="E185" s="568"/>
      <c r="F185" s="568"/>
      <c r="G185" s="568"/>
      <c r="H185" s="568"/>
      <c r="I185" s="568"/>
      <c r="J185" s="568"/>
      <c r="K185" s="568"/>
      <c r="L185" s="568"/>
      <c r="M185" s="568"/>
      <c r="N185" s="568"/>
      <c r="O185" s="569"/>
    </row>
    <row r="186" spans="1:15" ht="22.5" hidden="1" customHeight="1" x14ac:dyDescent="0.2">
      <c r="A186" s="964" t="str">
        <f t="shared" ref="A186:G186" si="71">A69</f>
        <v>SHPENZIME TË PRITSHME</v>
      </c>
      <c r="B186" s="965">
        <f t="shared" si="71"/>
        <v>0</v>
      </c>
      <c r="C186" s="965">
        <f t="shared" si="71"/>
        <v>0</v>
      </c>
      <c r="D186" s="965">
        <f t="shared" si="71"/>
        <v>0</v>
      </c>
      <c r="E186" s="965">
        <f t="shared" si="71"/>
        <v>0</v>
      </c>
      <c r="F186" s="965">
        <f t="shared" si="71"/>
        <v>0</v>
      </c>
      <c r="G186" s="966">
        <f t="shared" si="71"/>
        <v>0</v>
      </c>
      <c r="H186" s="131"/>
      <c r="I186" s="967" t="str">
        <f t="shared" ref="I186:O186" si="72">I69</f>
        <v xml:space="preserve">TË ARDHURAT E PRITSHME </v>
      </c>
      <c r="J186" s="965">
        <f t="shared" si="72"/>
        <v>0</v>
      </c>
      <c r="K186" s="965">
        <f t="shared" si="72"/>
        <v>0</v>
      </c>
      <c r="L186" s="965">
        <f t="shared" si="72"/>
        <v>0</v>
      </c>
      <c r="M186" s="965">
        <f t="shared" si="72"/>
        <v>0</v>
      </c>
      <c r="N186" s="965">
        <f t="shared" si="72"/>
        <v>0</v>
      </c>
      <c r="O186" s="966">
        <f t="shared" si="72"/>
        <v>0</v>
      </c>
    </row>
    <row r="187" spans="1:15" ht="21.75" hidden="1" customHeight="1" x14ac:dyDescent="0.2">
      <c r="A187" s="211"/>
      <c r="B187" s="417">
        <f t="shared" ref="B187:G187" si="73">B70</f>
        <v>2019</v>
      </c>
      <c r="C187" s="417">
        <f t="shared" si="73"/>
        <v>2020</v>
      </c>
      <c r="D187" s="417">
        <f t="shared" si="73"/>
        <v>2021</v>
      </c>
      <c r="E187" s="251">
        <f t="shared" si="73"/>
        <v>2022</v>
      </c>
      <c r="F187" s="251">
        <f t="shared" si="73"/>
        <v>2023</v>
      </c>
      <c r="G187" s="251">
        <f t="shared" si="73"/>
        <v>2024</v>
      </c>
      <c r="H187" s="212"/>
      <c r="I187" s="414"/>
      <c r="J187" s="417">
        <f t="shared" ref="J187:O187" si="74">J70</f>
        <v>2019</v>
      </c>
      <c r="K187" s="417">
        <f t="shared" si="74"/>
        <v>2020</v>
      </c>
      <c r="L187" s="417">
        <f t="shared" si="74"/>
        <v>2021</v>
      </c>
      <c r="M187" s="251">
        <f t="shared" si="74"/>
        <v>2022</v>
      </c>
      <c r="N187" s="251">
        <f t="shared" si="74"/>
        <v>2023</v>
      </c>
      <c r="O187" s="251">
        <f t="shared" si="74"/>
        <v>2024</v>
      </c>
    </row>
    <row r="188" spans="1:15" ht="12.75" hidden="1" x14ac:dyDescent="0.2">
      <c r="A188" s="431"/>
      <c r="B188" s="424"/>
      <c r="C188" s="347"/>
      <c r="D188" s="348"/>
      <c r="E188" s="432"/>
      <c r="F188" s="432"/>
      <c r="G188" s="433"/>
      <c r="H188" s="131"/>
      <c r="I188" s="346"/>
      <c r="J188" s="962"/>
      <c r="K188" s="962"/>
      <c r="L188" s="429"/>
      <c r="M188" s="429"/>
      <c r="N188" s="429"/>
      <c r="O188" s="430"/>
    </row>
    <row r="189" spans="1:15" ht="12.75" hidden="1" x14ac:dyDescent="0.2">
      <c r="A189" s="137" t="str">
        <f>A72</f>
        <v>SHPENZIME TË PRITSHME</v>
      </c>
      <c r="B189" s="34">
        <f>VLOOKUP(A184,'(C1) Shpenzimet vitet e kaluara'!A$9:O$177,5,FALSE)</f>
        <v>0</v>
      </c>
      <c r="C189" s="34">
        <f>VLOOKUP(A184,'(C1) Shpenzimet vitet e kaluara'!A$9:O$177,9,FALSE)</f>
        <v>0</v>
      </c>
      <c r="D189" s="34">
        <f>VLOOKUP(A184,'(C1) Shpenzimet vitet e kaluara'!A$9:O$177,13,FALSE)</f>
        <v>0</v>
      </c>
      <c r="E189" s="37"/>
      <c r="F189" s="37"/>
      <c r="G189" s="37"/>
      <c r="H189" s="131"/>
      <c r="I189" s="938" t="str">
        <f t="shared" ref="I189:O189" si="75">I72</f>
        <v>VLERËSIM I ARDHURAVE NGA TARIFAT</v>
      </c>
      <c r="J189" s="939">
        <f t="shared" si="75"/>
        <v>0</v>
      </c>
      <c r="K189" s="939">
        <f t="shared" si="75"/>
        <v>0</v>
      </c>
      <c r="L189" s="939">
        <f t="shared" si="75"/>
        <v>0</v>
      </c>
      <c r="M189" s="939">
        <f t="shared" si="75"/>
        <v>0</v>
      </c>
      <c r="N189" s="939">
        <f t="shared" si="75"/>
        <v>0</v>
      </c>
      <c r="O189" s="940">
        <f t="shared" si="75"/>
        <v>0</v>
      </c>
    </row>
    <row r="190" spans="1:15" ht="12.75" hidden="1" x14ac:dyDescent="0.2">
      <c r="A190" s="125"/>
      <c r="B190" s="210"/>
      <c r="C190" s="126"/>
      <c r="D190" s="126"/>
      <c r="E190" s="10"/>
      <c r="F190" s="10"/>
      <c r="G190" s="133"/>
      <c r="H190" s="10"/>
      <c r="I190" s="137" t="str">
        <f>I73</f>
        <v>VLERËSIM I ARDHURAVE NGA TARIFAT</v>
      </c>
      <c r="J190" s="35">
        <f>VLOOKUP($A184,'(C1) Shpenzimet vitet e kaluara'!$A$9:$O$177,6,FALSE)</f>
        <v>0</v>
      </c>
      <c r="K190" s="35">
        <f>VLOOKUP($A184,'(C1) Shpenzimet vitet e kaluara'!$A$9:$O$177,10,FALSE)</f>
        <v>0</v>
      </c>
      <c r="L190" s="35">
        <f>VLOOKUP($A184,'(C1) Shpenzimet vitet e kaluara'!$A$9:$O$177,14,FALSE)</f>
        <v>0</v>
      </c>
      <c r="M190" s="37"/>
      <c r="N190" s="37"/>
      <c r="O190" s="37"/>
    </row>
    <row r="191" spans="1:15" ht="12.75" hidden="1" x14ac:dyDescent="0.2">
      <c r="A191" s="944" t="str">
        <f t="shared" ref="A191:G192" si="76">A74</f>
        <v>SHPENZIME TË PRITSHME</v>
      </c>
      <c r="B191" s="945">
        <f t="shared" si="76"/>
        <v>0</v>
      </c>
      <c r="C191" s="945">
        <f t="shared" si="76"/>
        <v>0</v>
      </c>
      <c r="D191" s="945">
        <f t="shared" si="76"/>
        <v>0</v>
      </c>
      <c r="E191" s="945">
        <f t="shared" si="76"/>
        <v>0</v>
      </c>
      <c r="F191" s="945">
        <f t="shared" si="76"/>
        <v>0</v>
      </c>
      <c r="G191" s="946">
        <f t="shared" si="76"/>
        <v>0</v>
      </c>
      <c r="H191" s="10"/>
    </row>
    <row r="192" spans="1:15" ht="12.75" hidden="1" x14ac:dyDescent="0.2">
      <c r="A192" s="938" t="str">
        <f t="shared" si="76"/>
        <v>KOSTO DIREKTE PËR PROJEKTET DHE SHPENZIMET KAPITALE</v>
      </c>
      <c r="B192" s="939">
        <f t="shared" si="76"/>
        <v>0</v>
      </c>
      <c r="C192" s="939">
        <f t="shared" si="76"/>
        <v>0</v>
      </c>
      <c r="D192" s="939">
        <f t="shared" si="76"/>
        <v>0</v>
      </c>
      <c r="E192" s="939">
        <f t="shared" si="76"/>
        <v>0</v>
      </c>
      <c r="F192" s="939">
        <f t="shared" si="76"/>
        <v>0</v>
      </c>
      <c r="G192" s="940">
        <f t="shared" si="76"/>
        <v>0</v>
      </c>
      <c r="H192" s="31"/>
      <c r="I192" s="938" t="str">
        <f t="shared" ref="I192:I197" si="77">I75</f>
        <v>VLERËSIMI I TË ARDHURAVE ME DESTINACION</v>
      </c>
      <c r="J192" s="939"/>
      <c r="K192" s="939"/>
      <c r="L192" s="939"/>
      <c r="M192" s="939"/>
      <c r="N192" s="939"/>
      <c r="O192" s="940"/>
    </row>
    <row r="193" spans="1:15" ht="12.75" hidden="1" x14ac:dyDescent="0.2">
      <c r="A193" s="124" t="str">
        <f t="shared" ref="A193:D215" si="78">A76</f>
        <v>Pagat</v>
      </c>
      <c r="B193" s="941">
        <f t="shared" si="78"/>
        <v>600</v>
      </c>
      <c r="C193" s="942">
        <f t="shared" si="78"/>
        <v>0</v>
      </c>
      <c r="D193" s="943">
        <f t="shared" si="78"/>
        <v>0</v>
      </c>
      <c r="E193" s="37"/>
      <c r="F193" s="37"/>
      <c r="G193" s="37"/>
      <c r="H193" s="31"/>
      <c r="I193" s="390" t="str">
        <f t="shared" si="77"/>
        <v>Transferta e kushtëzuar</v>
      </c>
      <c r="J193" s="387"/>
      <c r="K193" s="389"/>
      <c r="L193" s="388"/>
      <c r="M193" s="128"/>
      <c r="N193" s="128"/>
      <c r="O193" s="132"/>
    </row>
    <row r="194" spans="1:15" ht="12.75" hidden="1" x14ac:dyDescent="0.2">
      <c r="A194" s="124" t="str">
        <f t="shared" si="78"/>
        <v>Sigurimet Shoqërore</v>
      </c>
      <c r="B194" s="941">
        <f t="shared" si="78"/>
        <v>601</v>
      </c>
      <c r="C194" s="942">
        <f t="shared" si="78"/>
        <v>0</v>
      </c>
      <c r="D194" s="943">
        <f t="shared" si="78"/>
        <v>0</v>
      </c>
      <c r="E194" s="37"/>
      <c r="F194" s="37"/>
      <c r="G194" s="37"/>
      <c r="H194" s="31"/>
      <c r="I194" s="390" t="str">
        <f t="shared" si="77"/>
        <v>Trasferta Specifike</v>
      </c>
      <c r="J194" s="387"/>
      <c r="K194" s="389"/>
      <c r="L194" s="388"/>
      <c r="M194" s="128"/>
      <c r="N194" s="128"/>
      <c r="O194" s="132"/>
    </row>
    <row r="195" spans="1:15" ht="12.75" hidden="1" x14ac:dyDescent="0.2">
      <c r="A195" s="124" t="str">
        <f t="shared" si="78"/>
        <v>Mallra dhe shërbime</v>
      </c>
      <c r="B195" s="941">
        <f t="shared" si="78"/>
        <v>602</v>
      </c>
      <c r="C195" s="942">
        <f t="shared" si="78"/>
        <v>0</v>
      </c>
      <c r="D195" s="943">
        <f t="shared" si="78"/>
        <v>0</v>
      </c>
      <c r="E195" s="37"/>
      <c r="F195" s="37"/>
      <c r="G195" s="37"/>
      <c r="H195" s="53"/>
      <c r="I195" s="390" t="str">
        <f t="shared" si="77"/>
        <v>Trashëgimi me destinacion</v>
      </c>
      <c r="J195" s="387"/>
      <c r="K195" s="389"/>
      <c r="L195" s="388"/>
      <c r="M195" s="302">
        <f>VLOOKUP($A184,'(C4) Trashëgimi me destinacion'!$A$8:$F$168,4,FALSE)</f>
        <v>0</v>
      </c>
      <c r="N195" s="548">
        <f>VLOOKUP($A184,'(C4) Trashëgimi me destinacion'!$A$8:$F$168,5,FALSE)</f>
        <v>0</v>
      </c>
      <c r="O195" s="548">
        <f>VLOOKUP($A184,'(C4) Trashëgimi me destinacion'!$A$8:$F$168,6,FALSE)</f>
        <v>0</v>
      </c>
    </row>
    <row r="196" spans="1:15" ht="12.75" hidden="1" x14ac:dyDescent="0.2">
      <c r="A196" s="124" t="str">
        <f t="shared" si="78"/>
        <v>Subvencione</v>
      </c>
      <c r="B196" s="941">
        <f t="shared" si="78"/>
        <v>603</v>
      </c>
      <c r="C196" s="942">
        <f t="shared" si="78"/>
        <v>0</v>
      </c>
      <c r="D196" s="943">
        <f t="shared" si="78"/>
        <v>0</v>
      </c>
      <c r="E196" s="37"/>
      <c r="F196" s="37"/>
      <c r="G196" s="37"/>
      <c r="H196" s="8"/>
      <c r="I196" s="390" t="str">
        <f t="shared" si="77"/>
        <v>Burime të tjera (përfshirë gjobat)</v>
      </c>
      <c r="J196" s="387"/>
      <c r="K196" s="389"/>
      <c r="L196" s="388"/>
      <c r="M196" s="128"/>
      <c r="N196" s="128"/>
      <c r="O196" s="132"/>
    </row>
    <row r="197" spans="1:15" ht="12.75" hidden="1" x14ac:dyDescent="0.2">
      <c r="A197" s="124" t="str">
        <f t="shared" si="78"/>
        <v>Të tjera transferta korrente të brendshme</v>
      </c>
      <c r="B197" s="941">
        <f t="shared" si="78"/>
        <v>604</v>
      </c>
      <c r="C197" s="942">
        <f t="shared" si="78"/>
        <v>0</v>
      </c>
      <c r="D197" s="943">
        <f t="shared" si="78"/>
        <v>0</v>
      </c>
      <c r="E197" s="37"/>
      <c r="F197" s="37"/>
      <c r="G197" s="37"/>
      <c r="H197" s="53"/>
      <c r="I197" s="390" t="str">
        <f t="shared" si="77"/>
        <v>VLERËSIMI I TË ARDHURAVE ME DESTINACION</v>
      </c>
      <c r="J197" s="35">
        <f>VLOOKUP($A184,'(C1) Shpenzimet vitet e kaluara'!$A$9:$O$177,7,FALSE)</f>
        <v>0</v>
      </c>
      <c r="K197" s="35">
        <f>VLOOKUP($A184,'(C1) Shpenzimet vitet e kaluara'!$A$9:$O$177,11,FALSE)</f>
        <v>0</v>
      </c>
      <c r="L197" s="35">
        <f>VLOOKUP($A184,'(C1) Shpenzimet vitet e kaluara'!$A$9:$O$177,15,FALSE)</f>
        <v>0</v>
      </c>
      <c r="M197" s="129">
        <f>SUM(M193:M196)</f>
        <v>0</v>
      </c>
      <c r="N197" s="129">
        <f t="shared" ref="N197:O197" si="79">SUM(N193:N196)</f>
        <v>0</v>
      </c>
      <c r="O197" s="129">
        <f t="shared" si="79"/>
        <v>0</v>
      </c>
    </row>
    <row r="198" spans="1:15" ht="12.75" hidden="1" x14ac:dyDescent="0.2">
      <c r="A198" s="124" t="str">
        <f t="shared" si="78"/>
        <v>Transferta korrente të huaja</v>
      </c>
      <c r="B198" s="941">
        <f t="shared" si="78"/>
        <v>605</v>
      </c>
      <c r="C198" s="942">
        <f t="shared" si="78"/>
        <v>0</v>
      </c>
      <c r="D198" s="943">
        <f t="shared" si="78"/>
        <v>0</v>
      </c>
      <c r="E198" s="37"/>
      <c r="F198" s="37"/>
      <c r="G198" s="37"/>
      <c r="H198" s="53"/>
    </row>
    <row r="199" spans="1:15" ht="12.75" hidden="1" x14ac:dyDescent="0.2">
      <c r="A199" s="124" t="str">
        <f t="shared" si="78"/>
        <v>Transferta për Buxhetet Familiare dhe Individët</v>
      </c>
      <c r="B199" s="941">
        <f t="shared" si="78"/>
        <v>606</v>
      </c>
      <c r="C199" s="942">
        <f t="shared" si="78"/>
        <v>0</v>
      </c>
      <c r="D199" s="943">
        <f t="shared" si="78"/>
        <v>0</v>
      </c>
      <c r="E199" s="37"/>
      <c r="F199" s="37"/>
      <c r="G199" s="37"/>
      <c r="H199" s="53"/>
      <c r="I199" s="137" t="str">
        <f>I82</f>
        <v xml:space="preserve">TË ARDHURAT E PRITSHME </v>
      </c>
      <c r="J199" s="34">
        <f>J190+J197</f>
        <v>0</v>
      </c>
      <c r="K199" s="34">
        <f>K190+K197</f>
        <v>0</v>
      </c>
      <c r="L199" s="34">
        <f>L190+L197</f>
        <v>0</v>
      </c>
      <c r="M199" s="129">
        <f>M197+M190</f>
        <v>0</v>
      </c>
      <c r="N199" s="129">
        <f>N197+N190</f>
        <v>0</v>
      </c>
      <c r="O199" s="129">
        <f>O197+O190</f>
        <v>0</v>
      </c>
    </row>
    <row r="200" spans="1:15" ht="12.75" hidden="1" x14ac:dyDescent="0.2">
      <c r="A200" s="124" t="str">
        <f t="shared" si="78"/>
        <v>Shpenzimet kapitale</v>
      </c>
      <c r="B200" s="941" t="str">
        <f t="shared" si="78"/>
        <v>230 / 231</v>
      </c>
      <c r="C200" s="942">
        <f t="shared" si="78"/>
        <v>0</v>
      </c>
      <c r="D200" s="943">
        <f t="shared" si="78"/>
        <v>0</v>
      </c>
      <c r="E200" s="37"/>
      <c r="F200" s="37"/>
      <c r="G200" s="37"/>
      <c r="H200" s="53"/>
    </row>
    <row r="201" spans="1:15" ht="12.75" hidden="1" x14ac:dyDescent="0.2">
      <c r="A201" s="124" t="str">
        <f t="shared" si="78"/>
        <v>Rezerva</v>
      </c>
      <c r="B201" s="941">
        <f t="shared" si="78"/>
        <v>609</v>
      </c>
      <c r="C201" s="942">
        <f t="shared" si="78"/>
        <v>0</v>
      </c>
      <c r="D201" s="943">
        <f t="shared" si="78"/>
        <v>0</v>
      </c>
      <c r="E201" s="37"/>
      <c r="F201" s="37"/>
      <c r="G201" s="37"/>
      <c r="H201" s="53"/>
    </row>
    <row r="202" spans="1:15" ht="12.75" hidden="1" x14ac:dyDescent="0.2">
      <c r="A202" s="124" t="str">
        <f t="shared" si="78"/>
        <v>Interesa per kredi direkte ose bono</v>
      </c>
      <c r="B202" s="941">
        <f t="shared" si="78"/>
        <v>650</v>
      </c>
      <c r="C202" s="942">
        <f t="shared" si="78"/>
        <v>0</v>
      </c>
      <c r="D202" s="943">
        <f t="shared" si="78"/>
        <v>0</v>
      </c>
      <c r="E202" s="37"/>
      <c r="F202" s="37"/>
      <c r="G202" s="37"/>
      <c r="H202" s="53"/>
    </row>
    <row r="203" spans="1:15" ht="12.75" hidden="1" x14ac:dyDescent="0.2">
      <c r="A203" s="124" t="str">
        <f t="shared" si="78"/>
        <v>Të tjera</v>
      </c>
      <c r="B203" s="941" t="str">
        <f t="shared" si="78"/>
        <v>69 / ?</v>
      </c>
      <c r="C203" s="942">
        <f t="shared" si="78"/>
        <v>0</v>
      </c>
      <c r="D203" s="943">
        <f t="shared" si="78"/>
        <v>0</v>
      </c>
      <c r="E203" s="37"/>
      <c r="F203" s="37"/>
      <c r="G203" s="37"/>
      <c r="H203" s="53"/>
      <c r="I203" s="947" t="str">
        <f t="shared" ref="I203:O204" si="80">I86</f>
        <v>SHUMA E KËRKUAR NETO</v>
      </c>
      <c r="J203" s="948">
        <f t="shared" si="80"/>
        <v>0</v>
      </c>
      <c r="K203" s="948">
        <f t="shared" si="80"/>
        <v>0</v>
      </c>
      <c r="L203" s="948">
        <f t="shared" si="80"/>
        <v>0</v>
      </c>
      <c r="M203" s="948">
        <f t="shared" si="80"/>
        <v>0</v>
      </c>
      <c r="N203" s="948">
        <f t="shared" si="80"/>
        <v>0</v>
      </c>
      <c r="O203" s="949">
        <f t="shared" si="80"/>
        <v>0</v>
      </c>
    </row>
    <row r="204" spans="1:15" ht="12.75" hidden="1" customHeight="1" x14ac:dyDescent="0.2">
      <c r="A204" s="306" t="str">
        <f t="shared" si="78"/>
        <v>KOSTO DIREKTE PËR PROJEKTET DHE SHPENZIMET KAPITALE</v>
      </c>
      <c r="B204" s="941">
        <f t="shared" si="78"/>
        <v>0</v>
      </c>
      <c r="C204" s="942">
        <f t="shared" si="78"/>
        <v>0</v>
      </c>
      <c r="D204" s="943">
        <f t="shared" si="78"/>
        <v>0</v>
      </c>
      <c r="E204" s="129">
        <f>SUM(E193:E203)</f>
        <v>0</v>
      </c>
      <c r="F204" s="129">
        <f t="shared" ref="F204:G204" si="81">SUM(F193:F203)</f>
        <v>0</v>
      </c>
      <c r="G204" s="129">
        <f t="shared" si="81"/>
        <v>0</v>
      </c>
      <c r="H204" s="53"/>
      <c r="I204" s="950">
        <f t="shared" si="80"/>
        <v>0</v>
      </c>
      <c r="J204" s="951">
        <f t="shared" si="80"/>
        <v>0</v>
      </c>
      <c r="K204" s="951">
        <f t="shared" si="80"/>
        <v>0</v>
      </c>
      <c r="L204" s="951">
        <f t="shared" si="80"/>
        <v>0</v>
      </c>
      <c r="M204" s="951">
        <f t="shared" si="80"/>
        <v>0</v>
      </c>
      <c r="N204" s="951">
        <f t="shared" si="80"/>
        <v>0</v>
      </c>
      <c r="O204" s="952">
        <f t="shared" si="80"/>
        <v>0</v>
      </c>
    </row>
    <row r="205" spans="1:15" ht="12.75" hidden="1" x14ac:dyDescent="0.2">
      <c r="A205" s="938" t="str">
        <f t="shared" si="78"/>
        <v>SHPENZIME KORRENTE</v>
      </c>
      <c r="B205" s="939">
        <f t="shared" si="78"/>
        <v>0</v>
      </c>
      <c r="C205" s="939">
        <f t="shared" si="78"/>
        <v>0</v>
      </c>
      <c r="D205" s="939">
        <f t="shared" si="78"/>
        <v>0</v>
      </c>
      <c r="E205" s="939">
        <f>E88</f>
        <v>0</v>
      </c>
      <c r="F205" s="939">
        <f>F88</f>
        <v>0</v>
      </c>
      <c r="G205" s="940">
        <f>G88</f>
        <v>0</v>
      </c>
      <c r="H205" s="53"/>
      <c r="I205" s="17" t="str">
        <f>I88</f>
        <v>SHUMA E KËRKUAR NETO</v>
      </c>
      <c r="J205" s="18">
        <f t="shared" ref="J205:O205" si="82">B189-J199</f>
        <v>0</v>
      </c>
      <c r="K205" s="18">
        <f t="shared" si="82"/>
        <v>0</v>
      </c>
      <c r="L205" s="18">
        <f t="shared" si="82"/>
        <v>0</v>
      </c>
      <c r="M205" s="18">
        <f t="shared" si="82"/>
        <v>0</v>
      </c>
      <c r="N205" s="18">
        <f t="shared" si="82"/>
        <v>0</v>
      </c>
      <c r="O205" s="18">
        <f t="shared" si="82"/>
        <v>0</v>
      </c>
    </row>
    <row r="206" spans="1:15" ht="12.75" hidden="1" x14ac:dyDescent="0.2">
      <c r="A206" s="124" t="str">
        <f t="shared" si="78"/>
        <v>Pagat</v>
      </c>
      <c r="B206" s="941">
        <f t="shared" si="78"/>
        <v>600</v>
      </c>
      <c r="C206" s="942">
        <f t="shared" si="78"/>
        <v>0</v>
      </c>
      <c r="D206" s="943">
        <f t="shared" si="78"/>
        <v>0</v>
      </c>
      <c r="E206" s="37"/>
      <c r="F206" s="37"/>
      <c r="G206" s="37"/>
      <c r="H206" s="53"/>
      <c r="I206" s="53"/>
      <c r="J206" s="53"/>
      <c r="K206" s="53"/>
      <c r="L206" s="14"/>
      <c r="M206" s="54"/>
    </row>
    <row r="207" spans="1:15" ht="12.75" hidden="1" x14ac:dyDescent="0.2">
      <c r="A207" s="124" t="str">
        <f t="shared" si="78"/>
        <v>Sigurimet Shoqërore</v>
      </c>
      <c r="B207" s="941">
        <f t="shared" si="78"/>
        <v>601</v>
      </c>
      <c r="C207" s="942">
        <f t="shared" si="78"/>
        <v>0</v>
      </c>
      <c r="D207" s="943">
        <f t="shared" si="78"/>
        <v>0</v>
      </c>
      <c r="E207" s="37"/>
      <c r="F207" s="37"/>
      <c r="G207" s="37"/>
      <c r="H207" s="53"/>
    </row>
    <row r="208" spans="1:15" ht="12.75" hidden="1" x14ac:dyDescent="0.2">
      <c r="A208" s="124" t="str">
        <f t="shared" si="78"/>
        <v>Mallra dhe shërbime</v>
      </c>
      <c r="B208" s="941">
        <f t="shared" si="78"/>
        <v>602</v>
      </c>
      <c r="C208" s="942">
        <f t="shared" si="78"/>
        <v>0</v>
      </c>
      <c r="D208" s="943">
        <f t="shared" si="78"/>
        <v>0</v>
      </c>
      <c r="E208" s="37"/>
      <c r="F208" s="37"/>
      <c r="G208" s="37"/>
      <c r="H208" s="53"/>
      <c r="I208" s="252" t="str">
        <f>I169</f>
        <v>Angazhimet</v>
      </c>
      <c r="J208" s="1002" t="str">
        <f>J169</f>
        <v>Vlera Totale për Aktivitet</v>
      </c>
      <c r="K208" s="1003"/>
      <c r="L208" s="1004"/>
      <c r="M208" s="129">
        <f>VLOOKUP($A184,'(C5) Angazhimet'!$A$8:$F$168,4,FALSE)</f>
        <v>0</v>
      </c>
      <c r="N208" s="129">
        <f>VLOOKUP($A184,'(C5) Angazhimet'!$A$8:$F$168,5,FALSE)</f>
        <v>0</v>
      </c>
      <c r="O208" s="129">
        <f>VLOOKUP($A184,'(C5) Angazhimet'!$A$8:$F$168,6,FALSE)</f>
        <v>0</v>
      </c>
    </row>
    <row r="209" spans="1:15" ht="12.75" hidden="1" x14ac:dyDescent="0.2">
      <c r="A209" s="124" t="str">
        <f t="shared" si="78"/>
        <v>Subvencione</v>
      </c>
      <c r="B209" s="941">
        <f t="shared" si="78"/>
        <v>603</v>
      </c>
      <c r="C209" s="942">
        <f t="shared" si="78"/>
        <v>0</v>
      </c>
      <c r="D209" s="943">
        <f t="shared" si="78"/>
        <v>0</v>
      </c>
      <c r="E209" s="37"/>
      <c r="F209" s="37"/>
      <c r="G209" s="37"/>
      <c r="H209" s="53"/>
      <c r="I209" s="318" t="str">
        <f>I170</f>
        <v>Qëllime</v>
      </c>
      <c r="J209" s="1002" t="str">
        <f>J170</f>
        <v>Shpenzimet kapitale</v>
      </c>
      <c r="K209" s="1003"/>
      <c r="L209" s="1004"/>
      <c r="M209" s="128"/>
      <c r="N209" s="128"/>
      <c r="O209" s="132"/>
    </row>
    <row r="210" spans="1:15" ht="12.75" hidden="1" x14ac:dyDescent="0.2">
      <c r="A210" s="124" t="str">
        <f t="shared" si="78"/>
        <v>Të tjera transferta korrente të brendshme</v>
      </c>
      <c r="B210" s="941">
        <f t="shared" si="78"/>
        <v>604</v>
      </c>
      <c r="C210" s="942">
        <f t="shared" si="78"/>
        <v>0</v>
      </c>
      <c r="D210" s="943">
        <f t="shared" si="78"/>
        <v>0</v>
      </c>
      <c r="E210" s="37"/>
      <c r="F210" s="37"/>
      <c r="G210" s="37"/>
      <c r="H210" s="53"/>
      <c r="I210" s="315"/>
      <c r="J210" s="1002" t="str">
        <f>J171</f>
        <v>Mallra dhe shërbime</v>
      </c>
      <c r="K210" s="1003"/>
      <c r="L210" s="1004"/>
      <c r="M210" s="128"/>
      <c r="N210" s="128"/>
      <c r="O210" s="132"/>
    </row>
    <row r="211" spans="1:15" ht="12.75" hidden="1" x14ac:dyDescent="0.2">
      <c r="A211" s="124" t="str">
        <f t="shared" si="78"/>
        <v>Transferta korrente të huaja</v>
      </c>
      <c r="B211" s="941">
        <f t="shared" si="78"/>
        <v>605</v>
      </c>
      <c r="C211" s="942">
        <f t="shared" si="78"/>
        <v>0</v>
      </c>
      <c r="D211" s="943">
        <f t="shared" si="78"/>
        <v>0</v>
      </c>
      <c r="E211" s="37"/>
      <c r="F211" s="37"/>
      <c r="G211" s="37"/>
      <c r="H211" s="53"/>
      <c r="I211" s="315"/>
      <c r="J211" s="1002" t="str">
        <f>J172</f>
        <v>Qëllime të mëtejshme</v>
      </c>
      <c r="K211" s="1003"/>
      <c r="L211" s="1004"/>
      <c r="M211" s="128"/>
      <c r="N211" s="128"/>
      <c r="O211" s="132"/>
    </row>
    <row r="212" spans="1:15" ht="12.75" hidden="1" x14ac:dyDescent="0.2">
      <c r="A212" s="124" t="str">
        <f t="shared" si="78"/>
        <v>Transferta për Buxhetet Familiare dhe Individët</v>
      </c>
      <c r="B212" s="941">
        <f t="shared" si="78"/>
        <v>606</v>
      </c>
      <c r="C212" s="942">
        <f t="shared" si="78"/>
        <v>0</v>
      </c>
      <c r="D212" s="943">
        <f t="shared" si="78"/>
        <v>0</v>
      </c>
      <c r="E212" s="37"/>
      <c r="F212" s="37"/>
      <c r="G212" s="37"/>
      <c r="H212" s="53"/>
      <c r="I212" s="315"/>
      <c r="J212" s="998"/>
      <c r="K212" s="998"/>
      <c r="L212" s="998"/>
      <c r="M212" s="344" t="str">
        <f>IF(SUM(M209:M211)=M208,"OK","STOP")</f>
        <v>OK</v>
      </c>
      <c r="N212" s="344" t="str">
        <f>IF(SUM(N209:N211)=N208,"OK","STOP")</f>
        <v>OK</v>
      </c>
      <c r="O212" s="344" t="str">
        <f>IF(SUM(O209:O211)=O208,"OK","STOP")</f>
        <v>OK</v>
      </c>
    </row>
    <row r="213" spans="1:15" ht="12.75" hidden="1" x14ac:dyDescent="0.2">
      <c r="A213" s="648" t="str">
        <f t="shared" si="78"/>
        <v>Shpenzimet kapitale</v>
      </c>
      <c r="B213" s="968" t="str">
        <f t="shared" si="78"/>
        <v>230 / 231</v>
      </c>
      <c r="C213" s="969">
        <f t="shared" si="78"/>
        <v>0</v>
      </c>
      <c r="D213" s="970">
        <f t="shared" si="78"/>
        <v>0</v>
      </c>
      <c r="E213" s="129"/>
      <c r="F213" s="129"/>
      <c r="G213" s="129"/>
      <c r="H213" s="53"/>
      <c r="I213" s="421" t="str">
        <f>I96</f>
        <v>Shpjegimet teknike</v>
      </c>
      <c r="J213" s="10"/>
      <c r="K213" s="10"/>
      <c r="L213" s="10"/>
      <c r="M213" s="10"/>
      <c r="N213" s="10"/>
      <c r="O213" s="10"/>
    </row>
    <row r="214" spans="1:15" ht="12.75" hidden="1" x14ac:dyDescent="0.2">
      <c r="A214" s="124" t="str">
        <f t="shared" si="78"/>
        <v>Rezerva</v>
      </c>
      <c r="B214" s="941">
        <f t="shared" si="78"/>
        <v>609</v>
      </c>
      <c r="C214" s="942">
        <f t="shared" si="78"/>
        <v>0</v>
      </c>
      <c r="D214" s="943">
        <f t="shared" si="78"/>
        <v>0</v>
      </c>
      <c r="E214" s="37"/>
      <c r="F214" s="37"/>
      <c r="G214" s="37"/>
      <c r="H214" s="53"/>
      <c r="I214" s="419">
        <f>M187</f>
        <v>2022</v>
      </c>
      <c r="J214" s="983"/>
      <c r="K214" s="984"/>
      <c r="L214" s="984"/>
      <c r="M214" s="984"/>
      <c r="N214" s="984"/>
      <c r="O214" s="985"/>
    </row>
    <row r="215" spans="1:15" ht="12.75" hidden="1" x14ac:dyDescent="0.2">
      <c r="A215" s="124" t="str">
        <f t="shared" si="78"/>
        <v>Interesa per kredi direkte ose bono</v>
      </c>
      <c r="B215" s="971">
        <f t="shared" si="78"/>
        <v>650</v>
      </c>
      <c r="C215" s="972">
        <f t="shared" si="78"/>
        <v>0</v>
      </c>
      <c r="D215" s="973">
        <f t="shared" si="78"/>
        <v>0</v>
      </c>
      <c r="E215" s="37"/>
      <c r="F215" s="37"/>
      <c r="G215" s="37"/>
      <c r="H215" s="53"/>
      <c r="I215" s="420"/>
      <c r="J215" s="986"/>
      <c r="K215" s="987"/>
      <c r="L215" s="987"/>
      <c r="M215" s="987"/>
      <c r="N215" s="987"/>
      <c r="O215" s="988"/>
    </row>
    <row r="216" spans="1:15" ht="12.75" hidden="1" x14ac:dyDescent="0.2">
      <c r="A216" s="252" t="str">
        <f>A99</f>
        <v>Të tjera</v>
      </c>
      <c r="B216" s="941" t="str">
        <f>B99</f>
        <v>69 / ?</v>
      </c>
      <c r="C216" s="942">
        <f>C99</f>
        <v>0</v>
      </c>
      <c r="D216" s="311" t="str">
        <f>IF(OR(E216&lt;0,F216&lt;0,G216&lt;0),"STOP","OK!")</f>
        <v>OK!</v>
      </c>
      <c r="E216" s="130">
        <f>-E204+E189-(SUM(E206:E215))</f>
        <v>0</v>
      </c>
      <c r="F216" s="308">
        <f t="shared" ref="F216:G216" si="83">-F204+F189-(SUM(F206:F215))</f>
        <v>0</v>
      </c>
      <c r="G216" s="308">
        <f t="shared" si="83"/>
        <v>0</v>
      </c>
      <c r="H216" s="53"/>
      <c r="I216" s="419">
        <f>N187</f>
        <v>2023</v>
      </c>
      <c r="J216" s="983"/>
      <c r="K216" s="984"/>
      <c r="L216" s="984"/>
      <c r="M216" s="984"/>
      <c r="N216" s="984"/>
      <c r="O216" s="985"/>
    </row>
    <row r="217" spans="1:15" ht="12.75" hidden="1" x14ac:dyDescent="0.2">
      <c r="A217" s="124" t="str">
        <f>A100</f>
        <v>SHPENZIME KORRENTE</v>
      </c>
      <c r="B217" s="974"/>
      <c r="C217" s="975"/>
      <c r="D217" s="976"/>
      <c r="E217" s="129">
        <f>SUM(E206:E216)</f>
        <v>0</v>
      </c>
      <c r="F217" s="129">
        <f t="shared" ref="F217:G217" si="84">SUM(F206:F216)</f>
        <v>0</v>
      </c>
      <c r="G217" s="129">
        <f t="shared" si="84"/>
        <v>0</v>
      </c>
      <c r="H217" s="53"/>
      <c r="I217" s="420"/>
      <c r="J217" s="989"/>
      <c r="K217" s="990"/>
      <c r="L217" s="990"/>
      <c r="M217" s="990"/>
      <c r="N217" s="990"/>
      <c r="O217" s="991"/>
    </row>
    <row r="218" spans="1:15" ht="12.75" hidden="1" x14ac:dyDescent="0.2">
      <c r="A218" s="125"/>
      <c r="B218" s="210"/>
      <c r="C218" s="126"/>
      <c r="D218" s="126"/>
      <c r="E218" s="10"/>
      <c r="F218" s="10"/>
      <c r="G218" s="133"/>
      <c r="H218" s="53"/>
      <c r="I218" s="419">
        <f>O187</f>
        <v>2024</v>
      </c>
      <c r="J218" s="983"/>
      <c r="K218" s="984"/>
      <c r="L218" s="984"/>
      <c r="M218" s="984"/>
      <c r="N218" s="984"/>
      <c r="O218" s="985"/>
    </row>
    <row r="219" spans="1:15" ht="12.75" hidden="1" x14ac:dyDescent="0.2">
      <c r="A219" s="137" t="str">
        <f>A102</f>
        <v>SHPENZIME TË PRITSHME</v>
      </c>
      <c r="B219" s="34">
        <f>B189</f>
        <v>0</v>
      </c>
      <c r="C219" s="34">
        <f t="shared" ref="C219:D219" si="85">C189</f>
        <v>0</v>
      </c>
      <c r="D219" s="34">
        <f t="shared" si="85"/>
        <v>0</v>
      </c>
      <c r="E219" s="129">
        <f>E204+E217</f>
        <v>0</v>
      </c>
      <c r="F219" s="129">
        <f>F204+F217</f>
        <v>0</v>
      </c>
      <c r="G219" s="129">
        <f t="shared" ref="G219" si="86">G204+G217</f>
        <v>0</v>
      </c>
      <c r="H219" s="53"/>
      <c r="I219" s="420"/>
      <c r="J219" s="989"/>
      <c r="K219" s="990"/>
      <c r="L219" s="990"/>
      <c r="M219" s="990"/>
      <c r="N219" s="990"/>
      <c r="O219" s="991"/>
    </row>
    <row r="220" spans="1:15" ht="17.25" hidden="1" customHeight="1" x14ac:dyDescent="0.2"/>
    <row r="221" spans="1:15" ht="17.25" hidden="1" customHeight="1" x14ac:dyDescent="0.2"/>
    <row r="222" spans="1:15" ht="17.25" customHeight="1" x14ac:dyDescent="0.2">
      <c r="A222" s="213" t="str">
        <f t="shared" ref="A222:O222" si="87">A66</f>
        <v>Nënfunksioni 6</v>
      </c>
      <c r="B222" s="937" t="str">
        <f t="shared" si="87"/>
        <v>041 Çështjet e përgjithshme ekonomike, tregtare dhe të punës</v>
      </c>
      <c r="C222" s="937">
        <f t="shared" si="87"/>
        <v>0</v>
      </c>
      <c r="D222" s="937">
        <f t="shared" si="87"/>
        <v>0</v>
      </c>
      <c r="E222" s="937">
        <f t="shared" si="87"/>
        <v>0</v>
      </c>
      <c r="F222" s="937">
        <f t="shared" si="87"/>
        <v>0</v>
      </c>
      <c r="G222" s="937">
        <f t="shared" si="87"/>
        <v>0</v>
      </c>
      <c r="H222" s="937">
        <f t="shared" si="87"/>
        <v>0</v>
      </c>
      <c r="I222" s="937">
        <f t="shared" si="87"/>
        <v>0</v>
      </c>
      <c r="J222" s="937">
        <f t="shared" si="87"/>
        <v>0</v>
      </c>
      <c r="K222" s="937">
        <f t="shared" si="87"/>
        <v>0</v>
      </c>
      <c r="L222" s="937">
        <f t="shared" si="87"/>
        <v>0</v>
      </c>
      <c r="M222" s="937">
        <f t="shared" si="87"/>
        <v>0</v>
      </c>
      <c r="N222" s="937">
        <f t="shared" si="87"/>
        <v>0</v>
      </c>
      <c r="O222" s="937">
        <f t="shared" si="87"/>
        <v>0</v>
      </c>
    </row>
    <row r="223" spans="1:15" ht="17.25" customHeight="1" x14ac:dyDescent="0.2">
      <c r="A223" s="276" t="str">
        <f>A10</f>
        <v>Programi 6e</v>
      </c>
      <c r="B223" s="937" t="str">
        <f>C10</f>
        <v>Shërbimet e tregjeve, akreditimi dhe inspektimi</v>
      </c>
      <c r="C223" s="937" t="e">
        <f>#REF!</f>
        <v>#REF!</v>
      </c>
      <c r="D223" s="937" t="e">
        <f>#REF!</f>
        <v>#REF!</v>
      </c>
      <c r="E223" s="937" t="e">
        <f>#REF!</f>
        <v>#REF!</v>
      </c>
      <c r="F223" s="937" t="e">
        <f>#REF!</f>
        <v>#REF!</v>
      </c>
      <c r="G223" s="937" t="e">
        <f>#REF!</f>
        <v>#REF!</v>
      </c>
      <c r="H223" s="937" t="e">
        <f>#REF!</f>
        <v>#REF!</v>
      </c>
      <c r="I223" s="937" t="e">
        <f>#REF!</f>
        <v>#REF!</v>
      </c>
      <c r="J223" s="937" t="e">
        <f>#REF!</f>
        <v>#REF!</v>
      </c>
      <c r="K223" s="937" t="e">
        <f>#REF!</f>
        <v>#REF!</v>
      </c>
      <c r="L223" s="937" t="e">
        <f>#REF!</f>
        <v>#REF!</v>
      </c>
      <c r="M223" s="937" t="e">
        <f>#REF!</f>
        <v>#REF!</v>
      </c>
      <c r="N223" s="937" t="e">
        <f>#REF!</f>
        <v>#REF!</v>
      </c>
      <c r="O223" s="937" t="e">
        <f>#REF!</f>
        <v>#REF!</v>
      </c>
    </row>
    <row r="224" spans="1:15" ht="17.25" customHeight="1" x14ac:dyDescent="0.2">
      <c r="A224" s="646" t="str">
        <f>'(B3) Struktura Funksionale'!B39</f>
        <v>04160</v>
      </c>
      <c r="B224" s="568"/>
      <c r="C224" s="568"/>
      <c r="D224" s="568"/>
      <c r="E224" s="568"/>
      <c r="F224" s="568"/>
      <c r="G224" s="568"/>
      <c r="H224" s="568"/>
      <c r="I224" s="568"/>
      <c r="J224" s="568"/>
      <c r="K224" s="568"/>
      <c r="L224" s="568"/>
      <c r="M224" s="568"/>
      <c r="N224" s="568"/>
      <c r="O224" s="569"/>
    </row>
    <row r="225" spans="1:15" ht="21.75" customHeight="1" x14ac:dyDescent="0.2">
      <c r="A225" s="964" t="str">
        <f t="shared" ref="A225:G225" si="88">A69</f>
        <v>SHPENZIME TË PRITSHME</v>
      </c>
      <c r="B225" s="965">
        <f t="shared" si="88"/>
        <v>0</v>
      </c>
      <c r="C225" s="965">
        <f t="shared" si="88"/>
        <v>0</v>
      </c>
      <c r="D225" s="965">
        <f t="shared" si="88"/>
        <v>0</v>
      </c>
      <c r="E225" s="965">
        <f t="shared" si="88"/>
        <v>0</v>
      </c>
      <c r="F225" s="965">
        <f t="shared" si="88"/>
        <v>0</v>
      </c>
      <c r="G225" s="966">
        <f t="shared" si="88"/>
        <v>0</v>
      </c>
      <c r="H225" s="131"/>
      <c r="I225" s="967" t="str">
        <f t="shared" ref="I225:O225" si="89">I69</f>
        <v xml:space="preserve">TË ARDHURAT E PRITSHME </v>
      </c>
      <c r="J225" s="965">
        <f t="shared" si="89"/>
        <v>0</v>
      </c>
      <c r="K225" s="965">
        <f t="shared" si="89"/>
        <v>0</v>
      </c>
      <c r="L225" s="965">
        <f t="shared" si="89"/>
        <v>0</v>
      </c>
      <c r="M225" s="965">
        <f t="shared" si="89"/>
        <v>0</v>
      </c>
      <c r="N225" s="965">
        <f t="shared" si="89"/>
        <v>0</v>
      </c>
      <c r="O225" s="966">
        <f t="shared" si="89"/>
        <v>0</v>
      </c>
    </row>
    <row r="226" spans="1:15" ht="18.75" customHeight="1" x14ac:dyDescent="0.2">
      <c r="A226" s="211"/>
      <c r="B226" s="417">
        <f t="shared" ref="B226:G226" si="90">B70</f>
        <v>2019</v>
      </c>
      <c r="C226" s="417">
        <f t="shared" si="90"/>
        <v>2020</v>
      </c>
      <c r="D226" s="417">
        <f t="shared" si="90"/>
        <v>2021</v>
      </c>
      <c r="E226" s="251">
        <f t="shared" si="90"/>
        <v>2022</v>
      </c>
      <c r="F226" s="251">
        <f t="shared" si="90"/>
        <v>2023</v>
      </c>
      <c r="G226" s="251">
        <f t="shared" si="90"/>
        <v>2024</v>
      </c>
      <c r="H226" s="212"/>
      <c r="I226" s="414"/>
      <c r="J226" s="417">
        <f t="shared" ref="J226:O226" si="91">J70</f>
        <v>2019</v>
      </c>
      <c r="K226" s="417">
        <f t="shared" si="91"/>
        <v>2020</v>
      </c>
      <c r="L226" s="417">
        <f t="shared" si="91"/>
        <v>2021</v>
      </c>
      <c r="M226" s="251">
        <f t="shared" si="91"/>
        <v>2022</v>
      </c>
      <c r="N226" s="251">
        <f t="shared" si="91"/>
        <v>2023</v>
      </c>
      <c r="O226" s="251">
        <f t="shared" si="91"/>
        <v>2024</v>
      </c>
    </row>
    <row r="227" spans="1:15" ht="12.75" x14ac:dyDescent="0.2">
      <c r="A227" s="434"/>
      <c r="B227" s="209"/>
      <c r="C227" s="422"/>
      <c r="D227" s="321"/>
      <c r="E227" s="8"/>
      <c r="F227" s="8"/>
      <c r="G227" s="435"/>
      <c r="H227" s="131"/>
      <c r="I227" s="423"/>
      <c r="J227" s="349"/>
      <c r="K227" s="349"/>
      <c r="L227" s="349"/>
      <c r="M227" s="349"/>
      <c r="N227" s="349"/>
      <c r="O227" s="350"/>
    </row>
    <row r="228" spans="1:15" ht="12.75" x14ac:dyDescent="0.2">
      <c r="A228" s="137" t="str">
        <f>A72</f>
        <v>SHPENZIME TË PRITSHME</v>
      </c>
      <c r="B228" s="34">
        <f>VLOOKUP(A223,'(C1) Shpenzimet vitet e kaluara'!A$9:O$177,5,FALSE)</f>
        <v>0</v>
      </c>
      <c r="C228" s="34">
        <f>VLOOKUP(A223,'(C1) Shpenzimet vitet e kaluara'!A$9:O$177,9,FALSE)</f>
        <v>0</v>
      </c>
      <c r="D228" s="34">
        <f>VLOOKUP(A223,'(C1) Shpenzimet vitet e kaluara'!A$9:O$177,13,FALSE)</f>
        <v>0</v>
      </c>
      <c r="E228" s="37">
        <v>0</v>
      </c>
      <c r="F228" s="37">
        <v>24350</v>
      </c>
      <c r="G228" s="37">
        <v>150000</v>
      </c>
      <c r="H228" s="131"/>
      <c r="I228" s="938" t="str">
        <f t="shared" ref="I228:O228" si="92">I72</f>
        <v>VLERËSIM I ARDHURAVE NGA TARIFAT</v>
      </c>
      <c r="J228" s="939">
        <f t="shared" si="92"/>
        <v>0</v>
      </c>
      <c r="K228" s="939">
        <f t="shared" si="92"/>
        <v>0</v>
      </c>
      <c r="L228" s="939">
        <f t="shared" si="92"/>
        <v>0</v>
      </c>
      <c r="M228" s="939">
        <f t="shared" si="92"/>
        <v>0</v>
      </c>
      <c r="N228" s="939">
        <f t="shared" si="92"/>
        <v>0</v>
      </c>
      <c r="O228" s="940">
        <f t="shared" si="92"/>
        <v>0</v>
      </c>
    </row>
    <row r="229" spans="1:15" ht="12.75" x14ac:dyDescent="0.2">
      <c r="A229" s="125"/>
      <c r="B229" s="210"/>
      <c r="C229" s="126"/>
      <c r="D229" s="126"/>
      <c r="E229" s="10"/>
      <c r="F229" s="10"/>
      <c r="G229" s="133"/>
      <c r="H229" s="10"/>
      <c r="I229" s="137" t="str">
        <f>I73</f>
        <v>VLERËSIM I ARDHURAVE NGA TARIFAT</v>
      </c>
      <c r="J229" s="35">
        <f>VLOOKUP($A223,'(C1) Shpenzimet vitet e kaluara'!$A$9:$O$177,6,FALSE)</f>
        <v>0</v>
      </c>
      <c r="K229" s="35">
        <f>VLOOKUP($A223,'(C1) Shpenzimet vitet e kaluara'!$A$9:$O$177,10,FALSE)</f>
        <v>0</v>
      </c>
      <c r="L229" s="35">
        <f>VLOOKUP($A223,'(C1) Shpenzimet vitet e kaluara'!$A$9:$O$177,14,FALSE)</f>
        <v>0</v>
      </c>
      <c r="M229" s="37"/>
      <c r="N229" s="37"/>
      <c r="O229" s="37"/>
    </row>
    <row r="230" spans="1:15" ht="12.75" x14ac:dyDescent="0.2">
      <c r="A230" s="944" t="str">
        <f t="shared" ref="A230:G231" si="93">A74</f>
        <v>SHPENZIME TË PRITSHME</v>
      </c>
      <c r="B230" s="945">
        <f t="shared" si="93"/>
        <v>0</v>
      </c>
      <c r="C230" s="945">
        <f t="shared" si="93"/>
        <v>0</v>
      </c>
      <c r="D230" s="945">
        <f t="shared" si="93"/>
        <v>0</v>
      </c>
      <c r="E230" s="945">
        <f t="shared" si="93"/>
        <v>0</v>
      </c>
      <c r="F230" s="945">
        <f t="shared" si="93"/>
        <v>0</v>
      </c>
      <c r="G230" s="946">
        <f t="shared" si="93"/>
        <v>0</v>
      </c>
      <c r="H230" s="10"/>
    </row>
    <row r="231" spans="1:15" ht="12.75" x14ac:dyDescent="0.2">
      <c r="A231" s="938" t="str">
        <f t="shared" si="93"/>
        <v>KOSTO DIREKTE PËR PROJEKTET DHE SHPENZIMET KAPITALE</v>
      </c>
      <c r="B231" s="939">
        <f t="shared" si="93"/>
        <v>0</v>
      </c>
      <c r="C231" s="939">
        <f t="shared" si="93"/>
        <v>0</v>
      </c>
      <c r="D231" s="939">
        <f t="shared" si="93"/>
        <v>0</v>
      </c>
      <c r="E231" s="939">
        <f t="shared" si="93"/>
        <v>0</v>
      </c>
      <c r="F231" s="939">
        <f t="shared" si="93"/>
        <v>0</v>
      </c>
      <c r="G231" s="940">
        <f t="shared" si="93"/>
        <v>0</v>
      </c>
      <c r="H231" s="31"/>
      <c r="I231" s="938" t="str">
        <f t="shared" ref="I231:I236" si="94">I75</f>
        <v>VLERËSIMI I TË ARDHURAVE ME DESTINACION</v>
      </c>
      <c r="J231" s="939"/>
      <c r="K231" s="939"/>
      <c r="L231" s="939"/>
      <c r="M231" s="939"/>
      <c r="N231" s="939"/>
      <c r="O231" s="940"/>
    </row>
    <row r="232" spans="1:15" ht="12.75" x14ac:dyDescent="0.2">
      <c r="A232" s="124" t="str">
        <f t="shared" ref="A232:D254" si="95">A76</f>
        <v>Pagat</v>
      </c>
      <c r="B232" s="941">
        <f t="shared" si="95"/>
        <v>600</v>
      </c>
      <c r="C232" s="942">
        <f t="shared" si="95"/>
        <v>0</v>
      </c>
      <c r="D232" s="943">
        <f t="shared" si="95"/>
        <v>0</v>
      </c>
      <c r="E232" s="129"/>
      <c r="F232" s="129"/>
      <c r="G232" s="129"/>
      <c r="H232" s="31"/>
      <c r="I232" s="390" t="str">
        <f t="shared" si="94"/>
        <v>Transferta e kushtëzuar</v>
      </c>
      <c r="J232" s="387"/>
      <c r="K232" s="389"/>
      <c r="L232" s="388"/>
      <c r="M232" s="128"/>
      <c r="N232" s="128"/>
      <c r="O232" s="132"/>
    </row>
    <row r="233" spans="1:15" ht="12.75" x14ac:dyDescent="0.2">
      <c r="A233" s="124" t="str">
        <f t="shared" si="95"/>
        <v>Sigurimet Shoqërore</v>
      </c>
      <c r="B233" s="941">
        <f t="shared" si="95"/>
        <v>601</v>
      </c>
      <c r="C233" s="942">
        <f t="shared" si="95"/>
        <v>0</v>
      </c>
      <c r="D233" s="943">
        <f t="shared" si="95"/>
        <v>0</v>
      </c>
      <c r="E233" s="129"/>
      <c r="F233" s="129"/>
      <c r="G233" s="129"/>
      <c r="H233" s="31"/>
      <c r="I233" s="390" t="str">
        <f t="shared" si="94"/>
        <v>Trasferta Specifike</v>
      </c>
      <c r="J233" s="387"/>
      <c r="K233" s="389"/>
      <c r="L233" s="388"/>
      <c r="M233" s="128"/>
      <c r="N233" s="128"/>
      <c r="O233" s="132"/>
    </row>
    <row r="234" spans="1:15" ht="12.75" x14ac:dyDescent="0.2">
      <c r="A234" s="124" t="str">
        <f t="shared" si="95"/>
        <v>Mallra dhe shërbime</v>
      </c>
      <c r="B234" s="941">
        <f t="shared" si="95"/>
        <v>602</v>
      </c>
      <c r="C234" s="942">
        <f t="shared" si="95"/>
        <v>0</v>
      </c>
      <c r="D234" s="943">
        <f t="shared" si="95"/>
        <v>0</v>
      </c>
      <c r="E234" s="129"/>
      <c r="F234" s="129"/>
      <c r="G234" s="129"/>
      <c r="H234" s="53"/>
      <c r="I234" s="390" t="str">
        <f t="shared" si="94"/>
        <v>Trashëgimi me destinacion</v>
      </c>
      <c r="J234" s="387"/>
      <c r="K234" s="389"/>
      <c r="L234" s="388"/>
      <c r="M234" s="302">
        <f>VLOOKUP($A223,'(C4) Trashëgimi me destinacion'!$A$8:$F$168,4,FALSE)</f>
        <v>0</v>
      </c>
      <c r="N234" s="548">
        <f>VLOOKUP($A223,'(C4) Trashëgimi me destinacion'!$A$8:$F$168,5,FALSE)</f>
        <v>0</v>
      </c>
      <c r="O234" s="550">
        <f>VLOOKUP($A223,'(C4) Trashëgimi me destinacion'!$A$8:$F$168,6,FALSE)</f>
        <v>0</v>
      </c>
    </row>
    <row r="235" spans="1:15" ht="12.75" x14ac:dyDescent="0.2">
      <c r="A235" s="124" t="str">
        <f t="shared" si="95"/>
        <v>Subvencione</v>
      </c>
      <c r="B235" s="941">
        <f t="shared" si="95"/>
        <v>603</v>
      </c>
      <c r="C235" s="942">
        <f t="shared" si="95"/>
        <v>0</v>
      </c>
      <c r="D235" s="943">
        <f t="shared" si="95"/>
        <v>0</v>
      </c>
      <c r="E235" s="129"/>
      <c r="F235" s="129"/>
      <c r="G235" s="129"/>
      <c r="H235" s="8"/>
      <c r="I235" s="390" t="str">
        <f t="shared" si="94"/>
        <v>Burime të tjera (përfshirë gjobat)</v>
      </c>
      <c r="J235" s="387"/>
      <c r="K235" s="389"/>
      <c r="L235" s="388"/>
      <c r="M235" s="128"/>
      <c r="N235" s="128"/>
      <c r="O235" s="132"/>
    </row>
    <row r="236" spans="1:15" ht="12.75" x14ac:dyDescent="0.2">
      <c r="A236" s="124" t="str">
        <f t="shared" si="95"/>
        <v>Të tjera transferta korrente të brendshme</v>
      </c>
      <c r="B236" s="941">
        <f t="shared" si="95"/>
        <v>604</v>
      </c>
      <c r="C236" s="942">
        <f t="shared" si="95"/>
        <v>0</v>
      </c>
      <c r="D236" s="943">
        <f t="shared" si="95"/>
        <v>0</v>
      </c>
      <c r="E236" s="129"/>
      <c r="F236" s="129"/>
      <c r="G236" s="129"/>
      <c r="H236" s="53"/>
      <c r="I236" s="390" t="str">
        <f t="shared" si="94"/>
        <v>VLERËSIMI I TË ARDHURAVE ME DESTINACION</v>
      </c>
      <c r="J236" s="35">
        <f>VLOOKUP($A223,'(C1) Shpenzimet vitet e kaluara'!$A$9:$O$177,7,FALSE)</f>
        <v>0</v>
      </c>
      <c r="K236" s="35">
        <f>VLOOKUP($A223,'(C1) Shpenzimet vitet e kaluara'!$A$9:$O$177,11,FALSE)</f>
        <v>0</v>
      </c>
      <c r="L236" s="35">
        <f>VLOOKUP($A223,'(C1) Shpenzimet vitet e kaluara'!$A$9:$O$177,15,FALSE)</f>
        <v>0</v>
      </c>
      <c r="M236" s="129">
        <f>SUM(M232:M235)</f>
        <v>0</v>
      </c>
      <c r="N236" s="129">
        <f t="shared" ref="N236:O236" si="96">SUM(N232:N235)</f>
        <v>0</v>
      </c>
      <c r="O236" s="129">
        <f t="shared" si="96"/>
        <v>0</v>
      </c>
    </row>
    <row r="237" spans="1:15" ht="12.75" x14ac:dyDescent="0.2">
      <c r="A237" s="124" t="str">
        <f t="shared" si="95"/>
        <v>Transferta korrente të huaja</v>
      </c>
      <c r="B237" s="941">
        <f t="shared" si="95"/>
        <v>605</v>
      </c>
      <c r="C237" s="942">
        <f t="shared" si="95"/>
        <v>0</v>
      </c>
      <c r="D237" s="943">
        <f t="shared" si="95"/>
        <v>0</v>
      </c>
      <c r="E237" s="129"/>
      <c r="F237" s="129"/>
      <c r="G237" s="129"/>
      <c r="H237" s="53"/>
    </row>
    <row r="238" spans="1:15" ht="12.75" x14ac:dyDescent="0.2">
      <c r="A238" s="124" t="str">
        <f t="shared" si="95"/>
        <v>Transferta për Buxhetet Familiare dhe Individët</v>
      </c>
      <c r="B238" s="941">
        <f t="shared" si="95"/>
        <v>606</v>
      </c>
      <c r="C238" s="942">
        <f t="shared" si="95"/>
        <v>0</v>
      </c>
      <c r="D238" s="943">
        <f t="shared" si="95"/>
        <v>0</v>
      </c>
      <c r="E238" s="129"/>
      <c r="F238" s="129"/>
      <c r="G238" s="129"/>
      <c r="H238" s="53"/>
      <c r="I238" s="137" t="str">
        <f>I82</f>
        <v xml:space="preserve">TË ARDHURAT E PRITSHME </v>
      </c>
      <c r="J238" s="34">
        <f>J229+J236</f>
        <v>0</v>
      </c>
      <c r="K238" s="34">
        <f>K229+K236</f>
        <v>0</v>
      </c>
      <c r="L238" s="34">
        <f>L229+L236</f>
        <v>0</v>
      </c>
      <c r="M238" s="129">
        <f>M236+M229</f>
        <v>0</v>
      </c>
      <c r="N238" s="129">
        <f>N236+N229</f>
        <v>0</v>
      </c>
      <c r="O238" s="129">
        <f>O236+O229</f>
        <v>0</v>
      </c>
    </row>
    <row r="239" spans="1:15" ht="12.75" x14ac:dyDescent="0.2">
      <c r="A239" s="124" t="str">
        <f t="shared" si="95"/>
        <v>Shpenzimet kapitale</v>
      </c>
      <c r="B239" s="941" t="str">
        <f t="shared" si="95"/>
        <v>230 / 231</v>
      </c>
      <c r="C239" s="942">
        <f t="shared" si="95"/>
        <v>0</v>
      </c>
      <c r="D239" s="943">
        <f t="shared" si="95"/>
        <v>0</v>
      </c>
      <c r="E239" s="37">
        <v>0</v>
      </c>
      <c r="F239" s="37">
        <v>24350</v>
      </c>
      <c r="G239" s="37">
        <v>150000</v>
      </c>
      <c r="H239" s="53"/>
    </row>
    <row r="240" spans="1:15" ht="12.75" x14ac:dyDescent="0.2">
      <c r="A240" s="124" t="str">
        <f t="shared" si="95"/>
        <v>Rezerva</v>
      </c>
      <c r="B240" s="941">
        <f t="shared" si="95"/>
        <v>609</v>
      </c>
      <c r="C240" s="942">
        <f t="shared" si="95"/>
        <v>0</v>
      </c>
      <c r="D240" s="943">
        <f t="shared" si="95"/>
        <v>0</v>
      </c>
      <c r="E240" s="129"/>
      <c r="F240" s="129"/>
      <c r="G240" s="129"/>
      <c r="H240" s="53"/>
    </row>
    <row r="241" spans="1:15" ht="12.75" x14ac:dyDescent="0.2">
      <c r="A241" s="124" t="str">
        <f t="shared" si="95"/>
        <v>Interesa per kredi direkte ose bono</v>
      </c>
      <c r="B241" s="941">
        <f t="shared" si="95"/>
        <v>650</v>
      </c>
      <c r="C241" s="942">
        <f t="shared" si="95"/>
        <v>0</v>
      </c>
      <c r="D241" s="943">
        <f t="shared" si="95"/>
        <v>0</v>
      </c>
      <c r="E241" s="129"/>
      <c r="F241" s="129"/>
      <c r="G241" s="129"/>
      <c r="H241" s="53"/>
    </row>
    <row r="242" spans="1:15" ht="12.75" x14ac:dyDescent="0.2">
      <c r="A242" s="124" t="str">
        <f t="shared" si="95"/>
        <v>Të tjera</v>
      </c>
      <c r="B242" s="941" t="str">
        <f t="shared" si="95"/>
        <v>69 / ?</v>
      </c>
      <c r="C242" s="942">
        <f t="shared" si="95"/>
        <v>0</v>
      </c>
      <c r="D242" s="943">
        <f t="shared" si="95"/>
        <v>0</v>
      </c>
      <c r="E242" s="129"/>
      <c r="F242" s="129"/>
      <c r="G242" s="129"/>
      <c r="H242" s="53"/>
      <c r="I242" s="947" t="str">
        <f t="shared" ref="I242:O243" si="97">I86</f>
        <v>SHUMA E KËRKUAR NETO</v>
      </c>
      <c r="J242" s="948">
        <f t="shared" si="97"/>
        <v>0</v>
      </c>
      <c r="K242" s="948">
        <f t="shared" si="97"/>
        <v>0</v>
      </c>
      <c r="L242" s="948">
        <f t="shared" si="97"/>
        <v>0</v>
      </c>
      <c r="M242" s="948">
        <f t="shared" si="97"/>
        <v>0</v>
      </c>
      <c r="N242" s="948">
        <f t="shared" si="97"/>
        <v>0</v>
      </c>
      <c r="O242" s="949">
        <f t="shared" si="97"/>
        <v>0</v>
      </c>
    </row>
    <row r="243" spans="1:15" ht="12.75" customHeight="1" x14ac:dyDescent="0.2">
      <c r="A243" s="306" t="str">
        <f t="shared" si="95"/>
        <v>KOSTO DIREKTE PËR PROJEKTET DHE SHPENZIMET KAPITALE</v>
      </c>
      <c r="B243" s="941">
        <f t="shared" si="95"/>
        <v>0</v>
      </c>
      <c r="C243" s="942">
        <f t="shared" si="95"/>
        <v>0</v>
      </c>
      <c r="D243" s="943">
        <f t="shared" si="95"/>
        <v>0</v>
      </c>
      <c r="E243" s="129">
        <f>SUM(E232:E242)</f>
        <v>0</v>
      </c>
      <c r="F243" s="129">
        <f t="shared" ref="F243:G243" si="98">SUM(F232:F242)</f>
        <v>24350</v>
      </c>
      <c r="G243" s="129">
        <f t="shared" si="98"/>
        <v>150000</v>
      </c>
      <c r="H243" s="53"/>
      <c r="I243" s="950">
        <f t="shared" si="97"/>
        <v>0</v>
      </c>
      <c r="J243" s="951">
        <f t="shared" si="97"/>
        <v>0</v>
      </c>
      <c r="K243" s="951">
        <f t="shared" si="97"/>
        <v>0</v>
      </c>
      <c r="L243" s="951">
        <f t="shared" si="97"/>
        <v>0</v>
      </c>
      <c r="M243" s="951">
        <f t="shared" si="97"/>
        <v>0</v>
      </c>
      <c r="N243" s="951">
        <f t="shared" si="97"/>
        <v>0</v>
      </c>
      <c r="O243" s="952">
        <f t="shared" si="97"/>
        <v>0</v>
      </c>
    </row>
    <row r="244" spans="1:15" ht="12.75" x14ac:dyDescent="0.2">
      <c r="A244" s="938" t="str">
        <f t="shared" si="95"/>
        <v>SHPENZIME KORRENTE</v>
      </c>
      <c r="B244" s="939">
        <f t="shared" si="95"/>
        <v>0</v>
      </c>
      <c r="C244" s="939">
        <f t="shared" si="95"/>
        <v>0</v>
      </c>
      <c r="D244" s="939">
        <f t="shared" si="95"/>
        <v>0</v>
      </c>
      <c r="E244" s="939">
        <f>E88</f>
        <v>0</v>
      </c>
      <c r="F244" s="939">
        <f>F88</f>
        <v>0</v>
      </c>
      <c r="G244" s="940">
        <f>G88</f>
        <v>0</v>
      </c>
      <c r="H244" s="53"/>
      <c r="I244" s="17" t="str">
        <f>I88</f>
        <v>SHUMA E KËRKUAR NETO</v>
      </c>
      <c r="J244" s="18">
        <f t="shared" ref="J244:O244" si="99">B228-J238</f>
        <v>0</v>
      </c>
      <c r="K244" s="18">
        <f t="shared" si="99"/>
        <v>0</v>
      </c>
      <c r="L244" s="18">
        <f t="shared" si="99"/>
        <v>0</v>
      </c>
      <c r="M244" s="18">
        <f t="shared" si="99"/>
        <v>0</v>
      </c>
      <c r="N244" s="18">
        <f t="shared" si="99"/>
        <v>24350</v>
      </c>
      <c r="O244" s="18">
        <f t="shared" si="99"/>
        <v>150000</v>
      </c>
    </row>
    <row r="245" spans="1:15" ht="12.75" x14ac:dyDescent="0.2">
      <c r="A245" s="124" t="str">
        <f t="shared" si="95"/>
        <v>Pagat</v>
      </c>
      <c r="B245" s="941">
        <f t="shared" si="95"/>
        <v>600</v>
      </c>
      <c r="C245" s="942">
        <f t="shared" si="95"/>
        <v>0</v>
      </c>
      <c r="D245" s="943">
        <f t="shared" si="95"/>
        <v>0</v>
      </c>
      <c r="E245" s="37"/>
      <c r="F245" s="37"/>
      <c r="G245" s="37"/>
      <c r="H245" s="53"/>
      <c r="I245" s="53"/>
      <c r="J245" s="53"/>
      <c r="K245" s="53"/>
      <c r="L245" s="14"/>
      <c r="M245" s="54"/>
    </row>
    <row r="246" spans="1:15" ht="12.75" x14ac:dyDescent="0.2">
      <c r="A246" s="124" t="str">
        <f t="shared" si="95"/>
        <v>Sigurimet Shoqërore</v>
      </c>
      <c r="B246" s="941">
        <f t="shared" si="95"/>
        <v>601</v>
      </c>
      <c r="C246" s="942">
        <f t="shared" si="95"/>
        <v>0</v>
      </c>
      <c r="D246" s="943">
        <f t="shared" si="95"/>
        <v>0</v>
      </c>
      <c r="E246" s="37"/>
      <c r="F246" s="37"/>
      <c r="G246" s="37"/>
      <c r="H246" s="53"/>
    </row>
    <row r="247" spans="1:15" ht="12.75" x14ac:dyDescent="0.2">
      <c r="A247" s="124" t="str">
        <f t="shared" si="95"/>
        <v>Mallra dhe shërbime</v>
      </c>
      <c r="B247" s="941">
        <f t="shared" si="95"/>
        <v>602</v>
      </c>
      <c r="C247" s="942">
        <f t="shared" si="95"/>
        <v>0</v>
      </c>
      <c r="D247" s="943">
        <f t="shared" si="95"/>
        <v>0</v>
      </c>
      <c r="E247" s="37"/>
      <c r="F247" s="37"/>
      <c r="G247" s="37"/>
      <c r="H247" s="53"/>
      <c r="I247" s="252" t="str">
        <f>I208</f>
        <v>Angazhimet</v>
      </c>
      <c r="J247" s="1002" t="str">
        <f>J208</f>
        <v>Vlera Totale për Aktivitet</v>
      </c>
      <c r="K247" s="1003"/>
      <c r="L247" s="1004"/>
      <c r="M247" s="129">
        <f>VLOOKUP($A223,'(C5) Angazhimet'!$A$8:$F$168,4,FALSE)</f>
        <v>0</v>
      </c>
      <c r="N247" s="129">
        <f>VLOOKUP($A223,'(C5) Angazhimet'!$A$8:$F$168,5,FALSE)</f>
        <v>0</v>
      </c>
      <c r="O247" s="129">
        <f>VLOOKUP($A223,'(C5) Angazhimet'!$A$8:$F$168,6,FALSE)</f>
        <v>0</v>
      </c>
    </row>
    <row r="248" spans="1:15" ht="12.75" x14ac:dyDescent="0.2">
      <c r="A248" s="124" t="str">
        <f t="shared" si="95"/>
        <v>Subvencione</v>
      </c>
      <c r="B248" s="941">
        <f t="shared" si="95"/>
        <v>603</v>
      </c>
      <c r="C248" s="942">
        <f t="shared" si="95"/>
        <v>0</v>
      </c>
      <c r="D248" s="943">
        <f t="shared" si="95"/>
        <v>0</v>
      </c>
      <c r="E248" s="37"/>
      <c r="F248" s="37"/>
      <c r="G248" s="37"/>
      <c r="H248" s="53"/>
      <c r="I248" s="318" t="str">
        <f>I209</f>
        <v>Qëllime</v>
      </c>
      <c r="J248" s="1002" t="str">
        <f>J209</f>
        <v>Shpenzimet kapitale</v>
      </c>
      <c r="K248" s="1003"/>
      <c r="L248" s="1004"/>
      <c r="M248" s="128"/>
      <c r="N248" s="128"/>
      <c r="O248" s="132"/>
    </row>
    <row r="249" spans="1:15" ht="12.75" x14ac:dyDescent="0.2">
      <c r="A249" s="124" t="str">
        <f t="shared" si="95"/>
        <v>Të tjera transferta korrente të brendshme</v>
      </c>
      <c r="B249" s="941">
        <f t="shared" si="95"/>
        <v>604</v>
      </c>
      <c r="C249" s="942">
        <f t="shared" si="95"/>
        <v>0</v>
      </c>
      <c r="D249" s="943">
        <f t="shared" si="95"/>
        <v>0</v>
      </c>
      <c r="E249" s="37"/>
      <c r="F249" s="37"/>
      <c r="G249" s="37"/>
      <c r="H249" s="53"/>
      <c r="I249" s="315"/>
      <c r="J249" s="1002" t="str">
        <f>J210</f>
        <v>Mallra dhe shërbime</v>
      </c>
      <c r="K249" s="1003"/>
      <c r="L249" s="1004"/>
      <c r="M249" s="128"/>
      <c r="N249" s="128"/>
      <c r="O249" s="132"/>
    </row>
    <row r="250" spans="1:15" ht="12.75" x14ac:dyDescent="0.2">
      <c r="A250" s="124" t="str">
        <f t="shared" si="95"/>
        <v>Transferta korrente të huaja</v>
      </c>
      <c r="B250" s="941">
        <f t="shared" si="95"/>
        <v>605</v>
      </c>
      <c r="C250" s="942">
        <f t="shared" si="95"/>
        <v>0</v>
      </c>
      <c r="D250" s="943">
        <f t="shared" si="95"/>
        <v>0</v>
      </c>
      <c r="E250" s="37"/>
      <c r="F250" s="37"/>
      <c r="G250" s="37"/>
      <c r="H250" s="53"/>
      <c r="I250" s="315"/>
      <c r="J250" s="1002" t="str">
        <f>J211</f>
        <v>Qëllime të mëtejshme</v>
      </c>
      <c r="K250" s="1003"/>
      <c r="L250" s="1004"/>
      <c r="M250" s="128"/>
      <c r="N250" s="128"/>
      <c r="O250" s="132"/>
    </row>
    <row r="251" spans="1:15" ht="12.75" x14ac:dyDescent="0.2">
      <c r="A251" s="124" t="str">
        <f t="shared" si="95"/>
        <v>Transferta për Buxhetet Familiare dhe Individët</v>
      </c>
      <c r="B251" s="941">
        <f t="shared" si="95"/>
        <v>606</v>
      </c>
      <c r="C251" s="942">
        <f t="shared" si="95"/>
        <v>0</v>
      </c>
      <c r="D251" s="943">
        <f t="shared" si="95"/>
        <v>0</v>
      </c>
      <c r="E251" s="37"/>
      <c r="F251" s="37"/>
      <c r="G251" s="37"/>
      <c r="H251" s="53"/>
      <c r="I251" s="315"/>
      <c r="J251" s="998"/>
      <c r="K251" s="998"/>
      <c r="L251" s="998"/>
      <c r="M251" s="344" t="str">
        <f>IF(SUM(M248:M250)=M247,"OK","STOP")</f>
        <v>OK</v>
      </c>
      <c r="N251" s="344" t="str">
        <f>IF(SUM(N248:N250)=N247,"OK","STOP")</f>
        <v>OK</v>
      </c>
      <c r="O251" s="344" t="str">
        <f>IF(SUM(O248:O250)=O247,"OK","STOP")</f>
        <v>OK</v>
      </c>
    </row>
    <row r="252" spans="1:15" ht="12.75" x14ac:dyDescent="0.2">
      <c r="A252" s="648" t="str">
        <f t="shared" si="95"/>
        <v>Shpenzimet kapitale</v>
      </c>
      <c r="B252" s="968" t="str">
        <f t="shared" si="95"/>
        <v>230 / 231</v>
      </c>
      <c r="C252" s="969">
        <f t="shared" si="95"/>
        <v>0</v>
      </c>
      <c r="D252" s="970">
        <f t="shared" si="95"/>
        <v>0</v>
      </c>
      <c r="E252" s="129"/>
      <c r="F252" s="129"/>
      <c r="G252" s="129"/>
      <c r="H252" s="53"/>
      <c r="I252" s="421" t="str">
        <f>I213</f>
        <v>Shpjegimet teknike</v>
      </c>
      <c r="J252" s="10"/>
      <c r="K252" s="10"/>
      <c r="L252" s="10"/>
      <c r="M252" s="10"/>
      <c r="N252" s="10"/>
      <c r="O252" s="10"/>
    </row>
    <row r="253" spans="1:15" ht="12.75" x14ac:dyDescent="0.2">
      <c r="A253" s="124" t="str">
        <f t="shared" si="95"/>
        <v>Rezerva</v>
      </c>
      <c r="B253" s="941">
        <f t="shared" si="95"/>
        <v>609</v>
      </c>
      <c r="C253" s="942">
        <f t="shared" si="95"/>
        <v>0</v>
      </c>
      <c r="D253" s="943">
        <f t="shared" si="95"/>
        <v>0</v>
      </c>
      <c r="E253" s="37"/>
      <c r="F253" s="37"/>
      <c r="G253" s="37"/>
      <c r="H253" s="53"/>
      <c r="I253" s="419">
        <f>M226</f>
        <v>2022</v>
      </c>
      <c r="J253" s="983"/>
      <c r="K253" s="984"/>
      <c r="L253" s="984"/>
      <c r="M253" s="984"/>
      <c r="N253" s="984"/>
      <c r="O253" s="985"/>
    </row>
    <row r="254" spans="1:15" ht="12.75" x14ac:dyDescent="0.2">
      <c r="A254" s="124" t="str">
        <f t="shared" si="95"/>
        <v>Interesa per kredi direkte ose bono</v>
      </c>
      <c r="B254" s="971">
        <f t="shared" si="95"/>
        <v>650</v>
      </c>
      <c r="C254" s="972">
        <f t="shared" si="95"/>
        <v>0</v>
      </c>
      <c r="D254" s="973">
        <f t="shared" si="95"/>
        <v>0</v>
      </c>
      <c r="E254" s="37"/>
      <c r="F254" s="37"/>
      <c r="G254" s="37"/>
      <c r="H254" s="53"/>
      <c r="I254" s="420"/>
      <c r="J254" s="986"/>
      <c r="K254" s="987"/>
      <c r="L254" s="987"/>
      <c r="M254" s="987"/>
      <c r="N254" s="987"/>
      <c r="O254" s="988"/>
    </row>
    <row r="255" spans="1:15" ht="12.75" x14ac:dyDescent="0.2">
      <c r="A255" s="252" t="str">
        <f>A99</f>
        <v>Të tjera</v>
      </c>
      <c r="B255" s="941" t="str">
        <f>B99</f>
        <v>69 / ?</v>
      </c>
      <c r="C255" s="942">
        <f>C99</f>
        <v>0</v>
      </c>
      <c r="D255" s="311" t="str">
        <f>IF(OR(E255&lt;0,F255&lt;0,G255&lt;0),"STOP","OK!")</f>
        <v>OK!</v>
      </c>
      <c r="E255" s="130">
        <f>-E243+E228-(SUM(E245:E254))</f>
        <v>0</v>
      </c>
      <c r="F255" s="308">
        <f t="shared" ref="F255:G255" si="100">-F243+F228-(SUM(F245:F254))</f>
        <v>0</v>
      </c>
      <c r="G255" s="308">
        <f t="shared" si="100"/>
        <v>0</v>
      </c>
      <c r="H255" s="53"/>
      <c r="I255" s="419">
        <f>N226</f>
        <v>2023</v>
      </c>
      <c r="J255" s="983"/>
      <c r="K255" s="984"/>
      <c r="L255" s="984"/>
      <c r="M255" s="984"/>
      <c r="N255" s="984"/>
      <c r="O255" s="985"/>
    </row>
    <row r="256" spans="1:15" ht="12.75" x14ac:dyDescent="0.2">
      <c r="A256" s="124" t="str">
        <f>A100</f>
        <v>SHPENZIME KORRENTE</v>
      </c>
      <c r="B256" s="974"/>
      <c r="C256" s="975"/>
      <c r="D256" s="976"/>
      <c r="E256" s="129">
        <f>SUM(E245:E255)</f>
        <v>0</v>
      </c>
      <c r="F256" s="129">
        <f t="shared" ref="F256:G256" si="101">SUM(F245:F255)</f>
        <v>0</v>
      </c>
      <c r="G256" s="129">
        <f t="shared" si="101"/>
        <v>0</v>
      </c>
      <c r="H256" s="53"/>
      <c r="I256" s="420"/>
      <c r="J256" s="989"/>
      <c r="K256" s="990"/>
      <c r="L256" s="990"/>
      <c r="M256" s="990"/>
      <c r="N256" s="990"/>
      <c r="O256" s="991"/>
    </row>
    <row r="257" spans="1:15" ht="12.75" x14ac:dyDescent="0.2">
      <c r="A257" s="125"/>
      <c r="B257" s="210"/>
      <c r="C257" s="126"/>
      <c r="D257" s="126"/>
      <c r="E257" s="10"/>
      <c r="F257" s="10"/>
      <c r="G257" s="133"/>
      <c r="H257" s="53"/>
      <c r="I257" s="419">
        <f>O226</f>
        <v>2024</v>
      </c>
      <c r="J257" s="983"/>
      <c r="K257" s="984"/>
      <c r="L257" s="984"/>
      <c r="M257" s="984"/>
      <c r="N257" s="984"/>
      <c r="O257" s="985"/>
    </row>
    <row r="258" spans="1:15" ht="12.75" x14ac:dyDescent="0.2">
      <c r="A258" s="137" t="str">
        <f>A102</f>
        <v>SHPENZIME TË PRITSHME</v>
      </c>
      <c r="B258" s="34">
        <f>B228</f>
        <v>0</v>
      </c>
      <c r="C258" s="34">
        <f t="shared" ref="C258:D258" si="102">C228</f>
        <v>0</v>
      </c>
      <c r="D258" s="34">
        <f t="shared" si="102"/>
        <v>0</v>
      </c>
      <c r="E258" s="129">
        <f>E243+E256</f>
        <v>0</v>
      </c>
      <c r="F258" s="129">
        <f>F243+F256</f>
        <v>24350</v>
      </c>
      <c r="G258" s="129">
        <f t="shared" ref="G258" si="103">G243+G256</f>
        <v>150000</v>
      </c>
      <c r="H258" s="53"/>
      <c r="I258" s="420"/>
      <c r="J258" s="989"/>
      <c r="K258" s="990"/>
      <c r="L258" s="990"/>
      <c r="M258" s="990"/>
      <c r="N258" s="990"/>
      <c r="O258" s="991"/>
    </row>
    <row r="261" spans="1:15" ht="17.25" customHeight="1" x14ac:dyDescent="0.2">
      <c r="A261" s="213" t="str">
        <f t="shared" ref="A261:O261" si="104">A105</f>
        <v>Nënfunksioni 6</v>
      </c>
      <c r="B261" s="937" t="str">
        <f t="shared" si="104"/>
        <v>041 Çështjet e përgjithshme ekonomike, tregtare dhe të punës</v>
      </c>
      <c r="C261" s="937">
        <f t="shared" si="104"/>
        <v>0</v>
      </c>
      <c r="D261" s="937">
        <f t="shared" si="104"/>
        <v>0</v>
      </c>
      <c r="E261" s="937">
        <f t="shared" si="104"/>
        <v>0</v>
      </c>
      <c r="F261" s="937">
        <f t="shared" si="104"/>
        <v>0</v>
      </c>
      <c r="G261" s="937">
        <f t="shared" si="104"/>
        <v>0</v>
      </c>
      <c r="H261" s="937">
        <f t="shared" si="104"/>
        <v>0</v>
      </c>
      <c r="I261" s="937">
        <f t="shared" si="104"/>
        <v>0</v>
      </c>
      <c r="J261" s="937">
        <f t="shared" si="104"/>
        <v>0</v>
      </c>
      <c r="K261" s="937">
        <f t="shared" si="104"/>
        <v>0</v>
      </c>
      <c r="L261" s="937">
        <f t="shared" si="104"/>
        <v>0</v>
      </c>
      <c r="M261" s="937">
        <f t="shared" si="104"/>
        <v>0</v>
      </c>
      <c r="N261" s="937">
        <f t="shared" si="104"/>
        <v>0</v>
      </c>
      <c r="O261" s="937">
        <f t="shared" si="104"/>
        <v>0</v>
      </c>
    </row>
    <row r="262" spans="1:15" ht="17.25" customHeight="1" x14ac:dyDescent="0.2">
      <c r="A262" s="276" t="str">
        <f>A11</f>
        <v>Programi 6f</v>
      </c>
      <c r="B262" s="937">
        <f>C11</f>
        <v>0</v>
      </c>
      <c r="C262" s="937" t="e">
        <f>#REF!</f>
        <v>#REF!</v>
      </c>
      <c r="D262" s="937" t="e">
        <f>#REF!</f>
        <v>#REF!</v>
      </c>
      <c r="E262" s="937" t="e">
        <f>#REF!</f>
        <v>#REF!</v>
      </c>
      <c r="F262" s="937" t="e">
        <f>#REF!</f>
        <v>#REF!</v>
      </c>
      <c r="G262" s="937" t="e">
        <f>#REF!</f>
        <v>#REF!</v>
      </c>
      <c r="H262" s="937" t="e">
        <f>#REF!</f>
        <v>#REF!</v>
      </c>
      <c r="I262" s="937" t="e">
        <f>#REF!</f>
        <v>#REF!</v>
      </c>
      <c r="J262" s="937" t="e">
        <f>#REF!</f>
        <v>#REF!</v>
      </c>
      <c r="K262" s="937" t="e">
        <f>#REF!</f>
        <v>#REF!</v>
      </c>
      <c r="L262" s="937" t="e">
        <f>#REF!</f>
        <v>#REF!</v>
      </c>
      <c r="M262" s="937" t="e">
        <f>#REF!</f>
        <v>#REF!</v>
      </c>
      <c r="N262" s="937" t="e">
        <f>#REF!</f>
        <v>#REF!</v>
      </c>
      <c r="O262" s="937" t="e">
        <f>#REF!</f>
        <v>#REF!</v>
      </c>
    </row>
    <row r="263" spans="1:15" ht="17.25" customHeight="1" x14ac:dyDescent="0.2">
      <c r="A263" s="646">
        <f>'(B3) Struktura Funksionale'!B40</f>
        <v>0</v>
      </c>
      <c r="B263" s="568"/>
      <c r="C263" s="568"/>
      <c r="D263" s="568"/>
      <c r="E263" s="568"/>
      <c r="F263" s="568"/>
      <c r="G263" s="568"/>
      <c r="H263" s="568"/>
      <c r="I263" s="568"/>
      <c r="J263" s="568"/>
      <c r="K263" s="568"/>
      <c r="L263" s="568"/>
      <c r="M263" s="568"/>
      <c r="N263" s="568"/>
      <c r="O263" s="569"/>
    </row>
    <row r="264" spans="1:15" ht="22.5" customHeight="1" x14ac:dyDescent="0.2">
      <c r="A264" s="964" t="str">
        <f t="shared" ref="A264:G264" si="105">A108</f>
        <v>SHPENZIME TË PRITSHME</v>
      </c>
      <c r="B264" s="965">
        <f t="shared" si="105"/>
        <v>0</v>
      </c>
      <c r="C264" s="965">
        <f t="shared" si="105"/>
        <v>0</v>
      </c>
      <c r="D264" s="965">
        <f t="shared" si="105"/>
        <v>0</v>
      </c>
      <c r="E264" s="965">
        <f t="shared" si="105"/>
        <v>0</v>
      </c>
      <c r="F264" s="965">
        <f t="shared" si="105"/>
        <v>0</v>
      </c>
      <c r="G264" s="966">
        <f t="shared" si="105"/>
        <v>0</v>
      </c>
      <c r="H264" s="131"/>
      <c r="I264" s="967" t="str">
        <f t="shared" ref="I264:O264" si="106">I108</f>
        <v xml:space="preserve">TË ARDHURAT E PRITSHME </v>
      </c>
      <c r="J264" s="965">
        <f t="shared" si="106"/>
        <v>0</v>
      </c>
      <c r="K264" s="965">
        <f t="shared" si="106"/>
        <v>0</v>
      </c>
      <c r="L264" s="965">
        <f t="shared" si="106"/>
        <v>0</v>
      </c>
      <c r="M264" s="965">
        <f t="shared" si="106"/>
        <v>0</v>
      </c>
      <c r="N264" s="965">
        <f t="shared" si="106"/>
        <v>0</v>
      </c>
      <c r="O264" s="966">
        <f t="shared" si="106"/>
        <v>0</v>
      </c>
    </row>
    <row r="265" spans="1:15" ht="20.25" customHeight="1" x14ac:dyDescent="0.2">
      <c r="A265" s="211"/>
      <c r="B265" s="417">
        <f t="shared" ref="B265:G265" si="107">B109</f>
        <v>2019</v>
      </c>
      <c r="C265" s="417">
        <f t="shared" si="107"/>
        <v>2020</v>
      </c>
      <c r="D265" s="417">
        <f t="shared" si="107"/>
        <v>2021</v>
      </c>
      <c r="E265" s="251">
        <f t="shared" si="107"/>
        <v>2022</v>
      </c>
      <c r="F265" s="251">
        <f t="shared" si="107"/>
        <v>2023</v>
      </c>
      <c r="G265" s="251">
        <f t="shared" si="107"/>
        <v>2024</v>
      </c>
      <c r="H265" s="212"/>
      <c r="I265" s="414"/>
      <c r="J265" s="417">
        <f t="shared" ref="J265:O265" si="108">J109</f>
        <v>2019</v>
      </c>
      <c r="K265" s="417">
        <f t="shared" si="108"/>
        <v>2020</v>
      </c>
      <c r="L265" s="417">
        <f t="shared" si="108"/>
        <v>2021</v>
      </c>
      <c r="M265" s="251">
        <f t="shared" si="108"/>
        <v>2022</v>
      </c>
      <c r="N265" s="251">
        <f t="shared" si="108"/>
        <v>2023</v>
      </c>
      <c r="O265" s="251">
        <f t="shared" si="108"/>
        <v>2024</v>
      </c>
    </row>
    <row r="266" spans="1:15" ht="12.75" x14ac:dyDescent="0.2">
      <c r="A266" s="434"/>
      <c r="B266" s="209"/>
      <c r="C266" s="422"/>
      <c r="D266" s="321"/>
      <c r="E266" s="8"/>
      <c r="F266" s="8"/>
      <c r="G266" s="435"/>
      <c r="H266" s="131"/>
      <c r="I266" s="423"/>
      <c r="J266" s="349"/>
      <c r="K266" s="349"/>
      <c r="L266" s="349"/>
      <c r="M266" s="349"/>
      <c r="N266" s="349"/>
      <c r="O266" s="350"/>
    </row>
    <row r="267" spans="1:15" ht="12.75" x14ac:dyDescent="0.2">
      <c r="A267" s="137" t="str">
        <f>A111</f>
        <v>SHPENZIME TË PRITSHME</v>
      </c>
      <c r="B267" s="34">
        <f>VLOOKUP(A262,'(C1) Shpenzimet vitet e kaluara'!A$9:O$177,5,FALSE)</f>
        <v>0</v>
      </c>
      <c r="C267" s="34">
        <f>VLOOKUP(A262,'(C1) Shpenzimet vitet e kaluara'!A$9:O$177,9,FALSE)</f>
        <v>0</v>
      </c>
      <c r="D267" s="34">
        <f>VLOOKUP(A262,'(C1) Shpenzimet vitet e kaluara'!A$9:O$177,13,FALSE)</f>
        <v>0</v>
      </c>
      <c r="E267" s="37"/>
      <c r="F267" s="37"/>
      <c r="G267" s="37"/>
      <c r="H267" s="131"/>
      <c r="I267" s="938" t="str">
        <f t="shared" ref="I267:O267" si="109">I111</f>
        <v>VLERËSIM I ARDHURAVE NGA TARIFAT</v>
      </c>
      <c r="J267" s="939">
        <f t="shared" si="109"/>
        <v>0</v>
      </c>
      <c r="K267" s="939">
        <f t="shared" si="109"/>
        <v>0</v>
      </c>
      <c r="L267" s="939">
        <f t="shared" si="109"/>
        <v>0</v>
      </c>
      <c r="M267" s="939">
        <f t="shared" si="109"/>
        <v>0</v>
      </c>
      <c r="N267" s="939">
        <f t="shared" si="109"/>
        <v>0</v>
      </c>
      <c r="O267" s="940">
        <f t="shared" si="109"/>
        <v>0</v>
      </c>
    </row>
    <row r="268" spans="1:15" ht="12.75" x14ac:dyDescent="0.2">
      <c r="A268" s="125"/>
      <c r="B268" s="210"/>
      <c r="C268" s="126"/>
      <c r="D268" s="126"/>
      <c r="E268" s="10"/>
      <c r="F268" s="10"/>
      <c r="G268" s="133"/>
      <c r="H268" s="10"/>
      <c r="I268" s="137" t="str">
        <f>I112</f>
        <v>VLERËSIM I ARDHURAVE NGA TARIFAT</v>
      </c>
      <c r="J268" s="35">
        <f>VLOOKUP($A262,'(C1) Shpenzimet vitet e kaluara'!$A$9:$O$177,6,FALSE)</f>
        <v>0</v>
      </c>
      <c r="K268" s="35">
        <f>VLOOKUP($A262,'(C1) Shpenzimet vitet e kaluara'!$A$9:$O$177,10,FALSE)</f>
        <v>0</v>
      </c>
      <c r="L268" s="35">
        <f>VLOOKUP($A262,'(C1) Shpenzimet vitet e kaluara'!$A$9:$O$177,14,FALSE)</f>
        <v>0</v>
      </c>
      <c r="M268" s="37"/>
      <c r="N268" s="37"/>
      <c r="O268" s="37"/>
    </row>
    <row r="269" spans="1:15" ht="12.75" x14ac:dyDescent="0.2">
      <c r="A269" s="944" t="str">
        <f t="shared" ref="A269:G269" si="110">A113</f>
        <v>SHPENZIME TË PRITSHME</v>
      </c>
      <c r="B269" s="945">
        <f t="shared" si="110"/>
        <v>0</v>
      </c>
      <c r="C269" s="945">
        <f t="shared" si="110"/>
        <v>0</v>
      </c>
      <c r="D269" s="945">
        <f t="shared" si="110"/>
        <v>0</v>
      </c>
      <c r="E269" s="945">
        <f t="shared" si="110"/>
        <v>0</v>
      </c>
      <c r="F269" s="945">
        <f t="shared" si="110"/>
        <v>0</v>
      </c>
      <c r="G269" s="946">
        <f t="shared" si="110"/>
        <v>0</v>
      </c>
      <c r="H269" s="10"/>
    </row>
    <row r="270" spans="1:15" ht="12.75" x14ac:dyDescent="0.2">
      <c r="A270" s="938" t="str">
        <f t="shared" ref="A270:G270" si="111">A114</f>
        <v>KOSTO DIREKTE PËR PROJEKTET DHE SHPENZIMET KAPITALE</v>
      </c>
      <c r="B270" s="939">
        <f t="shared" si="111"/>
        <v>0</v>
      </c>
      <c r="C270" s="939">
        <f t="shared" si="111"/>
        <v>0</v>
      </c>
      <c r="D270" s="939">
        <f t="shared" si="111"/>
        <v>0</v>
      </c>
      <c r="E270" s="939">
        <f t="shared" si="111"/>
        <v>0</v>
      </c>
      <c r="F270" s="939">
        <f t="shared" si="111"/>
        <v>0</v>
      </c>
      <c r="G270" s="940">
        <f t="shared" si="111"/>
        <v>0</v>
      </c>
      <c r="H270" s="31"/>
      <c r="I270" s="938" t="str">
        <f t="shared" ref="I270:I275" si="112">I114</f>
        <v>VLERËSIMI I TË ARDHURAVE ME DESTINACION</v>
      </c>
      <c r="J270" s="939"/>
      <c r="K270" s="939"/>
      <c r="L270" s="939"/>
      <c r="M270" s="939"/>
      <c r="N270" s="939"/>
      <c r="O270" s="940"/>
    </row>
    <row r="271" spans="1:15" ht="12.75" x14ac:dyDescent="0.2">
      <c r="A271" s="124" t="str">
        <f t="shared" ref="A271:D271" si="113">A115</f>
        <v>Pagat</v>
      </c>
      <c r="B271" s="941">
        <f t="shared" si="113"/>
        <v>600</v>
      </c>
      <c r="C271" s="942">
        <f t="shared" si="113"/>
        <v>0</v>
      </c>
      <c r="D271" s="943">
        <f t="shared" si="113"/>
        <v>0</v>
      </c>
      <c r="E271" s="129"/>
      <c r="F271" s="129"/>
      <c r="G271" s="129"/>
      <c r="H271" s="31"/>
      <c r="I271" s="544" t="str">
        <f t="shared" si="112"/>
        <v>Transferta e kushtëzuar</v>
      </c>
      <c r="J271" s="387"/>
      <c r="K271" s="389"/>
      <c r="L271" s="388"/>
      <c r="M271" s="128"/>
      <c r="N271" s="128"/>
      <c r="O271" s="132"/>
    </row>
    <row r="272" spans="1:15" ht="12.75" x14ac:dyDescent="0.2">
      <c r="A272" s="124" t="str">
        <f t="shared" ref="A272:D272" si="114">A116</f>
        <v>Sigurimet Shoqërore</v>
      </c>
      <c r="B272" s="941">
        <f t="shared" si="114"/>
        <v>601</v>
      </c>
      <c r="C272" s="942">
        <f t="shared" si="114"/>
        <v>0</v>
      </c>
      <c r="D272" s="943">
        <f t="shared" si="114"/>
        <v>0</v>
      </c>
      <c r="E272" s="129"/>
      <c r="F272" s="129"/>
      <c r="G272" s="129"/>
      <c r="H272" s="31"/>
      <c r="I272" s="544" t="str">
        <f t="shared" si="112"/>
        <v>Trasferta Specifike</v>
      </c>
      <c r="J272" s="387"/>
      <c r="K272" s="389"/>
      <c r="L272" s="388"/>
      <c r="M272" s="128"/>
      <c r="N272" s="128"/>
      <c r="O272" s="132"/>
    </row>
    <row r="273" spans="1:15" ht="12.75" x14ac:dyDescent="0.2">
      <c r="A273" s="124" t="str">
        <f t="shared" ref="A273:D273" si="115">A117</f>
        <v>Mallra dhe shërbime</v>
      </c>
      <c r="B273" s="941">
        <f t="shared" si="115"/>
        <v>602</v>
      </c>
      <c r="C273" s="942">
        <f t="shared" si="115"/>
        <v>0</v>
      </c>
      <c r="D273" s="943">
        <f t="shared" si="115"/>
        <v>0</v>
      </c>
      <c r="E273" s="129"/>
      <c r="F273" s="129"/>
      <c r="G273" s="129"/>
      <c r="H273" s="53"/>
      <c r="I273" s="544" t="str">
        <f t="shared" si="112"/>
        <v>Trashëgimi me destinacion</v>
      </c>
      <c r="J273" s="387"/>
      <c r="K273" s="389"/>
      <c r="L273" s="388"/>
      <c r="M273" s="302">
        <f>VLOOKUP($A262,'(C4) Trashëgimi me destinacion'!$A$8:$F$168,4,FALSE)</f>
        <v>0</v>
      </c>
      <c r="N273" s="548">
        <f>VLOOKUP($A262,'(C4) Trashëgimi me destinacion'!$A$8:$F$168,5,FALSE)</f>
        <v>0</v>
      </c>
      <c r="O273" s="550">
        <f>VLOOKUP($A262,'(C4) Trashëgimi me destinacion'!$A$8:$F$168,6,FALSE)</f>
        <v>0</v>
      </c>
    </row>
    <row r="274" spans="1:15" ht="12.75" x14ac:dyDescent="0.2">
      <c r="A274" s="124" t="str">
        <f t="shared" ref="A274:D274" si="116">A118</f>
        <v>Subvencione</v>
      </c>
      <c r="B274" s="941">
        <f t="shared" si="116"/>
        <v>603</v>
      </c>
      <c r="C274" s="942">
        <f t="shared" si="116"/>
        <v>0</v>
      </c>
      <c r="D274" s="943">
        <f t="shared" si="116"/>
        <v>0</v>
      </c>
      <c r="E274" s="129"/>
      <c r="F274" s="129"/>
      <c r="G274" s="129"/>
      <c r="H274" s="8"/>
      <c r="I274" s="544" t="str">
        <f t="shared" si="112"/>
        <v>Burime të tjera (përfshirë gjobat)</v>
      </c>
      <c r="J274" s="387"/>
      <c r="K274" s="389"/>
      <c r="L274" s="388"/>
      <c r="M274" s="128"/>
      <c r="N274" s="128"/>
      <c r="O274" s="132"/>
    </row>
    <row r="275" spans="1:15" ht="12.75" x14ac:dyDescent="0.2">
      <c r="A275" s="124" t="str">
        <f t="shared" ref="A275:D275" si="117">A119</f>
        <v>Të tjera transferta korrente të brendshme</v>
      </c>
      <c r="B275" s="941">
        <f t="shared" si="117"/>
        <v>604</v>
      </c>
      <c r="C275" s="942">
        <f t="shared" si="117"/>
        <v>0</v>
      </c>
      <c r="D275" s="943">
        <f t="shared" si="117"/>
        <v>0</v>
      </c>
      <c r="E275" s="129"/>
      <c r="F275" s="129"/>
      <c r="G275" s="129"/>
      <c r="H275" s="53"/>
      <c r="I275" s="544" t="str">
        <f t="shared" si="112"/>
        <v>VLERËSIMI I TË ARDHURAVE ME DESTINACION</v>
      </c>
      <c r="J275" s="35">
        <f>VLOOKUP($A262,'(C1) Shpenzimet vitet e kaluara'!$A$9:$O$177,7,FALSE)</f>
        <v>0</v>
      </c>
      <c r="K275" s="35">
        <f>VLOOKUP($A262,'(C1) Shpenzimet vitet e kaluara'!$A$9:$O$177,11,FALSE)</f>
        <v>0</v>
      </c>
      <c r="L275" s="35">
        <f>VLOOKUP($A262,'(C1) Shpenzimet vitet e kaluara'!$A$9:$O$177,15,FALSE)</f>
        <v>0</v>
      </c>
      <c r="M275" s="129">
        <f>SUM(M271:M274)</f>
        <v>0</v>
      </c>
      <c r="N275" s="129">
        <f t="shared" ref="N275:O275" si="118">SUM(N271:N274)</f>
        <v>0</v>
      </c>
      <c r="O275" s="129">
        <f t="shared" si="118"/>
        <v>0</v>
      </c>
    </row>
    <row r="276" spans="1:15" ht="12.75" x14ac:dyDescent="0.2">
      <c r="A276" s="124" t="str">
        <f t="shared" ref="A276:D276" si="119">A120</f>
        <v>Transferta korrente të huaja</v>
      </c>
      <c r="B276" s="941">
        <f t="shared" si="119"/>
        <v>605</v>
      </c>
      <c r="C276" s="942">
        <f t="shared" si="119"/>
        <v>0</v>
      </c>
      <c r="D276" s="943">
        <f t="shared" si="119"/>
        <v>0</v>
      </c>
      <c r="E276" s="129"/>
      <c r="F276" s="129"/>
      <c r="G276" s="129"/>
      <c r="H276" s="53"/>
    </row>
    <row r="277" spans="1:15" ht="12.75" x14ac:dyDescent="0.2">
      <c r="A277" s="124" t="str">
        <f t="shared" ref="A277:D277" si="120">A121</f>
        <v>Transferta për Buxhetet Familiare dhe Individët</v>
      </c>
      <c r="B277" s="941">
        <f t="shared" si="120"/>
        <v>606</v>
      </c>
      <c r="C277" s="942">
        <f t="shared" si="120"/>
        <v>0</v>
      </c>
      <c r="D277" s="943">
        <f t="shared" si="120"/>
        <v>0</v>
      </c>
      <c r="E277" s="129"/>
      <c r="F277" s="129"/>
      <c r="G277" s="129"/>
      <c r="H277" s="53"/>
      <c r="I277" s="137" t="str">
        <f>I121</f>
        <v xml:space="preserve">TË ARDHURAT E PRITSHME </v>
      </c>
      <c r="J277" s="34">
        <f>J268+J275</f>
        <v>0</v>
      </c>
      <c r="K277" s="34">
        <f>K268+K275</f>
        <v>0</v>
      </c>
      <c r="L277" s="34">
        <f>L268+L275</f>
        <v>0</v>
      </c>
      <c r="M277" s="129">
        <f>M275+M268</f>
        <v>0</v>
      </c>
      <c r="N277" s="129">
        <f>N275+N268</f>
        <v>0</v>
      </c>
      <c r="O277" s="129">
        <f>O275+O268</f>
        <v>0</v>
      </c>
    </row>
    <row r="278" spans="1:15" ht="12.75" x14ac:dyDescent="0.2">
      <c r="A278" s="124" t="str">
        <f t="shared" ref="A278:D278" si="121">A122</f>
        <v>Shpenzimet kapitale</v>
      </c>
      <c r="B278" s="941" t="str">
        <f t="shared" si="121"/>
        <v>230 / 231</v>
      </c>
      <c r="C278" s="942">
        <f t="shared" si="121"/>
        <v>0</v>
      </c>
      <c r="D278" s="943">
        <f t="shared" si="121"/>
        <v>0</v>
      </c>
      <c r="E278" s="37"/>
      <c r="F278" s="37"/>
      <c r="G278" s="37"/>
      <c r="H278" s="53"/>
    </row>
    <row r="279" spans="1:15" ht="12.75" x14ac:dyDescent="0.2">
      <c r="A279" s="124" t="str">
        <f t="shared" ref="A279:D279" si="122">A123</f>
        <v>Rezerva</v>
      </c>
      <c r="B279" s="941">
        <f t="shared" si="122"/>
        <v>609</v>
      </c>
      <c r="C279" s="942">
        <f t="shared" si="122"/>
        <v>0</v>
      </c>
      <c r="D279" s="943">
        <f t="shared" si="122"/>
        <v>0</v>
      </c>
      <c r="E279" s="129"/>
      <c r="F279" s="129"/>
      <c r="G279" s="129"/>
      <c r="H279" s="53"/>
    </row>
    <row r="280" spans="1:15" ht="12.75" x14ac:dyDescent="0.2">
      <c r="A280" s="124" t="str">
        <f t="shared" ref="A280:D280" si="123">A124</f>
        <v>Interesa per kredi direkte ose bono</v>
      </c>
      <c r="B280" s="941">
        <f t="shared" si="123"/>
        <v>650</v>
      </c>
      <c r="C280" s="942">
        <f t="shared" si="123"/>
        <v>0</v>
      </c>
      <c r="D280" s="943">
        <f t="shared" si="123"/>
        <v>0</v>
      </c>
      <c r="E280" s="129"/>
      <c r="F280" s="129"/>
      <c r="G280" s="129"/>
      <c r="H280" s="53"/>
    </row>
    <row r="281" spans="1:15" ht="12.75" customHeight="1" x14ac:dyDescent="0.2">
      <c r="A281" s="124" t="str">
        <f t="shared" ref="A281:D281" si="124">A125</f>
        <v>Të tjera</v>
      </c>
      <c r="B281" s="941" t="str">
        <f t="shared" si="124"/>
        <v>69 / ?</v>
      </c>
      <c r="C281" s="942">
        <f t="shared" si="124"/>
        <v>0</v>
      </c>
      <c r="D281" s="943">
        <f t="shared" si="124"/>
        <v>0</v>
      </c>
      <c r="E281" s="129"/>
      <c r="F281" s="129"/>
      <c r="G281" s="129"/>
      <c r="H281" s="53"/>
      <c r="I281" s="947" t="str">
        <f t="shared" ref="I281:O281" si="125">I125</f>
        <v>SHUMA E KËRKUAR NETO</v>
      </c>
      <c r="J281" s="948">
        <f t="shared" si="125"/>
        <v>0</v>
      </c>
      <c r="K281" s="948">
        <f t="shared" si="125"/>
        <v>0</v>
      </c>
      <c r="L281" s="948">
        <f t="shared" si="125"/>
        <v>0</v>
      </c>
      <c r="M281" s="948">
        <f t="shared" si="125"/>
        <v>0</v>
      </c>
      <c r="N281" s="948">
        <f t="shared" si="125"/>
        <v>0</v>
      </c>
      <c r="O281" s="949">
        <f t="shared" si="125"/>
        <v>0</v>
      </c>
    </row>
    <row r="282" spans="1:15" ht="12.75" customHeight="1" x14ac:dyDescent="0.2">
      <c r="A282" s="306" t="str">
        <f t="shared" ref="A282:D282" si="126">A126</f>
        <v>KOSTO DIREKTE PËR PROJEKTET DHE SHPENZIMET KAPITALE</v>
      </c>
      <c r="B282" s="941">
        <f t="shared" si="126"/>
        <v>0</v>
      </c>
      <c r="C282" s="942">
        <f t="shared" si="126"/>
        <v>0</v>
      </c>
      <c r="D282" s="943">
        <f t="shared" si="126"/>
        <v>0</v>
      </c>
      <c r="E282" s="129">
        <f>SUM(E271:E281)</f>
        <v>0</v>
      </c>
      <c r="F282" s="129">
        <f t="shared" ref="F282:G282" si="127">SUM(F271:F281)</f>
        <v>0</v>
      </c>
      <c r="G282" s="129">
        <f t="shared" si="127"/>
        <v>0</v>
      </c>
      <c r="H282" s="53"/>
      <c r="I282" s="950">
        <f t="shared" ref="I282:O282" si="128">I126</f>
        <v>0</v>
      </c>
      <c r="J282" s="951">
        <f t="shared" si="128"/>
        <v>0</v>
      </c>
      <c r="K282" s="951">
        <f t="shared" si="128"/>
        <v>0</v>
      </c>
      <c r="L282" s="951">
        <f t="shared" si="128"/>
        <v>0</v>
      </c>
      <c r="M282" s="951">
        <f t="shared" si="128"/>
        <v>0</v>
      </c>
      <c r="N282" s="951">
        <f t="shared" si="128"/>
        <v>0</v>
      </c>
      <c r="O282" s="952">
        <f t="shared" si="128"/>
        <v>0</v>
      </c>
    </row>
    <row r="283" spans="1:15" ht="12.75" x14ac:dyDescent="0.2">
      <c r="A283" s="938" t="str">
        <f t="shared" ref="A283:D283" si="129">A127</f>
        <v>SHPENZIME KORRENTE</v>
      </c>
      <c r="B283" s="939">
        <f t="shared" si="129"/>
        <v>0</v>
      </c>
      <c r="C283" s="939">
        <f t="shared" si="129"/>
        <v>0</v>
      </c>
      <c r="D283" s="939">
        <f t="shared" si="129"/>
        <v>0</v>
      </c>
      <c r="E283" s="939">
        <f>E127</f>
        <v>0</v>
      </c>
      <c r="F283" s="939">
        <f>F127</f>
        <v>0</v>
      </c>
      <c r="G283" s="940">
        <f>G127</f>
        <v>0</v>
      </c>
      <c r="H283" s="53"/>
      <c r="I283" s="17" t="str">
        <f>I127</f>
        <v>SHUMA E KËRKUAR NETO</v>
      </c>
      <c r="J283" s="18">
        <f t="shared" ref="J283" si="130">B267-J277</f>
        <v>0</v>
      </c>
      <c r="K283" s="18">
        <f t="shared" ref="K283" si="131">C267-K277</f>
        <v>0</v>
      </c>
      <c r="L283" s="18">
        <f t="shared" ref="L283" si="132">D267-L277</f>
        <v>0</v>
      </c>
      <c r="M283" s="18">
        <f t="shared" ref="M283" si="133">E267-M277</f>
        <v>0</v>
      </c>
      <c r="N283" s="18">
        <f t="shared" ref="N283" si="134">F267-N277</f>
        <v>0</v>
      </c>
      <c r="O283" s="18">
        <f t="shared" ref="O283" si="135">G267-O277</f>
        <v>0</v>
      </c>
    </row>
    <row r="284" spans="1:15" ht="12.75" x14ac:dyDescent="0.2">
      <c r="A284" s="124" t="str">
        <f t="shared" ref="A284:D284" si="136">A128</f>
        <v>Pagat</v>
      </c>
      <c r="B284" s="941">
        <f t="shared" si="136"/>
        <v>600</v>
      </c>
      <c r="C284" s="942">
        <f t="shared" si="136"/>
        <v>0</v>
      </c>
      <c r="D284" s="943">
        <f t="shared" si="136"/>
        <v>0</v>
      </c>
      <c r="E284" s="37"/>
      <c r="F284" s="37"/>
      <c r="G284" s="37"/>
      <c r="H284" s="53"/>
      <c r="I284" s="53"/>
      <c r="J284" s="53"/>
      <c r="K284" s="53"/>
      <c r="L284" s="14"/>
      <c r="M284" s="54"/>
    </row>
    <row r="285" spans="1:15" ht="12.75" x14ac:dyDescent="0.2">
      <c r="A285" s="124" t="str">
        <f t="shared" ref="A285:D285" si="137">A129</f>
        <v>Sigurimet Shoqërore</v>
      </c>
      <c r="B285" s="941">
        <f t="shared" si="137"/>
        <v>601</v>
      </c>
      <c r="C285" s="942">
        <f t="shared" si="137"/>
        <v>0</v>
      </c>
      <c r="D285" s="943">
        <f t="shared" si="137"/>
        <v>0</v>
      </c>
      <c r="E285" s="37"/>
      <c r="F285" s="37"/>
      <c r="G285" s="37"/>
      <c r="H285" s="53"/>
    </row>
    <row r="286" spans="1:15" ht="12.75" x14ac:dyDescent="0.2">
      <c r="A286" s="124" t="str">
        <f t="shared" ref="A286:D286" si="138">A130</f>
        <v>Mallra dhe shërbime</v>
      </c>
      <c r="B286" s="941">
        <f t="shared" si="138"/>
        <v>602</v>
      </c>
      <c r="C286" s="942">
        <f t="shared" si="138"/>
        <v>0</v>
      </c>
      <c r="D286" s="943">
        <f t="shared" si="138"/>
        <v>0</v>
      </c>
      <c r="E286" s="37"/>
      <c r="F286" s="37"/>
      <c r="G286" s="37"/>
      <c r="H286" s="53"/>
      <c r="I286" s="544" t="str">
        <f>I247</f>
        <v>Angazhimet</v>
      </c>
      <c r="J286" s="1002" t="str">
        <f>J247</f>
        <v>Vlera Totale për Aktivitet</v>
      </c>
      <c r="K286" s="1003"/>
      <c r="L286" s="1004"/>
      <c r="M286" s="129">
        <f>VLOOKUP($A262,'(C5) Angazhimet'!$A$8:$F$168,4,FALSE)</f>
        <v>0</v>
      </c>
      <c r="N286" s="129">
        <f>VLOOKUP($A262,'(C5) Angazhimet'!$A$8:$F$168,5,FALSE)</f>
        <v>0</v>
      </c>
      <c r="O286" s="129">
        <f>VLOOKUP($A262,'(C5) Angazhimet'!$A$8:$F$168,6,FALSE)</f>
        <v>0</v>
      </c>
    </row>
    <row r="287" spans="1:15" ht="12.75" x14ac:dyDescent="0.2">
      <c r="A287" s="124" t="str">
        <f t="shared" ref="A287:D287" si="139">A131</f>
        <v>Subvencione</v>
      </c>
      <c r="B287" s="941">
        <f t="shared" si="139"/>
        <v>603</v>
      </c>
      <c r="C287" s="942">
        <f t="shared" si="139"/>
        <v>0</v>
      </c>
      <c r="D287" s="943">
        <f t="shared" si="139"/>
        <v>0</v>
      </c>
      <c r="E287" s="37"/>
      <c r="F287" s="37"/>
      <c r="G287" s="37"/>
      <c r="H287" s="53"/>
      <c r="I287" s="318" t="str">
        <f>I248</f>
        <v>Qëllime</v>
      </c>
      <c r="J287" s="1002" t="str">
        <f>J248</f>
        <v>Shpenzimet kapitale</v>
      </c>
      <c r="K287" s="1003"/>
      <c r="L287" s="1004"/>
      <c r="M287" s="128"/>
      <c r="N287" s="128"/>
      <c r="O287" s="132"/>
    </row>
    <row r="288" spans="1:15" ht="12.75" x14ac:dyDescent="0.2">
      <c r="A288" s="124" t="str">
        <f t="shared" ref="A288:D288" si="140">A132</f>
        <v>Të tjera transferta korrente të brendshme</v>
      </c>
      <c r="B288" s="941">
        <f t="shared" si="140"/>
        <v>604</v>
      </c>
      <c r="C288" s="942">
        <f t="shared" si="140"/>
        <v>0</v>
      </c>
      <c r="D288" s="943">
        <f t="shared" si="140"/>
        <v>0</v>
      </c>
      <c r="E288" s="37"/>
      <c r="F288" s="37"/>
      <c r="G288" s="37"/>
      <c r="H288" s="53"/>
      <c r="I288" s="315"/>
      <c r="J288" s="1002" t="str">
        <f>J249</f>
        <v>Mallra dhe shërbime</v>
      </c>
      <c r="K288" s="1003"/>
      <c r="L288" s="1004"/>
      <c r="M288" s="128"/>
      <c r="N288" s="128"/>
      <c r="O288" s="132"/>
    </row>
    <row r="289" spans="1:15" ht="12.75" x14ac:dyDescent="0.2">
      <c r="A289" s="124" t="str">
        <f t="shared" ref="A289:D289" si="141">A133</f>
        <v>Transferta korrente të huaja</v>
      </c>
      <c r="B289" s="941">
        <f t="shared" si="141"/>
        <v>605</v>
      </c>
      <c r="C289" s="942">
        <f t="shared" si="141"/>
        <v>0</v>
      </c>
      <c r="D289" s="943">
        <f t="shared" si="141"/>
        <v>0</v>
      </c>
      <c r="E289" s="37"/>
      <c r="F289" s="37"/>
      <c r="G289" s="37"/>
      <c r="H289" s="53"/>
      <c r="I289" s="315"/>
      <c r="J289" s="1002" t="str">
        <f>J250</f>
        <v>Qëllime të mëtejshme</v>
      </c>
      <c r="K289" s="1003"/>
      <c r="L289" s="1004"/>
      <c r="M289" s="128"/>
      <c r="N289" s="128"/>
      <c r="O289" s="132"/>
    </row>
    <row r="290" spans="1:15" ht="12.75" x14ac:dyDescent="0.2">
      <c r="A290" s="124" t="str">
        <f t="shared" ref="A290:D290" si="142">A134</f>
        <v>Transferta për Buxhetet Familiare dhe Individët</v>
      </c>
      <c r="B290" s="941">
        <f t="shared" si="142"/>
        <v>606</v>
      </c>
      <c r="C290" s="942">
        <f t="shared" si="142"/>
        <v>0</v>
      </c>
      <c r="D290" s="943">
        <f t="shared" si="142"/>
        <v>0</v>
      </c>
      <c r="E290" s="37"/>
      <c r="F290" s="37"/>
      <c r="G290" s="37"/>
      <c r="H290" s="53"/>
      <c r="I290" s="315"/>
      <c r="J290" s="998"/>
      <c r="K290" s="998"/>
      <c r="L290" s="998"/>
      <c r="M290" s="344" t="str">
        <f>IF(SUM(M287:M289)=M286,"OK","STOP")</f>
        <v>OK</v>
      </c>
      <c r="N290" s="344" t="str">
        <f>IF(SUM(N287:N289)=N286,"OK","STOP")</f>
        <v>OK</v>
      </c>
      <c r="O290" s="344" t="str">
        <f>IF(SUM(O287:O289)=O286,"OK","STOP")</f>
        <v>OK</v>
      </c>
    </row>
    <row r="291" spans="1:15" ht="12.75" x14ac:dyDescent="0.2">
      <c r="A291" s="648" t="str">
        <f t="shared" ref="A291:D291" si="143">A135</f>
        <v>Shpenzimet kapitale</v>
      </c>
      <c r="B291" s="968" t="str">
        <f t="shared" si="143"/>
        <v>230 / 231</v>
      </c>
      <c r="C291" s="969">
        <f t="shared" si="143"/>
        <v>0</v>
      </c>
      <c r="D291" s="970">
        <f t="shared" si="143"/>
        <v>0</v>
      </c>
      <c r="E291" s="129"/>
      <c r="F291" s="129"/>
      <c r="G291" s="129"/>
      <c r="H291" s="53"/>
      <c r="I291" s="421" t="str">
        <f>I252</f>
        <v>Shpjegimet teknike</v>
      </c>
      <c r="J291" s="10"/>
      <c r="K291" s="10"/>
      <c r="L291" s="10"/>
      <c r="M291" s="10"/>
      <c r="N291" s="10"/>
      <c r="O291" s="10"/>
    </row>
    <row r="292" spans="1:15" ht="12.75" x14ac:dyDescent="0.2">
      <c r="A292" s="124" t="str">
        <f t="shared" ref="A292:D292" si="144">A136</f>
        <v>Rezerva</v>
      </c>
      <c r="B292" s="941">
        <f t="shared" si="144"/>
        <v>609</v>
      </c>
      <c r="C292" s="942">
        <f t="shared" si="144"/>
        <v>0</v>
      </c>
      <c r="D292" s="943">
        <f t="shared" si="144"/>
        <v>0</v>
      </c>
      <c r="E292" s="37"/>
      <c r="F292" s="37"/>
      <c r="G292" s="37"/>
      <c r="H292" s="53"/>
      <c r="I292" s="419">
        <f>M265</f>
        <v>2022</v>
      </c>
      <c r="J292" s="983"/>
      <c r="K292" s="984"/>
      <c r="L292" s="984"/>
      <c r="M292" s="984"/>
      <c r="N292" s="984"/>
      <c r="O292" s="985"/>
    </row>
    <row r="293" spans="1:15" ht="12.75" x14ac:dyDescent="0.2">
      <c r="A293" s="124" t="str">
        <f t="shared" ref="A293:D293" si="145">A137</f>
        <v>Interesa per kredi direkte ose bono</v>
      </c>
      <c r="B293" s="971">
        <f t="shared" si="145"/>
        <v>650</v>
      </c>
      <c r="C293" s="972">
        <f t="shared" si="145"/>
        <v>0</v>
      </c>
      <c r="D293" s="973">
        <f t="shared" si="145"/>
        <v>0</v>
      </c>
      <c r="E293" s="37"/>
      <c r="F293" s="37"/>
      <c r="G293" s="37"/>
      <c r="H293" s="53"/>
      <c r="I293" s="420"/>
      <c r="J293" s="986"/>
      <c r="K293" s="987"/>
      <c r="L293" s="987"/>
      <c r="M293" s="987"/>
      <c r="N293" s="987"/>
      <c r="O293" s="988"/>
    </row>
    <row r="294" spans="1:15" ht="12.75" x14ac:dyDescent="0.2">
      <c r="A294" s="544" t="str">
        <f>A138</f>
        <v>Të tjera</v>
      </c>
      <c r="B294" s="941" t="str">
        <f>B138</f>
        <v>69 / ?</v>
      </c>
      <c r="C294" s="942">
        <f>C138</f>
        <v>0</v>
      </c>
      <c r="D294" s="311" t="str">
        <f>IF(OR(E294&lt;0,F294&lt;0,G294&lt;0),"STOP","OK!")</f>
        <v>OK!</v>
      </c>
      <c r="E294" s="130">
        <f>-E282+E267-(SUM(E284:E293))</f>
        <v>0</v>
      </c>
      <c r="F294" s="308">
        <f t="shared" ref="F294:G294" si="146">-F282+F267-(SUM(F284:F293))</f>
        <v>0</v>
      </c>
      <c r="G294" s="308">
        <f t="shared" si="146"/>
        <v>0</v>
      </c>
      <c r="H294" s="53"/>
      <c r="I294" s="419">
        <f>N265</f>
        <v>2023</v>
      </c>
      <c r="J294" s="983"/>
      <c r="K294" s="984"/>
      <c r="L294" s="984"/>
      <c r="M294" s="984"/>
      <c r="N294" s="984"/>
      <c r="O294" s="985"/>
    </row>
    <row r="295" spans="1:15" ht="12.75" x14ac:dyDescent="0.2">
      <c r="A295" s="124" t="str">
        <f>A139</f>
        <v>SHPENZIME KORRENTE</v>
      </c>
      <c r="B295" s="974"/>
      <c r="C295" s="975"/>
      <c r="D295" s="976"/>
      <c r="E295" s="129">
        <f>SUM(E284:E294)</f>
        <v>0</v>
      </c>
      <c r="F295" s="129">
        <f t="shared" ref="F295:G295" si="147">SUM(F284:F294)</f>
        <v>0</v>
      </c>
      <c r="G295" s="129">
        <f t="shared" si="147"/>
        <v>0</v>
      </c>
      <c r="H295" s="53"/>
      <c r="I295" s="420"/>
      <c r="J295" s="989"/>
      <c r="K295" s="990"/>
      <c r="L295" s="990"/>
      <c r="M295" s="990"/>
      <c r="N295" s="990"/>
      <c r="O295" s="991"/>
    </row>
    <row r="296" spans="1:15" ht="12.75" x14ac:dyDescent="0.2">
      <c r="A296" s="125"/>
      <c r="B296" s="210"/>
      <c r="C296" s="126"/>
      <c r="D296" s="126"/>
      <c r="E296" s="10"/>
      <c r="F296" s="10"/>
      <c r="G296" s="133"/>
      <c r="H296" s="53"/>
      <c r="I296" s="419">
        <f>O265</f>
        <v>2024</v>
      </c>
      <c r="J296" s="983"/>
      <c r="K296" s="984"/>
      <c r="L296" s="984"/>
      <c r="M296" s="984"/>
      <c r="N296" s="984"/>
      <c r="O296" s="985"/>
    </row>
    <row r="297" spans="1:15" ht="12.75" x14ac:dyDescent="0.2">
      <c r="A297" s="137" t="str">
        <f>A141</f>
        <v>SHPENZIME TË PRITSHME</v>
      </c>
      <c r="B297" s="34">
        <f>B267</f>
        <v>0</v>
      </c>
      <c r="C297" s="34">
        <f t="shared" ref="C297:D297" si="148">C267</f>
        <v>0</v>
      </c>
      <c r="D297" s="34">
        <f t="shared" si="148"/>
        <v>0</v>
      </c>
      <c r="E297" s="129">
        <f>E282+E295</f>
        <v>0</v>
      </c>
      <c r="F297" s="129">
        <f>F282+F295</f>
        <v>0</v>
      </c>
      <c r="G297" s="129">
        <f t="shared" ref="G297" si="149">G282+G295</f>
        <v>0</v>
      </c>
      <c r="H297" s="53"/>
      <c r="I297" s="420"/>
      <c r="J297" s="989"/>
      <c r="K297" s="990"/>
      <c r="L297" s="990"/>
      <c r="M297" s="990"/>
      <c r="N297" s="990"/>
      <c r="O297" s="991"/>
    </row>
  </sheetData>
  <sheetProtection algorithmName="SHA-512" hashValue="9c1WIph+cwY2AwWTtvsTZMac26ccLdgG0RjgOk65TyaB00DUlj25pjZruoVGyRckQwxPTT7tXzi5WyCqmZy4rQ==" saltValue="HyMbpCLD6GCtJfC7eQ/cTA==" spinCount="100000" sheet="1" objects="1" scenarios="1" selectLockedCells="1"/>
  <mergeCells count="339">
    <mergeCell ref="J296:O297"/>
    <mergeCell ref="I153:O153"/>
    <mergeCell ref="I192:O192"/>
    <mergeCell ref="I231:O231"/>
    <mergeCell ref="I72:O72"/>
    <mergeCell ref="I75:O75"/>
    <mergeCell ref="J136:O137"/>
    <mergeCell ref="J138:O139"/>
    <mergeCell ref="J140:O141"/>
    <mergeCell ref="J175:O176"/>
    <mergeCell ref="J177:O178"/>
    <mergeCell ref="J179:O180"/>
    <mergeCell ref="J214:O215"/>
    <mergeCell ref="J133:L133"/>
    <mergeCell ref="J212:L212"/>
    <mergeCell ref="J247:L247"/>
    <mergeCell ref="J248:L248"/>
    <mergeCell ref="J249:L249"/>
    <mergeCell ref="J250:L250"/>
    <mergeCell ref="J251:L251"/>
    <mergeCell ref="J253:O254"/>
    <mergeCell ref="J130:L130"/>
    <mergeCell ref="J172:L172"/>
    <mergeCell ref="J173:L173"/>
    <mergeCell ref="I150:O150"/>
    <mergeCell ref="B144:O144"/>
    <mergeCell ref="B145:O145"/>
    <mergeCell ref="A147:G147"/>
    <mergeCell ref="I147:O147"/>
    <mergeCell ref="J131:L131"/>
    <mergeCell ref="J132:L132"/>
    <mergeCell ref="B124:D124"/>
    <mergeCell ref="B125:D125"/>
    <mergeCell ref="I125:O126"/>
    <mergeCell ref="B126:D126"/>
    <mergeCell ref="A127:G127"/>
    <mergeCell ref="B128:D128"/>
    <mergeCell ref="B129:D129"/>
    <mergeCell ref="B130:D130"/>
    <mergeCell ref="B131:D131"/>
    <mergeCell ref="B132:D132"/>
    <mergeCell ref="B156:D156"/>
    <mergeCell ref="B157:D157"/>
    <mergeCell ref="B158:D158"/>
    <mergeCell ref="A152:G152"/>
    <mergeCell ref="A153:G153"/>
    <mergeCell ref="B154:D154"/>
    <mergeCell ref="B155:D155"/>
    <mergeCell ref="B138:C138"/>
    <mergeCell ref="B139:D139"/>
    <mergeCell ref="I189:O189"/>
    <mergeCell ref="B173:D173"/>
    <mergeCell ref="B174:D174"/>
    <mergeCell ref="B175:D175"/>
    <mergeCell ref="B176:D176"/>
    <mergeCell ref="B177:C177"/>
    <mergeCell ref="B178:D178"/>
    <mergeCell ref="B183:O183"/>
    <mergeCell ref="B184:O184"/>
    <mergeCell ref="A186:G186"/>
    <mergeCell ref="I186:O186"/>
    <mergeCell ref="I164:O165"/>
    <mergeCell ref="B165:D165"/>
    <mergeCell ref="B163:D163"/>
    <mergeCell ref="B164:D164"/>
    <mergeCell ref="J169:L169"/>
    <mergeCell ref="J170:L170"/>
    <mergeCell ref="J171:L171"/>
    <mergeCell ref="B290:D290"/>
    <mergeCell ref="B291:D291"/>
    <mergeCell ref="B276:D276"/>
    <mergeCell ref="B277:D277"/>
    <mergeCell ref="B278:D278"/>
    <mergeCell ref="B279:D279"/>
    <mergeCell ref="B280:D280"/>
    <mergeCell ref="B273:D273"/>
    <mergeCell ref="B274:D274"/>
    <mergeCell ref="B275:D275"/>
    <mergeCell ref="A269:G269"/>
    <mergeCell ref="A270:G270"/>
    <mergeCell ref="B271:D271"/>
    <mergeCell ref="B272:D272"/>
    <mergeCell ref="I267:O267"/>
    <mergeCell ref="B255:C255"/>
    <mergeCell ref="B256:D256"/>
    <mergeCell ref="B292:D292"/>
    <mergeCell ref="B293:D293"/>
    <mergeCell ref="B294:C294"/>
    <mergeCell ref="B295:D295"/>
    <mergeCell ref="I281:O282"/>
    <mergeCell ref="B282:D282"/>
    <mergeCell ref="A283:G283"/>
    <mergeCell ref="B284:D284"/>
    <mergeCell ref="B285:D285"/>
    <mergeCell ref="B286:D286"/>
    <mergeCell ref="B287:D287"/>
    <mergeCell ref="B288:D288"/>
    <mergeCell ref="B289:D289"/>
    <mergeCell ref="J286:L286"/>
    <mergeCell ref="J287:L287"/>
    <mergeCell ref="J288:L288"/>
    <mergeCell ref="J289:L289"/>
    <mergeCell ref="J290:L290"/>
    <mergeCell ref="J292:O293"/>
    <mergeCell ref="J294:O295"/>
    <mergeCell ref="B281:D281"/>
    <mergeCell ref="B261:O261"/>
    <mergeCell ref="B262:O262"/>
    <mergeCell ref="A264:G264"/>
    <mergeCell ref="I264:O264"/>
    <mergeCell ref="J255:O256"/>
    <mergeCell ref="J257:O258"/>
    <mergeCell ref="B246:D246"/>
    <mergeCell ref="B247:D247"/>
    <mergeCell ref="B248:D248"/>
    <mergeCell ref="B249:D249"/>
    <mergeCell ref="B250:D250"/>
    <mergeCell ref="B251:D251"/>
    <mergeCell ref="B252:D252"/>
    <mergeCell ref="B253:D253"/>
    <mergeCell ref="B254:D254"/>
    <mergeCell ref="B241:D241"/>
    <mergeCell ref="B242:D242"/>
    <mergeCell ref="I242:O243"/>
    <mergeCell ref="B243:D243"/>
    <mergeCell ref="A244:G244"/>
    <mergeCell ref="B245:D245"/>
    <mergeCell ref="B236:D236"/>
    <mergeCell ref="B237:D237"/>
    <mergeCell ref="B238:D238"/>
    <mergeCell ref="B239:D239"/>
    <mergeCell ref="B240:D240"/>
    <mergeCell ref="B233:D233"/>
    <mergeCell ref="B234:D234"/>
    <mergeCell ref="B235:D235"/>
    <mergeCell ref="A230:G230"/>
    <mergeCell ref="A231:G231"/>
    <mergeCell ref="B232:D232"/>
    <mergeCell ref="A225:G225"/>
    <mergeCell ref="I225:O225"/>
    <mergeCell ref="I228:O228"/>
    <mergeCell ref="B214:D214"/>
    <mergeCell ref="B215:D215"/>
    <mergeCell ref="B216:C216"/>
    <mergeCell ref="B217:D217"/>
    <mergeCell ref="B222:O222"/>
    <mergeCell ref="B223:O223"/>
    <mergeCell ref="J216:O217"/>
    <mergeCell ref="J218:O219"/>
    <mergeCell ref="A205:G205"/>
    <mergeCell ref="B206:D206"/>
    <mergeCell ref="B207:D207"/>
    <mergeCell ref="B208:D208"/>
    <mergeCell ref="B209:D209"/>
    <mergeCell ref="B210:D210"/>
    <mergeCell ref="B211:D211"/>
    <mergeCell ref="B212:D212"/>
    <mergeCell ref="B213:D213"/>
    <mergeCell ref="J208:L208"/>
    <mergeCell ref="J209:L209"/>
    <mergeCell ref="J210:L210"/>
    <mergeCell ref="J211:L211"/>
    <mergeCell ref="B201:D201"/>
    <mergeCell ref="B202:D202"/>
    <mergeCell ref="B203:D203"/>
    <mergeCell ref="I203:O204"/>
    <mergeCell ref="B204:D204"/>
    <mergeCell ref="B196:D196"/>
    <mergeCell ref="B197:D197"/>
    <mergeCell ref="B198:D198"/>
    <mergeCell ref="B199:D199"/>
    <mergeCell ref="B195:D195"/>
    <mergeCell ref="J188:K188"/>
    <mergeCell ref="A191:G191"/>
    <mergeCell ref="A192:G192"/>
    <mergeCell ref="B200:D200"/>
    <mergeCell ref="B133:D133"/>
    <mergeCell ref="B134:D134"/>
    <mergeCell ref="B135:D135"/>
    <mergeCell ref="B136:D136"/>
    <mergeCell ref="B137:D137"/>
    <mergeCell ref="B193:D193"/>
    <mergeCell ref="B194:D194"/>
    <mergeCell ref="J134:L134"/>
    <mergeCell ref="A166:G166"/>
    <mergeCell ref="B167:D167"/>
    <mergeCell ref="B168:D168"/>
    <mergeCell ref="B169:D169"/>
    <mergeCell ref="B170:D170"/>
    <mergeCell ref="B171:D171"/>
    <mergeCell ref="B172:D172"/>
    <mergeCell ref="B159:D159"/>
    <mergeCell ref="B160:D160"/>
    <mergeCell ref="B161:D161"/>
    <mergeCell ref="B162:D162"/>
    <mergeCell ref="B119:D119"/>
    <mergeCell ref="B120:D120"/>
    <mergeCell ref="B121:D121"/>
    <mergeCell ref="B122:D122"/>
    <mergeCell ref="B123:D123"/>
    <mergeCell ref="B105:O105"/>
    <mergeCell ref="B106:O106"/>
    <mergeCell ref="J95:L95"/>
    <mergeCell ref="J97:O98"/>
    <mergeCell ref="J99:O100"/>
    <mergeCell ref="J101:O102"/>
    <mergeCell ref="B116:D116"/>
    <mergeCell ref="B117:D117"/>
    <mergeCell ref="B118:D118"/>
    <mergeCell ref="A113:G113"/>
    <mergeCell ref="A114:G114"/>
    <mergeCell ref="B115:D115"/>
    <mergeCell ref="A108:G108"/>
    <mergeCell ref="I108:O108"/>
    <mergeCell ref="I111:O111"/>
    <mergeCell ref="I114:O114"/>
    <mergeCell ref="I86:O87"/>
    <mergeCell ref="B87:D87"/>
    <mergeCell ref="A88:G88"/>
    <mergeCell ref="B89:D89"/>
    <mergeCell ref="B90:D90"/>
    <mergeCell ref="B97:D97"/>
    <mergeCell ref="B98:D98"/>
    <mergeCell ref="B99:C99"/>
    <mergeCell ref="B100:D100"/>
    <mergeCell ref="J91:L91"/>
    <mergeCell ref="J92:L92"/>
    <mergeCell ref="J93:L93"/>
    <mergeCell ref="J94:L94"/>
    <mergeCell ref="B91:D91"/>
    <mergeCell ref="B92:D92"/>
    <mergeCell ref="B93:D93"/>
    <mergeCell ref="B94:D94"/>
    <mergeCell ref="B95:D95"/>
    <mergeCell ref="B96:D96"/>
    <mergeCell ref="B79:D79"/>
    <mergeCell ref="B80:D80"/>
    <mergeCell ref="B81:D81"/>
    <mergeCell ref="B82:D82"/>
    <mergeCell ref="B83:D83"/>
    <mergeCell ref="B84:D84"/>
    <mergeCell ref="B85:D85"/>
    <mergeCell ref="B86:D86"/>
    <mergeCell ref="A75:G75"/>
    <mergeCell ref="B76:D76"/>
    <mergeCell ref="B77:D77"/>
    <mergeCell ref="B78:D78"/>
    <mergeCell ref="A74:G74"/>
    <mergeCell ref="B67:O67"/>
    <mergeCell ref="A69:G69"/>
    <mergeCell ref="I69:O69"/>
    <mergeCell ref="A57:K57"/>
    <mergeCell ref="A58:L58"/>
    <mergeCell ref="A59:L59"/>
    <mergeCell ref="A60:K60"/>
    <mergeCell ref="A61:L61"/>
    <mergeCell ref="A62:L62"/>
    <mergeCell ref="A63:K63"/>
    <mergeCell ref="B66:O66"/>
    <mergeCell ref="A53:L53"/>
    <mergeCell ref="A54:K54"/>
    <mergeCell ref="A55:L55"/>
    <mergeCell ref="A56:L56"/>
    <mergeCell ref="B41:D41"/>
    <mergeCell ref="B42:D42"/>
    <mergeCell ref="B43:D43"/>
    <mergeCell ref="B44:D44"/>
    <mergeCell ref="B45:C45"/>
    <mergeCell ref="B46:D46"/>
    <mergeCell ref="J43:O48"/>
    <mergeCell ref="J41:L41"/>
    <mergeCell ref="A34:G34"/>
    <mergeCell ref="B35:D35"/>
    <mergeCell ref="B36:D36"/>
    <mergeCell ref="B37:D37"/>
    <mergeCell ref="B38:D38"/>
    <mergeCell ref="B39:D39"/>
    <mergeCell ref="B40:D40"/>
    <mergeCell ref="A50:O50"/>
    <mergeCell ref="A52:L52"/>
    <mergeCell ref="J37:L37"/>
    <mergeCell ref="B27:D27"/>
    <mergeCell ref="B28:D28"/>
    <mergeCell ref="B29:D29"/>
    <mergeCell ref="B30:D30"/>
    <mergeCell ref="B31:D31"/>
    <mergeCell ref="B32:D32"/>
    <mergeCell ref="A21:G21"/>
    <mergeCell ref="B22:D22"/>
    <mergeCell ref="I22:O22"/>
    <mergeCell ref="B23:D23"/>
    <mergeCell ref="J23:L26"/>
    <mergeCell ref="B24:D24"/>
    <mergeCell ref="B25:D25"/>
    <mergeCell ref="B26:D26"/>
    <mergeCell ref="I32:O33"/>
    <mergeCell ref="B33:D33"/>
    <mergeCell ref="B1:O1"/>
    <mergeCell ref="B2:O2"/>
    <mergeCell ref="A3:B3"/>
    <mergeCell ref="C3:O3"/>
    <mergeCell ref="A4:B4"/>
    <mergeCell ref="C4:O4"/>
    <mergeCell ref="A9:B9"/>
    <mergeCell ref="C9:H9"/>
    <mergeCell ref="I9:K9"/>
    <mergeCell ref="L9:O9"/>
    <mergeCell ref="A7:B7"/>
    <mergeCell ref="C7:H7"/>
    <mergeCell ref="I7:K7"/>
    <mergeCell ref="L7:O7"/>
    <mergeCell ref="A8:B8"/>
    <mergeCell ref="C8:H8"/>
    <mergeCell ref="I8:K8"/>
    <mergeCell ref="L8:O8"/>
    <mergeCell ref="I270:O270"/>
    <mergeCell ref="A5:B5"/>
    <mergeCell ref="C5:H5"/>
    <mergeCell ref="I5:K5"/>
    <mergeCell ref="L5:O5"/>
    <mergeCell ref="A6:B6"/>
    <mergeCell ref="C6:H6"/>
    <mergeCell ref="I6:K6"/>
    <mergeCell ref="L6:O6"/>
    <mergeCell ref="A10:B10"/>
    <mergeCell ref="C10:H10"/>
    <mergeCell ref="I10:K10"/>
    <mergeCell ref="L10:O10"/>
    <mergeCell ref="A15:G15"/>
    <mergeCell ref="I15:O15"/>
    <mergeCell ref="I18:O18"/>
    <mergeCell ref="A20:G20"/>
    <mergeCell ref="A11:B11"/>
    <mergeCell ref="C11:H11"/>
    <mergeCell ref="I11:K11"/>
    <mergeCell ref="L11:O11"/>
    <mergeCell ref="A13:O13"/>
    <mergeCell ref="B14:O14"/>
    <mergeCell ref="A17:G17"/>
  </mergeCells>
  <dataValidations disablePrompts="1" count="1">
    <dataValidation type="whole" errorStyle="warning" allowBlank="1" showInputMessage="1" showErrorMessage="1" errorTitle="CEILING TOO DEEP" sqref="M54:O54 M57:O57 M60:O60 M63:O65">
      <formula1>0</formula1>
      <formula2>1000000000</formula2>
    </dataValidation>
  </dataValidations>
  <pageMargins left="0.78740157480314965" right="0.70866141732283472" top="0.98425196850393704" bottom="0.78740157480314965" header="0.43307086614173229" footer="0.31496062992125984"/>
  <pageSetup paperSize="256" scale="77" fitToHeight="0" orientation="landscape" r:id="rId1"/>
  <headerFooter>
    <oddHeader>&amp;LPROGRAMI BUXHETOR AFATMESËM&amp;C&amp;8 28 Shkurt 2019&amp;R&amp;A</oddHeader>
    <oddFooter>&amp;L&amp;8Copyright for Albania: Ministry of Finance and Economy / Local Finance Directory&amp;R1</oddFooter>
  </headerFooter>
  <rowBreaks count="8" manualBreakCount="8">
    <brk id="12" max="16383" man="1"/>
    <brk id="49" max="16383" man="1"/>
    <brk id="65" max="16383" man="1"/>
    <brk id="104" max="16383" man="1"/>
    <brk id="143" max="16383" man="1"/>
    <brk id="182" max="16383" man="1"/>
    <brk id="221" max="16383" man="1"/>
    <brk id="260" max="16383" man="1"/>
  </row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8">
    <tabColor rgb="FFFF0000"/>
    <pageSetUpPr fitToPage="1"/>
  </sheetPr>
  <dimension ref="A1:O297"/>
  <sheetViews>
    <sheetView showGridLines="0" zoomScaleNormal="100" workbookViewId="0">
      <selection activeCell="E212" sqref="E212"/>
    </sheetView>
  </sheetViews>
  <sheetFormatPr defaultColWidth="9.140625" defaultRowHeight="17.25" customHeight="1" x14ac:dyDescent="0.2"/>
  <cols>
    <col min="1" max="1" width="25.85546875" style="98" customWidth="1"/>
    <col min="2" max="7" width="9" style="98" customWidth="1"/>
    <col min="8" max="8" width="2.7109375" style="98" customWidth="1"/>
    <col min="9" max="9" width="29.7109375" style="98" customWidth="1"/>
    <col min="10" max="15" width="9" style="98" customWidth="1"/>
    <col min="16" max="16384" width="9.140625" style="98"/>
  </cols>
  <sheetData>
    <row r="1" spans="1:15" ht="13.5" customHeight="1" x14ac:dyDescent="0.2">
      <c r="A1" s="342" t="str">
        <f>'(B2) Struktura Organizative'!A5</f>
        <v>Numër</v>
      </c>
      <c r="B1" s="1008" t="str">
        <f>'(B2) Struktura Organizative'!B5</f>
        <v>Emri i Nënfunksionit</v>
      </c>
      <c r="C1" s="1008"/>
      <c r="D1" s="1008"/>
      <c r="E1" s="1008"/>
      <c r="F1" s="1008"/>
      <c r="G1" s="1008"/>
      <c r="H1" s="1008"/>
      <c r="I1" s="1008"/>
      <c r="J1" s="1008"/>
      <c r="K1" s="1008"/>
      <c r="L1" s="1008"/>
      <c r="M1" s="1008"/>
      <c r="N1" s="1008"/>
      <c r="O1" s="1008"/>
    </row>
    <row r="2" spans="1:15" s="121" customFormat="1" ht="18.75" customHeight="1" x14ac:dyDescent="0.25">
      <c r="A2" s="310" t="str">
        <f>'(G1) Fjalori'!A70</f>
        <v>Nënfunksioni 7</v>
      </c>
      <c r="B2" s="835" t="str">
        <f>+VLOOKUP($A2,'(B2) Struktura Organizative'!$A7:$E68,2,FALSE)</f>
        <v>042 Bujqësia, pyjet, peshkimi dhe gjuetia</v>
      </c>
      <c r="C2" s="835"/>
      <c r="D2" s="835"/>
      <c r="E2" s="835"/>
      <c r="F2" s="835"/>
      <c r="G2" s="835"/>
      <c r="H2" s="835"/>
      <c r="I2" s="835"/>
      <c r="J2" s="835"/>
      <c r="K2" s="835"/>
      <c r="L2" s="835"/>
      <c r="M2" s="835"/>
      <c r="N2" s="835"/>
      <c r="O2" s="835"/>
    </row>
    <row r="3" spans="1:15" ht="12.75" customHeight="1" x14ac:dyDescent="0.2">
      <c r="A3" s="925" t="str">
        <f>'(B2) Struktura Organizative'!C5</f>
        <v>Drejtoria / Departamenti</v>
      </c>
      <c r="B3" s="926"/>
      <c r="C3" s="925" t="str">
        <f>'(B2) Struktura Organizative'!D5</f>
        <v>Kryetari i programit</v>
      </c>
      <c r="D3" s="927"/>
      <c r="E3" s="927"/>
      <c r="F3" s="927"/>
      <c r="G3" s="927"/>
      <c r="H3" s="927"/>
      <c r="I3" s="927"/>
      <c r="J3" s="927"/>
      <c r="K3" s="927"/>
      <c r="L3" s="927"/>
      <c r="M3" s="927"/>
      <c r="N3" s="927"/>
      <c r="O3" s="926"/>
    </row>
    <row r="4" spans="1:15" ht="12.75" customHeight="1" x14ac:dyDescent="0.2">
      <c r="A4" s="928"/>
      <c r="B4" s="929"/>
      <c r="C4" s="930">
        <f>+VLOOKUP($A2,'(B2) Struktura Organizative'!$A7:$E68,4,FALSE)</f>
        <v>0</v>
      </c>
      <c r="D4" s="931"/>
      <c r="E4" s="931"/>
      <c r="F4" s="931"/>
      <c r="G4" s="931"/>
      <c r="H4" s="931"/>
      <c r="I4" s="931"/>
      <c r="J4" s="931"/>
      <c r="K4" s="931"/>
      <c r="L4" s="931"/>
      <c r="M4" s="931"/>
      <c r="N4" s="931"/>
      <c r="O4" s="932"/>
    </row>
    <row r="5" spans="1:15" ht="27" customHeight="1" x14ac:dyDescent="0.2">
      <c r="A5" s="919"/>
      <c r="B5" s="920"/>
      <c r="C5" s="921" t="str">
        <f>'(B3) Struktura Funksionale'!C5</f>
        <v>Emri i programit</v>
      </c>
      <c r="D5" s="922"/>
      <c r="E5" s="922"/>
      <c r="F5" s="922"/>
      <c r="G5" s="922"/>
      <c r="H5" s="923"/>
      <c r="I5" s="921" t="str">
        <f>'(B3) Struktura Funksionale'!D5</f>
        <v>Programi:  detyrueshme / shtesë</v>
      </c>
      <c r="J5" s="922"/>
      <c r="K5" s="923"/>
      <c r="L5" s="924" t="str">
        <f>'(B3) Struktura Funksionale'!E5</f>
        <v>Programi: I veti / I deleguar / Transferuar</v>
      </c>
      <c r="M5" s="924"/>
      <c r="N5" s="924"/>
      <c r="O5" s="924"/>
    </row>
    <row r="6" spans="1:15" ht="13.5" customHeight="1" x14ac:dyDescent="0.2">
      <c r="A6" s="914" t="str">
        <f>'(B3) Struktura Funksionale'!A42</f>
        <v>Programi 7a</v>
      </c>
      <c r="B6" s="915"/>
      <c r="C6" s="916" t="str">
        <f>VLOOKUP($A6,'(B3) Struktura Funksionale'!$A$7:$E$146,3,FALSE)</f>
        <v>Shërbimet bujqësore, inspektimi, ushqimi dhe mbrojtja e konsumatoreve</v>
      </c>
      <c r="D6" s="917"/>
      <c r="E6" s="917"/>
      <c r="F6" s="917"/>
      <c r="G6" s="917"/>
      <c r="H6" s="918"/>
      <c r="I6" s="916" t="str">
        <f>VLOOKUP($A6,'(B3) Struktura Funksionale'!$A$7:$E$146,4,FALSE)</f>
        <v>E detyrueshme</v>
      </c>
      <c r="J6" s="917"/>
      <c r="K6" s="918"/>
      <c r="L6" s="916" t="str">
        <f>VLOOKUP($A6,'(B3) Struktura Funksionale'!$A$7:$E$146,5,FALSE)</f>
        <v>I veti</v>
      </c>
      <c r="M6" s="917"/>
      <c r="N6" s="917"/>
      <c r="O6" s="918"/>
    </row>
    <row r="7" spans="1:15" ht="13.5" hidden="1" customHeight="1" x14ac:dyDescent="0.2">
      <c r="A7" s="914" t="str">
        <f>'(B3) Struktura Funksionale'!A43</f>
        <v>Programi 7b</v>
      </c>
      <c r="B7" s="915"/>
      <c r="C7" s="916" t="str">
        <f>VLOOKUP($A7,'(B3) Struktura Funksionale'!$A$7:$E$146,3,FALSE)</f>
        <v>Këshillimi Bujqësor</v>
      </c>
      <c r="D7" s="917"/>
      <c r="E7" s="917"/>
      <c r="F7" s="917"/>
      <c r="G7" s="917"/>
      <c r="H7" s="918"/>
      <c r="I7" s="916" t="str">
        <f>VLOOKUP($A7,'(B3) Struktura Funksionale'!$A$7:$E$146,4,FALSE)</f>
        <v>E detyrueshme</v>
      </c>
      <c r="J7" s="917"/>
      <c r="K7" s="918"/>
      <c r="L7" s="916" t="str">
        <f>VLOOKUP($A7,'(B3) Struktura Funksionale'!$A$7:$E$146,5,FALSE)</f>
        <v>I veti</v>
      </c>
      <c r="M7" s="917"/>
      <c r="N7" s="917"/>
      <c r="O7" s="918"/>
    </row>
    <row r="8" spans="1:15" ht="13.5" hidden="1" customHeight="1" x14ac:dyDescent="0.2">
      <c r="A8" s="914" t="str">
        <f>'(B3) Struktura Funksionale'!A44</f>
        <v>Programi 7c</v>
      </c>
      <c r="B8" s="915"/>
      <c r="C8" s="916" t="str">
        <f>VLOOKUP($A8,'(B3) Struktura Funksionale'!$A$7:$E$146,3,FALSE)</f>
        <v>Veterineria</v>
      </c>
      <c r="D8" s="917"/>
      <c r="E8" s="917"/>
      <c r="F8" s="917"/>
      <c r="G8" s="917"/>
      <c r="H8" s="918"/>
      <c r="I8" s="916" t="str">
        <f>VLOOKUP($A8,'(B3) Struktura Funksionale'!$A$7:$E$146,4,FALSE)</f>
        <v>E detyrueshme</v>
      </c>
      <c r="J8" s="917"/>
      <c r="K8" s="918"/>
      <c r="L8" s="916" t="str">
        <f>VLOOKUP($A8,'(B3) Struktura Funksionale'!$A$7:$E$146,5,FALSE)</f>
        <v>I veti</v>
      </c>
      <c r="M8" s="917"/>
      <c r="N8" s="917"/>
      <c r="O8" s="918"/>
    </row>
    <row r="9" spans="1:15" ht="13.5" customHeight="1" x14ac:dyDescent="0.2">
      <c r="A9" s="914" t="str">
        <f>'(B3) Struktura Funksionale'!A45</f>
        <v>Programi 7d</v>
      </c>
      <c r="B9" s="915"/>
      <c r="C9" s="916" t="str">
        <f>VLOOKUP($A9,'(B3) Struktura Funksionale'!$A$7:$E$146,3,FALSE)</f>
        <v>Menaxhimi i Infrastruktuës së ujitjes dhe kullimit</v>
      </c>
      <c r="D9" s="917"/>
      <c r="E9" s="917"/>
      <c r="F9" s="917"/>
      <c r="G9" s="917"/>
      <c r="H9" s="918"/>
      <c r="I9" s="916" t="str">
        <f>VLOOKUP($A9,'(B3) Struktura Funksionale'!$A$7:$E$146,4,FALSE)</f>
        <v>E detyrueshme</v>
      </c>
      <c r="J9" s="917"/>
      <c r="K9" s="918"/>
      <c r="L9" s="916" t="str">
        <f>VLOOKUP($A9,'(B3) Struktura Funksionale'!$A$7:$E$146,5,FALSE)</f>
        <v>Transferuar</v>
      </c>
      <c r="M9" s="917"/>
      <c r="N9" s="917"/>
      <c r="O9" s="918"/>
    </row>
    <row r="10" spans="1:15" ht="13.5" customHeight="1" x14ac:dyDescent="0.2">
      <c r="A10" s="914" t="str">
        <f>'(B3) Struktura Funksionale'!A46</f>
        <v>Programi 7e</v>
      </c>
      <c r="B10" s="915"/>
      <c r="C10" s="916" t="str">
        <f>VLOOKUP($A10,'(B3) Struktura Funksionale'!$A$7:$E$146,3,FALSE)</f>
        <v>Administrimi i pyjeve dhe kullotave</v>
      </c>
      <c r="D10" s="917"/>
      <c r="E10" s="917"/>
      <c r="F10" s="917"/>
      <c r="G10" s="917"/>
      <c r="H10" s="918"/>
      <c r="I10" s="916" t="str">
        <f>VLOOKUP($A10,'(B3) Struktura Funksionale'!$A$7:$E$146,4,FALSE)</f>
        <v>E detyrueshme</v>
      </c>
      <c r="J10" s="917"/>
      <c r="K10" s="918"/>
      <c r="L10" s="916" t="str">
        <f>VLOOKUP($A10,'(B3) Struktura Funksionale'!$A$7:$E$146,5,FALSE)</f>
        <v>Transferuar</v>
      </c>
      <c r="M10" s="917"/>
      <c r="N10" s="917"/>
      <c r="O10" s="918"/>
    </row>
    <row r="11" spans="1:15" ht="13.5" customHeight="1" x14ac:dyDescent="0.2">
      <c r="A11" s="914" t="str">
        <f>'(B3) Struktura Funksionale'!A47</f>
        <v>Programi 7f</v>
      </c>
      <c r="B11" s="915"/>
      <c r="C11" s="916">
        <f>VLOOKUP($A11,'(B3) Struktura Funksionale'!$A$7:$E$146,3,FALSE)</f>
        <v>0</v>
      </c>
      <c r="D11" s="917"/>
      <c r="E11" s="917"/>
      <c r="F11" s="917"/>
      <c r="G11" s="917"/>
      <c r="H11" s="918"/>
      <c r="I11" s="916">
        <f>VLOOKUP($A11,'(B3) Struktura Funksionale'!$A$7:$E$146,4,FALSE)</f>
        <v>0</v>
      </c>
      <c r="J11" s="917"/>
      <c r="K11" s="918"/>
      <c r="L11" s="916">
        <f>VLOOKUP($A11,'(B3) Struktura Funksionale'!$A$7:$E$146,5,FALSE)</f>
        <v>0</v>
      </c>
      <c r="M11" s="917"/>
      <c r="N11" s="917"/>
      <c r="O11" s="918"/>
    </row>
    <row r="12" spans="1:15" ht="11.25" customHeight="1" x14ac:dyDescent="0.2"/>
    <row r="13" spans="1:15" ht="21" customHeight="1" x14ac:dyDescent="0.25">
      <c r="A13" s="933" t="str">
        <f>'(G1) Fjalori'!A359</f>
        <v>PËRMBLEDHJE E KËRKESËS BUXHETORE</v>
      </c>
      <c r="B13" s="934"/>
      <c r="C13" s="935"/>
      <c r="D13" s="935"/>
      <c r="E13" s="935"/>
      <c r="F13" s="935"/>
      <c r="G13" s="935"/>
      <c r="H13" s="935"/>
      <c r="I13" s="935"/>
      <c r="J13" s="935"/>
      <c r="K13" s="935"/>
      <c r="L13" s="935"/>
      <c r="M13" s="935"/>
      <c r="N13" s="935"/>
      <c r="O13" s="936"/>
    </row>
    <row r="14" spans="1:15" s="214" customFormat="1" ht="21" customHeight="1" x14ac:dyDescent="0.25">
      <c r="A14" s="213" t="str">
        <f>A2</f>
        <v>Nënfunksioni 7</v>
      </c>
      <c r="B14" s="937" t="str">
        <f>B$2</f>
        <v>042 Bujqësia, pyjet, peshkimi dhe gjuetia</v>
      </c>
      <c r="C14" s="937"/>
      <c r="D14" s="937"/>
      <c r="E14" s="937"/>
      <c r="F14" s="937"/>
      <c r="G14" s="937"/>
      <c r="H14" s="937"/>
      <c r="I14" s="937"/>
      <c r="J14" s="937"/>
      <c r="K14" s="937"/>
      <c r="L14" s="937"/>
      <c r="M14" s="937"/>
      <c r="N14" s="937"/>
      <c r="O14" s="937"/>
    </row>
    <row r="15" spans="1:15" ht="21" customHeight="1" x14ac:dyDescent="0.2">
      <c r="A15" s="933" t="str">
        <f>'(G1) Fjalori'!A384</f>
        <v>SHPENZIME TË PRITSHME</v>
      </c>
      <c r="B15" s="934"/>
      <c r="C15" s="934"/>
      <c r="D15" s="934"/>
      <c r="E15" s="934"/>
      <c r="F15" s="934"/>
      <c r="G15" s="954"/>
      <c r="H15" s="131"/>
      <c r="I15" s="955" t="str">
        <f>I29</f>
        <v xml:space="preserve">TË ARDHURAT E PRITSHME </v>
      </c>
      <c r="J15" s="934"/>
      <c r="K15" s="934"/>
      <c r="L15" s="934"/>
      <c r="M15" s="934"/>
      <c r="N15" s="934"/>
      <c r="O15" s="954"/>
    </row>
    <row r="16" spans="1:15" s="121" customFormat="1" ht="20.25" customHeight="1" x14ac:dyDescent="0.25">
      <c r="A16" s="211"/>
      <c r="B16" s="249">
        <f>'(B1)Informacion i përgjithshëm '!B5</f>
        <v>2019</v>
      </c>
      <c r="C16" s="249">
        <f>'(B1)Informacion i përgjithshëm '!B6</f>
        <v>2020</v>
      </c>
      <c r="D16" s="249">
        <f>'(B1)Informacion i përgjithshëm '!B7</f>
        <v>2021</v>
      </c>
      <c r="E16" s="250">
        <f>'(B1)Informacion i përgjithshëm '!B8</f>
        <v>2022</v>
      </c>
      <c r="F16" s="250">
        <f>'(B1)Informacion i përgjithshëm '!B9</f>
        <v>2023</v>
      </c>
      <c r="G16" s="250">
        <f>'(B1)Informacion i përgjithshëm '!B10</f>
        <v>2024</v>
      </c>
      <c r="H16" s="212"/>
      <c r="I16" s="307"/>
      <c r="J16" s="249">
        <f t="shared" ref="J16:O16" si="0">B16</f>
        <v>2019</v>
      </c>
      <c r="K16" s="249">
        <f t="shared" si="0"/>
        <v>2020</v>
      </c>
      <c r="L16" s="249">
        <f t="shared" si="0"/>
        <v>2021</v>
      </c>
      <c r="M16" s="250">
        <f t="shared" si="0"/>
        <v>2022</v>
      </c>
      <c r="N16" s="250">
        <f t="shared" si="0"/>
        <v>2023</v>
      </c>
      <c r="O16" s="250">
        <f t="shared" si="0"/>
        <v>2024</v>
      </c>
    </row>
    <row r="17" spans="1:15" ht="12.75" x14ac:dyDescent="0.2">
      <c r="A17" s="953"/>
      <c r="B17" s="953"/>
      <c r="C17" s="953"/>
      <c r="D17" s="953"/>
      <c r="E17" s="953"/>
      <c r="F17" s="953"/>
      <c r="G17" s="953"/>
      <c r="H17" s="131"/>
    </row>
    <row r="18" spans="1:15" ht="12.75" x14ac:dyDescent="0.2">
      <c r="A18" s="137" t="str">
        <f>A15</f>
        <v>SHPENZIME TË PRITSHME</v>
      </c>
      <c r="B18" s="34">
        <f t="shared" ref="B18:G18" si="1">B72+B111+B150+B189+B228+B267</f>
        <v>68126</v>
      </c>
      <c r="C18" s="34">
        <f t="shared" si="1"/>
        <v>79714</v>
      </c>
      <c r="D18" s="34">
        <f t="shared" si="1"/>
        <v>106330</v>
      </c>
      <c r="E18" s="129">
        <f t="shared" si="1"/>
        <v>89742</v>
      </c>
      <c r="F18" s="129">
        <f t="shared" si="1"/>
        <v>72237</v>
      </c>
      <c r="G18" s="129">
        <f t="shared" si="1"/>
        <v>72385</v>
      </c>
      <c r="H18" s="131"/>
      <c r="I18" s="938" t="str">
        <f>'(G1) Fjalori'!A385</f>
        <v>VLERËSIM I ARDHURAVE NGA TARIFAT</v>
      </c>
      <c r="J18" s="939"/>
      <c r="K18" s="939"/>
      <c r="L18" s="939"/>
      <c r="M18" s="939"/>
      <c r="N18" s="939"/>
      <c r="O18" s="940"/>
    </row>
    <row r="19" spans="1:15" ht="12.75" x14ac:dyDescent="0.2">
      <c r="A19" s="125"/>
      <c r="B19" s="210"/>
      <c r="C19" s="126"/>
      <c r="D19" s="126"/>
      <c r="E19" s="10"/>
      <c r="F19" s="10"/>
      <c r="G19" s="133"/>
      <c r="H19" s="10"/>
      <c r="I19" s="137" t="str">
        <f>'(G1) Fjalori'!A388</f>
        <v>VLERËSIM I ARDHURAVE NGA TARIFAT</v>
      </c>
      <c r="J19" s="35">
        <f t="shared" ref="J19:O19" si="2">J73+J112+J151+J190+J229+J268</f>
        <v>847</v>
      </c>
      <c r="K19" s="35">
        <f t="shared" si="2"/>
        <v>449</v>
      </c>
      <c r="L19" s="34">
        <f t="shared" si="2"/>
        <v>1281</v>
      </c>
      <c r="M19" s="129">
        <f t="shared" si="2"/>
        <v>509</v>
      </c>
      <c r="N19" s="129">
        <f t="shared" si="2"/>
        <v>529</v>
      </c>
      <c r="O19" s="129">
        <f t="shared" si="2"/>
        <v>549</v>
      </c>
    </row>
    <row r="20" spans="1:15" ht="12.75" x14ac:dyDescent="0.2">
      <c r="A20" s="944" t="str">
        <f>A15</f>
        <v>SHPENZIME TË PRITSHME</v>
      </c>
      <c r="B20" s="945"/>
      <c r="C20" s="945"/>
      <c r="D20" s="945"/>
      <c r="E20" s="945"/>
      <c r="F20" s="945"/>
      <c r="G20" s="946"/>
      <c r="H20" s="10"/>
    </row>
    <row r="21" spans="1:15" ht="12.75" customHeight="1" x14ac:dyDescent="0.2">
      <c r="A21" s="938" t="str">
        <f>'(G1) Fjalori'!A382</f>
        <v>KOSTO DIREKTE PËR PROJEKTET DHE SHPENZIMET KAPITALE</v>
      </c>
      <c r="B21" s="939"/>
      <c r="C21" s="939"/>
      <c r="D21" s="939"/>
      <c r="E21" s="939"/>
      <c r="F21" s="939"/>
      <c r="G21" s="940"/>
      <c r="H21" s="31"/>
    </row>
    <row r="22" spans="1:15" ht="12.75" customHeight="1" x14ac:dyDescent="0.2">
      <c r="A22" s="124" t="str">
        <f>'(G1) Fjalori'!A360</f>
        <v>Pagat</v>
      </c>
      <c r="B22" s="941">
        <f>'(G1) Fjalori'!C360</f>
        <v>600</v>
      </c>
      <c r="C22" s="942"/>
      <c r="D22" s="943"/>
      <c r="E22" s="305">
        <f t="shared" ref="E22:G33" si="3">E76+E115+E154+E193+E232+E271</f>
        <v>0</v>
      </c>
      <c r="F22" s="305">
        <f t="shared" si="3"/>
        <v>0</v>
      </c>
      <c r="G22" s="305">
        <f t="shared" si="3"/>
        <v>0</v>
      </c>
      <c r="H22" s="31"/>
      <c r="I22" s="938" t="str">
        <f>'(G1) Fjalori'!A389</f>
        <v>VLERËSIMI I TË ARDHURAVE ME DESTINACION</v>
      </c>
      <c r="J22" s="939"/>
      <c r="K22" s="939"/>
      <c r="L22" s="939"/>
      <c r="M22" s="939"/>
      <c r="N22" s="939"/>
      <c r="O22" s="940"/>
    </row>
    <row r="23" spans="1:15" ht="12.75" customHeight="1" x14ac:dyDescent="0.2">
      <c r="A23" s="124" t="str">
        <f>'(G1) Fjalori'!A361</f>
        <v>Sigurimet Shoqërore</v>
      </c>
      <c r="B23" s="941">
        <f>'(G1) Fjalori'!C361</f>
        <v>601</v>
      </c>
      <c r="C23" s="942"/>
      <c r="D23" s="943"/>
      <c r="E23" s="305">
        <f t="shared" si="3"/>
        <v>0</v>
      </c>
      <c r="F23" s="305">
        <f t="shared" si="3"/>
        <v>0</v>
      </c>
      <c r="G23" s="305">
        <f t="shared" si="3"/>
        <v>0</v>
      </c>
      <c r="H23" s="31"/>
      <c r="I23" s="252" t="str">
        <f>'(G1) Fjalori'!A390</f>
        <v>Transferta e kushtëzuar</v>
      </c>
      <c r="J23" s="956"/>
      <c r="K23" s="953"/>
      <c r="L23" s="957"/>
      <c r="M23" s="305">
        <f t="shared" ref="M23:O27" si="4">M76+M115+M154+M193+M232+M271</f>
        <v>0</v>
      </c>
      <c r="N23" s="305">
        <f t="shared" si="4"/>
        <v>0</v>
      </c>
      <c r="O23" s="305">
        <f t="shared" si="4"/>
        <v>0</v>
      </c>
    </row>
    <row r="24" spans="1:15" ht="12.75" customHeight="1" x14ac:dyDescent="0.2">
      <c r="A24" s="124" t="str">
        <f>'(G1) Fjalori'!A362</f>
        <v>Mallra dhe shërbime</v>
      </c>
      <c r="B24" s="941">
        <f>'(G1) Fjalori'!C362</f>
        <v>602</v>
      </c>
      <c r="C24" s="942"/>
      <c r="D24" s="943"/>
      <c r="E24" s="305">
        <f t="shared" si="3"/>
        <v>0</v>
      </c>
      <c r="F24" s="305">
        <f t="shared" si="3"/>
        <v>0</v>
      </c>
      <c r="G24" s="305">
        <f t="shared" si="3"/>
        <v>0</v>
      </c>
      <c r="H24" s="53"/>
      <c r="I24" s="252" t="str">
        <f>'(G1) Fjalori'!A391</f>
        <v>Trasferta Specifike</v>
      </c>
      <c r="J24" s="958"/>
      <c r="K24" s="959"/>
      <c r="L24" s="960"/>
      <c r="M24" s="305">
        <f t="shared" si="4"/>
        <v>32162</v>
      </c>
      <c r="N24" s="305">
        <f t="shared" si="4"/>
        <v>32534</v>
      </c>
      <c r="O24" s="305">
        <f t="shared" si="4"/>
        <v>33110</v>
      </c>
    </row>
    <row r="25" spans="1:15" ht="12.75" customHeight="1" x14ac:dyDescent="0.2">
      <c r="A25" s="124" t="str">
        <f>'(G1) Fjalori'!A363</f>
        <v>Subvencione</v>
      </c>
      <c r="B25" s="941">
        <f>'(G1) Fjalori'!C363</f>
        <v>603</v>
      </c>
      <c r="C25" s="942"/>
      <c r="D25" s="943"/>
      <c r="E25" s="305">
        <f t="shared" si="3"/>
        <v>0</v>
      </c>
      <c r="F25" s="305">
        <f t="shared" si="3"/>
        <v>0</v>
      </c>
      <c r="G25" s="305">
        <f t="shared" si="3"/>
        <v>0</v>
      </c>
      <c r="H25" s="8"/>
      <c r="I25" s="252" t="str">
        <f>'(G1) Fjalori'!A392</f>
        <v>Trashëgimi me destinacion</v>
      </c>
      <c r="J25" s="958"/>
      <c r="K25" s="959"/>
      <c r="L25" s="960"/>
      <c r="M25" s="302">
        <f t="shared" si="4"/>
        <v>0</v>
      </c>
      <c r="N25" s="548">
        <f t="shared" si="4"/>
        <v>0</v>
      </c>
      <c r="O25" s="548">
        <f t="shared" si="4"/>
        <v>0</v>
      </c>
    </row>
    <row r="26" spans="1:15" ht="12.75" x14ac:dyDescent="0.2">
      <c r="A26" s="124" t="str">
        <f>'(G1) Fjalori'!A364</f>
        <v>Të tjera transferta korrente të brendshme</v>
      </c>
      <c r="B26" s="941">
        <f>'(G1) Fjalori'!C364</f>
        <v>604</v>
      </c>
      <c r="C26" s="942"/>
      <c r="D26" s="943"/>
      <c r="E26" s="305">
        <f t="shared" si="3"/>
        <v>0</v>
      </c>
      <c r="F26" s="305">
        <f t="shared" si="3"/>
        <v>0</v>
      </c>
      <c r="G26" s="305">
        <f t="shared" si="3"/>
        <v>0</v>
      </c>
      <c r="H26" s="53"/>
      <c r="I26" s="252" t="str">
        <f>'(G1) Fjalori'!A393</f>
        <v>Burime të tjera (përfshirë gjobat)</v>
      </c>
      <c r="J26" s="961"/>
      <c r="K26" s="962"/>
      <c r="L26" s="963"/>
      <c r="M26" s="305">
        <f t="shared" si="4"/>
        <v>0</v>
      </c>
      <c r="N26" s="305">
        <f t="shared" si="4"/>
        <v>0</v>
      </c>
      <c r="O26" s="305">
        <f t="shared" si="4"/>
        <v>0</v>
      </c>
    </row>
    <row r="27" spans="1:15" ht="12.75" x14ac:dyDescent="0.2">
      <c r="A27" s="124" t="str">
        <f>'(G1) Fjalori'!A365</f>
        <v>Transferta korrente të huaja</v>
      </c>
      <c r="B27" s="941">
        <f>'(G1) Fjalori'!C365</f>
        <v>605</v>
      </c>
      <c r="C27" s="942"/>
      <c r="D27" s="943"/>
      <c r="E27" s="305">
        <f t="shared" si="3"/>
        <v>0</v>
      </c>
      <c r="F27" s="305">
        <f t="shared" si="3"/>
        <v>0</v>
      </c>
      <c r="G27" s="305">
        <f t="shared" si="3"/>
        <v>0</v>
      </c>
      <c r="H27" s="53"/>
      <c r="I27" s="252" t="str">
        <f>'(G1) Fjalori'!A394</f>
        <v>VLERËSIMI I TË ARDHURAVE ME DESTINACION</v>
      </c>
      <c r="J27" s="34">
        <f>J80+J119+J158+J197+J236+J275</f>
        <v>28918</v>
      </c>
      <c r="K27" s="34">
        <f>K80+K119+K158+K197+K236+K275</f>
        <v>43918</v>
      </c>
      <c r="L27" s="34">
        <f>L80+L119+L158+L197+L236+L275</f>
        <v>62125</v>
      </c>
      <c r="M27" s="129">
        <f t="shared" si="4"/>
        <v>32162</v>
      </c>
      <c r="N27" s="129">
        <f t="shared" si="4"/>
        <v>32534</v>
      </c>
      <c r="O27" s="129">
        <f t="shared" si="4"/>
        <v>33110</v>
      </c>
    </row>
    <row r="28" spans="1:15" ht="12.75" x14ac:dyDescent="0.2">
      <c r="A28" s="124" t="str">
        <f>'(G1) Fjalori'!A366</f>
        <v>Transferta për Buxhetet Familiare dhe Individët</v>
      </c>
      <c r="B28" s="941">
        <f>'(G1) Fjalori'!C366</f>
        <v>606</v>
      </c>
      <c r="C28" s="942"/>
      <c r="D28" s="943"/>
      <c r="E28" s="305">
        <f t="shared" si="3"/>
        <v>0</v>
      </c>
      <c r="F28" s="305">
        <f t="shared" si="3"/>
        <v>0</v>
      </c>
      <c r="G28" s="305">
        <f t="shared" si="3"/>
        <v>0</v>
      </c>
      <c r="H28" s="53"/>
    </row>
    <row r="29" spans="1:15" ht="12.75" x14ac:dyDescent="0.2">
      <c r="A29" s="124" t="str">
        <f>'(G1) Fjalori'!A367</f>
        <v>Shpenzimet kapitale</v>
      </c>
      <c r="B29" s="941" t="str">
        <f>'(G1) Fjalori'!C367</f>
        <v>230 / 231</v>
      </c>
      <c r="C29" s="942"/>
      <c r="D29" s="943"/>
      <c r="E29" s="305">
        <f t="shared" si="3"/>
        <v>12673</v>
      </c>
      <c r="F29" s="305">
        <f t="shared" si="3"/>
        <v>1368</v>
      </c>
      <c r="G29" s="305">
        <f t="shared" si="3"/>
        <v>1516</v>
      </c>
      <c r="H29" s="53"/>
      <c r="I29" s="137" t="str">
        <f>'(G1) Fjalori'!A395</f>
        <v xml:space="preserve">TË ARDHURAT E PRITSHME </v>
      </c>
      <c r="J29" s="34">
        <f t="shared" ref="J29:O29" si="5">J82+J121+J160+J199+J238+J277</f>
        <v>29765</v>
      </c>
      <c r="K29" s="34">
        <f t="shared" si="5"/>
        <v>44367</v>
      </c>
      <c r="L29" s="34">
        <f t="shared" si="5"/>
        <v>63406</v>
      </c>
      <c r="M29" s="129">
        <f t="shared" si="5"/>
        <v>32671</v>
      </c>
      <c r="N29" s="129">
        <f t="shared" si="5"/>
        <v>33063</v>
      </c>
      <c r="O29" s="129">
        <f t="shared" si="5"/>
        <v>33659</v>
      </c>
    </row>
    <row r="30" spans="1:15" ht="12.75" x14ac:dyDescent="0.2">
      <c r="A30" s="124" t="str">
        <f>'(G1) Fjalori'!A368</f>
        <v>Rezerva</v>
      </c>
      <c r="B30" s="941">
        <f>'(G1) Fjalori'!C368</f>
        <v>609</v>
      </c>
      <c r="C30" s="942"/>
      <c r="D30" s="943"/>
      <c r="E30" s="305">
        <f t="shared" si="3"/>
        <v>0</v>
      </c>
      <c r="F30" s="305">
        <f t="shared" si="3"/>
        <v>0</v>
      </c>
      <c r="G30" s="305">
        <f t="shared" si="3"/>
        <v>0</v>
      </c>
      <c r="H30" s="53"/>
    </row>
    <row r="31" spans="1:15" ht="12.75" x14ac:dyDescent="0.2">
      <c r="A31" s="124" t="str">
        <f>'(G1) Fjalori'!A369</f>
        <v>Interesa per kredi direkte ose bono</v>
      </c>
      <c r="B31" s="941">
        <f>'(G1) Fjalori'!C369</f>
        <v>650</v>
      </c>
      <c r="C31" s="942"/>
      <c r="D31" s="943"/>
      <c r="E31" s="305">
        <f t="shared" si="3"/>
        <v>0</v>
      </c>
      <c r="F31" s="305">
        <f t="shared" si="3"/>
        <v>0</v>
      </c>
      <c r="G31" s="305">
        <f t="shared" si="3"/>
        <v>0</v>
      </c>
      <c r="H31" s="53"/>
    </row>
    <row r="32" spans="1:15" ht="12.75" customHeight="1" x14ac:dyDescent="0.2">
      <c r="A32" s="124" t="str">
        <f>'(G1) Fjalori'!A370</f>
        <v>Të tjera</v>
      </c>
      <c r="B32" s="941" t="str">
        <f>'(G1) Fjalori'!C370</f>
        <v>69 / ?</v>
      </c>
      <c r="C32" s="942"/>
      <c r="D32" s="943"/>
      <c r="E32" s="305">
        <f t="shared" si="3"/>
        <v>0</v>
      </c>
      <c r="F32" s="305">
        <f t="shared" si="3"/>
        <v>0</v>
      </c>
      <c r="G32" s="305">
        <f t="shared" si="3"/>
        <v>0</v>
      </c>
      <c r="H32" s="53"/>
      <c r="I32" s="947" t="str">
        <f>'(G1) Fjalori'!A415</f>
        <v>SHUMA E KËRKUAR NETO</v>
      </c>
      <c r="J32" s="948"/>
      <c r="K32" s="948"/>
      <c r="L32" s="948"/>
      <c r="M32" s="948"/>
      <c r="N32" s="948"/>
      <c r="O32" s="949"/>
    </row>
    <row r="33" spans="1:15" ht="12.75" customHeight="1" x14ac:dyDescent="0.2">
      <c r="A33" s="306" t="str">
        <f>A21</f>
        <v>KOSTO DIREKTE PËR PROJEKTET DHE SHPENZIMET KAPITALE</v>
      </c>
      <c r="B33" s="941"/>
      <c r="C33" s="942"/>
      <c r="D33" s="943"/>
      <c r="E33" s="129">
        <f t="shared" si="3"/>
        <v>12673</v>
      </c>
      <c r="F33" s="129">
        <f t="shared" si="3"/>
        <v>1368</v>
      </c>
      <c r="G33" s="129">
        <f t="shared" si="3"/>
        <v>1516</v>
      </c>
      <c r="H33" s="53"/>
      <c r="I33" s="950"/>
      <c r="J33" s="951"/>
      <c r="K33" s="951"/>
      <c r="L33" s="951"/>
      <c r="M33" s="951"/>
      <c r="N33" s="951"/>
      <c r="O33" s="952"/>
    </row>
    <row r="34" spans="1:15" ht="12.75" x14ac:dyDescent="0.2">
      <c r="A34" s="938" t="str">
        <f>'(G1) Fjalori'!A383</f>
        <v>SHPENZIME KORRENTE</v>
      </c>
      <c r="B34" s="939"/>
      <c r="C34" s="939"/>
      <c r="D34" s="939"/>
      <c r="E34" s="939"/>
      <c r="F34" s="939"/>
      <c r="G34" s="940"/>
      <c r="H34" s="53"/>
      <c r="I34" s="17" t="str">
        <f>I32</f>
        <v>SHUMA E KËRKUAR NETO</v>
      </c>
      <c r="J34" s="18">
        <f t="shared" ref="J34:O34" si="6">J88+J127+J166+J205+J244+J283</f>
        <v>38361</v>
      </c>
      <c r="K34" s="18">
        <f t="shared" si="6"/>
        <v>35347</v>
      </c>
      <c r="L34" s="18">
        <f t="shared" si="6"/>
        <v>42924</v>
      </c>
      <c r="M34" s="18">
        <f t="shared" si="6"/>
        <v>57071</v>
      </c>
      <c r="N34" s="18">
        <f t="shared" si="6"/>
        <v>39174</v>
      </c>
      <c r="O34" s="18">
        <f t="shared" si="6"/>
        <v>38726</v>
      </c>
    </row>
    <row r="35" spans="1:15" ht="12.75" x14ac:dyDescent="0.2">
      <c r="A35" s="124" t="str">
        <f>A22</f>
        <v>Pagat</v>
      </c>
      <c r="B35" s="941">
        <f>B22</f>
        <v>600</v>
      </c>
      <c r="C35" s="942"/>
      <c r="D35" s="943"/>
      <c r="E35" s="305">
        <f t="shared" ref="E35:G46" si="7">E89+E128+E167+E206+E245+E284</f>
        <v>33180</v>
      </c>
      <c r="F35" s="305">
        <f t="shared" si="7"/>
        <v>33180</v>
      </c>
      <c r="G35" s="305">
        <f t="shared" si="7"/>
        <v>33180</v>
      </c>
      <c r="H35" s="53"/>
      <c r="I35" s="53"/>
      <c r="J35" s="53"/>
      <c r="K35" s="53"/>
      <c r="L35" s="14"/>
      <c r="M35" s="54"/>
    </row>
    <row r="36" spans="1:15" ht="12.75" customHeight="1" x14ac:dyDescent="0.2">
      <c r="A36" s="124" t="str">
        <f t="shared" ref="A36:A45" si="8">A23</f>
        <v>Sigurimet Shoqërore</v>
      </c>
      <c r="B36" s="941">
        <f t="shared" ref="B36:B45" si="9">B23</f>
        <v>601</v>
      </c>
      <c r="C36" s="942"/>
      <c r="D36" s="943"/>
      <c r="E36" s="305">
        <f t="shared" si="7"/>
        <v>5541</v>
      </c>
      <c r="F36" s="305">
        <f t="shared" si="7"/>
        <v>5541</v>
      </c>
      <c r="G36" s="305">
        <f t="shared" si="7"/>
        <v>5541</v>
      </c>
      <c r="H36" s="53"/>
    </row>
    <row r="37" spans="1:15" ht="12.75" x14ac:dyDescent="0.2">
      <c r="A37" s="124" t="str">
        <f t="shared" si="8"/>
        <v>Mallra dhe shërbime</v>
      </c>
      <c r="B37" s="941">
        <f t="shared" si="9"/>
        <v>602</v>
      </c>
      <c r="C37" s="942"/>
      <c r="D37" s="943"/>
      <c r="E37" s="305">
        <f t="shared" si="7"/>
        <v>37352</v>
      </c>
      <c r="F37" s="305">
        <f t="shared" si="7"/>
        <v>31152</v>
      </c>
      <c r="G37" s="305">
        <f t="shared" si="7"/>
        <v>31152</v>
      </c>
      <c r="H37" s="53"/>
      <c r="I37" s="124" t="str">
        <f>'(G1) Fjalori'!A413</f>
        <v>Angazhimet</v>
      </c>
      <c r="J37" s="992" t="str">
        <f>'(G1) Fjalori'!A454</f>
        <v>Vlera Totale për Aktivitet</v>
      </c>
      <c r="K37" s="993"/>
      <c r="L37" s="994"/>
      <c r="M37" s="129">
        <f t="shared" ref="M37:O40" si="10">M91+M130+M169+M208+M247+M286</f>
        <v>0</v>
      </c>
      <c r="N37" s="129">
        <f t="shared" si="10"/>
        <v>0</v>
      </c>
      <c r="O37" s="129">
        <f t="shared" si="10"/>
        <v>0</v>
      </c>
    </row>
    <row r="38" spans="1:15" ht="12.75" x14ac:dyDescent="0.2">
      <c r="A38" s="124" t="str">
        <f t="shared" si="8"/>
        <v>Subvencione</v>
      </c>
      <c r="B38" s="941">
        <f t="shared" si="9"/>
        <v>603</v>
      </c>
      <c r="C38" s="942"/>
      <c r="D38" s="943"/>
      <c r="E38" s="305">
        <f t="shared" si="7"/>
        <v>0</v>
      </c>
      <c r="F38" s="305">
        <f t="shared" si="7"/>
        <v>0</v>
      </c>
      <c r="G38" s="305">
        <f t="shared" si="7"/>
        <v>0</v>
      </c>
      <c r="H38" s="53"/>
      <c r="I38" s="318" t="str">
        <f>'(G1) Fjalori'!A456</f>
        <v>Qëllime</v>
      </c>
      <c r="J38" s="319" t="str">
        <f>A29</f>
        <v>Shpenzimet kapitale</v>
      </c>
      <c r="K38" s="316"/>
      <c r="L38" s="317"/>
      <c r="M38" s="129">
        <f t="shared" si="10"/>
        <v>0</v>
      </c>
      <c r="N38" s="129">
        <f t="shared" si="10"/>
        <v>0</v>
      </c>
      <c r="O38" s="129">
        <f t="shared" si="10"/>
        <v>0</v>
      </c>
    </row>
    <row r="39" spans="1:15" ht="12.75" x14ac:dyDescent="0.2">
      <c r="A39" s="124" t="str">
        <f t="shared" si="8"/>
        <v>Të tjera transferta korrente të brendshme</v>
      </c>
      <c r="B39" s="941">
        <f t="shared" si="9"/>
        <v>604</v>
      </c>
      <c r="C39" s="942"/>
      <c r="D39" s="943"/>
      <c r="E39" s="305">
        <f t="shared" si="7"/>
        <v>0</v>
      </c>
      <c r="F39" s="305">
        <f t="shared" si="7"/>
        <v>0</v>
      </c>
      <c r="G39" s="305">
        <f t="shared" si="7"/>
        <v>0</v>
      </c>
      <c r="H39" s="53"/>
      <c r="I39" s="315"/>
      <c r="J39" s="319" t="str">
        <f>A24</f>
        <v>Mallra dhe shërbime</v>
      </c>
      <c r="K39" s="316"/>
      <c r="L39" s="317"/>
      <c r="M39" s="129">
        <f t="shared" si="10"/>
        <v>0</v>
      </c>
      <c r="N39" s="129">
        <f t="shared" si="10"/>
        <v>0</v>
      </c>
      <c r="O39" s="129">
        <f t="shared" si="10"/>
        <v>0</v>
      </c>
    </row>
    <row r="40" spans="1:15" ht="12.75" x14ac:dyDescent="0.2">
      <c r="A40" s="124" t="str">
        <f t="shared" si="8"/>
        <v>Transferta korrente të huaja</v>
      </c>
      <c r="B40" s="941">
        <f t="shared" si="9"/>
        <v>605</v>
      </c>
      <c r="C40" s="942"/>
      <c r="D40" s="943"/>
      <c r="E40" s="305">
        <f t="shared" si="7"/>
        <v>0</v>
      </c>
      <c r="F40" s="305">
        <f t="shared" si="7"/>
        <v>0</v>
      </c>
      <c r="G40" s="305">
        <f t="shared" si="7"/>
        <v>0</v>
      </c>
      <c r="H40" s="53"/>
      <c r="I40" s="315"/>
      <c r="J40" s="319" t="str">
        <f>'(G1) Fjalori'!A455</f>
        <v>Qëllime të mëtejshme</v>
      </c>
      <c r="K40" s="316"/>
      <c r="L40" s="317"/>
      <c r="M40" s="129">
        <f t="shared" si="10"/>
        <v>0</v>
      </c>
      <c r="N40" s="129">
        <f t="shared" si="10"/>
        <v>0</v>
      </c>
      <c r="O40" s="129">
        <f t="shared" si="10"/>
        <v>0</v>
      </c>
    </row>
    <row r="41" spans="1:15" ht="12.75" x14ac:dyDescent="0.2">
      <c r="A41" s="124" t="str">
        <f t="shared" si="8"/>
        <v>Transferta për Buxhetet Familiare dhe Individët</v>
      </c>
      <c r="B41" s="941">
        <f t="shared" si="9"/>
        <v>606</v>
      </c>
      <c r="C41" s="942"/>
      <c r="D41" s="943"/>
      <c r="E41" s="305">
        <f t="shared" si="7"/>
        <v>996</v>
      </c>
      <c r="F41" s="305">
        <f t="shared" si="7"/>
        <v>996</v>
      </c>
      <c r="G41" s="305">
        <f t="shared" si="7"/>
        <v>996</v>
      </c>
      <c r="H41" s="53"/>
      <c r="I41" s="315"/>
      <c r="J41" s="998"/>
      <c r="K41" s="998"/>
      <c r="L41" s="998"/>
      <c r="M41" s="344" t="str">
        <f>IF(SUM(M38:M40)=M37,"OK","STOP")</f>
        <v>OK</v>
      </c>
      <c r="N41" s="344" t="str">
        <f>IF(SUM(N38:N40)=N37,"OK","STOP")</f>
        <v>OK</v>
      </c>
      <c r="O41" s="344" t="str">
        <f>IF(SUM(O38:O40)=O37,"OK","STOP")</f>
        <v>OK</v>
      </c>
    </row>
    <row r="42" spans="1:15" ht="12.75" x14ac:dyDescent="0.2">
      <c r="A42" s="648" t="str">
        <f t="shared" si="8"/>
        <v>Shpenzimet kapitale</v>
      </c>
      <c r="B42" s="968" t="str">
        <f t="shared" si="9"/>
        <v>230 / 231</v>
      </c>
      <c r="C42" s="969"/>
      <c r="D42" s="970"/>
      <c r="E42" s="305">
        <f t="shared" si="7"/>
        <v>0</v>
      </c>
      <c r="F42" s="305">
        <f t="shared" si="7"/>
        <v>0</v>
      </c>
      <c r="G42" s="305">
        <f t="shared" si="7"/>
        <v>0</v>
      </c>
      <c r="H42" s="53"/>
    </row>
    <row r="43" spans="1:15" ht="12.75" x14ac:dyDescent="0.2">
      <c r="A43" s="124" t="str">
        <f t="shared" si="8"/>
        <v>Rezerva</v>
      </c>
      <c r="B43" s="941">
        <f t="shared" si="9"/>
        <v>609</v>
      </c>
      <c r="C43" s="942"/>
      <c r="D43" s="943"/>
      <c r="E43" s="305">
        <f t="shared" si="7"/>
        <v>0</v>
      </c>
      <c r="F43" s="305">
        <f t="shared" si="7"/>
        <v>0</v>
      </c>
      <c r="G43" s="305">
        <f t="shared" si="7"/>
        <v>0</v>
      </c>
      <c r="H43" s="53"/>
      <c r="I43" s="142" t="str">
        <f>'(G1) Fjalori'!A416</f>
        <v>Shpjegimet teknike</v>
      </c>
      <c r="J43" s="983"/>
      <c r="K43" s="984"/>
      <c r="L43" s="984"/>
      <c r="M43" s="984"/>
      <c r="N43" s="984"/>
      <c r="O43" s="985"/>
    </row>
    <row r="44" spans="1:15" ht="12.75" x14ac:dyDescent="0.2">
      <c r="A44" s="124" t="str">
        <f t="shared" si="8"/>
        <v>Interesa per kredi direkte ose bono</v>
      </c>
      <c r="B44" s="971">
        <f t="shared" si="9"/>
        <v>650</v>
      </c>
      <c r="C44" s="972"/>
      <c r="D44" s="973"/>
      <c r="E44" s="305">
        <f t="shared" si="7"/>
        <v>0</v>
      </c>
      <c r="F44" s="305">
        <f t="shared" si="7"/>
        <v>0</v>
      </c>
      <c r="G44" s="305">
        <f t="shared" si="7"/>
        <v>0</v>
      </c>
      <c r="H44" s="53"/>
      <c r="J44" s="986"/>
      <c r="K44" s="987"/>
      <c r="L44" s="987"/>
      <c r="M44" s="987"/>
      <c r="N44" s="987"/>
      <c r="O44" s="988"/>
    </row>
    <row r="45" spans="1:15" ht="12.75" customHeight="1" x14ac:dyDescent="0.2">
      <c r="A45" s="252" t="str">
        <f t="shared" si="8"/>
        <v>Të tjera</v>
      </c>
      <c r="B45" s="941" t="str">
        <f t="shared" si="9"/>
        <v>69 / ?</v>
      </c>
      <c r="C45" s="942"/>
      <c r="D45" s="309" t="str">
        <f>IF(OR(E45&lt;0,F45&lt;0,G45&lt;0),"STOP","OK!")</f>
        <v>OK!</v>
      </c>
      <c r="E45" s="308">
        <f t="shared" si="7"/>
        <v>0</v>
      </c>
      <c r="F45" s="130">
        <f t="shared" si="7"/>
        <v>0</v>
      </c>
      <c r="G45" s="130">
        <f t="shared" si="7"/>
        <v>0</v>
      </c>
      <c r="H45" s="53"/>
      <c r="J45" s="986"/>
      <c r="K45" s="987"/>
      <c r="L45" s="987"/>
      <c r="M45" s="987"/>
      <c r="N45" s="987"/>
      <c r="O45" s="988"/>
    </row>
    <row r="46" spans="1:15" ht="12.75" customHeight="1" x14ac:dyDescent="0.2">
      <c r="A46" s="124" t="str">
        <f>A34</f>
        <v>SHPENZIME KORRENTE</v>
      </c>
      <c r="B46" s="974"/>
      <c r="C46" s="975"/>
      <c r="D46" s="976"/>
      <c r="E46" s="129">
        <f t="shared" si="7"/>
        <v>77069</v>
      </c>
      <c r="F46" s="129">
        <f t="shared" si="7"/>
        <v>70869</v>
      </c>
      <c r="G46" s="129">
        <f t="shared" si="7"/>
        <v>70869</v>
      </c>
      <c r="H46" s="53"/>
      <c r="J46" s="986"/>
      <c r="K46" s="987"/>
      <c r="L46" s="987"/>
      <c r="M46" s="987"/>
      <c r="N46" s="987"/>
      <c r="O46" s="988"/>
    </row>
    <row r="47" spans="1:15" ht="12.75" customHeight="1" x14ac:dyDescent="0.2">
      <c r="A47" s="125"/>
      <c r="B47" s="210"/>
      <c r="C47" s="126"/>
      <c r="D47" s="126"/>
      <c r="E47" s="10"/>
      <c r="F47" s="10"/>
      <c r="G47" s="133"/>
      <c r="H47" s="53"/>
      <c r="J47" s="986"/>
      <c r="K47" s="987"/>
      <c r="L47" s="987"/>
      <c r="M47" s="987"/>
      <c r="N47" s="987"/>
      <c r="O47" s="988"/>
    </row>
    <row r="48" spans="1:15" ht="12.75" customHeight="1" x14ac:dyDescent="0.2">
      <c r="A48" s="137" t="str">
        <f>A18</f>
        <v>SHPENZIME TË PRITSHME</v>
      </c>
      <c r="B48" s="34">
        <f t="shared" ref="B48:G48" si="11">B102+B141+B180+B219+B258+B297</f>
        <v>68126</v>
      </c>
      <c r="C48" s="34">
        <f t="shared" si="11"/>
        <v>79714</v>
      </c>
      <c r="D48" s="34">
        <f t="shared" si="11"/>
        <v>106330</v>
      </c>
      <c r="E48" s="129">
        <f t="shared" si="11"/>
        <v>89742</v>
      </c>
      <c r="F48" s="129">
        <f t="shared" si="11"/>
        <v>72237</v>
      </c>
      <c r="G48" s="129">
        <f t="shared" si="11"/>
        <v>72385</v>
      </c>
      <c r="H48" s="53"/>
      <c r="J48" s="989"/>
      <c r="K48" s="990"/>
      <c r="L48" s="990"/>
      <c r="M48" s="990"/>
      <c r="N48" s="990"/>
      <c r="O48" s="991"/>
    </row>
    <row r="49" spans="1:15" ht="12.75" x14ac:dyDescent="0.2">
      <c r="H49" s="53"/>
    </row>
    <row r="50" spans="1:15" ht="23.25" customHeight="1" x14ac:dyDescent="0.25">
      <c r="A50" s="933" t="str">
        <f>'(G1) Fjalori'!A396</f>
        <v>PËRPUTHSHMËRIA ME TAVANET</v>
      </c>
      <c r="B50" s="934"/>
      <c r="C50" s="935"/>
      <c r="D50" s="935"/>
      <c r="E50" s="935"/>
      <c r="F50" s="935"/>
      <c r="G50" s="935"/>
      <c r="H50" s="935"/>
      <c r="I50" s="935"/>
      <c r="J50" s="935"/>
      <c r="K50" s="935"/>
      <c r="L50" s="935"/>
      <c r="M50" s="935"/>
      <c r="N50" s="935"/>
      <c r="O50" s="936"/>
    </row>
    <row r="51" spans="1:15" s="27" customFormat="1" ht="26.25" customHeight="1" x14ac:dyDescent="0.25">
      <c r="A51" s="134"/>
      <c r="B51" s="127"/>
      <c r="C51" s="127"/>
      <c r="D51" s="26"/>
      <c r="E51" s="26"/>
      <c r="F51" s="26"/>
      <c r="G51" s="26"/>
      <c r="H51" s="26"/>
      <c r="I51" s="26"/>
      <c r="J51" s="26"/>
      <c r="K51" s="26"/>
      <c r="L51" s="26"/>
      <c r="M51" s="251">
        <f>M70</f>
        <v>2022</v>
      </c>
      <c r="N51" s="251">
        <f t="shared" ref="N51:O51" si="12">N70</f>
        <v>2023</v>
      </c>
      <c r="O51" s="251">
        <f t="shared" si="12"/>
        <v>2024</v>
      </c>
    </row>
    <row r="52" spans="1:15" ht="12.75" x14ac:dyDescent="0.2">
      <c r="A52" s="977" t="str">
        <f>'(G1) Fjalori'!A397</f>
        <v>Tavani i përgjithshëm</v>
      </c>
      <c r="B52" s="978"/>
      <c r="C52" s="978"/>
      <c r="D52" s="978"/>
      <c r="E52" s="978"/>
      <c r="F52" s="978"/>
      <c r="G52" s="978"/>
      <c r="H52" s="978"/>
      <c r="I52" s="978"/>
      <c r="J52" s="978"/>
      <c r="K52" s="978"/>
      <c r="L52" s="979"/>
      <c r="M52" s="138">
        <f>VLOOKUP($A14,'(D1) Tavanet buxhetore'!$A$7:$R$473,7,FALSE)</f>
        <v>89742</v>
      </c>
      <c r="N52" s="138">
        <f>VLOOKUP($A14,'(D1) Tavanet buxhetore'!$A$7:$R$473,8,FALSE)</f>
        <v>72237</v>
      </c>
      <c r="O52" s="672">
        <f>VLOOKUP($A14,'(D1) Tavanet buxhetore'!$A$7:$R$473,9,FALSE)</f>
        <v>72385</v>
      </c>
    </row>
    <row r="53" spans="1:15" ht="12.75" x14ac:dyDescent="0.2">
      <c r="A53" s="980" t="str">
        <f>'(G1) Fjalori'!A398</f>
        <v>SHPENZIMET E PRITSHME</v>
      </c>
      <c r="B53" s="981"/>
      <c r="C53" s="981"/>
      <c r="D53" s="981"/>
      <c r="E53" s="981"/>
      <c r="F53" s="981"/>
      <c r="G53" s="981"/>
      <c r="H53" s="981"/>
      <c r="I53" s="981"/>
      <c r="J53" s="981"/>
      <c r="K53" s="981"/>
      <c r="L53" s="982"/>
      <c r="M53" s="139">
        <f>E18</f>
        <v>89742</v>
      </c>
      <c r="N53" s="139">
        <f t="shared" ref="N53:O53" si="13">F18</f>
        <v>72237</v>
      </c>
      <c r="O53" s="673">
        <f t="shared" si="13"/>
        <v>72385</v>
      </c>
    </row>
    <row r="54" spans="1:15" ht="12.75" x14ac:dyDescent="0.2">
      <c r="A54" s="996" t="str">
        <f>'(G1) Fjalori'!A399</f>
        <v>Diferenca mes tavaneve të përgjithshme (duhet të jetë &lt;0)</v>
      </c>
      <c r="B54" s="997"/>
      <c r="C54" s="997"/>
      <c r="D54" s="997"/>
      <c r="E54" s="997"/>
      <c r="F54" s="997"/>
      <c r="G54" s="997"/>
      <c r="H54" s="997"/>
      <c r="I54" s="997"/>
      <c r="J54" s="997"/>
      <c r="K54" s="997"/>
      <c r="L54" s="136" t="str">
        <f>IF(AND(M54&lt;0.4,N54&lt;0.4,O54&lt;0.4),"OK!","STOP!")</f>
        <v>OK!</v>
      </c>
      <c r="M54" s="140">
        <f>M53-M52</f>
        <v>0</v>
      </c>
      <c r="N54" s="140">
        <f t="shared" ref="N54:O54" si="14">N53-N52</f>
        <v>0</v>
      </c>
      <c r="O54" s="141">
        <f t="shared" si="14"/>
        <v>0</v>
      </c>
    </row>
    <row r="55" spans="1:15" ht="12.75" x14ac:dyDescent="0.2">
      <c r="A55" s="977" t="str">
        <f>'(G1) Fjalori'!A400</f>
        <v>Tavani i pagave dhe sigurimeve shoqërore</v>
      </c>
      <c r="B55" s="978"/>
      <c r="C55" s="978"/>
      <c r="D55" s="978"/>
      <c r="E55" s="978"/>
      <c r="F55" s="978"/>
      <c r="G55" s="978"/>
      <c r="H55" s="978"/>
      <c r="I55" s="978"/>
      <c r="J55" s="978"/>
      <c r="K55" s="978"/>
      <c r="L55" s="979"/>
      <c r="M55" s="138">
        <f>VLOOKUP($A14,'(D1) Tavanet buxhetore'!$A$7:$R$473,10,FALSE)</f>
        <v>38721</v>
      </c>
      <c r="N55" s="138">
        <f>VLOOKUP($A14,'(D1) Tavanet buxhetore'!$A$7:$R$473,11,FALSE)</f>
        <v>38721</v>
      </c>
      <c r="O55" s="672">
        <f>VLOOKUP($A14,'(D1) Tavanet buxhetore'!$A$7:$R$473,12,FALSE)</f>
        <v>38721</v>
      </c>
    </row>
    <row r="56" spans="1:15" ht="12.75" x14ac:dyDescent="0.2">
      <c r="A56" s="996" t="str">
        <f>'(G1) Fjalori'!A401</f>
        <v>Paga dhe sigurime shoqërore</v>
      </c>
      <c r="B56" s="997"/>
      <c r="C56" s="997"/>
      <c r="D56" s="997"/>
      <c r="E56" s="997"/>
      <c r="F56" s="997"/>
      <c r="G56" s="997"/>
      <c r="H56" s="997"/>
      <c r="I56" s="997"/>
      <c r="J56" s="997"/>
      <c r="K56" s="997"/>
      <c r="L56" s="999"/>
      <c r="M56" s="139">
        <f>E22+E35+E23+E36</f>
        <v>38721</v>
      </c>
      <c r="N56" s="139">
        <f t="shared" ref="N56:O56" si="15">F22+F35+F23+F36</f>
        <v>38721</v>
      </c>
      <c r="O56" s="673">
        <f t="shared" si="15"/>
        <v>38721</v>
      </c>
    </row>
    <row r="57" spans="1:15" ht="12.75" x14ac:dyDescent="0.2">
      <c r="A57" s="996" t="str">
        <f>'(G1) Fjalori'!A402</f>
        <v>Diferenca e tavaneve në paga dhe sigurime shoqërore (duhet të jetë &lt;0)</v>
      </c>
      <c r="B57" s="997"/>
      <c r="C57" s="997"/>
      <c r="D57" s="997"/>
      <c r="E57" s="997"/>
      <c r="F57" s="997"/>
      <c r="G57" s="997"/>
      <c r="H57" s="997"/>
      <c r="I57" s="997"/>
      <c r="J57" s="997"/>
      <c r="K57" s="997"/>
      <c r="L57" s="136" t="str">
        <f>IF(AND(M57&lt;0.4,N57&lt;0.4,O57&lt;0.4),"OK!","STOP!")</f>
        <v>OK!</v>
      </c>
      <c r="M57" s="140">
        <f>M56-M55</f>
        <v>0</v>
      </c>
      <c r="N57" s="140">
        <f t="shared" ref="N57:O57" si="16">N56-N55</f>
        <v>0</v>
      </c>
      <c r="O57" s="141">
        <f t="shared" si="16"/>
        <v>0</v>
      </c>
    </row>
    <row r="58" spans="1:15" s="27" customFormat="1" ht="12.75" x14ac:dyDescent="0.2">
      <c r="A58" s="977" t="str">
        <f>'(G1) Fjalori'!A403</f>
        <v>Tavani për shpenzime e tjera korrente</v>
      </c>
      <c r="B58" s="978"/>
      <c r="C58" s="978"/>
      <c r="D58" s="978"/>
      <c r="E58" s="978"/>
      <c r="F58" s="978"/>
      <c r="G58" s="978"/>
      <c r="H58" s="978"/>
      <c r="I58" s="978"/>
      <c r="J58" s="978"/>
      <c r="K58" s="978"/>
      <c r="L58" s="979"/>
      <c r="M58" s="138">
        <f>VLOOKUP($A14,'(D1) Tavanet buxhetore'!$A$7:$R$473,13,FALSE)</f>
        <v>38348</v>
      </c>
      <c r="N58" s="138">
        <f>VLOOKUP($A14,'(D1) Tavanet buxhetore'!$A$7:$R$473,14,FALSE)</f>
        <v>32148</v>
      </c>
      <c r="O58" s="672">
        <f>VLOOKUP($A14,'(D1) Tavanet buxhetore'!$A$7:$R$473,15,FALSE)</f>
        <v>32148</v>
      </c>
    </row>
    <row r="59" spans="1:15" s="27" customFormat="1" ht="12.75" x14ac:dyDescent="0.2">
      <c r="A59" s="996" t="str">
        <f>'(G1) Fjalori'!A404</f>
        <v>Konsumi (përjashtuar paga dhe sigurimet shoqërore)</v>
      </c>
      <c r="B59" s="997"/>
      <c r="C59" s="997"/>
      <c r="D59" s="997"/>
      <c r="E59" s="997"/>
      <c r="F59" s="997"/>
      <c r="G59" s="997"/>
      <c r="H59" s="997"/>
      <c r="I59" s="997"/>
      <c r="J59" s="997"/>
      <c r="K59" s="997"/>
      <c r="L59" s="999"/>
      <c r="M59" s="139">
        <f>M53-M56-M62</f>
        <v>38348</v>
      </c>
      <c r="N59" s="139">
        <f>N53-N56-N62</f>
        <v>32148</v>
      </c>
      <c r="O59" s="673">
        <f>O53-O56-O62</f>
        <v>32148</v>
      </c>
    </row>
    <row r="60" spans="1:15" s="27" customFormat="1" ht="12.75" x14ac:dyDescent="0.2">
      <c r="A60" s="996" t="str">
        <f>'(G1) Fjalori'!A405</f>
        <v>Diferenca e tavaneve në konsum (duhet të jetë &lt;0)</v>
      </c>
      <c r="B60" s="997"/>
      <c r="C60" s="997"/>
      <c r="D60" s="997"/>
      <c r="E60" s="997"/>
      <c r="F60" s="997"/>
      <c r="G60" s="997"/>
      <c r="H60" s="997"/>
      <c r="I60" s="997"/>
      <c r="J60" s="997"/>
      <c r="K60" s="997"/>
      <c r="L60" s="136" t="str">
        <f>IF(AND(M60&lt;0.4,N60&lt;0.4,O60&lt;0.4),"OK!","STOP!")</f>
        <v>OK!</v>
      </c>
      <c r="M60" s="140">
        <f>M59-M58</f>
        <v>0</v>
      </c>
      <c r="N60" s="140">
        <f t="shared" ref="N60:O60" si="17">N59-N58</f>
        <v>0</v>
      </c>
      <c r="O60" s="141">
        <f t="shared" si="17"/>
        <v>0</v>
      </c>
    </row>
    <row r="61" spans="1:15" ht="12.75" x14ac:dyDescent="0.2">
      <c r="A61" s="977" t="str">
        <f>'(G1) Fjalori'!A406</f>
        <v>Minimumi i shpenzimeve kapitale</v>
      </c>
      <c r="B61" s="978"/>
      <c r="C61" s="978"/>
      <c r="D61" s="978"/>
      <c r="E61" s="978"/>
      <c r="F61" s="978"/>
      <c r="G61" s="978"/>
      <c r="H61" s="978"/>
      <c r="I61" s="978"/>
      <c r="J61" s="978"/>
      <c r="K61" s="978"/>
      <c r="L61" s="979"/>
      <c r="M61" s="138">
        <f>VLOOKUP($A14,'(D1) Tavanet buxhetore'!$A$7:$R$473,16,FALSE)</f>
        <v>12673</v>
      </c>
      <c r="N61" s="138">
        <f>VLOOKUP($A14,'(D1) Tavanet buxhetore'!$A$7:$R$473,17,FALSE)</f>
        <v>1368</v>
      </c>
      <c r="O61" s="672">
        <f>VLOOKUP($A14,'(D1) Tavanet buxhetore'!$A$7:$R$473,18,FALSE)</f>
        <v>1516</v>
      </c>
    </row>
    <row r="62" spans="1:15" ht="12.75" x14ac:dyDescent="0.2">
      <c r="A62" s="996" t="str">
        <f>'(G1) Fjalori'!A407</f>
        <v>Shpenzimet kapitale</v>
      </c>
      <c r="B62" s="997"/>
      <c r="C62" s="997"/>
      <c r="D62" s="997"/>
      <c r="E62" s="997"/>
      <c r="F62" s="997"/>
      <c r="G62" s="997"/>
      <c r="H62" s="997"/>
      <c r="I62" s="997"/>
      <c r="J62" s="997"/>
      <c r="K62" s="997"/>
      <c r="L62" s="999"/>
      <c r="M62" s="139">
        <f>E29+E42</f>
        <v>12673</v>
      </c>
      <c r="N62" s="139">
        <f t="shared" ref="N62:O62" si="18">F29+F42</f>
        <v>1368</v>
      </c>
      <c r="O62" s="673">
        <f t="shared" si="18"/>
        <v>1516</v>
      </c>
    </row>
    <row r="63" spans="1:15" s="99" customFormat="1" ht="12.75" x14ac:dyDescent="0.2">
      <c r="A63" s="996" t="str">
        <f>'(G1) Fjalori'!A408</f>
        <v>Diferenca e minimumit të shpenzimeve kapitale (duhet të jetë &gt;0)</v>
      </c>
      <c r="B63" s="997"/>
      <c r="C63" s="997"/>
      <c r="D63" s="997"/>
      <c r="E63" s="997"/>
      <c r="F63" s="997"/>
      <c r="G63" s="997"/>
      <c r="H63" s="997"/>
      <c r="I63" s="997"/>
      <c r="J63" s="997"/>
      <c r="K63" s="997"/>
      <c r="L63" s="136" t="str">
        <f>IF(AND(M63&gt;-0.4,N63&gt;-0.4,O63&gt;-0.4),"OK!","STOP!")</f>
        <v>OK!</v>
      </c>
      <c r="M63" s="140">
        <f>M62-M61</f>
        <v>0</v>
      </c>
      <c r="N63" s="140">
        <f t="shared" ref="N63:O63" si="19">N62-N61</f>
        <v>0</v>
      </c>
      <c r="O63" s="141">
        <f t="shared" si="19"/>
        <v>0</v>
      </c>
    </row>
    <row r="64" spans="1:15" s="99" customFormat="1" ht="12.75" x14ac:dyDescent="0.2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135"/>
      <c r="L64" s="135"/>
      <c r="M64" s="135"/>
      <c r="N64" s="135"/>
      <c r="O64" s="135"/>
    </row>
    <row r="65" spans="1:15" s="99" customFormat="1" ht="12.75" x14ac:dyDescent="0.2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135"/>
      <c r="L65" s="135"/>
      <c r="M65" s="135"/>
      <c r="N65" s="135"/>
      <c r="O65" s="135"/>
    </row>
    <row r="66" spans="1:15" ht="17.25" customHeight="1" x14ac:dyDescent="0.2">
      <c r="A66" s="213" t="str">
        <f t="shared" ref="A66:O66" si="20">A14</f>
        <v>Nënfunksioni 7</v>
      </c>
      <c r="B66" s="937" t="str">
        <f t="shared" si="20"/>
        <v>042 Bujqësia, pyjet, peshkimi dhe gjuetia</v>
      </c>
      <c r="C66" s="937">
        <f t="shared" si="20"/>
        <v>0</v>
      </c>
      <c r="D66" s="937">
        <f t="shared" si="20"/>
        <v>0</v>
      </c>
      <c r="E66" s="937">
        <f t="shared" si="20"/>
        <v>0</v>
      </c>
      <c r="F66" s="937">
        <f t="shared" si="20"/>
        <v>0</v>
      </c>
      <c r="G66" s="937">
        <f t="shared" si="20"/>
        <v>0</v>
      </c>
      <c r="H66" s="937">
        <f t="shared" si="20"/>
        <v>0</v>
      </c>
      <c r="I66" s="937">
        <f t="shared" si="20"/>
        <v>0</v>
      </c>
      <c r="J66" s="937">
        <f t="shared" si="20"/>
        <v>0</v>
      </c>
      <c r="K66" s="937">
        <f t="shared" si="20"/>
        <v>0</v>
      </c>
      <c r="L66" s="937">
        <f t="shared" si="20"/>
        <v>0</v>
      </c>
      <c r="M66" s="937">
        <f t="shared" si="20"/>
        <v>0</v>
      </c>
      <c r="N66" s="937">
        <f t="shared" si="20"/>
        <v>0</v>
      </c>
      <c r="O66" s="937">
        <f t="shared" si="20"/>
        <v>0</v>
      </c>
    </row>
    <row r="67" spans="1:15" ht="17.25" customHeight="1" x14ac:dyDescent="0.2">
      <c r="A67" s="276" t="str">
        <f>A6</f>
        <v>Programi 7a</v>
      </c>
      <c r="B67" s="937" t="str">
        <f>C6</f>
        <v>Shërbimet bujqësore, inspektimi, ushqimi dhe mbrojtja e konsumatoreve</v>
      </c>
      <c r="C67" s="937" t="e">
        <f>#REF!</f>
        <v>#REF!</v>
      </c>
      <c r="D67" s="937" t="e">
        <f>#REF!</f>
        <v>#REF!</v>
      </c>
      <c r="E67" s="937" t="e">
        <f>#REF!</f>
        <v>#REF!</v>
      </c>
      <c r="F67" s="937" t="e">
        <f>#REF!</f>
        <v>#REF!</v>
      </c>
      <c r="G67" s="937" t="e">
        <f>#REF!</f>
        <v>#REF!</v>
      </c>
      <c r="H67" s="937" t="e">
        <f>#REF!</f>
        <v>#REF!</v>
      </c>
      <c r="I67" s="937" t="e">
        <f>#REF!</f>
        <v>#REF!</v>
      </c>
      <c r="J67" s="937" t="e">
        <f>#REF!</f>
        <v>#REF!</v>
      </c>
      <c r="K67" s="937" t="e">
        <f>#REF!</f>
        <v>#REF!</v>
      </c>
      <c r="L67" s="937" t="e">
        <f>#REF!</f>
        <v>#REF!</v>
      </c>
      <c r="M67" s="937" t="e">
        <f>#REF!</f>
        <v>#REF!</v>
      </c>
      <c r="N67" s="937" t="e">
        <f>#REF!</f>
        <v>#REF!</v>
      </c>
      <c r="O67" s="937" t="e">
        <f>#REF!</f>
        <v>#REF!</v>
      </c>
    </row>
    <row r="68" spans="1:15" ht="17.25" customHeight="1" x14ac:dyDescent="0.2">
      <c r="A68" s="646" t="str">
        <f>'(B3) Struktura Funksionale'!B42</f>
        <v>04220</v>
      </c>
      <c r="B68" s="568"/>
      <c r="C68" s="568"/>
      <c r="D68" s="568"/>
      <c r="E68" s="568"/>
      <c r="F68" s="568"/>
      <c r="G68" s="568"/>
      <c r="H68" s="568"/>
      <c r="I68" s="568"/>
      <c r="J68" s="568"/>
      <c r="K68" s="568"/>
      <c r="L68" s="568"/>
      <c r="M68" s="568"/>
      <c r="N68" s="568"/>
      <c r="O68" s="569"/>
    </row>
    <row r="69" spans="1:15" ht="21" customHeight="1" x14ac:dyDescent="0.2">
      <c r="A69" s="964" t="str">
        <f t="shared" ref="A69:G69" si="21">A15</f>
        <v>SHPENZIME TË PRITSHME</v>
      </c>
      <c r="B69" s="965">
        <f t="shared" si="21"/>
        <v>0</v>
      </c>
      <c r="C69" s="965">
        <f t="shared" si="21"/>
        <v>0</v>
      </c>
      <c r="D69" s="965">
        <f t="shared" si="21"/>
        <v>0</v>
      </c>
      <c r="E69" s="965">
        <f t="shared" si="21"/>
        <v>0</v>
      </c>
      <c r="F69" s="965">
        <f t="shared" si="21"/>
        <v>0</v>
      </c>
      <c r="G69" s="966">
        <f t="shared" si="21"/>
        <v>0</v>
      </c>
      <c r="H69" s="131"/>
      <c r="I69" s="967" t="str">
        <f t="shared" ref="I69:O69" si="22">I15</f>
        <v xml:space="preserve">TË ARDHURAT E PRITSHME </v>
      </c>
      <c r="J69" s="965">
        <f t="shared" si="22"/>
        <v>0</v>
      </c>
      <c r="K69" s="965">
        <f t="shared" si="22"/>
        <v>0</v>
      </c>
      <c r="L69" s="965">
        <f t="shared" si="22"/>
        <v>0</v>
      </c>
      <c r="M69" s="965">
        <f t="shared" si="22"/>
        <v>0</v>
      </c>
      <c r="N69" s="965">
        <f t="shared" si="22"/>
        <v>0</v>
      </c>
      <c r="O69" s="966">
        <f t="shared" si="22"/>
        <v>0</v>
      </c>
    </row>
    <row r="70" spans="1:15" ht="19.5" customHeight="1" x14ac:dyDescent="0.2">
      <c r="A70" s="211"/>
      <c r="B70" s="417">
        <f t="shared" ref="B70:G70" si="23">B16</f>
        <v>2019</v>
      </c>
      <c r="C70" s="417">
        <f t="shared" si="23"/>
        <v>2020</v>
      </c>
      <c r="D70" s="417">
        <f t="shared" si="23"/>
        <v>2021</v>
      </c>
      <c r="E70" s="251">
        <f t="shared" si="23"/>
        <v>2022</v>
      </c>
      <c r="F70" s="251">
        <f t="shared" si="23"/>
        <v>2023</v>
      </c>
      <c r="G70" s="251">
        <f t="shared" si="23"/>
        <v>2024</v>
      </c>
      <c r="H70" s="212"/>
      <c r="I70" s="414"/>
      <c r="J70" s="417">
        <f t="shared" ref="J70:O70" si="24">J16</f>
        <v>2019</v>
      </c>
      <c r="K70" s="417">
        <f t="shared" si="24"/>
        <v>2020</v>
      </c>
      <c r="L70" s="417">
        <f t="shared" si="24"/>
        <v>2021</v>
      </c>
      <c r="M70" s="251">
        <f t="shared" si="24"/>
        <v>2022</v>
      </c>
      <c r="N70" s="251">
        <f t="shared" si="24"/>
        <v>2023</v>
      </c>
      <c r="O70" s="251">
        <f t="shared" si="24"/>
        <v>2024</v>
      </c>
    </row>
    <row r="71" spans="1:15" s="10" customFormat="1" ht="12.75" x14ac:dyDescent="0.2">
      <c r="A71" s="418"/>
      <c r="B71" s="411"/>
      <c r="C71" s="411"/>
      <c r="D71" s="411"/>
      <c r="E71" s="412"/>
      <c r="F71" s="412"/>
      <c r="G71" s="413"/>
      <c r="H71" s="212"/>
      <c r="I71" s="410"/>
      <c r="J71" s="411"/>
      <c r="K71" s="411"/>
      <c r="L71" s="411"/>
      <c r="M71" s="412"/>
      <c r="N71" s="412"/>
      <c r="O71" s="413"/>
    </row>
    <row r="72" spans="1:15" ht="12.75" x14ac:dyDescent="0.2">
      <c r="A72" s="415" t="str">
        <f>A18</f>
        <v>SHPENZIME TË PRITSHME</v>
      </c>
      <c r="B72" s="345">
        <f>VLOOKUP(A67,'(C1) Shpenzimet vitet e kaluara'!A$9:O$177,5,FALSE)</f>
        <v>21238</v>
      </c>
      <c r="C72" s="345">
        <f>VLOOKUP(A67,'(C1) Shpenzimet vitet e kaluara'!A$9:O$177,9,FALSE)</f>
        <v>21240</v>
      </c>
      <c r="D72" s="345">
        <f>VLOOKUP(A67,'(C1) Shpenzimet vitet e kaluara'!A$9:O$177,13,FALSE)</f>
        <v>21512</v>
      </c>
      <c r="E72" s="416">
        <v>20382</v>
      </c>
      <c r="F72" s="416">
        <v>20382</v>
      </c>
      <c r="G72" s="416">
        <v>20382</v>
      </c>
      <c r="H72" s="131"/>
      <c r="I72" s="938" t="str">
        <f>I18</f>
        <v>VLERËSIM I ARDHURAVE NGA TARIFAT</v>
      </c>
      <c r="J72" s="939"/>
      <c r="K72" s="939"/>
      <c r="L72" s="939"/>
      <c r="M72" s="939"/>
      <c r="N72" s="939"/>
      <c r="O72" s="940"/>
    </row>
    <row r="73" spans="1:15" ht="12.75" x14ac:dyDescent="0.2">
      <c r="A73" s="125"/>
      <c r="B73" s="210"/>
      <c r="C73" s="126"/>
      <c r="D73" s="126"/>
      <c r="E73" s="10"/>
      <c r="F73" s="10"/>
      <c r="G73" s="133"/>
      <c r="H73" s="10"/>
      <c r="I73" s="137" t="str">
        <f>I19</f>
        <v>VLERËSIM I ARDHURAVE NGA TARIFAT</v>
      </c>
      <c r="J73" s="35">
        <f>VLOOKUP($A67,'(C1) Shpenzimet vitet e kaluara'!$A$9:$O$177,6,FALSE)</f>
        <v>729</v>
      </c>
      <c r="K73" s="35">
        <f>VLOOKUP($A67,'(C1) Shpenzimet vitet e kaluara'!$A$9:$O$177,10,FALSE)</f>
        <v>338</v>
      </c>
      <c r="L73" s="35">
        <f>VLOOKUP($A67,'(C1) Shpenzimet vitet e kaluara'!$A$9:$O$177,14,FALSE)</f>
        <v>782</v>
      </c>
      <c r="M73" s="37"/>
      <c r="N73" s="37"/>
      <c r="O73" s="37"/>
    </row>
    <row r="74" spans="1:15" ht="12.75" x14ac:dyDescent="0.2">
      <c r="A74" s="944" t="str">
        <f t="shared" ref="A74:G75" si="25">A20</f>
        <v>SHPENZIME TË PRITSHME</v>
      </c>
      <c r="B74" s="945">
        <f t="shared" si="25"/>
        <v>0</v>
      </c>
      <c r="C74" s="945">
        <f t="shared" si="25"/>
        <v>0</v>
      </c>
      <c r="D74" s="945">
        <f t="shared" si="25"/>
        <v>0</v>
      </c>
      <c r="E74" s="945">
        <f t="shared" si="25"/>
        <v>0</v>
      </c>
      <c r="F74" s="945">
        <f t="shared" si="25"/>
        <v>0</v>
      </c>
      <c r="G74" s="946">
        <f t="shared" si="25"/>
        <v>0</v>
      </c>
      <c r="H74" s="10"/>
    </row>
    <row r="75" spans="1:15" ht="12.75" x14ac:dyDescent="0.2">
      <c r="A75" s="938" t="str">
        <f t="shared" si="25"/>
        <v>KOSTO DIREKTE PËR PROJEKTET DHE SHPENZIMET KAPITALE</v>
      </c>
      <c r="B75" s="939">
        <f t="shared" si="25"/>
        <v>0</v>
      </c>
      <c r="C75" s="939">
        <f t="shared" si="25"/>
        <v>0</v>
      </c>
      <c r="D75" s="939">
        <f t="shared" si="25"/>
        <v>0</v>
      </c>
      <c r="E75" s="939">
        <f t="shared" si="25"/>
        <v>0</v>
      </c>
      <c r="F75" s="939">
        <f t="shared" si="25"/>
        <v>0</v>
      </c>
      <c r="G75" s="940">
        <f t="shared" si="25"/>
        <v>0</v>
      </c>
      <c r="H75" s="31"/>
      <c r="I75" s="938" t="str">
        <f t="shared" ref="I75:I80" si="26">I22</f>
        <v>VLERËSIMI I TË ARDHURAVE ME DESTINACION</v>
      </c>
      <c r="J75" s="939"/>
      <c r="K75" s="939"/>
      <c r="L75" s="939"/>
      <c r="M75" s="939"/>
      <c r="N75" s="939"/>
      <c r="O75" s="940"/>
    </row>
    <row r="76" spans="1:15" ht="12.75" x14ac:dyDescent="0.2">
      <c r="A76" s="124" t="str">
        <f t="shared" ref="A76:D98" si="27">A22</f>
        <v>Pagat</v>
      </c>
      <c r="B76" s="941">
        <f t="shared" si="27"/>
        <v>600</v>
      </c>
      <c r="C76" s="942">
        <f t="shared" si="27"/>
        <v>0</v>
      </c>
      <c r="D76" s="943">
        <f t="shared" si="27"/>
        <v>0</v>
      </c>
      <c r="E76" s="129"/>
      <c r="F76" s="129"/>
      <c r="G76" s="129"/>
      <c r="H76" s="31"/>
      <c r="I76" s="390" t="str">
        <f t="shared" si="26"/>
        <v>Transferta e kushtëzuar</v>
      </c>
      <c r="J76" s="387"/>
      <c r="K76" s="389"/>
      <c r="L76" s="388"/>
      <c r="M76" s="128"/>
      <c r="N76" s="128"/>
      <c r="O76" s="132"/>
    </row>
    <row r="77" spans="1:15" ht="12.75" x14ac:dyDescent="0.2">
      <c r="A77" s="124" t="str">
        <f t="shared" si="27"/>
        <v>Sigurimet Shoqërore</v>
      </c>
      <c r="B77" s="941">
        <f t="shared" si="27"/>
        <v>601</v>
      </c>
      <c r="C77" s="942">
        <f t="shared" si="27"/>
        <v>0</v>
      </c>
      <c r="D77" s="943">
        <f t="shared" si="27"/>
        <v>0</v>
      </c>
      <c r="E77" s="129"/>
      <c r="F77" s="129"/>
      <c r="G77" s="129"/>
      <c r="H77" s="31"/>
      <c r="I77" s="390" t="str">
        <f t="shared" si="26"/>
        <v>Trasferta Specifike</v>
      </c>
      <c r="J77" s="387"/>
      <c r="K77" s="389"/>
      <c r="L77" s="388"/>
      <c r="M77" s="128"/>
      <c r="N77" s="128"/>
      <c r="O77" s="132"/>
    </row>
    <row r="78" spans="1:15" ht="12.75" x14ac:dyDescent="0.2">
      <c r="A78" s="124" t="str">
        <f t="shared" si="27"/>
        <v>Mallra dhe shërbime</v>
      </c>
      <c r="B78" s="941">
        <f t="shared" si="27"/>
        <v>602</v>
      </c>
      <c r="C78" s="942">
        <f t="shared" si="27"/>
        <v>0</v>
      </c>
      <c r="D78" s="943">
        <f t="shared" si="27"/>
        <v>0</v>
      </c>
      <c r="E78" s="129"/>
      <c r="F78" s="129"/>
      <c r="G78" s="129"/>
      <c r="H78" s="53"/>
      <c r="I78" s="390" t="str">
        <f t="shared" si="26"/>
        <v>Trashëgimi me destinacion</v>
      </c>
      <c r="J78" s="387"/>
      <c r="K78" s="389"/>
      <c r="L78" s="388"/>
      <c r="M78" s="302">
        <f>VLOOKUP($A67,'(C4) Trashëgimi me destinacion'!$A$8:$F$168,4,FALSE)</f>
        <v>0</v>
      </c>
      <c r="N78" s="548">
        <f>VLOOKUP($A67,'(C4) Trashëgimi me destinacion'!$A$8:$F$168,5,FALSE)</f>
        <v>0</v>
      </c>
      <c r="O78" s="548">
        <f>VLOOKUP($A67,'(C4) Trashëgimi me destinacion'!$A$8:$F$168,6,FALSE)</f>
        <v>0</v>
      </c>
    </row>
    <row r="79" spans="1:15" ht="12.75" x14ac:dyDescent="0.2">
      <c r="A79" s="124" t="str">
        <f t="shared" si="27"/>
        <v>Subvencione</v>
      </c>
      <c r="B79" s="941">
        <f t="shared" si="27"/>
        <v>603</v>
      </c>
      <c r="C79" s="942">
        <f t="shared" si="27"/>
        <v>0</v>
      </c>
      <c r="D79" s="943">
        <f t="shared" si="27"/>
        <v>0</v>
      </c>
      <c r="E79" s="129"/>
      <c r="F79" s="129"/>
      <c r="G79" s="129"/>
      <c r="H79" s="8"/>
      <c r="I79" s="390" t="str">
        <f t="shared" si="26"/>
        <v>Burime të tjera (përfshirë gjobat)</v>
      </c>
      <c r="J79" s="387"/>
      <c r="K79" s="389"/>
      <c r="L79" s="388"/>
      <c r="M79" s="128"/>
      <c r="N79" s="128"/>
      <c r="O79" s="132"/>
    </row>
    <row r="80" spans="1:15" ht="12.75" x14ac:dyDescent="0.2">
      <c r="A80" s="124" t="str">
        <f t="shared" si="27"/>
        <v>Të tjera transferta korrente të brendshme</v>
      </c>
      <c r="B80" s="941">
        <f t="shared" si="27"/>
        <v>604</v>
      </c>
      <c r="C80" s="942">
        <f t="shared" si="27"/>
        <v>0</v>
      </c>
      <c r="D80" s="943">
        <f t="shared" si="27"/>
        <v>0</v>
      </c>
      <c r="E80" s="129"/>
      <c r="F80" s="129"/>
      <c r="G80" s="129"/>
      <c r="H80" s="53"/>
      <c r="I80" s="409" t="str">
        <f t="shared" si="26"/>
        <v>VLERËSIMI I TË ARDHURAVE ME DESTINACION</v>
      </c>
      <c r="J80" s="35">
        <f>VLOOKUP($A67,'(C1) Shpenzimet vitet e kaluara'!$A$9:$O$177,7,FALSE)</f>
        <v>0</v>
      </c>
      <c r="K80" s="35">
        <f>VLOOKUP($A67,'(C1) Shpenzimet vitet e kaluara'!$A$9:$O$177,11,FALSE)</f>
        <v>0</v>
      </c>
      <c r="L80" s="35">
        <f>VLOOKUP($A67,'(C1) Shpenzimet vitet e kaluara'!$A$9:$O$177,15,FALSE)</f>
        <v>0</v>
      </c>
      <c r="M80" s="129">
        <f>SUM(M76:M79)</f>
        <v>0</v>
      </c>
      <c r="N80" s="129">
        <f t="shared" ref="N80:O80" si="28">SUM(N76:N79)</f>
        <v>0</v>
      </c>
      <c r="O80" s="129">
        <f t="shared" si="28"/>
        <v>0</v>
      </c>
    </row>
    <row r="81" spans="1:15" ht="12.75" x14ac:dyDescent="0.2">
      <c r="A81" s="124" t="str">
        <f t="shared" si="27"/>
        <v>Transferta korrente të huaja</v>
      </c>
      <c r="B81" s="941">
        <f t="shared" si="27"/>
        <v>605</v>
      </c>
      <c r="C81" s="942">
        <f t="shared" si="27"/>
        <v>0</v>
      </c>
      <c r="D81" s="943">
        <f t="shared" si="27"/>
        <v>0</v>
      </c>
      <c r="E81" s="129"/>
      <c r="F81" s="129"/>
      <c r="G81" s="129"/>
      <c r="H81" s="53"/>
    </row>
    <row r="82" spans="1:15" ht="12.75" x14ac:dyDescent="0.2">
      <c r="A82" s="124" t="str">
        <f t="shared" si="27"/>
        <v>Transferta për Buxhetet Familiare dhe Individët</v>
      </c>
      <c r="B82" s="941">
        <f t="shared" si="27"/>
        <v>606</v>
      </c>
      <c r="C82" s="942">
        <f t="shared" si="27"/>
        <v>0</v>
      </c>
      <c r="D82" s="943">
        <f t="shared" si="27"/>
        <v>0</v>
      </c>
      <c r="E82" s="129"/>
      <c r="F82" s="129"/>
      <c r="G82" s="129"/>
      <c r="H82" s="53"/>
      <c r="I82" s="137" t="str">
        <f>I29</f>
        <v xml:space="preserve">TË ARDHURAT E PRITSHME </v>
      </c>
      <c r="J82" s="34">
        <f>J73+J80</f>
        <v>729</v>
      </c>
      <c r="K82" s="34">
        <f>K73+K80</f>
        <v>338</v>
      </c>
      <c r="L82" s="34">
        <f>L73+L80</f>
        <v>782</v>
      </c>
      <c r="M82" s="129">
        <f>M80+M73</f>
        <v>0</v>
      </c>
      <c r="N82" s="129">
        <f>N80+N73</f>
        <v>0</v>
      </c>
      <c r="O82" s="129">
        <f>O80+O73</f>
        <v>0</v>
      </c>
    </row>
    <row r="83" spans="1:15" ht="12.75" x14ac:dyDescent="0.2">
      <c r="A83" s="124" t="str">
        <f t="shared" si="27"/>
        <v>Shpenzimet kapitale</v>
      </c>
      <c r="B83" s="941" t="str">
        <f t="shared" si="27"/>
        <v>230 / 231</v>
      </c>
      <c r="C83" s="942">
        <f t="shared" si="27"/>
        <v>0</v>
      </c>
      <c r="D83" s="943">
        <f t="shared" si="27"/>
        <v>0</v>
      </c>
      <c r="E83" s="37"/>
      <c r="F83" s="37"/>
      <c r="G83" s="37"/>
      <c r="H83" s="53"/>
    </row>
    <row r="84" spans="1:15" ht="12.75" x14ac:dyDescent="0.2">
      <c r="A84" s="124" t="str">
        <f t="shared" si="27"/>
        <v>Rezerva</v>
      </c>
      <c r="B84" s="941">
        <f t="shared" si="27"/>
        <v>609</v>
      </c>
      <c r="C84" s="942">
        <f t="shared" si="27"/>
        <v>0</v>
      </c>
      <c r="D84" s="943">
        <f t="shared" si="27"/>
        <v>0</v>
      </c>
      <c r="E84" s="129"/>
      <c r="F84" s="129"/>
      <c r="G84" s="129"/>
      <c r="H84" s="53"/>
    </row>
    <row r="85" spans="1:15" ht="12.75" x14ac:dyDescent="0.2">
      <c r="A85" s="124" t="str">
        <f t="shared" si="27"/>
        <v>Interesa per kredi direkte ose bono</v>
      </c>
      <c r="B85" s="941">
        <f t="shared" si="27"/>
        <v>650</v>
      </c>
      <c r="C85" s="942">
        <f t="shared" si="27"/>
        <v>0</v>
      </c>
      <c r="D85" s="943">
        <f t="shared" si="27"/>
        <v>0</v>
      </c>
      <c r="E85" s="129"/>
      <c r="F85" s="129"/>
      <c r="G85" s="129"/>
      <c r="H85" s="53"/>
    </row>
    <row r="86" spans="1:15" ht="12.75" x14ac:dyDescent="0.2">
      <c r="A86" s="124" t="str">
        <f t="shared" si="27"/>
        <v>Të tjera</v>
      </c>
      <c r="B86" s="941" t="str">
        <f t="shared" si="27"/>
        <v>69 / ?</v>
      </c>
      <c r="C86" s="942">
        <f t="shared" si="27"/>
        <v>0</v>
      </c>
      <c r="D86" s="943">
        <f t="shared" si="27"/>
        <v>0</v>
      </c>
      <c r="E86" s="129"/>
      <c r="F86" s="129"/>
      <c r="G86" s="129"/>
      <c r="H86" s="53"/>
      <c r="I86" s="947" t="str">
        <f t="shared" ref="I86:O87" si="29">I32</f>
        <v>SHUMA E KËRKUAR NETO</v>
      </c>
      <c r="J86" s="948">
        <f t="shared" si="29"/>
        <v>0</v>
      </c>
      <c r="K86" s="948">
        <f t="shared" si="29"/>
        <v>0</v>
      </c>
      <c r="L86" s="948">
        <f t="shared" si="29"/>
        <v>0</v>
      </c>
      <c r="M86" s="948">
        <f t="shared" si="29"/>
        <v>0</v>
      </c>
      <c r="N86" s="948">
        <f t="shared" si="29"/>
        <v>0</v>
      </c>
      <c r="O86" s="949">
        <f t="shared" si="29"/>
        <v>0</v>
      </c>
    </row>
    <row r="87" spans="1:15" ht="12" customHeight="1" x14ac:dyDescent="0.2">
      <c r="A87" s="306" t="str">
        <f t="shared" si="27"/>
        <v>KOSTO DIREKTE PËR PROJEKTET DHE SHPENZIMET KAPITALE</v>
      </c>
      <c r="B87" s="941">
        <f t="shared" si="27"/>
        <v>0</v>
      </c>
      <c r="C87" s="942">
        <f t="shared" si="27"/>
        <v>0</v>
      </c>
      <c r="D87" s="943">
        <f t="shared" si="27"/>
        <v>0</v>
      </c>
      <c r="E87" s="129">
        <f>SUM(E76:E86)</f>
        <v>0</v>
      </c>
      <c r="F87" s="129">
        <f t="shared" ref="F87:G87" si="30">SUM(F76:F86)</f>
        <v>0</v>
      </c>
      <c r="G87" s="129">
        <f t="shared" si="30"/>
        <v>0</v>
      </c>
      <c r="H87" s="53"/>
      <c r="I87" s="950">
        <f t="shared" si="29"/>
        <v>0</v>
      </c>
      <c r="J87" s="951">
        <f t="shared" si="29"/>
        <v>0</v>
      </c>
      <c r="K87" s="951">
        <f t="shared" si="29"/>
        <v>0</v>
      </c>
      <c r="L87" s="951">
        <f t="shared" si="29"/>
        <v>0</v>
      </c>
      <c r="M87" s="951">
        <f t="shared" si="29"/>
        <v>0</v>
      </c>
      <c r="N87" s="951">
        <f t="shared" si="29"/>
        <v>0</v>
      </c>
      <c r="O87" s="952">
        <f t="shared" si="29"/>
        <v>0</v>
      </c>
    </row>
    <row r="88" spans="1:15" ht="12.75" x14ac:dyDescent="0.2">
      <c r="A88" s="938" t="str">
        <f t="shared" si="27"/>
        <v>SHPENZIME KORRENTE</v>
      </c>
      <c r="B88" s="939">
        <f t="shared" si="27"/>
        <v>0</v>
      </c>
      <c r="C88" s="939">
        <f t="shared" si="27"/>
        <v>0</v>
      </c>
      <c r="D88" s="939">
        <f t="shared" si="27"/>
        <v>0</v>
      </c>
      <c r="E88" s="939">
        <f>E34</f>
        <v>0</v>
      </c>
      <c r="F88" s="939">
        <f>F34</f>
        <v>0</v>
      </c>
      <c r="G88" s="940">
        <f>G34</f>
        <v>0</v>
      </c>
      <c r="H88" s="53"/>
      <c r="I88" s="17" t="str">
        <f>I34</f>
        <v>SHUMA E KËRKUAR NETO</v>
      </c>
      <c r="J88" s="18">
        <f t="shared" ref="J88:O88" si="31">B72-J82</f>
        <v>20509</v>
      </c>
      <c r="K88" s="18">
        <f t="shared" si="31"/>
        <v>20902</v>
      </c>
      <c r="L88" s="18">
        <f t="shared" si="31"/>
        <v>20730</v>
      </c>
      <c r="M88" s="18">
        <f t="shared" si="31"/>
        <v>20382</v>
      </c>
      <c r="N88" s="18">
        <f t="shared" si="31"/>
        <v>20382</v>
      </c>
      <c r="O88" s="18">
        <f t="shared" si="31"/>
        <v>20382</v>
      </c>
    </row>
    <row r="89" spans="1:15" ht="12.75" x14ac:dyDescent="0.2">
      <c r="A89" s="124" t="str">
        <f t="shared" si="27"/>
        <v>Pagat</v>
      </c>
      <c r="B89" s="941">
        <f t="shared" si="27"/>
        <v>600</v>
      </c>
      <c r="C89" s="942">
        <f t="shared" si="27"/>
        <v>0</v>
      </c>
      <c r="D89" s="943">
        <f t="shared" si="27"/>
        <v>0</v>
      </c>
      <c r="E89" s="37">
        <v>15390</v>
      </c>
      <c r="F89" s="37">
        <v>15390</v>
      </c>
      <c r="G89" s="37">
        <v>15390</v>
      </c>
      <c r="H89" s="53"/>
      <c r="I89" s="53"/>
      <c r="J89" s="53"/>
      <c r="K89" s="53"/>
      <c r="L89" s="14"/>
      <c r="M89" s="54"/>
    </row>
    <row r="90" spans="1:15" ht="12.75" x14ac:dyDescent="0.2">
      <c r="A90" s="124" t="str">
        <f t="shared" si="27"/>
        <v>Sigurimet Shoqërore</v>
      </c>
      <c r="B90" s="941">
        <f t="shared" si="27"/>
        <v>601</v>
      </c>
      <c r="C90" s="942">
        <f t="shared" si="27"/>
        <v>0</v>
      </c>
      <c r="D90" s="943">
        <f t="shared" si="27"/>
        <v>0</v>
      </c>
      <c r="E90" s="37">
        <v>2570</v>
      </c>
      <c r="F90" s="37">
        <v>2570</v>
      </c>
      <c r="G90" s="37">
        <v>2570</v>
      </c>
      <c r="H90" s="53"/>
    </row>
    <row r="91" spans="1:15" ht="12.75" x14ac:dyDescent="0.2">
      <c r="A91" s="124" t="str">
        <f t="shared" si="27"/>
        <v>Mallra dhe shërbime</v>
      </c>
      <c r="B91" s="941">
        <f t="shared" si="27"/>
        <v>602</v>
      </c>
      <c r="C91" s="942">
        <f t="shared" si="27"/>
        <v>0</v>
      </c>
      <c r="D91" s="943">
        <f t="shared" si="27"/>
        <v>0</v>
      </c>
      <c r="E91" s="37">
        <v>1960</v>
      </c>
      <c r="F91" s="37">
        <v>1960</v>
      </c>
      <c r="G91" s="37">
        <v>1960</v>
      </c>
      <c r="H91" s="53"/>
      <c r="I91" s="252" t="str">
        <f>I37</f>
        <v>Angazhimet</v>
      </c>
      <c r="J91" s="1002" t="str">
        <f>J37</f>
        <v>Vlera Totale për Aktivitet</v>
      </c>
      <c r="K91" s="1003"/>
      <c r="L91" s="1004"/>
      <c r="M91" s="129">
        <f>VLOOKUP($A67,'(C5) Angazhimet'!$A$8:$F$168,4,FALSE)</f>
        <v>0</v>
      </c>
      <c r="N91" s="129">
        <f>VLOOKUP($A67,'(C5) Angazhimet'!$A$8:$F$168,5,FALSE)</f>
        <v>0</v>
      </c>
      <c r="O91" s="129">
        <f>VLOOKUP($A67,'(C5) Angazhimet'!$A$8:$F$168,6,FALSE)</f>
        <v>0</v>
      </c>
    </row>
    <row r="92" spans="1:15" ht="12.75" x14ac:dyDescent="0.2">
      <c r="A92" s="124" t="str">
        <f t="shared" si="27"/>
        <v>Subvencione</v>
      </c>
      <c r="B92" s="941">
        <f t="shared" si="27"/>
        <v>603</v>
      </c>
      <c r="C92" s="942">
        <f t="shared" si="27"/>
        <v>0</v>
      </c>
      <c r="D92" s="943">
        <f t="shared" si="27"/>
        <v>0</v>
      </c>
      <c r="E92" s="37"/>
      <c r="F92" s="37"/>
      <c r="G92" s="37"/>
      <c r="H92" s="53"/>
      <c r="I92" s="318" t="str">
        <f>I38</f>
        <v>Qëllime</v>
      </c>
      <c r="J92" s="1002" t="str">
        <f>J38</f>
        <v>Shpenzimet kapitale</v>
      </c>
      <c r="K92" s="1003"/>
      <c r="L92" s="1004"/>
      <c r="M92" s="128"/>
      <c r="N92" s="128"/>
      <c r="O92" s="132"/>
    </row>
    <row r="93" spans="1:15" ht="12.75" x14ac:dyDescent="0.2">
      <c r="A93" s="124" t="str">
        <f t="shared" si="27"/>
        <v>Të tjera transferta korrente të brendshme</v>
      </c>
      <c r="B93" s="941">
        <f t="shared" si="27"/>
        <v>604</v>
      </c>
      <c r="C93" s="942">
        <f t="shared" si="27"/>
        <v>0</v>
      </c>
      <c r="D93" s="943">
        <f t="shared" si="27"/>
        <v>0</v>
      </c>
      <c r="E93" s="37"/>
      <c r="F93" s="37"/>
      <c r="G93" s="37"/>
      <c r="H93" s="53"/>
      <c r="I93" s="315"/>
      <c r="J93" s="1002" t="str">
        <f>J39</f>
        <v>Mallra dhe shërbime</v>
      </c>
      <c r="K93" s="1003"/>
      <c r="L93" s="1004"/>
      <c r="M93" s="128"/>
      <c r="N93" s="128"/>
      <c r="O93" s="132"/>
    </row>
    <row r="94" spans="1:15" ht="12.75" x14ac:dyDescent="0.2">
      <c r="A94" s="124" t="str">
        <f t="shared" si="27"/>
        <v>Transferta korrente të huaja</v>
      </c>
      <c r="B94" s="941">
        <f t="shared" si="27"/>
        <v>605</v>
      </c>
      <c r="C94" s="942">
        <f t="shared" si="27"/>
        <v>0</v>
      </c>
      <c r="D94" s="943">
        <f t="shared" si="27"/>
        <v>0</v>
      </c>
      <c r="E94" s="37"/>
      <c r="F94" s="37"/>
      <c r="G94" s="37"/>
      <c r="H94" s="53"/>
      <c r="I94" s="315"/>
      <c r="J94" s="1002" t="str">
        <f>J40</f>
        <v>Qëllime të mëtejshme</v>
      </c>
      <c r="K94" s="1003"/>
      <c r="L94" s="1004"/>
      <c r="M94" s="128"/>
      <c r="N94" s="128"/>
      <c r="O94" s="132"/>
    </row>
    <row r="95" spans="1:15" ht="12.75" x14ac:dyDescent="0.2">
      <c r="A95" s="124" t="str">
        <f t="shared" si="27"/>
        <v>Transferta për Buxhetet Familiare dhe Individët</v>
      </c>
      <c r="B95" s="941">
        <f t="shared" si="27"/>
        <v>606</v>
      </c>
      <c r="C95" s="942">
        <f t="shared" si="27"/>
        <v>0</v>
      </c>
      <c r="D95" s="943">
        <f t="shared" si="27"/>
        <v>0</v>
      </c>
      <c r="E95" s="37">
        <v>462</v>
      </c>
      <c r="F95" s="37">
        <v>462</v>
      </c>
      <c r="G95" s="37">
        <v>462</v>
      </c>
      <c r="H95" s="53"/>
      <c r="I95" s="315"/>
      <c r="J95" s="998"/>
      <c r="K95" s="998"/>
      <c r="L95" s="998"/>
      <c r="M95" s="344" t="str">
        <f>IF(SUM(M92:M94)=M91,"OK","STOP")</f>
        <v>OK</v>
      </c>
      <c r="N95" s="344" t="str">
        <f>IF(SUM(N92:N94)=N91,"OK","STOP")</f>
        <v>OK</v>
      </c>
      <c r="O95" s="344" t="str">
        <f>IF(SUM(O92:O94)=O91,"OK","STOP")</f>
        <v>OK</v>
      </c>
    </row>
    <row r="96" spans="1:15" ht="12.75" x14ac:dyDescent="0.2">
      <c r="A96" s="648" t="str">
        <f t="shared" si="27"/>
        <v>Shpenzimet kapitale</v>
      </c>
      <c r="B96" s="968" t="str">
        <f t="shared" si="27"/>
        <v>230 / 231</v>
      </c>
      <c r="C96" s="969">
        <f t="shared" si="27"/>
        <v>0</v>
      </c>
      <c r="D96" s="970">
        <f t="shared" si="27"/>
        <v>0</v>
      </c>
      <c r="E96" s="129"/>
      <c r="F96" s="129"/>
      <c r="G96" s="129"/>
      <c r="H96" s="53"/>
      <c r="I96" s="421" t="str">
        <f>I43</f>
        <v>Shpjegimet teknike</v>
      </c>
      <c r="J96" s="10"/>
      <c r="K96" s="10"/>
      <c r="L96" s="10"/>
      <c r="M96" s="10"/>
      <c r="N96" s="10"/>
      <c r="O96" s="10"/>
    </row>
    <row r="97" spans="1:15" ht="12.75" x14ac:dyDescent="0.2">
      <c r="A97" s="124" t="str">
        <f t="shared" si="27"/>
        <v>Rezerva</v>
      </c>
      <c r="B97" s="941">
        <f t="shared" si="27"/>
        <v>609</v>
      </c>
      <c r="C97" s="942">
        <f t="shared" si="27"/>
        <v>0</v>
      </c>
      <c r="D97" s="943">
        <f t="shared" si="27"/>
        <v>0</v>
      </c>
      <c r="E97" s="37"/>
      <c r="F97" s="37"/>
      <c r="G97" s="37"/>
      <c r="H97" s="53"/>
      <c r="I97" s="419">
        <f>M70</f>
        <v>2022</v>
      </c>
      <c r="J97" s="983"/>
      <c r="K97" s="984"/>
      <c r="L97" s="984"/>
      <c r="M97" s="984"/>
      <c r="N97" s="984"/>
      <c r="O97" s="985"/>
    </row>
    <row r="98" spans="1:15" ht="12.75" x14ac:dyDescent="0.2">
      <c r="A98" s="124" t="str">
        <f t="shared" si="27"/>
        <v>Interesa per kredi direkte ose bono</v>
      </c>
      <c r="B98" s="971">
        <f t="shared" si="27"/>
        <v>650</v>
      </c>
      <c r="C98" s="972">
        <f t="shared" si="27"/>
        <v>0</v>
      </c>
      <c r="D98" s="973">
        <f t="shared" si="27"/>
        <v>0</v>
      </c>
      <c r="E98" s="37"/>
      <c r="F98" s="37"/>
      <c r="G98" s="37"/>
      <c r="H98" s="53"/>
      <c r="I98" s="420"/>
      <c r="J98" s="986"/>
      <c r="K98" s="987"/>
      <c r="L98" s="987"/>
      <c r="M98" s="987"/>
      <c r="N98" s="987"/>
      <c r="O98" s="988"/>
    </row>
    <row r="99" spans="1:15" ht="12.75" x14ac:dyDescent="0.2">
      <c r="A99" s="252" t="str">
        <f>A45</f>
        <v>Të tjera</v>
      </c>
      <c r="B99" s="941" t="str">
        <f>B45</f>
        <v>69 / ?</v>
      </c>
      <c r="C99" s="942">
        <f>C45</f>
        <v>0</v>
      </c>
      <c r="D99" s="439" t="str">
        <f>IF(OR(E99&lt;0,F99&lt;0,G99&lt;0),"STOP","OK!")</f>
        <v>OK!</v>
      </c>
      <c r="E99" s="130">
        <f>-E87+E72-(SUM(E89:E98))</f>
        <v>0</v>
      </c>
      <c r="F99" s="308">
        <f t="shared" ref="F99:G99" si="32">-F87+F72-(SUM(F89:F98))</f>
        <v>0</v>
      </c>
      <c r="G99" s="308">
        <f t="shared" si="32"/>
        <v>0</v>
      </c>
      <c r="H99" s="53"/>
      <c r="I99" s="419">
        <f>N70</f>
        <v>2023</v>
      </c>
      <c r="J99" s="983"/>
      <c r="K99" s="984"/>
      <c r="L99" s="984"/>
      <c r="M99" s="984"/>
      <c r="N99" s="984"/>
      <c r="O99" s="985"/>
    </row>
    <row r="100" spans="1:15" ht="12.75" x14ac:dyDescent="0.2">
      <c r="A100" s="124" t="str">
        <f>A46</f>
        <v>SHPENZIME KORRENTE</v>
      </c>
      <c r="B100" s="974"/>
      <c r="C100" s="975"/>
      <c r="D100" s="976"/>
      <c r="E100" s="129">
        <f>SUM(E89:E99)</f>
        <v>20382</v>
      </c>
      <c r="F100" s="129">
        <f t="shared" ref="F100:G100" si="33">SUM(F89:F99)</f>
        <v>20382</v>
      </c>
      <c r="G100" s="129">
        <f t="shared" si="33"/>
        <v>20382</v>
      </c>
      <c r="H100" s="53"/>
      <c r="I100" s="420"/>
      <c r="J100" s="989"/>
      <c r="K100" s="990"/>
      <c r="L100" s="990"/>
      <c r="M100" s="990"/>
      <c r="N100" s="990"/>
      <c r="O100" s="991"/>
    </row>
    <row r="101" spans="1:15" ht="12.75" x14ac:dyDescent="0.2">
      <c r="A101" s="125"/>
      <c r="B101" s="210"/>
      <c r="C101" s="126"/>
      <c r="D101" s="126"/>
      <c r="E101" s="10"/>
      <c r="F101" s="10"/>
      <c r="G101" s="133"/>
      <c r="H101" s="53"/>
      <c r="I101" s="419">
        <f>O70</f>
        <v>2024</v>
      </c>
      <c r="J101" s="983"/>
      <c r="K101" s="984"/>
      <c r="L101" s="984"/>
      <c r="M101" s="984"/>
      <c r="N101" s="984"/>
      <c r="O101" s="985"/>
    </row>
    <row r="102" spans="1:15" ht="12.75" x14ac:dyDescent="0.2">
      <c r="A102" s="137" t="str">
        <f>A48</f>
        <v>SHPENZIME TË PRITSHME</v>
      </c>
      <c r="B102" s="34">
        <f>B72</f>
        <v>21238</v>
      </c>
      <c r="C102" s="34">
        <f t="shared" ref="C102:D102" si="34">C72</f>
        <v>21240</v>
      </c>
      <c r="D102" s="34">
        <f t="shared" si="34"/>
        <v>21512</v>
      </c>
      <c r="E102" s="129">
        <f>E87+E100</f>
        <v>20382</v>
      </c>
      <c r="F102" s="129">
        <f>F87+F100</f>
        <v>20382</v>
      </c>
      <c r="G102" s="129">
        <f t="shared" ref="G102" si="35">G87+G100</f>
        <v>20382</v>
      </c>
      <c r="H102" s="53"/>
      <c r="I102" s="420"/>
      <c r="J102" s="989"/>
      <c r="K102" s="990"/>
      <c r="L102" s="990"/>
      <c r="M102" s="990"/>
      <c r="N102" s="990"/>
      <c r="O102" s="991"/>
    </row>
    <row r="105" spans="1:15" ht="17.25" hidden="1" customHeight="1" x14ac:dyDescent="0.2">
      <c r="A105" s="213" t="str">
        <f t="shared" ref="A105:O105" si="36">A66</f>
        <v>Nënfunksioni 7</v>
      </c>
      <c r="B105" s="937" t="str">
        <f t="shared" si="36"/>
        <v>042 Bujqësia, pyjet, peshkimi dhe gjuetia</v>
      </c>
      <c r="C105" s="937">
        <f t="shared" si="36"/>
        <v>0</v>
      </c>
      <c r="D105" s="937">
        <f t="shared" si="36"/>
        <v>0</v>
      </c>
      <c r="E105" s="937">
        <f t="shared" si="36"/>
        <v>0</v>
      </c>
      <c r="F105" s="937">
        <f t="shared" si="36"/>
        <v>0</v>
      </c>
      <c r="G105" s="937">
        <f t="shared" si="36"/>
        <v>0</v>
      </c>
      <c r="H105" s="937">
        <f t="shared" si="36"/>
        <v>0</v>
      </c>
      <c r="I105" s="937">
        <f t="shared" si="36"/>
        <v>0</v>
      </c>
      <c r="J105" s="937">
        <f t="shared" si="36"/>
        <v>0</v>
      </c>
      <c r="K105" s="937">
        <f t="shared" si="36"/>
        <v>0</v>
      </c>
      <c r="L105" s="937">
        <f t="shared" si="36"/>
        <v>0</v>
      </c>
      <c r="M105" s="937">
        <f t="shared" si="36"/>
        <v>0</v>
      </c>
      <c r="N105" s="937">
        <f t="shared" si="36"/>
        <v>0</v>
      </c>
      <c r="O105" s="937">
        <f t="shared" si="36"/>
        <v>0</v>
      </c>
    </row>
    <row r="106" spans="1:15" ht="17.25" hidden="1" customHeight="1" x14ac:dyDescent="0.2">
      <c r="A106" s="276" t="str">
        <f>A7</f>
        <v>Programi 7b</v>
      </c>
      <c r="B106" s="937" t="str">
        <f>C7</f>
        <v>Këshillimi Bujqësor</v>
      </c>
      <c r="C106" s="937" t="e">
        <f>#REF!</f>
        <v>#REF!</v>
      </c>
      <c r="D106" s="937" t="e">
        <f>#REF!</f>
        <v>#REF!</v>
      </c>
      <c r="E106" s="937" t="e">
        <f>#REF!</f>
        <v>#REF!</v>
      </c>
      <c r="F106" s="937" t="e">
        <f>#REF!</f>
        <v>#REF!</v>
      </c>
      <c r="G106" s="937" t="e">
        <f>#REF!</f>
        <v>#REF!</v>
      </c>
      <c r="H106" s="937" t="e">
        <f>#REF!</f>
        <v>#REF!</v>
      </c>
      <c r="I106" s="937" t="e">
        <f>#REF!</f>
        <v>#REF!</v>
      </c>
      <c r="J106" s="937" t="e">
        <f>#REF!</f>
        <v>#REF!</v>
      </c>
      <c r="K106" s="937" t="e">
        <f>#REF!</f>
        <v>#REF!</v>
      </c>
      <c r="L106" s="937" t="e">
        <f>#REF!</f>
        <v>#REF!</v>
      </c>
      <c r="M106" s="937" t="e">
        <f>#REF!</f>
        <v>#REF!</v>
      </c>
      <c r="N106" s="937" t="e">
        <f>#REF!</f>
        <v>#REF!</v>
      </c>
      <c r="O106" s="937" t="e">
        <f>#REF!</f>
        <v>#REF!</v>
      </c>
    </row>
    <row r="107" spans="1:15" ht="17.25" hidden="1" customHeight="1" x14ac:dyDescent="0.2">
      <c r="A107" s="646" t="str">
        <f>'(B3) Struktura Funksionale'!B43</f>
        <v>04222</v>
      </c>
      <c r="B107" s="568"/>
      <c r="C107" s="568"/>
      <c r="D107" s="568"/>
      <c r="E107" s="568"/>
      <c r="F107" s="568"/>
      <c r="G107" s="569"/>
      <c r="H107" s="570"/>
      <c r="I107" s="571"/>
      <c r="J107" s="568"/>
      <c r="K107" s="568"/>
      <c r="L107" s="568"/>
      <c r="M107" s="568"/>
      <c r="N107" s="568"/>
      <c r="O107" s="569"/>
    </row>
    <row r="108" spans="1:15" ht="24.75" hidden="1" customHeight="1" x14ac:dyDescent="0.2">
      <c r="A108" s="933" t="str">
        <f t="shared" ref="A108:G108" si="37">A69</f>
        <v>SHPENZIME TË PRITSHME</v>
      </c>
      <c r="B108" s="934">
        <f t="shared" si="37"/>
        <v>0</v>
      </c>
      <c r="C108" s="934">
        <f t="shared" si="37"/>
        <v>0</v>
      </c>
      <c r="D108" s="934">
        <f t="shared" si="37"/>
        <v>0</v>
      </c>
      <c r="E108" s="934">
        <f t="shared" si="37"/>
        <v>0</v>
      </c>
      <c r="F108" s="934">
        <f t="shared" si="37"/>
        <v>0</v>
      </c>
      <c r="G108" s="954">
        <f t="shared" si="37"/>
        <v>0</v>
      </c>
      <c r="H108" s="131"/>
      <c r="I108" s="955" t="str">
        <f t="shared" ref="I108:O108" si="38">I69</f>
        <v xml:space="preserve">TË ARDHURAT E PRITSHME </v>
      </c>
      <c r="J108" s="934">
        <f t="shared" si="38"/>
        <v>0</v>
      </c>
      <c r="K108" s="934">
        <f t="shared" si="38"/>
        <v>0</v>
      </c>
      <c r="L108" s="934">
        <f t="shared" si="38"/>
        <v>0</v>
      </c>
      <c r="M108" s="934">
        <f t="shared" si="38"/>
        <v>0</v>
      </c>
      <c r="N108" s="934">
        <f t="shared" si="38"/>
        <v>0</v>
      </c>
      <c r="O108" s="954">
        <f t="shared" si="38"/>
        <v>0</v>
      </c>
    </row>
    <row r="109" spans="1:15" ht="21" hidden="1" customHeight="1" x14ac:dyDescent="0.2">
      <c r="A109" s="211"/>
      <c r="B109" s="417">
        <f t="shared" ref="B109:G109" si="39">B70</f>
        <v>2019</v>
      </c>
      <c r="C109" s="417">
        <f t="shared" si="39"/>
        <v>2020</v>
      </c>
      <c r="D109" s="417">
        <f t="shared" si="39"/>
        <v>2021</v>
      </c>
      <c r="E109" s="251">
        <f t="shared" si="39"/>
        <v>2022</v>
      </c>
      <c r="F109" s="251">
        <f t="shared" si="39"/>
        <v>2023</v>
      </c>
      <c r="G109" s="251">
        <f t="shared" si="39"/>
        <v>2024</v>
      </c>
      <c r="H109" s="212"/>
      <c r="I109" s="414"/>
      <c r="J109" s="417">
        <f t="shared" ref="J109:O109" si="40">J70</f>
        <v>2019</v>
      </c>
      <c r="K109" s="417">
        <f t="shared" si="40"/>
        <v>2020</v>
      </c>
      <c r="L109" s="417">
        <f t="shared" si="40"/>
        <v>2021</v>
      </c>
      <c r="M109" s="251">
        <f t="shared" si="40"/>
        <v>2022</v>
      </c>
      <c r="N109" s="251">
        <f t="shared" si="40"/>
        <v>2023</v>
      </c>
      <c r="O109" s="251">
        <f t="shared" si="40"/>
        <v>2024</v>
      </c>
    </row>
    <row r="110" spans="1:15" ht="12.75" hidden="1" x14ac:dyDescent="0.2">
      <c r="A110" s="423"/>
      <c r="B110" s="391"/>
      <c r="C110" s="425"/>
      <c r="D110" s="426"/>
      <c r="E110" s="349"/>
      <c r="F110" s="349"/>
      <c r="G110" s="350"/>
      <c r="H110" s="131"/>
      <c r="I110" s="423"/>
      <c r="J110" s="424"/>
      <c r="K110" s="347"/>
      <c r="L110" s="348"/>
      <c r="M110" s="349"/>
      <c r="N110" s="349"/>
      <c r="O110" s="350"/>
    </row>
    <row r="111" spans="1:15" ht="12.75" hidden="1" x14ac:dyDescent="0.2">
      <c r="A111" s="137" t="str">
        <f>A72</f>
        <v>SHPENZIME TË PRITSHME</v>
      </c>
      <c r="B111" s="34">
        <f>VLOOKUP(A106,'(C1) Shpenzimet vitet e kaluara'!A$9:O$177,5,FALSE)</f>
        <v>0</v>
      </c>
      <c r="C111" s="34">
        <f>VLOOKUP(A106,'(C1) Shpenzimet vitet e kaluara'!A$9:O$177,9,FALSE)</f>
        <v>0</v>
      </c>
      <c r="D111" s="34">
        <f>VLOOKUP(A106,'(C1) Shpenzimet vitet e kaluara'!A$9:O$177,13,FALSE)</f>
        <v>0</v>
      </c>
      <c r="E111" s="37"/>
      <c r="F111" s="37"/>
      <c r="G111" s="37"/>
      <c r="H111" s="131"/>
      <c r="I111" s="938" t="str">
        <f t="shared" ref="I111:O111" si="41">I72</f>
        <v>VLERËSIM I ARDHURAVE NGA TARIFAT</v>
      </c>
      <c r="J111" s="939">
        <f t="shared" si="41"/>
        <v>0</v>
      </c>
      <c r="K111" s="939">
        <f t="shared" si="41"/>
        <v>0</v>
      </c>
      <c r="L111" s="939">
        <f t="shared" si="41"/>
        <v>0</v>
      </c>
      <c r="M111" s="939">
        <f t="shared" si="41"/>
        <v>0</v>
      </c>
      <c r="N111" s="939">
        <f t="shared" si="41"/>
        <v>0</v>
      </c>
      <c r="O111" s="940">
        <f t="shared" si="41"/>
        <v>0</v>
      </c>
    </row>
    <row r="112" spans="1:15" ht="12.75" hidden="1" x14ac:dyDescent="0.2">
      <c r="A112" s="125"/>
      <c r="B112" s="210"/>
      <c r="C112" s="126"/>
      <c r="D112" s="126"/>
      <c r="E112" s="10"/>
      <c r="F112" s="10"/>
      <c r="G112" s="133"/>
      <c r="H112" s="10"/>
      <c r="I112" s="137" t="str">
        <f>I73</f>
        <v>VLERËSIM I ARDHURAVE NGA TARIFAT</v>
      </c>
      <c r="J112" s="35">
        <f>VLOOKUP($A106,'(C1) Shpenzimet vitet e kaluara'!$A$9:$O$177,6,FALSE)</f>
        <v>0</v>
      </c>
      <c r="K112" s="35">
        <f>VLOOKUP($A106,'(C1) Shpenzimet vitet e kaluara'!$A$9:$O$177,10,FALSE)</f>
        <v>0</v>
      </c>
      <c r="L112" s="35">
        <f>VLOOKUP($A106,'(C1) Shpenzimet vitet e kaluara'!$A$9:$O$177,14,FALSE)</f>
        <v>0</v>
      </c>
      <c r="M112" s="37"/>
      <c r="N112" s="37"/>
      <c r="O112" s="37"/>
    </row>
    <row r="113" spans="1:15" ht="12.75" hidden="1" x14ac:dyDescent="0.2">
      <c r="A113" s="944" t="str">
        <f t="shared" ref="A113:G114" si="42">A74</f>
        <v>SHPENZIME TË PRITSHME</v>
      </c>
      <c r="B113" s="945">
        <f t="shared" si="42"/>
        <v>0</v>
      </c>
      <c r="C113" s="945">
        <f t="shared" si="42"/>
        <v>0</v>
      </c>
      <c r="D113" s="945">
        <f t="shared" si="42"/>
        <v>0</v>
      </c>
      <c r="E113" s="945">
        <f t="shared" si="42"/>
        <v>0</v>
      </c>
      <c r="F113" s="945">
        <f t="shared" si="42"/>
        <v>0</v>
      </c>
      <c r="G113" s="946">
        <f t="shared" si="42"/>
        <v>0</v>
      </c>
      <c r="H113" s="10"/>
    </row>
    <row r="114" spans="1:15" ht="12.75" hidden="1" x14ac:dyDescent="0.2">
      <c r="A114" s="938" t="str">
        <f t="shared" si="42"/>
        <v>KOSTO DIREKTE PËR PROJEKTET DHE SHPENZIMET KAPITALE</v>
      </c>
      <c r="B114" s="939">
        <f t="shared" si="42"/>
        <v>0</v>
      </c>
      <c r="C114" s="939">
        <f t="shared" si="42"/>
        <v>0</v>
      </c>
      <c r="D114" s="939">
        <f t="shared" si="42"/>
        <v>0</v>
      </c>
      <c r="E114" s="939">
        <f t="shared" si="42"/>
        <v>0</v>
      </c>
      <c r="F114" s="939">
        <f t="shared" si="42"/>
        <v>0</v>
      </c>
      <c r="G114" s="940">
        <f t="shared" si="42"/>
        <v>0</v>
      </c>
      <c r="H114" s="31"/>
      <c r="I114" s="938" t="str">
        <f t="shared" ref="I114:I119" si="43">I75</f>
        <v>VLERËSIMI I TË ARDHURAVE ME DESTINACION</v>
      </c>
      <c r="J114" s="939"/>
      <c r="K114" s="939"/>
      <c r="L114" s="939"/>
      <c r="M114" s="939"/>
      <c r="N114" s="939"/>
      <c r="O114" s="940"/>
    </row>
    <row r="115" spans="1:15" ht="12.75" hidden="1" x14ac:dyDescent="0.2">
      <c r="A115" s="124" t="str">
        <f t="shared" ref="A115:D137" si="44">A76</f>
        <v>Pagat</v>
      </c>
      <c r="B115" s="941">
        <f t="shared" si="44"/>
        <v>600</v>
      </c>
      <c r="C115" s="942">
        <f t="shared" si="44"/>
        <v>0</v>
      </c>
      <c r="D115" s="943">
        <f t="shared" si="44"/>
        <v>0</v>
      </c>
      <c r="E115" s="37"/>
      <c r="F115" s="37"/>
      <c r="G115" s="37"/>
      <c r="H115" s="31"/>
      <c r="I115" s="390" t="str">
        <f t="shared" si="43"/>
        <v>Transferta e kushtëzuar</v>
      </c>
      <c r="J115" s="387"/>
      <c r="K115" s="389"/>
      <c r="L115" s="388"/>
      <c r="M115" s="128"/>
      <c r="N115" s="128"/>
      <c r="O115" s="132"/>
    </row>
    <row r="116" spans="1:15" ht="12.75" hidden="1" x14ac:dyDescent="0.2">
      <c r="A116" s="124" t="str">
        <f t="shared" si="44"/>
        <v>Sigurimet Shoqërore</v>
      </c>
      <c r="B116" s="941">
        <f t="shared" si="44"/>
        <v>601</v>
      </c>
      <c r="C116" s="942">
        <f t="shared" si="44"/>
        <v>0</v>
      </c>
      <c r="D116" s="943">
        <f t="shared" si="44"/>
        <v>0</v>
      </c>
      <c r="E116" s="37"/>
      <c r="F116" s="37"/>
      <c r="G116" s="37"/>
      <c r="H116" s="31"/>
      <c r="I116" s="390" t="str">
        <f t="shared" si="43"/>
        <v>Trasferta Specifike</v>
      </c>
      <c r="J116" s="387"/>
      <c r="K116" s="389"/>
      <c r="L116" s="388"/>
      <c r="M116" s="128"/>
      <c r="N116" s="128"/>
      <c r="O116" s="132"/>
    </row>
    <row r="117" spans="1:15" ht="12.75" hidden="1" x14ac:dyDescent="0.2">
      <c r="A117" s="124" t="str">
        <f t="shared" si="44"/>
        <v>Mallra dhe shërbime</v>
      </c>
      <c r="B117" s="941">
        <f t="shared" si="44"/>
        <v>602</v>
      </c>
      <c r="C117" s="942">
        <f t="shared" si="44"/>
        <v>0</v>
      </c>
      <c r="D117" s="943">
        <f t="shared" si="44"/>
        <v>0</v>
      </c>
      <c r="E117" s="37"/>
      <c r="F117" s="37"/>
      <c r="G117" s="37"/>
      <c r="H117" s="53"/>
      <c r="I117" s="390" t="str">
        <f t="shared" si="43"/>
        <v>Trashëgimi me destinacion</v>
      </c>
      <c r="J117" s="387"/>
      <c r="K117" s="389"/>
      <c r="L117" s="388"/>
      <c r="M117" s="302">
        <f>VLOOKUP($A106,'(C4) Trashëgimi me destinacion'!$A$8:$F$168,4,FALSE)</f>
        <v>0</v>
      </c>
      <c r="N117" s="548">
        <f>VLOOKUP($A106,'(C4) Trashëgimi me destinacion'!$A$8:$F$168,5,FALSE)</f>
        <v>0</v>
      </c>
      <c r="O117" s="548">
        <f>VLOOKUP($A106,'(C4) Trashëgimi me destinacion'!$A$8:$F$168,6,FALSE)</f>
        <v>0</v>
      </c>
    </row>
    <row r="118" spans="1:15" ht="12.75" hidden="1" x14ac:dyDescent="0.2">
      <c r="A118" s="124" t="str">
        <f t="shared" si="44"/>
        <v>Subvencione</v>
      </c>
      <c r="B118" s="941">
        <f t="shared" si="44"/>
        <v>603</v>
      </c>
      <c r="C118" s="942">
        <f t="shared" si="44"/>
        <v>0</v>
      </c>
      <c r="D118" s="943">
        <f t="shared" si="44"/>
        <v>0</v>
      </c>
      <c r="E118" s="37"/>
      <c r="F118" s="37"/>
      <c r="G118" s="37"/>
      <c r="H118" s="8"/>
      <c r="I118" s="390" t="str">
        <f t="shared" si="43"/>
        <v>Burime të tjera (përfshirë gjobat)</v>
      </c>
      <c r="J118" s="387"/>
      <c r="K118" s="389"/>
      <c r="L118" s="388"/>
      <c r="M118" s="128"/>
      <c r="N118" s="128"/>
      <c r="O118" s="132"/>
    </row>
    <row r="119" spans="1:15" ht="12.75" hidden="1" x14ac:dyDescent="0.2">
      <c r="A119" s="124" t="str">
        <f t="shared" si="44"/>
        <v>Të tjera transferta korrente të brendshme</v>
      </c>
      <c r="B119" s="941">
        <f t="shared" si="44"/>
        <v>604</v>
      </c>
      <c r="C119" s="942">
        <f t="shared" si="44"/>
        <v>0</v>
      </c>
      <c r="D119" s="943">
        <f t="shared" si="44"/>
        <v>0</v>
      </c>
      <c r="E119" s="37"/>
      <c r="F119" s="37"/>
      <c r="G119" s="37"/>
      <c r="H119" s="53"/>
      <c r="I119" s="390" t="str">
        <f t="shared" si="43"/>
        <v>VLERËSIMI I TË ARDHURAVE ME DESTINACION</v>
      </c>
      <c r="J119" s="35">
        <f>VLOOKUP($A106,'(C1) Shpenzimet vitet e kaluara'!$A$9:$O$177,7,FALSE)</f>
        <v>0</v>
      </c>
      <c r="K119" s="35">
        <f>VLOOKUP($A106,'(C1) Shpenzimet vitet e kaluara'!$A$9:$O$177,11,FALSE)</f>
        <v>0</v>
      </c>
      <c r="L119" s="35">
        <f>VLOOKUP($A106,'(C1) Shpenzimet vitet e kaluara'!$A$9:$O$177,15,FALSE)</f>
        <v>0</v>
      </c>
      <c r="M119" s="129">
        <f>SUM(M115:M118)</f>
        <v>0</v>
      </c>
      <c r="N119" s="129">
        <f t="shared" ref="N119:O119" si="45">SUM(N115:N118)</f>
        <v>0</v>
      </c>
      <c r="O119" s="129">
        <f t="shared" si="45"/>
        <v>0</v>
      </c>
    </row>
    <row r="120" spans="1:15" ht="12.75" hidden="1" x14ac:dyDescent="0.2">
      <c r="A120" s="124" t="str">
        <f t="shared" si="44"/>
        <v>Transferta korrente të huaja</v>
      </c>
      <c r="B120" s="941">
        <f t="shared" si="44"/>
        <v>605</v>
      </c>
      <c r="C120" s="942">
        <f t="shared" si="44"/>
        <v>0</v>
      </c>
      <c r="D120" s="943">
        <f t="shared" si="44"/>
        <v>0</v>
      </c>
      <c r="E120" s="37"/>
      <c r="F120" s="37"/>
      <c r="G120" s="37"/>
      <c r="H120" s="53"/>
    </row>
    <row r="121" spans="1:15" ht="12.75" hidden="1" x14ac:dyDescent="0.2">
      <c r="A121" s="124" t="str">
        <f t="shared" si="44"/>
        <v>Transferta për Buxhetet Familiare dhe Individët</v>
      </c>
      <c r="B121" s="941">
        <f t="shared" si="44"/>
        <v>606</v>
      </c>
      <c r="C121" s="942">
        <f t="shared" si="44"/>
        <v>0</v>
      </c>
      <c r="D121" s="943">
        <f t="shared" si="44"/>
        <v>0</v>
      </c>
      <c r="E121" s="37"/>
      <c r="F121" s="37"/>
      <c r="G121" s="37"/>
      <c r="H121" s="53"/>
      <c r="I121" s="137" t="str">
        <f>I82</f>
        <v xml:space="preserve">TË ARDHURAT E PRITSHME </v>
      </c>
      <c r="J121" s="34">
        <f>J112+J119</f>
        <v>0</v>
      </c>
      <c r="K121" s="34">
        <f>K112+K119</f>
        <v>0</v>
      </c>
      <c r="L121" s="34">
        <f>L112+L119</f>
        <v>0</v>
      </c>
      <c r="M121" s="129">
        <f>M119+M112</f>
        <v>0</v>
      </c>
      <c r="N121" s="129">
        <f>N119+N112</f>
        <v>0</v>
      </c>
      <c r="O121" s="129">
        <f>O119+O112</f>
        <v>0</v>
      </c>
    </row>
    <row r="122" spans="1:15" ht="12.75" hidden="1" x14ac:dyDescent="0.2">
      <c r="A122" s="124" t="str">
        <f t="shared" si="44"/>
        <v>Shpenzimet kapitale</v>
      </c>
      <c r="B122" s="941" t="str">
        <f t="shared" si="44"/>
        <v>230 / 231</v>
      </c>
      <c r="C122" s="942">
        <f t="shared" si="44"/>
        <v>0</v>
      </c>
      <c r="D122" s="943">
        <f t="shared" si="44"/>
        <v>0</v>
      </c>
      <c r="E122" s="37"/>
      <c r="F122" s="37"/>
      <c r="G122" s="37"/>
      <c r="H122" s="53"/>
    </row>
    <row r="123" spans="1:15" ht="12.75" hidden="1" x14ac:dyDescent="0.2">
      <c r="A123" s="124" t="str">
        <f t="shared" si="44"/>
        <v>Rezerva</v>
      </c>
      <c r="B123" s="941">
        <f t="shared" si="44"/>
        <v>609</v>
      </c>
      <c r="C123" s="942">
        <f t="shared" si="44"/>
        <v>0</v>
      </c>
      <c r="D123" s="943">
        <f t="shared" si="44"/>
        <v>0</v>
      </c>
      <c r="E123" s="37"/>
      <c r="F123" s="37"/>
      <c r="G123" s="37"/>
      <c r="H123" s="53"/>
    </row>
    <row r="124" spans="1:15" ht="12.75" hidden="1" x14ac:dyDescent="0.2">
      <c r="A124" s="124" t="str">
        <f t="shared" si="44"/>
        <v>Interesa per kredi direkte ose bono</v>
      </c>
      <c r="B124" s="941">
        <f t="shared" si="44"/>
        <v>650</v>
      </c>
      <c r="C124" s="942">
        <f t="shared" si="44"/>
        <v>0</v>
      </c>
      <c r="D124" s="943">
        <f t="shared" si="44"/>
        <v>0</v>
      </c>
      <c r="E124" s="37"/>
      <c r="F124" s="37"/>
      <c r="G124" s="37"/>
      <c r="H124" s="53"/>
    </row>
    <row r="125" spans="1:15" ht="12.75" hidden="1" x14ac:dyDescent="0.2">
      <c r="A125" s="124" t="str">
        <f t="shared" si="44"/>
        <v>Të tjera</v>
      </c>
      <c r="B125" s="941" t="str">
        <f t="shared" si="44"/>
        <v>69 / ?</v>
      </c>
      <c r="C125" s="942">
        <f t="shared" si="44"/>
        <v>0</v>
      </c>
      <c r="D125" s="943">
        <f t="shared" si="44"/>
        <v>0</v>
      </c>
      <c r="E125" s="37"/>
      <c r="F125" s="37"/>
      <c r="G125" s="37"/>
      <c r="H125" s="53"/>
      <c r="I125" s="947" t="str">
        <f t="shared" ref="I125:O126" si="46">I86</f>
        <v>SHUMA E KËRKUAR NETO</v>
      </c>
      <c r="J125" s="948">
        <f t="shared" si="46"/>
        <v>0</v>
      </c>
      <c r="K125" s="948">
        <f t="shared" si="46"/>
        <v>0</v>
      </c>
      <c r="L125" s="948">
        <f t="shared" si="46"/>
        <v>0</v>
      </c>
      <c r="M125" s="948">
        <f t="shared" si="46"/>
        <v>0</v>
      </c>
      <c r="N125" s="948">
        <f t="shared" si="46"/>
        <v>0</v>
      </c>
      <c r="O125" s="949">
        <f t="shared" si="46"/>
        <v>0</v>
      </c>
    </row>
    <row r="126" spans="1:15" ht="12.75" hidden="1" customHeight="1" x14ac:dyDescent="0.2">
      <c r="A126" s="306" t="str">
        <f t="shared" si="44"/>
        <v>KOSTO DIREKTE PËR PROJEKTET DHE SHPENZIMET KAPITALE</v>
      </c>
      <c r="B126" s="941">
        <f t="shared" si="44"/>
        <v>0</v>
      </c>
      <c r="C126" s="942">
        <f t="shared" si="44"/>
        <v>0</v>
      </c>
      <c r="D126" s="943">
        <f t="shared" si="44"/>
        <v>0</v>
      </c>
      <c r="E126" s="129">
        <f>SUM(E115:E125)</f>
        <v>0</v>
      </c>
      <c r="F126" s="129">
        <f t="shared" ref="F126:G126" si="47">SUM(F115:F125)</f>
        <v>0</v>
      </c>
      <c r="G126" s="129">
        <f t="shared" si="47"/>
        <v>0</v>
      </c>
      <c r="H126" s="53"/>
      <c r="I126" s="950">
        <f t="shared" si="46"/>
        <v>0</v>
      </c>
      <c r="J126" s="951">
        <f t="shared" si="46"/>
        <v>0</v>
      </c>
      <c r="K126" s="951">
        <f t="shared" si="46"/>
        <v>0</v>
      </c>
      <c r="L126" s="951">
        <f t="shared" si="46"/>
        <v>0</v>
      </c>
      <c r="M126" s="951">
        <f t="shared" si="46"/>
        <v>0</v>
      </c>
      <c r="N126" s="951">
        <f t="shared" si="46"/>
        <v>0</v>
      </c>
      <c r="O126" s="952">
        <f t="shared" si="46"/>
        <v>0</v>
      </c>
    </row>
    <row r="127" spans="1:15" ht="12.75" hidden="1" x14ac:dyDescent="0.2">
      <c r="A127" s="938" t="str">
        <f t="shared" si="44"/>
        <v>SHPENZIME KORRENTE</v>
      </c>
      <c r="B127" s="939">
        <f t="shared" si="44"/>
        <v>0</v>
      </c>
      <c r="C127" s="939">
        <f t="shared" si="44"/>
        <v>0</v>
      </c>
      <c r="D127" s="939">
        <f t="shared" si="44"/>
        <v>0</v>
      </c>
      <c r="E127" s="939">
        <f>E88</f>
        <v>0</v>
      </c>
      <c r="F127" s="939">
        <f>F88</f>
        <v>0</v>
      </c>
      <c r="G127" s="940">
        <f>G88</f>
        <v>0</v>
      </c>
      <c r="H127" s="53"/>
      <c r="I127" s="17" t="str">
        <f>I88</f>
        <v>SHUMA E KËRKUAR NETO</v>
      </c>
      <c r="J127" s="18">
        <f t="shared" ref="J127:O127" si="48">B111-J121</f>
        <v>0</v>
      </c>
      <c r="K127" s="18">
        <f t="shared" si="48"/>
        <v>0</v>
      </c>
      <c r="L127" s="18">
        <f t="shared" si="48"/>
        <v>0</v>
      </c>
      <c r="M127" s="18">
        <f t="shared" si="48"/>
        <v>0</v>
      </c>
      <c r="N127" s="18">
        <f t="shared" si="48"/>
        <v>0</v>
      </c>
      <c r="O127" s="18">
        <f t="shared" si="48"/>
        <v>0</v>
      </c>
    </row>
    <row r="128" spans="1:15" ht="12.75" hidden="1" x14ac:dyDescent="0.2">
      <c r="A128" s="124" t="str">
        <f t="shared" si="44"/>
        <v>Pagat</v>
      </c>
      <c r="B128" s="941">
        <f t="shared" si="44"/>
        <v>600</v>
      </c>
      <c r="C128" s="942">
        <f t="shared" si="44"/>
        <v>0</v>
      </c>
      <c r="D128" s="943">
        <f t="shared" si="44"/>
        <v>0</v>
      </c>
      <c r="E128" s="37"/>
      <c r="F128" s="37"/>
      <c r="G128" s="37"/>
      <c r="H128" s="53"/>
      <c r="I128" s="53"/>
      <c r="J128" s="53"/>
      <c r="K128" s="53"/>
      <c r="L128" s="14"/>
      <c r="M128" s="54"/>
    </row>
    <row r="129" spans="1:15" ht="12.75" hidden="1" x14ac:dyDescent="0.2">
      <c r="A129" s="124" t="str">
        <f t="shared" si="44"/>
        <v>Sigurimet Shoqërore</v>
      </c>
      <c r="B129" s="941">
        <f t="shared" si="44"/>
        <v>601</v>
      </c>
      <c r="C129" s="942">
        <f t="shared" si="44"/>
        <v>0</v>
      </c>
      <c r="D129" s="943">
        <f t="shared" si="44"/>
        <v>0</v>
      </c>
      <c r="E129" s="37"/>
      <c r="F129" s="37"/>
      <c r="G129" s="37"/>
      <c r="H129" s="53"/>
    </row>
    <row r="130" spans="1:15" ht="12.75" hidden="1" x14ac:dyDescent="0.2">
      <c r="A130" s="124" t="str">
        <f t="shared" si="44"/>
        <v>Mallra dhe shërbime</v>
      </c>
      <c r="B130" s="941">
        <f t="shared" si="44"/>
        <v>602</v>
      </c>
      <c r="C130" s="942">
        <f t="shared" si="44"/>
        <v>0</v>
      </c>
      <c r="D130" s="943">
        <f t="shared" si="44"/>
        <v>0</v>
      </c>
      <c r="E130" s="37"/>
      <c r="F130" s="37"/>
      <c r="G130" s="37"/>
      <c r="H130" s="53"/>
      <c r="I130" s="252" t="str">
        <f>I91</f>
        <v>Angazhimet</v>
      </c>
      <c r="J130" s="1002" t="str">
        <f>J91</f>
        <v>Vlera Totale për Aktivitet</v>
      </c>
      <c r="K130" s="1003"/>
      <c r="L130" s="1004"/>
      <c r="M130" s="129">
        <f>VLOOKUP($A106,'(C5) Angazhimet'!$A$8:$F$168,4,FALSE)</f>
        <v>0</v>
      </c>
      <c r="N130" s="129">
        <f>VLOOKUP($A106,'(C5) Angazhimet'!$A$8:$F$168,5,FALSE)</f>
        <v>0</v>
      </c>
      <c r="O130" s="129">
        <f>VLOOKUP($A106,'(C5) Angazhimet'!$A$8:$F$168,6,FALSE)</f>
        <v>0</v>
      </c>
    </row>
    <row r="131" spans="1:15" ht="12.75" hidden="1" x14ac:dyDescent="0.2">
      <c r="A131" s="124" t="str">
        <f t="shared" si="44"/>
        <v>Subvencione</v>
      </c>
      <c r="B131" s="941">
        <f t="shared" si="44"/>
        <v>603</v>
      </c>
      <c r="C131" s="942">
        <f t="shared" si="44"/>
        <v>0</v>
      </c>
      <c r="D131" s="943">
        <f t="shared" si="44"/>
        <v>0</v>
      </c>
      <c r="E131" s="37"/>
      <c r="F131" s="37"/>
      <c r="G131" s="37"/>
      <c r="H131" s="53"/>
      <c r="I131" s="318" t="str">
        <f>I92</f>
        <v>Qëllime</v>
      </c>
      <c r="J131" s="1002" t="str">
        <f>J92</f>
        <v>Shpenzimet kapitale</v>
      </c>
      <c r="K131" s="1003"/>
      <c r="L131" s="1004"/>
      <c r="M131" s="128"/>
      <c r="N131" s="128"/>
      <c r="O131" s="132"/>
    </row>
    <row r="132" spans="1:15" ht="12.75" hidden="1" x14ac:dyDescent="0.2">
      <c r="A132" s="124" t="str">
        <f t="shared" si="44"/>
        <v>Të tjera transferta korrente të brendshme</v>
      </c>
      <c r="B132" s="941">
        <f t="shared" si="44"/>
        <v>604</v>
      </c>
      <c r="C132" s="942">
        <f t="shared" si="44"/>
        <v>0</v>
      </c>
      <c r="D132" s="943">
        <f t="shared" si="44"/>
        <v>0</v>
      </c>
      <c r="E132" s="37"/>
      <c r="F132" s="37"/>
      <c r="G132" s="37"/>
      <c r="H132" s="53"/>
      <c r="I132" s="315"/>
      <c r="J132" s="1002" t="str">
        <f>J93</f>
        <v>Mallra dhe shërbime</v>
      </c>
      <c r="K132" s="1003"/>
      <c r="L132" s="1004"/>
      <c r="M132" s="128"/>
      <c r="N132" s="128"/>
      <c r="O132" s="132"/>
    </row>
    <row r="133" spans="1:15" ht="12.75" hidden="1" x14ac:dyDescent="0.2">
      <c r="A133" s="124" t="str">
        <f t="shared" si="44"/>
        <v>Transferta korrente të huaja</v>
      </c>
      <c r="B133" s="941">
        <f t="shared" si="44"/>
        <v>605</v>
      </c>
      <c r="C133" s="942">
        <f t="shared" si="44"/>
        <v>0</v>
      </c>
      <c r="D133" s="943">
        <f t="shared" si="44"/>
        <v>0</v>
      </c>
      <c r="E133" s="37"/>
      <c r="F133" s="37"/>
      <c r="G133" s="37"/>
      <c r="H133" s="53"/>
      <c r="I133" s="315"/>
      <c r="J133" s="1002" t="str">
        <f>J94</f>
        <v>Qëllime të mëtejshme</v>
      </c>
      <c r="K133" s="1003"/>
      <c r="L133" s="1004"/>
      <c r="M133" s="128"/>
      <c r="N133" s="128"/>
      <c r="O133" s="132"/>
    </row>
    <row r="134" spans="1:15" ht="12.75" hidden="1" x14ac:dyDescent="0.2">
      <c r="A134" s="124" t="str">
        <f t="shared" si="44"/>
        <v>Transferta për Buxhetet Familiare dhe Individët</v>
      </c>
      <c r="B134" s="941">
        <f t="shared" si="44"/>
        <v>606</v>
      </c>
      <c r="C134" s="942">
        <f t="shared" si="44"/>
        <v>0</v>
      </c>
      <c r="D134" s="943">
        <f t="shared" si="44"/>
        <v>0</v>
      </c>
      <c r="E134" s="37"/>
      <c r="F134" s="37"/>
      <c r="G134" s="37"/>
      <c r="H134" s="53"/>
      <c r="I134" s="315"/>
      <c r="J134" s="998"/>
      <c r="K134" s="998"/>
      <c r="L134" s="998"/>
      <c r="M134" s="344" t="str">
        <f>IF(SUM(M131:M133)=M130,"OK","STOP")</f>
        <v>OK</v>
      </c>
      <c r="N134" s="344" t="str">
        <f>IF(SUM(N131:N133)=N130,"OK","STOP")</f>
        <v>OK</v>
      </c>
      <c r="O134" s="344" t="str">
        <f>IF(SUM(O131:O133)=O130,"OK","STOP")</f>
        <v>OK</v>
      </c>
    </row>
    <row r="135" spans="1:15" ht="12.75" hidden="1" x14ac:dyDescent="0.2">
      <c r="A135" s="648" t="str">
        <f t="shared" si="44"/>
        <v>Shpenzimet kapitale</v>
      </c>
      <c r="B135" s="968" t="str">
        <f t="shared" si="44"/>
        <v>230 / 231</v>
      </c>
      <c r="C135" s="969">
        <f t="shared" si="44"/>
        <v>0</v>
      </c>
      <c r="D135" s="970">
        <f t="shared" si="44"/>
        <v>0</v>
      </c>
      <c r="E135" s="129"/>
      <c r="F135" s="129"/>
      <c r="G135" s="129"/>
      <c r="H135" s="53"/>
      <c r="I135" s="421" t="str">
        <f>I96</f>
        <v>Shpjegimet teknike</v>
      </c>
      <c r="J135" s="10"/>
      <c r="K135" s="10"/>
      <c r="L135" s="10"/>
      <c r="M135" s="10"/>
      <c r="N135" s="10"/>
      <c r="O135" s="10"/>
    </row>
    <row r="136" spans="1:15" ht="12.75" hidden="1" x14ac:dyDescent="0.2">
      <c r="A136" s="124" t="str">
        <f t="shared" si="44"/>
        <v>Rezerva</v>
      </c>
      <c r="B136" s="941">
        <f t="shared" si="44"/>
        <v>609</v>
      </c>
      <c r="C136" s="942">
        <f t="shared" si="44"/>
        <v>0</v>
      </c>
      <c r="D136" s="943">
        <f t="shared" si="44"/>
        <v>0</v>
      </c>
      <c r="E136" s="37"/>
      <c r="F136" s="37"/>
      <c r="G136" s="37"/>
      <c r="H136" s="53"/>
      <c r="I136" s="419">
        <f>M109</f>
        <v>2022</v>
      </c>
      <c r="J136" s="983"/>
      <c r="K136" s="984"/>
      <c r="L136" s="984"/>
      <c r="M136" s="984"/>
      <c r="N136" s="984"/>
      <c r="O136" s="985"/>
    </row>
    <row r="137" spans="1:15" ht="12.75" hidden="1" x14ac:dyDescent="0.2">
      <c r="A137" s="124" t="str">
        <f t="shared" si="44"/>
        <v>Interesa per kredi direkte ose bono</v>
      </c>
      <c r="B137" s="971">
        <f t="shared" si="44"/>
        <v>650</v>
      </c>
      <c r="C137" s="972">
        <f t="shared" si="44"/>
        <v>0</v>
      </c>
      <c r="D137" s="973">
        <f t="shared" si="44"/>
        <v>0</v>
      </c>
      <c r="E137" s="37"/>
      <c r="F137" s="37"/>
      <c r="G137" s="37"/>
      <c r="H137" s="53"/>
      <c r="I137" s="420"/>
      <c r="J137" s="986"/>
      <c r="K137" s="987"/>
      <c r="L137" s="987"/>
      <c r="M137" s="987"/>
      <c r="N137" s="987"/>
      <c r="O137" s="988"/>
    </row>
    <row r="138" spans="1:15" ht="12.75" hidden="1" x14ac:dyDescent="0.2">
      <c r="A138" s="252" t="str">
        <f>A99</f>
        <v>Të tjera</v>
      </c>
      <c r="B138" s="941" t="str">
        <f>B99</f>
        <v>69 / ?</v>
      </c>
      <c r="C138" s="942">
        <f>C99</f>
        <v>0</v>
      </c>
      <c r="D138" s="439" t="str">
        <f>IF(OR(E138&lt;0,F138&lt;0,G138&lt;0),"STOP","OK!")</f>
        <v>OK!</v>
      </c>
      <c r="E138" s="130">
        <f>-E126+E111-(SUM(E128:E137))</f>
        <v>0</v>
      </c>
      <c r="F138" s="308">
        <f t="shared" ref="F138:G138" si="49">-F126+F111-(SUM(F128:F137))</f>
        <v>0</v>
      </c>
      <c r="G138" s="308">
        <f t="shared" si="49"/>
        <v>0</v>
      </c>
      <c r="H138" s="53"/>
      <c r="I138" s="419">
        <f>N109</f>
        <v>2023</v>
      </c>
      <c r="J138" s="983"/>
      <c r="K138" s="984"/>
      <c r="L138" s="984"/>
      <c r="M138" s="984"/>
      <c r="N138" s="984"/>
      <c r="O138" s="985"/>
    </row>
    <row r="139" spans="1:15" ht="12.75" hidden="1" x14ac:dyDescent="0.2">
      <c r="A139" s="124" t="str">
        <f>A100</f>
        <v>SHPENZIME KORRENTE</v>
      </c>
      <c r="B139" s="974"/>
      <c r="C139" s="975"/>
      <c r="D139" s="976"/>
      <c r="E139" s="129">
        <f>SUM(E128:E138)</f>
        <v>0</v>
      </c>
      <c r="F139" s="129">
        <f t="shared" ref="F139:G139" si="50">SUM(F128:F138)</f>
        <v>0</v>
      </c>
      <c r="G139" s="129">
        <f t="shared" si="50"/>
        <v>0</v>
      </c>
      <c r="H139" s="53"/>
      <c r="I139" s="420"/>
      <c r="J139" s="989"/>
      <c r="K139" s="990"/>
      <c r="L139" s="990"/>
      <c r="M139" s="990"/>
      <c r="N139" s="990"/>
      <c r="O139" s="991"/>
    </row>
    <row r="140" spans="1:15" ht="12.75" hidden="1" x14ac:dyDescent="0.2">
      <c r="A140" s="125"/>
      <c r="B140" s="210"/>
      <c r="C140" s="126"/>
      <c r="D140" s="126"/>
      <c r="E140" s="10"/>
      <c r="F140" s="10"/>
      <c r="G140" s="133"/>
      <c r="H140" s="53"/>
      <c r="I140" s="419">
        <f>O109</f>
        <v>2024</v>
      </c>
      <c r="J140" s="983"/>
      <c r="K140" s="984"/>
      <c r="L140" s="984"/>
      <c r="M140" s="984"/>
      <c r="N140" s="984"/>
      <c r="O140" s="985"/>
    </row>
    <row r="141" spans="1:15" ht="12.75" hidden="1" x14ac:dyDescent="0.2">
      <c r="A141" s="137" t="str">
        <f>A102</f>
        <v>SHPENZIME TË PRITSHME</v>
      </c>
      <c r="B141" s="34">
        <f>B111</f>
        <v>0</v>
      </c>
      <c r="C141" s="34">
        <f t="shared" ref="C141:D141" si="51">C111</f>
        <v>0</v>
      </c>
      <c r="D141" s="34">
        <f t="shared" si="51"/>
        <v>0</v>
      </c>
      <c r="E141" s="129">
        <f>E126+E139</f>
        <v>0</v>
      </c>
      <c r="F141" s="129">
        <f>F126+F139</f>
        <v>0</v>
      </c>
      <c r="G141" s="129">
        <f t="shared" ref="G141" si="52">G126+G139</f>
        <v>0</v>
      </c>
      <c r="H141" s="53"/>
      <c r="I141" s="420"/>
      <c r="J141" s="989"/>
      <c r="K141" s="990"/>
      <c r="L141" s="990"/>
      <c r="M141" s="990"/>
      <c r="N141" s="990"/>
      <c r="O141" s="991"/>
    </row>
    <row r="142" spans="1:15" ht="17.25" hidden="1" customHeight="1" x14ac:dyDescent="0.2"/>
    <row r="143" spans="1:15" ht="17.25" hidden="1" customHeight="1" x14ac:dyDescent="0.2"/>
    <row r="144" spans="1:15" ht="17.25" hidden="1" customHeight="1" x14ac:dyDescent="0.2">
      <c r="A144" s="213" t="str">
        <f t="shared" ref="A144:O144" si="53">A66</f>
        <v>Nënfunksioni 7</v>
      </c>
      <c r="B144" s="937" t="str">
        <f t="shared" si="53"/>
        <v>042 Bujqësia, pyjet, peshkimi dhe gjuetia</v>
      </c>
      <c r="C144" s="937">
        <f t="shared" si="53"/>
        <v>0</v>
      </c>
      <c r="D144" s="937">
        <f t="shared" si="53"/>
        <v>0</v>
      </c>
      <c r="E144" s="937">
        <f t="shared" si="53"/>
        <v>0</v>
      </c>
      <c r="F144" s="937">
        <f t="shared" si="53"/>
        <v>0</v>
      </c>
      <c r="G144" s="937">
        <f t="shared" si="53"/>
        <v>0</v>
      </c>
      <c r="H144" s="937">
        <f t="shared" si="53"/>
        <v>0</v>
      </c>
      <c r="I144" s="937">
        <f t="shared" si="53"/>
        <v>0</v>
      </c>
      <c r="J144" s="937">
        <f t="shared" si="53"/>
        <v>0</v>
      </c>
      <c r="K144" s="937">
        <f t="shared" si="53"/>
        <v>0</v>
      </c>
      <c r="L144" s="937">
        <f t="shared" si="53"/>
        <v>0</v>
      </c>
      <c r="M144" s="937">
        <f t="shared" si="53"/>
        <v>0</v>
      </c>
      <c r="N144" s="937">
        <f t="shared" si="53"/>
        <v>0</v>
      </c>
      <c r="O144" s="937">
        <f t="shared" si="53"/>
        <v>0</v>
      </c>
    </row>
    <row r="145" spans="1:15" ht="17.25" hidden="1" customHeight="1" x14ac:dyDescent="0.2">
      <c r="A145" s="276" t="str">
        <f>A8</f>
        <v>Programi 7c</v>
      </c>
      <c r="B145" s="937" t="str">
        <f>C8</f>
        <v>Veterineria</v>
      </c>
      <c r="C145" s="937" t="e">
        <f>#REF!</f>
        <v>#REF!</v>
      </c>
      <c r="D145" s="937" t="e">
        <f>#REF!</f>
        <v>#REF!</v>
      </c>
      <c r="E145" s="937" t="e">
        <f>#REF!</f>
        <v>#REF!</v>
      </c>
      <c r="F145" s="937" t="e">
        <f>#REF!</f>
        <v>#REF!</v>
      </c>
      <c r="G145" s="937" t="e">
        <f>#REF!</f>
        <v>#REF!</v>
      </c>
      <c r="H145" s="937" t="e">
        <f>#REF!</f>
        <v>#REF!</v>
      </c>
      <c r="I145" s="937" t="e">
        <f>#REF!</f>
        <v>#REF!</v>
      </c>
      <c r="J145" s="937" t="e">
        <f>#REF!</f>
        <v>#REF!</v>
      </c>
      <c r="K145" s="937" t="e">
        <f>#REF!</f>
        <v>#REF!</v>
      </c>
      <c r="L145" s="937" t="e">
        <f>#REF!</f>
        <v>#REF!</v>
      </c>
      <c r="M145" s="937" t="e">
        <f>#REF!</f>
        <v>#REF!</v>
      </c>
      <c r="N145" s="937" t="e">
        <f>#REF!</f>
        <v>#REF!</v>
      </c>
      <c r="O145" s="937" t="e">
        <f>#REF!</f>
        <v>#REF!</v>
      </c>
    </row>
    <row r="146" spans="1:15" ht="17.25" hidden="1" customHeight="1" x14ac:dyDescent="0.2">
      <c r="A146" s="646" t="str">
        <f>'(B3) Struktura Funksionale'!B44</f>
        <v>04223</v>
      </c>
      <c r="B146" s="568"/>
      <c r="C146" s="568"/>
      <c r="D146" s="568"/>
      <c r="E146" s="568"/>
      <c r="F146" s="568"/>
      <c r="G146" s="568"/>
      <c r="H146" s="568"/>
      <c r="I146" s="568"/>
      <c r="J146" s="568"/>
      <c r="K146" s="568"/>
      <c r="L146" s="568"/>
      <c r="M146" s="568"/>
      <c r="N146" s="568"/>
      <c r="O146" s="569"/>
    </row>
    <row r="147" spans="1:15" ht="22.5" hidden="1" customHeight="1" x14ac:dyDescent="0.2">
      <c r="A147" s="964" t="str">
        <f t="shared" ref="A147:G147" si="54">A69</f>
        <v>SHPENZIME TË PRITSHME</v>
      </c>
      <c r="B147" s="965">
        <f t="shared" si="54"/>
        <v>0</v>
      </c>
      <c r="C147" s="965">
        <f t="shared" si="54"/>
        <v>0</v>
      </c>
      <c r="D147" s="965">
        <f t="shared" si="54"/>
        <v>0</v>
      </c>
      <c r="E147" s="965">
        <f t="shared" si="54"/>
        <v>0</v>
      </c>
      <c r="F147" s="965">
        <f t="shared" si="54"/>
        <v>0</v>
      </c>
      <c r="G147" s="966">
        <f t="shared" si="54"/>
        <v>0</v>
      </c>
      <c r="H147" s="131"/>
      <c r="I147" s="967" t="str">
        <f t="shared" ref="I147:O147" si="55">I69</f>
        <v xml:space="preserve">TË ARDHURAT E PRITSHME </v>
      </c>
      <c r="J147" s="965">
        <f t="shared" si="55"/>
        <v>0</v>
      </c>
      <c r="K147" s="965">
        <f t="shared" si="55"/>
        <v>0</v>
      </c>
      <c r="L147" s="965">
        <f t="shared" si="55"/>
        <v>0</v>
      </c>
      <c r="M147" s="965">
        <f t="shared" si="55"/>
        <v>0</v>
      </c>
      <c r="N147" s="965">
        <f t="shared" si="55"/>
        <v>0</v>
      </c>
      <c r="O147" s="966">
        <f t="shared" si="55"/>
        <v>0</v>
      </c>
    </row>
    <row r="148" spans="1:15" ht="20.25" hidden="1" customHeight="1" x14ac:dyDescent="0.2">
      <c r="A148" s="211"/>
      <c r="B148" s="417">
        <f t="shared" ref="B148:G148" si="56">B70</f>
        <v>2019</v>
      </c>
      <c r="C148" s="417">
        <f t="shared" si="56"/>
        <v>2020</v>
      </c>
      <c r="D148" s="417">
        <f t="shared" si="56"/>
        <v>2021</v>
      </c>
      <c r="E148" s="251">
        <f t="shared" si="56"/>
        <v>2022</v>
      </c>
      <c r="F148" s="251">
        <f t="shared" si="56"/>
        <v>2023</v>
      </c>
      <c r="G148" s="251">
        <f t="shared" si="56"/>
        <v>2024</v>
      </c>
      <c r="H148" s="212"/>
      <c r="I148" s="307"/>
      <c r="J148" s="249">
        <f t="shared" ref="J148:O148" si="57">J70</f>
        <v>2019</v>
      </c>
      <c r="K148" s="249">
        <f t="shared" si="57"/>
        <v>2020</v>
      </c>
      <c r="L148" s="249">
        <f t="shared" si="57"/>
        <v>2021</v>
      </c>
      <c r="M148" s="250">
        <f t="shared" si="57"/>
        <v>2022</v>
      </c>
      <c r="N148" s="250">
        <f t="shared" si="57"/>
        <v>2023</v>
      </c>
      <c r="O148" s="250">
        <f t="shared" si="57"/>
        <v>2024</v>
      </c>
    </row>
    <row r="149" spans="1:15" ht="12.75" hidden="1" x14ac:dyDescent="0.2">
      <c r="A149" s="423"/>
      <c r="B149" s="427"/>
      <c r="C149" s="428"/>
      <c r="D149" s="426"/>
      <c r="E149" s="349"/>
      <c r="F149" s="349"/>
      <c r="G149" s="350"/>
      <c r="H149" s="131"/>
      <c r="I149" s="423"/>
      <c r="J149" s="349"/>
      <c r="K149" s="349"/>
      <c r="L149" s="349"/>
      <c r="M149" s="349"/>
      <c r="N149" s="349"/>
      <c r="O149" s="350"/>
    </row>
    <row r="150" spans="1:15" ht="12.75" hidden="1" x14ac:dyDescent="0.2">
      <c r="A150" s="137" t="str">
        <f>A72</f>
        <v>SHPENZIME TË PRITSHME</v>
      </c>
      <c r="B150" s="34">
        <f>VLOOKUP(A145,'(C1) Shpenzimet vitet e kaluara'!A$9:O$177,5,FALSE)</f>
        <v>0</v>
      </c>
      <c r="C150" s="34">
        <f>VLOOKUP(A145,'(C1) Shpenzimet vitet e kaluara'!A$9:O$177,9,FALSE)</f>
        <v>0</v>
      </c>
      <c r="D150" s="34">
        <f>VLOOKUP(A145,'(C1) Shpenzimet vitet e kaluara'!A$9:O$177,13,FALSE)</f>
        <v>0</v>
      </c>
      <c r="E150" s="37"/>
      <c r="F150" s="37"/>
      <c r="G150" s="37"/>
      <c r="I150" s="938" t="str">
        <f t="shared" ref="I150:O150" si="58">I72</f>
        <v>VLERËSIM I ARDHURAVE NGA TARIFAT</v>
      </c>
      <c r="J150" s="939">
        <f t="shared" si="58"/>
        <v>0</v>
      </c>
      <c r="K150" s="939">
        <f t="shared" si="58"/>
        <v>0</v>
      </c>
      <c r="L150" s="939">
        <f t="shared" si="58"/>
        <v>0</v>
      </c>
      <c r="M150" s="939">
        <f t="shared" si="58"/>
        <v>0</v>
      </c>
      <c r="N150" s="939">
        <f t="shared" si="58"/>
        <v>0</v>
      </c>
      <c r="O150" s="940">
        <f t="shared" si="58"/>
        <v>0</v>
      </c>
    </row>
    <row r="151" spans="1:15" ht="12.75" hidden="1" x14ac:dyDescent="0.2">
      <c r="A151" s="125"/>
      <c r="B151" s="210"/>
      <c r="C151" s="126"/>
      <c r="D151" s="126"/>
      <c r="E151" s="10"/>
      <c r="F151" s="10"/>
      <c r="G151" s="133"/>
      <c r="I151" s="137" t="str">
        <f>I73</f>
        <v>VLERËSIM I ARDHURAVE NGA TARIFAT</v>
      </c>
      <c r="J151" s="35">
        <f>VLOOKUP($A145,'(C1) Shpenzimet vitet e kaluara'!$A$9:$O$177,6,FALSE)</f>
        <v>0</v>
      </c>
      <c r="K151" s="35">
        <f>VLOOKUP($A145,'(C1) Shpenzimet vitet e kaluara'!$A$9:$O$177,10,FALSE)</f>
        <v>0</v>
      </c>
      <c r="L151" s="35">
        <f>VLOOKUP($A145,'(C1) Shpenzimet vitet e kaluara'!$A$9:$O$177,14,FALSE)</f>
        <v>0</v>
      </c>
      <c r="M151" s="37"/>
      <c r="N151" s="37"/>
      <c r="O151" s="37"/>
    </row>
    <row r="152" spans="1:15" ht="12.75" hidden="1" x14ac:dyDescent="0.2">
      <c r="A152" s="944" t="str">
        <f t="shared" ref="A152:G153" si="59">A74</f>
        <v>SHPENZIME TË PRITSHME</v>
      </c>
      <c r="B152" s="945">
        <f t="shared" si="59"/>
        <v>0</v>
      </c>
      <c r="C152" s="945">
        <f t="shared" si="59"/>
        <v>0</v>
      </c>
      <c r="D152" s="945">
        <f t="shared" si="59"/>
        <v>0</v>
      </c>
      <c r="E152" s="945">
        <f t="shared" si="59"/>
        <v>0</v>
      </c>
      <c r="F152" s="945">
        <f t="shared" si="59"/>
        <v>0</v>
      </c>
      <c r="G152" s="946">
        <f t="shared" si="59"/>
        <v>0</v>
      </c>
      <c r="H152" s="10"/>
    </row>
    <row r="153" spans="1:15" ht="12.75" hidden="1" x14ac:dyDescent="0.2">
      <c r="A153" s="938" t="str">
        <f t="shared" si="59"/>
        <v>KOSTO DIREKTE PËR PROJEKTET DHE SHPENZIMET KAPITALE</v>
      </c>
      <c r="B153" s="939">
        <f t="shared" si="59"/>
        <v>0</v>
      </c>
      <c r="C153" s="939">
        <f t="shared" si="59"/>
        <v>0</v>
      </c>
      <c r="D153" s="939">
        <f t="shared" si="59"/>
        <v>0</v>
      </c>
      <c r="E153" s="939">
        <f t="shared" si="59"/>
        <v>0</v>
      </c>
      <c r="F153" s="939">
        <f t="shared" si="59"/>
        <v>0</v>
      </c>
      <c r="G153" s="940">
        <f t="shared" si="59"/>
        <v>0</v>
      </c>
      <c r="H153" s="31"/>
      <c r="I153" s="938" t="str">
        <f t="shared" ref="I153:I158" si="60">I75</f>
        <v>VLERËSIMI I TË ARDHURAVE ME DESTINACION</v>
      </c>
      <c r="J153" s="939"/>
      <c r="K153" s="939"/>
      <c r="L153" s="939"/>
      <c r="M153" s="939"/>
      <c r="N153" s="939"/>
      <c r="O153" s="940"/>
    </row>
    <row r="154" spans="1:15" ht="12.75" hidden="1" x14ac:dyDescent="0.2">
      <c r="A154" s="124" t="str">
        <f t="shared" ref="A154:D176" si="61">A76</f>
        <v>Pagat</v>
      </c>
      <c r="B154" s="941">
        <f t="shared" si="61"/>
        <v>600</v>
      </c>
      <c r="C154" s="942">
        <f t="shared" si="61"/>
        <v>0</v>
      </c>
      <c r="D154" s="943">
        <f t="shared" si="61"/>
        <v>0</v>
      </c>
      <c r="E154" s="37"/>
      <c r="F154" s="37"/>
      <c r="G154" s="37"/>
      <c r="H154" s="31"/>
      <c r="I154" s="390" t="str">
        <f t="shared" si="60"/>
        <v>Transferta e kushtëzuar</v>
      </c>
      <c r="J154" s="387"/>
      <c r="K154" s="389"/>
      <c r="L154" s="388"/>
      <c r="M154" s="128"/>
      <c r="N154" s="128"/>
      <c r="O154" s="132"/>
    </row>
    <row r="155" spans="1:15" ht="12.75" hidden="1" x14ac:dyDescent="0.2">
      <c r="A155" s="124" t="str">
        <f t="shared" si="61"/>
        <v>Sigurimet Shoqërore</v>
      </c>
      <c r="B155" s="941">
        <f t="shared" si="61"/>
        <v>601</v>
      </c>
      <c r="C155" s="942">
        <f t="shared" si="61"/>
        <v>0</v>
      </c>
      <c r="D155" s="943">
        <f t="shared" si="61"/>
        <v>0</v>
      </c>
      <c r="E155" s="37"/>
      <c r="F155" s="37"/>
      <c r="G155" s="37"/>
      <c r="H155" s="31"/>
      <c r="I155" s="390" t="str">
        <f t="shared" si="60"/>
        <v>Trasferta Specifike</v>
      </c>
      <c r="J155" s="387"/>
      <c r="K155" s="389"/>
      <c r="L155" s="388"/>
      <c r="M155" s="128"/>
      <c r="N155" s="128"/>
      <c r="O155" s="132"/>
    </row>
    <row r="156" spans="1:15" ht="12.75" hidden="1" x14ac:dyDescent="0.2">
      <c r="A156" s="124" t="str">
        <f t="shared" si="61"/>
        <v>Mallra dhe shërbime</v>
      </c>
      <c r="B156" s="941">
        <f t="shared" si="61"/>
        <v>602</v>
      </c>
      <c r="C156" s="942">
        <f t="shared" si="61"/>
        <v>0</v>
      </c>
      <c r="D156" s="943">
        <f t="shared" si="61"/>
        <v>0</v>
      </c>
      <c r="E156" s="37"/>
      <c r="F156" s="37"/>
      <c r="G156" s="37"/>
      <c r="H156" s="53"/>
      <c r="I156" s="390" t="str">
        <f t="shared" si="60"/>
        <v>Trashëgimi me destinacion</v>
      </c>
      <c r="J156" s="387"/>
      <c r="K156" s="389"/>
      <c r="L156" s="388"/>
      <c r="M156" s="302">
        <f>VLOOKUP($A145,'(C4) Trashëgimi me destinacion'!$A$8:$F$168,4,FALSE)</f>
        <v>0</v>
      </c>
      <c r="N156" s="548">
        <f>VLOOKUP($A145,'(C4) Trashëgimi me destinacion'!$A$8:$F$168,5,FALSE)</f>
        <v>0</v>
      </c>
      <c r="O156" s="548">
        <f>VLOOKUP($A145,'(C4) Trashëgimi me destinacion'!$A$8:$F$168,6,FALSE)</f>
        <v>0</v>
      </c>
    </row>
    <row r="157" spans="1:15" ht="12.75" hidden="1" x14ac:dyDescent="0.2">
      <c r="A157" s="124" t="str">
        <f t="shared" si="61"/>
        <v>Subvencione</v>
      </c>
      <c r="B157" s="941">
        <f t="shared" si="61"/>
        <v>603</v>
      </c>
      <c r="C157" s="942">
        <f t="shared" si="61"/>
        <v>0</v>
      </c>
      <c r="D157" s="943">
        <f t="shared" si="61"/>
        <v>0</v>
      </c>
      <c r="E157" s="37"/>
      <c r="F157" s="37"/>
      <c r="G157" s="37"/>
      <c r="H157" s="8"/>
      <c r="I157" s="390" t="str">
        <f t="shared" si="60"/>
        <v>Burime të tjera (përfshirë gjobat)</v>
      </c>
      <c r="J157" s="387"/>
      <c r="K157" s="389"/>
      <c r="L157" s="388"/>
      <c r="M157" s="128"/>
      <c r="N157" s="128"/>
      <c r="O157" s="132"/>
    </row>
    <row r="158" spans="1:15" ht="12.75" hidden="1" x14ac:dyDescent="0.2">
      <c r="A158" s="124" t="str">
        <f t="shared" si="61"/>
        <v>Të tjera transferta korrente të brendshme</v>
      </c>
      <c r="B158" s="941">
        <f t="shared" si="61"/>
        <v>604</v>
      </c>
      <c r="C158" s="942">
        <f t="shared" si="61"/>
        <v>0</v>
      </c>
      <c r="D158" s="943">
        <f t="shared" si="61"/>
        <v>0</v>
      </c>
      <c r="E158" s="37"/>
      <c r="F158" s="37"/>
      <c r="G158" s="37"/>
      <c r="H158" s="53"/>
      <c r="I158" s="390" t="str">
        <f t="shared" si="60"/>
        <v>VLERËSIMI I TË ARDHURAVE ME DESTINACION</v>
      </c>
      <c r="J158" s="35">
        <f>VLOOKUP($A145,'(C1) Shpenzimet vitet e kaluara'!$A$9:$O$177,7,FALSE)</f>
        <v>0</v>
      </c>
      <c r="K158" s="35">
        <f>VLOOKUP($A145,'(C1) Shpenzimet vitet e kaluara'!$A$9:$O$177,11,FALSE)</f>
        <v>0</v>
      </c>
      <c r="L158" s="35">
        <f>VLOOKUP($A145,'(C1) Shpenzimet vitet e kaluara'!$A$9:$O$177,15,FALSE)</f>
        <v>0</v>
      </c>
      <c r="M158" s="129">
        <f>SUM(M154:M157)</f>
        <v>0</v>
      </c>
      <c r="N158" s="129">
        <f t="shared" ref="N158:O158" si="62">SUM(N154:N157)</f>
        <v>0</v>
      </c>
      <c r="O158" s="129">
        <f t="shared" si="62"/>
        <v>0</v>
      </c>
    </row>
    <row r="159" spans="1:15" ht="12.75" hidden="1" x14ac:dyDescent="0.2">
      <c r="A159" s="124" t="str">
        <f t="shared" si="61"/>
        <v>Transferta korrente të huaja</v>
      </c>
      <c r="B159" s="941">
        <f t="shared" si="61"/>
        <v>605</v>
      </c>
      <c r="C159" s="942">
        <f t="shared" si="61"/>
        <v>0</v>
      </c>
      <c r="D159" s="943">
        <f t="shared" si="61"/>
        <v>0</v>
      </c>
      <c r="E159" s="37"/>
      <c r="F159" s="37"/>
      <c r="G159" s="37"/>
      <c r="H159" s="53"/>
    </row>
    <row r="160" spans="1:15" ht="12.75" hidden="1" x14ac:dyDescent="0.2">
      <c r="A160" s="124" t="str">
        <f t="shared" si="61"/>
        <v>Transferta për Buxhetet Familiare dhe Individët</v>
      </c>
      <c r="B160" s="941">
        <f t="shared" si="61"/>
        <v>606</v>
      </c>
      <c r="C160" s="942">
        <f t="shared" si="61"/>
        <v>0</v>
      </c>
      <c r="D160" s="943">
        <f t="shared" si="61"/>
        <v>0</v>
      </c>
      <c r="E160" s="37"/>
      <c r="F160" s="37"/>
      <c r="G160" s="37"/>
      <c r="H160" s="53"/>
      <c r="I160" s="137" t="str">
        <f>I82</f>
        <v xml:space="preserve">TË ARDHURAT E PRITSHME </v>
      </c>
      <c r="J160" s="34">
        <f>J151+J158</f>
        <v>0</v>
      </c>
      <c r="K160" s="34">
        <f>K151+K158</f>
        <v>0</v>
      </c>
      <c r="L160" s="34">
        <f>L151+L158</f>
        <v>0</v>
      </c>
      <c r="M160" s="129">
        <f>M158+M151</f>
        <v>0</v>
      </c>
      <c r="N160" s="129">
        <f>N158+N151</f>
        <v>0</v>
      </c>
      <c r="O160" s="129">
        <f>O158+O151</f>
        <v>0</v>
      </c>
    </row>
    <row r="161" spans="1:15" ht="12.75" hidden="1" x14ac:dyDescent="0.2">
      <c r="A161" s="124" t="str">
        <f t="shared" si="61"/>
        <v>Shpenzimet kapitale</v>
      </c>
      <c r="B161" s="941" t="str">
        <f t="shared" si="61"/>
        <v>230 / 231</v>
      </c>
      <c r="C161" s="942">
        <f t="shared" si="61"/>
        <v>0</v>
      </c>
      <c r="D161" s="943">
        <f t="shared" si="61"/>
        <v>0</v>
      </c>
      <c r="E161" s="37"/>
      <c r="F161" s="37"/>
      <c r="G161" s="37"/>
      <c r="H161" s="53"/>
    </row>
    <row r="162" spans="1:15" ht="12.75" hidden="1" x14ac:dyDescent="0.2">
      <c r="A162" s="124" t="str">
        <f t="shared" si="61"/>
        <v>Rezerva</v>
      </c>
      <c r="B162" s="941">
        <f t="shared" si="61"/>
        <v>609</v>
      </c>
      <c r="C162" s="942">
        <f t="shared" si="61"/>
        <v>0</v>
      </c>
      <c r="D162" s="943">
        <f t="shared" si="61"/>
        <v>0</v>
      </c>
      <c r="E162" s="37"/>
      <c r="F162" s="37"/>
      <c r="G162" s="37"/>
      <c r="H162" s="53"/>
    </row>
    <row r="163" spans="1:15" ht="12.75" hidden="1" x14ac:dyDescent="0.2">
      <c r="A163" s="124" t="str">
        <f t="shared" si="61"/>
        <v>Interesa per kredi direkte ose bono</v>
      </c>
      <c r="B163" s="941">
        <f t="shared" si="61"/>
        <v>650</v>
      </c>
      <c r="C163" s="942">
        <f t="shared" si="61"/>
        <v>0</v>
      </c>
      <c r="D163" s="943">
        <f t="shared" si="61"/>
        <v>0</v>
      </c>
      <c r="E163" s="37"/>
      <c r="F163" s="37"/>
      <c r="G163" s="37"/>
      <c r="H163" s="53"/>
    </row>
    <row r="164" spans="1:15" ht="12.75" hidden="1" x14ac:dyDescent="0.2">
      <c r="A164" s="124" t="str">
        <f t="shared" si="61"/>
        <v>Të tjera</v>
      </c>
      <c r="B164" s="941" t="str">
        <f t="shared" si="61"/>
        <v>69 / ?</v>
      </c>
      <c r="C164" s="942">
        <f t="shared" si="61"/>
        <v>0</v>
      </c>
      <c r="D164" s="943">
        <f t="shared" si="61"/>
        <v>0</v>
      </c>
      <c r="E164" s="37"/>
      <c r="F164" s="37"/>
      <c r="G164" s="37"/>
      <c r="H164" s="53"/>
      <c r="I164" s="947" t="str">
        <f t="shared" ref="I164:O165" si="63">I86</f>
        <v>SHUMA E KËRKUAR NETO</v>
      </c>
      <c r="J164" s="948">
        <f t="shared" si="63"/>
        <v>0</v>
      </c>
      <c r="K164" s="948">
        <f t="shared" si="63"/>
        <v>0</v>
      </c>
      <c r="L164" s="948">
        <f t="shared" si="63"/>
        <v>0</v>
      </c>
      <c r="M164" s="948">
        <f t="shared" si="63"/>
        <v>0</v>
      </c>
      <c r="N164" s="948">
        <f t="shared" si="63"/>
        <v>0</v>
      </c>
      <c r="O164" s="949">
        <f t="shared" si="63"/>
        <v>0</v>
      </c>
    </row>
    <row r="165" spans="1:15" ht="12.75" hidden="1" customHeight="1" x14ac:dyDescent="0.2">
      <c r="A165" s="306" t="str">
        <f t="shared" si="61"/>
        <v>KOSTO DIREKTE PËR PROJEKTET DHE SHPENZIMET KAPITALE</v>
      </c>
      <c r="B165" s="941">
        <f t="shared" si="61"/>
        <v>0</v>
      </c>
      <c r="C165" s="942">
        <f t="shared" si="61"/>
        <v>0</v>
      </c>
      <c r="D165" s="943">
        <f t="shared" si="61"/>
        <v>0</v>
      </c>
      <c r="E165" s="129">
        <f>SUM(E154:E164)</f>
        <v>0</v>
      </c>
      <c r="F165" s="129">
        <f t="shared" ref="F165:G165" si="64">SUM(F154:F164)</f>
        <v>0</v>
      </c>
      <c r="G165" s="129">
        <f t="shared" si="64"/>
        <v>0</v>
      </c>
      <c r="H165" s="53"/>
      <c r="I165" s="950">
        <f t="shared" si="63"/>
        <v>0</v>
      </c>
      <c r="J165" s="951">
        <f t="shared" si="63"/>
        <v>0</v>
      </c>
      <c r="K165" s="951">
        <f t="shared" si="63"/>
        <v>0</v>
      </c>
      <c r="L165" s="951">
        <f t="shared" si="63"/>
        <v>0</v>
      </c>
      <c r="M165" s="951">
        <f t="shared" si="63"/>
        <v>0</v>
      </c>
      <c r="N165" s="951">
        <f t="shared" si="63"/>
        <v>0</v>
      </c>
      <c r="O165" s="952">
        <f t="shared" si="63"/>
        <v>0</v>
      </c>
    </row>
    <row r="166" spans="1:15" ht="12.75" hidden="1" x14ac:dyDescent="0.2">
      <c r="A166" s="938" t="str">
        <f t="shared" si="61"/>
        <v>SHPENZIME KORRENTE</v>
      </c>
      <c r="B166" s="939">
        <f t="shared" si="61"/>
        <v>0</v>
      </c>
      <c r="C166" s="939">
        <f t="shared" si="61"/>
        <v>0</v>
      </c>
      <c r="D166" s="939">
        <f t="shared" si="61"/>
        <v>0</v>
      </c>
      <c r="E166" s="939">
        <f>E88</f>
        <v>0</v>
      </c>
      <c r="F166" s="939">
        <f>F88</f>
        <v>0</v>
      </c>
      <c r="G166" s="940">
        <f>G88</f>
        <v>0</v>
      </c>
      <c r="H166" s="53"/>
      <c r="I166" s="17" t="str">
        <f>I88</f>
        <v>SHUMA E KËRKUAR NETO</v>
      </c>
      <c r="J166" s="18">
        <f t="shared" ref="J166:O166" si="65">B150-J160</f>
        <v>0</v>
      </c>
      <c r="K166" s="18">
        <f t="shared" si="65"/>
        <v>0</v>
      </c>
      <c r="L166" s="18">
        <f t="shared" si="65"/>
        <v>0</v>
      </c>
      <c r="M166" s="18">
        <f t="shared" si="65"/>
        <v>0</v>
      </c>
      <c r="N166" s="18">
        <f t="shared" si="65"/>
        <v>0</v>
      </c>
      <c r="O166" s="18">
        <f t="shared" si="65"/>
        <v>0</v>
      </c>
    </row>
    <row r="167" spans="1:15" ht="12.75" hidden="1" x14ac:dyDescent="0.2">
      <c r="A167" s="124" t="str">
        <f t="shared" si="61"/>
        <v>Pagat</v>
      </c>
      <c r="B167" s="941">
        <f t="shared" si="61"/>
        <v>600</v>
      </c>
      <c r="C167" s="942">
        <f t="shared" si="61"/>
        <v>0</v>
      </c>
      <c r="D167" s="943">
        <f t="shared" si="61"/>
        <v>0</v>
      </c>
      <c r="E167" s="37"/>
      <c r="F167" s="37"/>
      <c r="G167" s="37"/>
      <c r="H167" s="53"/>
      <c r="I167" s="53"/>
      <c r="J167" s="53"/>
      <c r="K167" s="53"/>
      <c r="L167" s="14"/>
      <c r="M167" s="54"/>
    </row>
    <row r="168" spans="1:15" ht="12.75" hidden="1" x14ac:dyDescent="0.2">
      <c r="A168" s="124" t="str">
        <f t="shared" si="61"/>
        <v>Sigurimet Shoqërore</v>
      </c>
      <c r="B168" s="941">
        <f t="shared" si="61"/>
        <v>601</v>
      </c>
      <c r="C168" s="942">
        <f t="shared" si="61"/>
        <v>0</v>
      </c>
      <c r="D168" s="943">
        <f t="shared" si="61"/>
        <v>0</v>
      </c>
      <c r="E168" s="37"/>
      <c r="F168" s="37"/>
      <c r="G168" s="37"/>
      <c r="H168" s="53"/>
    </row>
    <row r="169" spans="1:15" ht="12.75" hidden="1" x14ac:dyDescent="0.2">
      <c r="A169" s="124" t="str">
        <f t="shared" si="61"/>
        <v>Mallra dhe shërbime</v>
      </c>
      <c r="B169" s="941">
        <f t="shared" si="61"/>
        <v>602</v>
      </c>
      <c r="C169" s="942">
        <f t="shared" si="61"/>
        <v>0</v>
      </c>
      <c r="D169" s="943">
        <f t="shared" si="61"/>
        <v>0</v>
      </c>
      <c r="E169" s="37"/>
      <c r="F169" s="37"/>
      <c r="G169" s="37"/>
      <c r="H169" s="53"/>
      <c r="I169" s="252" t="str">
        <f>I130</f>
        <v>Angazhimet</v>
      </c>
      <c r="J169" s="1002" t="str">
        <f>J130</f>
        <v>Vlera Totale për Aktivitet</v>
      </c>
      <c r="K169" s="1003"/>
      <c r="L169" s="1004"/>
      <c r="M169" s="129">
        <f>VLOOKUP($A145,'(C5) Angazhimet'!$A$8:$F$168,4,FALSE)</f>
        <v>0</v>
      </c>
      <c r="N169" s="129">
        <f>VLOOKUP($A145,'(C5) Angazhimet'!$A$8:$F$168,5,FALSE)</f>
        <v>0</v>
      </c>
      <c r="O169" s="129">
        <f>VLOOKUP($A145,'(C5) Angazhimet'!$A$8:$F$168,6,FALSE)</f>
        <v>0</v>
      </c>
    </row>
    <row r="170" spans="1:15" ht="12.75" hidden="1" x14ac:dyDescent="0.2">
      <c r="A170" s="124" t="str">
        <f t="shared" si="61"/>
        <v>Subvencione</v>
      </c>
      <c r="B170" s="941">
        <f t="shared" si="61"/>
        <v>603</v>
      </c>
      <c r="C170" s="942">
        <f t="shared" si="61"/>
        <v>0</v>
      </c>
      <c r="D170" s="943">
        <f t="shared" si="61"/>
        <v>0</v>
      </c>
      <c r="E170" s="37"/>
      <c r="F170" s="37"/>
      <c r="G170" s="37"/>
      <c r="H170" s="53"/>
      <c r="I170" s="318" t="str">
        <f>I131</f>
        <v>Qëllime</v>
      </c>
      <c r="J170" s="1002" t="str">
        <f>J131</f>
        <v>Shpenzimet kapitale</v>
      </c>
      <c r="K170" s="1003"/>
      <c r="L170" s="1004"/>
      <c r="M170" s="128"/>
      <c r="N170" s="128"/>
      <c r="O170" s="132"/>
    </row>
    <row r="171" spans="1:15" ht="12.75" hidden="1" x14ac:dyDescent="0.2">
      <c r="A171" s="124" t="str">
        <f t="shared" si="61"/>
        <v>Të tjera transferta korrente të brendshme</v>
      </c>
      <c r="B171" s="941">
        <f t="shared" si="61"/>
        <v>604</v>
      </c>
      <c r="C171" s="942">
        <f t="shared" si="61"/>
        <v>0</v>
      </c>
      <c r="D171" s="943">
        <f t="shared" si="61"/>
        <v>0</v>
      </c>
      <c r="E171" s="37"/>
      <c r="F171" s="37"/>
      <c r="G171" s="37"/>
      <c r="H171" s="53"/>
      <c r="I171" s="315"/>
      <c r="J171" s="1002" t="str">
        <f>J132</f>
        <v>Mallra dhe shërbime</v>
      </c>
      <c r="K171" s="1003"/>
      <c r="L171" s="1004"/>
      <c r="M171" s="128"/>
      <c r="N171" s="128"/>
      <c r="O171" s="132"/>
    </row>
    <row r="172" spans="1:15" ht="12.75" hidden="1" x14ac:dyDescent="0.2">
      <c r="A172" s="124" t="str">
        <f t="shared" si="61"/>
        <v>Transferta korrente të huaja</v>
      </c>
      <c r="B172" s="941">
        <f t="shared" si="61"/>
        <v>605</v>
      </c>
      <c r="C172" s="942">
        <f t="shared" si="61"/>
        <v>0</v>
      </c>
      <c r="D172" s="943">
        <f t="shared" si="61"/>
        <v>0</v>
      </c>
      <c r="E172" s="37"/>
      <c r="F172" s="37"/>
      <c r="G172" s="37"/>
      <c r="H172" s="53"/>
      <c r="I172" s="315"/>
      <c r="J172" s="1002" t="str">
        <f>J133</f>
        <v>Qëllime të mëtejshme</v>
      </c>
      <c r="K172" s="1003"/>
      <c r="L172" s="1004"/>
      <c r="M172" s="128"/>
      <c r="N172" s="128"/>
      <c r="O172" s="132"/>
    </row>
    <row r="173" spans="1:15" ht="12.75" hidden="1" x14ac:dyDescent="0.2">
      <c r="A173" s="124" t="str">
        <f t="shared" si="61"/>
        <v>Transferta për Buxhetet Familiare dhe Individët</v>
      </c>
      <c r="B173" s="941">
        <f t="shared" si="61"/>
        <v>606</v>
      </c>
      <c r="C173" s="942">
        <f t="shared" si="61"/>
        <v>0</v>
      </c>
      <c r="D173" s="943">
        <f t="shared" si="61"/>
        <v>0</v>
      </c>
      <c r="E173" s="37"/>
      <c r="F173" s="37"/>
      <c r="G173" s="37"/>
      <c r="H173" s="53"/>
      <c r="I173" s="315"/>
      <c r="J173" s="998"/>
      <c r="K173" s="998"/>
      <c r="L173" s="998"/>
      <c r="M173" s="344" t="str">
        <f>IF(SUM(M170:M172)=M169,"OK","STOP")</f>
        <v>OK</v>
      </c>
      <c r="N173" s="344" t="str">
        <f>IF(SUM(N170:N172)=N169,"OK","STOP")</f>
        <v>OK</v>
      </c>
      <c r="O173" s="344" t="str">
        <f>IF(SUM(O170:O172)=O169,"OK","STOP")</f>
        <v>OK</v>
      </c>
    </row>
    <row r="174" spans="1:15" ht="12.75" hidden="1" x14ac:dyDescent="0.2">
      <c r="A174" s="648" t="str">
        <f t="shared" si="61"/>
        <v>Shpenzimet kapitale</v>
      </c>
      <c r="B174" s="968" t="str">
        <f t="shared" si="61"/>
        <v>230 / 231</v>
      </c>
      <c r="C174" s="969">
        <f t="shared" si="61"/>
        <v>0</v>
      </c>
      <c r="D174" s="970">
        <f t="shared" si="61"/>
        <v>0</v>
      </c>
      <c r="E174" s="129"/>
      <c r="F174" s="129"/>
      <c r="G174" s="129"/>
      <c r="H174" s="53"/>
      <c r="I174" s="421" t="str">
        <f>I96</f>
        <v>Shpjegimet teknike</v>
      </c>
      <c r="J174" s="10"/>
      <c r="K174" s="10"/>
      <c r="L174" s="10"/>
      <c r="M174" s="10"/>
      <c r="N174" s="10"/>
      <c r="O174" s="10"/>
    </row>
    <row r="175" spans="1:15" ht="12.75" hidden="1" x14ac:dyDescent="0.2">
      <c r="A175" s="124" t="str">
        <f t="shared" si="61"/>
        <v>Rezerva</v>
      </c>
      <c r="B175" s="941">
        <f t="shared" si="61"/>
        <v>609</v>
      </c>
      <c r="C175" s="942">
        <f t="shared" si="61"/>
        <v>0</v>
      </c>
      <c r="D175" s="943">
        <f t="shared" si="61"/>
        <v>0</v>
      </c>
      <c r="E175" s="37"/>
      <c r="F175" s="37"/>
      <c r="G175" s="37"/>
      <c r="H175" s="53"/>
      <c r="I175" s="419">
        <f>M148</f>
        <v>2022</v>
      </c>
      <c r="J175" s="983"/>
      <c r="K175" s="984"/>
      <c r="L175" s="984"/>
      <c r="M175" s="984"/>
      <c r="N175" s="984"/>
      <c r="O175" s="985"/>
    </row>
    <row r="176" spans="1:15" ht="12.75" hidden="1" x14ac:dyDescent="0.2">
      <c r="A176" s="124" t="str">
        <f t="shared" si="61"/>
        <v>Interesa per kredi direkte ose bono</v>
      </c>
      <c r="B176" s="971">
        <f t="shared" si="61"/>
        <v>650</v>
      </c>
      <c r="C176" s="972">
        <f t="shared" si="61"/>
        <v>0</v>
      </c>
      <c r="D176" s="973">
        <f t="shared" si="61"/>
        <v>0</v>
      </c>
      <c r="E176" s="37"/>
      <c r="F176" s="37"/>
      <c r="G176" s="37"/>
      <c r="H176" s="53"/>
      <c r="I176" s="420"/>
      <c r="J176" s="986"/>
      <c r="K176" s="987"/>
      <c r="L176" s="987"/>
      <c r="M176" s="987"/>
      <c r="N176" s="987"/>
      <c r="O176" s="988"/>
    </row>
    <row r="177" spans="1:15" ht="12.75" hidden="1" x14ac:dyDescent="0.2">
      <c r="A177" s="252" t="str">
        <f>A99</f>
        <v>Të tjera</v>
      </c>
      <c r="B177" s="941" t="str">
        <f>B99</f>
        <v>69 / ?</v>
      </c>
      <c r="C177" s="942">
        <f>C99</f>
        <v>0</v>
      </c>
      <c r="D177" s="439" t="str">
        <f>IF(OR(E177&lt;0,F177&lt;0,G177&lt;0),"STOP","OK!")</f>
        <v>OK!</v>
      </c>
      <c r="E177" s="130">
        <f>-E165+E150-(SUM(E167:E176))</f>
        <v>0</v>
      </c>
      <c r="F177" s="308">
        <f t="shared" ref="F177:G177" si="66">-F165+F150-(SUM(F167:F176))</f>
        <v>0</v>
      </c>
      <c r="G177" s="308">
        <f t="shared" si="66"/>
        <v>0</v>
      </c>
      <c r="H177" s="53"/>
      <c r="I177" s="419">
        <f>N148</f>
        <v>2023</v>
      </c>
      <c r="J177" s="983"/>
      <c r="K177" s="984"/>
      <c r="L177" s="984"/>
      <c r="M177" s="984"/>
      <c r="N177" s="984"/>
      <c r="O177" s="985"/>
    </row>
    <row r="178" spans="1:15" ht="12.75" hidden="1" x14ac:dyDescent="0.2">
      <c r="A178" s="124" t="str">
        <f>A100</f>
        <v>SHPENZIME KORRENTE</v>
      </c>
      <c r="B178" s="974"/>
      <c r="C178" s="975"/>
      <c r="D178" s="976"/>
      <c r="E178" s="129">
        <f>SUM(E167:E177)</f>
        <v>0</v>
      </c>
      <c r="F178" s="129">
        <f t="shared" ref="F178:G178" si="67">SUM(F167:F177)</f>
        <v>0</v>
      </c>
      <c r="G178" s="129">
        <f t="shared" si="67"/>
        <v>0</v>
      </c>
      <c r="H178" s="53"/>
      <c r="I178" s="420"/>
      <c r="J178" s="989"/>
      <c r="K178" s="990"/>
      <c r="L178" s="990"/>
      <c r="M178" s="990"/>
      <c r="N178" s="990"/>
      <c r="O178" s="991"/>
    </row>
    <row r="179" spans="1:15" ht="12.75" hidden="1" x14ac:dyDescent="0.2">
      <c r="A179" s="125"/>
      <c r="B179" s="210"/>
      <c r="C179" s="126"/>
      <c r="D179" s="126"/>
      <c r="E179" s="10"/>
      <c r="F179" s="10"/>
      <c r="G179" s="133"/>
      <c r="H179" s="53"/>
      <c r="I179" s="419">
        <f>O148</f>
        <v>2024</v>
      </c>
      <c r="J179" s="983"/>
      <c r="K179" s="984"/>
      <c r="L179" s="984"/>
      <c r="M179" s="984"/>
      <c r="N179" s="984"/>
      <c r="O179" s="985"/>
    </row>
    <row r="180" spans="1:15" ht="12.75" hidden="1" x14ac:dyDescent="0.2">
      <c r="A180" s="137" t="str">
        <f>A102</f>
        <v>SHPENZIME TË PRITSHME</v>
      </c>
      <c r="B180" s="34">
        <f>B150</f>
        <v>0</v>
      </c>
      <c r="C180" s="34">
        <f t="shared" ref="C180:D180" si="68">C150</f>
        <v>0</v>
      </c>
      <c r="D180" s="34">
        <f t="shared" si="68"/>
        <v>0</v>
      </c>
      <c r="E180" s="129">
        <f>E165+E178</f>
        <v>0</v>
      </c>
      <c r="F180" s="129">
        <f>F165+F178</f>
        <v>0</v>
      </c>
      <c r="G180" s="129">
        <f t="shared" ref="G180" si="69">G165+G178</f>
        <v>0</v>
      </c>
      <c r="H180" s="53"/>
      <c r="I180" s="420"/>
      <c r="J180" s="989"/>
      <c r="K180" s="990"/>
      <c r="L180" s="990"/>
      <c r="M180" s="990"/>
      <c r="N180" s="990"/>
      <c r="O180" s="991"/>
    </row>
    <row r="181" spans="1:15" ht="12.75" hidden="1" x14ac:dyDescent="0.2"/>
    <row r="182" spans="1:15" ht="12.75" hidden="1" x14ac:dyDescent="0.2"/>
    <row r="183" spans="1:15" ht="18.75" x14ac:dyDescent="0.2">
      <c r="A183" s="213" t="str">
        <f t="shared" ref="A183:O183" si="70">A66</f>
        <v>Nënfunksioni 7</v>
      </c>
      <c r="B183" s="937" t="str">
        <f t="shared" si="70"/>
        <v>042 Bujqësia, pyjet, peshkimi dhe gjuetia</v>
      </c>
      <c r="C183" s="937">
        <f t="shared" si="70"/>
        <v>0</v>
      </c>
      <c r="D183" s="937">
        <f t="shared" si="70"/>
        <v>0</v>
      </c>
      <c r="E183" s="937">
        <f t="shared" si="70"/>
        <v>0</v>
      </c>
      <c r="F183" s="937">
        <f t="shared" si="70"/>
        <v>0</v>
      </c>
      <c r="G183" s="937">
        <f t="shared" si="70"/>
        <v>0</v>
      </c>
      <c r="H183" s="937">
        <f t="shared" si="70"/>
        <v>0</v>
      </c>
      <c r="I183" s="937">
        <f t="shared" si="70"/>
        <v>0</v>
      </c>
      <c r="J183" s="937">
        <f t="shared" si="70"/>
        <v>0</v>
      </c>
      <c r="K183" s="937">
        <f t="shared" si="70"/>
        <v>0</v>
      </c>
      <c r="L183" s="937">
        <f t="shared" si="70"/>
        <v>0</v>
      </c>
      <c r="M183" s="937">
        <f t="shared" si="70"/>
        <v>0</v>
      </c>
      <c r="N183" s="937">
        <f t="shared" si="70"/>
        <v>0</v>
      </c>
      <c r="O183" s="937">
        <f t="shared" si="70"/>
        <v>0</v>
      </c>
    </row>
    <row r="184" spans="1:15" ht="18.75" x14ac:dyDescent="0.2">
      <c r="A184" s="276" t="str">
        <f>A9</f>
        <v>Programi 7d</v>
      </c>
      <c r="B184" s="937" t="str">
        <f>C9</f>
        <v>Menaxhimi i Infrastruktuës së ujitjes dhe kullimit</v>
      </c>
      <c r="C184" s="937" t="e">
        <f>#REF!</f>
        <v>#REF!</v>
      </c>
      <c r="D184" s="937" t="e">
        <f>#REF!</f>
        <v>#REF!</v>
      </c>
      <c r="E184" s="937" t="e">
        <f>#REF!</f>
        <v>#REF!</v>
      </c>
      <c r="F184" s="937" t="e">
        <f>#REF!</f>
        <v>#REF!</v>
      </c>
      <c r="G184" s="937" t="e">
        <f>#REF!</f>
        <v>#REF!</v>
      </c>
      <c r="H184" s="937" t="e">
        <f>#REF!</f>
        <v>#REF!</v>
      </c>
      <c r="I184" s="937" t="e">
        <f>#REF!</f>
        <v>#REF!</v>
      </c>
      <c r="J184" s="937" t="e">
        <f>#REF!</f>
        <v>#REF!</v>
      </c>
      <c r="K184" s="937" t="e">
        <f>#REF!</f>
        <v>#REF!</v>
      </c>
      <c r="L184" s="937" t="e">
        <f>#REF!</f>
        <v>#REF!</v>
      </c>
      <c r="M184" s="937" t="e">
        <f>#REF!</f>
        <v>#REF!</v>
      </c>
      <c r="N184" s="937" t="e">
        <f>#REF!</f>
        <v>#REF!</v>
      </c>
      <c r="O184" s="937" t="e">
        <f>#REF!</f>
        <v>#REF!</v>
      </c>
    </row>
    <row r="185" spans="1:15" ht="18.75" x14ac:dyDescent="0.2">
      <c r="A185" s="646" t="str">
        <f>'(B3) Struktura Funksionale'!B45</f>
        <v>04240</v>
      </c>
      <c r="B185" s="568"/>
      <c r="C185" s="568"/>
      <c r="D185" s="568"/>
      <c r="E185" s="568"/>
      <c r="F185" s="568"/>
      <c r="G185" s="568"/>
      <c r="H185" s="568"/>
      <c r="I185" s="568"/>
      <c r="J185" s="568"/>
      <c r="K185" s="568"/>
      <c r="L185" s="568"/>
      <c r="M185" s="568"/>
      <c r="N185" s="568"/>
      <c r="O185" s="569"/>
    </row>
    <row r="186" spans="1:15" ht="22.5" customHeight="1" x14ac:dyDescent="0.2">
      <c r="A186" s="964" t="str">
        <f t="shared" ref="A186:G186" si="71">A69</f>
        <v>SHPENZIME TË PRITSHME</v>
      </c>
      <c r="B186" s="965">
        <f t="shared" si="71"/>
        <v>0</v>
      </c>
      <c r="C186" s="965">
        <f t="shared" si="71"/>
        <v>0</v>
      </c>
      <c r="D186" s="965">
        <f t="shared" si="71"/>
        <v>0</v>
      </c>
      <c r="E186" s="965">
        <f t="shared" si="71"/>
        <v>0</v>
      </c>
      <c r="F186" s="965">
        <f t="shared" si="71"/>
        <v>0</v>
      </c>
      <c r="G186" s="966">
        <f t="shared" si="71"/>
        <v>0</v>
      </c>
      <c r="H186" s="131"/>
      <c r="I186" s="967" t="str">
        <f t="shared" ref="I186:O186" si="72">I69</f>
        <v xml:space="preserve">TË ARDHURAT E PRITSHME </v>
      </c>
      <c r="J186" s="965">
        <f t="shared" si="72"/>
        <v>0</v>
      </c>
      <c r="K186" s="965">
        <f t="shared" si="72"/>
        <v>0</v>
      </c>
      <c r="L186" s="965">
        <f t="shared" si="72"/>
        <v>0</v>
      </c>
      <c r="M186" s="965">
        <f t="shared" si="72"/>
        <v>0</v>
      </c>
      <c r="N186" s="965">
        <f t="shared" si="72"/>
        <v>0</v>
      </c>
      <c r="O186" s="966">
        <f t="shared" si="72"/>
        <v>0</v>
      </c>
    </row>
    <row r="187" spans="1:15" ht="21.75" customHeight="1" x14ac:dyDescent="0.2">
      <c r="A187" s="211"/>
      <c r="B187" s="417">
        <f t="shared" ref="B187:G187" si="73">B70</f>
        <v>2019</v>
      </c>
      <c r="C187" s="417">
        <f t="shared" si="73"/>
        <v>2020</v>
      </c>
      <c r="D187" s="417">
        <f t="shared" si="73"/>
        <v>2021</v>
      </c>
      <c r="E187" s="251">
        <f t="shared" si="73"/>
        <v>2022</v>
      </c>
      <c r="F187" s="251">
        <f t="shared" si="73"/>
        <v>2023</v>
      </c>
      <c r="G187" s="251">
        <f t="shared" si="73"/>
        <v>2024</v>
      </c>
      <c r="H187" s="212"/>
      <c r="I187" s="414"/>
      <c r="J187" s="417">
        <f t="shared" ref="J187:O187" si="74">J70</f>
        <v>2019</v>
      </c>
      <c r="K187" s="417">
        <f t="shared" si="74"/>
        <v>2020</v>
      </c>
      <c r="L187" s="417">
        <f t="shared" si="74"/>
        <v>2021</v>
      </c>
      <c r="M187" s="251">
        <f t="shared" si="74"/>
        <v>2022</v>
      </c>
      <c r="N187" s="251">
        <f t="shared" si="74"/>
        <v>2023</v>
      </c>
      <c r="O187" s="251">
        <f t="shared" si="74"/>
        <v>2024</v>
      </c>
    </row>
    <row r="188" spans="1:15" ht="12.75" x14ac:dyDescent="0.2">
      <c r="A188" s="431"/>
      <c r="B188" s="424"/>
      <c r="C188" s="347"/>
      <c r="D188" s="348"/>
      <c r="E188" s="432"/>
      <c r="F188" s="432"/>
      <c r="G188" s="433"/>
      <c r="H188" s="131"/>
      <c r="I188" s="346"/>
      <c r="J188" s="962"/>
      <c r="K188" s="962"/>
      <c r="L188" s="429"/>
      <c r="M188" s="429"/>
      <c r="N188" s="429"/>
      <c r="O188" s="430"/>
    </row>
    <row r="189" spans="1:15" ht="12.75" x14ac:dyDescent="0.2">
      <c r="A189" s="137" t="str">
        <f>A72</f>
        <v>SHPENZIME TË PRITSHME</v>
      </c>
      <c r="B189" s="34">
        <f>VLOOKUP(A184,'(C1) Shpenzimet vitet e kaluara'!A$9:O$177,5,FALSE)</f>
        <v>27212</v>
      </c>
      <c r="C189" s="34">
        <f>VLOOKUP(A184,'(C1) Shpenzimet vitet e kaluara'!A$9:O$177,9,FALSE)</f>
        <v>43472</v>
      </c>
      <c r="D189" s="34">
        <f>VLOOKUP(A184,'(C1) Shpenzimet vitet e kaluara'!A$9:O$177,13,FALSE)</f>
        <v>69518</v>
      </c>
      <c r="E189" s="37">
        <v>51444</v>
      </c>
      <c r="F189" s="37">
        <v>36544</v>
      </c>
      <c r="G189" s="37">
        <v>36544</v>
      </c>
      <c r="H189" s="131"/>
      <c r="I189" s="938" t="str">
        <f t="shared" ref="I189:O189" si="75">I72</f>
        <v>VLERËSIM I ARDHURAVE NGA TARIFAT</v>
      </c>
      <c r="J189" s="939">
        <f t="shared" si="75"/>
        <v>0</v>
      </c>
      <c r="K189" s="939">
        <f t="shared" si="75"/>
        <v>0</v>
      </c>
      <c r="L189" s="939">
        <f t="shared" si="75"/>
        <v>0</v>
      </c>
      <c r="M189" s="939">
        <f t="shared" si="75"/>
        <v>0</v>
      </c>
      <c r="N189" s="939">
        <f t="shared" si="75"/>
        <v>0</v>
      </c>
      <c r="O189" s="940">
        <f t="shared" si="75"/>
        <v>0</v>
      </c>
    </row>
    <row r="190" spans="1:15" ht="12.75" x14ac:dyDescent="0.2">
      <c r="A190" s="125"/>
      <c r="B190" s="210"/>
      <c r="C190" s="126"/>
      <c r="D190" s="126"/>
      <c r="E190" s="10"/>
      <c r="F190" s="10"/>
      <c r="G190" s="133"/>
      <c r="H190" s="10"/>
      <c r="I190" s="137" t="str">
        <f>I73</f>
        <v>VLERËSIM I ARDHURAVE NGA TARIFAT</v>
      </c>
      <c r="J190" s="35">
        <f>VLOOKUP($A184,'(C1) Shpenzimet vitet e kaluara'!$A$9:$O$177,6,FALSE)</f>
        <v>19</v>
      </c>
      <c r="K190" s="35">
        <f>VLOOKUP($A184,'(C1) Shpenzimet vitet e kaluara'!$A$9:$O$177,10,FALSE)</f>
        <v>6</v>
      </c>
      <c r="L190" s="35">
        <f>VLOOKUP($A184,'(C1) Shpenzimet vitet e kaluara'!$A$9:$O$177,14,FALSE)</f>
        <v>10</v>
      </c>
      <c r="M190" s="37"/>
      <c r="N190" s="37"/>
      <c r="O190" s="37"/>
    </row>
    <row r="191" spans="1:15" ht="12.75" x14ac:dyDescent="0.2">
      <c r="A191" s="944" t="str">
        <f t="shared" ref="A191:G192" si="76">A74</f>
        <v>SHPENZIME TË PRITSHME</v>
      </c>
      <c r="B191" s="945">
        <f t="shared" si="76"/>
        <v>0</v>
      </c>
      <c r="C191" s="945">
        <f t="shared" si="76"/>
        <v>0</v>
      </c>
      <c r="D191" s="945">
        <f t="shared" si="76"/>
        <v>0</v>
      </c>
      <c r="E191" s="945">
        <f t="shared" si="76"/>
        <v>0</v>
      </c>
      <c r="F191" s="945">
        <f t="shared" si="76"/>
        <v>0</v>
      </c>
      <c r="G191" s="946">
        <f t="shared" si="76"/>
        <v>0</v>
      </c>
      <c r="H191" s="10"/>
    </row>
    <row r="192" spans="1:15" ht="12.75" x14ac:dyDescent="0.2">
      <c r="A192" s="938" t="str">
        <f t="shared" si="76"/>
        <v>KOSTO DIREKTE PËR PROJEKTET DHE SHPENZIMET KAPITALE</v>
      </c>
      <c r="B192" s="939">
        <f t="shared" si="76"/>
        <v>0</v>
      </c>
      <c r="C192" s="939">
        <f t="shared" si="76"/>
        <v>0</v>
      </c>
      <c r="D192" s="939">
        <f t="shared" si="76"/>
        <v>0</v>
      </c>
      <c r="E192" s="939">
        <f t="shared" si="76"/>
        <v>0</v>
      </c>
      <c r="F192" s="939">
        <f t="shared" si="76"/>
        <v>0</v>
      </c>
      <c r="G192" s="940">
        <f t="shared" si="76"/>
        <v>0</v>
      </c>
      <c r="H192" s="31"/>
      <c r="I192" s="938" t="str">
        <f t="shared" ref="I192:I197" si="77">I75</f>
        <v>VLERËSIMI I TË ARDHURAVE ME DESTINACION</v>
      </c>
      <c r="J192" s="939"/>
      <c r="K192" s="939"/>
      <c r="L192" s="939"/>
      <c r="M192" s="939"/>
      <c r="N192" s="939"/>
      <c r="O192" s="940"/>
    </row>
    <row r="193" spans="1:15" ht="12.75" x14ac:dyDescent="0.2">
      <c r="A193" s="124" t="str">
        <f t="shared" ref="A193:D215" si="78">A76</f>
        <v>Pagat</v>
      </c>
      <c r="B193" s="941">
        <f t="shared" si="78"/>
        <v>600</v>
      </c>
      <c r="C193" s="942">
        <f t="shared" si="78"/>
        <v>0</v>
      </c>
      <c r="D193" s="943">
        <f t="shared" si="78"/>
        <v>0</v>
      </c>
      <c r="E193" s="129"/>
      <c r="F193" s="129"/>
      <c r="G193" s="129"/>
      <c r="H193" s="31"/>
      <c r="I193" s="390" t="str">
        <f t="shared" si="77"/>
        <v>Transferta e kushtëzuar</v>
      </c>
      <c r="J193" s="387"/>
      <c r="K193" s="389"/>
      <c r="L193" s="388"/>
      <c r="M193" s="128"/>
      <c r="N193" s="128"/>
      <c r="O193" s="132"/>
    </row>
    <row r="194" spans="1:15" ht="12.75" x14ac:dyDescent="0.2">
      <c r="A194" s="124" t="str">
        <f t="shared" si="78"/>
        <v>Sigurimet Shoqërore</v>
      </c>
      <c r="B194" s="941">
        <f t="shared" si="78"/>
        <v>601</v>
      </c>
      <c r="C194" s="942">
        <f t="shared" si="78"/>
        <v>0</v>
      </c>
      <c r="D194" s="943">
        <f t="shared" si="78"/>
        <v>0</v>
      </c>
      <c r="E194" s="129"/>
      <c r="F194" s="129"/>
      <c r="G194" s="129"/>
      <c r="H194" s="31"/>
      <c r="I194" s="390" t="str">
        <f t="shared" si="77"/>
        <v>Trasferta Specifike</v>
      </c>
      <c r="J194" s="387"/>
      <c r="K194" s="389"/>
      <c r="L194" s="388"/>
      <c r="M194" s="128">
        <v>23920</v>
      </c>
      <c r="N194" s="128">
        <v>24197</v>
      </c>
      <c r="O194" s="132">
        <v>24625</v>
      </c>
    </row>
    <row r="195" spans="1:15" ht="12.75" x14ac:dyDescent="0.2">
      <c r="A195" s="124" t="str">
        <f t="shared" si="78"/>
        <v>Mallra dhe shërbime</v>
      </c>
      <c r="B195" s="941">
        <f t="shared" si="78"/>
        <v>602</v>
      </c>
      <c r="C195" s="942">
        <f t="shared" si="78"/>
        <v>0</v>
      </c>
      <c r="D195" s="943">
        <f t="shared" si="78"/>
        <v>0</v>
      </c>
      <c r="E195" s="129"/>
      <c r="F195" s="129"/>
      <c r="G195" s="129"/>
      <c r="H195" s="53"/>
      <c r="I195" s="390" t="str">
        <f t="shared" si="77"/>
        <v>Trashëgimi me destinacion</v>
      </c>
      <c r="J195" s="387"/>
      <c r="K195" s="389"/>
      <c r="L195" s="388"/>
      <c r="M195" s="302">
        <f>VLOOKUP($A184,'(C4) Trashëgimi me destinacion'!$A$8:$F$168,4,FALSE)</f>
        <v>0</v>
      </c>
      <c r="N195" s="548">
        <f>VLOOKUP($A184,'(C4) Trashëgimi me destinacion'!$A$8:$F$168,5,FALSE)</f>
        <v>0</v>
      </c>
      <c r="O195" s="548">
        <f>VLOOKUP($A184,'(C4) Trashëgimi me destinacion'!$A$8:$F$168,6,FALSE)</f>
        <v>0</v>
      </c>
    </row>
    <row r="196" spans="1:15" ht="12.75" x14ac:dyDescent="0.2">
      <c r="A196" s="124" t="str">
        <f t="shared" si="78"/>
        <v>Subvencione</v>
      </c>
      <c r="B196" s="941">
        <f t="shared" si="78"/>
        <v>603</v>
      </c>
      <c r="C196" s="942">
        <f t="shared" si="78"/>
        <v>0</v>
      </c>
      <c r="D196" s="943">
        <f t="shared" si="78"/>
        <v>0</v>
      </c>
      <c r="E196" s="129"/>
      <c r="F196" s="129"/>
      <c r="G196" s="129"/>
      <c r="H196" s="8"/>
      <c r="I196" s="390" t="str">
        <f t="shared" si="77"/>
        <v>Burime të tjera (përfshirë gjobat)</v>
      </c>
      <c r="J196" s="387"/>
      <c r="K196" s="389"/>
      <c r="L196" s="388"/>
      <c r="M196" s="128"/>
      <c r="N196" s="128"/>
      <c r="O196" s="132"/>
    </row>
    <row r="197" spans="1:15" ht="12.75" x14ac:dyDescent="0.2">
      <c r="A197" s="124" t="str">
        <f t="shared" si="78"/>
        <v>Të tjera transferta korrente të brendshme</v>
      </c>
      <c r="B197" s="941">
        <f t="shared" si="78"/>
        <v>604</v>
      </c>
      <c r="C197" s="942">
        <f t="shared" si="78"/>
        <v>0</v>
      </c>
      <c r="D197" s="943">
        <f t="shared" si="78"/>
        <v>0</v>
      </c>
      <c r="E197" s="129"/>
      <c r="F197" s="129"/>
      <c r="G197" s="129"/>
      <c r="H197" s="53"/>
      <c r="I197" s="390" t="str">
        <f t="shared" si="77"/>
        <v>VLERËSIMI I TË ARDHURAVE ME DESTINACION</v>
      </c>
      <c r="J197" s="35">
        <f>VLOOKUP($A184,'(C1) Shpenzimet vitet e kaluara'!$A$9:$O$177,7,FALSE)</f>
        <v>21714</v>
      </c>
      <c r="K197" s="35">
        <f>VLOOKUP($A184,'(C1) Shpenzimet vitet e kaluara'!$A$9:$O$177,11,FALSE)</f>
        <v>36714</v>
      </c>
      <c r="L197" s="35">
        <f>VLOOKUP($A184,'(C1) Shpenzimet vitet e kaluara'!$A$9:$O$177,15,FALSE)</f>
        <v>54200</v>
      </c>
      <c r="M197" s="129">
        <f>SUM(M193:M196)</f>
        <v>23920</v>
      </c>
      <c r="N197" s="129">
        <f t="shared" ref="N197:O197" si="79">SUM(N193:N196)</f>
        <v>24197</v>
      </c>
      <c r="O197" s="129">
        <f t="shared" si="79"/>
        <v>24625</v>
      </c>
    </row>
    <row r="198" spans="1:15" ht="12.75" x14ac:dyDescent="0.2">
      <c r="A198" s="124" t="str">
        <f t="shared" si="78"/>
        <v>Transferta korrente të huaja</v>
      </c>
      <c r="B198" s="941">
        <f t="shared" si="78"/>
        <v>605</v>
      </c>
      <c r="C198" s="942">
        <f t="shared" si="78"/>
        <v>0</v>
      </c>
      <c r="D198" s="943">
        <f t="shared" si="78"/>
        <v>0</v>
      </c>
      <c r="E198" s="129"/>
      <c r="F198" s="129"/>
      <c r="G198" s="129"/>
      <c r="H198" s="53"/>
    </row>
    <row r="199" spans="1:15" ht="12.75" x14ac:dyDescent="0.2">
      <c r="A199" s="124" t="str">
        <f t="shared" si="78"/>
        <v>Transferta për Buxhetet Familiare dhe Individët</v>
      </c>
      <c r="B199" s="941">
        <f t="shared" si="78"/>
        <v>606</v>
      </c>
      <c r="C199" s="942">
        <f t="shared" si="78"/>
        <v>0</v>
      </c>
      <c r="D199" s="943">
        <f t="shared" si="78"/>
        <v>0</v>
      </c>
      <c r="E199" s="129"/>
      <c r="F199" s="129"/>
      <c r="G199" s="129"/>
      <c r="H199" s="53"/>
      <c r="I199" s="137" t="str">
        <f>I82</f>
        <v xml:space="preserve">TË ARDHURAT E PRITSHME </v>
      </c>
      <c r="J199" s="34">
        <f>J190+J197</f>
        <v>21733</v>
      </c>
      <c r="K199" s="34">
        <f>K190+K197</f>
        <v>36720</v>
      </c>
      <c r="L199" s="34">
        <f>L190+L197</f>
        <v>54210</v>
      </c>
      <c r="M199" s="129">
        <f>M197+M190</f>
        <v>23920</v>
      </c>
      <c r="N199" s="129">
        <f>N197+N190</f>
        <v>24197</v>
      </c>
      <c r="O199" s="129">
        <f>O197+O190</f>
        <v>24625</v>
      </c>
    </row>
    <row r="200" spans="1:15" ht="12.75" x14ac:dyDescent="0.2">
      <c r="A200" s="124" t="str">
        <f t="shared" si="78"/>
        <v>Shpenzimet kapitale</v>
      </c>
      <c r="B200" s="941" t="str">
        <f t="shared" si="78"/>
        <v>230 / 231</v>
      </c>
      <c r="C200" s="942">
        <f t="shared" si="78"/>
        <v>0</v>
      </c>
      <c r="D200" s="943">
        <f t="shared" si="78"/>
        <v>0</v>
      </c>
      <c r="E200" s="37">
        <v>8700</v>
      </c>
      <c r="F200" s="37"/>
      <c r="G200" s="37"/>
      <c r="H200" s="53"/>
    </row>
    <row r="201" spans="1:15" ht="12.75" x14ac:dyDescent="0.2">
      <c r="A201" s="124" t="str">
        <f t="shared" si="78"/>
        <v>Rezerva</v>
      </c>
      <c r="B201" s="941">
        <f t="shared" si="78"/>
        <v>609</v>
      </c>
      <c r="C201" s="942">
        <f t="shared" si="78"/>
        <v>0</v>
      </c>
      <c r="D201" s="943">
        <f t="shared" si="78"/>
        <v>0</v>
      </c>
      <c r="E201" s="129"/>
      <c r="F201" s="129"/>
      <c r="G201" s="129"/>
      <c r="H201" s="53"/>
    </row>
    <row r="202" spans="1:15" ht="12.75" x14ac:dyDescent="0.2">
      <c r="A202" s="124" t="str">
        <f t="shared" si="78"/>
        <v>Interesa per kredi direkte ose bono</v>
      </c>
      <c r="B202" s="941">
        <f t="shared" si="78"/>
        <v>650</v>
      </c>
      <c r="C202" s="942">
        <f t="shared" si="78"/>
        <v>0</v>
      </c>
      <c r="D202" s="943">
        <f t="shared" si="78"/>
        <v>0</v>
      </c>
      <c r="E202" s="129"/>
      <c r="F202" s="129"/>
      <c r="G202" s="129"/>
      <c r="H202" s="53"/>
    </row>
    <row r="203" spans="1:15" ht="12.75" x14ac:dyDescent="0.2">
      <c r="A203" s="124" t="str">
        <f t="shared" si="78"/>
        <v>Të tjera</v>
      </c>
      <c r="B203" s="941" t="str">
        <f t="shared" si="78"/>
        <v>69 / ?</v>
      </c>
      <c r="C203" s="942">
        <f t="shared" si="78"/>
        <v>0</v>
      </c>
      <c r="D203" s="943">
        <f t="shared" si="78"/>
        <v>0</v>
      </c>
      <c r="E203" s="129"/>
      <c r="F203" s="129"/>
      <c r="G203" s="129"/>
      <c r="H203" s="53"/>
      <c r="I203" s="947" t="str">
        <f t="shared" ref="I203:O204" si="80">I86</f>
        <v>SHUMA E KËRKUAR NETO</v>
      </c>
      <c r="J203" s="948">
        <f t="shared" si="80"/>
        <v>0</v>
      </c>
      <c r="K203" s="948">
        <f t="shared" si="80"/>
        <v>0</v>
      </c>
      <c r="L203" s="948">
        <f t="shared" si="80"/>
        <v>0</v>
      </c>
      <c r="M203" s="948">
        <f t="shared" si="80"/>
        <v>0</v>
      </c>
      <c r="N203" s="948">
        <f t="shared" si="80"/>
        <v>0</v>
      </c>
      <c r="O203" s="949">
        <f t="shared" si="80"/>
        <v>0</v>
      </c>
    </row>
    <row r="204" spans="1:15" ht="12.75" customHeight="1" x14ac:dyDescent="0.2">
      <c r="A204" s="306" t="str">
        <f t="shared" si="78"/>
        <v>KOSTO DIREKTE PËR PROJEKTET DHE SHPENZIMET KAPITALE</v>
      </c>
      <c r="B204" s="941">
        <f t="shared" si="78"/>
        <v>0</v>
      </c>
      <c r="C204" s="942">
        <f t="shared" si="78"/>
        <v>0</v>
      </c>
      <c r="D204" s="943">
        <f t="shared" si="78"/>
        <v>0</v>
      </c>
      <c r="E204" s="129">
        <f>SUM(E193:E203)</f>
        <v>8700</v>
      </c>
      <c r="F204" s="129">
        <f t="shared" ref="F204:G204" si="81">SUM(F193:F203)</f>
        <v>0</v>
      </c>
      <c r="G204" s="129">
        <f t="shared" si="81"/>
        <v>0</v>
      </c>
      <c r="H204" s="53"/>
      <c r="I204" s="950">
        <f t="shared" si="80"/>
        <v>0</v>
      </c>
      <c r="J204" s="951">
        <f t="shared" si="80"/>
        <v>0</v>
      </c>
      <c r="K204" s="951">
        <f t="shared" si="80"/>
        <v>0</v>
      </c>
      <c r="L204" s="951">
        <f t="shared" si="80"/>
        <v>0</v>
      </c>
      <c r="M204" s="951">
        <f t="shared" si="80"/>
        <v>0</v>
      </c>
      <c r="N204" s="951">
        <f t="shared" si="80"/>
        <v>0</v>
      </c>
      <c r="O204" s="952">
        <f t="shared" si="80"/>
        <v>0</v>
      </c>
    </row>
    <row r="205" spans="1:15" ht="12.75" x14ac:dyDescent="0.2">
      <c r="A205" s="938" t="str">
        <f t="shared" si="78"/>
        <v>SHPENZIME KORRENTE</v>
      </c>
      <c r="B205" s="939">
        <f t="shared" si="78"/>
        <v>0</v>
      </c>
      <c r="C205" s="939">
        <f t="shared" si="78"/>
        <v>0</v>
      </c>
      <c r="D205" s="939">
        <f t="shared" si="78"/>
        <v>0</v>
      </c>
      <c r="E205" s="939">
        <f>E88</f>
        <v>0</v>
      </c>
      <c r="F205" s="939">
        <f>F88</f>
        <v>0</v>
      </c>
      <c r="G205" s="940">
        <f>G88</f>
        <v>0</v>
      </c>
      <c r="H205" s="53"/>
      <c r="I205" s="17" t="str">
        <f>I88</f>
        <v>SHUMA E KËRKUAR NETO</v>
      </c>
      <c r="J205" s="18">
        <f t="shared" ref="J205:O205" si="82">B189-J199</f>
        <v>5479</v>
      </c>
      <c r="K205" s="18">
        <f t="shared" si="82"/>
        <v>6752</v>
      </c>
      <c r="L205" s="18">
        <f t="shared" si="82"/>
        <v>15308</v>
      </c>
      <c r="M205" s="18">
        <f t="shared" si="82"/>
        <v>27524</v>
      </c>
      <c r="N205" s="18">
        <f t="shared" si="82"/>
        <v>12347</v>
      </c>
      <c r="O205" s="18">
        <f t="shared" si="82"/>
        <v>11919</v>
      </c>
    </row>
    <row r="206" spans="1:15" ht="12.75" x14ac:dyDescent="0.2">
      <c r="A206" s="124" t="str">
        <f t="shared" si="78"/>
        <v>Pagat</v>
      </c>
      <c r="B206" s="941">
        <f t="shared" si="78"/>
        <v>600</v>
      </c>
      <c r="C206" s="942">
        <f t="shared" si="78"/>
        <v>0</v>
      </c>
      <c r="D206" s="943">
        <f t="shared" si="78"/>
        <v>0</v>
      </c>
      <c r="E206" s="37">
        <v>6720</v>
      </c>
      <c r="F206" s="37">
        <v>6720</v>
      </c>
      <c r="G206" s="37">
        <v>6720</v>
      </c>
      <c r="H206" s="53"/>
      <c r="I206" s="53"/>
      <c r="J206" s="53"/>
      <c r="K206" s="53"/>
      <c r="L206" s="14"/>
      <c r="M206" s="54"/>
    </row>
    <row r="207" spans="1:15" ht="12.75" x14ac:dyDescent="0.2">
      <c r="A207" s="124" t="str">
        <f t="shared" si="78"/>
        <v>Sigurimet Shoqërore</v>
      </c>
      <c r="B207" s="941">
        <f t="shared" si="78"/>
        <v>601</v>
      </c>
      <c r="C207" s="942">
        <f t="shared" si="78"/>
        <v>0</v>
      </c>
      <c r="D207" s="943">
        <f t="shared" si="78"/>
        <v>0</v>
      </c>
      <c r="E207" s="37">
        <v>1122</v>
      </c>
      <c r="F207" s="37">
        <v>1122</v>
      </c>
      <c r="G207" s="37">
        <v>1122</v>
      </c>
      <c r="H207" s="53"/>
    </row>
    <row r="208" spans="1:15" ht="12.75" x14ac:dyDescent="0.2">
      <c r="A208" s="124" t="str">
        <f t="shared" si="78"/>
        <v>Mallra dhe shërbime</v>
      </c>
      <c r="B208" s="941">
        <f t="shared" si="78"/>
        <v>602</v>
      </c>
      <c r="C208" s="942">
        <f t="shared" si="78"/>
        <v>0</v>
      </c>
      <c r="D208" s="943">
        <f t="shared" si="78"/>
        <v>0</v>
      </c>
      <c r="E208" s="37">
        <v>34700</v>
      </c>
      <c r="F208" s="37">
        <v>28500</v>
      </c>
      <c r="G208" s="37">
        <v>28500</v>
      </c>
      <c r="H208" s="53"/>
      <c r="I208" s="252" t="str">
        <f>I169</f>
        <v>Angazhimet</v>
      </c>
      <c r="J208" s="1002" t="str">
        <f>J169</f>
        <v>Vlera Totale për Aktivitet</v>
      </c>
      <c r="K208" s="1003"/>
      <c r="L208" s="1004"/>
      <c r="M208" s="129">
        <f>VLOOKUP($A184,'(C5) Angazhimet'!$A$8:$F$168,4,FALSE)</f>
        <v>0</v>
      </c>
      <c r="N208" s="129">
        <f>VLOOKUP($A184,'(C5) Angazhimet'!$A$8:$F$168,5,FALSE)</f>
        <v>0</v>
      </c>
      <c r="O208" s="129">
        <f>VLOOKUP($A184,'(C5) Angazhimet'!$A$8:$F$168,6,FALSE)</f>
        <v>0</v>
      </c>
    </row>
    <row r="209" spans="1:15" ht="12.75" x14ac:dyDescent="0.2">
      <c r="A209" s="124" t="str">
        <f t="shared" si="78"/>
        <v>Subvencione</v>
      </c>
      <c r="B209" s="941">
        <f t="shared" si="78"/>
        <v>603</v>
      </c>
      <c r="C209" s="942">
        <f t="shared" si="78"/>
        <v>0</v>
      </c>
      <c r="D209" s="943">
        <f t="shared" si="78"/>
        <v>0</v>
      </c>
      <c r="E209" s="37"/>
      <c r="F209" s="37"/>
      <c r="G209" s="37"/>
      <c r="H209" s="53"/>
      <c r="I209" s="318" t="str">
        <f>I170</f>
        <v>Qëllime</v>
      </c>
      <c r="J209" s="1002" t="str">
        <f>J170</f>
        <v>Shpenzimet kapitale</v>
      </c>
      <c r="K209" s="1003"/>
      <c r="L209" s="1004"/>
      <c r="M209" s="128"/>
      <c r="N209" s="128"/>
      <c r="O209" s="132"/>
    </row>
    <row r="210" spans="1:15" ht="12.75" x14ac:dyDescent="0.2">
      <c r="A210" s="124" t="str">
        <f t="shared" si="78"/>
        <v>Të tjera transferta korrente të brendshme</v>
      </c>
      <c r="B210" s="941">
        <f t="shared" si="78"/>
        <v>604</v>
      </c>
      <c r="C210" s="942">
        <f t="shared" si="78"/>
        <v>0</v>
      </c>
      <c r="D210" s="943">
        <f t="shared" si="78"/>
        <v>0</v>
      </c>
      <c r="E210" s="37"/>
      <c r="F210" s="37"/>
      <c r="G210" s="37"/>
      <c r="H210" s="53"/>
      <c r="I210" s="315"/>
      <c r="J210" s="1002" t="str">
        <f>J171</f>
        <v>Mallra dhe shërbime</v>
      </c>
      <c r="K210" s="1003"/>
      <c r="L210" s="1004"/>
      <c r="M210" s="128"/>
      <c r="N210" s="128"/>
      <c r="O210" s="132"/>
    </row>
    <row r="211" spans="1:15" ht="12.75" x14ac:dyDescent="0.2">
      <c r="A211" s="124" t="str">
        <f t="shared" si="78"/>
        <v>Transferta korrente të huaja</v>
      </c>
      <c r="B211" s="941">
        <f t="shared" si="78"/>
        <v>605</v>
      </c>
      <c r="C211" s="942">
        <f t="shared" si="78"/>
        <v>0</v>
      </c>
      <c r="D211" s="943">
        <f t="shared" si="78"/>
        <v>0</v>
      </c>
      <c r="E211" s="37"/>
      <c r="F211" s="37"/>
      <c r="G211" s="37"/>
      <c r="H211" s="53"/>
      <c r="I211" s="315"/>
      <c r="J211" s="1002" t="str">
        <f>J172</f>
        <v>Qëllime të mëtejshme</v>
      </c>
      <c r="K211" s="1003"/>
      <c r="L211" s="1004"/>
      <c r="M211" s="128"/>
      <c r="N211" s="128"/>
      <c r="O211" s="132"/>
    </row>
    <row r="212" spans="1:15" ht="12.75" x14ac:dyDescent="0.2">
      <c r="A212" s="124" t="str">
        <f t="shared" si="78"/>
        <v>Transferta për Buxhetet Familiare dhe Individët</v>
      </c>
      <c r="B212" s="941">
        <f t="shared" si="78"/>
        <v>606</v>
      </c>
      <c r="C212" s="942">
        <f t="shared" si="78"/>
        <v>0</v>
      </c>
      <c r="D212" s="943">
        <f t="shared" si="78"/>
        <v>0</v>
      </c>
      <c r="E212" s="37">
        <v>202</v>
      </c>
      <c r="F212" s="37">
        <v>202</v>
      </c>
      <c r="G212" s="37">
        <v>202</v>
      </c>
      <c r="H212" s="53"/>
      <c r="I212" s="315"/>
      <c r="J212" s="998"/>
      <c r="K212" s="998"/>
      <c r="L212" s="998"/>
      <c r="M212" s="344" t="str">
        <f>IF(SUM(M209:M211)=M208,"OK","STOP")</f>
        <v>OK</v>
      </c>
      <c r="N212" s="344" t="str">
        <f>IF(SUM(N209:N211)=N208,"OK","STOP")</f>
        <v>OK</v>
      </c>
      <c r="O212" s="344" t="str">
        <f>IF(SUM(O209:O211)=O208,"OK","STOP")</f>
        <v>OK</v>
      </c>
    </row>
    <row r="213" spans="1:15" ht="12.75" x14ac:dyDescent="0.2">
      <c r="A213" s="648" t="str">
        <f t="shared" si="78"/>
        <v>Shpenzimet kapitale</v>
      </c>
      <c r="B213" s="968" t="str">
        <f t="shared" si="78"/>
        <v>230 / 231</v>
      </c>
      <c r="C213" s="969">
        <f t="shared" si="78"/>
        <v>0</v>
      </c>
      <c r="D213" s="970">
        <f t="shared" si="78"/>
        <v>0</v>
      </c>
      <c r="E213" s="129"/>
      <c r="F213" s="129"/>
      <c r="G213" s="129"/>
      <c r="H213" s="53"/>
      <c r="I213" s="421" t="str">
        <f>I96</f>
        <v>Shpjegimet teknike</v>
      </c>
      <c r="J213" s="10"/>
      <c r="K213" s="10"/>
      <c r="L213" s="10"/>
      <c r="M213" s="10"/>
      <c r="N213" s="10"/>
      <c r="O213" s="10"/>
    </row>
    <row r="214" spans="1:15" ht="12.75" x14ac:dyDescent="0.2">
      <c r="A214" s="124" t="str">
        <f t="shared" si="78"/>
        <v>Rezerva</v>
      </c>
      <c r="B214" s="941">
        <f t="shared" si="78"/>
        <v>609</v>
      </c>
      <c r="C214" s="942">
        <f t="shared" si="78"/>
        <v>0</v>
      </c>
      <c r="D214" s="943">
        <f t="shared" si="78"/>
        <v>0</v>
      </c>
      <c r="E214" s="37"/>
      <c r="F214" s="37"/>
      <c r="G214" s="37"/>
      <c r="H214" s="53"/>
      <c r="I214" s="419">
        <f>M187</f>
        <v>2022</v>
      </c>
      <c r="J214" s="983"/>
      <c r="K214" s="984"/>
      <c r="L214" s="984"/>
      <c r="M214" s="984"/>
      <c r="N214" s="984"/>
      <c r="O214" s="985"/>
    </row>
    <row r="215" spans="1:15" ht="12.75" x14ac:dyDescent="0.2">
      <c r="A215" s="124" t="str">
        <f t="shared" si="78"/>
        <v>Interesa per kredi direkte ose bono</v>
      </c>
      <c r="B215" s="971">
        <f t="shared" si="78"/>
        <v>650</v>
      </c>
      <c r="C215" s="972">
        <f t="shared" si="78"/>
        <v>0</v>
      </c>
      <c r="D215" s="973">
        <f t="shared" si="78"/>
        <v>0</v>
      </c>
      <c r="E215" s="37"/>
      <c r="F215" s="37"/>
      <c r="G215" s="37"/>
      <c r="H215" s="53"/>
      <c r="I215" s="420"/>
      <c r="J215" s="986"/>
      <c r="K215" s="987"/>
      <c r="L215" s="987"/>
      <c r="M215" s="987"/>
      <c r="N215" s="987"/>
      <c r="O215" s="988"/>
    </row>
    <row r="216" spans="1:15" ht="12.75" x14ac:dyDescent="0.2">
      <c r="A216" s="252" t="str">
        <f>A99</f>
        <v>Të tjera</v>
      </c>
      <c r="B216" s="941" t="str">
        <f>B99</f>
        <v>69 / ?</v>
      </c>
      <c r="C216" s="942">
        <f>C99</f>
        <v>0</v>
      </c>
      <c r="D216" s="311" t="str">
        <f>IF(OR(E216&lt;0,F216&lt;0,G216&lt;0),"STOP","OK!")</f>
        <v>OK!</v>
      </c>
      <c r="E216" s="130">
        <f>-E204+E189-(SUM(E206:E215))</f>
        <v>0</v>
      </c>
      <c r="F216" s="308">
        <f t="shared" ref="F216:G216" si="83">-F204+F189-(SUM(F206:F215))</f>
        <v>0</v>
      </c>
      <c r="G216" s="308">
        <f t="shared" si="83"/>
        <v>0</v>
      </c>
      <c r="H216" s="53"/>
      <c r="I216" s="419">
        <f>N187</f>
        <v>2023</v>
      </c>
      <c r="J216" s="983"/>
      <c r="K216" s="984"/>
      <c r="L216" s="984"/>
      <c r="M216" s="984"/>
      <c r="N216" s="984"/>
      <c r="O216" s="985"/>
    </row>
    <row r="217" spans="1:15" ht="12.75" x14ac:dyDescent="0.2">
      <c r="A217" s="124" t="str">
        <f>A100</f>
        <v>SHPENZIME KORRENTE</v>
      </c>
      <c r="B217" s="974"/>
      <c r="C217" s="975"/>
      <c r="D217" s="976"/>
      <c r="E217" s="129">
        <f>SUM(E206:E216)</f>
        <v>42744</v>
      </c>
      <c r="F217" s="129">
        <f t="shared" ref="F217:G217" si="84">SUM(F206:F216)</f>
        <v>36544</v>
      </c>
      <c r="G217" s="129">
        <f t="shared" si="84"/>
        <v>36544</v>
      </c>
      <c r="H217" s="53"/>
      <c r="I217" s="420"/>
      <c r="J217" s="989"/>
      <c r="K217" s="990"/>
      <c r="L217" s="990"/>
      <c r="M217" s="990"/>
      <c r="N217" s="990"/>
      <c r="O217" s="991"/>
    </row>
    <row r="218" spans="1:15" ht="12.75" x14ac:dyDescent="0.2">
      <c r="A218" s="125"/>
      <c r="B218" s="210"/>
      <c r="C218" s="126"/>
      <c r="D218" s="126"/>
      <c r="E218" s="10"/>
      <c r="F218" s="10"/>
      <c r="G218" s="133"/>
      <c r="H218" s="53"/>
      <c r="I218" s="419">
        <f>O187</f>
        <v>2024</v>
      </c>
      <c r="J218" s="983"/>
      <c r="K218" s="984"/>
      <c r="L218" s="984"/>
      <c r="M218" s="984"/>
      <c r="N218" s="984"/>
      <c r="O218" s="985"/>
    </row>
    <row r="219" spans="1:15" ht="12.75" x14ac:dyDescent="0.2">
      <c r="A219" s="137" t="str">
        <f>A102</f>
        <v>SHPENZIME TË PRITSHME</v>
      </c>
      <c r="B219" s="34">
        <f>B189</f>
        <v>27212</v>
      </c>
      <c r="C219" s="34">
        <f t="shared" ref="C219:D219" si="85">C189</f>
        <v>43472</v>
      </c>
      <c r="D219" s="34">
        <f t="shared" si="85"/>
        <v>69518</v>
      </c>
      <c r="E219" s="129">
        <f>E204+E217</f>
        <v>51444</v>
      </c>
      <c r="F219" s="129">
        <f>F204+F217</f>
        <v>36544</v>
      </c>
      <c r="G219" s="129">
        <f t="shared" ref="G219" si="86">G204+G217</f>
        <v>36544</v>
      </c>
      <c r="H219" s="53"/>
      <c r="I219" s="420"/>
      <c r="J219" s="989"/>
      <c r="K219" s="990"/>
      <c r="L219" s="990"/>
      <c r="M219" s="990"/>
      <c r="N219" s="990"/>
      <c r="O219" s="991"/>
    </row>
    <row r="222" spans="1:15" ht="17.25" customHeight="1" x14ac:dyDescent="0.2">
      <c r="A222" s="213" t="str">
        <f t="shared" ref="A222:O222" si="87">A66</f>
        <v>Nënfunksioni 7</v>
      </c>
      <c r="B222" s="937" t="str">
        <f t="shared" si="87"/>
        <v>042 Bujqësia, pyjet, peshkimi dhe gjuetia</v>
      </c>
      <c r="C222" s="937">
        <f t="shared" si="87"/>
        <v>0</v>
      </c>
      <c r="D222" s="937">
        <f t="shared" si="87"/>
        <v>0</v>
      </c>
      <c r="E222" s="937">
        <f t="shared" si="87"/>
        <v>0</v>
      </c>
      <c r="F222" s="937">
        <f t="shared" si="87"/>
        <v>0</v>
      </c>
      <c r="G222" s="937">
        <f t="shared" si="87"/>
        <v>0</v>
      </c>
      <c r="H222" s="937">
        <f t="shared" si="87"/>
        <v>0</v>
      </c>
      <c r="I222" s="937">
        <f t="shared" si="87"/>
        <v>0</v>
      </c>
      <c r="J222" s="937">
        <f t="shared" si="87"/>
        <v>0</v>
      </c>
      <c r="K222" s="937">
        <f t="shared" si="87"/>
        <v>0</v>
      </c>
      <c r="L222" s="937">
        <f t="shared" si="87"/>
        <v>0</v>
      </c>
      <c r="M222" s="937">
        <f t="shared" si="87"/>
        <v>0</v>
      </c>
      <c r="N222" s="937">
        <f t="shared" si="87"/>
        <v>0</v>
      </c>
      <c r="O222" s="937">
        <f t="shared" si="87"/>
        <v>0</v>
      </c>
    </row>
    <row r="223" spans="1:15" ht="17.25" customHeight="1" x14ac:dyDescent="0.2">
      <c r="A223" s="276" t="str">
        <f>A10</f>
        <v>Programi 7e</v>
      </c>
      <c r="B223" s="937" t="str">
        <f>C10</f>
        <v>Administrimi i pyjeve dhe kullotave</v>
      </c>
      <c r="C223" s="937" t="e">
        <f>#REF!</f>
        <v>#REF!</v>
      </c>
      <c r="D223" s="937" t="e">
        <f>#REF!</f>
        <v>#REF!</v>
      </c>
      <c r="E223" s="937" t="e">
        <f>#REF!</f>
        <v>#REF!</v>
      </c>
      <c r="F223" s="937" t="e">
        <f>#REF!</f>
        <v>#REF!</v>
      </c>
      <c r="G223" s="937" t="e">
        <f>#REF!</f>
        <v>#REF!</v>
      </c>
      <c r="H223" s="937" t="e">
        <f>#REF!</f>
        <v>#REF!</v>
      </c>
      <c r="I223" s="937" t="e">
        <f>#REF!</f>
        <v>#REF!</v>
      </c>
      <c r="J223" s="937" t="e">
        <f>#REF!</f>
        <v>#REF!</v>
      </c>
      <c r="K223" s="937" t="e">
        <f>#REF!</f>
        <v>#REF!</v>
      </c>
      <c r="L223" s="937" t="e">
        <f>#REF!</f>
        <v>#REF!</v>
      </c>
      <c r="M223" s="937" t="e">
        <f>#REF!</f>
        <v>#REF!</v>
      </c>
      <c r="N223" s="937" t="e">
        <f>#REF!</f>
        <v>#REF!</v>
      </c>
      <c r="O223" s="937" t="e">
        <f>#REF!</f>
        <v>#REF!</v>
      </c>
    </row>
    <row r="224" spans="1:15" ht="17.25" customHeight="1" x14ac:dyDescent="0.2">
      <c r="A224" s="646" t="str">
        <f>'(B3) Struktura Funksionale'!B46</f>
        <v>04260</v>
      </c>
      <c r="B224" s="568"/>
      <c r="C224" s="568"/>
      <c r="D224" s="568"/>
      <c r="E224" s="568"/>
      <c r="F224" s="568"/>
      <c r="G224" s="568"/>
      <c r="H224" s="568"/>
      <c r="I224" s="568"/>
      <c r="J224" s="568"/>
      <c r="K224" s="568"/>
      <c r="L224" s="568"/>
      <c r="M224" s="568"/>
      <c r="N224" s="568"/>
      <c r="O224" s="569"/>
    </row>
    <row r="225" spans="1:15" ht="21.75" customHeight="1" x14ac:dyDescent="0.2">
      <c r="A225" s="964" t="str">
        <f t="shared" ref="A225:G225" si="88">A69</f>
        <v>SHPENZIME TË PRITSHME</v>
      </c>
      <c r="B225" s="965">
        <f t="shared" si="88"/>
        <v>0</v>
      </c>
      <c r="C225" s="965">
        <f t="shared" si="88"/>
        <v>0</v>
      </c>
      <c r="D225" s="965">
        <f t="shared" si="88"/>
        <v>0</v>
      </c>
      <c r="E225" s="965">
        <f t="shared" si="88"/>
        <v>0</v>
      </c>
      <c r="F225" s="965">
        <f t="shared" si="88"/>
        <v>0</v>
      </c>
      <c r="G225" s="966">
        <f t="shared" si="88"/>
        <v>0</v>
      </c>
      <c r="H225" s="131"/>
      <c r="I225" s="967" t="str">
        <f t="shared" ref="I225:O225" si="89">I69</f>
        <v xml:space="preserve">TË ARDHURAT E PRITSHME </v>
      </c>
      <c r="J225" s="965">
        <f t="shared" si="89"/>
        <v>0</v>
      </c>
      <c r="K225" s="965">
        <f t="shared" si="89"/>
        <v>0</v>
      </c>
      <c r="L225" s="965">
        <f t="shared" si="89"/>
        <v>0</v>
      </c>
      <c r="M225" s="965">
        <f t="shared" si="89"/>
        <v>0</v>
      </c>
      <c r="N225" s="965">
        <f t="shared" si="89"/>
        <v>0</v>
      </c>
      <c r="O225" s="966">
        <f t="shared" si="89"/>
        <v>0</v>
      </c>
    </row>
    <row r="226" spans="1:15" ht="18.75" customHeight="1" x14ac:dyDescent="0.2">
      <c r="A226" s="211"/>
      <c r="B226" s="417">
        <f t="shared" ref="B226:G226" si="90">B70</f>
        <v>2019</v>
      </c>
      <c r="C226" s="417">
        <f t="shared" si="90"/>
        <v>2020</v>
      </c>
      <c r="D226" s="417">
        <f t="shared" si="90"/>
        <v>2021</v>
      </c>
      <c r="E226" s="251">
        <f t="shared" si="90"/>
        <v>2022</v>
      </c>
      <c r="F226" s="251">
        <f t="shared" si="90"/>
        <v>2023</v>
      </c>
      <c r="G226" s="251">
        <f t="shared" si="90"/>
        <v>2024</v>
      </c>
      <c r="H226" s="212"/>
      <c r="I226" s="414"/>
      <c r="J226" s="417">
        <f t="shared" ref="J226:O226" si="91">J70</f>
        <v>2019</v>
      </c>
      <c r="K226" s="417">
        <f t="shared" si="91"/>
        <v>2020</v>
      </c>
      <c r="L226" s="417">
        <f t="shared" si="91"/>
        <v>2021</v>
      </c>
      <c r="M226" s="251">
        <f t="shared" si="91"/>
        <v>2022</v>
      </c>
      <c r="N226" s="251">
        <f t="shared" si="91"/>
        <v>2023</v>
      </c>
      <c r="O226" s="251">
        <f t="shared" si="91"/>
        <v>2024</v>
      </c>
    </row>
    <row r="227" spans="1:15" ht="12.75" x14ac:dyDescent="0.2">
      <c r="A227" s="434"/>
      <c r="B227" s="209"/>
      <c r="C227" s="422"/>
      <c r="D227" s="321"/>
      <c r="E227" s="8"/>
      <c r="F227" s="8"/>
      <c r="G227" s="435"/>
      <c r="H227" s="131"/>
      <c r="I227" s="423"/>
      <c r="J227" s="349"/>
      <c r="K227" s="349"/>
      <c r="L227" s="349"/>
      <c r="M227" s="349"/>
      <c r="N227" s="349"/>
      <c r="O227" s="350"/>
    </row>
    <row r="228" spans="1:15" ht="12.75" x14ac:dyDescent="0.2">
      <c r="A228" s="137" t="str">
        <f>A72</f>
        <v>SHPENZIME TË PRITSHME</v>
      </c>
      <c r="B228" s="34">
        <f>VLOOKUP(A223,'(C1) Shpenzimet vitet e kaluara'!A$9:O$177,5,FALSE)</f>
        <v>19676</v>
      </c>
      <c r="C228" s="34">
        <f>VLOOKUP(A223,'(C1) Shpenzimet vitet e kaluara'!A$9:O$177,9,FALSE)</f>
        <v>15002</v>
      </c>
      <c r="D228" s="34">
        <f>VLOOKUP(A223,'(C1) Shpenzimet vitet e kaluara'!A$9:O$177,13,FALSE)</f>
        <v>15300</v>
      </c>
      <c r="E228" s="37">
        <v>17916</v>
      </c>
      <c r="F228" s="37">
        <v>15311</v>
      </c>
      <c r="G228" s="37">
        <v>15459</v>
      </c>
      <c r="H228" s="131"/>
      <c r="I228" s="938" t="str">
        <f t="shared" ref="I228:O228" si="92">I72</f>
        <v>VLERËSIM I ARDHURAVE NGA TARIFAT</v>
      </c>
      <c r="J228" s="939">
        <f t="shared" si="92"/>
        <v>0</v>
      </c>
      <c r="K228" s="939">
        <f t="shared" si="92"/>
        <v>0</v>
      </c>
      <c r="L228" s="939">
        <f t="shared" si="92"/>
        <v>0</v>
      </c>
      <c r="M228" s="939">
        <f t="shared" si="92"/>
        <v>0</v>
      </c>
      <c r="N228" s="939">
        <f t="shared" si="92"/>
        <v>0</v>
      </c>
      <c r="O228" s="940">
        <f t="shared" si="92"/>
        <v>0</v>
      </c>
    </row>
    <row r="229" spans="1:15" ht="12.75" x14ac:dyDescent="0.2">
      <c r="A229" s="125"/>
      <c r="B229" s="210"/>
      <c r="C229" s="126"/>
      <c r="D229" s="126"/>
      <c r="E229" s="10"/>
      <c r="F229" s="10"/>
      <c r="G229" s="133"/>
      <c r="H229" s="10"/>
      <c r="I229" s="137" t="str">
        <f>I73</f>
        <v>VLERËSIM I ARDHURAVE NGA TARIFAT</v>
      </c>
      <c r="J229" s="35">
        <f>VLOOKUP($A223,'(C1) Shpenzimet vitet e kaluara'!$A$9:$O$177,6,FALSE)</f>
        <v>99</v>
      </c>
      <c r="K229" s="35">
        <f>VLOOKUP($A223,'(C1) Shpenzimet vitet e kaluara'!$A$9:$O$177,10,FALSE)</f>
        <v>105</v>
      </c>
      <c r="L229" s="35">
        <f>VLOOKUP($A223,'(C1) Shpenzimet vitet e kaluara'!$A$9:$O$177,14,FALSE)</f>
        <v>489</v>
      </c>
      <c r="M229" s="37">
        <v>509</v>
      </c>
      <c r="N229" s="37">
        <v>529</v>
      </c>
      <c r="O229" s="37">
        <v>549</v>
      </c>
    </row>
    <row r="230" spans="1:15" ht="12.75" x14ac:dyDescent="0.2">
      <c r="A230" s="944" t="str">
        <f t="shared" ref="A230:G231" si="93">A74</f>
        <v>SHPENZIME TË PRITSHME</v>
      </c>
      <c r="B230" s="945">
        <f t="shared" si="93"/>
        <v>0</v>
      </c>
      <c r="C230" s="945">
        <f t="shared" si="93"/>
        <v>0</v>
      </c>
      <c r="D230" s="945">
        <f t="shared" si="93"/>
        <v>0</v>
      </c>
      <c r="E230" s="945">
        <f t="shared" si="93"/>
        <v>0</v>
      </c>
      <c r="F230" s="945">
        <f t="shared" si="93"/>
        <v>0</v>
      </c>
      <c r="G230" s="946">
        <f t="shared" si="93"/>
        <v>0</v>
      </c>
      <c r="H230" s="10"/>
    </row>
    <row r="231" spans="1:15" ht="12.75" x14ac:dyDescent="0.2">
      <c r="A231" s="938" t="str">
        <f t="shared" si="93"/>
        <v>KOSTO DIREKTE PËR PROJEKTET DHE SHPENZIMET KAPITALE</v>
      </c>
      <c r="B231" s="939">
        <f t="shared" si="93"/>
        <v>0</v>
      </c>
      <c r="C231" s="939">
        <f t="shared" si="93"/>
        <v>0</v>
      </c>
      <c r="D231" s="939">
        <f t="shared" si="93"/>
        <v>0</v>
      </c>
      <c r="E231" s="939">
        <f t="shared" si="93"/>
        <v>0</v>
      </c>
      <c r="F231" s="939">
        <f t="shared" si="93"/>
        <v>0</v>
      </c>
      <c r="G231" s="940">
        <f t="shared" si="93"/>
        <v>0</v>
      </c>
      <c r="H231" s="31"/>
      <c r="I231" s="938" t="str">
        <f t="shared" ref="I231:I236" si="94">I75</f>
        <v>VLERËSIMI I TË ARDHURAVE ME DESTINACION</v>
      </c>
      <c r="J231" s="939"/>
      <c r="K231" s="939"/>
      <c r="L231" s="939"/>
      <c r="M231" s="939"/>
      <c r="N231" s="939"/>
      <c r="O231" s="940"/>
    </row>
    <row r="232" spans="1:15" ht="12.75" x14ac:dyDescent="0.2">
      <c r="A232" s="124" t="str">
        <f t="shared" ref="A232:D254" si="95">A76</f>
        <v>Pagat</v>
      </c>
      <c r="B232" s="941">
        <f t="shared" si="95"/>
        <v>600</v>
      </c>
      <c r="C232" s="942">
        <f t="shared" si="95"/>
        <v>0</v>
      </c>
      <c r="D232" s="943">
        <f t="shared" si="95"/>
        <v>0</v>
      </c>
      <c r="E232" s="129"/>
      <c r="F232" s="129"/>
      <c r="G232" s="129"/>
      <c r="H232" s="31"/>
      <c r="I232" s="390" t="str">
        <f t="shared" si="94"/>
        <v>Transferta e kushtëzuar</v>
      </c>
      <c r="J232" s="387"/>
      <c r="K232" s="389"/>
      <c r="L232" s="388"/>
      <c r="M232" s="128"/>
      <c r="N232" s="128"/>
      <c r="O232" s="132"/>
    </row>
    <row r="233" spans="1:15" ht="12.75" x14ac:dyDescent="0.2">
      <c r="A233" s="124" t="str">
        <f t="shared" si="95"/>
        <v>Sigurimet Shoqërore</v>
      </c>
      <c r="B233" s="941">
        <f t="shared" si="95"/>
        <v>601</v>
      </c>
      <c r="C233" s="942">
        <f t="shared" si="95"/>
        <v>0</v>
      </c>
      <c r="D233" s="943">
        <f t="shared" si="95"/>
        <v>0</v>
      </c>
      <c r="E233" s="129"/>
      <c r="F233" s="129"/>
      <c r="G233" s="129"/>
      <c r="H233" s="31"/>
      <c r="I233" s="390" t="str">
        <f t="shared" si="94"/>
        <v>Trasferta Specifike</v>
      </c>
      <c r="J233" s="387"/>
      <c r="K233" s="389"/>
      <c r="L233" s="388"/>
      <c r="M233" s="128">
        <v>8242</v>
      </c>
      <c r="N233" s="128">
        <v>8337</v>
      </c>
      <c r="O233" s="132">
        <v>8485</v>
      </c>
    </row>
    <row r="234" spans="1:15" ht="12.75" x14ac:dyDescent="0.2">
      <c r="A234" s="124" t="str">
        <f t="shared" si="95"/>
        <v>Mallra dhe shërbime</v>
      </c>
      <c r="B234" s="941">
        <f t="shared" si="95"/>
        <v>602</v>
      </c>
      <c r="C234" s="942">
        <f t="shared" si="95"/>
        <v>0</v>
      </c>
      <c r="D234" s="943">
        <f t="shared" si="95"/>
        <v>0</v>
      </c>
      <c r="E234" s="129"/>
      <c r="F234" s="129"/>
      <c r="G234" s="129"/>
      <c r="H234" s="53"/>
      <c r="I234" s="390" t="str">
        <f t="shared" si="94"/>
        <v>Trashëgimi me destinacion</v>
      </c>
      <c r="J234" s="387"/>
      <c r="K234" s="389"/>
      <c r="L234" s="388"/>
      <c r="M234" s="302">
        <f>VLOOKUP($A223,'(C4) Trashëgimi me destinacion'!$A$8:$F$168,4,FALSE)</f>
        <v>0</v>
      </c>
      <c r="N234" s="548">
        <f>VLOOKUP($A223,'(C4) Trashëgimi me destinacion'!$A$8:$F$168,5,FALSE)</f>
        <v>0</v>
      </c>
      <c r="O234" s="550">
        <f>VLOOKUP($A223,'(C4) Trashëgimi me destinacion'!$A$8:$F$168,6,FALSE)</f>
        <v>0</v>
      </c>
    </row>
    <row r="235" spans="1:15" ht="12.75" x14ac:dyDescent="0.2">
      <c r="A235" s="124" t="str">
        <f t="shared" si="95"/>
        <v>Subvencione</v>
      </c>
      <c r="B235" s="941">
        <f t="shared" si="95"/>
        <v>603</v>
      </c>
      <c r="C235" s="942">
        <f t="shared" si="95"/>
        <v>0</v>
      </c>
      <c r="D235" s="943">
        <f t="shared" si="95"/>
        <v>0</v>
      </c>
      <c r="E235" s="129"/>
      <c r="F235" s="129"/>
      <c r="G235" s="129"/>
      <c r="H235" s="8"/>
      <c r="I235" s="390" t="str">
        <f t="shared" si="94"/>
        <v>Burime të tjera (përfshirë gjobat)</v>
      </c>
      <c r="J235" s="387"/>
      <c r="K235" s="389"/>
      <c r="L235" s="388"/>
      <c r="M235" s="128"/>
      <c r="N235" s="128"/>
      <c r="O235" s="132"/>
    </row>
    <row r="236" spans="1:15" ht="12.75" x14ac:dyDescent="0.2">
      <c r="A236" s="124" t="str">
        <f t="shared" si="95"/>
        <v>Të tjera transferta korrente të brendshme</v>
      </c>
      <c r="B236" s="941">
        <f t="shared" si="95"/>
        <v>604</v>
      </c>
      <c r="C236" s="942">
        <f t="shared" si="95"/>
        <v>0</v>
      </c>
      <c r="D236" s="943">
        <f t="shared" si="95"/>
        <v>0</v>
      </c>
      <c r="E236" s="129"/>
      <c r="F236" s="129"/>
      <c r="G236" s="129"/>
      <c r="H236" s="53"/>
      <c r="I236" s="390" t="str">
        <f t="shared" si="94"/>
        <v>VLERËSIMI I TË ARDHURAVE ME DESTINACION</v>
      </c>
      <c r="J236" s="35">
        <f>VLOOKUP($A223,'(C1) Shpenzimet vitet e kaluara'!$A$9:$O$177,7,FALSE)</f>
        <v>7204</v>
      </c>
      <c r="K236" s="35">
        <f>VLOOKUP($A223,'(C1) Shpenzimet vitet e kaluara'!$A$9:$O$177,11,FALSE)</f>
        <v>7204</v>
      </c>
      <c r="L236" s="35">
        <f>VLOOKUP($A223,'(C1) Shpenzimet vitet e kaluara'!$A$9:$O$177,15,FALSE)</f>
        <v>7925</v>
      </c>
      <c r="M236" s="129">
        <f>SUM(M232:M235)</f>
        <v>8242</v>
      </c>
      <c r="N236" s="129">
        <f t="shared" ref="N236:O236" si="96">SUM(N232:N235)</f>
        <v>8337</v>
      </c>
      <c r="O236" s="129">
        <f t="shared" si="96"/>
        <v>8485</v>
      </c>
    </row>
    <row r="237" spans="1:15" ht="12.75" x14ac:dyDescent="0.2">
      <c r="A237" s="124" t="str">
        <f t="shared" si="95"/>
        <v>Transferta korrente të huaja</v>
      </c>
      <c r="B237" s="941">
        <f t="shared" si="95"/>
        <v>605</v>
      </c>
      <c r="C237" s="942">
        <f t="shared" si="95"/>
        <v>0</v>
      </c>
      <c r="D237" s="943">
        <f t="shared" si="95"/>
        <v>0</v>
      </c>
      <c r="E237" s="129"/>
      <c r="F237" s="129"/>
      <c r="G237" s="129"/>
      <c r="H237" s="53"/>
    </row>
    <row r="238" spans="1:15" ht="12.75" x14ac:dyDescent="0.2">
      <c r="A238" s="124" t="str">
        <f t="shared" si="95"/>
        <v>Transferta për Buxhetet Familiare dhe Individët</v>
      </c>
      <c r="B238" s="941">
        <f t="shared" si="95"/>
        <v>606</v>
      </c>
      <c r="C238" s="942">
        <f t="shared" si="95"/>
        <v>0</v>
      </c>
      <c r="D238" s="943">
        <f t="shared" si="95"/>
        <v>0</v>
      </c>
      <c r="E238" s="129"/>
      <c r="F238" s="129"/>
      <c r="G238" s="129"/>
      <c r="H238" s="53"/>
      <c r="I238" s="137" t="str">
        <f>I82</f>
        <v xml:space="preserve">TË ARDHURAT E PRITSHME </v>
      </c>
      <c r="J238" s="34">
        <f>J229+J236</f>
        <v>7303</v>
      </c>
      <c r="K238" s="34">
        <f>K229+K236</f>
        <v>7309</v>
      </c>
      <c r="L238" s="34">
        <f>L229+L236</f>
        <v>8414</v>
      </c>
      <c r="M238" s="129">
        <f>M236+M229</f>
        <v>8751</v>
      </c>
      <c r="N238" s="129">
        <f>N236+N229</f>
        <v>8866</v>
      </c>
      <c r="O238" s="129">
        <f>O236+O229</f>
        <v>9034</v>
      </c>
    </row>
    <row r="239" spans="1:15" ht="12.75" x14ac:dyDescent="0.2">
      <c r="A239" s="124" t="str">
        <f t="shared" si="95"/>
        <v>Shpenzimet kapitale</v>
      </c>
      <c r="B239" s="941" t="str">
        <f t="shared" si="95"/>
        <v>230 / 231</v>
      </c>
      <c r="C239" s="942">
        <f t="shared" si="95"/>
        <v>0</v>
      </c>
      <c r="D239" s="943">
        <f t="shared" si="95"/>
        <v>0</v>
      </c>
      <c r="E239" s="37">
        <v>3973</v>
      </c>
      <c r="F239" s="37">
        <v>1368</v>
      </c>
      <c r="G239" s="37">
        <v>1516</v>
      </c>
      <c r="H239" s="53"/>
    </row>
    <row r="240" spans="1:15" ht="12.75" x14ac:dyDescent="0.2">
      <c r="A240" s="124" t="str">
        <f t="shared" si="95"/>
        <v>Rezerva</v>
      </c>
      <c r="B240" s="941">
        <f t="shared" si="95"/>
        <v>609</v>
      </c>
      <c r="C240" s="942">
        <f t="shared" si="95"/>
        <v>0</v>
      </c>
      <c r="D240" s="943">
        <f t="shared" si="95"/>
        <v>0</v>
      </c>
      <c r="E240" s="129"/>
      <c r="F240" s="129"/>
      <c r="G240" s="129"/>
      <c r="H240" s="53"/>
    </row>
    <row r="241" spans="1:15" ht="12.75" x14ac:dyDescent="0.2">
      <c r="A241" s="124" t="str">
        <f t="shared" si="95"/>
        <v>Interesa per kredi direkte ose bono</v>
      </c>
      <c r="B241" s="941">
        <f t="shared" si="95"/>
        <v>650</v>
      </c>
      <c r="C241" s="942">
        <f t="shared" si="95"/>
        <v>0</v>
      </c>
      <c r="D241" s="943">
        <f t="shared" si="95"/>
        <v>0</v>
      </c>
      <c r="E241" s="129"/>
      <c r="F241" s="129"/>
      <c r="G241" s="129"/>
      <c r="H241" s="53"/>
    </row>
    <row r="242" spans="1:15" ht="12.75" x14ac:dyDescent="0.2">
      <c r="A242" s="124" t="str">
        <f t="shared" si="95"/>
        <v>Të tjera</v>
      </c>
      <c r="B242" s="941" t="str">
        <f t="shared" si="95"/>
        <v>69 / ?</v>
      </c>
      <c r="C242" s="942">
        <f t="shared" si="95"/>
        <v>0</v>
      </c>
      <c r="D242" s="943">
        <f t="shared" si="95"/>
        <v>0</v>
      </c>
      <c r="E242" s="129"/>
      <c r="F242" s="129"/>
      <c r="G242" s="129"/>
      <c r="H242" s="53"/>
      <c r="I242" s="947" t="str">
        <f t="shared" ref="I242:O243" si="97">I86</f>
        <v>SHUMA E KËRKUAR NETO</v>
      </c>
      <c r="J242" s="948">
        <f t="shared" si="97"/>
        <v>0</v>
      </c>
      <c r="K242" s="948">
        <f t="shared" si="97"/>
        <v>0</v>
      </c>
      <c r="L242" s="948">
        <f t="shared" si="97"/>
        <v>0</v>
      </c>
      <c r="M242" s="948">
        <f t="shared" si="97"/>
        <v>0</v>
      </c>
      <c r="N242" s="948">
        <f t="shared" si="97"/>
        <v>0</v>
      </c>
      <c r="O242" s="949">
        <f t="shared" si="97"/>
        <v>0</v>
      </c>
    </row>
    <row r="243" spans="1:15" ht="12.75" customHeight="1" x14ac:dyDescent="0.2">
      <c r="A243" s="306" t="str">
        <f t="shared" si="95"/>
        <v>KOSTO DIREKTE PËR PROJEKTET DHE SHPENZIMET KAPITALE</v>
      </c>
      <c r="B243" s="941">
        <f t="shared" si="95"/>
        <v>0</v>
      </c>
      <c r="C243" s="942">
        <f t="shared" si="95"/>
        <v>0</v>
      </c>
      <c r="D243" s="943">
        <f t="shared" si="95"/>
        <v>0</v>
      </c>
      <c r="E243" s="129">
        <f>SUM(E232:E242)</f>
        <v>3973</v>
      </c>
      <c r="F243" s="129">
        <f t="shared" ref="F243:G243" si="98">SUM(F232:F242)</f>
        <v>1368</v>
      </c>
      <c r="G243" s="129">
        <f t="shared" si="98"/>
        <v>1516</v>
      </c>
      <c r="H243" s="53"/>
      <c r="I243" s="950">
        <f t="shared" si="97"/>
        <v>0</v>
      </c>
      <c r="J243" s="951">
        <f t="shared" si="97"/>
        <v>0</v>
      </c>
      <c r="K243" s="951">
        <f t="shared" si="97"/>
        <v>0</v>
      </c>
      <c r="L243" s="951">
        <f t="shared" si="97"/>
        <v>0</v>
      </c>
      <c r="M243" s="951">
        <f t="shared" si="97"/>
        <v>0</v>
      </c>
      <c r="N243" s="951">
        <f t="shared" si="97"/>
        <v>0</v>
      </c>
      <c r="O243" s="952">
        <f t="shared" si="97"/>
        <v>0</v>
      </c>
    </row>
    <row r="244" spans="1:15" ht="12.75" x14ac:dyDescent="0.2">
      <c r="A244" s="938" t="str">
        <f t="shared" si="95"/>
        <v>SHPENZIME KORRENTE</v>
      </c>
      <c r="B244" s="939">
        <f t="shared" si="95"/>
        <v>0</v>
      </c>
      <c r="C244" s="939">
        <f t="shared" si="95"/>
        <v>0</v>
      </c>
      <c r="D244" s="939">
        <f t="shared" si="95"/>
        <v>0</v>
      </c>
      <c r="E244" s="939">
        <f>E88</f>
        <v>0</v>
      </c>
      <c r="F244" s="939">
        <f>F88</f>
        <v>0</v>
      </c>
      <c r="G244" s="940">
        <f>G88</f>
        <v>0</v>
      </c>
      <c r="H244" s="53"/>
      <c r="I244" s="17" t="str">
        <f>I88</f>
        <v>SHUMA E KËRKUAR NETO</v>
      </c>
      <c r="J244" s="18">
        <f t="shared" ref="J244:O244" si="99">B228-J238</f>
        <v>12373</v>
      </c>
      <c r="K244" s="18">
        <f t="shared" si="99"/>
        <v>7693</v>
      </c>
      <c r="L244" s="18">
        <f t="shared" si="99"/>
        <v>6886</v>
      </c>
      <c r="M244" s="18">
        <f t="shared" si="99"/>
        <v>9165</v>
      </c>
      <c r="N244" s="18">
        <f t="shared" si="99"/>
        <v>6445</v>
      </c>
      <c r="O244" s="18">
        <f t="shared" si="99"/>
        <v>6425</v>
      </c>
    </row>
    <row r="245" spans="1:15" ht="12.75" x14ac:dyDescent="0.2">
      <c r="A245" s="124" t="str">
        <f t="shared" si="95"/>
        <v>Pagat</v>
      </c>
      <c r="B245" s="941">
        <f t="shared" si="95"/>
        <v>600</v>
      </c>
      <c r="C245" s="942">
        <f t="shared" si="95"/>
        <v>0</v>
      </c>
      <c r="D245" s="943">
        <f t="shared" si="95"/>
        <v>0</v>
      </c>
      <c r="E245" s="37">
        <v>11070</v>
      </c>
      <c r="F245" s="37">
        <v>11070</v>
      </c>
      <c r="G245" s="37">
        <v>11070</v>
      </c>
      <c r="H245" s="53"/>
      <c r="I245" s="53"/>
      <c r="J245" s="53"/>
      <c r="K245" s="53"/>
      <c r="L245" s="14"/>
      <c r="M245" s="54"/>
    </row>
    <row r="246" spans="1:15" ht="12.75" x14ac:dyDescent="0.2">
      <c r="A246" s="124" t="str">
        <f t="shared" si="95"/>
        <v>Sigurimet Shoqërore</v>
      </c>
      <c r="B246" s="941">
        <f t="shared" si="95"/>
        <v>601</v>
      </c>
      <c r="C246" s="942">
        <f t="shared" si="95"/>
        <v>0</v>
      </c>
      <c r="D246" s="943">
        <f t="shared" si="95"/>
        <v>0</v>
      </c>
      <c r="E246" s="37">
        <v>1849</v>
      </c>
      <c r="F246" s="37">
        <v>1849</v>
      </c>
      <c r="G246" s="37">
        <v>1849</v>
      </c>
      <c r="H246" s="53"/>
    </row>
    <row r="247" spans="1:15" ht="12.75" x14ac:dyDescent="0.2">
      <c r="A247" s="124" t="str">
        <f t="shared" si="95"/>
        <v>Mallra dhe shërbime</v>
      </c>
      <c r="B247" s="941">
        <f t="shared" si="95"/>
        <v>602</v>
      </c>
      <c r="C247" s="942">
        <f t="shared" si="95"/>
        <v>0</v>
      </c>
      <c r="D247" s="943">
        <f t="shared" si="95"/>
        <v>0</v>
      </c>
      <c r="E247" s="37">
        <v>692</v>
      </c>
      <c r="F247" s="37">
        <v>692</v>
      </c>
      <c r="G247" s="37">
        <v>692</v>
      </c>
      <c r="H247" s="53"/>
      <c r="I247" s="252" t="str">
        <f>I208</f>
        <v>Angazhimet</v>
      </c>
      <c r="J247" s="1002" t="str">
        <f>J208</f>
        <v>Vlera Totale për Aktivitet</v>
      </c>
      <c r="K247" s="1003"/>
      <c r="L247" s="1004"/>
      <c r="M247" s="129">
        <f>VLOOKUP($A223,'(C5) Angazhimet'!$A$8:$F$168,4,FALSE)</f>
        <v>0</v>
      </c>
      <c r="N247" s="129">
        <f>VLOOKUP($A223,'(C5) Angazhimet'!$A$8:$F$168,5,FALSE)</f>
        <v>0</v>
      </c>
      <c r="O247" s="129">
        <f>VLOOKUP($A223,'(C5) Angazhimet'!$A$8:$F$168,6,FALSE)</f>
        <v>0</v>
      </c>
    </row>
    <row r="248" spans="1:15" ht="12.75" x14ac:dyDescent="0.2">
      <c r="A248" s="124" t="str">
        <f t="shared" si="95"/>
        <v>Subvencione</v>
      </c>
      <c r="B248" s="941">
        <f t="shared" si="95"/>
        <v>603</v>
      </c>
      <c r="C248" s="942">
        <f t="shared" si="95"/>
        <v>0</v>
      </c>
      <c r="D248" s="943">
        <f t="shared" si="95"/>
        <v>0</v>
      </c>
      <c r="E248" s="37"/>
      <c r="F248" s="37"/>
      <c r="G248" s="37"/>
      <c r="H248" s="53"/>
      <c r="I248" s="318" t="str">
        <f>I209</f>
        <v>Qëllime</v>
      </c>
      <c r="J248" s="1002" t="str">
        <f>J209</f>
        <v>Shpenzimet kapitale</v>
      </c>
      <c r="K248" s="1003"/>
      <c r="L248" s="1004"/>
      <c r="M248" s="128"/>
      <c r="N248" s="128"/>
      <c r="O248" s="132"/>
    </row>
    <row r="249" spans="1:15" ht="12.75" x14ac:dyDescent="0.2">
      <c r="A249" s="124" t="str">
        <f t="shared" si="95"/>
        <v>Të tjera transferta korrente të brendshme</v>
      </c>
      <c r="B249" s="941">
        <f t="shared" si="95"/>
        <v>604</v>
      </c>
      <c r="C249" s="942">
        <f t="shared" si="95"/>
        <v>0</v>
      </c>
      <c r="D249" s="943">
        <f t="shared" si="95"/>
        <v>0</v>
      </c>
      <c r="E249" s="37"/>
      <c r="F249" s="37"/>
      <c r="G249" s="37"/>
      <c r="H249" s="53"/>
      <c r="I249" s="315"/>
      <c r="J249" s="1002" t="str">
        <f>J210</f>
        <v>Mallra dhe shërbime</v>
      </c>
      <c r="K249" s="1003"/>
      <c r="L249" s="1004"/>
      <c r="M249" s="128"/>
      <c r="N249" s="128"/>
      <c r="O249" s="132"/>
    </row>
    <row r="250" spans="1:15" ht="12.75" x14ac:dyDescent="0.2">
      <c r="A250" s="124" t="str">
        <f t="shared" si="95"/>
        <v>Transferta korrente të huaja</v>
      </c>
      <c r="B250" s="941">
        <f t="shared" si="95"/>
        <v>605</v>
      </c>
      <c r="C250" s="942">
        <f t="shared" si="95"/>
        <v>0</v>
      </c>
      <c r="D250" s="943">
        <f t="shared" si="95"/>
        <v>0</v>
      </c>
      <c r="E250" s="37"/>
      <c r="F250" s="37"/>
      <c r="G250" s="37"/>
      <c r="H250" s="53"/>
      <c r="I250" s="315"/>
      <c r="J250" s="1002" t="str">
        <f>J211</f>
        <v>Qëllime të mëtejshme</v>
      </c>
      <c r="K250" s="1003"/>
      <c r="L250" s="1004"/>
      <c r="M250" s="128"/>
      <c r="N250" s="128"/>
      <c r="O250" s="132"/>
    </row>
    <row r="251" spans="1:15" ht="12.75" x14ac:dyDescent="0.2">
      <c r="A251" s="124" t="str">
        <f t="shared" si="95"/>
        <v>Transferta për Buxhetet Familiare dhe Individët</v>
      </c>
      <c r="B251" s="941">
        <f t="shared" si="95"/>
        <v>606</v>
      </c>
      <c r="C251" s="942">
        <f t="shared" si="95"/>
        <v>0</v>
      </c>
      <c r="D251" s="943">
        <f t="shared" si="95"/>
        <v>0</v>
      </c>
      <c r="E251" s="37">
        <v>332</v>
      </c>
      <c r="F251" s="37">
        <v>332</v>
      </c>
      <c r="G251" s="37">
        <v>332</v>
      </c>
      <c r="H251" s="53"/>
      <c r="I251" s="315"/>
      <c r="J251" s="998"/>
      <c r="K251" s="998"/>
      <c r="L251" s="998"/>
      <c r="M251" s="344" t="str">
        <f>IF(SUM(M248:M250)=M247,"OK","STOP")</f>
        <v>OK</v>
      </c>
      <c r="N251" s="344" t="str">
        <f>IF(SUM(N248:N250)=N247,"OK","STOP")</f>
        <v>OK</v>
      </c>
      <c r="O251" s="344" t="str">
        <f>IF(SUM(O248:O250)=O247,"OK","STOP")</f>
        <v>OK</v>
      </c>
    </row>
    <row r="252" spans="1:15" ht="12.75" x14ac:dyDescent="0.2">
      <c r="A252" s="648" t="str">
        <f t="shared" si="95"/>
        <v>Shpenzimet kapitale</v>
      </c>
      <c r="B252" s="968" t="str">
        <f t="shared" si="95"/>
        <v>230 / 231</v>
      </c>
      <c r="C252" s="969">
        <f t="shared" si="95"/>
        <v>0</v>
      </c>
      <c r="D252" s="970">
        <f t="shared" si="95"/>
        <v>0</v>
      </c>
      <c r="E252" s="129"/>
      <c r="F252" s="129"/>
      <c r="G252" s="129"/>
      <c r="H252" s="53"/>
      <c r="I252" s="421" t="str">
        <f>I213</f>
        <v>Shpjegimet teknike</v>
      </c>
      <c r="J252" s="10"/>
      <c r="K252" s="10"/>
      <c r="L252" s="10"/>
      <c r="M252" s="10"/>
      <c r="N252" s="10"/>
      <c r="O252" s="10"/>
    </row>
    <row r="253" spans="1:15" ht="12.75" x14ac:dyDescent="0.2">
      <c r="A253" s="124" t="str">
        <f t="shared" si="95"/>
        <v>Rezerva</v>
      </c>
      <c r="B253" s="941">
        <f t="shared" si="95"/>
        <v>609</v>
      </c>
      <c r="C253" s="942">
        <f t="shared" si="95"/>
        <v>0</v>
      </c>
      <c r="D253" s="943">
        <f t="shared" si="95"/>
        <v>0</v>
      </c>
      <c r="E253" s="37"/>
      <c r="F253" s="37"/>
      <c r="G253" s="37"/>
      <c r="H253" s="53"/>
      <c r="I253" s="419">
        <f>M226</f>
        <v>2022</v>
      </c>
      <c r="J253" s="983"/>
      <c r="K253" s="984"/>
      <c r="L253" s="984"/>
      <c r="M253" s="984"/>
      <c r="N253" s="984"/>
      <c r="O253" s="985"/>
    </row>
    <row r="254" spans="1:15" ht="12.75" x14ac:dyDescent="0.2">
      <c r="A254" s="124" t="str">
        <f t="shared" si="95"/>
        <v>Interesa per kredi direkte ose bono</v>
      </c>
      <c r="B254" s="971">
        <f t="shared" si="95"/>
        <v>650</v>
      </c>
      <c r="C254" s="972">
        <f t="shared" si="95"/>
        <v>0</v>
      </c>
      <c r="D254" s="973">
        <f t="shared" si="95"/>
        <v>0</v>
      </c>
      <c r="E254" s="37"/>
      <c r="F254" s="37"/>
      <c r="G254" s="37"/>
      <c r="H254" s="53"/>
      <c r="I254" s="420"/>
      <c r="J254" s="986"/>
      <c r="K254" s="987"/>
      <c r="L254" s="987"/>
      <c r="M254" s="987"/>
      <c r="N254" s="987"/>
      <c r="O254" s="988"/>
    </row>
    <row r="255" spans="1:15" ht="12.75" x14ac:dyDescent="0.2">
      <c r="A255" s="252" t="str">
        <f>A99</f>
        <v>Të tjera</v>
      </c>
      <c r="B255" s="941" t="str">
        <f>B99</f>
        <v>69 / ?</v>
      </c>
      <c r="C255" s="942">
        <f>C99</f>
        <v>0</v>
      </c>
      <c r="D255" s="311" t="str">
        <f>IF(OR(E255&lt;0,F255&lt;0,G255&lt;0),"STOP","OK!")</f>
        <v>OK!</v>
      </c>
      <c r="E255" s="130">
        <f>-E243+E228-(SUM(E245:E254))</f>
        <v>0</v>
      </c>
      <c r="F255" s="308">
        <f t="shared" ref="F255:G255" si="100">-F243+F228-(SUM(F245:F254))</f>
        <v>0</v>
      </c>
      <c r="G255" s="308">
        <f t="shared" si="100"/>
        <v>0</v>
      </c>
      <c r="H255" s="53"/>
      <c r="I255" s="419">
        <f>N226</f>
        <v>2023</v>
      </c>
      <c r="J255" s="983"/>
      <c r="K255" s="984"/>
      <c r="L255" s="984"/>
      <c r="M255" s="984"/>
      <c r="N255" s="984"/>
      <c r="O255" s="985"/>
    </row>
    <row r="256" spans="1:15" ht="12.75" x14ac:dyDescent="0.2">
      <c r="A256" s="124" t="str">
        <f>A100</f>
        <v>SHPENZIME KORRENTE</v>
      </c>
      <c r="B256" s="974"/>
      <c r="C256" s="975"/>
      <c r="D256" s="976"/>
      <c r="E256" s="129">
        <f>SUM(E245:E255)</f>
        <v>13943</v>
      </c>
      <c r="F256" s="129">
        <f t="shared" ref="F256:G256" si="101">SUM(F245:F255)</f>
        <v>13943</v>
      </c>
      <c r="G256" s="129">
        <f t="shared" si="101"/>
        <v>13943</v>
      </c>
      <c r="H256" s="53"/>
      <c r="I256" s="420"/>
      <c r="J256" s="989"/>
      <c r="K256" s="990"/>
      <c r="L256" s="990"/>
      <c r="M256" s="990"/>
      <c r="N256" s="990"/>
      <c r="O256" s="991"/>
    </row>
    <row r="257" spans="1:15" ht="12.75" x14ac:dyDescent="0.2">
      <c r="A257" s="125"/>
      <c r="B257" s="210"/>
      <c r="C257" s="126"/>
      <c r="D257" s="126"/>
      <c r="E257" s="10"/>
      <c r="F257" s="10"/>
      <c r="G257" s="133"/>
      <c r="H257" s="53"/>
      <c r="I257" s="419">
        <f>O226</f>
        <v>2024</v>
      </c>
      <c r="J257" s="983"/>
      <c r="K257" s="984"/>
      <c r="L257" s="984"/>
      <c r="M257" s="984"/>
      <c r="N257" s="984"/>
      <c r="O257" s="985"/>
    </row>
    <row r="258" spans="1:15" ht="12.75" x14ac:dyDescent="0.2">
      <c r="A258" s="137" t="str">
        <f>A102</f>
        <v>SHPENZIME TË PRITSHME</v>
      </c>
      <c r="B258" s="34">
        <f>B228</f>
        <v>19676</v>
      </c>
      <c r="C258" s="34">
        <f t="shared" ref="C258:D258" si="102">C228</f>
        <v>15002</v>
      </c>
      <c r="D258" s="34">
        <f t="shared" si="102"/>
        <v>15300</v>
      </c>
      <c r="E258" s="129">
        <f>E243+E256</f>
        <v>17916</v>
      </c>
      <c r="F258" s="129">
        <f>F243+F256</f>
        <v>15311</v>
      </c>
      <c r="G258" s="129">
        <f t="shared" ref="G258" si="103">G243+G256</f>
        <v>15459</v>
      </c>
      <c r="H258" s="53"/>
      <c r="I258" s="420"/>
      <c r="J258" s="989"/>
      <c r="K258" s="990"/>
      <c r="L258" s="990"/>
      <c r="M258" s="990"/>
      <c r="N258" s="990"/>
      <c r="O258" s="991"/>
    </row>
    <row r="261" spans="1:15" ht="17.25" customHeight="1" x14ac:dyDescent="0.2">
      <c r="A261" s="213" t="str">
        <f t="shared" ref="A261:O261" si="104">A66</f>
        <v>Nënfunksioni 7</v>
      </c>
      <c r="B261" s="937" t="str">
        <f t="shared" si="104"/>
        <v>042 Bujqësia, pyjet, peshkimi dhe gjuetia</v>
      </c>
      <c r="C261" s="937">
        <f t="shared" si="104"/>
        <v>0</v>
      </c>
      <c r="D261" s="937">
        <f t="shared" si="104"/>
        <v>0</v>
      </c>
      <c r="E261" s="937">
        <f t="shared" si="104"/>
        <v>0</v>
      </c>
      <c r="F261" s="937">
        <f t="shared" si="104"/>
        <v>0</v>
      </c>
      <c r="G261" s="937">
        <f t="shared" si="104"/>
        <v>0</v>
      </c>
      <c r="H261" s="937">
        <f t="shared" si="104"/>
        <v>0</v>
      </c>
      <c r="I261" s="937">
        <f t="shared" si="104"/>
        <v>0</v>
      </c>
      <c r="J261" s="937">
        <f t="shared" si="104"/>
        <v>0</v>
      </c>
      <c r="K261" s="937">
        <f t="shared" si="104"/>
        <v>0</v>
      </c>
      <c r="L261" s="937">
        <f t="shared" si="104"/>
        <v>0</v>
      </c>
      <c r="M261" s="937">
        <f t="shared" si="104"/>
        <v>0</v>
      </c>
      <c r="N261" s="937">
        <f t="shared" si="104"/>
        <v>0</v>
      </c>
      <c r="O261" s="937">
        <f t="shared" si="104"/>
        <v>0</v>
      </c>
    </row>
    <row r="262" spans="1:15" ht="17.25" customHeight="1" x14ac:dyDescent="0.2">
      <c r="A262" s="276" t="str">
        <f>A11</f>
        <v>Programi 7f</v>
      </c>
      <c r="B262" s="937">
        <f>C11</f>
        <v>0</v>
      </c>
      <c r="C262" s="937" t="e">
        <f>#REF!</f>
        <v>#REF!</v>
      </c>
      <c r="D262" s="937" t="e">
        <f>#REF!</f>
        <v>#REF!</v>
      </c>
      <c r="E262" s="937" t="e">
        <f>#REF!</f>
        <v>#REF!</v>
      </c>
      <c r="F262" s="937" t="e">
        <f>#REF!</f>
        <v>#REF!</v>
      </c>
      <c r="G262" s="937" t="e">
        <f>#REF!</f>
        <v>#REF!</v>
      </c>
      <c r="H262" s="937" t="e">
        <f>#REF!</f>
        <v>#REF!</v>
      </c>
      <c r="I262" s="937" t="e">
        <f>#REF!</f>
        <v>#REF!</v>
      </c>
      <c r="J262" s="937" t="e">
        <f>#REF!</f>
        <v>#REF!</v>
      </c>
      <c r="K262" s="937" t="e">
        <f>#REF!</f>
        <v>#REF!</v>
      </c>
      <c r="L262" s="937" t="e">
        <f>#REF!</f>
        <v>#REF!</v>
      </c>
      <c r="M262" s="937" t="e">
        <f>#REF!</f>
        <v>#REF!</v>
      </c>
      <c r="N262" s="937" t="e">
        <f>#REF!</f>
        <v>#REF!</v>
      </c>
      <c r="O262" s="937" t="e">
        <f>#REF!</f>
        <v>#REF!</v>
      </c>
    </row>
    <row r="263" spans="1:15" ht="17.25" customHeight="1" x14ac:dyDescent="0.2">
      <c r="A263" s="646">
        <f>'(B3) Struktura Funksionale'!B47</f>
        <v>0</v>
      </c>
      <c r="B263" s="568"/>
      <c r="C263" s="568"/>
      <c r="D263" s="568"/>
      <c r="E263" s="568"/>
      <c r="F263" s="568"/>
      <c r="G263" s="568"/>
      <c r="H263" s="568"/>
      <c r="I263" s="568"/>
      <c r="J263" s="568"/>
      <c r="K263" s="568"/>
      <c r="L263" s="568"/>
      <c r="M263" s="568"/>
      <c r="N263" s="568"/>
      <c r="O263" s="569"/>
    </row>
    <row r="264" spans="1:15" ht="22.5" customHeight="1" x14ac:dyDescent="0.2">
      <c r="A264" s="964" t="str">
        <f t="shared" ref="A264:G264" si="105">A69</f>
        <v>SHPENZIME TË PRITSHME</v>
      </c>
      <c r="B264" s="965">
        <f t="shared" si="105"/>
        <v>0</v>
      </c>
      <c r="C264" s="965">
        <f t="shared" si="105"/>
        <v>0</v>
      </c>
      <c r="D264" s="965">
        <f t="shared" si="105"/>
        <v>0</v>
      </c>
      <c r="E264" s="965">
        <f t="shared" si="105"/>
        <v>0</v>
      </c>
      <c r="F264" s="965">
        <f t="shared" si="105"/>
        <v>0</v>
      </c>
      <c r="G264" s="966">
        <f t="shared" si="105"/>
        <v>0</v>
      </c>
      <c r="H264" s="131"/>
      <c r="I264" s="967" t="str">
        <f t="shared" ref="I264:O264" si="106">I69</f>
        <v xml:space="preserve">TË ARDHURAT E PRITSHME </v>
      </c>
      <c r="J264" s="965">
        <f t="shared" si="106"/>
        <v>0</v>
      </c>
      <c r="K264" s="965">
        <f t="shared" si="106"/>
        <v>0</v>
      </c>
      <c r="L264" s="965">
        <f t="shared" si="106"/>
        <v>0</v>
      </c>
      <c r="M264" s="965">
        <f t="shared" si="106"/>
        <v>0</v>
      </c>
      <c r="N264" s="965">
        <f t="shared" si="106"/>
        <v>0</v>
      </c>
      <c r="O264" s="966">
        <f t="shared" si="106"/>
        <v>0</v>
      </c>
    </row>
    <row r="265" spans="1:15" ht="20.25" customHeight="1" x14ac:dyDescent="0.2">
      <c r="A265" s="211"/>
      <c r="B265" s="249">
        <f t="shared" ref="B265:G265" si="107">B70</f>
        <v>2019</v>
      </c>
      <c r="C265" s="249">
        <f t="shared" si="107"/>
        <v>2020</v>
      </c>
      <c r="D265" s="249">
        <f t="shared" si="107"/>
        <v>2021</v>
      </c>
      <c r="E265" s="250">
        <f t="shared" si="107"/>
        <v>2022</v>
      </c>
      <c r="F265" s="250">
        <f t="shared" si="107"/>
        <v>2023</v>
      </c>
      <c r="G265" s="250">
        <f t="shared" si="107"/>
        <v>2024</v>
      </c>
      <c r="H265" s="212"/>
      <c r="I265" s="307"/>
      <c r="J265" s="249">
        <f t="shared" ref="J265:O265" si="108">J70</f>
        <v>2019</v>
      </c>
      <c r="K265" s="249">
        <f t="shared" si="108"/>
        <v>2020</v>
      </c>
      <c r="L265" s="249">
        <f t="shared" si="108"/>
        <v>2021</v>
      </c>
      <c r="M265" s="250">
        <f t="shared" si="108"/>
        <v>2022</v>
      </c>
      <c r="N265" s="250">
        <f t="shared" si="108"/>
        <v>2023</v>
      </c>
      <c r="O265" s="250">
        <f t="shared" si="108"/>
        <v>2024</v>
      </c>
    </row>
    <row r="266" spans="1:15" ht="12.75" x14ac:dyDescent="0.2">
      <c r="A266" s="125"/>
      <c r="B266" s="210"/>
      <c r="C266" s="126"/>
      <c r="D266" s="126"/>
      <c r="E266" s="10"/>
      <c r="F266" s="10"/>
      <c r="G266" s="133"/>
      <c r="H266" s="131"/>
      <c r="I266" s="98" t="e">
        <f>#REF!</f>
        <v>#REF!</v>
      </c>
    </row>
    <row r="267" spans="1:15" ht="12.75" x14ac:dyDescent="0.2">
      <c r="A267" s="137" t="str">
        <f>A72</f>
        <v>SHPENZIME TË PRITSHME</v>
      </c>
      <c r="B267" s="34">
        <f>VLOOKUP(A262,'(C1) Shpenzimet vitet e kaluara'!A$9:O$177,5,FALSE)</f>
        <v>0</v>
      </c>
      <c r="C267" s="34">
        <f>VLOOKUP(A262,'(C1) Shpenzimet vitet e kaluara'!A$9:O$177,9,FALSE)</f>
        <v>0</v>
      </c>
      <c r="D267" s="34">
        <f>VLOOKUP(A262,'(C1) Shpenzimet vitet e kaluara'!A$9:O$177,13,FALSE)</f>
        <v>0</v>
      </c>
      <c r="E267" s="37"/>
      <c r="F267" s="37"/>
      <c r="G267" s="37"/>
      <c r="H267" s="131"/>
      <c r="I267" s="938" t="str">
        <f t="shared" ref="I267:O267" si="109">I72</f>
        <v>VLERËSIM I ARDHURAVE NGA TARIFAT</v>
      </c>
      <c r="J267" s="939">
        <f t="shared" si="109"/>
        <v>0</v>
      </c>
      <c r="K267" s="939">
        <f t="shared" si="109"/>
        <v>0</v>
      </c>
      <c r="L267" s="939">
        <f t="shared" si="109"/>
        <v>0</v>
      </c>
      <c r="M267" s="939">
        <f t="shared" si="109"/>
        <v>0</v>
      </c>
      <c r="N267" s="939">
        <f t="shared" si="109"/>
        <v>0</v>
      </c>
      <c r="O267" s="940">
        <f t="shared" si="109"/>
        <v>0</v>
      </c>
    </row>
    <row r="268" spans="1:15" ht="12.75" x14ac:dyDescent="0.2">
      <c r="A268" s="125"/>
      <c r="B268" s="210"/>
      <c r="C268" s="126"/>
      <c r="D268" s="126"/>
      <c r="E268" s="10"/>
      <c r="F268" s="10"/>
      <c r="G268" s="133"/>
      <c r="H268" s="10"/>
      <c r="I268" s="137" t="str">
        <f>I73</f>
        <v>VLERËSIM I ARDHURAVE NGA TARIFAT</v>
      </c>
      <c r="J268" s="35">
        <f>VLOOKUP($A262,'(C1) Shpenzimet vitet e kaluara'!$A$9:$O$177,6,FALSE)</f>
        <v>0</v>
      </c>
      <c r="K268" s="35">
        <f>VLOOKUP($A262,'(C1) Shpenzimet vitet e kaluara'!$A$9:$O$177,10,FALSE)</f>
        <v>0</v>
      </c>
      <c r="L268" s="35">
        <f>VLOOKUP($A262,'(C1) Shpenzimet vitet e kaluara'!$A$9:$O$177,14,FALSE)</f>
        <v>0</v>
      </c>
      <c r="M268" s="37"/>
      <c r="N268" s="37"/>
      <c r="O268" s="37"/>
    </row>
    <row r="269" spans="1:15" ht="12.75" x14ac:dyDescent="0.2">
      <c r="A269" s="1005" t="str">
        <f t="shared" ref="A269:G270" si="110">A74</f>
        <v>SHPENZIME TË PRITSHME</v>
      </c>
      <c r="B269" s="1006">
        <f t="shared" si="110"/>
        <v>0</v>
      </c>
      <c r="C269" s="1006">
        <f t="shared" si="110"/>
        <v>0</v>
      </c>
      <c r="D269" s="1006">
        <f t="shared" si="110"/>
        <v>0</v>
      </c>
      <c r="E269" s="1006">
        <f t="shared" si="110"/>
        <v>0</v>
      </c>
      <c r="F269" s="1006">
        <f t="shared" si="110"/>
        <v>0</v>
      </c>
      <c r="G269" s="1007">
        <f t="shared" si="110"/>
        <v>0</v>
      </c>
      <c r="H269" s="10"/>
    </row>
    <row r="270" spans="1:15" ht="22.5" x14ac:dyDescent="0.2">
      <c r="A270" s="938" t="str">
        <f t="shared" si="110"/>
        <v>KOSTO DIREKTE PËR PROJEKTET DHE SHPENZIMET KAPITALE</v>
      </c>
      <c r="B270" s="939">
        <f t="shared" si="110"/>
        <v>0</v>
      </c>
      <c r="C270" s="939">
        <f t="shared" si="110"/>
        <v>0</v>
      </c>
      <c r="D270" s="939">
        <f t="shared" si="110"/>
        <v>0</v>
      </c>
      <c r="E270" s="939">
        <f t="shared" si="110"/>
        <v>0</v>
      </c>
      <c r="F270" s="939">
        <f t="shared" si="110"/>
        <v>0</v>
      </c>
      <c r="G270" s="940">
        <f t="shared" si="110"/>
        <v>0</v>
      </c>
      <c r="H270" s="31"/>
      <c r="I270" s="384" t="str">
        <f t="shared" ref="I270:O270" si="111">I75</f>
        <v>VLERËSIMI I TË ARDHURAVE ME DESTINACION</v>
      </c>
      <c r="J270" s="385">
        <f t="shared" si="111"/>
        <v>0</v>
      </c>
      <c r="K270" s="385">
        <f t="shared" si="111"/>
        <v>0</v>
      </c>
      <c r="L270" s="385">
        <f t="shared" si="111"/>
        <v>0</v>
      </c>
      <c r="M270" s="385">
        <f t="shared" si="111"/>
        <v>0</v>
      </c>
      <c r="N270" s="385">
        <f t="shared" si="111"/>
        <v>0</v>
      </c>
      <c r="O270" s="386">
        <f t="shared" si="111"/>
        <v>0</v>
      </c>
    </row>
    <row r="271" spans="1:15" ht="12.75" x14ac:dyDescent="0.2">
      <c r="A271" s="124" t="str">
        <f t="shared" ref="A271:D293" si="112">A76</f>
        <v>Pagat</v>
      </c>
      <c r="B271" s="941">
        <f t="shared" si="112"/>
        <v>600</v>
      </c>
      <c r="C271" s="942">
        <f t="shared" si="112"/>
        <v>0</v>
      </c>
      <c r="D271" s="943">
        <f t="shared" si="112"/>
        <v>0</v>
      </c>
      <c r="E271" s="129"/>
      <c r="F271" s="129"/>
      <c r="G271" s="129"/>
      <c r="H271" s="31"/>
      <c r="I271" s="390" t="str">
        <f>I76</f>
        <v>Transferta e kushtëzuar</v>
      </c>
      <c r="J271" s="387"/>
      <c r="K271" s="389"/>
      <c r="L271" s="388"/>
      <c r="M271" s="128"/>
      <c r="N271" s="128"/>
      <c r="O271" s="132"/>
    </row>
    <row r="272" spans="1:15" ht="12.75" x14ac:dyDescent="0.2">
      <c r="A272" s="124" t="str">
        <f t="shared" si="112"/>
        <v>Sigurimet Shoqërore</v>
      </c>
      <c r="B272" s="941">
        <f t="shared" si="112"/>
        <v>601</v>
      </c>
      <c r="C272" s="942">
        <f t="shared" si="112"/>
        <v>0</v>
      </c>
      <c r="D272" s="943">
        <f t="shared" si="112"/>
        <v>0</v>
      </c>
      <c r="E272" s="129"/>
      <c r="F272" s="129"/>
      <c r="G272" s="129"/>
      <c r="H272" s="31"/>
      <c r="I272" s="390" t="str">
        <f>I77</f>
        <v>Trasferta Specifike</v>
      </c>
      <c r="J272" s="387"/>
      <c r="K272" s="389"/>
      <c r="L272" s="388"/>
      <c r="M272" s="128"/>
      <c r="N272" s="128"/>
      <c r="O272" s="132"/>
    </row>
    <row r="273" spans="1:15" ht="12.75" x14ac:dyDescent="0.2">
      <c r="A273" s="124" t="str">
        <f t="shared" si="112"/>
        <v>Mallra dhe shërbime</v>
      </c>
      <c r="B273" s="941">
        <f t="shared" si="112"/>
        <v>602</v>
      </c>
      <c r="C273" s="942">
        <f t="shared" si="112"/>
        <v>0</v>
      </c>
      <c r="D273" s="943">
        <f t="shared" si="112"/>
        <v>0</v>
      </c>
      <c r="E273" s="129"/>
      <c r="F273" s="129"/>
      <c r="G273" s="129"/>
      <c r="H273" s="53"/>
      <c r="I273" s="390" t="str">
        <f>I78</f>
        <v>Trashëgimi me destinacion</v>
      </c>
      <c r="J273" s="387"/>
      <c r="K273" s="389"/>
      <c r="L273" s="388"/>
      <c r="M273" s="302">
        <f>VLOOKUP($A262,'(C4) Trashëgimi me destinacion'!$A$8:$F$168,4,FALSE)</f>
        <v>0</v>
      </c>
      <c r="N273" s="548">
        <f>VLOOKUP($A262,'(C4) Trashëgimi me destinacion'!$A$8:$F$168,5,FALSE)</f>
        <v>0</v>
      </c>
      <c r="O273" s="548">
        <f>VLOOKUP($A262,'(C4) Trashëgimi me destinacion'!$A$8:$F$168,6,FALSE)</f>
        <v>0</v>
      </c>
    </row>
    <row r="274" spans="1:15" ht="12.75" x14ac:dyDescent="0.2">
      <c r="A274" s="124" t="str">
        <f t="shared" si="112"/>
        <v>Subvencione</v>
      </c>
      <c r="B274" s="941">
        <f t="shared" si="112"/>
        <v>603</v>
      </c>
      <c r="C274" s="942">
        <f t="shared" si="112"/>
        <v>0</v>
      </c>
      <c r="D274" s="943">
        <f t="shared" si="112"/>
        <v>0</v>
      </c>
      <c r="E274" s="129"/>
      <c r="F274" s="129"/>
      <c r="G274" s="129"/>
      <c r="H274" s="8"/>
      <c r="I274" s="390" t="str">
        <f>I79</f>
        <v>Burime të tjera (përfshirë gjobat)</v>
      </c>
      <c r="J274" s="387"/>
      <c r="K274" s="389"/>
      <c r="L274" s="388"/>
      <c r="M274" s="128"/>
      <c r="N274" s="128"/>
      <c r="O274" s="132"/>
    </row>
    <row r="275" spans="1:15" ht="12.75" x14ac:dyDescent="0.2">
      <c r="A275" s="124" t="str">
        <f t="shared" si="112"/>
        <v>Të tjera transferta korrente të brendshme</v>
      </c>
      <c r="B275" s="941">
        <f t="shared" si="112"/>
        <v>604</v>
      </c>
      <c r="C275" s="942">
        <f t="shared" si="112"/>
        <v>0</v>
      </c>
      <c r="D275" s="943">
        <f t="shared" si="112"/>
        <v>0</v>
      </c>
      <c r="E275" s="129"/>
      <c r="F275" s="129"/>
      <c r="G275" s="129"/>
      <c r="H275" s="53"/>
      <c r="I275" s="390" t="str">
        <f>I80</f>
        <v>VLERËSIMI I TË ARDHURAVE ME DESTINACION</v>
      </c>
      <c r="J275" s="35">
        <f>VLOOKUP($A262,'(C1) Shpenzimet vitet e kaluara'!$A$9:$O$177,7,FALSE)</f>
        <v>0</v>
      </c>
      <c r="K275" s="35">
        <f>VLOOKUP($A262,'(C1) Shpenzimet vitet e kaluara'!$A$9:$O$177,11,FALSE)</f>
        <v>0</v>
      </c>
      <c r="L275" s="35">
        <f>VLOOKUP($A262,'(C1) Shpenzimet vitet e kaluara'!$A$9:$O$177,15,FALSE)</f>
        <v>0</v>
      </c>
      <c r="M275" s="129">
        <f>SUM(M271:M274)</f>
        <v>0</v>
      </c>
      <c r="N275" s="129">
        <f t="shared" ref="N275:O275" si="113">SUM(N271:N274)</f>
        <v>0</v>
      </c>
      <c r="O275" s="129">
        <f t="shared" si="113"/>
        <v>0</v>
      </c>
    </row>
    <row r="276" spans="1:15" ht="12.75" x14ac:dyDescent="0.2">
      <c r="A276" s="124" t="str">
        <f t="shared" si="112"/>
        <v>Transferta korrente të huaja</v>
      </c>
      <c r="B276" s="941">
        <f t="shared" si="112"/>
        <v>605</v>
      </c>
      <c r="C276" s="942">
        <f t="shared" si="112"/>
        <v>0</v>
      </c>
      <c r="D276" s="943">
        <f t="shared" si="112"/>
        <v>0</v>
      </c>
      <c r="E276" s="129"/>
      <c r="F276" s="129"/>
      <c r="G276" s="129"/>
      <c r="H276" s="53"/>
    </row>
    <row r="277" spans="1:15" ht="12.75" x14ac:dyDescent="0.2">
      <c r="A277" s="124" t="str">
        <f t="shared" si="112"/>
        <v>Transferta për Buxhetet Familiare dhe Individët</v>
      </c>
      <c r="B277" s="941">
        <f t="shared" si="112"/>
        <v>606</v>
      </c>
      <c r="C277" s="942">
        <f t="shared" si="112"/>
        <v>0</v>
      </c>
      <c r="D277" s="943">
        <f t="shared" si="112"/>
        <v>0</v>
      </c>
      <c r="E277" s="129"/>
      <c r="F277" s="129"/>
      <c r="G277" s="129"/>
      <c r="H277" s="53"/>
      <c r="I277" s="137" t="str">
        <f>I82</f>
        <v xml:space="preserve">TË ARDHURAT E PRITSHME </v>
      </c>
      <c r="J277" s="34">
        <f>J268+J275</f>
        <v>0</v>
      </c>
      <c r="K277" s="34">
        <f>K268+K275</f>
        <v>0</v>
      </c>
      <c r="L277" s="34">
        <f>L268+L275</f>
        <v>0</v>
      </c>
      <c r="M277" s="129">
        <f>M275+M268</f>
        <v>0</v>
      </c>
      <c r="N277" s="129">
        <f>N275+N268</f>
        <v>0</v>
      </c>
      <c r="O277" s="129">
        <f>O275+O268</f>
        <v>0</v>
      </c>
    </row>
    <row r="278" spans="1:15" ht="12.75" x14ac:dyDescent="0.2">
      <c r="A278" s="124" t="str">
        <f t="shared" si="112"/>
        <v>Shpenzimet kapitale</v>
      </c>
      <c r="B278" s="941" t="str">
        <f t="shared" si="112"/>
        <v>230 / 231</v>
      </c>
      <c r="C278" s="942">
        <f t="shared" si="112"/>
        <v>0</v>
      </c>
      <c r="D278" s="943">
        <f t="shared" si="112"/>
        <v>0</v>
      </c>
      <c r="E278" s="37"/>
      <c r="F278" s="37"/>
      <c r="G278" s="37"/>
      <c r="H278" s="53"/>
    </row>
    <row r="279" spans="1:15" ht="12.75" x14ac:dyDescent="0.2">
      <c r="A279" s="124" t="str">
        <f t="shared" si="112"/>
        <v>Rezerva</v>
      </c>
      <c r="B279" s="941">
        <f t="shared" si="112"/>
        <v>609</v>
      </c>
      <c r="C279" s="942">
        <f t="shared" si="112"/>
        <v>0</v>
      </c>
      <c r="D279" s="943">
        <f t="shared" si="112"/>
        <v>0</v>
      </c>
      <c r="E279" s="129"/>
      <c r="F279" s="129"/>
      <c r="G279" s="129"/>
      <c r="H279" s="53"/>
    </row>
    <row r="280" spans="1:15" ht="12.75" x14ac:dyDescent="0.2">
      <c r="A280" s="124" t="str">
        <f t="shared" si="112"/>
        <v>Interesa per kredi direkte ose bono</v>
      </c>
      <c r="B280" s="941">
        <f t="shared" si="112"/>
        <v>650</v>
      </c>
      <c r="C280" s="942">
        <f t="shared" si="112"/>
        <v>0</v>
      </c>
      <c r="D280" s="943">
        <f t="shared" si="112"/>
        <v>0</v>
      </c>
      <c r="E280" s="129"/>
      <c r="F280" s="129"/>
      <c r="G280" s="129"/>
      <c r="H280" s="53"/>
    </row>
    <row r="281" spans="1:15" ht="12.75" x14ac:dyDescent="0.2">
      <c r="A281" s="124" t="str">
        <f t="shared" si="112"/>
        <v>Të tjera</v>
      </c>
      <c r="B281" s="941" t="str">
        <f t="shared" si="112"/>
        <v>69 / ?</v>
      </c>
      <c r="C281" s="942">
        <f t="shared" si="112"/>
        <v>0</v>
      </c>
      <c r="D281" s="943">
        <f t="shared" si="112"/>
        <v>0</v>
      </c>
      <c r="E281" s="129"/>
      <c r="F281" s="129"/>
      <c r="G281" s="129"/>
      <c r="H281" s="53"/>
      <c r="I281" s="947" t="str">
        <f t="shared" ref="I281:O282" si="114">I86</f>
        <v>SHUMA E KËRKUAR NETO</v>
      </c>
      <c r="J281" s="948">
        <f t="shared" si="114"/>
        <v>0</v>
      </c>
      <c r="K281" s="948">
        <f t="shared" si="114"/>
        <v>0</v>
      </c>
      <c r="L281" s="948">
        <f t="shared" si="114"/>
        <v>0</v>
      </c>
      <c r="M281" s="948">
        <f t="shared" si="114"/>
        <v>0</v>
      </c>
      <c r="N281" s="948">
        <f t="shared" si="114"/>
        <v>0</v>
      </c>
      <c r="O281" s="949">
        <f t="shared" si="114"/>
        <v>0</v>
      </c>
    </row>
    <row r="282" spans="1:15" ht="12.75" customHeight="1" x14ac:dyDescent="0.2">
      <c r="A282" s="306" t="str">
        <f t="shared" si="112"/>
        <v>KOSTO DIREKTE PËR PROJEKTET DHE SHPENZIMET KAPITALE</v>
      </c>
      <c r="B282" s="941">
        <f t="shared" si="112"/>
        <v>0</v>
      </c>
      <c r="C282" s="942">
        <f t="shared" si="112"/>
        <v>0</v>
      </c>
      <c r="D282" s="943">
        <f t="shared" si="112"/>
        <v>0</v>
      </c>
      <c r="E282" s="129">
        <f>SUM(E271:E281)</f>
        <v>0</v>
      </c>
      <c r="F282" s="129">
        <f t="shared" ref="F282:G282" si="115">SUM(F271:F281)</f>
        <v>0</v>
      </c>
      <c r="G282" s="129">
        <f t="shared" si="115"/>
        <v>0</v>
      </c>
      <c r="H282" s="53"/>
      <c r="I282" s="950">
        <f t="shared" si="114"/>
        <v>0</v>
      </c>
      <c r="J282" s="951">
        <f t="shared" si="114"/>
        <v>0</v>
      </c>
      <c r="K282" s="951">
        <f t="shared" si="114"/>
        <v>0</v>
      </c>
      <c r="L282" s="951">
        <f t="shared" si="114"/>
        <v>0</v>
      </c>
      <c r="M282" s="951">
        <f t="shared" si="114"/>
        <v>0</v>
      </c>
      <c r="N282" s="951">
        <f t="shared" si="114"/>
        <v>0</v>
      </c>
      <c r="O282" s="952">
        <f t="shared" si="114"/>
        <v>0</v>
      </c>
    </row>
    <row r="283" spans="1:15" ht="12.75" x14ac:dyDescent="0.2">
      <c r="A283" s="938" t="str">
        <f t="shared" si="112"/>
        <v>SHPENZIME KORRENTE</v>
      </c>
      <c r="B283" s="939">
        <f t="shared" si="112"/>
        <v>0</v>
      </c>
      <c r="C283" s="939">
        <f t="shared" si="112"/>
        <v>0</v>
      </c>
      <c r="D283" s="939">
        <f t="shared" si="112"/>
        <v>0</v>
      </c>
      <c r="E283" s="939">
        <f>E88</f>
        <v>0</v>
      </c>
      <c r="F283" s="939">
        <f>F88</f>
        <v>0</v>
      </c>
      <c r="G283" s="940">
        <f>G88</f>
        <v>0</v>
      </c>
      <c r="H283" s="53"/>
      <c r="I283" s="17" t="str">
        <f>I88</f>
        <v>SHUMA E KËRKUAR NETO</v>
      </c>
      <c r="J283" s="18">
        <f t="shared" ref="J283:O283" si="116">B267-J277</f>
        <v>0</v>
      </c>
      <c r="K283" s="18">
        <f t="shared" si="116"/>
        <v>0</v>
      </c>
      <c r="L283" s="18">
        <f t="shared" si="116"/>
        <v>0</v>
      </c>
      <c r="M283" s="18">
        <f t="shared" si="116"/>
        <v>0</v>
      </c>
      <c r="N283" s="18">
        <f t="shared" si="116"/>
        <v>0</v>
      </c>
      <c r="O283" s="18">
        <f t="shared" si="116"/>
        <v>0</v>
      </c>
    </row>
    <row r="284" spans="1:15" ht="12.75" x14ac:dyDescent="0.2">
      <c r="A284" s="124" t="str">
        <f t="shared" si="112"/>
        <v>Pagat</v>
      </c>
      <c r="B284" s="941">
        <f t="shared" si="112"/>
        <v>600</v>
      </c>
      <c r="C284" s="942">
        <f t="shared" si="112"/>
        <v>0</v>
      </c>
      <c r="D284" s="943">
        <f t="shared" si="112"/>
        <v>0</v>
      </c>
      <c r="E284" s="37"/>
      <c r="F284" s="37"/>
      <c r="G284" s="37"/>
      <c r="H284" s="53"/>
      <c r="I284" s="53"/>
      <c r="J284" s="53"/>
      <c r="K284" s="53"/>
      <c r="L284" s="14"/>
      <c r="M284" s="54"/>
    </row>
    <row r="285" spans="1:15" ht="12.75" x14ac:dyDescent="0.2">
      <c r="A285" s="124" t="str">
        <f t="shared" si="112"/>
        <v>Sigurimet Shoqërore</v>
      </c>
      <c r="B285" s="941">
        <f t="shared" si="112"/>
        <v>601</v>
      </c>
      <c r="C285" s="942">
        <f t="shared" si="112"/>
        <v>0</v>
      </c>
      <c r="D285" s="943">
        <f t="shared" si="112"/>
        <v>0</v>
      </c>
      <c r="E285" s="37"/>
      <c r="F285" s="37"/>
      <c r="G285" s="37"/>
      <c r="H285" s="53"/>
    </row>
    <row r="286" spans="1:15" ht="12.75" x14ac:dyDescent="0.2">
      <c r="A286" s="124" t="str">
        <f t="shared" si="112"/>
        <v>Mallra dhe shërbime</v>
      </c>
      <c r="B286" s="941">
        <f t="shared" si="112"/>
        <v>602</v>
      </c>
      <c r="C286" s="942">
        <f t="shared" si="112"/>
        <v>0</v>
      </c>
      <c r="D286" s="943">
        <f t="shared" si="112"/>
        <v>0</v>
      </c>
      <c r="E286" s="37"/>
      <c r="F286" s="37"/>
      <c r="G286" s="37"/>
      <c r="H286" s="53"/>
      <c r="I286" s="252" t="str">
        <f>I247</f>
        <v>Angazhimet</v>
      </c>
      <c r="J286" s="1009" t="str">
        <f>J247</f>
        <v>Vlera Totale për Aktivitet</v>
      </c>
      <c r="K286" s="1010"/>
      <c r="L286" s="1011"/>
      <c r="M286" s="129">
        <f>VLOOKUP($A262,'(C5) Angazhimet'!$A$8:$F$168,4,FALSE)</f>
        <v>0</v>
      </c>
      <c r="N286" s="129">
        <f>VLOOKUP($A262,'(C5) Angazhimet'!$A$8:$F$168,5,FALSE)</f>
        <v>0</v>
      </c>
      <c r="O286" s="129">
        <f>VLOOKUP($A262,'(C5) Angazhimet'!$A$8:$F$168,6,FALSE)</f>
        <v>0</v>
      </c>
    </row>
    <row r="287" spans="1:15" ht="12.75" x14ac:dyDescent="0.2">
      <c r="A287" s="124" t="str">
        <f t="shared" si="112"/>
        <v>Subvencione</v>
      </c>
      <c r="B287" s="941">
        <f t="shared" si="112"/>
        <v>603</v>
      </c>
      <c r="C287" s="942">
        <f t="shared" si="112"/>
        <v>0</v>
      </c>
      <c r="D287" s="943">
        <f t="shared" si="112"/>
        <v>0</v>
      </c>
      <c r="E287" s="37"/>
      <c r="F287" s="37"/>
      <c r="G287" s="37"/>
      <c r="H287" s="53"/>
      <c r="I287" s="318" t="str">
        <f>I248</f>
        <v>Qëllime</v>
      </c>
      <c r="J287" s="1009" t="str">
        <f>J248</f>
        <v>Shpenzimet kapitale</v>
      </c>
      <c r="K287" s="1010"/>
      <c r="L287" s="1011"/>
      <c r="M287" s="128"/>
      <c r="N287" s="128"/>
      <c r="O287" s="132"/>
    </row>
    <row r="288" spans="1:15" ht="12.75" x14ac:dyDescent="0.2">
      <c r="A288" s="124" t="str">
        <f t="shared" si="112"/>
        <v>Të tjera transferta korrente të brendshme</v>
      </c>
      <c r="B288" s="941">
        <f t="shared" si="112"/>
        <v>604</v>
      </c>
      <c r="C288" s="942">
        <f t="shared" si="112"/>
        <v>0</v>
      </c>
      <c r="D288" s="943">
        <f t="shared" si="112"/>
        <v>0</v>
      </c>
      <c r="E288" s="37"/>
      <c r="F288" s="37"/>
      <c r="G288" s="37"/>
      <c r="H288" s="53"/>
      <c r="I288" s="315"/>
      <c r="J288" s="1009" t="str">
        <f>J249</f>
        <v>Mallra dhe shërbime</v>
      </c>
      <c r="K288" s="1010"/>
      <c r="L288" s="1011"/>
      <c r="M288" s="128"/>
      <c r="N288" s="128"/>
      <c r="O288" s="132"/>
    </row>
    <row r="289" spans="1:15" ht="12.75" x14ac:dyDescent="0.2">
      <c r="A289" s="124" t="str">
        <f t="shared" si="112"/>
        <v>Transferta korrente të huaja</v>
      </c>
      <c r="B289" s="941">
        <f t="shared" si="112"/>
        <v>605</v>
      </c>
      <c r="C289" s="942">
        <f t="shared" si="112"/>
        <v>0</v>
      </c>
      <c r="D289" s="943">
        <f t="shared" si="112"/>
        <v>0</v>
      </c>
      <c r="E289" s="37"/>
      <c r="F289" s="37"/>
      <c r="G289" s="37"/>
      <c r="H289" s="53"/>
      <c r="I289" s="315"/>
      <c r="J289" s="1009" t="str">
        <f>J250</f>
        <v>Qëllime të mëtejshme</v>
      </c>
      <c r="K289" s="1010"/>
      <c r="L289" s="1011"/>
      <c r="M289" s="128"/>
      <c r="N289" s="128"/>
      <c r="O289" s="132"/>
    </row>
    <row r="290" spans="1:15" ht="12.75" x14ac:dyDescent="0.2">
      <c r="A290" s="124" t="str">
        <f t="shared" si="112"/>
        <v>Transferta për Buxhetet Familiare dhe Individët</v>
      </c>
      <c r="B290" s="941">
        <f t="shared" si="112"/>
        <v>606</v>
      </c>
      <c r="C290" s="942">
        <f t="shared" si="112"/>
        <v>0</v>
      </c>
      <c r="D290" s="943">
        <f t="shared" si="112"/>
        <v>0</v>
      </c>
      <c r="E290" s="37"/>
      <c r="F290" s="37"/>
      <c r="G290" s="37"/>
      <c r="H290" s="53"/>
      <c r="I290" s="315"/>
      <c r="J290" s="998"/>
      <c r="K290" s="998"/>
      <c r="L290" s="998"/>
      <c r="M290" s="344" t="str">
        <f>IF(SUM(M287:M289)=M286,"OK","STOP")</f>
        <v>OK</v>
      </c>
      <c r="N290" s="344" t="str">
        <f>IF(SUM(N287:N289)=N286,"OK","STOP")</f>
        <v>OK</v>
      </c>
      <c r="O290" s="344" t="str">
        <f>IF(SUM(O287:O289)=O286,"OK","STOP")</f>
        <v>OK</v>
      </c>
    </row>
    <row r="291" spans="1:15" ht="12.75" x14ac:dyDescent="0.2">
      <c r="A291" s="648" t="str">
        <f t="shared" si="112"/>
        <v>Shpenzimet kapitale</v>
      </c>
      <c r="B291" s="968" t="str">
        <f t="shared" si="112"/>
        <v>230 / 231</v>
      </c>
      <c r="C291" s="969">
        <f t="shared" si="112"/>
        <v>0</v>
      </c>
      <c r="D291" s="970">
        <f t="shared" si="112"/>
        <v>0</v>
      </c>
      <c r="E291" s="129"/>
      <c r="F291" s="129"/>
      <c r="G291" s="129"/>
      <c r="H291" s="53"/>
      <c r="I291" s="421" t="str">
        <f>I252</f>
        <v>Shpjegimet teknike</v>
      </c>
      <c r="J291" s="10"/>
      <c r="K291" s="10"/>
      <c r="L291" s="10"/>
      <c r="M291" s="10"/>
      <c r="N291" s="10"/>
      <c r="O291" s="10"/>
    </row>
    <row r="292" spans="1:15" ht="12.75" x14ac:dyDescent="0.2">
      <c r="A292" s="124" t="str">
        <f t="shared" si="112"/>
        <v>Rezerva</v>
      </c>
      <c r="B292" s="941">
        <f t="shared" si="112"/>
        <v>609</v>
      </c>
      <c r="C292" s="942">
        <f t="shared" si="112"/>
        <v>0</v>
      </c>
      <c r="D292" s="943">
        <f t="shared" si="112"/>
        <v>0</v>
      </c>
      <c r="E292" s="37"/>
      <c r="F292" s="37"/>
      <c r="G292" s="37"/>
      <c r="H292" s="53"/>
      <c r="I292" s="419">
        <f>M265</f>
        <v>2022</v>
      </c>
      <c r="J292" s="983"/>
      <c r="K292" s="984"/>
      <c r="L292" s="984"/>
      <c r="M292" s="984"/>
      <c r="N292" s="984"/>
      <c r="O292" s="985"/>
    </row>
    <row r="293" spans="1:15" ht="12.75" x14ac:dyDescent="0.2">
      <c r="A293" s="124" t="str">
        <f t="shared" si="112"/>
        <v>Interesa per kredi direkte ose bono</v>
      </c>
      <c r="B293" s="971">
        <f t="shared" si="112"/>
        <v>650</v>
      </c>
      <c r="C293" s="972">
        <f t="shared" si="112"/>
        <v>0</v>
      </c>
      <c r="D293" s="973">
        <f t="shared" si="112"/>
        <v>0</v>
      </c>
      <c r="E293" s="37"/>
      <c r="F293" s="37"/>
      <c r="G293" s="37"/>
      <c r="H293" s="53"/>
      <c r="I293" s="420"/>
      <c r="J293" s="986"/>
      <c r="K293" s="987"/>
      <c r="L293" s="987"/>
      <c r="M293" s="987"/>
      <c r="N293" s="987"/>
      <c r="O293" s="988"/>
    </row>
    <row r="294" spans="1:15" ht="12.75" x14ac:dyDescent="0.2">
      <c r="A294" s="252" t="str">
        <f>A99</f>
        <v>Të tjera</v>
      </c>
      <c r="B294" s="941" t="str">
        <f>B99</f>
        <v>69 / ?</v>
      </c>
      <c r="C294" s="942">
        <f>C99</f>
        <v>0</v>
      </c>
      <c r="D294" s="311" t="str">
        <f>IF(OR(E294&lt;0,F294&lt;0,G294&lt;0),"STOP","OK!")</f>
        <v>OK!</v>
      </c>
      <c r="E294" s="130">
        <f>-E282+E267-(SUM(E284:E293))</f>
        <v>0</v>
      </c>
      <c r="F294" s="308">
        <f t="shared" ref="F294:G294" si="117">-F282+F267-(SUM(F284:F293))</f>
        <v>0</v>
      </c>
      <c r="G294" s="308">
        <f t="shared" si="117"/>
        <v>0</v>
      </c>
      <c r="H294" s="53"/>
      <c r="I294" s="419">
        <f>N265</f>
        <v>2023</v>
      </c>
      <c r="J294" s="983"/>
      <c r="K294" s="984"/>
      <c r="L294" s="984"/>
      <c r="M294" s="984"/>
      <c r="N294" s="984"/>
      <c r="O294" s="985"/>
    </row>
    <row r="295" spans="1:15" ht="12.75" x14ac:dyDescent="0.2">
      <c r="A295" s="124" t="str">
        <f>A100</f>
        <v>SHPENZIME KORRENTE</v>
      </c>
      <c r="B295" s="974"/>
      <c r="C295" s="975"/>
      <c r="D295" s="976"/>
      <c r="E295" s="129">
        <f>SUM(E284:E294)</f>
        <v>0</v>
      </c>
      <c r="F295" s="129">
        <f t="shared" ref="F295:G295" si="118">SUM(F284:F294)</f>
        <v>0</v>
      </c>
      <c r="G295" s="129">
        <f t="shared" si="118"/>
        <v>0</v>
      </c>
      <c r="H295" s="53"/>
      <c r="I295" s="420"/>
      <c r="J295" s="989"/>
      <c r="K295" s="990"/>
      <c r="L295" s="990"/>
      <c r="M295" s="990"/>
      <c r="N295" s="990"/>
      <c r="O295" s="991"/>
    </row>
    <row r="296" spans="1:15" ht="12.75" x14ac:dyDescent="0.2">
      <c r="A296" s="125"/>
      <c r="B296" s="210"/>
      <c r="C296" s="126"/>
      <c r="D296" s="126"/>
      <c r="E296" s="10"/>
      <c r="F296" s="10"/>
      <c r="G296" s="133"/>
      <c r="H296" s="53"/>
      <c r="I296" s="419">
        <f>O265</f>
        <v>2024</v>
      </c>
      <c r="J296" s="983"/>
      <c r="K296" s="984"/>
      <c r="L296" s="984"/>
      <c r="M296" s="984"/>
      <c r="N296" s="984"/>
      <c r="O296" s="985"/>
    </row>
    <row r="297" spans="1:15" ht="12.75" x14ac:dyDescent="0.2">
      <c r="A297" s="137" t="str">
        <f>A102</f>
        <v>SHPENZIME TË PRITSHME</v>
      </c>
      <c r="B297" s="34">
        <f>B267</f>
        <v>0</v>
      </c>
      <c r="C297" s="34">
        <f t="shared" ref="C297:D297" si="119">C267</f>
        <v>0</v>
      </c>
      <c r="D297" s="34">
        <f t="shared" si="119"/>
        <v>0</v>
      </c>
      <c r="E297" s="129">
        <f>E282+E295</f>
        <v>0</v>
      </c>
      <c r="F297" s="129">
        <f>F282+F295</f>
        <v>0</v>
      </c>
      <c r="G297" s="129">
        <f t="shared" ref="G297" si="120">G282+G295</f>
        <v>0</v>
      </c>
      <c r="H297" s="53"/>
      <c r="I297" s="420"/>
      <c r="J297" s="989"/>
      <c r="K297" s="990"/>
      <c r="L297" s="990"/>
      <c r="M297" s="990"/>
      <c r="N297" s="990"/>
      <c r="O297" s="991"/>
    </row>
  </sheetData>
  <sheetProtection algorithmName="SHA-512" hashValue="9/9bONSMoGqq+RSYFQKap9PeGG1icztfE0qTP0QG54jDwCI3DKi3zzKM+TjHpyewomi0HdneM6lXeAD0fl2yAA==" saltValue="MVAUmFUwuVQSxWr1lEcosA==" spinCount="100000" sheet="1" objects="1" scenarios="1" selectLockedCells="1"/>
  <mergeCells count="338">
    <mergeCell ref="J296:O297"/>
    <mergeCell ref="I153:O153"/>
    <mergeCell ref="I192:O192"/>
    <mergeCell ref="I231:O231"/>
    <mergeCell ref="I72:O72"/>
    <mergeCell ref="I75:O75"/>
    <mergeCell ref="J136:O137"/>
    <mergeCell ref="J138:O139"/>
    <mergeCell ref="J140:O141"/>
    <mergeCell ref="J175:O176"/>
    <mergeCell ref="J177:O178"/>
    <mergeCell ref="J179:O180"/>
    <mergeCell ref="J214:O215"/>
    <mergeCell ref="J133:L133"/>
    <mergeCell ref="J212:L212"/>
    <mergeCell ref="J247:L247"/>
    <mergeCell ref="J248:L248"/>
    <mergeCell ref="J249:L249"/>
    <mergeCell ref="J250:L250"/>
    <mergeCell ref="J251:L251"/>
    <mergeCell ref="J253:O254"/>
    <mergeCell ref="J130:L130"/>
    <mergeCell ref="J172:L172"/>
    <mergeCell ref="J173:L173"/>
    <mergeCell ref="I150:O150"/>
    <mergeCell ref="B144:O144"/>
    <mergeCell ref="B145:O145"/>
    <mergeCell ref="A147:G147"/>
    <mergeCell ref="I147:O147"/>
    <mergeCell ref="J131:L131"/>
    <mergeCell ref="J132:L132"/>
    <mergeCell ref="B124:D124"/>
    <mergeCell ref="B125:D125"/>
    <mergeCell ref="I125:O126"/>
    <mergeCell ref="B126:D126"/>
    <mergeCell ref="A127:G127"/>
    <mergeCell ref="B128:D128"/>
    <mergeCell ref="B129:D129"/>
    <mergeCell ref="B130:D130"/>
    <mergeCell ref="B131:D131"/>
    <mergeCell ref="B132:D132"/>
    <mergeCell ref="B156:D156"/>
    <mergeCell ref="B157:D157"/>
    <mergeCell ref="B158:D158"/>
    <mergeCell ref="A152:G152"/>
    <mergeCell ref="A153:G153"/>
    <mergeCell ref="B154:D154"/>
    <mergeCell ref="B155:D155"/>
    <mergeCell ref="B138:C138"/>
    <mergeCell ref="B139:D139"/>
    <mergeCell ref="I189:O189"/>
    <mergeCell ref="B173:D173"/>
    <mergeCell ref="B174:D174"/>
    <mergeCell ref="B175:D175"/>
    <mergeCell ref="B176:D176"/>
    <mergeCell ref="B177:C177"/>
    <mergeCell ref="B178:D178"/>
    <mergeCell ref="B183:O183"/>
    <mergeCell ref="B184:O184"/>
    <mergeCell ref="A186:G186"/>
    <mergeCell ref="I186:O186"/>
    <mergeCell ref="I164:O165"/>
    <mergeCell ref="B165:D165"/>
    <mergeCell ref="B163:D163"/>
    <mergeCell ref="B164:D164"/>
    <mergeCell ref="J169:L169"/>
    <mergeCell ref="J170:L170"/>
    <mergeCell ref="J171:L171"/>
    <mergeCell ref="B290:D290"/>
    <mergeCell ref="B291:D291"/>
    <mergeCell ref="B276:D276"/>
    <mergeCell ref="B277:D277"/>
    <mergeCell ref="B278:D278"/>
    <mergeCell ref="B279:D279"/>
    <mergeCell ref="B280:D280"/>
    <mergeCell ref="B273:D273"/>
    <mergeCell ref="B274:D274"/>
    <mergeCell ref="B275:D275"/>
    <mergeCell ref="A269:G269"/>
    <mergeCell ref="A270:G270"/>
    <mergeCell ref="B271:D271"/>
    <mergeCell ref="B272:D272"/>
    <mergeCell ref="I267:O267"/>
    <mergeCell ref="B255:C255"/>
    <mergeCell ref="B256:D256"/>
    <mergeCell ref="B292:D292"/>
    <mergeCell ref="B293:D293"/>
    <mergeCell ref="B294:C294"/>
    <mergeCell ref="B295:D295"/>
    <mergeCell ref="I281:O282"/>
    <mergeCell ref="B282:D282"/>
    <mergeCell ref="A283:G283"/>
    <mergeCell ref="B284:D284"/>
    <mergeCell ref="B285:D285"/>
    <mergeCell ref="B286:D286"/>
    <mergeCell ref="B287:D287"/>
    <mergeCell ref="B288:D288"/>
    <mergeCell ref="B289:D289"/>
    <mergeCell ref="J286:L286"/>
    <mergeCell ref="J287:L287"/>
    <mergeCell ref="J288:L288"/>
    <mergeCell ref="J289:L289"/>
    <mergeCell ref="J290:L290"/>
    <mergeCell ref="J292:O293"/>
    <mergeCell ref="J294:O295"/>
    <mergeCell ref="B281:D281"/>
    <mergeCell ref="B261:O261"/>
    <mergeCell ref="B262:O262"/>
    <mergeCell ref="A264:G264"/>
    <mergeCell ref="I264:O264"/>
    <mergeCell ref="J255:O256"/>
    <mergeCell ref="J257:O258"/>
    <mergeCell ref="B246:D246"/>
    <mergeCell ref="B247:D247"/>
    <mergeCell ref="B248:D248"/>
    <mergeCell ref="B249:D249"/>
    <mergeCell ref="B250:D250"/>
    <mergeCell ref="B251:D251"/>
    <mergeCell ref="B252:D252"/>
    <mergeCell ref="B253:D253"/>
    <mergeCell ref="B254:D254"/>
    <mergeCell ref="B241:D241"/>
    <mergeCell ref="B242:D242"/>
    <mergeCell ref="I242:O243"/>
    <mergeCell ref="B243:D243"/>
    <mergeCell ref="A244:G244"/>
    <mergeCell ref="B245:D245"/>
    <mergeCell ref="B236:D236"/>
    <mergeCell ref="B237:D237"/>
    <mergeCell ref="B238:D238"/>
    <mergeCell ref="B239:D239"/>
    <mergeCell ref="B240:D240"/>
    <mergeCell ref="B233:D233"/>
    <mergeCell ref="B234:D234"/>
    <mergeCell ref="B235:D235"/>
    <mergeCell ref="A230:G230"/>
    <mergeCell ref="A231:G231"/>
    <mergeCell ref="B232:D232"/>
    <mergeCell ref="A225:G225"/>
    <mergeCell ref="I225:O225"/>
    <mergeCell ref="I228:O228"/>
    <mergeCell ref="B214:D214"/>
    <mergeCell ref="B215:D215"/>
    <mergeCell ref="B216:C216"/>
    <mergeCell ref="B217:D217"/>
    <mergeCell ref="B222:O222"/>
    <mergeCell ref="B223:O223"/>
    <mergeCell ref="J216:O217"/>
    <mergeCell ref="J218:O219"/>
    <mergeCell ref="A205:G205"/>
    <mergeCell ref="B206:D206"/>
    <mergeCell ref="B207:D207"/>
    <mergeCell ref="B208:D208"/>
    <mergeCell ref="B209:D209"/>
    <mergeCell ref="B210:D210"/>
    <mergeCell ref="B211:D211"/>
    <mergeCell ref="B212:D212"/>
    <mergeCell ref="B213:D213"/>
    <mergeCell ref="J208:L208"/>
    <mergeCell ref="J209:L209"/>
    <mergeCell ref="J210:L210"/>
    <mergeCell ref="J211:L211"/>
    <mergeCell ref="B201:D201"/>
    <mergeCell ref="B202:D202"/>
    <mergeCell ref="B203:D203"/>
    <mergeCell ref="I203:O204"/>
    <mergeCell ref="B204:D204"/>
    <mergeCell ref="B196:D196"/>
    <mergeCell ref="B197:D197"/>
    <mergeCell ref="B198:D198"/>
    <mergeCell ref="B199:D199"/>
    <mergeCell ref="B195:D195"/>
    <mergeCell ref="J188:K188"/>
    <mergeCell ref="A191:G191"/>
    <mergeCell ref="A192:G192"/>
    <mergeCell ref="B200:D200"/>
    <mergeCell ref="B133:D133"/>
    <mergeCell ref="B134:D134"/>
    <mergeCell ref="B135:D135"/>
    <mergeCell ref="B136:D136"/>
    <mergeCell ref="B137:D137"/>
    <mergeCell ref="B193:D193"/>
    <mergeCell ref="B194:D194"/>
    <mergeCell ref="J134:L134"/>
    <mergeCell ref="A166:G166"/>
    <mergeCell ref="B167:D167"/>
    <mergeCell ref="B168:D168"/>
    <mergeCell ref="B169:D169"/>
    <mergeCell ref="B170:D170"/>
    <mergeCell ref="B171:D171"/>
    <mergeCell ref="B172:D172"/>
    <mergeCell ref="B159:D159"/>
    <mergeCell ref="B160:D160"/>
    <mergeCell ref="B161:D161"/>
    <mergeCell ref="B162:D162"/>
    <mergeCell ref="B119:D119"/>
    <mergeCell ref="B120:D120"/>
    <mergeCell ref="B121:D121"/>
    <mergeCell ref="B122:D122"/>
    <mergeCell ref="B123:D123"/>
    <mergeCell ref="B105:O105"/>
    <mergeCell ref="B106:O106"/>
    <mergeCell ref="J95:L95"/>
    <mergeCell ref="J97:O98"/>
    <mergeCell ref="J99:O100"/>
    <mergeCell ref="J101:O102"/>
    <mergeCell ref="B116:D116"/>
    <mergeCell ref="B117:D117"/>
    <mergeCell ref="B118:D118"/>
    <mergeCell ref="A113:G113"/>
    <mergeCell ref="A114:G114"/>
    <mergeCell ref="B115:D115"/>
    <mergeCell ref="A108:G108"/>
    <mergeCell ref="I108:O108"/>
    <mergeCell ref="I111:O111"/>
    <mergeCell ref="I114:O114"/>
    <mergeCell ref="I86:O87"/>
    <mergeCell ref="B87:D87"/>
    <mergeCell ref="A88:G88"/>
    <mergeCell ref="B89:D89"/>
    <mergeCell ref="B90:D90"/>
    <mergeCell ref="B97:D97"/>
    <mergeCell ref="B98:D98"/>
    <mergeCell ref="B99:C99"/>
    <mergeCell ref="B100:D100"/>
    <mergeCell ref="J91:L91"/>
    <mergeCell ref="J92:L92"/>
    <mergeCell ref="J93:L93"/>
    <mergeCell ref="J94:L94"/>
    <mergeCell ref="B91:D91"/>
    <mergeCell ref="B92:D92"/>
    <mergeCell ref="B93:D93"/>
    <mergeCell ref="B94:D94"/>
    <mergeCell ref="B95:D95"/>
    <mergeCell ref="B96:D96"/>
    <mergeCell ref="B79:D79"/>
    <mergeCell ref="B80:D80"/>
    <mergeCell ref="B81:D81"/>
    <mergeCell ref="B82:D82"/>
    <mergeCell ref="B83:D83"/>
    <mergeCell ref="B84:D84"/>
    <mergeCell ref="B85:D85"/>
    <mergeCell ref="B86:D86"/>
    <mergeCell ref="A75:G75"/>
    <mergeCell ref="B76:D76"/>
    <mergeCell ref="B77:D77"/>
    <mergeCell ref="B78:D78"/>
    <mergeCell ref="A74:G74"/>
    <mergeCell ref="B67:O67"/>
    <mergeCell ref="A69:G69"/>
    <mergeCell ref="I69:O69"/>
    <mergeCell ref="A57:K57"/>
    <mergeCell ref="A58:L58"/>
    <mergeCell ref="A59:L59"/>
    <mergeCell ref="A60:K60"/>
    <mergeCell ref="A61:L61"/>
    <mergeCell ref="A62:L62"/>
    <mergeCell ref="A63:K63"/>
    <mergeCell ref="B66:O66"/>
    <mergeCell ref="A53:L53"/>
    <mergeCell ref="A54:K54"/>
    <mergeCell ref="A55:L55"/>
    <mergeCell ref="A56:L56"/>
    <mergeCell ref="B41:D41"/>
    <mergeCell ref="B42:D42"/>
    <mergeCell ref="B43:D43"/>
    <mergeCell ref="B44:D44"/>
    <mergeCell ref="B45:C45"/>
    <mergeCell ref="B46:D46"/>
    <mergeCell ref="J43:O48"/>
    <mergeCell ref="J41:L41"/>
    <mergeCell ref="A34:G34"/>
    <mergeCell ref="B35:D35"/>
    <mergeCell ref="B36:D36"/>
    <mergeCell ref="B37:D37"/>
    <mergeCell ref="B38:D38"/>
    <mergeCell ref="B39:D39"/>
    <mergeCell ref="B40:D40"/>
    <mergeCell ref="A50:O50"/>
    <mergeCell ref="A52:L52"/>
    <mergeCell ref="J37:L37"/>
    <mergeCell ref="B27:D27"/>
    <mergeCell ref="B28:D28"/>
    <mergeCell ref="B29:D29"/>
    <mergeCell ref="B30:D30"/>
    <mergeCell ref="B31:D31"/>
    <mergeCell ref="B32:D32"/>
    <mergeCell ref="A21:G21"/>
    <mergeCell ref="B22:D22"/>
    <mergeCell ref="I22:O22"/>
    <mergeCell ref="B23:D23"/>
    <mergeCell ref="J23:L26"/>
    <mergeCell ref="B24:D24"/>
    <mergeCell ref="B25:D25"/>
    <mergeCell ref="B26:D26"/>
    <mergeCell ref="I32:O33"/>
    <mergeCell ref="B33:D33"/>
    <mergeCell ref="A15:G15"/>
    <mergeCell ref="I15:O15"/>
    <mergeCell ref="I18:O18"/>
    <mergeCell ref="A20:G20"/>
    <mergeCell ref="A11:B11"/>
    <mergeCell ref="C11:H11"/>
    <mergeCell ref="I11:K11"/>
    <mergeCell ref="L11:O11"/>
    <mergeCell ref="A13:O13"/>
    <mergeCell ref="B14:O14"/>
    <mergeCell ref="A17:G17"/>
    <mergeCell ref="A9:B9"/>
    <mergeCell ref="C9:H9"/>
    <mergeCell ref="I9:K9"/>
    <mergeCell ref="L9:O9"/>
    <mergeCell ref="A10:B10"/>
    <mergeCell ref="C10:H10"/>
    <mergeCell ref="I10:K10"/>
    <mergeCell ref="L10:O10"/>
    <mergeCell ref="A7:B7"/>
    <mergeCell ref="C7:H7"/>
    <mergeCell ref="I7:K7"/>
    <mergeCell ref="L7:O7"/>
    <mergeCell ref="A8:B8"/>
    <mergeCell ref="C8:H8"/>
    <mergeCell ref="I8:K8"/>
    <mergeCell ref="L8:O8"/>
    <mergeCell ref="A5:B5"/>
    <mergeCell ref="C5:H5"/>
    <mergeCell ref="I5:K5"/>
    <mergeCell ref="L5:O5"/>
    <mergeCell ref="A6:B6"/>
    <mergeCell ref="C6:H6"/>
    <mergeCell ref="I6:K6"/>
    <mergeCell ref="L6:O6"/>
    <mergeCell ref="B1:O1"/>
    <mergeCell ref="B2:O2"/>
    <mergeCell ref="A3:B3"/>
    <mergeCell ref="C3:O3"/>
    <mergeCell ref="A4:B4"/>
    <mergeCell ref="C4:O4"/>
  </mergeCells>
  <dataValidations disablePrompts="1" count="1">
    <dataValidation type="whole" errorStyle="warning" allowBlank="1" showInputMessage="1" showErrorMessage="1" errorTitle="CEILING TOO DEEP" sqref="M54:O54 M57:O57 M60:O60 M63:O65">
      <formula1>0</formula1>
      <formula2>1000000000</formula2>
    </dataValidation>
  </dataValidations>
  <pageMargins left="0.78740157480314965" right="0.70866141732283472" top="0.98425196850393704" bottom="0.78740157480314965" header="0.43307086614173229" footer="0.31496062992125984"/>
  <pageSetup paperSize="256" scale="77" fitToHeight="0" orientation="landscape" r:id="rId1"/>
  <headerFooter>
    <oddHeader>&amp;LPROGRAMI BUXHETOR AFATMESËM&amp;C&amp;8 28 Shkurt 2019&amp;R&amp;A</oddHeader>
    <oddFooter>&amp;L&amp;8Copyright for Albania: Ministry of Finance and Economy / Local Finance Directory&amp;R1</oddFooter>
  </headerFooter>
  <rowBreaks count="8" manualBreakCount="8">
    <brk id="12" max="16383" man="1"/>
    <brk id="49" max="16383" man="1"/>
    <brk id="65" max="16383" man="1"/>
    <brk id="104" max="16383" man="1"/>
    <brk id="143" max="16383" man="1"/>
    <brk id="182" max="16383" man="1"/>
    <brk id="221" max="16383" man="1"/>
    <brk id="260" max="16383" man="1"/>
  </row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0">
    <tabColor rgb="FFFF0000"/>
    <pageSetUpPr fitToPage="1"/>
  </sheetPr>
  <dimension ref="A1:O295"/>
  <sheetViews>
    <sheetView showGridLines="0" topLeftCell="A6" zoomScaleNormal="100" workbookViewId="0">
      <selection activeCell="G83" sqref="G83"/>
    </sheetView>
  </sheetViews>
  <sheetFormatPr defaultColWidth="9.140625" defaultRowHeight="17.25" customHeight="1" x14ac:dyDescent="0.2"/>
  <cols>
    <col min="1" max="1" width="25.85546875" style="98" customWidth="1"/>
    <col min="2" max="7" width="9" style="98" customWidth="1"/>
    <col min="8" max="8" width="2.7109375" style="98" customWidth="1"/>
    <col min="9" max="9" width="30.28515625" style="98" customWidth="1"/>
    <col min="10" max="15" width="9" style="98" customWidth="1"/>
    <col min="16" max="16384" width="9.140625" style="98"/>
  </cols>
  <sheetData>
    <row r="1" spans="1:15" ht="13.5" customHeight="1" x14ac:dyDescent="0.2">
      <c r="A1" s="342" t="str">
        <f>'(B2) Struktura Organizative'!A5</f>
        <v>Numër</v>
      </c>
      <c r="B1" s="1008" t="str">
        <f>'(B2) Struktura Organizative'!B5</f>
        <v>Emri i Nënfunksionit</v>
      </c>
      <c r="C1" s="1008"/>
      <c r="D1" s="1008"/>
      <c r="E1" s="1008"/>
      <c r="F1" s="1008"/>
      <c r="G1" s="1008"/>
      <c r="H1" s="1008"/>
      <c r="I1" s="1008"/>
      <c r="J1" s="1008"/>
      <c r="K1" s="1008"/>
      <c r="L1" s="1008"/>
      <c r="M1" s="1008"/>
      <c r="N1" s="1008"/>
      <c r="O1" s="1008"/>
    </row>
    <row r="2" spans="1:15" s="121" customFormat="1" ht="18.75" customHeight="1" x14ac:dyDescent="0.25">
      <c r="A2" s="310" t="str">
        <f>'(G1) Fjalori'!A71</f>
        <v>Nënfunksioni 8</v>
      </c>
      <c r="B2" s="835" t="str">
        <f>+VLOOKUP($A2,'(B2) Struktura Organizative'!$A7:$E68,2,FALSE)</f>
        <v>045 Trasporti</v>
      </c>
      <c r="C2" s="835"/>
      <c r="D2" s="835"/>
      <c r="E2" s="835"/>
      <c r="F2" s="835"/>
      <c r="G2" s="835"/>
      <c r="H2" s="835"/>
      <c r="I2" s="835"/>
      <c r="J2" s="835"/>
      <c r="K2" s="835"/>
      <c r="L2" s="835"/>
      <c r="M2" s="835"/>
      <c r="N2" s="835"/>
      <c r="O2" s="835"/>
    </row>
    <row r="3" spans="1:15" ht="12.75" customHeight="1" x14ac:dyDescent="0.2">
      <c r="A3" s="925" t="str">
        <f>'(B2) Struktura Organizative'!C5</f>
        <v>Drejtoria / Departamenti</v>
      </c>
      <c r="B3" s="926"/>
      <c r="C3" s="925" t="str">
        <f>'(B2) Struktura Organizative'!D5</f>
        <v>Kryetari i programit</v>
      </c>
      <c r="D3" s="927"/>
      <c r="E3" s="927"/>
      <c r="F3" s="927"/>
      <c r="G3" s="927"/>
      <c r="H3" s="927"/>
      <c r="I3" s="927"/>
      <c r="J3" s="927"/>
      <c r="K3" s="927"/>
      <c r="L3" s="927"/>
      <c r="M3" s="927"/>
      <c r="N3" s="927"/>
      <c r="O3" s="926"/>
    </row>
    <row r="4" spans="1:15" ht="12.75" customHeight="1" x14ac:dyDescent="0.2">
      <c r="A4" s="928"/>
      <c r="B4" s="929"/>
      <c r="C4" s="930">
        <f>+VLOOKUP($A2,'(B2) Struktura Organizative'!$A7:$E68,4,FALSE)</f>
        <v>0</v>
      </c>
      <c r="D4" s="931"/>
      <c r="E4" s="931"/>
      <c r="F4" s="931"/>
      <c r="G4" s="931"/>
      <c r="H4" s="931"/>
      <c r="I4" s="931"/>
      <c r="J4" s="931"/>
      <c r="K4" s="931"/>
      <c r="L4" s="931"/>
      <c r="M4" s="931"/>
      <c r="N4" s="931"/>
      <c r="O4" s="932"/>
    </row>
    <row r="5" spans="1:15" ht="27" customHeight="1" x14ac:dyDescent="0.2">
      <c r="A5" s="919"/>
      <c r="B5" s="920"/>
      <c r="C5" s="921" t="str">
        <f>'(B3) Struktura Funksionale'!C5</f>
        <v>Emri i programit</v>
      </c>
      <c r="D5" s="922"/>
      <c r="E5" s="922"/>
      <c r="F5" s="922"/>
      <c r="G5" s="922"/>
      <c r="H5" s="923"/>
      <c r="I5" s="921" t="str">
        <f>'(B3) Struktura Funksionale'!D5</f>
        <v>Programi:  detyrueshme / shtesë</v>
      </c>
      <c r="J5" s="922"/>
      <c r="K5" s="923"/>
      <c r="L5" s="924" t="str">
        <f>'(B3) Struktura Funksionale'!E5</f>
        <v>Programi: I veti / I deleguar / Transferuar</v>
      </c>
      <c r="M5" s="924"/>
      <c r="N5" s="924"/>
      <c r="O5" s="924"/>
    </row>
    <row r="6" spans="1:15" ht="13.5" customHeight="1" x14ac:dyDescent="0.2">
      <c r="A6" s="914" t="str">
        <f>'(B3) Struktura Funksionale'!A49</f>
        <v>Programi 8a</v>
      </c>
      <c r="B6" s="915"/>
      <c r="C6" s="916" t="str">
        <f>VLOOKUP($A6,'(B3) Struktura Funksionale'!$A$7:$E$146,3,FALSE)</f>
        <v>Rrjeti rrugor rural</v>
      </c>
      <c r="D6" s="917"/>
      <c r="E6" s="917"/>
      <c r="F6" s="917"/>
      <c r="G6" s="917"/>
      <c r="H6" s="918"/>
      <c r="I6" s="916" t="str">
        <f>VLOOKUP($A6,'(B3) Struktura Funksionale'!$A$7:$E$146,4,FALSE)</f>
        <v>E detyrueshme</v>
      </c>
      <c r="J6" s="917"/>
      <c r="K6" s="918"/>
      <c r="L6" s="916" t="str">
        <f>VLOOKUP($A6,'(B3) Struktura Funksionale'!$A$7:$E$146,5,FALSE)</f>
        <v>Transferuar</v>
      </c>
      <c r="M6" s="917"/>
      <c r="N6" s="917"/>
      <c r="O6" s="918"/>
    </row>
    <row r="7" spans="1:15" ht="13.5" customHeight="1" x14ac:dyDescent="0.2">
      <c r="A7" s="914" t="str">
        <f>'(B3) Struktura Funksionale'!A50</f>
        <v>Programi 8b</v>
      </c>
      <c r="B7" s="915"/>
      <c r="C7" s="916" t="str">
        <f>VLOOKUP($A7,'(B3) Struktura Funksionale'!$A$7:$E$146,3,FALSE)</f>
        <v>Studimi i rrugëve</v>
      </c>
      <c r="D7" s="917"/>
      <c r="E7" s="917"/>
      <c r="F7" s="917"/>
      <c r="G7" s="917"/>
      <c r="H7" s="918"/>
      <c r="I7" s="916" t="str">
        <f>VLOOKUP($A7,'(B3) Struktura Funksionale'!$A$7:$E$146,4,FALSE)</f>
        <v>E detyrueshme</v>
      </c>
      <c r="J7" s="917"/>
      <c r="K7" s="918"/>
      <c r="L7" s="916" t="str">
        <f>VLOOKUP($A7,'(B3) Struktura Funksionale'!$A$7:$E$146,5,FALSE)</f>
        <v>I veti</v>
      </c>
      <c r="M7" s="917"/>
      <c r="N7" s="917"/>
      <c r="O7" s="918"/>
    </row>
    <row r="8" spans="1:15" ht="13.5" customHeight="1" x14ac:dyDescent="0.2">
      <c r="A8" s="914" t="str">
        <f>'(B3) Struktura Funksionale'!A51</f>
        <v>Programi 8c</v>
      </c>
      <c r="B8" s="915"/>
      <c r="C8" s="916" t="str">
        <f>VLOOKUP($A8,'(B3) Struktura Funksionale'!$A$7:$E$146,3,FALSE)</f>
        <v>Transporti publik</v>
      </c>
      <c r="D8" s="917"/>
      <c r="E8" s="917"/>
      <c r="F8" s="917"/>
      <c r="G8" s="917"/>
      <c r="H8" s="918"/>
      <c r="I8" s="916" t="str">
        <f>VLOOKUP($A8,'(B3) Struktura Funksionale'!$A$7:$E$146,4,FALSE)</f>
        <v>E detyrueshme</v>
      </c>
      <c r="J8" s="917"/>
      <c r="K8" s="918"/>
      <c r="L8" s="916" t="str">
        <f>VLOOKUP($A8,'(B3) Struktura Funksionale'!$A$7:$E$146,5,FALSE)</f>
        <v>I veti</v>
      </c>
      <c r="M8" s="917"/>
      <c r="N8" s="917"/>
      <c r="O8" s="918"/>
    </row>
    <row r="9" spans="1:15" ht="13.5" customHeight="1" x14ac:dyDescent="0.2">
      <c r="A9" s="914" t="str">
        <f>'(B3) Struktura Funksionale'!A52</f>
        <v>Programi 8d</v>
      </c>
      <c r="B9" s="915"/>
      <c r="C9" s="916">
        <f>VLOOKUP($A9,'(B3) Struktura Funksionale'!$A$7:$E$146,3,FALSE)</f>
        <v>0</v>
      </c>
      <c r="D9" s="917"/>
      <c r="E9" s="917"/>
      <c r="F9" s="917"/>
      <c r="G9" s="917"/>
      <c r="H9" s="918"/>
      <c r="I9" s="916">
        <f>VLOOKUP($A9,'(B3) Struktura Funksionale'!$A$7:$E$146,4,FALSE)</f>
        <v>0</v>
      </c>
      <c r="J9" s="917"/>
      <c r="K9" s="918"/>
      <c r="L9" s="916">
        <f>VLOOKUP($A9,'(B3) Struktura Funksionale'!$A$7:$E$146,5,FALSE)</f>
        <v>0</v>
      </c>
      <c r="M9" s="917"/>
      <c r="N9" s="917"/>
      <c r="O9" s="918"/>
    </row>
    <row r="10" spans="1:15" ht="13.5" hidden="1" customHeight="1" x14ac:dyDescent="0.2">
      <c r="A10" s="914"/>
      <c r="B10" s="915"/>
      <c r="C10" s="916"/>
      <c r="D10" s="917"/>
      <c r="E10" s="917"/>
      <c r="F10" s="917"/>
      <c r="G10" s="917"/>
      <c r="H10" s="918"/>
      <c r="I10" s="916"/>
      <c r="J10" s="917"/>
      <c r="K10" s="918"/>
      <c r="L10" s="916"/>
      <c r="M10" s="917"/>
      <c r="N10" s="917"/>
      <c r="O10" s="918"/>
    </row>
    <row r="11" spans="1:15" ht="13.5" hidden="1" customHeight="1" x14ac:dyDescent="0.2">
      <c r="A11" s="914"/>
      <c r="B11" s="915"/>
      <c r="C11" s="916"/>
      <c r="D11" s="917"/>
      <c r="E11" s="917"/>
      <c r="F11" s="917"/>
      <c r="G11" s="917"/>
      <c r="H11" s="918"/>
      <c r="I11" s="916"/>
      <c r="J11" s="917"/>
      <c r="K11" s="918"/>
      <c r="L11" s="916"/>
      <c r="M11" s="917"/>
      <c r="N11" s="917"/>
      <c r="O11" s="918"/>
    </row>
    <row r="12" spans="1:15" ht="11.25" customHeight="1" x14ac:dyDescent="0.2"/>
    <row r="13" spans="1:15" ht="21" customHeight="1" x14ac:dyDescent="0.25">
      <c r="A13" s="933" t="str">
        <f>'(G1) Fjalori'!A359</f>
        <v>PËRMBLEDHJE E KËRKESËS BUXHETORE</v>
      </c>
      <c r="B13" s="934"/>
      <c r="C13" s="935"/>
      <c r="D13" s="935"/>
      <c r="E13" s="935"/>
      <c r="F13" s="935"/>
      <c r="G13" s="935"/>
      <c r="H13" s="935"/>
      <c r="I13" s="935"/>
      <c r="J13" s="935"/>
      <c r="K13" s="935"/>
      <c r="L13" s="935"/>
      <c r="M13" s="935"/>
      <c r="N13" s="935"/>
      <c r="O13" s="936"/>
    </row>
    <row r="14" spans="1:15" s="214" customFormat="1" ht="21" customHeight="1" x14ac:dyDescent="0.25">
      <c r="A14" s="213" t="str">
        <f>A2</f>
        <v>Nënfunksioni 8</v>
      </c>
      <c r="B14" s="937" t="str">
        <f>B$2</f>
        <v>045 Trasporti</v>
      </c>
      <c r="C14" s="937"/>
      <c r="D14" s="937"/>
      <c r="E14" s="937"/>
      <c r="F14" s="937"/>
      <c r="G14" s="937"/>
      <c r="H14" s="937"/>
      <c r="I14" s="937"/>
      <c r="J14" s="937"/>
      <c r="K14" s="937"/>
      <c r="L14" s="937"/>
      <c r="M14" s="937"/>
      <c r="N14" s="937"/>
      <c r="O14" s="937"/>
    </row>
    <row r="15" spans="1:15" ht="21" customHeight="1" x14ac:dyDescent="0.2">
      <c r="A15" s="933" t="str">
        <f>'(G1) Fjalori'!A384</f>
        <v>SHPENZIME TË PRITSHME</v>
      </c>
      <c r="B15" s="934"/>
      <c r="C15" s="934"/>
      <c r="D15" s="934"/>
      <c r="E15" s="934"/>
      <c r="F15" s="934"/>
      <c r="G15" s="954"/>
      <c r="H15" s="131"/>
      <c r="I15" s="955" t="str">
        <f>I29</f>
        <v xml:space="preserve">TË ARDHURAT E PRITSHME </v>
      </c>
      <c r="J15" s="934"/>
      <c r="K15" s="934"/>
      <c r="L15" s="934"/>
      <c r="M15" s="934"/>
      <c r="N15" s="934"/>
      <c r="O15" s="954"/>
    </row>
    <row r="16" spans="1:15" s="121" customFormat="1" ht="20.25" customHeight="1" x14ac:dyDescent="0.25">
      <c r="A16" s="211"/>
      <c r="B16" s="249">
        <f>'(B1)Informacion i përgjithshëm '!B5</f>
        <v>2019</v>
      </c>
      <c r="C16" s="249">
        <f>'(B1)Informacion i përgjithshëm '!B6</f>
        <v>2020</v>
      </c>
      <c r="D16" s="249">
        <f>'(B1)Informacion i përgjithshëm '!B7</f>
        <v>2021</v>
      </c>
      <c r="E16" s="250">
        <f>'(B1)Informacion i përgjithshëm '!B8</f>
        <v>2022</v>
      </c>
      <c r="F16" s="250">
        <f>'(B1)Informacion i përgjithshëm '!B9</f>
        <v>2023</v>
      </c>
      <c r="G16" s="250">
        <f>'(B1)Informacion i përgjithshëm '!B10</f>
        <v>2024</v>
      </c>
      <c r="H16" s="212"/>
      <c r="I16" s="307"/>
      <c r="J16" s="249">
        <f t="shared" ref="J16:O16" si="0">B16</f>
        <v>2019</v>
      </c>
      <c r="K16" s="249">
        <f t="shared" si="0"/>
        <v>2020</v>
      </c>
      <c r="L16" s="249">
        <f t="shared" si="0"/>
        <v>2021</v>
      </c>
      <c r="M16" s="250">
        <f t="shared" si="0"/>
        <v>2022</v>
      </c>
      <c r="N16" s="250">
        <f t="shared" si="0"/>
        <v>2023</v>
      </c>
      <c r="O16" s="250">
        <f t="shared" si="0"/>
        <v>2024</v>
      </c>
    </row>
    <row r="17" spans="1:15" ht="12.75" x14ac:dyDescent="0.2">
      <c r="A17" s="953"/>
      <c r="B17" s="953"/>
      <c r="C17" s="953"/>
      <c r="D17" s="953"/>
      <c r="E17" s="953"/>
      <c r="F17" s="953"/>
      <c r="G17" s="953"/>
      <c r="H17" s="131"/>
    </row>
    <row r="18" spans="1:15" ht="12.75" x14ac:dyDescent="0.2">
      <c r="A18" s="137" t="str">
        <f>A15</f>
        <v>SHPENZIME TË PRITSHME</v>
      </c>
      <c r="B18" s="34">
        <f t="shared" ref="B18:G18" si="1">B72+B111+B150+B189+B227+B265</f>
        <v>343030</v>
      </c>
      <c r="C18" s="34">
        <f t="shared" si="1"/>
        <v>128542</v>
      </c>
      <c r="D18" s="34">
        <f t="shared" si="1"/>
        <v>416918</v>
      </c>
      <c r="E18" s="129">
        <f t="shared" si="1"/>
        <v>355348</v>
      </c>
      <c r="F18" s="129">
        <f t="shared" si="1"/>
        <v>359772</v>
      </c>
      <c r="G18" s="129">
        <f t="shared" si="1"/>
        <v>286465</v>
      </c>
      <c r="H18" s="131"/>
      <c r="I18" s="938" t="str">
        <f>'(G1) Fjalori'!A385</f>
        <v>VLERËSIM I ARDHURAVE NGA TARIFAT</v>
      </c>
      <c r="J18" s="939"/>
      <c r="K18" s="939"/>
      <c r="L18" s="939"/>
      <c r="M18" s="939"/>
      <c r="N18" s="939"/>
      <c r="O18" s="940"/>
    </row>
    <row r="19" spans="1:15" ht="12.75" x14ac:dyDescent="0.2">
      <c r="A19" s="125"/>
      <c r="B19" s="210"/>
      <c r="C19" s="126"/>
      <c r="D19" s="126"/>
      <c r="E19" s="10"/>
      <c r="F19" s="10"/>
      <c r="G19" s="133"/>
      <c r="H19" s="10"/>
      <c r="I19" s="137" t="str">
        <f>'(G1) Fjalori'!A388</f>
        <v>VLERËSIM I ARDHURAVE NGA TARIFAT</v>
      </c>
      <c r="J19" s="35">
        <f t="shared" ref="J19:O19" si="2">J73+J112+J151+J190+J228+J266</f>
        <v>40189</v>
      </c>
      <c r="K19" s="35">
        <f t="shared" si="2"/>
        <v>42223</v>
      </c>
      <c r="L19" s="34">
        <f t="shared" si="2"/>
        <v>67819</v>
      </c>
      <c r="M19" s="129">
        <f t="shared" si="2"/>
        <v>82725</v>
      </c>
      <c r="N19" s="129">
        <f t="shared" si="2"/>
        <v>92900</v>
      </c>
      <c r="O19" s="129">
        <f t="shared" si="2"/>
        <v>100750</v>
      </c>
    </row>
    <row r="20" spans="1:15" ht="12.75" x14ac:dyDescent="0.2">
      <c r="A20" s="944" t="str">
        <f>A15</f>
        <v>SHPENZIME TË PRITSHME</v>
      </c>
      <c r="B20" s="945"/>
      <c r="C20" s="945"/>
      <c r="D20" s="945"/>
      <c r="E20" s="945"/>
      <c r="F20" s="945"/>
      <c r="G20" s="946"/>
      <c r="H20" s="10"/>
    </row>
    <row r="21" spans="1:15" ht="12.75" customHeight="1" x14ac:dyDescent="0.2">
      <c r="A21" s="938" t="str">
        <f>'(G1) Fjalori'!A382</f>
        <v>KOSTO DIREKTE PËR PROJEKTET DHE SHPENZIMET KAPITALE</v>
      </c>
      <c r="B21" s="939"/>
      <c r="C21" s="939"/>
      <c r="D21" s="939"/>
      <c r="E21" s="939"/>
      <c r="F21" s="939"/>
      <c r="G21" s="940"/>
      <c r="H21" s="31"/>
    </row>
    <row r="22" spans="1:15" ht="12.75" customHeight="1" x14ac:dyDescent="0.2">
      <c r="A22" s="124" t="str">
        <f>'(G1) Fjalori'!A360</f>
        <v>Pagat</v>
      </c>
      <c r="B22" s="941">
        <f>'(G1) Fjalori'!C360</f>
        <v>600</v>
      </c>
      <c r="C22" s="942"/>
      <c r="D22" s="943"/>
      <c r="E22" s="305">
        <f t="shared" ref="E22:G33" si="3">E76+E115+E154+E193+E231+E269</f>
        <v>0</v>
      </c>
      <c r="F22" s="305">
        <f t="shared" si="3"/>
        <v>0</v>
      </c>
      <c r="G22" s="305">
        <f t="shared" si="3"/>
        <v>0</v>
      </c>
      <c r="H22" s="31"/>
      <c r="I22" s="938" t="str">
        <f>'(G1) Fjalori'!A389</f>
        <v>VLERËSIMI I TË ARDHURAVE ME DESTINACION</v>
      </c>
      <c r="J22" s="939"/>
      <c r="K22" s="939"/>
      <c r="L22" s="939"/>
      <c r="M22" s="939"/>
      <c r="N22" s="939"/>
      <c r="O22" s="940"/>
    </row>
    <row r="23" spans="1:15" ht="12.75" customHeight="1" x14ac:dyDescent="0.2">
      <c r="A23" s="124" t="str">
        <f>'(G1) Fjalori'!A361</f>
        <v>Sigurimet Shoqërore</v>
      </c>
      <c r="B23" s="941">
        <f>'(G1) Fjalori'!C361</f>
        <v>601</v>
      </c>
      <c r="C23" s="942"/>
      <c r="D23" s="943"/>
      <c r="E23" s="305">
        <f t="shared" si="3"/>
        <v>0</v>
      </c>
      <c r="F23" s="305">
        <f t="shared" si="3"/>
        <v>0</v>
      </c>
      <c r="G23" s="305">
        <f t="shared" si="3"/>
        <v>0</v>
      </c>
      <c r="H23" s="31"/>
      <c r="I23" s="252" t="str">
        <f>'(G1) Fjalori'!A390</f>
        <v>Transferta e kushtëzuar</v>
      </c>
      <c r="J23" s="956"/>
      <c r="K23" s="953"/>
      <c r="L23" s="957"/>
      <c r="M23" s="305">
        <f t="shared" ref="M23:O27" si="4">M76+M115+M154+M193+M231+M269</f>
        <v>0</v>
      </c>
      <c r="N23" s="305">
        <f t="shared" si="4"/>
        <v>0</v>
      </c>
      <c r="O23" s="305">
        <f t="shared" si="4"/>
        <v>0</v>
      </c>
    </row>
    <row r="24" spans="1:15" ht="12.75" customHeight="1" x14ac:dyDescent="0.2">
      <c r="A24" s="124" t="str">
        <f>'(G1) Fjalori'!A362</f>
        <v>Mallra dhe shërbime</v>
      </c>
      <c r="B24" s="941">
        <f>'(G1) Fjalori'!C362</f>
        <v>602</v>
      </c>
      <c r="C24" s="942"/>
      <c r="D24" s="943"/>
      <c r="E24" s="305">
        <f t="shared" si="3"/>
        <v>0</v>
      </c>
      <c r="F24" s="305">
        <f t="shared" si="3"/>
        <v>0</v>
      </c>
      <c r="G24" s="305">
        <f t="shared" si="3"/>
        <v>0</v>
      </c>
      <c r="H24" s="53"/>
      <c r="I24" s="252" t="str">
        <f>'(G1) Fjalori'!A391</f>
        <v>Trasferta Specifike</v>
      </c>
      <c r="J24" s="958"/>
      <c r="K24" s="959"/>
      <c r="L24" s="960"/>
      <c r="M24" s="305">
        <f t="shared" si="4"/>
        <v>5588</v>
      </c>
      <c r="N24" s="305">
        <f t="shared" si="4"/>
        <v>5654</v>
      </c>
      <c r="O24" s="305">
        <f t="shared" si="4"/>
        <v>5754</v>
      </c>
    </row>
    <row r="25" spans="1:15" ht="12.75" customHeight="1" x14ac:dyDescent="0.2">
      <c r="A25" s="124" t="str">
        <f>'(G1) Fjalori'!A363</f>
        <v>Subvencione</v>
      </c>
      <c r="B25" s="941">
        <f>'(G1) Fjalori'!C363</f>
        <v>603</v>
      </c>
      <c r="C25" s="942"/>
      <c r="D25" s="943"/>
      <c r="E25" s="305">
        <f t="shared" si="3"/>
        <v>0</v>
      </c>
      <c r="F25" s="305">
        <f t="shared" si="3"/>
        <v>0</v>
      </c>
      <c r="G25" s="305">
        <f t="shared" si="3"/>
        <v>0</v>
      </c>
      <c r="H25" s="8"/>
      <c r="I25" s="252" t="str">
        <f>'(G1) Fjalori'!A392</f>
        <v>Trashëgimi me destinacion</v>
      </c>
      <c r="J25" s="958"/>
      <c r="K25" s="959"/>
      <c r="L25" s="960"/>
      <c r="M25" s="302">
        <f t="shared" si="4"/>
        <v>0</v>
      </c>
      <c r="N25" s="548">
        <f t="shared" si="4"/>
        <v>0</v>
      </c>
      <c r="O25" s="548">
        <f t="shared" si="4"/>
        <v>0</v>
      </c>
    </row>
    <row r="26" spans="1:15" ht="12.75" x14ac:dyDescent="0.2">
      <c r="A26" s="124" t="str">
        <f>'(G1) Fjalori'!A364</f>
        <v>Të tjera transferta korrente të brendshme</v>
      </c>
      <c r="B26" s="941">
        <f>'(G1) Fjalori'!C364</f>
        <v>604</v>
      </c>
      <c r="C26" s="942"/>
      <c r="D26" s="943"/>
      <c r="E26" s="305">
        <f t="shared" si="3"/>
        <v>0</v>
      </c>
      <c r="F26" s="305">
        <f t="shared" si="3"/>
        <v>0</v>
      </c>
      <c r="G26" s="305">
        <f t="shared" si="3"/>
        <v>0</v>
      </c>
      <c r="H26" s="53"/>
      <c r="I26" s="252" t="str">
        <f>'(G1) Fjalori'!A393</f>
        <v>Burime të tjera (përfshirë gjobat)</v>
      </c>
      <c r="J26" s="961"/>
      <c r="K26" s="962"/>
      <c r="L26" s="963"/>
      <c r="M26" s="305">
        <f t="shared" si="4"/>
        <v>0</v>
      </c>
      <c r="N26" s="305">
        <f t="shared" si="4"/>
        <v>0</v>
      </c>
      <c r="O26" s="305">
        <f t="shared" si="4"/>
        <v>0</v>
      </c>
    </row>
    <row r="27" spans="1:15" ht="12.75" x14ac:dyDescent="0.2">
      <c r="A27" s="124" t="str">
        <f>'(G1) Fjalori'!A365</f>
        <v>Transferta korrente të huaja</v>
      </c>
      <c r="B27" s="941">
        <f>'(G1) Fjalori'!C365</f>
        <v>605</v>
      </c>
      <c r="C27" s="942"/>
      <c r="D27" s="943"/>
      <c r="E27" s="305">
        <f t="shared" si="3"/>
        <v>0</v>
      </c>
      <c r="F27" s="305">
        <f t="shared" si="3"/>
        <v>0</v>
      </c>
      <c r="G27" s="305">
        <f t="shared" si="3"/>
        <v>0</v>
      </c>
      <c r="H27" s="53"/>
      <c r="I27" s="252" t="str">
        <f>'(G1) Fjalori'!A394</f>
        <v>VLERËSIMI I TË ARDHURAVE ME DESTINACION</v>
      </c>
      <c r="J27" s="34">
        <f>J80+J119+J158+J197+J235+J273</f>
        <v>70240</v>
      </c>
      <c r="K27" s="34">
        <f>K80+K119+K158+K197+K235+K273</f>
        <v>5158</v>
      </c>
      <c r="L27" s="34">
        <f>L80+L119+L158+L197+L235+L273</f>
        <v>64095</v>
      </c>
      <c r="M27" s="129">
        <f t="shared" si="4"/>
        <v>5588</v>
      </c>
      <c r="N27" s="129">
        <f t="shared" si="4"/>
        <v>5654</v>
      </c>
      <c r="O27" s="129">
        <f t="shared" si="4"/>
        <v>5754</v>
      </c>
    </row>
    <row r="28" spans="1:15" ht="12.75" x14ac:dyDescent="0.2">
      <c r="A28" s="124" t="str">
        <f>'(G1) Fjalori'!A366</f>
        <v>Transferta për Buxhetet Familiare dhe Individët</v>
      </c>
      <c r="B28" s="941">
        <f>'(G1) Fjalori'!C366</f>
        <v>606</v>
      </c>
      <c r="C28" s="942"/>
      <c r="D28" s="943"/>
      <c r="E28" s="305">
        <f t="shared" si="3"/>
        <v>0</v>
      </c>
      <c r="F28" s="305">
        <f t="shared" si="3"/>
        <v>0</v>
      </c>
      <c r="G28" s="305">
        <f t="shared" si="3"/>
        <v>0</v>
      </c>
      <c r="H28" s="53"/>
    </row>
    <row r="29" spans="1:15" ht="12.75" x14ac:dyDescent="0.2">
      <c r="A29" s="124" t="str">
        <f>'(G1) Fjalori'!A367</f>
        <v>Shpenzimet kapitale</v>
      </c>
      <c r="B29" s="941" t="str">
        <f>'(G1) Fjalori'!C367</f>
        <v>230 / 231</v>
      </c>
      <c r="C29" s="942"/>
      <c r="D29" s="943"/>
      <c r="E29" s="305">
        <f t="shared" si="3"/>
        <v>279219</v>
      </c>
      <c r="F29" s="305">
        <f t="shared" si="3"/>
        <v>279453</v>
      </c>
      <c r="G29" s="305">
        <f t="shared" si="3"/>
        <v>206062</v>
      </c>
      <c r="H29" s="53"/>
      <c r="I29" s="137" t="str">
        <f>'(G1) Fjalori'!A395</f>
        <v xml:space="preserve">TË ARDHURAT E PRITSHME </v>
      </c>
      <c r="J29" s="34">
        <f t="shared" ref="J29:O29" si="5">J82+J121+J160+J199+J237+J275</f>
        <v>110429</v>
      </c>
      <c r="K29" s="34">
        <f t="shared" si="5"/>
        <v>47381</v>
      </c>
      <c r="L29" s="34">
        <f t="shared" si="5"/>
        <v>131914</v>
      </c>
      <c r="M29" s="129">
        <f t="shared" si="5"/>
        <v>88313</v>
      </c>
      <c r="N29" s="129">
        <f t="shared" si="5"/>
        <v>98554</v>
      </c>
      <c r="O29" s="129">
        <f t="shared" si="5"/>
        <v>106504</v>
      </c>
    </row>
    <row r="30" spans="1:15" ht="12.75" x14ac:dyDescent="0.2">
      <c r="A30" s="124" t="str">
        <f>'(G1) Fjalori'!A368</f>
        <v>Rezerva</v>
      </c>
      <c r="B30" s="941">
        <f>'(G1) Fjalori'!C368</f>
        <v>609</v>
      </c>
      <c r="C30" s="942"/>
      <c r="D30" s="943"/>
      <c r="E30" s="305">
        <f t="shared" si="3"/>
        <v>0</v>
      </c>
      <c r="F30" s="305">
        <f t="shared" si="3"/>
        <v>0</v>
      </c>
      <c r="G30" s="305">
        <f t="shared" si="3"/>
        <v>0</v>
      </c>
      <c r="H30" s="53"/>
    </row>
    <row r="31" spans="1:15" ht="12.75" x14ac:dyDescent="0.2">
      <c r="A31" s="124" t="str">
        <f>'(G1) Fjalori'!A369</f>
        <v>Interesa per kredi direkte ose bono</v>
      </c>
      <c r="B31" s="941">
        <f>'(G1) Fjalori'!C369</f>
        <v>650</v>
      </c>
      <c r="C31" s="942"/>
      <c r="D31" s="943"/>
      <c r="E31" s="305">
        <f t="shared" si="3"/>
        <v>0</v>
      </c>
      <c r="F31" s="305">
        <f t="shared" si="3"/>
        <v>0</v>
      </c>
      <c r="G31" s="305">
        <f t="shared" si="3"/>
        <v>0</v>
      </c>
      <c r="H31" s="53"/>
    </row>
    <row r="32" spans="1:15" ht="12.75" customHeight="1" x14ac:dyDescent="0.2">
      <c r="A32" s="124" t="str">
        <f>'(G1) Fjalori'!A370</f>
        <v>Të tjera</v>
      </c>
      <c r="B32" s="941" t="str">
        <f>'(G1) Fjalori'!C370</f>
        <v>69 / ?</v>
      </c>
      <c r="C32" s="942"/>
      <c r="D32" s="943"/>
      <c r="E32" s="305">
        <f t="shared" si="3"/>
        <v>0</v>
      </c>
      <c r="F32" s="305">
        <f t="shared" si="3"/>
        <v>0</v>
      </c>
      <c r="G32" s="305">
        <f t="shared" si="3"/>
        <v>0</v>
      </c>
      <c r="H32" s="53"/>
      <c r="I32" s="947" t="str">
        <f>'(G1) Fjalori'!A415</f>
        <v>SHUMA E KËRKUAR NETO</v>
      </c>
      <c r="J32" s="948"/>
      <c r="K32" s="948"/>
      <c r="L32" s="948"/>
      <c r="M32" s="948"/>
      <c r="N32" s="948"/>
      <c r="O32" s="949"/>
    </row>
    <row r="33" spans="1:15" ht="12.75" customHeight="1" x14ac:dyDescent="0.2">
      <c r="A33" s="306" t="str">
        <f>A21</f>
        <v>KOSTO DIREKTE PËR PROJEKTET DHE SHPENZIMET KAPITALE</v>
      </c>
      <c r="B33" s="941"/>
      <c r="C33" s="942"/>
      <c r="D33" s="943"/>
      <c r="E33" s="129">
        <f t="shared" si="3"/>
        <v>279219</v>
      </c>
      <c r="F33" s="129">
        <f t="shared" si="3"/>
        <v>279453</v>
      </c>
      <c r="G33" s="129">
        <f t="shared" si="3"/>
        <v>206062</v>
      </c>
      <c r="H33" s="53"/>
      <c r="I33" s="950"/>
      <c r="J33" s="951"/>
      <c r="K33" s="951"/>
      <c r="L33" s="951"/>
      <c r="M33" s="951"/>
      <c r="N33" s="951"/>
      <c r="O33" s="952"/>
    </row>
    <row r="34" spans="1:15" ht="12.75" x14ac:dyDescent="0.2">
      <c r="A34" s="938" t="str">
        <f>'(G1) Fjalori'!A383</f>
        <v>SHPENZIME KORRENTE</v>
      </c>
      <c r="B34" s="939"/>
      <c r="C34" s="939"/>
      <c r="D34" s="939"/>
      <c r="E34" s="939"/>
      <c r="F34" s="939"/>
      <c r="G34" s="940"/>
      <c r="H34" s="53"/>
      <c r="I34" s="17" t="str">
        <f>I32</f>
        <v>SHUMA E KËRKUAR NETO</v>
      </c>
      <c r="J34" s="18">
        <f t="shared" ref="J34:O34" si="6">J88+J127+J166+J205+J243+J281</f>
        <v>232601</v>
      </c>
      <c r="K34" s="18">
        <f t="shared" si="6"/>
        <v>81161</v>
      </c>
      <c r="L34" s="18">
        <f t="shared" si="6"/>
        <v>285004</v>
      </c>
      <c r="M34" s="18">
        <f t="shared" si="6"/>
        <v>267035</v>
      </c>
      <c r="N34" s="18">
        <f t="shared" si="6"/>
        <v>261218</v>
      </c>
      <c r="O34" s="18">
        <f t="shared" si="6"/>
        <v>179961</v>
      </c>
    </row>
    <row r="35" spans="1:15" ht="12.75" x14ac:dyDescent="0.2">
      <c r="A35" s="124" t="str">
        <f>A22</f>
        <v>Pagat</v>
      </c>
      <c r="B35" s="941">
        <f>B22</f>
        <v>600</v>
      </c>
      <c r="C35" s="942"/>
      <c r="D35" s="943"/>
      <c r="E35" s="305">
        <f t="shared" ref="E35:G46" si="7">E89+E128+E167+E206+E244+E282</f>
        <v>27594</v>
      </c>
      <c r="F35" s="305">
        <f t="shared" si="7"/>
        <v>27649</v>
      </c>
      <c r="G35" s="305">
        <f t="shared" si="7"/>
        <v>27733</v>
      </c>
      <c r="H35" s="53"/>
      <c r="I35" s="53"/>
      <c r="J35" s="53"/>
      <c r="K35" s="53"/>
      <c r="L35" s="14"/>
      <c r="M35" s="54"/>
    </row>
    <row r="36" spans="1:15" ht="12.75" customHeight="1" x14ac:dyDescent="0.2">
      <c r="A36" s="124" t="str">
        <f t="shared" ref="A36:A45" si="8">A23</f>
        <v>Sigurimet Shoqërore</v>
      </c>
      <c r="B36" s="941">
        <f t="shared" ref="B36:B45" si="9">B23</f>
        <v>601</v>
      </c>
      <c r="C36" s="942"/>
      <c r="D36" s="943"/>
      <c r="E36" s="305">
        <f t="shared" si="7"/>
        <v>4609</v>
      </c>
      <c r="F36" s="305">
        <f t="shared" si="7"/>
        <v>4618</v>
      </c>
      <c r="G36" s="305">
        <f t="shared" si="7"/>
        <v>4632</v>
      </c>
      <c r="H36" s="53"/>
    </row>
    <row r="37" spans="1:15" ht="12.75" x14ac:dyDescent="0.2">
      <c r="A37" s="124" t="str">
        <f t="shared" si="8"/>
        <v>Mallra dhe shërbime</v>
      </c>
      <c r="B37" s="941">
        <f t="shared" si="9"/>
        <v>602</v>
      </c>
      <c r="C37" s="942"/>
      <c r="D37" s="943"/>
      <c r="E37" s="305">
        <f t="shared" si="7"/>
        <v>43098</v>
      </c>
      <c r="F37" s="305">
        <f t="shared" si="7"/>
        <v>44222</v>
      </c>
      <c r="G37" s="305">
        <f t="shared" si="7"/>
        <v>44206</v>
      </c>
      <c r="H37" s="53"/>
      <c r="I37" s="124" t="str">
        <f>'(G1) Fjalori'!A413</f>
        <v>Angazhimet</v>
      </c>
      <c r="J37" s="992" t="str">
        <f>'(G1) Fjalori'!A454</f>
        <v>Vlera Totale për Aktivitet</v>
      </c>
      <c r="K37" s="993"/>
      <c r="L37" s="994"/>
      <c r="M37" s="129">
        <f t="shared" ref="M37:O40" si="10">M91+M130+M169+M208+M246+M284</f>
        <v>106519</v>
      </c>
      <c r="N37" s="129">
        <f t="shared" si="10"/>
        <v>0</v>
      </c>
      <c r="O37" s="129">
        <f t="shared" si="10"/>
        <v>0</v>
      </c>
    </row>
    <row r="38" spans="1:15" ht="12.75" x14ac:dyDescent="0.2">
      <c r="A38" s="124" t="str">
        <f t="shared" si="8"/>
        <v>Subvencione</v>
      </c>
      <c r="B38" s="941">
        <f t="shared" si="9"/>
        <v>603</v>
      </c>
      <c r="C38" s="942"/>
      <c r="D38" s="943"/>
      <c r="E38" s="305">
        <f t="shared" si="7"/>
        <v>0</v>
      </c>
      <c r="F38" s="305">
        <f t="shared" si="7"/>
        <v>0</v>
      </c>
      <c r="G38" s="305">
        <f t="shared" si="7"/>
        <v>0</v>
      </c>
      <c r="H38" s="53"/>
      <c r="I38" s="318" t="str">
        <f>'(G1) Fjalori'!A456</f>
        <v>Qëllime</v>
      </c>
      <c r="J38" s="319" t="str">
        <f>A29</f>
        <v>Shpenzimet kapitale</v>
      </c>
      <c r="K38" s="316"/>
      <c r="L38" s="317"/>
      <c r="M38" s="129">
        <f t="shared" si="10"/>
        <v>106519</v>
      </c>
      <c r="N38" s="129">
        <f t="shared" si="10"/>
        <v>0</v>
      </c>
      <c r="O38" s="129">
        <f t="shared" si="10"/>
        <v>0</v>
      </c>
    </row>
    <row r="39" spans="1:15" ht="12.75" x14ac:dyDescent="0.2">
      <c r="A39" s="124" t="str">
        <f t="shared" si="8"/>
        <v>Të tjera transferta korrente të brendshme</v>
      </c>
      <c r="B39" s="941">
        <f t="shared" si="9"/>
        <v>604</v>
      </c>
      <c r="C39" s="942"/>
      <c r="D39" s="943"/>
      <c r="E39" s="305">
        <f t="shared" si="7"/>
        <v>0</v>
      </c>
      <c r="F39" s="305">
        <f t="shared" si="7"/>
        <v>0</v>
      </c>
      <c r="G39" s="305">
        <f t="shared" si="7"/>
        <v>0</v>
      </c>
      <c r="H39" s="53"/>
      <c r="I39" s="315"/>
      <c r="J39" s="319" t="str">
        <f>A24</f>
        <v>Mallra dhe shërbime</v>
      </c>
      <c r="K39" s="316"/>
      <c r="L39" s="317"/>
      <c r="M39" s="129">
        <f t="shared" si="10"/>
        <v>0</v>
      </c>
      <c r="N39" s="129">
        <f t="shared" si="10"/>
        <v>0</v>
      </c>
      <c r="O39" s="129">
        <f t="shared" si="10"/>
        <v>0</v>
      </c>
    </row>
    <row r="40" spans="1:15" ht="12.75" x14ac:dyDescent="0.2">
      <c r="A40" s="124" t="str">
        <f t="shared" si="8"/>
        <v>Transferta korrente të huaja</v>
      </c>
      <c r="B40" s="941">
        <f t="shared" si="9"/>
        <v>605</v>
      </c>
      <c r="C40" s="942"/>
      <c r="D40" s="943"/>
      <c r="E40" s="305">
        <f t="shared" si="7"/>
        <v>0</v>
      </c>
      <c r="F40" s="305">
        <f t="shared" si="7"/>
        <v>0</v>
      </c>
      <c r="G40" s="305">
        <f t="shared" si="7"/>
        <v>0</v>
      </c>
      <c r="H40" s="53"/>
      <c r="I40" s="315"/>
      <c r="J40" s="319" t="str">
        <f>'(G1) Fjalori'!A455</f>
        <v>Qëllime të mëtejshme</v>
      </c>
      <c r="K40" s="316"/>
      <c r="L40" s="317"/>
      <c r="M40" s="129">
        <f t="shared" si="10"/>
        <v>0</v>
      </c>
      <c r="N40" s="129">
        <f t="shared" si="10"/>
        <v>0</v>
      </c>
      <c r="O40" s="129">
        <f t="shared" si="10"/>
        <v>0</v>
      </c>
    </row>
    <row r="41" spans="1:15" ht="12.75" x14ac:dyDescent="0.2">
      <c r="A41" s="124" t="str">
        <f t="shared" si="8"/>
        <v>Transferta për Buxhetet Familiare dhe Individët</v>
      </c>
      <c r="B41" s="941">
        <f t="shared" si="9"/>
        <v>606</v>
      </c>
      <c r="C41" s="942"/>
      <c r="D41" s="943"/>
      <c r="E41" s="305">
        <f t="shared" si="7"/>
        <v>828</v>
      </c>
      <c r="F41" s="305">
        <f t="shared" si="7"/>
        <v>3830</v>
      </c>
      <c r="G41" s="305">
        <f t="shared" si="7"/>
        <v>3832</v>
      </c>
      <c r="H41" s="53"/>
      <c r="I41" s="315"/>
      <c r="J41" s="998"/>
      <c r="K41" s="998"/>
      <c r="L41" s="998"/>
      <c r="M41" s="344" t="str">
        <f>IF(SUM(M38:M40)=M37,"OK","STOP")</f>
        <v>OK</v>
      </c>
      <c r="N41" s="344" t="str">
        <f>IF(SUM(N38:N40)=N37,"OK","STOP")</f>
        <v>OK</v>
      </c>
      <c r="O41" s="344" t="str">
        <f>IF(SUM(O38:O40)=O37,"OK","STOP")</f>
        <v>OK</v>
      </c>
    </row>
    <row r="42" spans="1:15" ht="12.75" x14ac:dyDescent="0.2">
      <c r="A42" s="648" t="str">
        <f t="shared" si="8"/>
        <v>Shpenzimet kapitale</v>
      </c>
      <c r="B42" s="968" t="str">
        <f t="shared" si="9"/>
        <v>230 / 231</v>
      </c>
      <c r="C42" s="969"/>
      <c r="D42" s="970"/>
      <c r="E42" s="305">
        <f t="shared" si="7"/>
        <v>0</v>
      </c>
      <c r="F42" s="305">
        <f t="shared" si="7"/>
        <v>0</v>
      </c>
      <c r="G42" s="305">
        <f t="shared" si="7"/>
        <v>0</v>
      </c>
      <c r="H42" s="53"/>
    </row>
    <row r="43" spans="1:15" ht="12.75" x14ac:dyDescent="0.2">
      <c r="A43" s="124" t="str">
        <f t="shared" si="8"/>
        <v>Rezerva</v>
      </c>
      <c r="B43" s="941">
        <f t="shared" si="9"/>
        <v>609</v>
      </c>
      <c r="C43" s="942"/>
      <c r="D43" s="943"/>
      <c r="E43" s="305">
        <f t="shared" si="7"/>
        <v>0</v>
      </c>
      <c r="F43" s="305">
        <f t="shared" si="7"/>
        <v>0</v>
      </c>
      <c r="G43" s="305">
        <f t="shared" si="7"/>
        <v>0</v>
      </c>
      <c r="H43" s="53"/>
      <c r="I43" s="142" t="str">
        <f>'(G1) Fjalori'!A416</f>
        <v>Shpjegimet teknike</v>
      </c>
      <c r="J43" s="983"/>
      <c r="K43" s="984"/>
      <c r="L43" s="984"/>
      <c r="M43" s="984"/>
      <c r="N43" s="984"/>
      <c r="O43" s="985"/>
    </row>
    <row r="44" spans="1:15" ht="12.75" x14ac:dyDescent="0.2">
      <c r="A44" s="124" t="str">
        <f t="shared" si="8"/>
        <v>Interesa per kredi direkte ose bono</v>
      </c>
      <c r="B44" s="971">
        <f t="shared" si="9"/>
        <v>650</v>
      </c>
      <c r="C44" s="972"/>
      <c r="D44" s="973"/>
      <c r="E44" s="305">
        <f t="shared" si="7"/>
        <v>0</v>
      </c>
      <c r="F44" s="305">
        <f t="shared" si="7"/>
        <v>0</v>
      </c>
      <c r="G44" s="305">
        <f t="shared" si="7"/>
        <v>0</v>
      </c>
      <c r="H44" s="53"/>
      <c r="J44" s="986"/>
      <c r="K44" s="987"/>
      <c r="L44" s="987"/>
      <c r="M44" s="987"/>
      <c r="N44" s="987"/>
      <c r="O44" s="988"/>
    </row>
    <row r="45" spans="1:15" ht="12.75" customHeight="1" x14ac:dyDescent="0.2">
      <c r="A45" s="252" t="str">
        <f t="shared" si="8"/>
        <v>Të tjera</v>
      </c>
      <c r="B45" s="941" t="str">
        <f t="shared" si="9"/>
        <v>69 / ?</v>
      </c>
      <c r="C45" s="942"/>
      <c r="D45" s="309" t="str">
        <f>IF(OR(E45&lt;0,F45&lt;0,G45&lt;0),"STOP","OK!")</f>
        <v>OK!</v>
      </c>
      <c r="E45" s="308">
        <f t="shared" si="7"/>
        <v>0</v>
      </c>
      <c r="F45" s="130">
        <f t="shared" si="7"/>
        <v>0</v>
      </c>
      <c r="G45" s="130">
        <f t="shared" si="7"/>
        <v>0</v>
      </c>
      <c r="H45" s="53"/>
      <c r="J45" s="986"/>
      <c r="K45" s="987"/>
      <c r="L45" s="987"/>
      <c r="M45" s="987"/>
      <c r="N45" s="987"/>
      <c r="O45" s="988"/>
    </row>
    <row r="46" spans="1:15" ht="12.75" customHeight="1" x14ac:dyDescent="0.2">
      <c r="A46" s="124" t="str">
        <f>A34</f>
        <v>SHPENZIME KORRENTE</v>
      </c>
      <c r="B46" s="974"/>
      <c r="C46" s="975"/>
      <c r="D46" s="976"/>
      <c r="E46" s="129">
        <f t="shared" si="7"/>
        <v>76129</v>
      </c>
      <c r="F46" s="129">
        <f t="shared" si="7"/>
        <v>80319</v>
      </c>
      <c r="G46" s="129">
        <f t="shared" si="7"/>
        <v>80403</v>
      </c>
      <c r="H46" s="53"/>
      <c r="J46" s="986"/>
      <c r="K46" s="987"/>
      <c r="L46" s="987"/>
      <c r="M46" s="987"/>
      <c r="N46" s="987"/>
      <c r="O46" s="988"/>
    </row>
    <row r="47" spans="1:15" ht="12.75" customHeight="1" x14ac:dyDescent="0.2">
      <c r="A47" s="125"/>
      <c r="B47" s="210"/>
      <c r="C47" s="126"/>
      <c r="D47" s="126"/>
      <c r="E47" s="10"/>
      <c r="F47" s="10"/>
      <c r="G47" s="133"/>
      <c r="H47" s="53"/>
      <c r="J47" s="986"/>
      <c r="K47" s="987"/>
      <c r="L47" s="987"/>
      <c r="M47" s="987"/>
      <c r="N47" s="987"/>
      <c r="O47" s="988"/>
    </row>
    <row r="48" spans="1:15" ht="12.75" customHeight="1" x14ac:dyDescent="0.2">
      <c r="A48" s="137" t="str">
        <f>A18</f>
        <v>SHPENZIME TË PRITSHME</v>
      </c>
      <c r="B48" s="34">
        <f t="shared" ref="B48:G48" si="11">B102+B141+B180+B219+B257+B295</f>
        <v>343030</v>
      </c>
      <c r="C48" s="34">
        <f t="shared" si="11"/>
        <v>128542</v>
      </c>
      <c r="D48" s="34">
        <f t="shared" si="11"/>
        <v>416918</v>
      </c>
      <c r="E48" s="129">
        <f t="shared" si="11"/>
        <v>355348</v>
      </c>
      <c r="F48" s="129">
        <f t="shared" si="11"/>
        <v>359772</v>
      </c>
      <c r="G48" s="129">
        <f t="shared" si="11"/>
        <v>286465</v>
      </c>
      <c r="H48" s="53"/>
      <c r="J48" s="989"/>
      <c r="K48" s="990"/>
      <c r="L48" s="990"/>
      <c r="M48" s="990"/>
      <c r="N48" s="990"/>
      <c r="O48" s="991"/>
    </row>
    <row r="49" spans="1:15" ht="12.75" x14ac:dyDescent="0.2">
      <c r="H49" s="53"/>
    </row>
    <row r="50" spans="1:15" ht="23.25" customHeight="1" x14ac:dyDescent="0.25">
      <c r="A50" s="933" t="str">
        <f>'(G1) Fjalori'!A396</f>
        <v>PËRPUTHSHMËRIA ME TAVANET</v>
      </c>
      <c r="B50" s="934"/>
      <c r="C50" s="935"/>
      <c r="D50" s="935"/>
      <c r="E50" s="935"/>
      <c r="F50" s="935"/>
      <c r="G50" s="935"/>
      <c r="H50" s="935"/>
      <c r="I50" s="935"/>
      <c r="J50" s="935"/>
      <c r="K50" s="935"/>
      <c r="L50" s="935"/>
      <c r="M50" s="935"/>
      <c r="N50" s="935"/>
      <c r="O50" s="936"/>
    </row>
    <row r="51" spans="1:15" s="27" customFormat="1" ht="26.25" customHeight="1" x14ac:dyDescent="0.25">
      <c r="A51" s="134"/>
      <c r="B51" s="127"/>
      <c r="C51" s="127"/>
      <c r="D51" s="26"/>
      <c r="E51" s="26"/>
      <c r="F51" s="26"/>
      <c r="G51" s="26"/>
      <c r="H51" s="26"/>
      <c r="I51" s="26"/>
      <c r="J51" s="26"/>
      <c r="K51" s="26"/>
      <c r="L51" s="26"/>
      <c r="M51" s="251">
        <f>M70</f>
        <v>2022</v>
      </c>
      <c r="N51" s="251">
        <f t="shared" ref="N51:O51" si="12">N70</f>
        <v>2023</v>
      </c>
      <c r="O51" s="251">
        <f t="shared" si="12"/>
        <v>2024</v>
      </c>
    </row>
    <row r="52" spans="1:15" ht="12.75" x14ac:dyDescent="0.2">
      <c r="A52" s="977" t="str">
        <f>'(G1) Fjalori'!A397</f>
        <v>Tavani i përgjithshëm</v>
      </c>
      <c r="B52" s="978"/>
      <c r="C52" s="978"/>
      <c r="D52" s="978"/>
      <c r="E52" s="978"/>
      <c r="F52" s="978"/>
      <c r="G52" s="978"/>
      <c r="H52" s="978"/>
      <c r="I52" s="978"/>
      <c r="J52" s="978"/>
      <c r="K52" s="978"/>
      <c r="L52" s="979"/>
      <c r="M52" s="138">
        <f>VLOOKUP($A14,'(D1) Tavanet buxhetore'!$A$7:$R$473,7,FALSE)</f>
        <v>355348</v>
      </c>
      <c r="N52" s="138">
        <f>VLOOKUP($A14,'(D1) Tavanet buxhetore'!$A$7:$R$473,8,FALSE)</f>
        <v>359772</v>
      </c>
      <c r="O52" s="672">
        <f>VLOOKUP($A14,'(D1) Tavanet buxhetore'!$A$7:$R$473,9,FALSE)</f>
        <v>286465</v>
      </c>
    </row>
    <row r="53" spans="1:15" ht="12.75" x14ac:dyDescent="0.2">
      <c r="A53" s="980" t="str">
        <f>'(G1) Fjalori'!A398</f>
        <v>SHPENZIMET E PRITSHME</v>
      </c>
      <c r="B53" s="981"/>
      <c r="C53" s="981"/>
      <c r="D53" s="981"/>
      <c r="E53" s="981"/>
      <c r="F53" s="981"/>
      <c r="G53" s="981"/>
      <c r="H53" s="981"/>
      <c r="I53" s="981"/>
      <c r="J53" s="981"/>
      <c r="K53" s="981"/>
      <c r="L53" s="982"/>
      <c r="M53" s="139">
        <f>E18</f>
        <v>355348</v>
      </c>
      <c r="N53" s="139">
        <f t="shared" ref="N53:O53" si="13">F18</f>
        <v>359772</v>
      </c>
      <c r="O53" s="673">
        <f t="shared" si="13"/>
        <v>286465</v>
      </c>
    </row>
    <row r="54" spans="1:15" ht="12.75" x14ac:dyDescent="0.2">
      <c r="A54" s="996" t="str">
        <f>'(G1) Fjalori'!A399</f>
        <v>Diferenca mes tavaneve të përgjithshme (duhet të jetë &lt;0)</v>
      </c>
      <c r="B54" s="997"/>
      <c r="C54" s="997"/>
      <c r="D54" s="997"/>
      <c r="E54" s="997"/>
      <c r="F54" s="997"/>
      <c r="G54" s="997"/>
      <c r="H54" s="997"/>
      <c r="I54" s="997"/>
      <c r="J54" s="997"/>
      <c r="K54" s="997"/>
      <c r="L54" s="136" t="str">
        <f>IF(AND(M54&lt;0.4,N54&lt;0.4,O54&lt;0.4),"OK!","STOP!")</f>
        <v>OK!</v>
      </c>
      <c r="M54" s="140">
        <f>M53-M52</f>
        <v>0</v>
      </c>
      <c r="N54" s="140">
        <f t="shared" ref="N54:O54" si="14">N53-N52</f>
        <v>0</v>
      </c>
      <c r="O54" s="141">
        <f t="shared" si="14"/>
        <v>0</v>
      </c>
    </row>
    <row r="55" spans="1:15" ht="12.75" x14ac:dyDescent="0.2">
      <c r="A55" s="977" t="str">
        <f>'(G1) Fjalori'!A400</f>
        <v>Tavani i pagave dhe sigurimeve shoqërore</v>
      </c>
      <c r="B55" s="978"/>
      <c r="C55" s="978"/>
      <c r="D55" s="978"/>
      <c r="E55" s="978"/>
      <c r="F55" s="978"/>
      <c r="G55" s="978"/>
      <c r="H55" s="978"/>
      <c r="I55" s="978"/>
      <c r="J55" s="978"/>
      <c r="K55" s="978"/>
      <c r="L55" s="979"/>
      <c r="M55" s="138">
        <f>VLOOKUP($A14,'(D1) Tavanet buxhetore'!$A$7:$R$473,10,FALSE)</f>
        <v>32203</v>
      </c>
      <c r="N55" s="138">
        <f>VLOOKUP($A14,'(D1) Tavanet buxhetore'!$A$7:$R$473,11,FALSE)</f>
        <v>32267</v>
      </c>
      <c r="O55" s="672">
        <f>VLOOKUP($A14,'(D1) Tavanet buxhetore'!$A$7:$R$473,12,FALSE)</f>
        <v>32365</v>
      </c>
    </row>
    <row r="56" spans="1:15" ht="12.75" x14ac:dyDescent="0.2">
      <c r="A56" s="996" t="str">
        <f>'(G1) Fjalori'!A401</f>
        <v>Paga dhe sigurime shoqërore</v>
      </c>
      <c r="B56" s="997"/>
      <c r="C56" s="997"/>
      <c r="D56" s="997"/>
      <c r="E56" s="997"/>
      <c r="F56" s="997"/>
      <c r="G56" s="997"/>
      <c r="H56" s="997"/>
      <c r="I56" s="997"/>
      <c r="J56" s="997"/>
      <c r="K56" s="997"/>
      <c r="L56" s="999"/>
      <c r="M56" s="139">
        <f>E22+E35+E23+E36</f>
        <v>32203</v>
      </c>
      <c r="N56" s="139">
        <f t="shared" ref="N56:O56" si="15">F22+F35+F23+F36</f>
        <v>32267</v>
      </c>
      <c r="O56" s="673">
        <f t="shared" si="15"/>
        <v>32365</v>
      </c>
    </row>
    <row r="57" spans="1:15" ht="12.75" x14ac:dyDescent="0.2">
      <c r="A57" s="996" t="str">
        <f>'(G1) Fjalori'!A402</f>
        <v>Diferenca e tavaneve në paga dhe sigurime shoqërore (duhet të jetë &lt;0)</v>
      </c>
      <c r="B57" s="997"/>
      <c r="C57" s="997"/>
      <c r="D57" s="997"/>
      <c r="E57" s="997"/>
      <c r="F57" s="997"/>
      <c r="G57" s="997"/>
      <c r="H57" s="997"/>
      <c r="I57" s="997"/>
      <c r="J57" s="997"/>
      <c r="K57" s="997"/>
      <c r="L57" s="136" t="str">
        <f>IF(AND(M57&lt;0.4,N57&lt;0.4,O57&lt;0.4),"OK!","STOP!")</f>
        <v>OK!</v>
      </c>
      <c r="M57" s="140">
        <f>M56-M55</f>
        <v>0</v>
      </c>
      <c r="N57" s="140">
        <f t="shared" ref="N57:O57" si="16">N56-N55</f>
        <v>0</v>
      </c>
      <c r="O57" s="141">
        <f t="shared" si="16"/>
        <v>0</v>
      </c>
    </row>
    <row r="58" spans="1:15" s="27" customFormat="1" ht="12.75" x14ac:dyDescent="0.2">
      <c r="A58" s="977" t="str">
        <f>'(G1) Fjalori'!A403</f>
        <v>Tavani për shpenzime e tjera korrente</v>
      </c>
      <c r="B58" s="978"/>
      <c r="C58" s="978"/>
      <c r="D58" s="978"/>
      <c r="E58" s="978"/>
      <c r="F58" s="978"/>
      <c r="G58" s="978"/>
      <c r="H58" s="978"/>
      <c r="I58" s="978"/>
      <c r="J58" s="978"/>
      <c r="K58" s="978"/>
      <c r="L58" s="979"/>
      <c r="M58" s="138">
        <f>VLOOKUP($A14,'(D1) Tavanet buxhetore'!$A$7:$R$473,13,FALSE)</f>
        <v>43926</v>
      </c>
      <c r="N58" s="138">
        <f>VLOOKUP($A14,'(D1) Tavanet buxhetore'!$A$7:$R$473,14,FALSE)</f>
        <v>48052</v>
      </c>
      <c r="O58" s="672">
        <f>VLOOKUP($A14,'(D1) Tavanet buxhetore'!$A$7:$R$473,15,FALSE)</f>
        <v>48038</v>
      </c>
    </row>
    <row r="59" spans="1:15" s="27" customFormat="1" ht="12.75" x14ac:dyDescent="0.2">
      <c r="A59" s="996" t="str">
        <f>'(G1) Fjalori'!A404</f>
        <v>Konsumi (përjashtuar paga dhe sigurimet shoqërore)</v>
      </c>
      <c r="B59" s="997"/>
      <c r="C59" s="997"/>
      <c r="D59" s="997"/>
      <c r="E59" s="997"/>
      <c r="F59" s="997"/>
      <c r="G59" s="997"/>
      <c r="H59" s="997"/>
      <c r="I59" s="997"/>
      <c r="J59" s="997"/>
      <c r="K59" s="997"/>
      <c r="L59" s="999"/>
      <c r="M59" s="139">
        <f>M53-M56-M62</f>
        <v>43926</v>
      </c>
      <c r="N59" s="139">
        <f>N53-N56-N62</f>
        <v>48052</v>
      </c>
      <c r="O59" s="673">
        <f>O53-O56-O62</f>
        <v>48038</v>
      </c>
    </row>
    <row r="60" spans="1:15" s="27" customFormat="1" ht="12.75" x14ac:dyDescent="0.2">
      <c r="A60" s="996" t="str">
        <f>'(G1) Fjalori'!A405</f>
        <v>Diferenca e tavaneve në konsum (duhet të jetë &lt;0)</v>
      </c>
      <c r="B60" s="997"/>
      <c r="C60" s="997"/>
      <c r="D60" s="997"/>
      <c r="E60" s="997"/>
      <c r="F60" s="997"/>
      <c r="G60" s="997"/>
      <c r="H60" s="997"/>
      <c r="I60" s="997"/>
      <c r="J60" s="997"/>
      <c r="K60" s="997"/>
      <c r="L60" s="136" t="str">
        <f>IF(AND(M60&lt;0.4,N60&lt;0.4,O60&lt;0.4),"OK!","STOP!")</f>
        <v>OK!</v>
      </c>
      <c r="M60" s="140">
        <f>M59-M58</f>
        <v>0</v>
      </c>
      <c r="N60" s="140">
        <f t="shared" ref="N60:O60" si="17">N59-N58</f>
        <v>0</v>
      </c>
      <c r="O60" s="141">
        <f t="shared" si="17"/>
        <v>0</v>
      </c>
    </row>
    <row r="61" spans="1:15" ht="12.75" x14ac:dyDescent="0.2">
      <c r="A61" s="977" t="str">
        <f>'(G1) Fjalori'!A406</f>
        <v>Minimumi i shpenzimeve kapitale</v>
      </c>
      <c r="B61" s="978"/>
      <c r="C61" s="978"/>
      <c r="D61" s="978"/>
      <c r="E61" s="978"/>
      <c r="F61" s="978"/>
      <c r="G61" s="978"/>
      <c r="H61" s="978"/>
      <c r="I61" s="978"/>
      <c r="J61" s="978"/>
      <c r="K61" s="978"/>
      <c r="L61" s="979"/>
      <c r="M61" s="138">
        <f>VLOOKUP($A14,'(D1) Tavanet buxhetore'!$A$7:$R$473,16,FALSE)</f>
        <v>279219</v>
      </c>
      <c r="N61" s="138">
        <f>VLOOKUP($A14,'(D1) Tavanet buxhetore'!$A$7:$R$473,17,FALSE)</f>
        <v>279453</v>
      </c>
      <c r="O61" s="672">
        <f>VLOOKUP($A14,'(D1) Tavanet buxhetore'!$A$7:$R$473,18,FALSE)</f>
        <v>206062</v>
      </c>
    </row>
    <row r="62" spans="1:15" ht="12.75" x14ac:dyDescent="0.2">
      <c r="A62" s="996" t="str">
        <f>'(G1) Fjalori'!A407</f>
        <v>Shpenzimet kapitale</v>
      </c>
      <c r="B62" s="997"/>
      <c r="C62" s="997"/>
      <c r="D62" s="997"/>
      <c r="E62" s="997"/>
      <c r="F62" s="997"/>
      <c r="G62" s="997"/>
      <c r="H62" s="997"/>
      <c r="I62" s="997"/>
      <c r="J62" s="997"/>
      <c r="K62" s="997"/>
      <c r="L62" s="999"/>
      <c r="M62" s="139">
        <f>E29+E42</f>
        <v>279219</v>
      </c>
      <c r="N62" s="139">
        <f t="shared" ref="N62:O62" si="18">F29+F42</f>
        <v>279453</v>
      </c>
      <c r="O62" s="673">
        <f t="shared" si="18"/>
        <v>206062</v>
      </c>
    </row>
    <row r="63" spans="1:15" s="99" customFormat="1" ht="12.75" x14ac:dyDescent="0.2">
      <c r="A63" s="996" t="str">
        <f>'(G1) Fjalori'!A408</f>
        <v>Diferenca e minimumit të shpenzimeve kapitale (duhet të jetë &gt;0)</v>
      </c>
      <c r="B63" s="997"/>
      <c r="C63" s="997"/>
      <c r="D63" s="997"/>
      <c r="E63" s="997"/>
      <c r="F63" s="997"/>
      <c r="G63" s="997"/>
      <c r="H63" s="997"/>
      <c r="I63" s="997"/>
      <c r="J63" s="997"/>
      <c r="K63" s="997"/>
      <c r="L63" s="136" t="str">
        <f>IF(AND(M63&gt;-0.4,N63&gt;-0.4,O63&gt;-0.4),"OK!","STOP!")</f>
        <v>OK!</v>
      </c>
      <c r="M63" s="140">
        <f>M62-M61</f>
        <v>0</v>
      </c>
      <c r="N63" s="140">
        <f t="shared" ref="N63:O63" si="19">N62-N61</f>
        <v>0</v>
      </c>
      <c r="O63" s="141">
        <f t="shared" si="19"/>
        <v>0</v>
      </c>
    </row>
    <row r="64" spans="1:15" s="99" customFormat="1" ht="12.75" x14ac:dyDescent="0.2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135"/>
      <c r="L64" s="135"/>
      <c r="M64" s="135"/>
      <c r="N64" s="135"/>
      <c r="O64" s="135"/>
    </row>
    <row r="65" spans="1:15" s="99" customFormat="1" ht="12.75" x14ac:dyDescent="0.2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135"/>
      <c r="L65" s="135"/>
      <c r="M65" s="135"/>
      <c r="N65" s="135"/>
      <c r="O65" s="135"/>
    </row>
    <row r="66" spans="1:15" ht="17.25" customHeight="1" x14ac:dyDescent="0.2">
      <c r="A66" s="213" t="str">
        <f t="shared" ref="A66:O66" si="20">A14</f>
        <v>Nënfunksioni 8</v>
      </c>
      <c r="B66" s="937" t="str">
        <f t="shared" si="20"/>
        <v>045 Trasporti</v>
      </c>
      <c r="C66" s="937">
        <f t="shared" si="20"/>
        <v>0</v>
      </c>
      <c r="D66" s="937">
        <f t="shared" si="20"/>
        <v>0</v>
      </c>
      <c r="E66" s="937">
        <f t="shared" si="20"/>
        <v>0</v>
      </c>
      <c r="F66" s="937">
        <f t="shared" si="20"/>
        <v>0</v>
      </c>
      <c r="G66" s="937">
        <f t="shared" si="20"/>
        <v>0</v>
      </c>
      <c r="H66" s="937">
        <f t="shared" si="20"/>
        <v>0</v>
      </c>
      <c r="I66" s="937">
        <f t="shared" si="20"/>
        <v>0</v>
      </c>
      <c r="J66" s="937">
        <f t="shared" si="20"/>
        <v>0</v>
      </c>
      <c r="K66" s="937">
        <f t="shared" si="20"/>
        <v>0</v>
      </c>
      <c r="L66" s="937">
        <f t="shared" si="20"/>
        <v>0</v>
      </c>
      <c r="M66" s="937">
        <f t="shared" si="20"/>
        <v>0</v>
      </c>
      <c r="N66" s="937">
        <f t="shared" si="20"/>
        <v>0</v>
      </c>
      <c r="O66" s="937">
        <f t="shared" si="20"/>
        <v>0</v>
      </c>
    </row>
    <row r="67" spans="1:15" ht="17.25" customHeight="1" x14ac:dyDescent="0.2">
      <c r="A67" s="276" t="str">
        <f>A6</f>
        <v>Programi 8a</v>
      </c>
      <c r="B67" s="937" t="str">
        <f>C6</f>
        <v>Rrjeti rrugor rural</v>
      </c>
      <c r="C67" s="937" t="e">
        <f>#REF!</f>
        <v>#REF!</v>
      </c>
      <c r="D67" s="937" t="e">
        <f>#REF!</f>
        <v>#REF!</v>
      </c>
      <c r="E67" s="937" t="e">
        <f>#REF!</f>
        <v>#REF!</v>
      </c>
      <c r="F67" s="937" t="e">
        <f>#REF!</f>
        <v>#REF!</v>
      </c>
      <c r="G67" s="937" t="e">
        <f>#REF!</f>
        <v>#REF!</v>
      </c>
      <c r="H67" s="937" t="e">
        <f>#REF!</f>
        <v>#REF!</v>
      </c>
      <c r="I67" s="937" t="e">
        <f>#REF!</f>
        <v>#REF!</v>
      </c>
      <c r="J67" s="937" t="e">
        <f>#REF!</f>
        <v>#REF!</v>
      </c>
      <c r="K67" s="937" t="e">
        <f>#REF!</f>
        <v>#REF!</v>
      </c>
      <c r="L67" s="937" t="e">
        <f>#REF!</f>
        <v>#REF!</v>
      </c>
      <c r="M67" s="937" t="e">
        <f>#REF!</f>
        <v>#REF!</v>
      </c>
      <c r="N67" s="937" t="e">
        <f>#REF!</f>
        <v>#REF!</v>
      </c>
      <c r="O67" s="937" t="e">
        <f>#REF!</f>
        <v>#REF!</v>
      </c>
    </row>
    <row r="68" spans="1:15" ht="17.25" customHeight="1" x14ac:dyDescent="0.2">
      <c r="A68" s="646" t="str">
        <f>'(B3) Struktura Funksionale'!B49</f>
        <v>04520</v>
      </c>
      <c r="B68" s="568"/>
      <c r="C68" s="568"/>
      <c r="D68" s="568"/>
      <c r="E68" s="568"/>
      <c r="F68" s="568"/>
      <c r="G68" s="568"/>
      <c r="H68" s="568"/>
      <c r="I68" s="568"/>
      <c r="J68" s="568"/>
      <c r="K68" s="568"/>
      <c r="L68" s="568"/>
      <c r="M68" s="568"/>
      <c r="N68" s="568"/>
      <c r="O68" s="569"/>
    </row>
    <row r="69" spans="1:15" ht="21" customHeight="1" x14ac:dyDescent="0.2">
      <c r="A69" s="964" t="str">
        <f t="shared" ref="A69:G69" si="21">A15</f>
        <v>SHPENZIME TË PRITSHME</v>
      </c>
      <c r="B69" s="965">
        <f t="shared" si="21"/>
        <v>0</v>
      </c>
      <c r="C69" s="965">
        <f t="shared" si="21"/>
        <v>0</v>
      </c>
      <c r="D69" s="965">
        <f t="shared" si="21"/>
        <v>0</v>
      </c>
      <c r="E69" s="965">
        <f t="shared" si="21"/>
        <v>0</v>
      </c>
      <c r="F69" s="965">
        <f t="shared" si="21"/>
        <v>0</v>
      </c>
      <c r="G69" s="966">
        <f t="shared" si="21"/>
        <v>0</v>
      </c>
      <c r="H69" s="131"/>
      <c r="I69" s="967" t="str">
        <f t="shared" ref="I69:O69" si="22">I15</f>
        <v xml:space="preserve">TË ARDHURAT E PRITSHME </v>
      </c>
      <c r="J69" s="965">
        <f t="shared" si="22"/>
        <v>0</v>
      </c>
      <c r="K69" s="965">
        <f t="shared" si="22"/>
        <v>0</v>
      </c>
      <c r="L69" s="965">
        <f t="shared" si="22"/>
        <v>0</v>
      </c>
      <c r="M69" s="965">
        <f t="shared" si="22"/>
        <v>0</v>
      </c>
      <c r="N69" s="965">
        <f t="shared" si="22"/>
        <v>0</v>
      </c>
      <c r="O69" s="966">
        <f t="shared" si="22"/>
        <v>0</v>
      </c>
    </row>
    <row r="70" spans="1:15" ht="19.5" customHeight="1" x14ac:dyDescent="0.2">
      <c r="A70" s="211"/>
      <c r="B70" s="417">
        <f t="shared" ref="B70:G70" si="23">B16</f>
        <v>2019</v>
      </c>
      <c r="C70" s="417">
        <f t="shared" si="23"/>
        <v>2020</v>
      </c>
      <c r="D70" s="417">
        <f t="shared" si="23"/>
        <v>2021</v>
      </c>
      <c r="E70" s="251">
        <f t="shared" si="23"/>
        <v>2022</v>
      </c>
      <c r="F70" s="251">
        <f t="shared" si="23"/>
        <v>2023</v>
      </c>
      <c r="G70" s="251">
        <f t="shared" si="23"/>
        <v>2024</v>
      </c>
      <c r="H70" s="212"/>
      <c r="I70" s="414"/>
      <c r="J70" s="417">
        <f t="shared" ref="J70:O70" si="24">J16</f>
        <v>2019</v>
      </c>
      <c r="K70" s="417">
        <f t="shared" si="24"/>
        <v>2020</v>
      </c>
      <c r="L70" s="417">
        <f t="shared" si="24"/>
        <v>2021</v>
      </c>
      <c r="M70" s="251">
        <f t="shared" si="24"/>
        <v>2022</v>
      </c>
      <c r="N70" s="251">
        <f t="shared" si="24"/>
        <v>2023</v>
      </c>
      <c r="O70" s="251">
        <f t="shared" si="24"/>
        <v>2024</v>
      </c>
    </row>
    <row r="71" spans="1:15" s="10" customFormat="1" ht="12.75" x14ac:dyDescent="0.2">
      <c r="A71" s="418"/>
      <c r="B71" s="411"/>
      <c r="C71" s="411"/>
      <c r="D71" s="411"/>
      <c r="E71" s="412"/>
      <c r="F71" s="412"/>
      <c r="G71" s="413"/>
      <c r="H71" s="212"/>
      <c r="I71" s="410"/>
      <c r="J71" s="411"/>
      <c r="K71" s="411"/>
      <c r="L71" s="411"/>
      <c r="M71" s="412"/>
      <c r="N71" s="412"/>
      <c r="O71" s="413"/>
    </row>
    <row r="72" spans="1:15" ht="12.75" x14ac:dyDescent="0.2">
      <c r="A72" s="415" t="str">
        <f>A18</f>
        <v>SHPENZIME TË PRITSHME</v>
      </c>
      <c r="B72" s="345">
        <f>VLOOKUP(A67,'(C1) Shpenzimet vitet e kaluara'!A$9:O$177,5,FALSE)</f>
        <v>343030</v>
      </c>
      <c r="C72" s="345">
        <f>VLOOKUP(A67,'(C1) Shpenzimet vitet e kaluara'!A$9:O$177,9,FALSE)</f>
        <v>128542</v>
      </c>
      <c r="D72" s="345">
        <f>VLOOKUP(A67,'(C1) Shpenzimet vitet e kaluara'!A$9:O$177,13,FALSE)</f>
        <v>416918</v>
      </c>
      <c r="E72" s="416">
        <v>355348</v>
      </c>
      <c r="F72" s="416">
        <v>359772</v>
      </c>
      <c r="G72" s="416">
        <v>286465</v>
      </c>
      <c r="H72" s="131"/>
      <c r="I72" s="938" t="str">
        <f>I18</f>
        <v>VLERËSIM I ARDHURAVE NGA TARIFAT</v>
      </c>
      <c r="J72" s="939"/>
      <c r="K72" s="939"/>
      <c r="L72" s="939"/>
      <c r="M72" s="939"/>
      <c r="N72" s="939"/>
      <c r="O72" s="940"/>
    </row>
    <row r="73" spans="1:15" ht="12.75" x14ac:dyDescent="0.2">
      <c r="A73" s="125"/>
      <c r="B73" s="210"/>
      <c r="C73" s="126"/>
      <c r="D73" s="126"/>
      <c r="E73" s="10"/>
      <c r="F73" s="10"/>
      <c r="G73" s="133"/>
      <c r="H73" s="10"/>
      <c r="I73" s="137" t="str">
        <f>I19</f>
        <v>VLERËSIM I ARDHURAVE NGA TARIFAT</v>
      </c>
      <c r="J73" s="35">
        <f>VLOOKUP($A67,'(C1) Shpenzimet vitet e kaluara'!$A$9:$O$177,6,FALSE)</f>
        <v>40189</v>
      </c>
      <c r="K73" s="35">
        <f>VLOOKUP($A67,'(C1) Shpenzimet vitet e kaluara'!$A$9:$O$177,10,FALSE)</f>
        <v>42223</v>
      </c>
      <c r="L73" s="35">
        <f>VLOOKUP($A67,'(C1) Shpenzimet vitet e kaluara'!$A$9:$O$177,14,FALSE)</f>
        <v>67819</v>
      </c>
      <c r="M73" s="37">
        <v>82725</v>
      </c>
      <c r="N73" s="37">
        <v>92900</v>
      </c>
      <c r="O73" s="37">
        <v>100750</v>
      </c>
    </row>
    <row r="74" spans="1:15" ht="12.75" x14ac:dyDescent="0.2">
      <c r="A74" s="944" t="str">
        <f t="shared" ref="A74:G75" si="25">A20</f>
        <v>SHPENZIME TË PRITSHME</v>
      </c>
      <c r="B74" s="945">
        <f t="shared" si="25"/>
        <v>0</v>
      </c>
      <c r="C74" s="945">
        <f t="shared" si="25"/>
        <v>0</v>
      </c>
      <c r="D74" s="945">
        <f t="shared" si="25"/>
        <v>0</v>
      </c>
      <c r="E74" s="945">
        <f t="shared" si="25"/>
        <v>0</v>
      </c>
      <c r="F74" s="945">
        <f t="shared" si="25"/>
        <v>0</v>
      </c>
      <c r="G74" s="946">
        <f t="shared" si="25"/>
        <v>0</v>
      </c>
      <c r="H74" s="10"/>
    </row>
    <row r="75" spans="1:15" ht="12.75" x14ac:dyDescent="0.2">
      <c r="A75" s="938" t="str">
        <f t="shared" si="25"/>
        <v>KOSTO DIREKTE PËR PROJEKTET DHE SHPENZIMET KAPITALE</v>
      </c>
      <c r="B75" s="939">
        <f t="shared" si="25"/>
        <v>0</v>
      </c>
      <c r="C75" s="939">
        <f t="shared" si="25"/>
        <v>0</v>
      </c>
      <c r="D75" s="939">
        <f t="shared" si="25"/>
        <v>0</v>
      </c>
      <c r="E75" s="939">
        <f t="shared" si="25"/>
        <v>0</v>
      </c>
      <c r="F75" s="939">
        <f t="shared" si="25"/>
        <v>0</v>
      </c>
      <c r="G75" s="940">
        <f t="shared" si="25"/>
        <v>0</v>
      </c>
      <c r="H75" s="31"/>
      <c r="I75" s="938" t="str">
        <f t="shared" ref="I75:I80" si="26">I22</f>
        <v>VLERËSIMI I TË ARDHURAVE ME DESTINACION</v>
      </c>
      <c r="J75" s="939"/>
      <c r="K75" s="939"/>
      <c r="L75" s="939"/>
      <c r="M75" s="939"/>
      <c r="N75" s="939"/>
      <c r="O75" s="940"/>
    </row>
    <row r="76" spans="1:15" ht="12.75" x14ac:dyDescent="0.2">
      <c r="A76" s="124" t="str">
        <f t="shared" ref="A76:D98" si="27">A22</f>
        <v>Pagat</v>
      </c>
      <c r="B76" s="941">
        <f t="shared" si="27"/>
        <v>600</v>
      </c>
      <c r="C76" s="942">
        <f t="shared" si="27"/>
        <v>0</v>
      </c>
      <c r="D76" s="943">
        <f t="shared" si="27"/>
        <v>0</v>
      </c>
      <c r="E76" s="129"/>
      <c r="F76" s="129"/>
      <c r="G76" s="129"/>
      <c r="H76" s="31"/>
      <c r="I76" s="390" t="str">
        <f t="shared" si="26"/>
        <v>Transferta e kushtëzuar</v>
      </c>
      <c r="J76" s="387"/>
      <c r="K76" s="389"/>
      <c r="L76" s="388"/>
      <c r="M76" s="128"/>
      <c r="N76" s="128"/>
      <c r="O76" s="132"/>
    </row>
    <row r="77" spans="1:15" ht="12.75" x14ac:dyDescent="0.2">
      <c r="A77" s="124" t="str">
        <f t="shared" si="27"/>
        <v>Sigurimet Shoqërore</v>
      </c>
      <c r="B77" s="941">
        <f t="shared" si="27"/>
        <v>601</v>
      </c>
      <c r="C77" s="942">
        <f t="shared" si="27"/>
        <v>0</v>
      </c>
      <c r="D77" s="943">
        <f t="shared" si="27"/>
        <v>0</v>
      </c>
      <c r="E77" s="129"/>
      <c r="F77" s="129"/>
      <c r="G77" s="129"/>
      <c r="H77" s="31"/>
      <c r="I77" s="390" t="str">
        <f t="shared" si="26"/>
        <v>Trasferta Specifike</v>
      </c>
      <c r="J77" s="387"/>
      <c r="K77" s="389"/>
      <c r="L77" s="388"/>
      <c r="M77" s="128">
        <v>5588</v>
      </c>
      <c r="N77" s="128">
        <v>5654</v>
      </c>
      <c r="O77" s="132">
        <v>5754</v>
      </c>
    </row>
    <row r="78" spans="1:15" ht="12.75" x14ac:dyDescent="0.2">
      <c r="A78" s="124" t="str">
        <f t="shared" si="27"/>
        <v>Mallra dhe shërbime</v>
      </c>
      <c r="B78" s="941">
        <f t="shared" si="27"/>
        <v>602</v>
      </c>
      <c r="C78" s="942">
        <f t="shared" si="27"/>
        <v>0</v>
      </c>
      <c r="D78" s="943">
        <f t="shared" si="27"/>
        <v>0</v>
      </c>
      <c r="E78" s="129"/>
      <c r="F78" s="129"/>
      <c r="G78" s="129"/>
      <c r="H78" s="53"/>
      <c r="I78" s="390" t="str">
        <f t="shared" si="26"/>
        <v>Trashëgimi me destinacion</v>
      </c>
      <c r="J78" s="387"/>
      <c r="K78" s="389"/>
      <c r="L78" s="388"/>
      <c r="M78" s="302">
        <f>VLOOKUP($A67,'(C4) Trashëgimi me destinacion'!$A$8:$F$168,4,FALSE)</f>
        <v>0</v>
      </c>
      <c r="N78" s="548">
        <f>VLOOKUP($A67,'(C4) Trashëgimi me destinacion'!$A$8:$F$168,5,FALSE)</f>
        <v>0</v>
      </c>
      <c r="O78" s="548">
        <f>VLOOKUP($A67,'(C4) Trashëgimi me destinacion'!$A$8:$F$168,6,FALSE)</f>
        <v>0</v>
      </c>
    </row>
    <row r="79" spans="1:15" ht="12.75" x14ac:dyDescent="0.2">
      <c r="A79" s="124" t="str">
        <f t="shared" si="27"/>
        <v>Subvencione</v>
      </c>
      <c r="B79" s="941">
        <f t="shared" si="27"/>
        <v>603</v>
      </c>
      <c r="C79" s="942">
        <f t="shared" si="27"/>
        <v>0</v>
      </c>
      <c r="D79" s="943">
        <f t="shared" si="27"/>
        <v>0</v>
      </c>
      <c r="E79" s="129"/>
      <c r="F79" s="129"/>
      <c r="G79" s="129"/>
      <c r="H79" s="8"/>
      <c r="I79" s="390" t="str">
        <f t="shared" si="26"/>
        <v>Burime të tjera (përfshirë gjobat)</v>
      </c>
      <c r="J79" s="387"/>
      <c r="K79" s="389"/>
      <c r="L79" s="388"/>
      <c r="M79" s="128"/>
      <c r="N79" s="128"/>
      <c r="O79" s="132"/>
    </row>
    <row r="80" spans="1:15" ht="12.75" x14ac:dyDescent="0.2">
      <c r="A80" s="124" t="str">
        <f t="shared" si="27"/>
        <v>Të tjera transferta korrente të brendshme</v>
      </c>
      <c r="B80" s="941">
        <f t="shared" si="27"/>
        <v>604</v>
      </c>
      <c r="C80" s="942">
        <f t="shared" si="27"/>
        <v>0</v>
      </c>
      <c r="D80" s="943">
        <f t="shared" si="27"/>
        <v>0</v>
      </c>
      <c r="E80" s="129"/>
      <c r="F80" s="129"/>
      <c r="G80" s="129"/>
      <c r="H80" s="53"/>
      <c r="I80" s="409" t="str">
        <f t="shared" si="26"/>
        <v>VLERËSIMI I TË ARDHURAVE ME DESTINACION</v>
      </c>
      <c r="J80" s="35">
        <f>VLOOKUP($A67,'(C1) Shpenzimet vitet e kaluara'!$A$9:$O$177,7,FALSE)</f>
        <v>70240</v>
      </c>
      <c r="K80" s="35">
        <f>VLOOKUP($A67,'(C1) Shpenzimet vitet e kaluara'!$A$9:$O$177,11,FALSE)</f>
        <v>5158</v>
      </c>
      <c r="L80" s="35">
        <f>VLOOKUP($A67,'(C1) Shpenzimet vitet e kaluara'!$A$9:$O$177,15,FALSE)</f>
        <v>64095</v>
      </c>
      <c r="M80" s="129">
        <f>SUM(M76:M79)</f>
        <v>5588</v>
      </c>
      <c r="N80" s="129">
        <f t="shared" ref="N80:O80" si="28">SUM(N76:N79)</f>
        <v>5654</v>
      </c>
      <c r="O80" s="129">
        <f t="shared" si="28"/>
        <v>5754</v>
      </c>
    </row>
    <row r="81" spans="1:15" ht="12.75" x14ac:dyDescent="0.2">
      <c r="A81" s="124" t="str">
        <f t="shared" si="27"/>
        <v>Transferta korrente të huaja</v>
      </c>
      <c r="B81" s="941">
        <f t="shared" si="27"/>
        <v>605</v>
      </c>
      <c r="C81" s="942">
        <f t="shared" si="27"/>
        <v>0</v>
      </c>
      <c r="D81" s="943">
        <f t="shared" si="27"/>
        <v>0</v>
      </c>
      <c r="E81" s="129"/>
      <c r="F81" s="129"/>
      <c r="G81" s="129"/>
      <c r="H81" s="53"/>
    </row>
    <row r="82" spans="1:15" ht="12.75" x14ac:dyDescent="0.2">
      <c r="A82" s="124" t="str">
        <f t="shared" si="27"/>
        <v>Transferta për Buxhetet Familiare dhe Individët</v>
      </c>
      <c r="B82" s="941">
        <f t="shared" si="27"/>
        <v>606</v>
      </c>
      <c r="C82" s="942">
        <f t="shared" si="27"/>
        <v>0</v>
      </c>
      <c r="D82" s="943">
        <f t="shared" si="27"/>
        <v>0</v>
      </c>
      <c r="E82" s="129"/>
      <c r="F82" s="129"/>
      <c r="G82" s="129"/>
      <c r="H82" s="53"/>
      <c r="I82" s="137" t="str">
        <f>I29</f>
        <v xml:space="preserve">TË ARDHURAT E PRITSHME </v>
      </c>
      <c r="J82" s="34">
        <f>J73+J80</f>
        <v>110429</v>
      </c>
      <c r="K82" s="34">
        <f>K73+K80</f>
        <v>47381</v>
      </c>
      <c r="L82" s="34">
        <f>L73+L80</f>
        <v>131914</v>
      </c>
      <c r="M82" s="129">
        <f>M80+M73</f>
        <v>88313</v>
      </c>
      <c r="N82" s="129">
        <f>N80+N73</f>
        <v>98554</v>
      </c>
      <c r="O82" s="129">
        <f>O80+O73</f>
        <v>106504</v>
      </c>
    </row>
    <row r="83" spans="1:15" ht="12.75" x14ac:dyDescent="0.2">
      <c r="A83" s="124" t="str">
        <f t="shared" si="27"/>
        <v>Shpenzimet kapitale</v>
      </c>
      <c r="B83" s="941" t="str">
        <f t="shared" si="27"/>
        <v>230 / 231</v>
      </c>
      <c r="C83" s="942">
        <f t="shared" si="27"/>
        <v>0</v>
      </c>
      <c r="D83" s="943">
        <f t="shared" si="27"/>
        <v>0</v>
      </c>
      <c r="E83" s="37">
        <v>279219</v>
      </c>
      <c r="F83" s="37">
        <v>279453</v>
      </c>
      <c r="G83" s="37">
        <v>206062</v>
      </c>
      <c r="H83" s="53"/>
    </row>
    <row r="84" spans="1:15" ht="12.75" x14ac:dyDescent="0.2">
      <c r="A84" s="124" t="str">
        <f t="shared" si="27"/>
        <v>Rezerva</v>
      </c>
      <c r="B84" s="941">
        <f t="shared" si="27"/>
        <v>609</v>
      </c>
      <c r="C84" s="942">
        <f t="shared" si="27"/>
        <v>0</v>
      </c>
      <c r="D84" s="943">
        <f t="shared" si="27"/>
        <v>0</v>
      </c>
      <c r="E84" s="129"/>
      <c r="F84" s="129"/>
      <c r="G84" s="129"/>
      <c r="H84" s="53"/>
    </row>
    <row r="85" spans="1:15" ht="12.75" x14ac:dyDescent="0.2">
      <c r="A85" s="124" t="str">
        <f t="shared" si="27"/>
        <v>Interesa per kredi direkte ose bono</v>
      </c>
      <c r="B85" s="941">
        <f t="shared" si="27"/>
        <v>650</v>
      </c>
      <c r="C85" s="942">
        <f t="shared" si="27"/>
        <v>0</v>
      </c>
      <c r="D85" s="943">
        <f t="shared" si="27"/>
        <v>0</v>
      </c>
      <c r="E85" s="129"/>
      <c r="F85" s="129"/>
      <c r="G85" s="129"/>
      <c r="H85" s="53"/>
    </row>
    <row r="86" spans="1:15" ht="12.75" x14ac:dyDescent="0.2">
      <c r="A86" s="124" t="str">
        <f t="shared" si="27"/>
        <v>Të tjera</v>
      </c>
      <c r="B86" s="941" t="str">
        <f t="shared" si="27"/>
        <v>69 / ?</v>
      </c>
      <c r="C86" s="942">
        <f t="shared" si="27"/>
        <v>0</v>
      </c>
      <c r="D86" s="943">
        <f t="shared" si="27"/>
        <v>0</v>
      </c>
      <c r="E86" s="129"/>
      <c r="F86" s="129"/>
      <c r="G86" s="129"/>
      <c r="H86" s="53"/>
      <c r="I86" s="947" t="str">
        <f t="shared" ref="I86:O87" si="29">I32</f>
        <v>SHUMA E KËRKUAR NETO</v>
      </c>
      <c r="J86" s="948">
        <f t="shared" si="29"/>
        <v>0</v>
      </c>
      <c r="K86" s="948">
        <f t="shared" si="29"/>
        <v>0</v>
      </c>
      <c r="L86" s="948">
        <f t="shared" si="29"/>
        <v>0</v>
      </c>
      <c r="M86" s="948">
        <f t="shared" si="29"/>
        <v>0</v>
      </c>
      <c r="N86" s="948">
        <f t="shared" si="29"/>
        <v>0</v>
      </c>
      <c r="O86" s="949">
        <f t="shared" si="29"/>
        <v>0</v>
      </c>
    </row>
    <row r="87" spans="1:15" ht="12" customHeight="1" x14ac:dyDescent="0.2">
      <c r="A87" s="306" t="str">
        <f t="shared" si="27"/>
        <v>KOSTO DIREKTE PËR PROJEKTET DHE SHPENZIMET KAPITALE</v>
      </c>
      <c r="B87" s="941">
        <f t="shared" si="27"/>
        <v>0</v>
      </c>
      <c r="C87" s="942">
        <f t="shared" si="27"/>
        <v>0</v>
      </c>
      <c r="D87" s="943">
        <f t="shared" si="27"/>
        <v>0</v>
      </c>
      <c r="E87" s="129">
        <f>SUM(E76:E86)</f>
        <v>279219</v>
      </c>
      <c r="F87" s="129">
        <f t="shared" ref="F87:G87" si="30">SUM(F76:F86)</f>
        <v>279453</v>
      </c>
      <c r="G87" s="129">
        <f t="shared" si="30"/>
        <v>206062</v>
      </c>
      <c r="H87" s="53"/>
      <c r="I87" s="950">
        <f t="shared" si="29"/>
        <v>0</v>
      </c>
      <c r="J87" s="951">
        <f t="shared" si="29"/>
        <v>0</v>
      </c>
      <c r="K87" s="951">
        <f t="shared" si="29"/>
        <v>0</v>
      </c>
      <c r="L87" s="951">
        <f t="shared" si="29"/>
        <v>0</v>
      </c>
      <c r="M87" s="951">
        <f t="shared" si="29"/>
        <v>0</v>
      </c>
      <c r="N87" s="951">
        <f t="shared" si="29"/>
        <v>0</v>
      </c>
      <c r="O87" s="952">
        <f t="shared" si="29"/>
        <v>0</v>
      </c>
    </row>
    <row r="88" spans="1:15" ht="12.75" x14ac:dyDescent="0.2">
      <c r="A88" s="938" t="str">
        <f t="shared" si="27"/>
        <v>SHPENZIME KORRENTE</v>
      </c>
      <c r="B88" s="939">
        <f t="shared" si="27"/>
        <v>0</v>
      </c>
      <c r="C88" s="939">
        <f t="shared" si="27"/>
        <v>0</v>
      </c>
      <c r="D88" s="939">
        <f t="shared" si="27"/>
        <v>0</v>
      </c>
      <c r="E88" s="939">
        <f>E34</f>
        <v>0</v>
      </c>
      <c r="F88" s="939">
        <f>F34</f>
        <v>0</v>
      </c>
      <c r="G88" s="940">
        <f>G34</f>
        <v>0</v>
      </c>
      <c r="H88" s="53"/>
      <c r="I88" s="17" t="str">
        <f>I34</f>
        <v>SHUMA E KËRKUAR NETO</v>
      </c>
      <c r="J88" s="18">
        <f t="shared" ref="J88:O88" si="31">B72-J82</f>
        <v>232601</v>
      </c>
      <c r="K88" s="18">
        <f t="shared" si="31"/>
        <v>81161</v>
      </c>
      <c r="L88" s="18">
        <f t="shared" si="31"/>
        <v>285004</v>
      </c>
      <c r="M88" s="18">
        <f t="shared" si="31"/>
        <v>267035</v>
      </c>
      <c r="N88" s="18">
        <f t="shared" si="31"/>
        <v>261218</v>
      </c>
      <c r="O88" s="18">
        <f t="shared" si="31"/>
        <v>179961</v>
      </c>
    </row>
    <row r="89" spans="1:15" ht="12.75" x14ac:dyDescent="0.2">
      <c r="A89" s="124" t="str">
        <f t="shared" si="27"/>
        <v>Pagat</v>
      </c>
      <c r="B89" s="941">
        <f t="shared" si="27"/>
        <v>600</v>
      </c>
      <c r="C89" s="942">
        <f t="shared" si="27"/>
        <v>0</v>
      </c>
      <c r="D89" s="943">
        <f t="shared" si="27"/>
        <v>0</v>
      </c>
      <c r="E89" s="37">
        <v>27594</v>
      </c>
      <c r="F89" s="37">
        <v>27649</v>
      </c>
      <c r="G89" s="37">
        <v>27733</v>
      </c>
      <c r="H89" s="53"/>
      <c r="I89" s="53"/>
      <c r="J89" s="53"/>
      <c r="K89" s="53"/>
      <c r="L89" s="14"/>
      <c r="M89" s="54"/>
    </row>
    <row r="90" spans="1:15" ht="12.75" x14ac:dyDescent="0.2">
      <c r="A90" s="124" t="str">
        <f t="shared" si="27"/>
        <v>Sigurimet Shoqërore</v>
      </c>
      <c r="B90" s="941">
        <f t="shared" si="27"/>
        <v>601</v>
      </c>
      <c r="C90" s="942">
        <f t="shared" si="27"/>
        <v>0</v>
      </c>
      <c r="D90" s="943">
        <f t="shared" si="27"/>
        <v>0</v>
      </c>
      <c r="E90" s="37">
        <v>4609</v>
      </c>
      <c r="F90" s="37">
        <v>4618</v>
      </c>
      <c r="G90" s="37">
        <v>4632</v>
      </c>
      <c r="H90" s="53"/>
    </row>
    <row r="91" spans="1:15" ht="12.75" x14ac:dyDescent="0.2">
      <c r="A91" s="124" t="str">
        <f t="shared" si="27"/>
        <v>Mallra dhe shërbime</v>
      </c>
      <c r="B91" s="941">
        <f t="shared" si="27"/>
        <v>602</v>
      </c>
      <c r="C91" s="942">
        <f t="shared" si="27"/>
        <v>0</v>
      </c>
      <c r="D91" s="943">
        <f t="shared" si="27"/>
        <v>0</v>
      </c>
      <c r="E91" s="37">
        <v>43098</v>
      </c>
      <c r="F91" s="37">
        <v>44222</v>
      </c>
      <c r="G91" s="37">
        <v>44206</v>
      </c>
      <c r="H91" s="53"/>
      <c r="I91" s="252" t="str">
        <f>I37</f>
        <v>Angazhimet</v>
      </c>
      <c r="J91" s="1002" t="str">
        <f>J37</f>
        <v>Vlera Totale për Aktivitet</v>
      </c>
      <c r="K91" s="1003"/>
      <c r="L91" s="1004"/>
      <c r="M91" s="129">
        <f>VLOOKUP($A67,'(C5) Angazhimet'!$A$8:$F$168,4,FALSE)</f>
        <v>106519</v>
      </c>
      <c r="N91" s="129">
        <f>VLOOKUP($A67,'(C5) Angazhimet'!$A$8:$F$168,5,FALSE)</f>
        <v>0</v>
      </c>
      <c r="O91" s="129">
        <f>VLOOKUP($A67,'(C5) Angazhimet'!$A$8:$F$168,6,FALSE)</f>
        <v>0</v>
      </c>
    </row>
    <row r="92" spans="1:15" ht="12.75" x14ac:dyDescent="0.2">
      <c r="A92" s="124" t="str">
        <f t="shared" si="27"/>
        <v>Subvencione</v>
      </c>
      <c r="B92" s="941">
        <f t="shared" si="27"/>
        <v>603</v>
      </c>
      <c r="C92" s="942">
        <f t="shared" si="27"/>
        <v>0</v>
      </c>
      <c r="D92" s="943">
        <f t="shared" si="27"/>
        <v>0</v>
      </c>
      <c r="E92" s="37"/>
      <c r="F92" s="37"/>
      <c r="G92" s="37"/>
      <c r="H92" s="53"/>
      <c r="I92" s="318" t="str">
        <f>I38</f>
        <v>Qëllime</v>
      </c>
      <c r="J92" s="1002" t="str">
        <f>J38</f>
        <v>Shpenzimet kapitale</v>
      </c>
      <c r="K92" s="1003"/>
      <c r="L92" s="1004"/>
      <c r="M92" s="128">
        <v>106519</v>
      </c>
      <c r="N92" s="128">
        <v>0</v>
      </c>
      <c r="O92" s="132"/>
    </row>
    <row r="93" spans="1:15" ht="12.75" x14ac:dyDescent="0.2">
      <c r="A93" s="124" t="str">
        <f t="shared" si="27"/>
        <v>Të tjera transferta korrente të brendshme</v>
      </c>
      <c r="B93" s="941">
        <f t="shared" si="27"/>
        <v>604</v>
      </c>
      <c r="C93" s="942">
        <f t="shared" si="27"/>
        <v>0</v>
      </c>
      <c r="D93" s="943">
        <f t="shared" si="27"/>
        <v>0</v>
      </c>
      <c r="E93" s="37"/>
      <c r="F93" s="37"/>
      <c r="G93" s="37"/>
      <c r="H93" s="53"/>
      <c r="I93" s="315"/>
      <c r="J93" s="1002" t="str">
        <f>J39</f>
        <v>Mallra dhe shërbime</v>
      </c>
      <c r="K93" s="1003"/>
      <c r="L93" s="1004"/>
      <c r="M93" s="128"/>
      <c r="N93" s="128"/>
      <c r="O93" s="132"/>
    </row>
    <row r="94" spans="1:15" ht="12.75" x14ac:dyDescent="0.2">
      <c r="A94" s="124" t="str">
        <f t="shared" si="27"/>
        <v>Transferta korrente të huaja</v>
      </c>
      <c r="B94" s="941">
        <f t="shared" si="27"/>
        <v>605</v>
      </c>
      <c r="C94" s="942">
        <f t="shared" si="27"/>
        <v>0</v>
      </c>
      <c r="D94" s="943">
        <f t="shared" si="27"/>
        <v>0</v>
      </c>
      <c r="E94" s="37"/>
      <c r="F94" s="37"/>
      <c r="G94" s="37"/>
      <c r="H94" s="53"/>
      <c r="I94" s="315"/>
      <c r="J94" s="1002" t="str">
        <f>J40</f>
        <v>Qëllime të mëtejshme</v>
      </c>
      <c r="K94" s="1003"/>
      <c r="L94" s="1004"/>
      <c r="M94" s="128"/>
      <c r="N94" s="128"/>
      <c r="O94" s="132"/>
    </row>
    <row r="95" spans="1:15" ht="12.75" x14ac:dyDescent="0.2">
      <c r="A95" s="124" t="str">
        <f t="shared" si="27"/>
        <v>Transferta për Buxhetet Familiare dhe Individët</v>
      </c>
      <c r="B95" s="941">
        <f t="shared" si="27"/>
        <v>606</v>
      </c>
      <c r="C95" s="942">
        <f t="shared" si="27"/>
        <v>0</v>
      </c>
      <c r="D95" s="943">
        <f t="shared" si="27"/>
        <v>0</v>
      </c>
      <c r="E95" s="37">
        <v>828</v>
      </c>
      <c r="F95" s="37">
        <v>3830</v>
      </c>
      <c r="G95" s="37">
        <v>3832</v>
      </c>
      <c r="H95" s="53"/>
      <c r="I95" s="315"/>
      <c r="J95" s="998"/>
      <c r="K95" s="998"/>
      <c r="L95" s="998"/>
      <c r="M95" s="344" t="str">
        <f>IF(SUM(M92:M94)=M91,"OK","STOP")</f>
        <v>OK</v>
      </c>
      <c r="N95" s="344" t="str">
        <f>IF(SUM(N92:N94)=N91,"OK","STOP")</f>
        <v>OK</v>
      </c>
      <c r="O95" s="344" t="str">
        <f>IF(SUM(O92:O94)=O91,"OK","STOP")</f>
        <v>OK</v>
      </c>
    </row>
    <row r="96" spans="1:15" ht="12.75" x14ac:dyDescent="0.2">
      <c r="A96" s="648" t="str">
        <f t="shared" si="27"/>
        <v>Shpenzimet kapitale</v>
      </c>
      <c r="B96" s="968" t="str">
        <f t="shared" si="27"/>
        <v>230 / 231</v>
      </c>
      <c r="C96" s="969">
        <f t="shared" si="27"/>
        <v>0</v>
      </c>
      <c r="D96" s="970">
        <f t="shared" si="27"/>
        <v>0</v>
      </c>
      <c r="E96" s="129"/>
      <c r="F96" s="129"/>
      <c r="G96" s="129"/>
      <c r="H96" s="53"/>
      <c r="I96" s="421" t="str">
        <f>I43</f>
        <v>Shpjegimet teknike</v>
      </c>
      <c r="J96" s="10"/>
      <c r="K96" s="10"/>
      <c r="L96" s="10"/>
      <c r="M96" s="10"/>
      <c r="N96" s="10"/>
      <c r="O96" s="10"/>
    </row>
    <row r="97" spans="1:15" ht="12.75" x14ac:dyDescent="0.2">
      <c r="A97" s="124" t="str">
        <f t="shared" si="27"/>
        <v>Rezerva</v>
      </c>
      <c r="B97" s="941">
        <f t="shared" si="27"/>
        <v>609</v>
      </c>
      <c r="C97" s="942">
        <f t="shared" si="27"/>
        <v>0</v>
      </c>
      <c r="D97" s="943">
        <f t="shared" si="27"/>
        <v>0</v>
      </c>
      <c r="E97" s="37"/>
      <c r="F97" s="37"/>
      <c r="G97" s="37"/>
      <c r="H97" s="53"/>
      <c r="I97" s="419">
        <f>M70</f>
        <v>2022</v>
      </c>
      <c r="J97" s="983"/>
      <c r="K97" s="984"/>
      <c r="L97" s="984"/>
      <c r="M97" s="984"/>
      <c r="N97" s="984"/>
      <c r="O97" s="985"/>
    </row>
    <row r="98" spans="1:15" ht="12.75" x14ac:dyDescent="0.2">
      <c r="A98" s="124" t="str">
        <f t="shared" si="27"/>
        <v>Interesa per kredi direkte ose bono</v>
      </c>
      <c r="B98" s="971">
        <f t="shared" si="27"/>
        <v>650</v>
      </c>
      <c r="C98" s="972">
        <f t="shared" si="27"/>
        <v>0</v>
      </c>
      <c r="D98" s="973">
        <f t="shared" si="27"/>
        <v>0</v>
      </c>
      <c r="E98" s="37"/>
      <c r="F98" s="37"/>
      <c r="G98" s="37"/>
      <c r="H98" s="53"/>
      <c r="I98" s="420"/>
      <c r="J98" s="986"/>
      <c r="K98" s="987"/>
      <c r="L98" s="987"/>
      <c r="M98" s="987"/>
      <c r="N98" s="987"/>
      <c r="O98" s="988"/>
    </row>
    <row r="99" spans="1:15" ht="12.75" x14ac:dyDescent="0.2">
      <c r="A99" s="252" t="str">
        <f>A45</f>
        <v>Të tjera</v>
      </c>
      <c r="B99" s="941" t="str">
        <f>B45</f>
        <v>69 / ?</v>
      </c>
      <c r="C99" s="942">
        <f>C45</f>
        <v>0</v>
      </c>
      <c r="D99" s="439" t="str">
        <f>IF(OR(E99&lt;0,F99&lt;0,G99&lt;0),"STOP","OK!")</f>
        <v>OK!</v>
      </c>
      <c r="E99" s="130">
        <f>-E87+E72-(SUM(E89:E98))</f>
        <v>0</v>
      </c>
      <c r="F99" s="308">
        <f t="shared" ref="F99:G99" si="32">-F87+F72-(SUM(F89:F98))</f>
        <v>0</v>
      </c>
      <c r="G99" s="308">
        <f t="shared" si="32"/>
        <v>0</v>
      </c>
      <c r="H99" s="53"/>
      <c r="I99" s="419">
        <f>N70</f>
        <v>2023</v>
      </c>
      <c r="J99" s="983"/>
      <c r="K99" s="984"/>
      <c r="L99" s="984"/>
      <c r="M99" s="984"/>
      <c r="N99" s="984"/>
      <c r="O99" s="985"/>
    </row>
    <row r="100" spans="1:15" ht="12.75" x14ac:dyDescent="0.2">
      <c r="A100" s="124" t="str">
        <f>A46</f>
        <v>SHPENZIME KORRENTE</v>
      </c>
      <c r="B100" s="974"/>
      <c r="C100" s="975"/>
      <c r="D100" s="976"/>
      <c r="E100" s="129">
        <f>SUM(E89:E99)</f>
        <v>76129</v>
      </c>
      <c r="F100" s="129">
        <f t="shared" ref="F100:G100" si="33">SUM(F89:F99)</f>
        <v>80319</v>
      </c>
      <c r="G100" s="129">
        <f t="shared" si="33"/>
        <v>80403</v>
      </c>
      <c r="H100" s="53"/>
      <c r="I100" s="420"/>
      <c r="J100" s="989"/>
      <c r="K100" s="990"/>
      <c r="L100" s="990"/>
      <c r="M100" s="990"/>
      <c r="N100" s="990"/>
      <c r="O100" s="991"/>
    </row>
    <row r="101" spans="1:15" ht="12.75" x14ac:dyDescent="0.2">
      <c r="A101" s="125"/>
      <c r="B101" s="210"/>
      <c r="C101" s="126"/>
      <c r="D101" s="126"/>
      <c r="E101" s="10"/>
      <c r="F101" s="10"/>
      <c r="G101" s="133"/>
      <c r="H101" s="53"/>
      <c r="I101" s="419">
        <f>O70</f>
        <v>2024</v>
      </c>
      <c r="J101" s="983"/>
      <c r="K101" s="984"/>
      <c r="L101" s="984"/>
      <c r="M101" s="984"/>
      <c r="N101" s="984"/>
      <c r="O101" s="985"/>
    </row>
    <row r="102" spans="1:15" ht="12.75" x14ac:dyDescent="0.2">
      <c r="A102" s="137" t="str">
        <f>A48</f>
        <v>SHPENZIME TË PRITSHME</v>
      </c>
      <c r="B102" s="34">
        <f>B72</f>
        <v>343030</v>
      </c>
      <c r="C102" s="34">
        <f t="shared" ref="C102:D102" si="34">C72</f>
        <v>128542</v>
      </c>
      <c r="D102" s="34">
        <f t="shared" si="34"/>
        <v>416918</v>
      </c>
      <c r="E102" s="129">
        <f>E87+E100</f>
        <v>355348</v>
      </c>
      <c r="F102" s="129">
        <f>F87+F100</f>
        <v>359772</v>
      </c>
      <c r="G102" s="129">
        <f t="shared" ref="G102" si="35">G87+G100</f>
        <v>286465</v>
      </c>
      <c r="H102" s="53"/>
      <c r="I102" s="420"/>
      <c r="J102" s="989"/>
      <c r="K102" s="990"/>
      <c r="L102" s="990"/>
      <c r="M102" s="990"/>
      <c r="N102" s="990"/>
      <c r="O102" s="991"/>
    </row>
    <row r="104" spans="1:15" ht="17.25" hidden="1" customHeight="1" x14ac:dyDescent="0.2"/>
    <row r="105" spans="1:15" ht="17.25" hidden="1" customHeight="1" x14ac:dyDescent="0.2">
      <c r="A105" s="213" t="str">
        <f t="shared" ref="A105:O105" si="36">A66</f>
        <v>Nënfunksioni 8</v>
      </c>
      <c r="B105" s="937" t="str">
        <f t="shared" si="36"/>
        <v>045 Trasporti</v>
      </c>
      <c r="C105" s="937">
        <f t="shared" si="36"/>
        <v>0</v>
      </c>
      <c r="D105" s="937">
        <f t="shared" si="36"/>
        <v>0</v>
      </c>
      <c r="E105" s="937">
        <f t="shared" si="36"/>
        <v>0</v>
      </c>
      <c r="F105" s="937">
        <f t="shared" si="36"/>
        <v>0</v>
      </c>
      <c r="G105" s="937">
        <f t="shared" si="36"/>
        <v>0</v>
      </c>
      <c r="H105" s="937">
        <f t="shared" si="36"/>
        <v>0</v>
      </c>
      <c r="I105" s="937">
        <f t="shared" si="36"/>
        <v>0</v>
      </c>
      <c r="J105" s="937">
        <f t="shared" si="36"/>
        <v>0</v>
      </c>
      <c r="K105" s="937">
        <f t="shared" si="36"/>
        <v>0</v>
      </c>
      <c r="L105" s="937">
        <f t="shared" si="36"/>
        <v>0</v>
      </c>
      <c r="M105" s="937">
        <f t="shared" si="36"/>
        <v>0</v>
      </c>
      <c r="N105" s="937">
        <f t="shared" si="36"/>
        <v>0</v>
      </c>
      <c r="O105" s="937">
        <f t="shared" si="36"/>
        <v>0</v>
      </c>
    </row>
    <row r="106" spans="1:15" ht="17.25" hidden="1" customHeight="1" x14ac:dyDescent="0.2">
      <c r="A106" s="276" t="str">
        <f>A7</f>
        <v>Programi 8b</v>
      </c>
      <c r="B106" s="937" t="str">
        <f>C7</f>
        <v>Studimi i rrugëve</v>
      </c>
      <c r="C106" s="937" t="e">
        <f>#REF!</f>
        <v>#REF!</v>
      </c>
      <c r="D106" s="937" t="e">
        <f>#REF!</f>
        <v>#REF!</v>
      </c>
      <c r="E106" s="937" t="e">
        <f>#REF!</f>
        <v>#REF!</v>
      </c>
      <c r="F106" s="937" t="e">
        <f>#REF!</f>
        <v>#REF!</v>
      </c>
      <c r="G106" s="937" t="e">
        <f>#REF!</f>
        <v>#REF!</v>
      </c>
      <c r="H106" s="937" t="e">
        <f>#REF!</f>
        <v>#REF!</v>
      </c>
      <c r="I106" s="937" t="e">
        <f>#REF!</f>
        <v>#REF!</v>
      </c>
      <c r="J106" s="937" t="e">
        <f>#REF!</f>
        <v>#REF!</v>
      </c>
      <c r="K106" s="937" t="e">
        <f>#REF!</f>
        <v>#REF!</v>
      </c>
      <c r="L106" s="937" t="e">
        <f>#REF!</f>
        <v>#REF!</v>
      </c>
      <c r="M106" s="937" t="e">
        <f>#REF!</f>
        <v>#REF!</v>
      </c>
      <c r="N106" s="937" t="e">
        <f>#REF!</f>
        <v>#REF!</v>
      </c>
      <c r="O106" s="937" t="e">
        <f>#REF!</f>
        <v>#REF!</v>
      </c>
    </row>
    <row r="107" spans="1:15" ht="17.25" hidden="1" customHeight="1" x14ac:dyDescent="0.2">
      <c r="A107" s="646" t="str">
        <f>'(B3) Struktura Funksionale'!B50</f>
        <v>04530</v>
      </c>
      <c r="B107" s="568"/>
      <c r="C107" s="568"/>
      <c r="D107" s="568"/>
      <c r="E107" s="568"/>
      <c r="F107" s="568"/>
      <c r="G107" s="568"/>
      <c r="H107" s="568"/>
      <c r="I107" s="568"/>
      <c r="J107" s="568"/>
      <c r="K107" s="568"/>
      <c r="L107" s="568"/>
      <c r="M107" s="568"/>
      <c r="N107" s="568"/>
      <c r="O107" s="569"/>
    </row>
    <row r="108" spans="1:15" ht="24.75" hidden="1" customHeight="1" x14ac:dyDescent="0.2">
      <c r="A108" s="964" t="str">
        <f t="shared" ref="A108:G108" si="37">A69</f>
        <v>SHPENZIME TË PRITSHME</v>
      </c>
      <c r="B108" s="965">
        <f t="shared" si="37"/>
        <v>0</v>
      </c>
      <c r="C108" s="965">
        <f t="shared" si="37"/>
        <v>0</v>
      </c>
      <c r="D108" s="965">
        <f t="shared" si="37"/>
        <v>0</v>
      </c>
      <c r="E108" s="965">
        <f t="shared" si="37"/>
        <v>0</v>
      </c>
      <c r="F108" s="965">
        <f t="shared" si="37"/>
        <v>0</v>
      </c>
      <c r="G108" s="966">
        <f t="shared" si="37"/>
        <v>0</v>
      </c>
      <c r="H108" s="131"/>
      <c r="I108" s="967" t="str">
        <f t="shared" ref="I108:O108" si="38">I69</f>
        <v xml:space="preserve">TË ARDHURAT E PRITSHME </v>
      </c>
      <c r="J108" s="965">
        <f t="shared" si="38"/>
        <v>0</v>
      </c>
      <c r="K108" s="965">
        <f t="shared" si="38"/>
        <v>0</v>
      </c>
      <c r="L108" s="965">
        <f t="shared" si="38"/>
        <v>0</v>
      </c>
      <c r="M108" s="965">
        <f t="shared" si="38"/>
        <v>0</v>
      </c>
      <c r="N108" s="965">
        <f t="shared" si="38"/>
        <v>0</v>
      </c>
      <c r="O108" s="966">
        <f t="shared" si="38"/>
        <v>0</v>
      </c>
    </row>
    <row r="109" spans="1:15" ht="21" hidden="1" customHeight="1" x14ac:dyDescent="0.2">
      <c r="A109" s="211"/>
      <c r="B109" s="417">
        <f t="shared" ref="B109:G109" si="39">B70</f>
        <v>2019</v>
      </c>
      <c r="C109" s="417">
        <f t="shared" si="39"/>
        <v>2020</v>
      </c>
      <c r="D109" s="417">
        <f t="shared" si="39"/>
        <v>2021</v>
      </c>
      <c r="E109" s="251">
        <f t="shared" si="39"/>
        <v>2022</v>
      </c>
      <c r="F109" s="251">
        <f t="shared" si="39"/>
        <v>2023</v>
      </c>
      <c r="G109" s="251">
        <f t="shared" si="39"/>
        <v>2024</v>
      </c>
      <c r="H109" s="212"/>
      <c r="I109" s="414"/>
      <c r="J109" s="417">
        <f t="shared" ref="J109:O109" si="40">J70</f>
        <v>2019</v>
      </c>
      <c r="K109" s="417">
        <f t="shared" si="40"/>
        <v>2020</v>
      </c>
      <c r="L109" s="417">
        <f t="shared" si="40"/>
        <v>2021</v>
      </c>
      <c r="M109" s="251">
        <f t="shared" si="40"/>
        <v>2022</v>
      </c>
      <c r="N109" s="251">
        <f t="shared" si="40"/>
        <v>2023</v>
      </c>
      <c r="O109" s="251">
        <f t="shared" si="40"/>
        <v>2024</v>
      </c>
    </row>
    <row r="110" spans="1:15" ht="12.75" hidden="1" x14ac:dyDescent="0.2">
      <c r="A110" s="423"/>
      <c r="B110" s="391"/>
      <c r="C110" s="425"/>
      <c r="D110" s="426"/>
      <c r="E110" s="349"/>
      <c r="F110" s="349"/>
      <c r="G110" s="350"/>
      <c r="H110" s="131"/>
      <c r="I110" s="423"/>
      <c r="J110" s="424"/>
      <c r="K110" s="347"/>
      <c r="L110" s="348"/>
      <c r="M110" s="349"/>
      <c r="N110" s="349"/>
      <c r="O110" s="350"/>
    </row>
    <row r="111" spans="1:15" ht="12.75" hidden="1" x14ac:dyDescent="0.2">
      <c r="A111" s="137" t="str">
        <f>A72</f>
        <v>SHPENZIME TË PRITSHME</v>
      </c>
      <c r="B111" s="34">
        <f>VLOOKUP(A106,'(C1) Shpenzimet vitet e kaluara'!A$9:O$177,5,FALSE)</f>
        <v>0</v>
      </c>
      <c r="C111" s="34">
        <f>VLOOKUP(A106,'(C1) Shpenzimet vitet e kaluara'!A$9:O$177,9,FALSE)</f>
        <v>0</v>
      </c>
      <c r="D111" s="34">
        <f>VLOOKUP(A106,'(C1) Shpenzimet vitet e kaluara'!A$9:O$177,13,FALSE)</f>
        <v>0</v>
      </c>
      <c r="E111" s="37"/>
      <c r="F111" s="37"/>
      <c r="G111" s="37"/>
      <c r="H111" s="131"/>
      <c r="I111" s="938" t="str">
        <f t="shared" ref="I111:O111" si="41">I72</f>
        <v>VLERËSIM I ARDHURAVE NGA TARIFAT</v>
      </c>
      <c r="J111" s="939">
        <f t="shared" si="41"/>
        <v>0</v>
      </c>
      <c r="K111" s="939">
        <f t="shared" si="41"/>
        <v>0</v>
      </c>
      <c r="L111" s="939">
        <f t="shared" si="41"/>
        <v>0</v>
      </c>
      <c r="M111" s="939">
        <f t="shared" si="41"/>
        <v>0</v>
      </c>
      <c r="N111" s="939">
        <f t="shared" si="41"/>
        <v>0</v>
      </c>
      <c r="O111" s="940">
        <f t="shared" si="41"/>
        <v>0</v>
      </c>
    </row>
    <row r="112" spans="1:15" ht="12.75" hidden="1" x14ac:dyDescent="0.2">
      <c r="A112" s="125"/>
      <c r="B112" s="210"/>
      <c r="C112" s="126"/>
      <c r="D112" s="126"/>
      <c r="E112" s="10"/>
      <c r="F112" s="10"/>
      <c r="G112" s="133"/>
      <c r="H112" s="10"/>
      <c r="I112" s="137" t="str">
        <f>I73</f>
        <v>VLERËSIM I ARDHURAVE NGA TARIFAT</v>
      </c>
      <c r="J112" s="35">
        <f>VLOOKUP($A106,'(C1) Shpenzimet vitet e kaluara'!$A$9:$O$177,6,FALSE)</f>
        <v>0</v>
      </c>
      <c r="K112" s="35">
        <f>VLOOKUP($A106,'(C1) Shpenzimet vitet e kaluara'!$A$9:$O$177,10,FALSE)</f>
        <v>0</v>
      </c>
      <c r="L112" s="35">
        <f>VLOOKUP($A106,'(C1) Shpenzimet vitet e kaluara'!$A$9:$O$177,14,FALSE)</f>
        <v>0</v>
      </c>
      <c r="M112" s="37"/>
      <c r="N112" s="37"/>
      <c r="O112" s="37"/>
    </row>
    <row r="113" spans="1:15" ht="12.75" hidden="1" x14ac:dyDescent="0.2">
      <c r="A113" s="944" t="str">
        <f t="shared" ref="A113:G114" si="42">A74</f>
        <v>SHPENZIME TË PRITSHME</v>
      </c>
      <c r="B113" s="945">
        <f t="shared" si="42"/>
        <v>0</v>
      </c>
      <c r="C113" s="945">
        <f t="shared" si="42"/>
        <v>0</v>
      </c>
      <c r="D113" s="945">
        <f t="shared" si="42"/>
        <v>0</v>
      </c>
      <c r="E113" s="945">
        <f t="shared" si="42"/>
        <v>0</v>
      </c>
      <c r="F113" s="945">
        <f t="shared" si="42"/>
        <v>0</v>
      </c>
      <c r="G113" s="946">
        <f t="shared" si="42"/>
        <v>0</v>
      </c>
      <c r="H113" s="10"/>
    </row>
    <row r="114" spans="1:15" ht="12.75" hidden="1" x14ac:dyDescent="0.2">
      <c r="A114" s="938" t="str">
        <f t="shared" si="42"/>
        <v>KOSTO DIREKTE PËR PROJEKTET DHE SHPENZIMET KAPITALE</v>
      </c>
      <c r="B114" s="939">
        <f t="shared" si="42"/>
        <v>0</v>
      </c>
      <c r="C114" s="939">
        <f t="shared" si="42"/>
        <v>0</v>
      </c>
      <c r="D114" s="939">
        <f t="shared" si="42"/>
        <v>0</v>
      </c>
      <c r="E114" s="939">
        <f t="shared" si="42"/>
        <v>0</v>
      </c>
      <c r="F114" s="939">
        <f t="shared" si="42"/>
        <v>0</v>
      </c>
      <c r="G114" s="940">
        <f t="shared" si="42"/>
        <v>0</v>
      </c>
      <c r="H114" s="31"/>
      <c r="I114" s="938" t="str">
        <f t="shared" ref="I114:I119" si="43">I75</f>
        <v>VLERËSIMI I TË ARDHURAVE ME DESTINACION</v>
      </c>
      <c r="J114" s="939"/>
      <c r="K114" s="939"/>
      <c r="L114" s="939"/>
      <c r="M114" s="939"/>
      <c r="N114" s="939"/>
      <c r="O114" s="940"/>
    </row>
    <row r="115" spans="1:15" ht="12.75" hidden="1" x14ac:dyDescent="0.2">
      <c r="A115" s="124" t="str">
        <f t="shared" ref="A115:D137" si="44">A76</f>
        <v>Pagat</v>
      </c>
      <c r="B115" s="941">
        <f t="shared" si="44"/>
        <v>600</v>
      </c>
      <c r="C115" s="942">
        <f t="shared" si="44"/>
        <v>0</v>
      </c>
      <c r="D115" s="943">
        <f t="shared" si="44"/>
        <v>0</v>
      </c>
      <c r="E115" s="129"/>
      <c r="F115" s="129"/>
      <c r="G115" s="129"/>
      <c r="H115" s="31"/>
      <c r="I115" s="390" t="str">
        <f t="shared" si="43"/>
        <v>Transferta e kushtëzuar</v>
      </c>
      <c r="J115" s="387"/>
      <c r="K115" s="389"/>
      <c r="L115" s="388"/>
      <c r="M115" s="128"/>
      <c r="N115" s="128"/>
      <c r="O115" s="132"/>
    </row>
    <row r="116" spans="1:15" ht="12.75" hidden="1" x14ac:dyDescent="0.2">
      <c r="A116" s="124" t="str">
        <f t="shared" si="44"/>
        <v>Sigurimet Shoqërore</v>
      </c>
      <c r="B116" s="941">
        <f t="shared" si="44"/>
        <v>601</v>
      </c>
      <c r="C116" s="942">
        <f t="shared" si="44"/>
        <v>0</v>
      </c>
      <c r="D116" s="943">
        <f t="shared" si="44"/>
        <v>0</v>
      </c>
      <c r="E116" s="129"/>
      <c r="F116" s="129"/>
      <c r="G116" s="129"/>
      <c r="H116" s="31"/>
      <c r="I116" s="390" t="str">
        <f t="shared" si="43"/>
        <v>Trasferta Specifike</v>
      </c>
      <c r="J116" s="387"/>
      <c r="K116" s="389"/>
      <c r="L116" s="388"/>
      <c r="M116" s="128"/>
      <c r="N116" s="128"/>
      <c r="O116" s="132"/>
    </row>
    <row r="117" spans="1:15" ht="12.75" hidden="1" x14ac:dyDescent="0.2">
      <c r="A117" s="124" t="str">
        <f t="shared" si="44"/>
        <v>Mallra dhe shërbime</v>
      </c>
      <c r="B117" s="941">
        <f t="shared" si="44"/>
        <v>602</v>
      </c>
      <c r="C117" s="942">
        <f t="shared" si="44"/>
        <v>0</v>
      </c>
      <c r="D117" s="943">
        <f t="shared" si="44"/>
        <v>0</v>
      </c>
      <c r="E117" s="129"/>
      <c r="F117" s="129"/>
      <c r="G117" s="129"/>
      <c r="H117" s="53"/>
      <c r="I117" s="390" t="str">
        <f t="shared" si="43"/>
        <v>Trashëgimi me destinacion</v>
      </c>
      <c r="J117" s="387"/>
      <c r="K117" s="389"/>
      <c r="L117" s="388"/>
      <c r="M117" s="302">
        <f>VLOOKUP($A106,'(C4) Trashëgimi me destinacion'!$A$8:$F$168,4,FALSE)</f>
        <v>0</v>
      </c>
      <c r="N117" s="548">
        <f>VLOOKUP($A106,'(C4) Trashëgimi me destinacion'!$A$8:$F$168,5,FALSE)</f>
        <v>0</v>
      </c>
      <c r="O117" s="548">
        <f>VLOOKUP($A106,'(C4) Trashëgimi me destinacion'!$A$8:$F$168,6,FALSE)</f>
        <v>0</v>
      </c>
    </row>
    <row r="118" spans="1:15" ht="12.75" hidden="1" x14ac:dyDescent="0.2">
      <c r="A118" s="124" t="str">
        <f t="shared" si="44"/>
        <v>Subvencione</v>
      </c>
      <c r="B118" s="941">
        <f t="shared" si="44"/>
        <v>603</v>
      </c>
      <c r="C118" s="942">
        <f t="shared" si="44"/>
        <v>0</v>
      </c>
      <c r="D118" s="943">
        <f t="shared" si="44"/>
        <v>0</v>
      </c>
      <c r="E118" s="129"/>
      <c r="F118" s="129"/>
      <c r="G118" s="129"/>
      <c r="H118" s="8"/>
      <c r="I118" s="390" t="str">
        <f t="shared" si="43"/>
        <v>Burime të tjera (përfshirë gjobat)</v>
      </c>
      <c r="J118" s="387"/>
      <c r="K118" s="389"/>
      <c r="L118" s="388"/>
      <c r="M118" s="128"/>
      <c r="N118" s="128"/>
      <c r="O118" s="132"/>
    </row>
    <row r="119" spans="1:15" ht="12.75" hidden="1" x14ac:dyDescent="0.2">
      <c r="A119" s="124" t="str">
        <f t="shared" si="44"/>
        <v>Të tjera transferta korrente të brendshme</v>
      </c>
      <c r="B119" s="941">
        <f t="shared" si="44"/>
        <v>604</v>
      </c>
      <c r="C119" s="942">
        <f t="shared" si="44"/>
        <v>0</v>
      </c>
      <c r="D119" s="943">
        <f t="shared" si="44"/>
        <v>0</v>
      </c>
      <c r="E119" s="129"/>
      <c r="F119" s="129"/>
      <c r="G119" s="129"/>
      <c r="H119" s="53"/>
      <c r="I119" s="390" t="str">
        <f t="shared" si="43"/>
        <v>VLERËSIMI I TË ARDHURAVE ME DESTINACION</v>
      </c>
      <c r="J119" s="35">
        <f>VLOOKUP($A106,'(C1) Shpenzimet vitet e kaluara'!$A$9:$O$177,7,FALSE)</f>
        <v>0</v>
      </c>
      <c r="K119" s="35">
        <f>VLOOKUP($A106,'(C1) Shpenzimet vitet e kaluara'!$A$9:$O$177,11,FALSE)</f>
        <v>0</v>
      </c>
      <c r="L119" s="35">
        <f>VLOOKUP($A106,'(C1) Shpenzimet vitet e kaluara'!$A$9:$O$177,15,FALSE)</f>
        <v>0</v>
      </c>
      <c r="M119" s="129">
        <f>SUM(M115:M118)</f>
        <v>0</v>
      </c>
      <c r="N119" s="129">
        <f t="shared" ref="N119:O119" si="45">SUM(N115:N118)</f>
        <v>0</v>
      </c>
      <c r="O119" s="129">
        <f t="shared" si="45"/>
        <v>0</v>
      </c>
    </row>
    <row r="120" spans="1:15" ht="12.75" hidden="1" x14ac:dyDescent="0.2">
      <c r="A120" s="124" t="str">
        <f t="shared" si="44"/>
        <v>Transferta korrente të huaja</v>
      </c>
      <c r="B120" s="941">
        <f t="shared" si="44"/>
        <v>605</v>
      </c>
      <c r="C120" s="942">
        <f t="shared" si="44"/>
        <v>0</v>
      </c>
      <c r="D120" s="943">
        <f t="shared" si="44"/>
        <v>0</v>
      </c>
      <c r="E120" s="129"/>
      <c r="F120" s="129"/>
      <c r="G120" s="129"/>
      <c r="H120" s="53"/>
    </row>
    <row r="121" spans="1:15" ht="12.75" hidden="1" x14ac:dyDescent="0.2">
      <c r="A121" s="124" t="str">
        <f t="shared" si="44"/>
        <v>Transferta për Buxhetet Familiare dhe Individët</v>
      </c>
      <c r="B121" s="941">
        <f t="shared" si="44"/>
        <v>606</v>
      </c>
      <c r="C121" s="942">
        <f t="shared" si="44"/>
        <v>0</v>
      </c>
      <c r="D121" s="943">
        <f t="shared" si="44"/>
        <v>0</v>
      </c>
      <c r="E121" s="129"/>
      <c r="F121" s="129"/>
      <c r="G121" s="129"/>
      <c r="H121" s="53"/>
      <c r="I121" s="137" t="str">
        <f>I82</f>
        <v xml:space="preserve">TË ARDHURAT E PRITSHME </v>
      </c>
      <c r="J121" s="34">
        <f>J112+J119</f>
        <v>0</v>
      </c>
      <c r="K121" s="34">
        <f>K112+K119</f>
        <v>0</v>
      </c>
      <c r="L121" s="34">
        <f>L112+L119</f>
        <v>0</v>
      </c>
      <c r="M121" s="129">
        <f>M119+M112</f>
        <v>0</v>
      </c>
      <c r="N121" s="129">
        <f>N119+N112</f>
        <v>0</v>
      </c>
      <c r="O121" s="129">
        <f>O119+O112</f>
        <v>0</v>
      </c>
    </row>
    <row r="122" spans="1:15" ht="12.75" hidden="1" x14ac:dyDescent="0.2">
      <c r="A122" s="124" t="str">
        <f t="shared" si="44"/>
        <v>Shpenzimet kapitale</v>
      </c>
      <c r="B122" s="941" t="str">
        <f t="shared" si="44"/>
        <v>230 / 231</v>
      </c>
      <c r="C122" s="942">
        <f t="shared" si="44"/>
        <v>0</v>
      </c>
      <c r="D122" s="943">
        <f t="shared" si="44"/>
        <v>0</v>
      </c>
      <c r="E122" s="37"/>
      <c r="F122" s="37"/>
      <c r="G122" s="37"/>
      <c r="H122" s="53"/>
    </row>
    <row r="123" spans="1:15" ht="12.75" hidden="1" x14ac:dyDescent="0.2">
      <c r="A123" s="124" t="str">
        <f t="shared" si="44"/>
        <v>Rezerva</v>
      </c>
      <c r="B123" s="941">
        <f t="shared" si="44"/>
        <v>609</v>
      </c>
      <c r="C123" s="942">
        <f t="shared" si="44"/>
        <v>0</v>
      </c>
      <c r="D123" s="943">
        <f t="shared" si="44"/>
        <v>0</v>
      </c>
      <c r="E123" s="129"/>
      <c r="F123" s="129"/>
      <c r="G123" s="129"/>
      <c r="H123" s="53"/>
    </row>
    <row r="124" spans="1:15" ht="12.75" hidden="1" x14ac:dyDescent="0.2">
      <c r="A124" s="124" t="str">
        <f t="shared" si="44"/>
        <v>Interesa per kredi direkte ose bono</v>
      </c>
      <c r="B124" s="941">
        <f t="shared" si="44"/>
        <v>650</v>
      </c>
      <c r="C124" s="942">
        <f t="shared" si="44"/>
        <v>0</v>
      </c>
      <c r="D124" s="943">
        <f t="shared" si="44"/>
        <v>0</v>
      </c>
      <c r="E124" s="129"/>
      <c r="F124" s="129"/>
      <c r="G124" s="129"/>
      <c r="H124" s="53"/>
    </row>
    <row r="125" spans="1:15" ht="12.75" hidden="1" x14ac:dyDescent="0.2">
      <c r="A125" s="124" t="str">
        <f t="shared" si="44"/>
        <v>Të tjera</v>
      </c>
      <c r="B125" s="941" t="str">
        <f t="shared" si="44"/>
        <v>69 / ?</v>
      </c>
      <c r="C125" s="942">
        <f t="shared" si="44"/>
        <v>0</v>
      </c>
      <c r="D125" s="943">
        <f t="shared" si="44"/>
        <v>0</v>
      </c>
      <c r="E125" s="129"/>
      <c r="F125" s="129"/>
      <c r="G125" s="129"/>
      <c r="H125" s="53"/>
      <c r="I125" s="947" t="str">
        <f t="shared" ref="I125:O126" si="46">I86</f>
        <v>SHUMA E KËRKUAR NETO</v>
      </c>
      <c r="J125" s="948">
        <f t="shared" si="46"/>
        <v>0</v>
      </c>
      <c r="K125" s="948">
        <f t="shared" si="46"/>
        <v>0</v>
      </c>
      <c r="L125" s="948">
        <f t="shared" si="46"/>
        <v>0</v>
      </c>
      <c r="M125" s="948">
        <f t="shared" si="46"/>
        <v>0</v>
      </c>
      <c r="N125" s="948">
        <f t="shared" si="46"/>
        <v>0</v>
      </c>
      <c r="O125" s="949">
        <f t="shared" si="46"/>
        <v>0</v>
      </c>
    </row>
    <row r="126" spans="1:15" ht="12.75" hidden="1" customHeight="1" x14ac:dyDescent="0.2">
      <c r="A126" s="306" t="str">
        <f t="shared" si="44"/>
        <v>KOSTO DIREKTE PËR PROJEKTET DHE SHPENZIMET KAPITALE</v>
      </c>
      <c r="B126" s="941">
        <f t="shared" si="44"/>
        <v>0</v>
      </c>
      <c r="C126" s="942">
        <f t="shared" si="44"/>
        <v>0</v>
      </c>
      <c r="D126" s="943">
        <f t="shared" si="44"/>
        <v>0</v>
      </c>
      <c r="E126" s="129">
        <f>SUM(E115:E125)</f>
        <v>0</v>
      </c>
      <c r="F126" s="129">
        <f t="shared" ref="F126:G126" si="47">SUM(F115:F125)</f>
        <v>0</v>
      </c>
      <c r="G126" s="129">
        <f t="shared" si="47"/>
        <v>0</v>
      </c>
      <c r="H126" s="53"/>
      <c r="I126" s="950">
        <f t="shared" si="46"/>
        <v>0</v>
      </c>
      <c r="J126" s="951">
        <f t="shared" si="46"/>
        <v>0</v>
      </c>
      <c r="K126" s="951">
        <f t="shared" si="46"/>
        <v>0</v>
      </c>
      <c r="L126" s="951">
        <f t="shared" si="46"/>
        <v>0</v>
      </c>
      <c r="M126" s="951">
        <f t="shared" si="46"/>
        <v>0</v>
      </c>
      <c r="N126" s="951">
        <f t="shared" si="46"/>
        <v>0</v>
      </c>
      <c r="O126" s="952">
        <f t="shared" si="46"/>
        <v>0</v>
      </c>
    </row>
    <row r="127" spans="1:15" ht="12.75" hidden="1" x14ac:dyDescent="0.2">
      <c r="A127" s="938" t="str">
        <f t="shared" si="44"/>
        <v>SHPENZIME KORRENTE</v>
      </c>
      <c r="B127" s="939">
        <f t="shared" si="44"/>
        <v>0</v>
      </c>
      <c r="C127" s="939">
        <f t="shared" si="44"/>
        <v>0</v>
      </c>
      <c r="D127" s="939">
        <f t="shared" si="44"/>
        <v>0</v>
      </c>
      <c r="E127" s="939">
        <f>E88</f>
        <v>0</v>
      </c>
      <c r="F127" s="939">
        <f>F88</f>
        <v>0</v>
      </c>
      <c r="G127" s="940">
        <f>G88</f>
        <v>0</v>
      </c>
      <c r="H127" s="53"/>
      <c r="I127" s="17" t="str">
        <f>I88</f>
        <v>SHUMA E KËRKUAR NETO</v>
      </c>
      <c r="J127" s="18">
        <f t="shared" ref="J127:O127" si="48">B111-J121</f>
        <v>0</v>
      </c>
      <c r="K127" s="18">
        <f t="shared" si="48"/>
        <v>0</v>
      </c>
      <c r="L127" s="18">
        <f t="shared" si="48"/>
        <v>0</v>
      </c>
      <c r="M127" s="18">
        <f t="shared" si="48"/>
        <v>0</v>
      </c>
      <c r="N127" s="18">
        <f t="shared" si="48"/>
        <v>0</v>
      </c>
      <c r="O127" s="18">
        <f t="shared" si="48"/>
        <v>0</v>
      </c>
    </row>
    <row r="128" spans="1:15" ht="12.75" hidden="1" x14ac:dyDescent="0.2">
      <c r="A128" s="124" t="str">
        <f t="shared" si="44"/>
        <v>Pagat</v>
      </c>
      <c r="B128" s="941">
        <f t="shared" si="44"/>
        <v>600</v>
      </c>
      <c r="C128" s="942">
        <f t="shared" si="44"/>
        <v>0</v>
      </c>
      <c r="D128" s="943">
        <f t="shared" si="44"/>
        <v>0</v>
      </c>
      <c r="E128" s="37"/>
      <c r="F128" s="37"/>
      <c r="G128" s="37"/>
      <c r="H128" s="53"/>
      <c r="I128" s="53"/>
      <c r="J128" s="53"/>
      <c r="K128" s="53"/>
      <c r="L128" s="14"/>
      <c r="M128" s="54"/>
    </row>
    <row r="129" spans="1:15" ht="12.75" hidden="1" x14ac:dyDescent="0.2">
      <c r="A129" s="124" t="str">
        <f t="shared" si="44"/>
        <v>Sigurimet Shoqërore</v>
      </c>
      <c r="B129" s="941">
        <f t="shared" si="44"/>
        <v>601</v>
      </c>
      <c r="C129" s="942">
        <f t="shared" si="44"/>
        <v>0</v>
      </c>
      <c r="D129" s="943">
        <f t="shared" si="44"/>
        <v>0</v>
      </c>
      <c r="E129" s="37"/>
      <c r="F129" s="37"/>
      <c r="G129" s="37"/>
      <c r="H129" s="53"/>
    </row>
    <row r="130" spans="1:15" ht="12.75" hidden="1" x14ac:dyDescent="0.2">
      <c r="A130" s="124" t="str">
        <f t="shared" si="44"/>
        <v>Mallra dhe shërbime</v>
      </c>
      <c r="B130" s="941">
        <f t="shared" si="44"/>
        <v>602</v>
      </c>
      <c r="C130" s="942">
        <f t="shared" si="44"/>
        <v>0</v>
      </c>
      <c r="D130" s="943">
        <f t="shared" si="44"/>
        <v>0</v>
      </c>
      <c r="E130" s="37"/>
      <c r="F130" s="37"/>
      <c r="G130" s="37"/>
      <c r="H130" s="53"/>
      <c r="I130" s="252" t="str">
        <f>I91</f>
        <v>Angazhimet</v>
      </c>
      <c r="J130" s="1002" t="str">
        <f>J91</f>
        <v>Vlera Totale për Aktivitet</v>
      </c>
      <c r="K130" s="1003"/>
      <c r="L130" s="1004"/>
      <c r="M130" s="129">
        <f>VLOOKUP($A106,'(C5) Angazhimet'!$A$8:$F$168,4,FALSE)</f>
        <v>0</v>
      </c>
      <c r="N130" s="129">
        <f>VLOOKUP($A106,'(C5) Angazhimet'!$A$8:$F$168,5,FALSE)</f>
        <v>0</v>
      </c>
      <c r="O130" s="129">
        <f>VLOOKUP($A106,'(C5) Angazhimet'!$A$8:$F$168,6,FALSE)</f>
        <v>0</v>
      </c>
    </row>
    <row r="131" spans="1:15" ht="12.75" hidden="1" x14ac:dyDescent="0.2">
      <c r="A131" s="124" t="str">
        <f t="shared" si="44"/>
        <v>Subvencione</v>
      </c>
      <c r="B131" s="941">
        <f t="shared" si="44"/>
        <v>603</v>
      </c>
      <c r="C131" s="942">
        <f t="shared" si="44"/>
        <v>0</v>
      </c>
      <c r="D131" s="943">
        <f t="shared" si="44"/>
        <v>0</v>
      </c>
      <c r="E131" s="37"/>
      <c r="F131" s="37"/>
      <c r="G131" s="37"/>
      <c r="H131" s="53"/>
      <c r="I131" s="318" t="str">
        <f>I92</f>
        <v>Qëllime</v>
      </c>
      <c r="J131" s="1002" t="str">
        <f>J92</f>
        <v>Shpenzimet kapitale</v>
      </c>
      <c r="K131" s="1003"/>
      <c r="L131" s="1004"/>
      <c r="M131" s="128"/>
      <c r="N131" s="128"/>
      <c r="O131" s="132"/>
    </row>
    <row r="132" spans="1:15" ht="12.75" hidden="1" x14ac:dyDescent="0.2">
      <c r="A132" s="124" t="str">
        <f t="shared" si="44"/>
        <v>Të tjera transferta korrente të brendshme</v>
      </c>
      <c r="B132" s="941">
        <f t="shared" si="44"/>
        <v>604</v>
      </c>
      <c r="C132" s="942">
        <f t="shared" si="44"/>
        <v>0</v>
      </c>
      <c r="D132" s="943">
        <f t="shared" si="44"/>
        <v>0</v>
      </c>
      <c r="E132" s="37"/>
      <c r="F132" s="37"/>
      <c r="G132" s="37"/>
      <c r="H132" s="53"/>
      <c r="I132" s="315"/>
      <c r="J132" s="1002" t="str">
        <f>J93</f>
        <v>Mallra dhe shërbime</v>
      </c>
      <c r="K132" s="1003"/>
      <c r="L132" s="1004"/>
      <c r="M132" s="128"/>
      <c r="N132" s="128"/>
      <c r="O132" s="132"/>
    </row>
    <row r="133" spans="1:15" ht="12.75" hidden="1" x14ac:dyDescent="0.2">
      <c r="A133" s="124" t="str">
        <f t="shared" si="44"/>
        <v>Transferta korrente të huaja</v>
      </c>
      <c r="B133" s="941">
        <f t="shared" si="44"/>
        <v>605</v>
      </c>
      <c r="C133" s="942">
        <f t="shared" si="44"/>
        <v>0</v>
      </c>
      <c r="D133" s="943">
        <f t="shared" si="44"/>
        <v>0</v>
      </c>
      <c r="E133" s="37"/>
      <c r="F133" s="37"/>
      <c r="G133" s="37"/>
      <c r="H133" s="53"/>
      <c r="I133" s="315"/>
      <c r="J133" s="1002" t="str">
        <f>J94</f>
        <v>Qëllime të mëtejshme</v>
      </c>
      <c r="K133" s="1003"/>
      <c r="L133" s="1004"/>
      <c r="M133" s="128"/>
      <c r="N133" s="128"/>
      <c r="O133" s="132"/>
    </row>
    <row r="134" spans="1:15" ht="12.75" hidden="1" x14ac:dyDescent="0.2">
      <c r="A134" s="124" t="str">
        <f t="shared" si="44"/>
        <v>Transferta për Buxhetet Familiare dhe Individët</v>
      </c>
      <c r="B134" s="941">
        <f t="shared" si="44"/>
        <v>606</v>
      </c>
      <c r="C134" s="942">
        <f t="shared" si="44"/>
        <v>0</v>
      </c>
      <c r="D134" s="943">
        <f t="shared" si="44"/>
        <v>0</v>
      </c>
      <c r="E134" s="37"/>
      <c r="F134" s="37"/>
      <c r="G134" s="37"/>
      <c r="H134" s="53"/>
      <c r="I134" s="315"/>
      <c r="J134" s="998"/>
      <c r="K134" s="998"/>
      <c r="L134" s="998"/>
      <c r="M134" s="344" t="str">
        <f>IF(SUM(M131:M133)=M130,"OK","STOP")</f>
        <v>OK</v>
      </c>
      <c r="N134" s="344" t="str">
        <f>IF(SUM(N131:N133)=N130,"OK","STOP")</f>
        <v>OK</v>
      </c>
      <c r="O134" s="344" t="str">
        <f>IF(SUM(O131:O133)=O130,"OK","STOP")</f>
        <v>OK</v>
      </c>
    </row>
    <row r="135" spans="1:15" ht="12.75" hidden="1" x14ac:dyDescent="0.2">
      <c r="A135" s="648" t="str">
        <f t="shared" si="44"/>
        <v>Shpenzimet kapitale</v>
      </c>
      <c r="B135" s="968" t="str">
        <f t="shared" si="44"/>
        <v>230 / 231</v>
      </c>
      <c r="C135" s="969">
        <f t="shared" si="44"/>
        <v>0</v>
      </c>
      <c r="D135" s="970">
        <f t="shared" si="44"/>
        <v>0</v>
      </c>
      <c r="E135" s="129"/>
      <c r="F135" s="129"/>
      <c r="G135" s="129"/>
      <c r="H135" s="53"/>
      <c r="I135" s="421" t="str">
        <f>I96</f>
        <v>Shpjegimet teknike</v>
      </c>
      <c r="J135" s="10"/>
      <c r="K135" s="10"/>
      <c r="L135" s="10"/>
      <c r="M135" s="10"/>
      <c r="N135" s="10"/>
      <c r="O135" s="10"/>
    </row>
    <row r="136" spans="1:15" ht="12.75" hidden="1" x14ac:dyDescent="0.2">
      <c r="A136" s="124" t="str">
        <f t="shared" si="44"/>
        <v>Rezerva</v>
      </c>
      <c r="B136" s="941">
        <f t="shared" si="44"/>
        <v>609</v>
      </c>
      <c r="C136" s="942">
        <f t="shared" si="44"/>
        <v>0</v>
      </c>
      <c r="D136" s="943">
        <f t="shared" si="44"/>
        <v>0</v>
      </c>
      <c r="E136" s="37"/>
      <c r="F136" s="37"/>
      <c r="G136" s="37"/>
      <c r="H136" s="53"/>
      <c r="I136" s="419">
        <f>M109</f>
        <v>2022</v>
      </c>
      <c r="J136" s="983"/>
      <c r="K136" s="984"/>
      <c r="L136" s="984"/>
      <c r="M136" s="984"/>
      <c r="N136" s="984"/>
      <c r="O136" s="985"/>
    </row>
    <row r="137" spans="1:15" ht="12.75" hidden="1" x14ac:dyDescent="0.2">
      <c r="A137" s="124" t="str">
        <f t="shared" si="44"/>
        <v>Interesa per kredi direkte ose bono</v>
      </c>
      <c r="B137" s="971">
        <f t="shared" si="44"/>
        <v>650</v>
      </c>
      <c r="C137" s="972">
        <f t="shared" si="44"/>
        <v>0</v>
      </c>
      <c r="D137" s="973">
        <f t="shared" si="44"/>
        <v>0</v>
      </c>
      <c r="E137" s="37"/>
      <c r="F137" s="37"/>
      <c r="G137" s="37"/>
      <c r="H137" s="53"/>
      <c r="I137" s="420"/>
      <c r="J137" s="986"/>
      <c r="K137" s="987"/>
      <c r="L137" s="987"/>
      <c r="M137" s="987"/>
      <c r="N137" s="987"/>
      <c r="O137" s="988"/>
    </row>
    <row r="138" spans="1:15" ht="12.75" hidden="1" x14ac:dyDescent="0.2">
      <c r="A138" s="252" t="str">
        <f>A99</f>
        <v>Të tjera</v>
      </c>
      <c r="B138" s="941" t="str">
        <f>B99</f>
        <v>69 / ?</v>
      </c>
      <c r="C138" s="942">
        <f>C99</f>
        <v>0</v>
      </c>
      <c r="D138" s="439" t="str">
        <f>IF(OR(E138&lt;0,F138&lt;0,G138&lt;0),"STOP","OK!")</f>
        <v>OK!</v>
      </c>
      <c r="E138" s="130">
        <f>-E126+E111-(SUM(E128:E137))</f>
        <v>0</v>
      </c>
      <c r="F138" s="308">
        <f t="shared" ref="F138:G138" si="49">-F126+F111-(SUM(F128:F137))</f>
        <v>0</v>
      </c>
      <c r="G138" s="308">
        <f t="shared" si="49"/>
        <v>0</v>
      </c>
      <c r="H138" s="53"/>
      <c r="I138" s="419">
        <f>N109</f>
        <v>2023</v>
      </c>
      <c r="J138" s="983"/>
      <c r="K138" s="984"/>
      <c r="L138" s="984"/>
      <c r="M138" s="984"/>
      <c r="N138" s="984"/>
      <c r="O138" s="985"/>
    </row>
    <row r="139" spans="1:15" ht="12.75" hidden="1" x14ac:dyDescent="0.2">
      <c r="A139" s="124" t="str">
        <f>A100</f>
        <v>SHPENZIME KORRENTE</v>
      </c>
      <c r="B139" s="974"/>
      <c r="C139" s="975"/>
      <c r="D139" s="976"/>
      <c r="E139" s="129">
        <f>SUM(E128:E138)</f>
        <v>0</v>
      </c>
      <c r="F139" s="129">
        <f t="shared" ref="F139:G139" si="50">SUM(F128:F138)</f>
        <v>0</v>
      </c>
      <c r="G139" s="129">
        <f t="shared" si="50"/>
        <v>0</v>
      </c>
      <c r="H139" s="53"/>
      <c r="I139" s="420"/>
      <c r="J139" s="989"/>
      <c r="K139" s="990"/>
      <c r="L139" s="990"/>
      <c r="M139" s="990"/>
      <c r="N139" s="990"/>
      <c r="O139" s="991"/>
    </row>
    <row r="140" spans="1:15" ht="12.75" hidden="1" x14ac:dyDescent="0.2">
      <c r="A140" s="125"/>
      <c r="B140" s="210"/>
      <c r="C140" s="126"/>
      <c r="D140" s="126"/>
      <c r="E140" s="10"/>
      <c r="F140" s="10"/>
      <c r="G140" s="133"/>
      <c r="H140" s="53"/>
      <c r="I140" s="419">
        <f>O109</f>
        <v>2024</v>
      </c>
      <c r="J140" s="983"/>
      <c r="K140" s="984"/>
      <c r="L140" s="984"/>
      <c r="M140" s="984"/>
      <c r="N140" s="984"/>
      <c r="O140" s="985"/>
    </row>
    <row r="141" spans="1:15" ht="12.75" hidden="1" x14ac:dyDescent="0.2">
      <c r="A141" s="137" t="str">
        <f>A102</f>
        <v>SHPENZIME TË PRITSHME</v>
      </c>
      <c r="B141" s="34">
        <f>B111</f>
        <v>0</v>
      </c>
      <c r="C141" s="34">
        <f t="shared" ref="C141:D141" si="51">C111</f>
        <v>0</v>
      </c>
      <c r="D141" s="34">
        <f t="shared" si="51"/>
        <v>0</v>
      </c>
      <c r="E141" s="129">
        <f>E126+E139</f>
        <v>0</v>
      </c>
      <c r="F141" s="129">
        <f>F126+F139</f>
        <v>0</v>
      </c>
      <c r="G141" s="129">
        <f t="shared" ref="G141" si="52">G126+G139</f>
        <v>0</v>
      </c>
      <c r="H141" s="53"/>
      <c r="I141" s="420"/>
      <c r="J141" s="989"/>
      <c r="K141" s="990"/>
      <c r="L141" s="990"/>
      <c r="M141" s="990"/>
      <c r="N141" s="990"/>
      <c r="O141" s="991"/>
    </row>
    <row r="142" spans="1:15" ht="17.25" hidden="1" customHeight="1" x14ac:dyDescent="0.2"/>
    <row r="144" spans="1:15" ht="17.25" customHeight="1" x14ac:dyDescent="0.2">
      <c r="A144" s="213" t="str">
        <f t="shared" ref="A144:O144" si="53">A66</f>
        <v>Nënfunksioni 8</v>
      </c>
      <c r="B144" s="937" t="str">
        <f t="shared" si="53"/>
        <v>045 Trasporti</v>
      </c>
      <c r="C144" s="937">
        <f t="shared" si="53"/>
        <v>0</v>
      </c>
      <c r="D144" s="937">
        <f t="shared" si="53"/>
        <v>0</v>
      </c>
      <c r="E144" s="937">
        <f t="shared" si="53"/>
        <v>0</v>
      </c>
      <c r="F144" s="937">
        <f t="shared" si="53"/>
        <v>0</v>
      </c>
      <c r="G144" s="937">
        <f t="shared" si="53"/>
        <v>0</v>
      </c>
      <c r="H144" s="937">
        <f t="shared" si="53"/>
        <v>0</v>
      </c>
      <c r="I144" s="937">
        <f t="shared" si="53"/>
        <v>0</v>
      </c>
      <c r="J144" s="937">
        <f t="shared" si="53"/>
        <v>0</v>
      </c>
      <c r="K144" s="937">
        <f t="shared" si="53"/>
        <v>0</v>
      </c>
      <c r="L144" s="937">
        <f t="shared" si="53"/>
        <v>0</v>
      </c>
      <c r="M144" s="937">
        <f t="shared" si="53"/>
        <v>0</v>
      </c>
      <c r="N144" s="937">
        <f t="shared" si="53"/>
        <v>0</v>
      </c>
      <c r="O144" s="937">
        <f t="shared" si="53"/>
        <v>0</v>
      </c>
    </row>
    <row r="145" spans="1:15" ht="17.25" customHeight="1" x14ac:dyDescent="0.2">
      <c r="A145" s="276" t="str">
        <f>A8</f>
        <v>Programi 8c</v>
      </c>
      <c r="B145" s="937" t="str">
        <f>C8</f>
        <v>Transporti publik</v>
      </c>
      <c r="C145" s="937" t="e">
        <f>#REF!</f>
        <v>#REF!</v>
      </c>
      <c r="D145" s="937" t="e">
        <f>#REF!</f>
        <v>#REF!</v>
      </c>
      <c r="E145" s="937" t="e">
        <f>#REF!</f>
        <v>#REF!</v>
      </c>
      <c r="F145" s="937" t="e">
        <f>#REF!</f>
        <v>#REF!</v>
      </c>
      <c r="G145" s="937" t="e">
        <f>#REF!</f>
        <v>#REF!</v>
      </c>
      <c r="H145" s="937" t="e">
        <f>#REF!</f>
        <v>#REF!</v>
      </c>
      <c r="I145" s="937" t="e">
        <f>#REF!</f>
        <v>#REF!</v>
      </c>
      <c r="J145" s="937" t="e">
        <f>#REF!</f>
        <v>#REF!</v>
      </c>
      <c r="K145" s="937" t="e">
        <f>#REF!</f>
        <v>#REF!</v>
      </c>
      <c r="L145" s="937" t="e">
        <f>#REF!</f>
        <v>#REF!</v>
      </c>
      <c r="M145" s="937" t="e">
        <f>#REF!</f>
        <v>#REF!</v>
      </c>
      <c r="N145" s="937" t="e">
        <f>#REF!</f>
        <v>#REF!</v>
      </c>
      <c r="O145" s="937" t="e">
        <f>#REF!</f>
        <v>#REF!</v>
      </c>
    </row>
    <row r="146" spans="1:15" ht="17.25" customHeight="1" x14ac:dyDescent="0.2">
      <c r="A146" s="646" t="str">
        <f>'(B3) Struktura Funksionale'!B51</f>
        <v>04570</v>
      </c>
      <c r="B146" s="568"/>
      <c r="C146" s="568"/>
      <c r="D146" s="568"/>
      <c r="E146" s="568"/>
      <c r="F146" s="568"/>
      <c r="G146" s="568"/>
      <c r="H146" s="568"/>
      <c r="I146" s="568"/>
      <c r="J146" s="568"/>
      <c r="K146" s="568"/>
      <c r="L146" s="568"/>
      <c r="M146" s="568"/>
      <c r="N146" s="568"/>
      <c r="O146" s="569"/>
    </row>
    <row r="147" spans="1:15" ht="22.5" customHeight="1" x14ac:dyDescent="0.2">
      <c r="A147" s="964" t="str">
        <f t="shared" ref="A147:G147" si="54">A69</f>
        <v>SHPENZIME TË PRITSHME</v>
      </c>
      <c r="B147" s="965">
        <f t="shared" si="54"/>
        <v>0</v>
      </c>
      <c r="C147" s="965">
        <f t="shared" si="54"/>
        <v>0</v>
      </c>
      <c r="D147" s="965">
        <f t="shared" si="54"/>
        <v>0</v>
      </c>
      <c r="E147" s="965">
        <f t="shared" si="54"/>
        <v>0</v>
      </c>
      <c r="F147" s="965">
        <f t="shared" si="54"/>
        <v>0</v>
      </c>
      <c r="G147" s="966">
        <f t="shared" si="54"/>
        <v>0</v>
      </c>
      <c r="H147" s="131"/>
      <c r="I147" s="967" t="str">
        <f t="shared" ref="I147:O147" si="55">I69</f>
        <v xml:space="preserve">TË ARDHURAT E PRITSHME </v>
      </c>
      <c r="J147" s="965">
        <f t="shared" si="55"/>
        <v>0</v>
      </c>
      <c r="K147" s="965">
        <f t="shared" si="55"/>
        <v>0</v>
      </c>
      <c r="L147" s="965">
        <f t="shared" si="55"/>
        <v>0</v>
      </c>
      <c r="M147" s="965">
        <f t="shared" si="55"/>
        <v>0</v>
      </c>
      <c r="N147" s="965">
        <f t="shared" si="55"/>
        <v>0</v>
      </c>
      <c r="O147" s="966">
        <f t="shared" si="55"/>
        <v>0</v>
      </c>
    </row>
    <row r="148" spans="1:15" ht="20.25" customHeight="1" x14ac:dyDescent="0.2">
      <c r="A148" s="211"/>
      <c r="B148" s="417">
        <f t="shared" ref="B148:G148" si="56">B70</f>
        <v>2019</v>
      </c>
      <c r="C148" s="417">
        <f t="shared" si="56"/>
        <v>2020</v>
      </c>
      <c r="D148" s="417">
        <f t="shared" si="56"/>
        <v>2021</v>
      </c>
      <c r="E148" s="251">
        <f t="shared" si="56"/>
        <v>2022</v>
      </c>
      <c r="F148" s="251">
        <f t="shared" si="56"/>
        <v>2023</v>
      </c>
      <c r="G148" s="251">
        <f t="shared" si="56"/>
        <v>2024</v>
      </c>
      <c r="H148" s="212"/>
      <c r="I148" s="307"/>
      <c r="J148" s="249">
        <f t="shared" ref="J148:O148" si="57">J70</f>
        <v>2019</v>
      </c>
      <c r="K148" s="249">
        <f t="shared" si="57"/>
        <v>2020</v>
      </c>
      <c r="L148" s="249">
        <f t="shared" si="57"/>
        <v>2021</v>
      </c>
      <c r="M148" s="250">
        <f t="shared" si="57"/>
        <v>2022</v>
      </c>
      <c r="N148" s="250">
        <f t="shared" si="57"/>
        <v>2023</v>
      </c>
      <c r="O148" s="250">
        <f t="shared" si="57"/>
        <v>2024</v>
      </c>
    </row>
    <row r="149" spans="1:15" ht="12.75" x14ac:dyDescent="0.2">
      <c r="A149" s="423"/>
      <c r="B149" s="427"/>
      <c r="C149" s="428"/>
      <c r="D149" s="426"/>
      <c r="E149" s="349"/>
      <c r="F149" s="349"/>
      <c r="G149" s="350"/>
      <c r="H149" s="131"/>
      <c r="I149" s="423"/>
      <c r="J149" s="349"/>
      <c r="K149" s="349"/>
      <c r="L149" s="349"/>
      <c r="M149" s="349"/>
      <c r="N149" s="349"/>
      <c r="O149" s="350"/>
    </row>
    <row r="150" spans="1:15" ht="12.75" x14ac:dyDescent="0.2">
      <c r="A150" s="137" t="str">
        <f>A72</f>
        <v>SHPENZIME TË PRITSHME</v>
      </c>
      <c r="B150" s="34">
        <f>VLOOKUP(A145,'(C1) Shpenzimet vitet e kaluara'!A$9:O$177,5,FALSE)</f>
        <v>0</v>
      </c>
      <c r="C150" s="34">
        <f>VLOOKUP(A145,'(C1) Shpenzimet vitet e kaluara'!A$9:O$177,9,FALSE)</f>
        <v>0</v>
      </c>
      <c r="D150" s="34">
        <f>VLOOKUP(A145,'(C1) Shpenzimet vitet e kaluara'!A$9:O$177,13,FALSE)</f>
        <v>0</v>
      </c>
      <c r="E150" s="37"/>
      <c r="F150" s="37"/>
      <c r="G150" s="37"/>
      <c r="I150" s="938" t="str">
        <f t="shared" ref="I150:O150" si="58">I72</f>
        <v>VLERËSIM I ARDHURAVE NGA TARIFAT</v>
      </c>
      <c r="J150" s="939">
        <f t="shared" si="58"/>
        <v>0</v>
      </c>
      <c r="K150" s="939">
        <f t="shared" si="58"/>
        <v>0</v>
      </c>
      <c r="L150" s="939">
        <f t="shared" si="58"/>
        <v>0</v>
      </c>
      <c r="M150" s="939">
        <f t="shared" si="58"/>
        <v>0</v>
      </c>
      <c r="N150" s="939">
        <f t="shared" si="58"/>
        <v>0</v>
      </c>
      <c r="O150" s="940">
        <f t="shared" si="58"/>
        <v>0</v>
      </c>
    </row>
    <row r="151" spans="1:15" ht="12.75" x14ac:dyDescent="0.2">
      <c r="A151" s="125"/>
      <c r="B151" s="210"/>
      <c r="C151" s="126"/>
      <c r="D151" s="126"/>
      <c r="E151" s="10"/>
      <c r="F151" s="10"/>
      <c r="G151" s="133"/>
      <c r="I151" s="137" t="str">
        <f>I73</f>
        <v>VLERËSIM I ARDHURAVE NGA TARIFAT</v>
      </c>
      <c r="J151" s="35">
        <f>VLOOKUP($A145,'(C1) Shpenzimet vitet e kaluara'!$A$9:$O$177,6,FALSE)</f>
        <v>0</v>
      </c>
      <c r="K151" s="35">
        <f>VLOOKUP($A145,'(C1) Shpenzimet vitet e kaluara'!$A$9:$O$177,10,FALSE)</f>
        <v>0</v>
      </c>
      <c r="L151" s="35">
        <f>VLOOKUP($A145,'(C1) Shpenzimet vitet e kaluara'!$A$9:$O$177,14,FALSE)</f>
        <v>0</v>
      </c>
      <c r="M151" s="37"/>
      <c r="N151" s="37"/>
      <c r="O151" s="37"/>
    </row>
    <row r="152" spans="1:15" ht="12.75" x14ac:dyDescent="0.2">
      <c r="A152" s="944" t="str">
        <f t="shared" ref="A152:G153" si="59">A74</f>
        <v>SHPENZIME TË PRITSHME</v>
      </c>
      <c r="B152" s="945">
        <f t="shared" si="59"/>
        <v>0</v>
      </c>
      <c r="C152" s="945">
        <f t="shared" si="59"/>
        <v>0</v>
      </c>
      <c r="D152" s="945">
        <f t="shared" si="59"/>
        <v>0</v>
      </c>
      <c r="E152" s="945">
        <f t="shared" si="59"/>
        <v>0</v>
      </c>
      <c r="F152" s="945">
        <f t="shared" si="59"/>
        <v>0</v>
      </c>
      <c r="G152" s="946">
        <f t="shared" si="59"/>
        <v>0</v>
      </c>
      <c r="H152" s="10"/>
    </row>
    <row r="153" spans="1:15" ht="12.75" x14ac:dyDescent="0.2">
      <c r="A153" s="938" t="str">
        <f t="shared" si="59"/>
        <v>KOSTO DIREKTE PËR PROJEKTET DHE SHPENZIMET KAPITALE</v>
      </c>
      <c r="B153" s="939">
        <f t="shared" si="59"/>
        <v>0</v>
      </c>
      <c r="C153" s="939">
        <f t="shared" si="59"/>
        <v>0</v>
      </c>
      <c r="D153" s="939">
        <f t="shared" si="59"/>
        <v>0</v>
      </c>
      <c r="E153" s="939">
        <f t="shared" si="59"/>
        <v>0</v>
      </c>
      <c r="F153" s="939">
        <f t="shared" si="59"/>
        <v>0</v>
      </c>
      <c r="G153" s="940">
        <f t="shared" si="59"/>
        <v>0</v>
      </c>
      <c r="H153" s="31"/>
      <c r="I153" s="938" t="str">
        <f t="shared" ref="I153:I158" si="60">I75</f>
        <v>VLERËSIMI I TË ARDHURAVE ME DESTINACION</v>
      </c>
      <c r="J153" s="939"/>
      <c r="K153" s="939"/>
      <c r="L153" s="939"/>
      <c r="M153" s="939"/>
      <c r="N153" s="939"/>
      <c r="O153" s="940"/>
    </row>
    <row r="154" spans="1:15" ht="12.75" x14ac:dyDescent="0.2">
      <c r="A154" s="124" t="str">
        <f t="shared" ref="A154:D176" si="61">A76</f>
        <v>Pagat</v>
      </c>
      <c r="B154" s="941">
        <f t="shared" si="61"/>
        <v>600</v>
      </c>
      <c r="C154" s="942">
        <f t="shared" si="61"/>
        <v>0</v>
      </c>
      <c r="D154" s="943">
        <f t="shared" si="61"/>
        <v>0</v>
      </c>
      <c r="E154" s="129"/>
      <c r="F154" s="129"/>
      <c r="G154" s="129"/>
      <c r="H154" s="31"/>
      <c r="I154" s="390" t="str">
        <f t="shared" si="60"/>
        <v>Transferta e kushtëzuar</v>
      </c>
      <c r="J154" s="387"/>
      <c r="K154" s="389"/>
      <c r="L154" s="388"/>
      <c r="M154" s="128"/>
      <c r="N154" s="128"/>
      <c r="O154" s="132"/>
    </row>
    <row r="155" spans="1:15" ht="12.75" x14ac:dyDescent="0.2">
      <c r="A155" s="124" t="str">
        <f t="shared" si="61"/>
        <v>Sigurimet Shoqërore</v>
      </c>
      <c r="B155" s="941">
        <f t="shared" si="61"/>
        <v>601</v>
      </c>
      <c r="C155" s="942">
        <f t="shared" si="61"/>
        <v>0</v>
      </c>
      <c r="D155" s="943">
        <f t="shared" si="61"/>
        <v>0</v>
      </c>
      <c r="E155" s="129"/>
      <c r="F155" s="129"/>
      <c r="G155" s="129"/>
      <c r="H155" s="31"/>
      <c r="I155" s="390" t="str">
        <f t="shared" si="60"/>
        <v>Trasferta Specifike</v>
      </c>
      <c r="J155" s="387"/>
      <c r="K155" s="389"/>
      <c r="L155" s="388"/>
      <c r="M155" s="128"/>
      <c r="N155" s="128"/>
      <c r="O155" s="132"/>
    </row>
    <row r="156" spans="1:15" ht="12.75" x14ac:dyDescent="0.2">
      <c r="A156" s="124" t="str">
        <f t="shared" si="61"/>
        <v>Mallra dhe shërbime</v>
      </c>
      <c r="B156" s="941">
        <f t="shared" si="61"/>
        <v>602</v>
      </c>
      <c r="C156" s="942">
        <f t="shared" si="61"/>
        <v>0</v>
      </c>
      <c r="D156" s="943">
        <f t="shared" si="61"/>
        <v>0</v>
      </c>
      <c r="E156" s="129"/>
      <c r="F156" s="129"/>
      <c r="G156" s="129"/>
      <c r="H156" s="53"/>
      <c r="I156" s="390" t="str">
        <f t="shared" si="60"/>
        <v>Trashëgimi me destinacion</v>
      </c>
      <c r="J156" s="387"/>
      <c r="K156" s="389"/>
      <c r="L156" s="388"/>
      <c r="M156" s="302">
        <f>VLOOKUP($A145,'(C4) Trashëgimi me destinacion'!$A$8:$F$168,4,FALSE)</f>
        <v>0</v>
      </c>
      <c r="N156" s="548">
        <f>VLOOKUP($A145,'(C4) Trashëgimi me destinacion'!$A$8:$F$168,5,FALSE)</f>
        <v>0</v>
      </c>
      <c r="O156" s="548">
        <f>VLOOKUP($A145,'(C4) Trashëgimi me destinacion'!$A$8:$F$168,6,FALSE)</f>
        <v>0</v>
      </c>
    </row>
    <row r="157" spans="1:15" ht="12.75" x14ac:dyDescent="0.2">
      <c r="A157" s="124" t="str">
        <f t="shared" si="61"/>
        <v>Subvencione</v>
      </c>
      <c r="B157" s="941">
        <f t="shared" si="61"/>
        <v>603</v>
      </c>
      <c r="C157" s="942">
        <f t="shared" si="61"/>
        <v>0</v>
      </c>
      <c r="D157" s="943">
        <f t="shared" si="61"/>
        <v>0</v>
      </c>
      <c r="E157" s="129"/>
      <c r="F157" s="129"/>
      <c r="G157" s="129"/>
      <c r="H157" s="8"/>
      <c r="I157" s="390" t="str">
        <f t="shared" si="60"/>
        <v>Burime të tjera (përfshirë gjobat)</v>
      </c>
      <c r="J157" s="387"/>
      <c r="K157" s="389"/>
      <c r="L157" s="388"/>
      <c r="M157" s="128"/>
      <c r="N157" s="128"/>
      <c r="O157" s="132"/>
    </row>
    <row r="158" spans="1:15" ht="12.75" x14ac:dyDescent="0.2">
      <c r="A158" s="124" t="str">
        <f t="shared" si="61"/>
        <v>Të tjera transferta korrente të brendshme</v>
      </c>
      <c r="B158" s="941">
        <f t="shared" si="61"/>
        <v>604</v>
      </c>
      <c r="C158" s="942">
        <f t="shared" si="61"/>
        <v>0</v>
      </c>
      <c r="D158" s="943">
        <f t="shared" si="61"/>
        <v>0</v>
      </c>
      <c r="E158" s="129"/>
      <c r="F158" s="129"/>
      <c r="G158" s="129"/>
      <c r="H158" s="53"/>
      <c r="I158" s="390" t="str">
        <f t="shared" si="60"/>
        <v>VLERËSIMI I TË ARDHURAVE ME DESTINACION</v>
      </c>
      <c r="J158" s="35">
        <f>VLOOKUP($A145,'(C1) Shpenzimet vitet e kaluara'!$A$9:$O$177,7,FALSE)</f>
        <v>0</v>
      </c>
      <c r="K158" s="35">
        <f>VLOOKUP($A145,'(C1) Shpenzimet vitet e kaluara'!$A$9:$O$177,11,FALSE)</f>
        <v>0</v>
      </c>
      <c r="L158" s="35">
        <f>VLOOKUP($A145,'(C1) Shpenzimet vitet e kaluara'!$A$9:$O$177,15,FALSE)</f>
        <v>0</v>
      </c>
      <c r="M158" s="129">
        <f>SUM(M154:M157)</f>
        <v>0</v>
      </c>
      <c r="N158" s="129">
        <f t="shared" ref="N158:O158" si="62">SUM(N154:N157)</f>
        <v>0</v>
      </c>
      <c r="O158" s="129">
        <f t="shared" si="62"/>
        <v>0</v>
      </c>
    </row>
    <row r="159" spans="1:15" ht="12.75" x14ac:dyDescent="0.2">
      <c r="A159" s="124" t="str">
        <f t="shared" si="61"/>
        <v>Transferta korrente të huaja</v>
      </c>
      <c r="B159" s="941">
        <f t="shared" si="61"/>
        <v>605</v>
      </c>
      <c r="C159" s="942">
        <f t="shared" si="61"/>
        <v>0</v>
      </c>
      <c r="D159" s="943">
        <f t="shared" si="61"/>
        <v>0</v>
      </c>
      <c r="E159" s="129"/>
      <c r="F159" s="129"/>
      <c r="G159" s="129"/>
      <c r="H159" s="53"/>
    </row>
    <row r="160" spans="1:15" ht="12.75" x14ac:dyDescent="0.2">
      <c r="A160" s="124" t="str">
        <f t="shared" si="61"/>
        <v>Transferta për Buxhetet Familiare dhe Individët</v>
      </c>
      <c r="B160" s="941">
        <f t="shared" si="61"/>
        <v>606</v>
      </c>
      <c r="C160" s="942">
        <f t="shared" si="61"/>
        <v>0</v>
      </c>
      <c r="D160" s="943">
        <f t="shared" si="61"/>
        <v>0</v>
      </c>
      <c r="E160" s="129"/>
      <c r="F160" s="129"/>
      <c r="G160" s="129"/>
      <c r="H160" s="53"/>
      <c r="I160" s="137" t="str">
        <f>I82</f>
        <v xml:space="preserve">TË ARDHURAT E PRITSHME </v>
      </c>
      <c r="J160" s="34">
        <f>J151+J158</f>
        <v>0</v>
      </c>
      <c r="K160" s="34">
        <f>K151+K158</f>
        <v>0</v>
      </c>
      <c r="L160" s="34">
        <f>L151+L158</f>
        <v>0</v>
      </c>
      <c r="M160" s="129">
        <f>M158+M151</f>
        <v>0</v>
      </c>
      <c r="N160" s="129">
        <f>N158+N151</f>
        <v>0</v>
      </c>
      <c r="O160" s="129">
        <f>O158+O151</f>
        <v>0</v>
      </c>
    </row>
    <row r="161" spans="1:15" ht="12.75" x14ac:dyDescent="0.2">
      <c r="A161" s="124" t="str">
        <f t="shared" si="61"/>
        <v>Shpenzimet kapitale</v>
      </c>
      <c r="B161" s="941" t="str">
        <f t="shared" si="61"/>
        <v>230 / 231</v>
      </c>
      <c r="C161" s="942">
        <f t="shared" si="61"/>
        <v>0</v>
      </c>
      <c r="D161" s="943">
        <f t="shared" si="61"/>
        <v>0</v>
      </c>
      <c r="E161" s="37"/>
      <c r="F161" s="37"/>
      <c r="G161" s="37"/>
      <c r="H161" s="53"/>
    </row>
    <row r="162" spans="1:15" ht="12.75" x14ac:dyDescent="0.2">
      <c r="A162" s="124" t="str">
        <f t="shared" si="61"/>
        <v>Rezerva</v>
      </c>
      <c r="B162" s="941">
        <f t="shared" si="61"/>
        <v>609</v>
      </c>
      <c r="C162" s="942">
        <f t="shared" si="61"/>
        <v>0</v>
      </c>
      <c r="D162" s="943">
        <f t="shared" si="61"/>
        <v>0</v>
      </c>
      <c r="E162" s="129"/>
      <c r="F162" s="129"/>
      <c r="G162" s="129"/>
      <c r="H162" s="53"/>
    </row>
    <row r="163" spans="1:15" ht="12.75" x14ac:dyDescent="0.2">
      <c r="A163" s="124" t="str">
        <f t="shared" si="61"/>
        <v>Interesa per kredi direkte ose bono</v>
      </c>
      <c r="B163" s="941">
        <f t="shared" si="61"/>
        <v>650</v>
      </c>
      <c r="C163" s="942">
        <f t="shared" si="61"/>
        <v>0</v>
      </c>
      <c r="D163" s="943">
        <f t="shared" si="61"/>
        <v>0</v>
      </c>
      <c r="E163" s="129"/>
      <c r="F163" s="129"/>
      <c r="G163" s="129"/>
      <c r="H163" s="53"/>
    </row>
    <row r="164" spans="1:15" ht="12.75" x14ac:dyDescent="0.2">
      <c r="A164" s="124" t="str">
        <f t="shared" si="61"/>
        <v>Të tjera</v>
      </c>
      <c r="B164" s="941" t="str">
        <f t="shared" si="61"/>
        <v>69 / ?</v>
      </c>
      <c r="C164" s="942">
        <f t="shared" si="61"/>
        <v>0</v>
      </c>
      <c r="D164" s="943">
        <f t="shared" si="61"/>
        <v>0</v>
      </c>
      <c r="E164" s="129"/>
      <c r="F164" s="129"/>
      <c r="G164" s="129"/>
      <c r="H164" s="53"/>
      <c r="I164" s="947" t="str">
        <f t="shared" ref="I164:O165" si="63">I86</f>
        <v>SHUMA E KËRKUAR NETO</v>
      </c>
      <c r="J164" s="948">
        <f t="shared" si="63"/>
        <v>0</v>
      </c>
      <c r="K164" s="948">
        <f t="shared" si="63"/>
        <v>0</v>
      </c>
      <c r="L164" s="948">
        <f t="shared" si="63"/>
        <v>0</v>
      </c>
      <c r="M164" s="948">
        <f t="shared" si="63"/>
        <v>0</v>
      </c>
      <c r="N164" s="948">
        <f t="shared" si="63"/>
        <v>0</v>
      </c>
      <c r="O164" s="949">
        <f t="shared" si="63"/>
        <v>0</v>
      </c>
    </row>
    <row r="165" spans="1:15" ht="12.75" customHeight="1" x14ac:dyDescent="0.2">
      <c r="A165" s="306" t="str">
        <f t="shared" si="61"/>
        <v>KOSTO DIREKTE PËR PROJEKTET DHE SHPENZIMET KAPITALE</v>
      </c>
      <c r="B165" s="941">
        <f t="shared" si="61"/>
        <v>0</v>
      </c>
      <c r="C165" s="942">
        <f t="shared" si="61"/>
        <v>0</v>
      </c>
      <c r="D165" s="943">
        <f t="shared" si="61"/>
        <v>0</v>
      </c>
      <c r="E165" s="129">
        <f>SUM(E154:E164)</f>
        <v>0</v>
      </c>
      <c r="F165" s="129">
        <f t="shared" ref="F165:G165" si="64">SUM(F154:F164)</f>
        <v>0</v>
      </c>
      <c r="G165" s="129">
        <f t="shared" si="64"/>
        <v>0</v>
      </c>
      <c r="H165" s="53"/>
      <c r="I165" s="950">
        <f t="shared" si="63"/>
        <v>0</v>
      </c>
      <c r="J165" s="951">
        <f t="shared" si="63"/>
        <v>0</v>
      </c>
      <c r="K165" s="951">
        <f t="shared" si="63"/>
        <v>0</v>
      </c>
      <c r="L165" s="951">
        <f t="shared" si="63"/>
        <v>0</v>
      </c>
      <c r="M165" s="951">
        <f t="shared" si="63"/>
        <v>0</v>
      </c>
      <c r="N165" s="951">
        <f t="shared" si="63"/>
        <v>0</v>
      </c>
      <c r="O165" s="952">
        <f t="shared" si="63"/>
        <v>0</v>
      </c>
    </row>
    <row r="166" spans="1:15" ht="12.75" x14ac:dyDescent="0.2">
      <c r="A166" s="938" t="str">
        <f t="shared" si="61"/>
        <v>SHPENZIME KORRENTE</v>
      </c>
      <c r="B166" s="939">
        <f t="shared" si="61"/>
        <v>0</v>
      </c>
      <c r="C166" s="939">
        <f t="shared" si="61"/>
        <v>0</v>
      </c>
      <c r="D166" s="939">
        <f t="shared" si="61"/>
        <v>0</v>
      </c>
      <c r="E166" s="939">
        <f>E88</f>
        <v>0</v>
      </c>
      <c r="F166" s="939">
        <f>F88</f>
        <v>0</v>
      </c>
      <c r="G166" s="940">
        <f>G88</f>
        <v>0</v>
      </c>
      <c r="H166" s="53"/>
      <c r="I166" s="17" t="str">
        <f>I88</f>
        <v>SHUMA E KËRKUAR NETO</v>
      </c>
      <c r="J166" s="18">
        <f t="shared" ref="J166:O166" si="65">B150-J160</f>
        <v>0</v>
      </c>
      <c r="K166" s="18">
        <f t="shared" si="65"/>
        <v>0</v>
      </c>
      <c r="L166" s="18">
        <f t="shared" si="65"/>
        <v>0</v>
      </c>
      <c r="M166" s="18">
        <f t="shared" si="65"/>
        <v>0</v>
      </c>
      <c r="N166" s="18">
        <f t="shared" si="65"/>
        <v>0</v>
      </c>
      <c r="O166" s="18">
        <f t="shared" si="65"/>
        <v>0</v>
      </c>
    </row>
    <row r="167" spans="1:15" ht="12.75" x14ac:dyDescent="0.2">
      <c r="A167" s="124" t="str">
        <f t="shared" si="61"/>
        <v>Pagat</v>
      </c>
      <c r="B167" s="941">
        <f t="shared" si="61"/>
        <v>600</v>
      </c>
      <c r="C167" s="942">
        <f t="shared" si="61"/>
        <v>0</v>
      </c>
      <c r="D167" s="943">
        <f t="shared" si="61"/>
        <v>0</v>
      </c>
      <c r="E167" s="37"/>
      <c r="F167" s="37"/>
      <c r="G167" s="37"/>
      <c r="H167" s="53"/>
      <c r="I167" s="53"/>
      <c r="J167" s="53"/>
      <c r="K167" s="53"/>
      <c r="L167" s="14"/>
      <c r="M167" s="54"/>
    </row>
    <row r="168" spans="1:15" ht="12.75" x14ac:dyDescent="0.2">
      <c r="A168" s="124" t="str">
        <f t="shared" si="61"/>
        <v>Sigurimet Shoqërore</v>
      </c>
      <c r="B168" s="941">
        <f t="shared" si="61"/>
        <v>601</v>
      </c>
      <c r="C168" s="942">
        <f t="shared" si="61"/>
        <v>0</v>
      </c>
      <c r="D168" s="943">
        <f t="shared" si="61"/>
        <v>0</v>
      </c>
      <c r="E168" s="37"/>
      <c r="F168" s="37"/>
      <c r="G168" s="37"/>
      <c r="H168" s="53"/>
    </row>
    <row r="169" spans="1:15" ht="12.75" x14ac:dyDescent="0.2">
      <c r="A169" s="124" t="str">
        <f t="shared" si="61"/>
        <v>Mallra dhe shërbime</v>
      </c>
      <c r="B169" s="941">
        <f t="shared" si="61"/>
        <v>602</v>
      </c>
      <c r="C169" s="942">
        <f t="shared" si="61"/>
        <v>0</v>
      </c>
      <c r="D169" s="943">
        <f t="shared" si="61"/>
        <v>0</v>
      </c>
      <c r="E169" s="37"/>
      <c r="F169" s="37"/>
      <c r="G169" s="37"/>
      <c r="H169" s="53"/>
      <c r="I169" s="252" t="str">
        <f>I130</f>
        <v>Angazhimet</v>
      </c>
      <c r="J169" s="1002" t="str">
        <f>J130</f>
        <v>Vlera Totale për Aktivitet</v>
      </c>
      <c r="K169" s="1003"/>
      <c r="L169" s="1004"/>
      <c r="M169" s="129">
        <f>VLOOKUP($A145,'(C5) Angazhimet'!$A$8:$F$168,4,FALSE)</f>
        <v>0</v>
      </c>
      <c r="N169" s="129">
        <f>VLOOKUP($A145,'(C5) Angazhimet'!$A$8:$F$168,5,FALSE)</f>
        <v>0</v>
      </c>
      <c r="O169" s="129">
        <f>VLOOKUP($A145,'(C5) Angazhimet'!$A$8:$F$168,6,FALSE)</f>
        <v>0</v>
      </c>
    </row>
    <row r="170" spans="1:15" ht="12.75" x14ac:dyDescent="0.2">
      <c r="A170" s="124" t="str">
        <f t="shared" si="61"/>
        <v>Subvencione</v>
      </c>
      <c r="B170" s="941">
        <f t="shared" si="61"/>
        <v>603</v>
      </c>
      <c r="C170" s="942">
        <f t="shared" si="61"/>
        <v>0</v>
      </c>
      <c r="D170" s="943">
        <f t="shared" si="61"/>
        <v>0</v>
      </c>
      <c r="E170" s="37"/>
      <c r="F170" s="37"/>
      <c r="G170" s="37"/>
      <c r="H170" s="53"/>
      <c r="I170" s="318" t="str">
        <f>I131</f>
        <v>Qëllime</v>
      </c>
      <c r="J170" s="1002" t="str">
        <f>J131</f>
        <v>Shpenzimet kapitale</v>
      </c>
      <c r="K170" s="1003"/>
      <c r="L170" s="1004"/>
      <c r="M170" s="128"/>
      <c r="N170" s="128"/>
      <c r="O170" s="132"/>
    </row>
    <row r="171" spans="1:15" ht="12.75" x14ac:dyDescent="0.2">
      <c r="A171" s="124" t="str">
        <f t="shared" si="61"/>
        <v>Të tjera transferta korrente të brendshme</v>
      </c>
      <c r="B171" s="941">
        <f t="shared" si="61"/>
        <v>604</v>
      </c>
      <c r="C171" s="942">
        <f t="shared" si="61"/>
        <v>0</v>
      </c>
      <c r="D171" s="943">
        <f t="shared" si="61"/>
        <v>0</v>
      </c>
      <c r="E171" s="37"/>
      <c r="F171" s="37"/>
      <c r="G171" s="37"/>
      <c r="H171" s="53"/>
      <c r="I171" s="315"/>
      <c r="J171" s="1002" t="str">
        <f>J132</f>
        <v>Mallra dhe shërbime</v>
      </c>
      <c r="K171" s="1003"/>
      <c r="L171" s="1004"/>
      <c r="M171" s="128"/>
      <c r="N171" s="128"/>
      <c r="O171" s="132"/>
    </row>
    <row r="172" spans="1:15" ht="12.75" x14ac:dyDescent="0.2">
      <c r="A172" s="124" t="str">
        <f t="shared" si="61"/>
        <v>Transferta korrente të huaja</v>
      </c>
      <c r="B172" s="941">
        <f t="shared" si="61"/>
        <v>605</v>
      </c>
      <c r="C172" s="942">
        <f t="shared" si="61"/>
        <v>0</v>
      </c>
      <c r="D172" s="943">
        <f t="shared" si="61"/>
        <v>0</v>
      </c>
      <c r="E172" s="37"/>
      <c r="F172" s="37"/>
      <c r="G172" s="37"/>
      <c r="H172" s="53"/>
      <c r="I172" s="315"/>
      <c r="J172" s="1002" t="str">
        <f>J133</f>
        <v>Qëllime të mëtejshme</v>
      </c>
      <c r="K172" s="1003"/>
      <c r="L172" s="1004"/>
      <c r="M172" s="128"/>
      <c r="N172" s="128"/>
      <c r="O172" s="132"/>
    </row>
    <row r="173" spans="1:15" ht="12.75" x14ac:dyDescent="0.2">
      <c r="A173" s="124" t="str">
        <f t="shared" si="61"/>
        <v>Transferta për Buxhetet Familiare dhe Individët</v>
      </c>
      <c r="B173" s="941">
        <f t="shared" si="61"/>
        <v>606</v>
      </c>
      <c r="C173" s="942">
        <f t="shared" si="61"/>
        <v>0</v>
      </c>
      <c r="D173" s="943">
        <f t="shared" si="61"/>
        <v>0</v>
      </c>
      <c r="E173" s="37"/>
      <c r="F173" s="37"/>
      <c r="G173" s="37"/>
      <c r="H173" s="53"/>
      <c r="I173" s="315"/>
      <c r="J173" s="998"/>
      <c r="K173" s="998"/>
      <c r="L173" s="998"/>
      <c r="M173" s="344" t="str">
        <f>IF(SUM(M170:M172)=M169,"OK","STOP")</f>
        <v>OK</v>
      </c>
      <c r="N173" s="344" t="str">
        <f>IF(SUM(N170:N172)=N169,"OK","STOP")</f>
        <v>OK</v>
      </c>
      <c r="O173" s="344" t="str">
        <f>IF(SUM(O170:O172)=O169,"OK","STOP")</f>
        <v>OK</v>
      </c>
    </row>
    <row r="174" spans="1:15" ht="12.75" x14ac:dyDescent="0.2">
      <c r="A174" s="648" t="str">
        <f t="shared" si="61"/>
        <v>Shpenzimet kapitale</v>
      </c>
      <c r="B174" s="968" t="str">
        <f t="shared" si="61"/>
        <v>230 / 231</v>
      </c>
      <c r="C174" s="969">
        <f t="shared" si="61"/>
        <v>0</v>
      </c>
      <c r="D174" s="970">
        <f t="shared" si="61"/>
        <v>0</v>
      </c>
      <c r="E174" s="129"/>
      <c r="F174" s="129"/>
      <c r="G174" s="129"/>
      <c r="H174" s="53"/>
      <c r="I174" s="421" t="str">
        <f>I96</f>
        <v>Shpjegimet teknike</v>
      </c>
      <c r="J174" s="10"/>
      <c r="K174" s="10"/>
      <c r="L174" s="10"/>
      <c r="M174" s="10"/>
      <c r="N174" s="10"/>
      <c r="O174" s="10"/>
    </row>
    <row r="175" spans="1:15" ht="12.75" x14ac:dyDescent="0.2">
      <c r="A175" s="124" t="str">
        <f t="shared" si="61"/>
        <v>Rezerva</v>
      </c>
      <c r="B175" s="941">
        <f t="shared" si="61"/>
        <v>609</v>
      </c>
      <c r="C175" s="942">
        <f t="shared" si="61"/>
        <v>0</v>
      </c>
      <c r="D175" s="943">
        <f t="shared" si="61"/>
        <v>0</v>
      </c>
      <c r="E175" s="37"/>
      <c r="F175" s="37"/>
      <c r="G175" s="37"/>
      <c r="H175" s="53"/>
      <c r="I175" s="419">
        <f>M148</f>
        <v>2022</v>
      </c>
      <c r="J175" s="983"/>
      <c r="K175" s="984"/>
      <c r="L175" s="984"/>
      <c r="M175" s="984"/>
      <c r="N175" s="984"/>
      <c r="O175" s="985"/>
    </row>
    <row r="176" spans="1:15" ht="12.75" x14ac:dyDescent="0.2">
      <c r="A176" s="124" t="str">
        <f t="shared" si="61"/>
        <v>Interesa per kredi direkte ose bono</v>
      </c>
      <c r="B176" s="971">
        <f t="shared" si="61"/>
        <v>650</v>
      </c>
      <c r="C176" s="972">
        <f t="shared" si="61"/>
        <v>0</v>
      </c>
      <c r="D176" s="973">
        <f t="shared" si="61"/>
        <v>0</v>
      </c>
      <c r="E176" s="37"/>
      <c r="F176" s="37"/>
      <c r="G176" s="37"/>
      <c r="H176" s="53"/>
      <c r="I176" s="420"/>
      <c r="J176" s="986"/>
      <c r="K176" s="987"/>
      <c r="L176" s="987"/>
      <c r="M176" s="987"/>
      <c r="N176" s="987"/>
      <c r="O176" s="988"/>
    </row>
    <row r="177" spans="1:15" ht="12.75" x14ac:dyDescent="0.2">
      <c r="A177" s="252" t="str">
        <f>A99</f>
        <v>Të tjera</v>
      </c>
      <c r="B177" s="941" t="str">
        <f>B99</f>
        <v>69 / ?</v>
      </c>
      <c r="C177" s="942">
        <f>C99</f>
        <v>0</v>
      </c>
      <c r="D177" s="439" t="str">
        <f>IF(OR(E177&lt;0,F177&lt;0,G177&lt;0),"STOP","OK!")</f>
        <v>OK!</v>
      </c>
      <c r="E177" s="130">
        <f>-E165+E150-(SUM(E167:E176))</f>
        <v>0</v>
      </c>
      <c r="F177" s="308">
        <f t="shared" ref="F177:G177" si="66">-F165+F150-(SUM(F167:F176))</f>
        <v>0</v>
      </c>
      <c r="G177" s="308">
        <f t="shared" si="66"/>
        <v>0</v>
      </c>
      <c r="H177" s="53"/>
      <c r="I177" s="419">
        <f>N148</f>
        <v>2023</v>
      </c>
      <c r="J177" s="983"/>
      <c r="K177" s="984"/>
      <c r="L177" s="984"/>
      <c r="M177" s="984"/>
      <c r="N177" s="984"/>
      <c r="O177" s="985"/>
    </row>
    <row r="178" spans="1:15" ht="12.75" x14ac:dyDescent="0.2">
      <c r="A178" s="124" t="str">
        <f>A100</f>
        <v>SHPENZIME KORRENTE</v>
      </c>
      <c r="B178" s="974"/>
      <c r="C178" s="975"/>
      <c r="D178" s="976"/>
      <c r="E178" s="129">
        <f>SUM(E167:E177)</f>
        <v>0</v>
      </c>
      <c r="F178" s="129">
        <f t="shared" ref="F178:G178" si="67">SUM(F167:F177)</f>
        <v>0</v>
      </c>
      <c r="G178" s="129">
        <f t="shared" si="67"/>
        <v>0</v>
      </c>
      <c r="H178" s="53"/>
      <c r="I178" s="420"/>
      <c r="J178" s="989"/>
      <c r="K178" s="990"/>
      <c r="L178" s="990"/>
      <c r="M178" s="990"/>
      <c r="N178" s="990"/>
      <c r="O178" s="991"/>
    </row>
    <row r="179" spans="1:15" ht="12.75" x14ac:dyDescent="0.2">
      <c r="A179" s="125"/>
      <c r="B179" s="210"/>
      <c r="C179" s="126"/>
      <c r="D179" s="126"/>
      <c r="E179" s="10"/>
      <c r="F179" s="10"/>
      <c r="G179" s="133"/>
      <c r="H179" s="53"/>
      <c r="I179" s="419">
        <f>O148</f>
        <v>2024</v>
      </c>
      <c r="J179" s="983"/>
      <c r="K179" s="984"/>
      <c r="L179" s="984"/>
      <c r="M179" s="984"/>
      <c r="N179" s="984"/>
      <c r="O179" s="985"/>
    </row>
    <row r="180" spans="1:15" ht="12.75" x14ac:dyDescent="0.2">
      <c r="A180" s="137" t="str">
        <f>A102</f>
        <v>SHPENZIME TË PRITSHME</v>
      </c>
      <c r="B180" s="34">
        <f>B150</f>
        <v>0</v>
      </c>
      <c r="C180" s="34">
        <f t="shared" ref="C180:D180" si="68">C150</f>
        <v>0</v>
      </c>
      <c r="D180" s="34">
        <f t="shared" si="68"/>
        <v>0</v>
      </c>
      <c r="E180" s="129">
        <f>E165+E178</f>
        <v>0</v>
      </c>
      <c r="F180" s="129">
        <f>F165+F178</f>
        <v>0</v>
      </c>
      <c r="G180" s="129">
        <f t="shared" ref="G180" si="69">G165+G178</f>
        <v>0</v>
      </c>
      <c r="H180" s="53"/>
      <c r="I180" s="420"/>
      <c r="J180" s="989"/>
      <c r="K180" s="990"/>
      <c r="L180" s="990"/>
      <c r="M180" s="990"/>
      <c r="N180" s="990"/>
      <c r="O180" s="991"/>
    </row>
    <row r="181" spans="1:15" ht="12.75" x14ac:dyDescent="0.2"/>
    <row r="182" spans="1:15" ht="12.75" x14ac:dyDescent="0.2"/>
    <row r="183" spans="1:15" ht="18.75" x14ac:dyDescent="0.2">
      <c r="A183" s="213" t="str">
        <f t="shared" ref="A183:O183" si="70">A66</f>
        <v>Nënfunksioni 8</v>
      </c>
      <c r="B183" s="937" t="str">
        <f t="shared" si="70"/>
        <v>045 Trasporti</v>
      </c>
      <c r="C183" s="937">
        <f t="shared" si="70"/>
        <v>0</v>
      </c>
      <c r="D183" s="937">
        <f t="shared" si="70"/>
        <v>0</v>
      </c>
      <c r="E183" s="937">
        <f t="shared" si="70"/>
        <v>0</v>
      </c>
      <c r="F183" s="937">
        <f t="shared" si="70"/>
        <v>0</v>
      </c>
      <c r="G183" s="937">
        <f t="shared" si="70"/>
        <v>0</v>
      </c>
      <c r="H183" s="937">
        <f t="shared" si="70"/>
        <v>0</v>
      </c>
      <c r="I183" s="937">
        <f t="shared" si="70"/>
        <v>0</v>
      </c>
      <c r="J183" s="937">
        <f t="shared" si="70"/>
        <v>0</v>
      </c>
      <c r="K183" s="937">
        <f t="shared" si="70"/>
        <v>0</v>
      </c>
      <c r="L183" s="937">
        <f t="shared" si="70"/>
        <v>0</v>
      </c>
      <c r="M183" s="937">
        <f t="shared" si="70"/>
        <v>0</v>
      </c>
      <c r="N183" s="937">
        <f t="shared" si="70"/>
        <v>0</v>
      </c>
      <c r="O183" s="937">
        <f t="shared" si="70"/>
        <v>0</v>
      </c>
    </row>
    <row r="184" spans="1:15" ht="18.75" x14ac:dyDescent="0.2">
      <c r="A184" s="276" t="str">
        <f>A9</f>
        <v>Programi 8d</v>
      </c>
      <c r="B184" s="937">
        <f>C9</f>
        <v>0</v>
      </c>
      <c r="C184" s="937" t="e">
        <f>#REF!</f>
        <v>#REF!</v>
      </c>
      <c r="D184" s="937" t="e">
        <f>#REF!</f>
        <v>#REF!</v>
      </c>
      <c r="E184" s="937" t="e">
        <f>#REF!</f>
        <v>#REF!</v>
      </c>
      <c r="F184" s="937" t="e">
        <f>#REF!</f>
        <v>#REF!</v>
      </c>
      <c r="G184" s="937" t="e">
        <f>#REF!</f>
        <v>#REF!</v>
      </c>
      <c r="H184" s="937" t="e">
        <f>#REF!</f>
        <v>#REF!</v>
      </c>
      <c r="I184" s="937" t="e">
        <f>#REF!</f>
        <v>#REF!</v>
      </c>
      <c r="J184" s="937" t="e">
        <f>#REF!</f>
        <v>#REF!</v>
      </c>
      <c r="K184" s="937" t="e">
        <f>#REF!</f>
        <v>#REF!</v>
      </c>
      <c r="L184" s="937" t="e">
        <f>#REF!</f>
        <v>#REF!</v>
      </c>
      <c r="M184" s="937" t="e">
        <f>#REF!</f>
        <v>#REF!</v>
      </c>
      <c r="N184" s="937" t="e">
        <f>#REF!</f>
        <v>#REF!</v>
      </c>
      <c r="O184" s="937" t="e">
        <f>#REF!</f>
        <v>#REF!</v>
      </c>
    </row>
    <row r="185" spans="1:15" ht="18.75" x14ac:dyDescent="0.2">
      <c r="A185" s="646">
        <f>'(B3) Struktura Funksionale'!B52</f>
        <v>0</v>
      </c>
      <c r="B185" s="568"/>
      <c r="C185" s="568"/>
      <c r="D185" s="568"/>
      <c r="E185" s="568"/>
      <c r="F185" s="568"/>
      <c r="G185" s="568"/>
      <c r="H185" s="568"/>
      <c r="I185" s="568"/>
      <c r="J185" s="568"/>
      <c r="K185" s="568"/>
      <c r="L185" s="568"/>
      <c r="M185" s="568"/>
      <c r="N185" s="568"/>
      <c r="O185" s="569"/>
    </row>
    <row r="186" spans="1:15" ht="22.5" customHeight="1" x14ac:dyDescent="0.2">
      <c r="A186" s="964" t="str">
        <f t="shared" ref="A186:G186" si="71">A69</f>
        <v>SHPENZIME TË PRITSHME</v>
      </c>
      <c r="B186" s="965">
        <f t="shared" si="71"/>
        <v>0</v>
      </c>
      <c r="C186" s="965">
        <f t="shared" si="71"/>
        <v>0</v>
      </c>
      <c r="D186" s="965">
        <f t="shared" si="71"/>
        <v>0</v>
      </c>
      <c r="E186" s="965">
        <f t="shared" si="71"/>
        <v>0</v>
      </c>
      <c r="F186" s="965">
        <f t="shared" si="71"/>
        <v>0</v>
      </c>
      <c r="G186" s="966">
        <f t="shared" si="71"/>
        <v>0</v>
      </c>
      <c r="H186" s="131"/>
      <c r="I186" s="967" t="str">
        <f t="shared" ref="I186:O186" si="72">I69</f>
        <v xml:space="preserve">TË ARDHURAT E PRITSHME </v>
      </c>
      <c r="J186" s="965">
        <f t="shared" si="72"/>
        <v>0</v>
      </c>
      <c r="K186" s="965">
        <f t="shared" si="72"/>
        <v>0</v>
      </c>
      <c r="L186" s="965">
        <f t="shared" si="72"/>
        <v>0</v>
      </c>
      <c r="M186" s="965">
        <f t="shared" si="72"/>
        <v>0</v>
      </c>
      <c r="N186" s="965">
        <f t="shared" si="72"/>
        <v>0</v>
      </c>
      <c r="O186" s="966">
        <f t="shared" si="72"/>
        <v>0</v>
      </c>
    </row>
    <row r="187" spans="1:15" ht="21.75" customHeight="1" x14ac:dyDescent="0.2">
      <c r="A187" s="211"/>
      <c r="B187" s="417">
        <f t="shared" ref="B187:G187" si="73">B70</f>
        <v>2019</v>
      </c>
      <c r="C187" s="417">
        <f t="shared" si="73"/>
        <v>2020</v>
      </c>
      <c r="D187" s="417">
        <f t="shared" si="73"/>
        <v>2021</v>
      </c>
      <c r="E187" s="251">
        <f t="shared" si="73"/>
        <v>2022</v>
      </c>
      <c r="F187" s="251">
        <f t="shared" si="73"/>
        <v>2023</v>
      </c>
      <c r="G187" s="251">
        <f t="shared" si="73"/>
        <v>2024</v>
      </c>
      <c r="H187" s="212"/>
      <c r="I187" s="414"/>
      <c r="J187" s="417">
        <f t="shared" ref="J187:O187" si="74">J70</f>
        <v>2019</v>
      </c>
      <c r="K187" s="417">
        <f t="shared" si="74"/>
        <v>2020</v>
      </c>
      <c r="L187" s="417">
        <f t="shared" si="74"/>
        <v>2021</v>
      </c>
      <c r="M187" s="251">
        <f t="shared" si="74"/>
        <v>2022</v>
      </c>
      <c r="N187" s="251">
        <f t="shared" si="74"/>
        <v>2023</v>
      </c>
      <c r="O187" s="251">
        <f t="shared" si="74"/>
        <v>2024</v>
      </c>
    </row>
    <row r="188" spans="1:15" ht="12.75" x14ac:dyDescent="0.2">
      <c r="A188" s="431"/>
      <c r="B188" s="424"/>
      <c r="C188" s="347"/>
      <c r="D188" s="348"/>
      <c r="E188" s="432"/>
      <c r="F188" s="432"/>
      <c r="G188" s="433"/>
      <c r="H188" s="131"/>
      <c r="I188" s="346"/>
      <c r="J188" s="962"/>
      <c r="K188" s="962"/>
      <c r="L188" s="429"/>
      <c r="M188" s="429"/>
      <c r="N188" s="429"/>
      <c r="O188" s="430"/>
    </row>
    <row r="189" spans="1:15" ht="12.75" x14ac:dyDescent="0.2">
      <c r="A189" s="137" t="str">
        <f>A72</f>
        <v>SHPENZIME TË PRITSHME</v>
      </c>
      <c r="B189" s="34">
        <f>VLOOKUP(A184,'(C1) Shpenzimet vitet e kaluara'!A$9:O$177,5,FALSE)</f>
        <v>0</v>
      </c>
      <c r="C189" s="34">
        <f>VLOOKUP(A184,'(C1) Shpenzimet vitet e kaluara'!A$9:O$177,9,FALSE)</f>
        <v>0</v>
      </c>
      <c r="D189" s="34">
        <f>VLOOKUP(A184,'(C1) Shpenzimet vitet e kaluara'!A$9:O$177,13,FALSE)</f>
        <v>0</v>
      </c>
      <c r="E189" s="37"/>
      <c r="F189" s="37"/>
      <c r="G189" s="37"/>
      <c r="H189" s="131"/>
      <c r="I189" s="938" t="str">
        <f t="shared" ref="I189:O189" si="75">I72</f>
        <v>VLERËSIM I ARDHURAVE NGA TARIFAT</v>
      </c>
      <c r="J189" s="939">
        <f t="shared" si="75"/>
        <v>0</v>
      </c>
      <c r="K189" s="939">
        <f t="shared" si="75"/>
        <v>0</v>
      </c>
      <c r="L189" s="939">
        <f t="shared" si="75"/>
        <v>0</v>
      </c>
      <c r="M189" s="939">
        <f t="shared" si="75"/>
        <v>0</v>
      </c>
      <c r="N189" s="939">
        <f t="shared" si="75"/>
        <v>0</v>
      </c>
      <c r="O189" s="940">
        <f t="shared" si="75"/>
        <v>0</v>
      </c>
    </row>
    <row r="190" spans="1:15" ht="12.75" x14ac:dyDescent="0.2">
      <c r="A190" s="125"/>
      <c r="B190" s="210"/>
      <c r="C190" s="126"/>
      <c r="D190" s="126"/>
      <c r="E190" s="10"/>
      <c r="F190" s="10"/>
      <c r="G190" s="133"/>
      <c r="H190" s="10"/>
      <c r="I190" s="137" t="str">
        <f>I73</f>
        <v>VLERËSIM I ARDHURAVE NGA TARIFAT</v>
      </c>
      <c r="J190" s="35">
        <f>VLOOKUP($A184,'(C1) Shpenzimet vitet e kaluara'!$A$9:$O$177,6,FALSE)</f>
        <v>0</v>
      </c>
      <c r="K190" s="35">
        <f>VLOOKUP($A184,'(C1) Shpenzimet vitet e kaluara'!$A$9:$O$177,10,FALSE)</f>
        <v>0</v>
      </c>
      <c r="L190" s="35">
        <f>VLOOKUP($A184,'(C1) Shpenzimet vitet e kaluara'!$A$9:$O$177,14,FALSE)</f>
        <v>0</v>
      </c>
      <c r="M190" s="37"/>
      <c r="N190" s="37"/>
      <c r="O190" s="37"/>
    </row>
    <row r="191" spans="1:15" ht="12.75" x14ac:dyDescent="0.2">
      <c r="A191" s="944" t="str">
        <f t="shared" ref="A191:G192" si="76">A74</f>
        <v>SHPENZIME TË PRITSHME</v>
      </c>
      <c r="B191" s="945">
        <f t="shared" si="76"/>
        <v>0</v>
      </c>
      <c r="C191" s="945">
        <f t="shared" si="76"/>
        <v>0</v>
      </c>
      <c r="D191" s="945">
        <f t="shared" si="76"/>
        <v>0</v>
      </c>
      <c r="E191" s="945">
        <f t="shared" si="76"/>
        <v>0</v>
      </c>
      <c r="F191" s="945">
        <f t="shared" si="76"/>
        <v>0</v>
      </c>
      <c r="G191" s="946">
        <f t="shared" si="76"/>
        <v>0</v>
      </c>
      <c r="H191" s="10"/>
    </row>
    <row r="192" spans="1:15" ht="12.75" x14ac:dyDescent="0.2">
      <c r="A192" s="938" t="str">
        <f t="shared" si="76"/>
        <v>KOSTO DIREKTE PËR PROJEKTET DHE SHPENZIMET KAPITALE</v>
      </c>
      <c r="B192" s="939">
        <f t="shared" si="76"/>
        <v>0</v>
      </c>
      <c r="C192" s="939">
        <f t="shared" si="76"/>
        <v>0</v>
      </c>
      <c r="D192" s="939">
        <f t="shared" si="76"/>
        <v>0</v>
      </c>
      <c r="E192" s="939">
        <f t="shared" si="76"/>
        <v>0</v>
      </c>
      <c r="F192" s="939">
        <f t="shared" si="76"/>
        <v>0</v>
      </c>
      <c r="G192" s="940">
        <f t="shared" si="76"/>
        <v>0</v>
      </c>
      <c r="H192" s="31"/>
      <c r="I192" s="938" t="str">
        <f t="shared" ref="I192:I197" si="77">I75</f>
        <v>VLERËSIMI I TË ARDHURAVE ME DESTINACION</v>
      </c>
      <c r="J192" s="939"/>
      <c r="K192" s="939"/>
      <c r="L192" s="939"/>
      <c r="M192" s="939"/>
      <c r="N192" s="939"/>
      <c r="O192" s="940"/>
    </row>
    <row r="193" spans="1:15" ht="12.75" x14ac:dyDescent="0.2">
      <c r="A193" s="124" t="str">
        <f t="shared" ref="A193:D215" si="78">A76</f>
        <v>Pagat</v>
      </c>
      <c r="B193" s="941">
        <f t="shared" si="78"/>
        <v>600</v>
      </c>
      <c r="C193" s="942">
        <f t="shared" si="78"/>
        <v>0</v>
      </c>
      <c r="D193" s="943">
        <f t="shared" si="78"/>
        <v>0</v>
      </c>
      <c r="E193" s="129"/>
      <c r="F193" s="129"/>
      <c r="G193" s="129"/>
      <c r="H193" s="31"/>
      <c r="I193" s="390" t="str">
        <f t="shared" si="77"/>
        <v>Transferta e kushtëzuar</v>
      </c>
      <c r="J193" s="387"/>
      <c r="K193" s="389"/>
      <c r="L193" s="388"/>
      <c r="M193" s="128"/>
      <c r="N193" s="128"/>
      <c r="O193" s="132"/>
    </row>
    <row r="194" spans="1:15" ht="12.75" x14ac:dyDescent="0.2">
      <c r="A194" s="124" t="str">
        <f t="shared" si="78"/>
        <v>Sigurimet Shoqërore</v>
      </c>
      <c r="B194" s="941">
        <f t="shared" si="78"/>
        <v>601</v>
      </c>
      <c r="C194" s="942">
        <f t="shared" si="78"/>
        <v>0</v>
      </c>
      <c r="D194" s="943">
        <f t="shared" si="78"/>
        <v>0</v>
      </c>
      <c r="E194" s="129"/>
      <c r="F194" s="129"/>
      <c r="G194" s="129"/>
      <c r="H194" s="31"/>
      <c r="I194" s="390" t="str">
        <f t="shared" si="77"/>
        <v>Trasferta Specifike</v>
      </c>
      <c r="J194" s="387"/>
      <c r="K194" s="389"/>
      <c r="L194" s="388"/>
      <c r="M194" s="128"/>
      <c r="N194" s="128"/>
      <c r="O194" s="132"/>
    </row>
    <row r="195" spans="1:15" ht="12.75" x14ac:dyDescent="0.2">
      <c r="A195" s="124" t="str">
        <f t="shared" si="78"/>
        <v>Mallra dhe shërbime</v>
      </c>
      <c r="B195" s="941">
        <f t="shared" si="78"/>
        <v>602</v>
      </c>
      <c r="C195" s="942">
        <f t="shared" si="78"/>
        <v>0</v>
      </c>
      <c r="D195" s="943">
        <f t="shared" si="78"/>
        <v>0</v>
      </c>
      <c r="E195" s="129"/>
      <c r="F195" s="129"/>
      <c r="G195" s="129"/>
      <c r="H195" s="53"/>
      <c r="I195" s="390" t="str">
        <f t="shared" si="77"/>
        <v>Trashëgimi me destinacion</v>
      </c>
      <c r="J195" s="387"/>
      <c r="K195" s="389"/>
      <c r="L195" s="388"/>
      <c r="M195" s="302">
        <f>VLOOKUP($A184,'(C4) Trashëgimi me destinacion'!$A$8:$F$168,4,FALSE)</f>
        <v>0</v>
      </c>
      <c r="N195" s="548">
        <f>VLOOKUP($A184,'(C4) Trashëgimi me destinacion'!$A$8:$F$168,5,FALSE)</f>
        <v>0</v>
      </c>
      <c r="O195" s="548">
        <f>VLOOKUP($A184,'(C4) Trashëgimi me destinacion'!$A$8:$F$168,6,FALSE)</f>
        <v>0</v>
      </c>
    </row>
    <row r="196" spans="1:15" ht="12.75" x14ac:dyDescent="0.2">
      <c r="A196" s="124" t="str">
        <f t="shared" si="78"/>
        <v>Subvencione</v>
      </c>
      <c r="B196" s="941">
        <f t="shared" si="78"/>
        <v>603</v>
      </c>
      <c r="C196" s="942">
        <f t="shared" si="78"/>
        <v>0</v>
      </c>
      <c r="D196" s="943">
        <f t="shared" si="78"/>
        <v>0</v>
      </c>
      <c r="E196" s="129"/>
      <c r="F196" s="129"/>
      <c r="G196" s="129"/>
      <c r="H196" s="8"/>
      <c r="I196" s="390" t="str">
        <f t="shared" si="77"/>
        <v>Burime të tjera (përfshirë gjobat)</v>
      </c>
      <c r="J196" s="387"/>
      <c r="K196" s="389"/>
      <c r="L196" s="388"/>
      <c r="M196" s="128"/>
      <c r="N196" s="128"/>
      <c r="O196" s="132"/>
    </row>
    <row r="197" spans="1:15" ht="12.75" x14ac:dyDescent="0.2">
      <c r="A197" s="124" t="str">
        <f t="shared" si="78"/>
        <v>Të tjera transferta korrente të brendshme</v>
      </c>
      <c r="B197" s="941">
        <f t="shared" si="78"/>
        <v>604</v>
      </c>
      <c r="C197" s="942">
        <f t="shared" si="78"/>
        <v>0</v>
      </c>
      <c r="D197" s="943">
        <f t="shared" si="78"/>
        <v>0</v>
      </c>
      <c r="E197" s="129"/>
      <c r="F197" s="129"/>
      <c r="G197" s="129"/>
      <c r="H197" s="53"/>
      <c r="I197" s="390" t="str">
        <f t="shared" si="77"/>
        <v>VLERËSIMI I TË ARDHURAVE ME DESTINACION</v>
      </c>
      <c r="J197" s="35">
        <f>VLOOKUP($A184,'(C1) Shpenzimet vitet e kaluara'!$A$9:$O$177,7,FALSE)</f>
        <v>0</v>
      </c>
      <c r="K197" s="35">
        <f>VLOOKUP($A184,'(C1) Shpenzimet vitet e kaluara'!$A$9:$O$177,11,FALSE)</f>
        <v>0</v>
      </c>
      <c r="L197" s="35">
        <f>VLOOKUP($A184,'(C1) Shpenzimet vitet e kaluara'!$A$9:$O$177,15,FALSE)</f>
        <v>0</v>
      </c>
      <c r="M197" s="129">
        <f>SUM(M193:M196)</f>
        <v>0</v>
      </c>
      <c r="N197" s="129">
        <f t="shared" ref="N197:O197" si="79">SUM(N193:N196)</f>
        <v>0</v>
      </c>
      <c r="O197" s="129">
        <f t="shared" si="79"/>
        <v>0</v>
      </c>
    </row>
    <row r="198" spans="1:15" ht="12.75" x14ac:dyDescent="0.2">
      <c r="A198" s="124" t="str">
        <f t="shared" si="78"/>
        <v>Transferta korrente të huaja</v>
      </c>
      <c r="B198" s="941">
        <f t="shared" si="78"/>
        <v>605</v>
      </c>
      <c r="C198" s="942">
        <f t="shared" si="78"/>
        <v>0</v>
      </c>
      <c r="D198" s="943">
        <f t="shared" si="78"/>
        <v>0</v>
      </c>
      <c r="E198" s="129"/>
      <c r="F198" s="129"/>
      <c r="G198" s="129"/>
      <c r="H198" s="53"/>
    </row>
    <row r="199" spans="1:15" ht="12.75" x14ac:dyDescent="0.2">
      <c r="A199" s="124" t="str">
        <f t="shared" si="78"/>
        <v>Transferta për Buxhetet Familiare dhe Individët</v>
      </c>
      <c r="B199" s="941">
        <f t="shared" si="78"/>
        <v>606</v>
      </c>
      <c r="C199" s="942">
        <f t="shared" si="78"/>
        <v>0</v>
      </c>
      <c r="D199" s="943">
        <f t="shared" si="78"/>
        <v>0</v>
      </c>
      <c r="E199" s="129"/>
      <c r="F199" s="129"/>
      <c r="G199" s="129"/>
      <c r="H199" s="53"/>
      <c r="I199" s="137" t="str">
        <f>I82</f>
        <v xml:space="preserve">TË ARDHURAT E PRITSHME </v>
      </c>
      <c r="J199" s="34">
        <f>J190+J197</f>
        <v>0</v>
      </c>
      <c r="K199" s="34">
        <f>K190+K197</f>
        <v>0</v>
      </c>
      <c r="L199" s="34">
        <f>L190+L197</f>
        <v>0</v>
      </c>
      <c r="M199" s="129">
        <f>M197+M190</f>
        <v>0</v>
      </c>
      <c r="N199" s="129">
        <f>N197+N190</f>
        <v>0</v>
      </c>
      <c r="O199" s="129">
        <f>O197+O190</f>
        <v>0</v>
      </c>
    </row>
    <row r="200" spans="1:15" ht="12.75" x14ac:dyDescent="0.2">
      <c r="A200" s="124" t="str">
        <f t="shared" si="78"/>
        <v>Shpenzimet kapitale</v>
      </c>
      <c r="B200" s="941" t="str">
        <f t="shared" si="78"/>
        <v>230 / 231</v>
      </c>
      <c r="C200" s="942">
        <f t="shared" si="78"/>
        <v>0</v>
      </c>
      <c r="D200" s="943">
        <f t="shared" si="78"/>
        <v>0</v>
      </c>
      <c r="E200" s="37"/>
      <c r="F200" s="37"/>
      <c r="G200" s="37"/>
      <c r="H200" s="53"/>
    </row>
    <row r="201" spans="1:15" ht="12.75" x14ac:dyDescent="0.2">
      <c r="A201" s="124" t="str">
        <f t="shared" si="78"/>
        <v>Rezerva</v>
      </c>
      <c r="B201" s="941">
        <f t="shared" si="78"/>
        <v>609</v>
      </c>
      <c r="C201" s="942">
        <f t="shared" si="78"/>
        <v>0</v>
      </c>
      <c r="D201" s="943">
        <f t="shared" si="78"/>
        <v>0</v>
      </c>
      <c r="E201" s="129"/>
      <c r="F201" s="129"/>
      <c r="G201" s="129"/>
      <c r="H201" s="53"/>
    </row>
    <row r="202" spans="1:15" ht="12.75" x14ac:dyDescent="0.2">
      <c r="A202" s="124" t="str">
        <f t="shared" si="78"/>
        <v>Interesa per kredi direkte ose bono</v>
      </c>
      <c r="B202" s="941">
        <f t="shared" si="78"/>
        <v>650</v>
      </c>
      <c r="C202" s="942">
        <f t="shared" si="78"/>
        <v>0</v>
      </c>
      <c r="D202" s="943">
        <f t="shared" si="78"/>
        <v>0</v>
      </c>
      <c r="E202" s="129"/>
      <c r="F202" s="129"/>
      <c r="G202" s="129"/>
      <c r="H202" s="53"/>
    </row>
    <row r="203" spans="1:15" ht="12.75" x14ac:dyDescent="0.2">
      <c r="A203" s="124" t="str">
        <f t="shared" si="78"/>
        <v>Të tjera</v>
      </c>
      <c r="B203" s="941" t="str">
        <f t="shared" si="78"/>
        <v>69 / ?</v>
      </c>
      <c r="C203" s="942">
        <f t="shared" si="78"/>
        <v>0</v>
      </c>
      <c r="D203" s="943">
        <f t="shared" si="78"/>
        <v>0</v>
      </c>
      <c r="E203" s="129"/>
      <c r="F203" s="129"/>
      <c r="G203" s="129"/>
      <c r="H203" s="53"/>
      <c r="I203" s="947" t="str">
        <f t="shared" ref="I203:O204" si="80">I86</f>
        <v>SHUMA E KËRKUAR NETO</v>
      </c>
      <c r="J203" s="948">
        <f t="shared" si="80"/>
        <v>0</v>
      </c>
      <c r="K203" s="948">
        <f t="shared" si="80"/>
        <v>0</v>
      </c>
      <c r="L203" s="948">
        <f t="shared" si="80"/>
        <v>0</v>
      </c>
      <c r="M203" s="948">
        <f t="shared" si="80"/>
        <v>0</v>
      </c>
      <c r="N203" s="948">
        <f t="shared" si="80"/>
        <v>0</v>
      </c>
      <c r="O203" s="949">
        <f t="shared" si="80"/>
        <v>0</v>
      </c>
    </row>
    <row r="204" spans="1:15" ht="12.75" customHeight="1" x14ac:dyDescent="0.2">
      <c r="A204" s="306" t="str">
        <f t="shared" si="78"/>
        <v>KOSTO DIREKTE PËR PROJEKTET DHE SHPENZIMET KAPITALE</v>
      </c>
      <c r="B204" s="941">
        <f t="shared" si="78"/>
        <v>0</v>
      </c>
      <c r="C204" s="942">
        <f t="shared" si="78"/>
        <v>0</v>
      </c>
      <c r="D204" s="943">
        <f t="shared" si="78"/>
        <v>0</v>
      </c>
      <c r="E204" s="129">
        <f>SUM(E193:E203)</f>
        <v>0</v>
      </c>
      <c r="F204" s="129">
        <f t="shared" ref="F204:G204" si="81">SUM(F193:F203)</f>
        <v>0</v>
      </c>
      <c r="G204" s="129">
        <f t="shared" si="81"/>
        <v>0</v>
      </c>
      <c r="H204" s="53"/>
      <c r="I204" s="950">
        <f t="shared" si="80"/>
        <v>0</v>
      </c>
      <c r="J204" s="951">
        <f t="shared" si="80"/>
        <v>0</v>
      </c>
      <c r="K204" s="951">
        <f t="shared" si="80"/>
        <v>0</v>
      </c>
      <c r="L204" s="951">
        <f t="shared" si="80"/>
        <v>0</v>
      </c>
      <c r="M204" s="951">
        <f t="shared" si="80"/>
        <v>0</v>
      </c>
      <c r="N204" s="951">
        <f t="shared" si="80"/>
        <v>0</v>
      </c>
      <c r="O204" s="952">
        <f t="shared" si="80"/>
        <v>0</v>
      </c>
    </row>
    <row r="205" spans="1:15" ht="12.75" x14ac:dyDescent="0.2">
      <c r="A205" s="938" t="str">
        <f t="shared" si="78"/>
        <v>SHPENZIME KORRENTE</v>
      </c>
      <c r="B205" s="939">
        <f t="shared" si="78"/>
        <v>0</v>
      </c>
      <c r="C205" s="939">
        <f t="shared" si="78"/>
        <v>0</v>
      </c>
      <c r="D205" s="939">
        <f t="shared" si="78"/>
        <v>0</v>
      </c>
      <c r="E205" s="939">
        <f>E88</f>
        <v>0</v>
      </c>
      <c r="F205" s="939">
        <f>F88</f>
        <v>0</v>
      </c>
      <c r="G205" s="940">
        <f>G88</f>
        <v>0</v>
      </c>
      <c r="H205" s="53"/>
      <c r="I205" s="17" t="str">
        <f>I88</f>
        <v>SHUMA E KËRKUAR NETO</v>
      </c>
      <c r="J205" s="18">
        <f t="shared" ref="J205:O205" si="82">B189-J199</f>
        <v>0</v>
      </c>
      <c r="K205" s="18">
        <f t="shared" si="82"/>
        <v>0</v>
      </c>
      <c r="L205" s="18">
        <f t="shared" si="82"/>
        <v>0</v>
      </c>
      <c r="M205" s="18">
        <f t="shared" si="82"/>
        <v>0</v>
      </c>
      <c r="N205" s="18">
        <f t="shared" si="82"/>
        <v>0</v>
      </c>
      <c r="O205" s="18">
        <f t="shared" si="82"/>
        <v>0</v>
      </c>
    </row>
    <row r="206" spans="1:15" ht="12.75" x14ac:dyDescent="0.2">
      <c r="A206" s="124" t="str">
        <f t="shared" si="78"/>
        <v>Pagat</v>
      </c>
      <c r="B206" s="941">
        <f t="shared" si="78"/>
        <v>600</v>
      </c>
      <c r="C206" s="942">
        <f t="shared" si="78"/>
        <v>0</v>
      </c>
      <c r="D206" s="943">
        <f t="shared" si="78"/>
        <v>0</v>
      </c>
      <c r="E206" s="37"/>
      <c r="F206" s="37"/>
      <c r="G206" s="37"/>
      <c r="H206" s="53"/>
      <c r="I206" s="53"/>
      <c r="J206" s="53"/>
      <c r="K206" s="53"/>
      <c r="L206" s="14"/>
      <c r="M206" s="54"/>
    </row>
    <row r="207" spans="1:15" ht="12.75" x14ac:dyDescent="0.2">
      <c r="A207" s="124" t="str">
        <f t="shared" si="78"/>
        <v>Sigurimet Shoqërore</v>
      </c>
      <c r="B207" s="941">
        <f t="shared" si="78"/>
        <v>601</v>
      </c>
      <c r="C207" s="942">
        <f t="shared" si="78"/>
        <v>0</v>
      </c>
      <c r="D207" s="943">
        <f t="shared" si="78"/>
        <v>0</v>
      </c>
      <c r="E207" s="37"/>
      <c r="F207" s="37"/>
      <c r="G207" s="37"/>
      <c r="H207" s="53"/>
    </row>
    <row r="208" spans="1:15" ht="12.75" x14ac:dyDescent="0.2">
      <c r="A208" s="124" t="str">
        <f t="shared" si="78"/>
        <v>Mallra dhe shërbime</v>
      </c>
      <c r="B208" s="941">
        <f t="shared" si="78"/>
        <v>602</v>
      </c>
      <c r="C208" s="942">
        <f t="shared" si="78"/>
        <v>0</v>
      </c>
      <c r="D208" s="943">
        <f t="shared" si="78"/>
        <v>0</v>
      </c>
      <c r="E208" s="37"/>
      <c r="F208" s="37"/>
      <c r="G208" s="37"/>
      <c r="H208" s="53"/>
      <c r="I208" s="252" t="str">
        <f>I169</f>
        <v>Angazhimet</v>
      </c>
      <c r="J208" s="1002" t="str">
        <f>J169</f>
        <v>Vlera Totale për Aktivitet</v>
      </c>
      <c r="K208" s="1003"/>
      <c r="L208" s="1004"/>
      <c r="M208" s="129">
        <f>VLOOKUP($A184,'(C5) Angazhimet'!$A$8:$F$168,4,FALSE)</f>
        <v>0</v>
      </c>
      <c r="N208" s="129">
        <f>VLOOKUP($A184,'(C5) Angazhimet'!$A$8:$F$168,5,FALSE)</f>
        <v>0</v>
      </c>
      <c r="O208" s="129">
        <f>VLOOKUP($A184,'(C5) Angazhimet'!$A$8:$F$168,6,FALSE)</f>
        <v>0</v>
      </c>
    </row>
    <row r="209" spans="1:15" ht="12.75" x14ac:dyDescent="0.2">
      <c r="A209" s="124" t="str">
        <f t="shared" si="78"/>
        <v>Subvencione</v>
      </c>
      <c r="B209" s="941">
        <f t="shared" si="78"/>
        <v>603</v>
      </c>
      <c r="C209" s="942">
        <f t="shared" si="78"/>
        <v>0</v>
      </c>
      <c r="D209" s="943">
        <f t="shared" si="78"/>
        <v>0</v>
      </c>
      <c r="E209" s="37"/>
      <c r="F209" s="37"/>
      <c r="G209" s="37"/>
      <c r="H209" s="53"/>
      <c r="I209" s="318" t="str">
        <f>I170</f>
        <v>Qëllime</v>
      </c>
      <c r="J209" s="1002" t="str">
        <f>J170</f>
        <v>Shpenzimet kapitale</v>
      </c>
      <c r="K209" s="1003"/>
      <c r="L209" s="1004"/>
      <c r="M209" s="128"/>
      <c r="N209" s="128"/>
      <c r="O209" s="132"/>
    </row>
    <row r="210" spans="1:15" ht="12.75" x14ac:dyDescent="0.2">
      <c r="A210" s="124" t="str">
        <f t="shared" si="78"/>
        <v>Të tjera transferta korrente të brendshme</v>
      </c>
      <c r="B210" s="941">
        <f t="shared" si="78"/>
        <v>604</v>
      </c>
      <c r="C210" s="942">
        <f t="shared" si="78"/>
        <v>0</v>
      </c>
      <c r="D210" s="943">
        <f t="shared" si="78"/>
        <v>0</v>
      </c>
      <c r="E210" s="37"/>
      <c r="F210" s="37"/>
      <c r="G210" s="37"/>
      <c r="H210" s="53"/>
      <c r="I210" s="315"/>
      <c r="J210" s="1002" t="str">
        <f>J171</f>
        <v>Mallra dhe shërbime</v>
      </c>
      <c r="K210" s="1003"/>
      <c r="L210" s="1004"/>
      <c r="M210" s="128"/>
      <c r="N210" s="128"/>
      <c r="O210" s="132"/>
    </row>
    <row r="211" spans="1:15" ht="12.75" x14ac:dyDescent="0.2">
      <c r="A211" s="124" t="str">
        <f t="shared" si="78"/>
        <v>Transferta korrente të huaja</v>
      </c>
      <c r="B211" s="941">
        <f t="shared" si="78"/>
        <v>605</v>
      </c>
      <c r="C211" s="942">
        <f t="shared" si="78"/>
        <v>0</v>
      </c>
      <c r="D211" s="943">
        <f t="shared" si="78"/>
        <v>0</v>
      </c>
      <c r="E211" s="37"/>
      <c r="F211" s="37"/>
      <c r="G211" s="37"/>
      <c r="H211" s="53"/>
      <c r="I211" s="315"/>
      <c r="J211" s="1002" t="str">
        <f>J172</f>
        <v>Qëllime të mëtejshme</v>
      </c>
      <c r="K211" s="1003"/>
      <c r="L211" s="1004"/>
      <c r="M211" s="128"/>
      <c r="N211" s="128"/>
      <c r="O211" s="132"/>
    </row>
    <row r="212" spans="1:15" ht="12.75" x14ac:dyDescent="0.2">
      <c r="A212" s="124" t="str">
        <f t="shared" si="78"/>
        <v>Transferta për Buxhetet Familiare dhe Individët</v>
      </c>
      <c r="B212" s="941">
        <f t="shared" si="78"/>
        <v>606</v>
      </c>
      <c r="C212" s="942">
        <f t="shared" si="78"/>
        <v>0</v>
      </c>
      <c r="D212" s="943">
        <f t="shared" si="78"/>
        <v>0</v>
      </c>
      <c r="E212" s="37"/>
      <c r="F212" s="37"/>
      <c r="G212" s="37"/>
      <c r="H212" s="53"/>
      <c r="I212" s="315"/>
      <c r="J212" s="998"/>
      <c r="K212" s="998"/>
      <c r="L212" s="998"/>
      <c r="M212" s="344" t="str">
        <f>IF(SUM(M209:M211)=M208,"OK","STOP")</f>
        <v>OK</v>
      </c>
      <c r="N212" s="344" t="str">
        <f>IF(SUM(N209:N211)=N208,"OK","STOP")</f>
        <v>OK</v>
      </c>
      <c r="O212" s="344" t="str">
        <f>IF(SUM(O209:O211)=O208,"OK","STOP")</f>
        <v>OK</v>
      </c>
    </row>
    <row r="213" spans="1:15" ht="12.75" x14ac:dyDescent="0.2">
      <c r="A213" s="648" t="str">
        <f t="shared" si="78"/>
        <v>Shpenzimet kapitale</v>
      </c>
      <c r="B213" s="968" t="str">
        <f t="shared" si="78"/>
        <v>230 / 231</v>
      </c>
      <c r="C213" s="969">
        <f t="shared" si="78"/>
        <v>0</v>
      </c>
      <c r="D213" s="970">
        <f t="shared" si="78"/>
        <v>0</v>
      </c>
      <c r="E213" s="129"/>
      <c r="F213" s="129"/>
      <c r="G213" s="129"/>
      <c r="H213" s="53"/>
      <c r="I213" s="421" t="str">
        <f>I96</f>
        <v>Shpjegimet teknike</v>
      </c>
      <c r="J213" s="10"/>
      <c r="K213" s="10"/>
      <c r="L213" s="10"/>
      <c r="M213" s="10"/>
      <c r="N213" s="10"/>
      <c r="O213" s="10"/>
    </row>
    <row r="214" spans="1:15" ht="12.75" x14ac:dyDescent="0.2">
      <c r="A214" s="124" t="str">
        <f t="shared" si="78"/>
        <v>Rezerva</v>
      </c>
      <c r="B214" s="941">
        <f t="shared" si="78"/>
        <v>609</v>
      </c>
      <c r="C214" s="942">
        <f t="shared" si="78"/>
        <v>0</v>
      </c>
      <c r="D214" s="943">
        <f t="shared" si="78"/>
        <v>0</v>
      </c>
      <c r="E214" s="37"/>
      <c r="F214" s="37"/>
      <c r="G214" s="37"/>
      <c r="H214" s="53"/>
      <c r="I214" s="419">
        <f>M187</f>
        <v>2022</v>
      </c>
      <c r="J214" s="983"/>
      <c r="K214" s="984"/>
      <c r="L214" s="984"/>
      <c r="M214" s="984"/>
      <c r="N214" s="984"/>
      <c r="O214" s="985"/>
    </row>
    <row r="215" spans="1:15" ht="12.75" x14ac:dyDescent="0.2">
      <c r="A215" s="124" t="str">
        <f t="shared" si="78"/>
        <v>Interesa per kredi direkte ose bono</v>
      </c>
      <c r="B215" s="971">
        <f t="shared" si="78"/>
        <v>650</v>
      </c>
      <c r="C215" s="972">
        <f t="shared" si="78"/>
        <v>0</v>
      </c>
      <c r="D215" s="973">
        <f t="shared" si="78"/>
        <v>0</v>
      </c>
      <c r="E215" s="37"/>
      <c r="F215" s="37"/>
      <c r="G215" s="37"/>
      <c r="H215" s="53"/>
      <c r="I215" s="420"/>
      <c r="J215" s="986"/>
      <c r="K215" s="987"/>
      <c r="L215" s="987"/>
      <c r="M215" s="987"/>
      <c r="N215" s="987"/>
      <c r="O215" s="988"/>
    </row>
    <row r="216" spans="1:15" ht="12.75" x14ac:dyDescent="0.2">
      <c r="A216" s="252" t="str">
        <f>A99</f>
        <v>Të tjera</v>
      </c>
      <c r="B216" s="941" t="str">
        <f>B99</f>
        <v>69 / ?</v>
      </c>
      <c r="C216" s="942">
        <f>C99</f>
        <v>0</v>
      </c>
      <c r="D216" s="311" t="str">
        <f>IF(OR(E216&lt;0,F216&lt;0,G216&lt;0),"STOP","OK!")</f>
        <v>OK!</v>
      </c>
      <c r="E216" s="130">
        <f>-E204+E189-(SUM(E206:E215))</f>
        <v>0</v>
      </c>
      <c r="F216" s="308">
        <f t="shared" ref="F216:G216" si="83">-F204+F189-(SUM(F206:F215))</f>
        <v>0</v>
      </c>
      <c r="G216" s="308">
        <f t="shared" si="83"/>
        <v>0</v>
      </c>
      <c r="H216" s="53"/>
      <c r="I216" s="419">
        <f>N187</f>
        <v>2023</v>
      </c>
      <c r="J216" s="983"/>
      <c r="K216" s="984"/>
      <c r="L216" s="984"/>
      <c r="M216" s="984"/>
      <c r="N216" s="984"/>
      <c r="O216" s="985"/>
    </row>
    <row r="217" spans="1:15" ht="12.75" x14ac:dyDescent="0.2">
      <c r="A217" s="124" t="str">
        <f>A100</f>
        <v>SHPENZIME KORRENTE</v>
      </c>
      <c r="B217" s="974"/>
      <c r="C217" s="975"/>
      <c r="D217" s="976"/>
      <c r="E217" s="129">
        <f>SUM(E206:E216)</f>
        <v>0</v>
      </c>
      <c r="F217" s="129">
        <f t="shared" ref="F217:G217" si="84">SUM(F206:F216)</f>
        <v>0</v>
      </c>
      <c r="G217" s="129">
        <f t="shared" si="84"/>
        <v>0</v>
      </c>
      <c r="H217" s="53"/>
      <c r="I217" s="420"/>
      <c r="J217" s="989"/>
      <c r="K217" s="990"/>
      <c r="L217" s="990"/>
      <c r="M217" s="990"/>
      <c r="N217" s="990"/>
      <c r="O217" s="991"/>
    </row>
    <row r="218" spans="1:15" ht="12.75" x14ac:dyDescent="0.2">
      <c r="A218" s="125"/>
      <c r="B218" s="210"/>
      <c r="C218" s="126"/>
      <c r="D218" s="126"/>
      <c r="E218" s="10"/>
      <c r="F218" s="10"/>
      <c r="G218" s="133"/>
      <c r="H218" s="53"/>
      <c r="I218" s="419">
        <f>O187</f>
        <v>2024</v>
      </c>
      <c r="J218" s="983"/>
      <c r="K218" s="984"/>
      <c r="L218" s="984"/>
      <c r="M218" s="984"/>
      <c r="N218" s="984"/>
      <c r="O218" s="985"/>
    </row>
    <row r="219" spans="1:15" ht="12.75" x14ac:dyDescent="0.2">
      <c r="A219" s="137" t="str">
        <f>A102</f>
        <v>SHPENZIME TË PRITSHME</v>
      </c>
      <c r="B219" s="34">
        <f>B189</f>
        <v>0</v>
      </c>
      <c r="C219" s="34">
        <f t="shared" ref="C219:D219" si="85">C189</f>
        <v>0</v>
      </c>
      <c r="D219" s="34">
        <f t="shared" si="85"/>
        <v>0</v>
      </c>
      <c r="E219" s="129">
        <f>E204+E217</f>
        <v>0</v>
      </c>
      <c r="F219" s="129">
        <f>F204+F217</f>
        <v>0</v>
      </c>
      <c r="G219" s="129">
        <f t="shared" ref="G219" si="86">G204+G217</f>
        <v>0</v>
      </c>
      <c r="H219" s="53"/>
      <c r="I219" s="420"/>
      <c r="J219" s="989"/>
      <c r="K219" s="990"/>
      <c r="L219" s="990"/>
      <c r="M219" s="990"/>
      <c r="N219" s="990"/>
      <c r="O219" s="991"/>
    </row>
    <row r="222" spans="1:15" ht="17.25" hidden="1" customHeight="1" x14ac:dyDescent="0.2">
      <c r="A222" s="213"/>
      <c r="B222" s="937"/>
      <c r="C222" s="937"/>
      <c r="D222" s="937"/>
      <c r="E222" s="937"/>
      <c r="F222" s="937"/>
      <c r="G222" s="937"/>
      <c r="H222" s="937"/>
      <c r="I222" s="937"/>
      <c r="J222" s="937"/>
      <c r="K222" s="937"/>
      <c r="L222" s="937"/>
      <c r="M222" s="937"/>
      <c r="N222" s="937"/>
      <c r="O222" s="937"/>
    </row>
    <row r="223" spans="1:15" ht="17.25" hidden="1" customHeight="1" x14ac:dyDescent="0.2">
      <c r="A223" s="276"/>
      <c r="B223" s="937"/>
      <c r="C223" s="937"/>
      <c r="D223" s="937"/>
      <c r="E223" s="937"/>
      <c r="F223" s="937"/>
      <c r="G223" s="937"/>
      <c r="H223" s="937"/>
      <c r="I223" s="937"/>
      <c r="J223" s="937"/>
      <c r="K223" s="937"/>
      <c r="L223" s="937"/>
      <c r="M223" s="937"/>
      <c r="N223" s="937"/>
      <c r="O223" s="937"/>
    </row>
    <row r="224" spans="1:15" ht="21.75" hidden="1" customHeight="1" x14ac:dyDescent="0.2">
      <c r="A224" s="933"/>
      <c r="B224" s="934"/>
      <c r="C224" s="934"/>
      <c r="D224" s="934"/>
      <c r="E224" s="934"/>
      <c r="F224" s="934"/>
      <c r="G224" s="954"/>
      <c r="H224" s="131"/>
      <c r="I224" s="955"/>
      <c r="J224" s="934"/>
      <c r="K224" s="934"/>
      <c r="L224" s="934"/>
      <c r="M224" s="934"/>
      <c r="N224" s="934"/>
      <c r="O224" s="954"/>
    </row>
    <row r="225" spans="1:15" ht="18.75" hidden="1" customHeight="1" x14ac:dyDescent="0.2">
      <c r="A225" s="211"/>
      <c r="B225" s="417"/>
      <c r="C225" s="417"/>
      <c r="D225" s="417"/>
      <c r="E225" s="251"/>
      <c r="F225" s="251"/>
      <c r="G225" s="251"/>
      <c r="H225" s="212"/>
      <c r="I225" s="414"/>
      <c r="J225" s="417"/>
      <c r="K225" s="417"/>
      <c r="L225" s="417"/>
      <c r="M225" s="251"/>
      <c r="N225" s="251"/>
      <c r="O225" s="251"/>
    </row>
    <row r="226" spans="1:15" ht="12.75" hidden="1" x14ac:dyDescent="0.2">
      <c r="A226" s="434"/>
      <c r="B226" s="209"/>
      <c r="C226" s="422"/>
      <c r="D226" s="321"/>
      <c r="E226" s="8"/>
      <c r="F226" s="8"/>
      <c r="G226" s="435"/>
      <c r="H226" s="131"/>
      <c r="I226" s="423"/>
      <c r="J226" s="349"/>
      <c r="K226" s="349"/>
      <c r="L226" s="349"/>
      <c r="M226" s="349"/>
      <c r="N226" s="349"/>
      <c r="O226" s="350"/>
    </row>
    <row r="227" spans="1:15" ht="12.75" hidden="1" x14ac:dyDescent="0.2">
      <c r="A227" s="137"/>
      <c r="B227" s="34"/>
      <c r="C227" s="34"/>
      <c r="D227" s="34"/>
      <c r="E227" s="37"/>
      <c r="F227" s="37"/>
      <c r="G227" s="37"/>
      <c r="H227" s="131"/>
      <c r="I227" s="938"/>
      <c r="J227" s="939"/>
      <c r="K227" s="939"/>
      <c r="L227" s="939"/>
      <c r="M227" s="939"/>
      <c r="N227" s="939"/>
      <c r="O227" s="940"/>
    </row>
    <row r="228" spans="1:15" ht="12.75" hidden="1" x14ac:dyDescent="0.2">
      <c r="A228" s="125"/>
      <c r="B228" s="210"/>
      <c r="C228" s="126"/>
      <c r="D228" s="126"/>
      <c r="E228" s="10"/>
      <c r="F228" s="10"/>
      <c r="G228" s="133"/>
      <c r="H228" s="10"/>
      <c r="I228" s="137"/>
      <c r="J228" s="35"/>
      <c r="K228" s="35"/>
      <c r="L228" s="35"/>
      <c r="M228" s="37"/>
      <c r="N228" s="37"/>
      <c r="O228" s="37"/>
    </row>
    <row r="229" spans="1:15" ht="12.75" hidden="1" x14ac:dyDescent="0.2">
      <c r="A229" s="944"/>
      <c r="B229" s="945"/>
      <c r="C229" s="945"/>
      <c r="D229" s="945"/>
      <c r="E229" s="945"/>
      <c r="F229" s="945"/>
      <c r="G229" s="946"/>
      <c r="H229" s="10"/>
    </row>
    <row r="230" spans="1:15" ht="12.75" hidden="1" x14ac:dyDescent="0.2">
      <c r="A230" s="938"/>
      <c r="B230" s="939"/>
      <c r="C230" s="939"/>
      <c r="D230" s="939"/>
      <c r="E230" s="939"/>
      <c r="F230" s="939"/>
      <c r="G230" s="940"/>
      <c r="H230" s="31"/>
      <c r="I230" s="938"/>
      <c r="J230" s="939"/>
      <c r="K230" s="939"/>
      <c r="L230" s="939"/>
      <c r="M230" s="939"/>
      <c r="N230" s="939"/>
      <c r="O230" s="940"/>
    </row>
    <row r="231" spans="1:15" ht="12.75" hidden="1" x14ac:dyDescent="0.2">
      <c r="A231" s="124"/>
      <c r="B231" s="941"/>
      <c r="C231" s="942"/>
      <c r="D231" s="943"/>
      <c r="E231" s="37"/>
      <c r="F231" s="37"/>
      <c r="G231" s="37"/>
      <c r="H231" s="31"/>
      <c r="I231" s="390"/>
      <c r="J231" s="387"/>
      <c r="K231" s="389"/>
      <c r="L231" s="388"/>
      <c r="M231" s="128"/>
      <c r="N231" s="128"/>
      <c r="O231" s="132"/>
    </row>
    <row r="232" spans="1:15" ht="12.75" hidden="1" x14ac:dyDescent="0.2">
      <c r="A232" s="124"/>
      <c r="B232" s="941"/>
      <c r="C232" s="942"/>
      <c r="D232" s="943"/>
      <c r="E232" s="37"/>
      <c r="F232" s="37"/>
      <c r="G232" s="37"/>
      <c r="H232" s="31"/>
      <c r="I232" s="390"/>
      <c r="J232" s="387"/>
      <c r="K232" s="389"/>
      <c r="L232" s="388"/>
      <c r="M232" s="128"/>
      <c r="N232" s="128"/>
      <c r="O232" s="132"/>
    </row>
    <row r="233" spans="1:15" ht="12.75" hidden="1" x14ac:dyDescent="0.2">
      <c r="A233" s="124"/>
      <c r="B233" s="941"/>
      <c r="C233" s="942"/>
      <c r="D233" s="943"/>
      <c r="E233" s="37"/>
      <c r="F233" s="37"/>
      <c r="G233" s="37"/>
      <c r="H233" s="53"/>
      <c r="I233" s="390"/>
      <c r="J233" s="387"/>
      <c r="K233" s="389"/>
      <c r="L233" s="388"/>
      <c r="M233" s="302"/>
      <c r="N233" s="548"/>
      <c r="O233" s="550"/>
    </row>
    <row r="234" spans="1:15" ht="12.75" hidden="1" x14ac:dyDescent="0.2">
      <c r="A234" s="124"/>
      <c r="B234" s="941"/>
      <c r="C234" s="942"/>
      <c r="D234" s="943"/>
      <c r="E234" s="37"/>
      <c r="F234" s="37"/>
      <c r="G234" s="37"/>
      <c r="H234" s="8"/>
      <c r="I234" s="390"/>
      <c r="J234" s="387"/>
      <c r="K234" s="389"/>
      <c r="L234" s="388"/>
      <c r="M234" s="128"/>
      <c r="N234" s="128"/>
      <c r="O234" s="132"/>
    </row>
    <row r="235" spans="1:15" ht="12.75" hidden="1" x14ac:dyDescent="0.2">
      <c r="A235" s="124"/>
      <c r="B235" s="941"/>
      <c r="C235" s="942"/>
      <c r="D235" s="943"/>
      <c r="E235" s="37"/>
      <c r="F235" s="37"/>
      <c r="G235" s="37"/>
      <c r="H235" s="53"/>
      <c r="I235" s="390"/>
      <c r="J235" s="35"/>
      <c r="K235" s="35"/>
      <c r="L235" s="35"/>
      <c r="M235" s="129"/>
      <c r="N235" s="129"/>
      <c r="O235" s="129"/>
    </row>
    <row r="236" spans="1:15" ht="12.75" hidden="1" x14ac:dyDescent="0.2">
      <c r="A236" s="124"/>
      <c r="B236" s="941"/>
      <c r="C236" s="942"/>
      <c r="D236" s="943"/>
      <c r="E236" s="37"/>
      <c r="F236" s="37"/>
      <c r="G236" s="37"/>
      <c r="H236" s="53"/>
    </row>
    <row r="237" spans="1:15" ht="12.75" hidden="1" x14ac:dyDescent="0.2">
      <c r="A237" s="124"/>
      <c r="B237" s="941"/>
      <c r="C237" s="942"/>
      <c r="D237" s="943"/>
      <c r="E237" s="37"/>
      <c r="F237" s="37"/>
      <c r="G237" s="37"/>
      <c r="H237" s="53"/>
      <c r="I237" s="137"/>
      <c r="J237" s="34"/>
      <c r="K237" s="34"/>
      <c r="L237" s="34"/>
      <c r="M237" s="129"/>
      <c r="N237" s="129"/>
      <c r="O237" s="129"/>
    </row>
    <row r="238" spans="1:15" ht="12.75" hidden="1" x14ac:dyDescent="0.2">
      <c r="A238" s="124"/>
      <c r="B238" s="941"/>
      <c r="C238" s="942"/>
      <c r="D238" s="943"/>
      <c r="E238" s="37"/>
      <c r="F238" s="37"/>
      <c r="G238" s="37"/>
      <c r="H238" s="53"/>
    </row>
    <row r="239" spans="1:15" ht="12.75" hidden="1" x14ac:dyDescent="0.2">
      <c r="A239" s="124"/>
      <c r="B239" s="941"/>
      <c r="C239" s="942"/>
      <c r="D239" s="943"/>
      <c r="E239" s="37"/>
      <c r="F239" s="37"/>
      <c r="G239" s="37"/>
      <c r="H239" s="53"/>
    </row>
    <row r="240" spans="1:15" ht="12.75" hidden="1" x14ac:dyDescent="0.2">
      <c r="A240" s="124"/>
      <c r="B240" s="941"/>
      <c r="C240" s="942"/>
      <c r="D240" s="943"/>
      <c r="E240" s="37"/>
      <c r="F240" s="37"/>
      <c r="G240" s="37"/>
      <c r="H240" s="53"/>
    </row>
    <row r="241" spans="1:15" ht="12.75" hidden="1" x14ac:dyDescent="0.2">
      <c r="A241" s="124"/>
      <c r="B241" s="941"/>
      <c r="C241" s="942"/>
      <c r="D241" s="943"/>
      <c r="E241" s="37"/>
      <c r="F241" s="37"/>
      <c r="G241" s="37"/>
      <c r="H241" s="53"/>
      <c r="I241" s="947"/>
      <c r="J241" s="948"/>
      <c r="K241" s="948"/>
      <c r="L241" s="948"/>
      <c r="M241" s="948"/>
      <c r="N241" s="948"/>
      <c r="O241" s="949"/>
    </row>
    <row r="242" spans="1:15" ht="12.75" hidden="1" customHeight="1" x14ac:dyDescent="0.2">
      <c r="A242" s="306"/>
      <c r="B242" s="941"/>
      <c r="C242" s="942"/>
      <c r="D242" s="943"/>
      <c r="E242" s="129"/>
      <c r="F242" s="129"/>
      <c r="G242" s="129"/>
      <c r="H242" s="53"/>
      <c r="I242" s="950"/>
      <c r="J242" s="951"/>
      <c r="K242" s="951"/>
      <c r="L242" s="951"/>
      <c r="M242" s="951"/>
      <c r="N242" s="951"/>
      <c r="O242" s="952"/>
    </row>
    <row r="243" spans="1:15" ht="12.75" hidden="1" x14ac:dyDescent="0.2">
      <c r="A243" s="938"/>
      <c r="B243" s="939"/>
      <c r="C243" s="939"/>
      <c r="D243" s="939"/>
      <c r="E243" s="939"/>
      <c r="F243" s="939"/>
      <c r="G243" s="940"/>
      <c r="H243" s="53"/>
      <c r="I243" s="17"/>
      <c r="J243" s="18"/>
      <c r="K243" s="18"/>
      <c r="L243" s="18"/>
      <c r="M243" s="18"/>
      <c r="N243" s="18"/>
      <c r="O243" s="18"/>
    </row>
    <row r="244" spans="1:15" ht="12.75" hidden="1" x14ac:dyDescent="0.2">
      <c r="A244" s="124"/>
      <c r="B244" s="941"/>
      <c r="C244" s="942"/>
      <c r="D244" s="943"/>
      <c r="E244" s="37"/>
      <c r="F244" s="37"/>
      <c r="G244" s="37"/>
      <c r="H244" s="53"/>
      <c r="I244" s="53"/>
      <c r="J244" s="53"/>
      <c r="K244" s="53"/>
      <c r="L244" s="14"/>
      <c r="M244" s="54"/>
    </row>
    <row r="245" spans="1:15" ht="12.75" hidden="1" x14ac:dyDescent="0.2">
      <c r="A245" s="124"/>
      <c r="B245" s="941"/>
      <c r="C245" s="942"/>
      <c r="D245" s="943"/>
      <c r="E245" s="37"/>
      <c r="F245" s="37"/>
      <c r="G245" s="37"/>
      <c r="H245" s="53"/>
    </row>
    <row r="246" spans="1:15" ht="12.75" hidden="1" x14ac:dyDescent="0.2">
      <c r="A246" s="124"/>
      <c r="B246" s="941"/>
      <c r="C246" s="942"/>
      <c r="D246" s="943"/>
      <c r="E246" s="37"/>
      <c r="F246" s="37"/>
      <c r="G246" s="37"/>
      <c r="H246" s="53"/>
      <c r="I246" s="252"/>
      <c r="J246" s="1002"/>
      <c r="K246" s="1003"/>
      <c r="L246" s="1004"/>
      <c r="M246" s="129"/>
      <c r="N246" s="129"/>
      <c r="O246" s="129"/>
    </row>
    <row r="247" spans="1:15" ht="12.75" hidden="1" x14ac:dyDescent="0.2">
      <c r="A247" s="124"/>
      <c r="B247" s="941"/>
      <c r="C247" s="942"/>
      <c r="D247" s="943"/>
      <c r="E247" s="37"/>
      <c r="F247" s="37"/>
      <c r="G247" s="37"/>
      <c r="H247" s="53"/>
      <c r="I247" s="318"/>
      <c r="J247" s="1002"/>
      <c r="K247" s="1003"/>
      <c r="L247" s="1004"/>
      <c r="M247" s="128"/>
      <c r="N247" s="128"/>
      <c r="O247" s="132"/>
    </row>
    <row r="248" spans="1:15" ht="12.75" hidden="1" x14ac:dyDescent="0.2">
      <c r="A248" s="124"/>
      <c r="B248" s="941"/>
      <c r="C248" s="942"/>
      <c r="D248" s="943"/>
      <c r="E248" s="37"/>
      <c r="F248" s="37"/>
      <c r="G248" s="37"/>
      <c r="H248" s="53"/>
      <c r="I248" s="315"/>
      <c r="J248" s="1002"/>
      <c r="K248" s="1003"/>
      <c r="L248" s="1004"/>
      <c r="M248" s="128"/>
      <c r="N248" s="128"/>
      <c r="O248" s="132"/>
    </row>
    <row r="249" spans="1:15" ht="12.75" hidden="1" x14ac:dyDescent="0.2">
      <c r="A249" s="124"/>
      <c r="B249" s="941"/>
      <c r="C249" s="942"/>
      <c r="D249" s="943"/>
      <c r="E249" s="37"/>
      <c r="F249" s="37"/>
      <c r="G249" s="37"/>
      <c r="H249" s="53"/>
      <c r="I249" s="315"/>
      <c r="J249" s="1002"/>
      <c r="K249" s="1003"/>
      <c r="L249" s="1004"/>
      <c r="M249" s="128"/>
      <c r="N249" s="128"/>
      <c r="O249" s="132"/>
    </row>
    <row r="250" spans="1:15" ht="12.75" hidden="1" x14ac:dyDescent="0.2">
      <c r="A250" s="124"/>
      <c r="B250" s="941"/>
      <c r="C250" s="942"/>
      <c r="D250" s="943"/>
      <c r="E250" s="37"/>
      <c r="F250" s="37"/>
      <c r="G250" s="37"/>
      <c r="H250" s="53"/>
      <c r="I250" s="315"/>
      <c r="J250" s="998"/>
      <c r="K250" s="998"/>
      <c r="L250" s="998"/>
      <c r="M250" s="344" t="str">
        <f>IF(SUM(M247:M249)=M246,"OK","STOP")</f>
        <v>OK</v>
      </c>
      <c r="N250" s="344" t="str">
        <f>IF(SUM(N247:N249)=N246,"OK","STOP")</f>
        <v>OK</v>
      </c>
      <c r="O250" s="344" t="str">
        <f>IF(SUM(O247:O249)=O246,"OK","STOP")</f>
        <v>OK</v>
      </c>
    </row>
    <row r="251" spans="1:15" ht="12.75" hidden="1" x14ac:dyDescent="0.2">
      <c r="A251" s="124"/>
      <c r="B251" s="941"/>
      <c r="C251" s="942"/>
      <c r="D251" s="943"/>
      <c r="E251" s="129"/>
      <c r="F251" s="129"/>
      <c r="G251" s="129"/>
      <c r="H251" s="53"/>
      <c r="I251" s="421" t="str">
        <f>I213</f>
        <v>Shpjegimet teknike</v>
      </c>
      <c r="J251" s="10"/>
      <c r="K251" s="10"/>
      <c r="L251" s="10"/>
      <c r="M251" s="10"/>
      <c r="N251" s="10"/>
      <c r="O251" s="10"/>
    </row>
    <row r="252" spans="1:15" ht="12.75" hidden="1" x14ac:dyDescent="0.2">
      <c r="A252" s="124"/>
      <c r="B252" s="941"/>
      <c r="C252" s="942"/>
      <c r="D252" s="943"/>
      <c r="E252" s="37"/>
      <c r="F252" s="37"/>
      <c r="G252" s="37"/>
      <c r="H252" s="53"/>
      <c r="I252" s="419">
        <f>M225</f>
        <v>0</v>
      </c>
      <c r="J252" s="983"/>
      <c r="K252" s="984"/>
      <c r="L252" s="984"/>
      <c r="M252" s="984"/>
      <c r="N252" s="984"/>
      <c r="O252" s="985"/>
    </row>
    <row r="253" spans="1:15" ht="12.75" hidden="1" x14ac:dyDescent="0.2">
      <c r="A253" s="124"/>
      <c r="B253" s="971"/>
      <c r="C253" s="972"/>
      <c r="D253" s="973"/>
      <c r="E253" s="37"/>
      <c r="F253" s="37"/>
      <c r="G253" s="37"/>
      <c r="H253" s="53"/>
      <c r="I253" s="420"/>
      <c r="J253" s="986"/>
      <c r="K253" s="987"/>
      <c r="L253" s="987"/>
      <c r="M253" s="987"/>
      <c r="N253" s="987"/>
      <c r="O253" s="988"/>
    </row>
    <row r="254" spans="1:15" ht="12.75" hidden="1" x14ac:dyDescent="0.2">
      <c r="A254" s="252"/>
      <c r="B254" s="941"/>
      <c r="C254" s="942"/>
      <c r="D254" s="311"/>
      <c r="E254" s="308"/>
      <c r="F254" s="308"/>
      <c r="G254" s="308"/>
      <c r="H254" s="53"/>
      <c r="I254" s="419">
        <f>N225</f>
        <v>0</v>
      </c>
      <c r="J254" s="983"/>
      <c r="K254" s="984"/>
      <c r="L254" s="984"/>
      <c r="M254" s="984"/>
      <c r="N254" s="984"/>
      <c r="O254" s="985"/>
    </row>
    <row r="255" spans="1:15" ht="12.75" hidden="1" x14ac:dyDescent="0.2">
      <c r="A255" s="124"/>
      <c r="B255" s="974"/>
      <c r="C255" s="975"/>
      <c r="D255" s="976"/>
      <c r="E255" s="129"/>
      <c r="F255" s="129"/>
      <c r="G255" s="129"/>
      <c r="H255" s="53"/>
      <c r="I255" s="420"/>
      <c r="J255" s="989"/>
      <c r="K255" s="990"/>
      <c r="L255" s="990"/>
      <c r="M255" s="990"/>
      <c r="N255" s="990"/>
      <c r="O255" s="991"/>
    </row>
    <row r="256" spans="1:15" ht="12.75" hidden="1" x14ac:dyDescent="0.2">
      <c r="A256" s="125"/>
      <c r="B256" s="210"/>
      <c r="C256" s="126"/>
      <c r="D256" s="126"/>
      <c r="E256" s="10"/>
      <c r="F256" s="10"/>
      <c r="G256" s="133"/>
      <c r="H256" s="53"/>
      <c r="I256" s="419">
        <f>O225</f>
        <v>0</v>
      </c>
      <c r="J256" s="983"/>
      <c r="K256" s="984"/>
      <c r="L256" s="984"/>
      <c r="M256" s="984"/>
      <c r="N256" s="984"/>
      <c r="O256" s="985"/>
    </row>
    <row r="257" spans="1:15" ht="12.75" hidden="1" x14ac:dyDescent="0.2">
      <c r="A257" s="137"/>
      <c r="B257" s="34"/>
      <c r="C257" s="34"/>
      <c r="D257" s="34"/>
      <c r="E257" s="129"/>
      <c r="F257" s="129"/>
      <c r="G257" s="129"/>
      <c r="H257" s="53"/>
      <c r="I257" s="420"/>
      <c r="J257" s="989"/>
      <c r="K257" s="990"/>
      <c r="L257" s="990"/>
      <c r="M257" s="990"/>
      <c r="N257" s="990"/>
      <c r="O257" s="991"/>
    </row>
    <row r="258" spans="1:15" ht="17.25" hidden="1" customHeight="1" x14ac:dyDescent="0.2"/>
    <row r="259" spans="1:15" ht="17.25" hidden="1" customHeight="1" x14ac:dyDescent="0.2"/>
    <row r="260" spans="1:15" ht="17.25" hidden="1" customHeight="1" x14ac:dyDescent="0.2">
      <c r="A260" s="213"/>
      <c r="B260" s="937"/>
      <c r="C260" s="937"/>
      <c r="D260" s="937"/>
      <c r="E260" s="937"/>
      <c r="F260" s="937"/>
      <c r="G260" s="937"/>
      <c r="H260" s="937"/>
      <c r="I260" s="937"/>
      <c r="J260" s="937"/>
      <c r="K260" s="937"/>
      <c r="L260" s="937"/>
      <c r="M260" s="937"/>
      <c r="N260" s="937"/>
      <c r="O260" s="937"/>
    </row>
    <row r="261" spans="1:15" ht="17.25" hidden="1" customHeight="1" x14ac:dyDescent="0.2">
      <c r="A261" s="276"/>
      <c r="B261" s="937"/>
      <c r="C261" s="937"/>
      <c r="D261" s="937"/>
      <c r="E261" s="937"/>
      <c r="F261" s="937"/>
      <c r="G261" s="937"/>
      <c r="H261" s="937"/>
      <c r="I261" s="937"/>
      <c r="J261" s="937"/>
      <c r="K261" s="937"/>
      <c r="L261" s="937"/>
      <c r="M261" s="937"/>
      <c r="N261" s="937"/>
      <c r="O261" s="937"/>
    </row>
    <row r="262" spans="1:15" ht="22.5" hidden="1" customHeight="1" x14ac:dyDescent="0.2">
      <c r="A262" s="933"/>
      <c r="B262" s="934"/>
      <c r="C262" s="934"/>
      <c r="D262" s="934"/>
      <c r="E262" s="934"/>
      <c r="F262" s="934"/>
      <c r="G262" s="954"/>
      <c r="H262" s="131"/>
      <c r="I262" s="955"/>
      <c r="J262" s="934"/>
      <c r="K262" s="934"/>
      <c r="L262" s="934"/>
      <c r="M262" s="934"/>
      <c r="N262" s="934"/>
      <c r="O262" s="954"/>
    </row>
    <row r="263" spans="1:15" ht="20.25" hidden="1" customHeight="1" x14ac:dyDescent="0.2">
      <c r="A263" s="211"/>
      <c r="B263" s="249"/>
      <c r="C263" s="249"/>
      <c r="D263" s="249"/>
      <c r="E263" s="250"/>
      <c r="F263" s="250"/>
      <c r="G263" s="250"/>
      <c r="H263" s="212"/>
      <c r="I263" s="307"/>
      <c r="J263" s="249"/>
      <c r="K263" s="249"/>
      <c r="L263" s="249"/>
      <c r="M263" s="250"/>
      <c r="N263" s="250"/>
      <c r="O263" s="250"/>
    </row>
    <row r="264" spans="1:15" ht="12.75" hidden="1" x14ac:dyDescent="0.2">
      <c r="A264" s="125"/>
      <c r="B264" s="210"/>
      <c r="C264" s="126"/>
      <c r="D264" s="126"/>
      <c r="E264" s="10"/>
      <c r="F264" s="10"/>
      <c r="G264" s="133"/>
      <c r="H264" s="131"/>
    </row>
    <row r="265" spans="1:15" ht="12.75" hidden="1" x14ac:dyDescent="0.2">
      <c r="A265" s="137"/>
      <c r="B265" s="34"/>
      <c r="C265" s="34"/>
      <c r="D265" s="34"/>
      <c r="E265" s="37"/>
      <c r="F265" s="37"/>
      <c r="G265" s="37"/>
      <c r="H265" s="131"/>
      <c r="I265" s="938"/>
      <c r="J265" s="939"/>
      <c r="K265" s="939"/>
      <c r="L265" s="939"/>
      <c r="M265" s="939"/>
      <c r="N265" s="939"/>
      <c r="O265" s="940"/>
    </row>
    <row r="266" spans="1:15" ht="12.75" hidden="1" x14ac:dyDescent="0.2">
      <c r="A266" s="125"/>
      <c r="B266" s="210"/>
      <c r="C266" s="126"/>
      <c r="D266" s="126"/>
      <c r="E266" s="10"/>
      <c r="F266" s="10"/>
      <c r="G266" s="133"/>
      <c r="H266" s="10"/>
      <c r="I266" s="137"/>
      <c r="J266" s="35"/>
      <c r="K266" s="35"/>
      <c r="L266" s="35"/>
      <c r="M266" s="37"/>
      <c r="N266" s="37"/>
      <c r="O266" s="37"/>
    </row>
    <row r="267" spans="1:15" ht="12.75" hidden="1" x14ac:dyDescent="0.2">
      <c r="A267" s="1005"/>
      <c r="B267" s="1006"/>
      <c r="C267" s="1006"/>
      <c r="D267" s="1006"/>
      <c r="E267" s="1006"/>
      <c r="F267" s="1006"/>
      <c r="G267" s="1007"/>
      <c r="H267" s="10"/>
    </row>
    <row r="268" spans="1:15" ht="12.75" hidden="1" x14ac:dyDescent="0.2">
      <c r="A268" s="938"/>
      <c r="B268" s="939"/>
      <c r="C268" s="939"/>
      <c r="D268" s="939"/>
      <c r="E268" s="939"/>
      <c r="F268" s="939"/>
      <c r="G268" s="940"/>
      <c r="H268" s="31"/>
      <c r="I268" s="384"/>
      <c r="J268" s="385"/>
      <c r="K268" s="385"/>
      <c r="L268" s="385"/>
      <c r="M268" s="385"/>
      <c r="N268" s="385"/>
      <c r="O268" s="386"/>
    </row>
    <row r="269" spans="1:15" ht="12.75" hidden="1" x14ac:dyDescent="0.2">
      <c r="A269" s="124"/>
      <c r="B269" s="941"/>
      <c r="C269" s="942"/>
      <c r="D269" s="943"/>
      <c r="E269" s="37"/>
      <c r="F269" s="37"/>
      <c r="G269" s="37"/>
      <c r="H269" s="31"/>
      <c r="I269" s="390"/>
      <c r="J269" s="387"/>
      <c r="K269" s="389"/>
      <c r="L269" s="388"/>
      <c r="M269" s="128"/>
      <c r="N269" s="128"/>
      <c r="O269" s="132"/>
    </row>
    <row r="270" spans="1:15" ht="12.75" hidden="1" x14ac:dyDescent="0.2">
      <c r="A270" s="124"/>
      <c r="B270" s="941"/>
      <c r="C270" s="942"/>
      <c r="D270" s="943"/>
      <c r="E270" s="37"/>
      <c r="F270" s="37"/>
      <c r="G270" s="37"/>
      <c r="H270" s="31"/>
      <c r="I270" s="390"/>
      <c r="J270" s="387"/>
      <c r="K270" s="389"/>
      <c r="L270" s="388"/>
      <c r="M270" s="128"/>
      <c r="N270" s="128"/>
      <c r="O270" s="132"/>
    </row>
    <row r="271" spans="1:15" ht="12.75" hidden="1" x14ac:dyDescent="0.2">
      <c r="A271" s="124"/>
      <c r="B271" s="941"/>
      <c r="C271" s="942"/>
      <c r="D271" s="943"/>
      <c r="E271" s="37"/>
      <c r="F271" s="37"/>
      <c r="G271" s="37"/>
      <c r="H271" s="53"/>
      <c r="I271" s="390"/>
      <c r="J271" s="387"/>
      <c r="K271" s="389"/>
      <c r="L271" s="388"/>
      <c r="M271" s="302"/>
      <c r="N271" s="548"/>
      <c r="O271" s="548"/>
    </row>
    <row r="272" spans="1:15" ht="12.75" hidden="1" x14ac:dyDescent="0.2">
      <c r="A272" s="124"/>
      <c r="B272" s="941"/>
      <c r="C272" s="942"/>
      <c r="D272" s="943"/>
      <c r="E272" s="37"/>
      <c r="F272" s="37"/>
      <c r="G272" s="37"/>
      <c r="H272" s="8"/>
      <c r="I272" s="390"/>
      <c r="J272" s="387"/>
      <c r="K272" s="389"/>
      <c r="L272" s="388"/>
      <c r="M272" s="128"/>
      <c r="N272" s="128"/>
      <c r="O272" s="132"/>
    </row>
    <row r="273" spans="1:15" ht="12.75" hidden="1" x14ac:dyDescent="0.2">
      <c r="A273" s="124"/>
      <c r="B273" s="941"/>
      <c r="C273" s="942"/>
      <c r="D273" s="943"/>
      <c r="E273" s="37"/>
      <c r="F273" s="37"/>
      <c r="G273" s="37"/>
      <c r="H273" s="53"/>
      <c r="I273" s="390"/>
      <c r="J273" s="35"/>
      <c r="K273" s="35"/>
      <c r="L273" s="35"/>
      <c r="M273" s="129"/>
      <c r="N273" s="129"/>
      <c r="O273" s="129"/>
    </row>
    <row r="274" spans="1:15" ht="12.75" hidden="1" x14ac:dyDescent="0.2">
      <c r="A274" s="124"/>
      <c r="B274" s="941"/>
      <c r="C274" s="942"/>
      <c r="D274" s="943"/>
      <c r="E274" s="37"/>
      <c r="F274" s="37"/>
      <c r="G274" s="37"/>
      <c r="H274" s="53"/>
    </row>
    <row r="275" spans="1:15" ht="12.75" hidden="1" x14ac:dyDescent="0.2">
      <c r="A275" s="124"/>
      <c r="B275" s="941"/>
      <c r="C275" s="942"/>
      <c r="D275" s="943"/>
      <c r="E275" s="37"/>
      <c r="F275" s="37"/>
      <c r="G275" s="37"/>
      <c r="H275" s="53"/>
      <c r="I275" s="137"/>
      <c r="J275" s="34"/>
      <c r="K275" s="34"/>
      <c r="L275" s="34"/>
      <c r="M275" s="129"/>
      <c r="N275" s="129"/>
      <c r="O275" s="129"/>
    </row>
    <row r="276" spans="1:15" ht="12.75" hidden="1" x14ac:dyDescent="0.2">
      <c r="A276" s="124"/>
      <c r="B276" s="941"/>
      <c r="C276" s="942"/>
      <c r="D276" s="943"/>
      <c r="E276" s="37"/>
      <c r="F276" s="37"/>
      <c r="G276" s="37"/>
      <c r="H276" s="53"/>
    </row>
    <row r="277" spans="1:15" ht="12.75" hidden="1" x14ac:dyDescent="0.2">
      <c r="A277" s="124"/>
      <c r="B277" s="941"/>
      <c r="C277" s="942"/>
      <c r="D277" s="943"/>
      <c r="E277" s="37"/>
      <c r="F277" s="37"/>
      <c r="G277" s="37"/>
      <c r="H277" s="53"/>
    </row>
    <row r="278" spans="1:15" ht="12.75" hidden="1" x14ac:dyDescent="0.2">
      <c r="A278" s="124"/>
      <c r="B278" s="941"/>
      <c r="C278" s="942"/>
      <c r="D278" s="943"/>
      <c r="E278" s="37"/>
      <c r="F278" s="37"/>
      <c r="G278" s="37"/>
      <c r="H278" s="53"/>
    </row>
    <row r="279" spans="1:15" ht="12.75" hidden="1" x14ac:dyDescent="0.2">
      <c r="A279" s="124"/>
      <c r="B279" s="941"/>
      <c r="C279" s="942"/>
      <c r="D279" s="943"/>
      <c r="E279" s="37"/>
      <c r="F279" s="37"/>
      <c r="G279" s="37"/>
      <c r="H279" s="53"/>
      <c r="I279" s="947"/>
      <c r="J279" s="948"/>
      <c r="K279" s="948"/>
      <c r="L279" s="948"/>
      <c r="M279" s="948"/>
      <c r="N279" s="948"/>
      <c r="O279" s="949"/>
    </row>
    <row r="280" spans="1:15" ht="12.75" hidden="1" customHeight="1" x14ac:dyDescent="0.2">
      <c r="A280" s="306"/>
      <c r="B280" s="941"/>
      <c r="C280" s="942"/>
      <c r="D280" s="943"/>
      <c r="E280" s="129"/>
      <c r="F280" s="129"/>
      <c r="G280" s="129"/>
      <c r="H280" s="53"/>
      <c r="I280" s="950"/>
      <c r="J280" s="951"/>
      <c r="K280" s="951"/>
      <c r="L280" s="951"/>
      <c r="M280" s="951"/>
      <c r="N280" s="951"/>
      <c r="O280" s="952"/>
    </row>
    <row r="281" spans="1:15" ht="12.75" hidden="1" x14ac:dyDescent="0.2">
      <c r="A281" s="938"/>
      <c r="B281" s="939"/>
      <c r="C281" s="939"/>
      <c r="D281" s="939"/>
      <c r="E281" s="939"/>
      <c r="F281" s="939"/>
      <c r="G281" s="940"/>
      <c r="H281" s="53"/>
      <c r="I281" s="17"/>
      <c r="J281" s="18"/>
      <c r="K281" s="18"/>
      <c r="L281" s="18"/>
      <c r="M281" s="18"/>
      <c r="N281" s="18"/>
      <c r="O281" s="18"/>
    </row>
    <row r="282" spans="1:15" ht="12.75" hidden="1" x14ac:dyDescent="0.2">
      <c r="A282" s="124"/>
      <c r="B282" s="941"/>
      <c r="C282" s="942"/>
      <c r="D282" s="943"/>
      <c r="E282" s="37"/>
      <c r="F282" s="37"/>
      <c r="G282" s="37"/>
      <c r="H282" s="53"/>
      <c r="I282" s="53"/>
      <c r="J282" s="53"/>
      <c r="K282" s="53"/>
      <c r="L282" s="14"/>
      <c r="M282" s="54"/>
    </row>
    <row r="283" spans="1:15" ht="12.75" hidden="1" x14ac:dyDescent="0.2">
      <c r="A283" s="124"/>
      <c r="B283" s="941"/>
      <c r="C283" s="942"/>
      <c r="D283" s="943"/>
      <c r="E283" s="37"/>
      <c r="F283" s="37"/>
      <c r="G283" s="37"/>
      <c r="H283" s="53"/>
    </row>
    <row r="284" spans="1:15" ht="12.75" hidden="1" x14ac:dyDescent="0.2">
      <c r="A284" s="124"/>
      <c r="B284" s="941"/>
      <c r="C284" s="942"/>
      <c r="D284" s="943"/>
      <c r="E284" s="37"/>
      <c r="F284" s="37"/>
      <c r="G284" s="37"/>
      <c r="H284" s="53"/>
      <c r="I284" s="252"/>
      <c r="J284" s="1009"/>
      <c r="K284" s="1010"/>
      <c r="L284" s="1011"/>
      <c r="M284" s="129"/>
      <c r="N284" s="129"/>
      <c r="O284" s="129"/>
    </row>
    <row r="285" spans="1:15" ht="12.75" hidden="1" x14ac:dyDescent="0.2">
      <c r="A285" s="124"/>
      <c r="B285" s="941"/>
      <c r="C285" s="942"/>
      <c r="D285" s="943"/>
      <c r="E285" s="37"/>
      <c r="F285" s="37"/>
      <c r="G285" s="37"/>
      <c r="H285" s="53"/>
      <c r="I285" s="318"/>
      <c r="J285" s="1009"/>
      <c r="K285" s="1010"/>
      <c r="L285" s="1011"/>
      <c r="M285" s="128"/>
      <c r="N285" s="128"/>
      <c r="O285" s="132"/>
    </row>
    <row r="286" spans="1:15" ht="12.75" hidden="1" x14ac:dyDescent="0.2">
      <c r="A286" s="124"/>
      <c r="B286" s="941"/>
      <c r="C286" s="942"/>
      <c r="D286" s="943"/>
      <c r="E286" s="37"/>
      <c r="F286" s="37"/>
      <c r="G286" s="37"/>
      <c r="H286" s="53"/>
      <c r="I286" s="315"/>
      <c r="J286" s="1009"/>
      <c r="K286" s="1010"/>
      <c r="L286" s="1011"/>
      <c r="M286" s="128"/>
      <c r="N286" s="128"/>
      <c r="O286" s="132"/>
    </row>
    <row r="287" spans="1:15" ht="12.75" hidden="1" x14ac:dyDescent="0.2">
      <c r="A287" s="124"/>
      <c r="B287" s="941"/>
      <c r="C287" s="942"/>
      <c r="D287" s="943"/>
      <c r="E287" s="37"/>
      <c r="F287" s="37"/>
      <c r="G287" s="37"/>
      <c r="H287" s="53"/>
      <c r="I287" s="315"/>
      <c r="J287" s="1009"/>
      <c r="K287" s="1010"/>
      <c r="L287" s="1011"/>
      <c r="M287" s="128"/>
      <c r="N287" s="128"/>
      <c r="O287" s="132"/>
    </row>
    <row r="288" spans="1:15" ht="12.75" hidden="1" x14ac:dyDescent="0.2">
      <c r="A288" s="124"/>
      <c r="B288" s="941"/>
      <c r="C288" s="942"/>
      <c r="D288" s="943"/>
      <c r="E288" s="37"/>
      <c r="F288" s="37"/>
      <c r="G288" s="37"/>
      <c r="H288" s="53"/>
      <c r="I288" s="315"/>
      <c r="J288" s="998"/>
      <c r="K288" s="998"/>
      <c r="L288" s="998"/>
      <c r="M288" s="344" t="str">
        <f>IF(SUM(M285:M287)=M284,"OK","STOP")</f>
        <v>OK</v>
      </c>
      <c r="N288" s="344" t="str">
        <f>IF(SUM(N285:N287)=N284,"OK","STOP")</f>
        <v>OK</v>
      </c>
      <c r="O288" s="344" t="str">
        <f>IF(SUM(O285:O287)=O284,"OK","STOP")</f>
        <v>OK</v>
      </c>
    </row>
    <row r="289" spans="1:15" ht="12.75" hidden="1" x14ac:dyDescent="0.2">
      <c r="A289" s="124"/>
      <c r="B289" s="941"/>
      <c r="C289" s="942"/>
      <c r="D289" s="943"/>
      <c r="E289" s="129"/>
      <c r="F289" s="129"/>
      <c r="G289" s="129"/>
      <c r="H289" s="53"/>
      <c r="I289" s="421" t="str">
        <f>I251</f>
        <v>Shpjegimet teknike</v>
      </c>
      <c r="J289" s="10"/>
      <c r="K289" s="10"/>
      <c r="L289" s="10"/>
      <c r="M289" s="10"/>
      <c r="N289" s="10"/>
      <c r="O289" s="10"/>
    </row>
    <row r="290" spans="1:15" ht="12.75" hidden="1" x14ac:dyDescent="0.2">
      <c r="A290" s="124"/>
      <c r="B290" s="941"/>
      <c r="C290" s="942"/>
      <c r="D290" s="943"/>
      <c r="E290" s="37"/>
      <c r="F290" s="37"/>
      <c r="G290" s="37"/>
      <c r="H290" s="53"/>
      <c r="I290" s="419">
        <f>M263</f>
        <v>0</v>
      </c>
      <c r="J290" s="983"/>
      <c r="K290" s="984"/>
      <c r="L290" s="984"/>
      <c r="M290" s="984"/>
      <c r="N290" s="984"/>
      <c r="O290" s="985"/>
    </row>
    <row r="291" spans="1:15" ht="12.75" hidden="1" x14ac:dyDescent="0.2">
      <c r="A291" s="124"/>
      <c r="B291" s="971"/>
      <c r="C291" s="972"/>
      <c r="D291" s="973"/>
      <c r="E291" s="37"/>
      <c r="F291" s="37"/>
      <c r="G291" s="37"/>
      <c r="H291" s="53"/>
      <c r="I291" s="420"/>
      <c r="J291" s="986"/>
      <c r="K291" s="987"/>
      <c r="L291" s="987"/>
      <c r="M291" s="987"/>
      <c r="N291" s="987"/>
      <c r="O291" s="988"/>
    </row>
    <row r="292" spans="1:15" ht="12.75" hidden="1" x14ac:dyDescent="0.2">
      <c r="A292" s="252"/>
      <c r="B292" s="941"/>
      <c r="C292" s="942"/>
      <c r="D292" s="311"/>
      <c r="E292" s="308"/>
      <c r="F292" s="308"/>
      <c r="G292" s="308"/>
      <c r="H292" s="53"/>
      <c r="I292" s="419">
        <f>N263</f>
        <v>0</v>
      </c>
      <c r="J292" s="983"/>
      <c r="K292" s="984"/>
      <c r="L292" s="984"/>
      <c r="M292" s="984"/>
      <c r="N292" s="984"/>
      <c r="O292" s="985"/>
    </row>
    <row r="293" spans="1:15" ht="12.75" hidden="1" x14ac:dyDescent="0.2">
      <c r="A293" s="124"/>
      <c r="B293" s="974"/>
      <c r="C293" s="975"/>
      <c r="D293" s="976"/>
      <c r="E293" s="129"/>
      <c r="F293" s="129"/>
      <c r="G293" s="129"/>
      <c r="H293" s="53"/>
      <c r="I293" s="420"/>
      <c r="J293" s="989"/>
      <c r="K293" s="990"/>
      <c r="L293" s="990"/>
      <c r="M293" s="990"/>
      <c r="N293" s="990"/>
      <c r="O293" s="991"/>
    </row>
    <row r="294" spans="1:15" ht="12.75" hidden="1" x14ac:dyDescent="0.2">
      <c r="A294" s="125"/>
      <c r="B294" s="210"/>
      <c r="C294" s="126"/>
      <c r="D294" s="126"/>
      <c r="E294" s="10"/>
      <c r="F294" s="10"/>
      <c r="G294" s="133"/>
      <c r="H294" s="53"/>
      <c r="I294" s="419">
        <f>O263</f>
        <v>0</v>
      </c>
      <c r="J294" s="983"/>
      <c r="K294" s="984"/>
      <c r="L294" s="984"/>
      <c r="M294" s="984"/>
      <c r="N294" s="984"/>
      <c r="O294" s="985"/>
    </row>
    <row r="295" spans="1:15" ht="12.75" hidden="1" x14ac:dyDescent="0.2">
      <c r="A295" s="137"/>
      <c r="B295" s="34"/>
      <c r="C295" s="34"/>
      <c r="D295" s="34"/>
      <c r="E295" s="129"/>
      <c r="F295" s="129"/>
      <c r="G295" s="129"/>
      <c r="H295" s="53"/>
      <c r="I295" s="420"/>
      <c r="J295" s="989"/>
      <c r="K295" s="990"/>
      <c r="L295" s="990"/>
      <c r="M295" s="990"/>
      <c r="N295" s="990"/>
      <c r="O295" s="991"/>
    </row>
  </sheetData>
  <sheetProtection algorithmName="SHA-512" hashValue="UFWV5exyzIdFduMIb9xRC3MyPgiVixP8IZwRv02/jnWWTaYDZUcS39PeKKXbH/n93DQV+L5+AxaoKhsLg2G1+A==" saltValue="LUzGjypKqLi0JwSRAs1Qzw==" spinCount="100000" sheet="1" objects="1" scenarios="1" selectLockedCells="1"/>
  <mergeCells count="338">
    <mergeCell ref="J294:O295"/>
    <mergeCell ref="I153:O153"/>
    <mergeCell ref="I192:O192"/>
    <mergeCell ref="I230:O230"/>
    <mergeCell ref="I72:O72"/>
    <mergeCell ref="I75:O75"/>
    <mergeCell ref="J136:O137"/>
    <mergeCell ref="J138:O139"/>
    <mergeCell ref="J140:O141"/>
    <mergeCell ref="J175:O176"/>
    <mergeCell ref="J177:O178"/>
    <mergeCell ref="J179:O180"/>
    <mergeCell ref="J214:O215"/>
    <mergeCell ref="J133:L133"/>
    <mergeCell ref="J212:L212"/>
    <mergeCell ref="J246:L246"/>
    <mergeCell ref="J247:L247"/>
    <mergeCell ref="J248:L248"/>
    <mergeCell ref="J249:L249"/>
    <mergeCell ref="J250:L250"/>
    <mergeCell ref="J252:O253"/>
    <mergeCell ref="J130:L130"/>
    <mergeCell ref="J172:L172"/>
    <mergeCell ref="J173:L173"/>
    <mergeCell ref="I150:O150"/>
    <mergeCell ref="B144:O144"/>
    <mergeCell ref="B145:O145"/>
    <mergeCell ref="A147:G147"/>
    <mergeCell ref="I147:O147"/>
    <mergeCell ref="J131:L131"/>
    <mergeCell ref="J132:L132"/>
    <mergeCell ref="B124:D124"/>
    <mergeCell ref="B125:D125"/>
    <mergeCell ref="I125:O126"/>
    <mergeCell ref="B126:D126"/>
    <mergeCell ref="A127:G127"/>
    <mergeCell ref="B128:D128"/>
    <mergeCell ref="B129:D129"/>
    <mergeCell ref="B130:D130"/>
    <mergeCell ref="B131:D131"/>
    <mergeCell ref="B132:D132"/>
    <mergeCell ref="B156:D156"/>
    <mergeCell ref="B157:D157"/>
    <mergeCell ref="B158:D158"/>
    <mergeCell ref="A152:G152"/>
    <mergeCell ref="A153:G153"/>
    <mergeCell ref="B154:D154"/>
    <mergeCell ref="B155:D155"/>
    <mergeCell ref="B138:C138"/>
    <mergeCell ref="B139:D139"/>
    <mergeCell ref="I189:O189"/>
    <mergeCell ref="B173:D173"/>
    <mergeCell ref="B174:D174"/>
    <mergeCell ref="B175:D175"/>
    <mergeCell ref="B176:D176"/>
    <mergeCell ref="B177:C177"/>
    <mergeCell ref="B178:D178"/>
    <mergeCell ref="B183:O183"/>
    <mergeCell ref="B184:O184"/>
    <mergeCell ref="A186:G186"/>
    <mergeCell ref="I186:O186"/>
    <mergeCell ref="I164:O165"/>
    <mergeCell ref="B165:D165"/>
    <mergeCell ref="B163:D163"/>
    <mergeCell ref="B164:D164"/>
    <mergeCell ref="J169:L169"/>
    <mergeCell ref="J170:L170"/>
    <mergeCell ref="J171:L171"/>
    <mergeCell ref="B288:D288"/>
    <mergeCell ref="B289:D289"/>
    <mergeCell ref="B274:D274"/>
    <mergeCell ref="B275:D275"/>
    <mergeCell ref="B276:D276"/>
    <mergeCell ref="B277:D277"/>
    <mergeCell ref="B278:D278"/>
    <mergeCell ref="B271:D271"/>
    <mergeCell ref="B272:D272"/>
    <mergeCell ref="B273:D273"/>
    <mergeCell ref="A267:G267"/>
    <mergeCell ref="A268:G268"/>
    <mergeCell ref="B269:D269"/>
    <mergeCell ref="B270:D270"/>
    <mergeCell ref="I265:O265"/>
    <mergeCell ref="B254:C254"/>
    <mergeCell ref="B255:D255"/>
    <mergeCell ref="B290:D290"/>
    <mergeCell ref="B291:D291"/>
    <mergeCell ref="B292:C292"/>
    <mergeCell ref="B293:D293"/>
    <mergeCell ref="I279:O280"/>
    <mergeCell ref="B280:D280"/>
    <mergeCell ref="A281:G281"/>
    <mergeCell ref="B282:D282"/>
    <mergeCell ref="B283:D283"/>
    <mergeCell ref="B284:D284"/>
    <mergeCell ref="B285:D285"/>
    <mergeCell ref="B286:D286"/>
    <mergeCell ref="B287:D287"/>
    <mergeCell ref="J284:L284"/>
    <mergeCell ref="J285:L285"/>
    <mergeCell ref="J286:L286"/>
    <mergeCell ref="J287:L287"/>
    <mergeCell ref="J288:L288"/>
    <mergeCell ref="J290:O291"/>
    <mergeCell ref="J292:O293"/>
    <mergeCell ref="B279:D279"/>
    <mergeCell ref="B260:O260"/>
    <mergeCell ref="B261:O261"/>
    <mergeCell ref="A262:G262"/>
    <mergeCell ref="I262:O262"/>
    <mergeCell ref="J254:O255"/>
    <mergeCell ref="J256:O257"/>
    <mergeCell ref="B245:D245"/>
    <mergeCell ref="B246:D246"/>
    <mergeCell ref="B247:D247"/>
    <mergeCell ref="B248:D248"/>
    <mergeCell ref="B249:D249"/>
    <mergeCell ref="B250:D250"/>
    <mergeCell ref="B251:D251"/>
    <mergeCell ref="B252:D252"/>
    <mergeCell ref="B253:D253"/>
    <mergeCell ref="B240:D240"/>
    <mergeCell ref="B241:D241"/>
    <mergeCell ref="I241:O242"/>
    <mergeCell ref="B242:D242"/>
    <mergeCell ref="A243:G243"/>
    <mergeCell ref="B244:D244"/>
    <mergeCell ref="B235:D235"/>
    <mergeCell ref="B236:D236"/>
    <mergeCell ref="B237:D237"/>
    <mergeCell ref="B238:D238"/>
    <mergeCell ref="B239:D239"/>
    <mergeCell ref="B232:D232"/>
    <mergeCell ref="B233:D233"/>
    <mergeCell ref="B234:D234"/>
    <mergeCell ref="A229:G229"/>
    <mergeCell ref="A230:G230"/>
    <mergeCell ref="B231:D231"/>
    <mergeCell ref="A224:G224"/>
    <mergeCell ref="I224:O224"/>
    <mergeCell ref="I227:O227"/>
    <mergeCell ref="B214:D214"/>
    <mergeCell ref="B215:D215"/>
    <mergeCell ref="B216:C216"/>
    <mergeCell ref="B217:D217"/>
    <mergeCell ref="B222:O222"/>
    <mergeCell ref="B223:O223"/>
    <mergeCell ref="J216:O217"/>
    <mergeCell ref="J218:O219"/>
    <mergeCell ref="A205:G205"/>
    <mergeCell ref="B206:D206"/>
    <mergeCell ref="B207:D207"/>
    <mergeCell ref="B208:D208"/>
    <mergeCell ref="B209:D209"/>
    <mergeCell ref="B210:D210"/>
    <mergeCell ref="B211:D211"/>
    <mergeCell ref="B212:D212"/>
    <mergeCell ref="B213:D213"/>
    <mergeCell ref="J208:L208"/>
    <mergeCell ref="J209:L209"/>
    <mergeCell ref="J210:L210"/>
    <mergeCell ref="J211:L211"/>
    <mergeCell ref="B201:D201"/>
    <mergeCell ref="B202:D202"/>
    <mergeCell ref="B203:D203"/>
    <mergeCell ref="I203:O204"/>
    <mergeCell ref="B204:D204"/>
    <mergeCell ref="B196:D196"/>
    <mergeCell ref="B197:D197"/>
    <mergeCell ref="B198:D198"/>
    <mergeCell ref="B199:D199"/>
    <mergeCell ref="B195:D195"/>
    <mergeCell ref="J188:K188"/>
    <mergeCell ref="A191:G191"/>
    <mergeCell ref="A192:G192"/>
    <mergeCell ref="B200:D200"/>
    <mergeCell ref="B133:D133"/>
    <mergeCell ref="B134:D134"/>
    <mergeCell ref="B135:D135"/>
    <mergeCell ref="B136:D136"/>
    <mergeCell ref="B137:D137"/>
    <mergeCell ref="B193:D193"/>
    <mergeCell ref="B194:D194"/>
    <mergeCell ref="J134:L134"/>
    <mergeCell ref="A166:G166"/>
    <mergeCell ref="B167:D167"/>
    <mergeCell ref="B168:D168"/>
    <mergeCell ref="B169:D169"/>
    <mergeCell ref="B170:D170"/>
    <mergeCell ref="B171:D171"/>
    <mergeCell ref="B172:D172"/>
    <mergeCell ref="B159:D159"/>
    <mergeCell ref="B160:D160"/>
    <mergeCell ref="B161:D161"/>
    <mergeCell ref="B162:D162"/>
    <mergeCell ref="B119:D119"/>
    <mergeCell ref="B120:D120"/>
    <mergeCell ref="B121:D121"/>
    <mergeCell ref="B122:D122"/>
    <mergeCell ref="B123:D123"/>
    <mergeCell ref="B105:O105"/>
    <mergeCell ref="B106:O106"/>
    <mergeCell ref="J95:L95"/>
    <mergeCell ref="J97:O98"/>
    <mergeCell ref="J99:O100"/>
    <mergeCell ref="J101:O102"/>
    <mergeCell ref="B116:D116"/>
    <mergeCell ref="B117:D117"/>
    <mergeCell ref="B118:D118"/>
    <mergeCell ref="A113:G113"/>
    <mergeCell ref="A114:G114"/>
    <mergeCell ref="B115:D115"/>
    <mergeCell ref="A108:G108"/>
    <mergeCell ref="I108:O108"/>
    <mergeCell ref="I111:O111"/>
    <mergeCell ref="I114:O114"/>
    <mergeCell ref="I86:O87"/>
    <mergeCell ref="B87:D87"/>
    <mergeCell ref="A88:G88"/>
    <mergeCell ref="B89:D89"/>
    <mergeCell ref="B90:D90"/>
    <mergeCell ref="B97:D97"/>
    <mergeCell ref="B98:D98"/>
    <mergeCell ref="B99:C99"/>
    <mergeCell ref="B100:D100"/>
    <mergeCell ref="J91:L91"/>
    <mergeCell ref="J92:L92"/>
    <mergeCell ref="J93:L93"/>
    <mergeCell ref="J94:L94"/>
    <mergeCell ref="B91:D91"/>
    <mergeCell ref="B92:D92"/>
    <mergeCell ref="B93:D93"/>
    <mergeCell ref="B94:D94"/>
    <mergeCell ref="B95:D95"/>
    <mergeCell ref="B96:D96"/>
    <mergeCell ref="B79:D79"/>
    <mergeCell ref="B80:D80"/>
    <mergeCell ref="B81:D81"/>
    <mergeCell ref="B82:D82"/>
    <mergeCell ref="B83:D83"/>
    <mergeCell ref="B84:D84"/>
    <mergeCell ref="B85:D85"/>
    <mergeCell ref="B86:D86"/>
    <mergeCell ref="A75:G75"/>
    <mergeCell ref="B76:D76"/>
    <mergeCell ref="B77:D77"/>
    <mergeCell ref="B78:D78"/>
    <mergeCell ref="A74:G74"/>
    <mergeCell ref="B67:O67"/>
    <mergeCell ref="A69:G69"/>
    <mergeCell ref="I69:O69"/>
    <mergeCell ref="A57:K57"/>
    <mergeCell ref="A58:L58"/>
    <mergeCell ref="A59:L59"/>
    <mergeCell ref="A60:K60"/>
    <mergeCell ref="A61:L61"/>
    <mergeCell ref="A62:L62"/>
    <mergeCell ref="A63:K63"/>
    <mergeCell ref="B66:O66"/>
    <mergeCell ref="A53:L53"/>
    <mergeCell ref="A54:K54"/>
    <mergeCell ref="A55:L55"/>
    <mergeCell ref="A56:L56"/>
    <mergeCell ref="B41:D41"/>
    <mergeCell ref="B42:D42"/>
    <mergeCell ref="B43:D43"/>
    <mergeCell ref="B44:D44"/>
    <mergeCell ref="B45:C45"/>
    <mergeCell ref="B46:D46"/>
    <mergeCell ref="J43:O48"/>
    <mergeCell ref="J41:L41"/>
    <mergeCell ref="A34:G34"/>
    <mergeCell ref="B35:D35"/>
    <mergeCell ref="B36:D36"/>
    <mergeCell ref="B37:D37"/>
    <mergeCell ref="B38:D38"/>
    <mergeCell ref="B39:D39"/>
    <mergeCell ref="B40:D40"/>
    <mergeCell ref="A50:O50"/>
    <mergeCell ref="A52:L52"/>
    <mergeCell ref="J37:L37"/>
    <mergeCell ref="B27:D27"/>
    <mergeCell ref="B28:D28"/>
    <mergeCell ref="B29:D29"/>
    <mergeCell ref="B30:D30"/>
    <mergeCell ref="B31:D31"/>
    <mergeCell ref="B32:D32"/>
    <mergeCell ref="A21:G21"/>
    <mergeCell ref="B22:D22"/>
    <mergeCell ref="I22:O22"/>
    <mergeCell ref="B23:D23"/>
    <mergeCell ref="J23:L26"/>
    <mergeCell ref="B24:D24"/>
    <mergeCell ref="B25:D25"/>
    <mergeCell ref="B26:D26"/>
    <mergeCell ref="I32:O33"/>
    <mergeCell ref="B33:D33"/>
    <mergeCell ref="A15:G15"/>
    <mergeCell ref="I15:O15"/>
    <mergeCell ref="I18:O18"/>
    <mergeCell ref="A20:G20"/>
    <mergeCell ref="A11:B11"/>
    <mergeCell ref="C11:H11"/>
    <mergeCell ref="I11:K11"/>
    <mergeCell ref="L11:O11"/>
    <mergeCell ref="A13:O13"/>
    <mergeCell ref="B14:O14"/>
    <mergeCell ref="A17:G17"/>
    <mergeCell ref="A9:B9"/>
    <mergeCell ref="C9:H9"/>
    <mergeCell ref="I9:K9"/>
    <mergeCell ref="L9:O9"/>
    <mergeCell ref="A10:B10"/>
    <mergeCell ref="C10:H10"/>
    <mergeCell ref="I10:K10"/>
    <mergeCell ref="L10:O10"/>
    <mergeCell ref="A7:B7"/>
    <mergeCell ref="C7:H7"/>
    <mergeCell ref="I7:K7"/>
    <mergeCell ref="L7:O7"/>
    <mergeCell ref="A8:B8"/>
    <mergeCell ref="C8:H8"/>
    <mergeCell ref="I8:K8"/>
    <mergeCell ref="L8:O8"/>
    <mergeCell ref="A5:B5"/>
    <mergeCell ref="C5:H5"/>
    <mergeCell ref="I5:K5"/>
    <mergeCell ref="L5:O5"/>
    <mergeCell ref="A6:B6"/>
    <mergeCell ref="C6:H6"/>
    <mergeCell ref="I6:K6"/>
    <mergeCell ref="L6:O6"/>
    <mergeCell ref="B1:O1"/>
    <mergeCell ref="B2:O2"/>
    <mergeCell ref="A3:B3"/>
    <mergeCell ref="C3:O3"/>
    <mergeCell ref="A4:B4"/>
    <mergeCell ref="C4:O4"/>
  </mergeCells>
  <dataValidations disablePrompts="1" count="1">
    <dataValidation type="whole" errorStyle="warning" allowBlank="1" showInputMessage="1" showErrorMessage="1" errorTitle="CEILING TOO DEEP" sqref="M54:O54 M57:O57 M60:O60 M63:O65">
      <formula1>0</formula1>
      <formula2>1000000000</formula2>
    </dataValidation>
  </dataValidations>
  <pageMargins left="0.78740157480314965" right="0.70866141732283472" top="0.98425196850393704" bottom="0.78740157480314965" header="0.43307086614173229" footer="0.31496062992125984"/>
  <pageSetup paperSize="256" scale="77" fitToHeight="0" orientation="landscape" r:id="rId1"/>
  <headerFooter>
    <oddHeader>&amp;LPROGRAMI BUXHETOR AFATMESËM&amp;C&amp;8 28 Shkurt 2019&amp;R&amp;A</oddHeader>
    <oddFooter>&amp;L&amp;8Copyright for Albania: Ministry of Finance and Economy / Local Finance Directory&amp;R1</oddFooter>
  </headerFooter>
  <rowBreaks count="8" manualBreakCount="8">
    <brk id="12" max="16383" man="1"/>
    <brk id="49" max="16383" man="1"/>
    <brk id="65" max="16383" man="1"/>
    <brk id="104" max="16383" man="1"/>
    <brk id="143" max="16383" man="1"/>
    <brk id="182" max="16383" man="1"/>
    <brk id="221" max="16383" man="1"/>
    <brk id="259" max="16383" man="1"/>
  </row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1">
    <tabColor rgb="FFFF0000"/>
    <pageSetUpPr fitToPage="1"/>
  </sheetPr>
  <dimension ref="A1:O295"/>
  <sheetViews>
    <sheetView showGridLines="0" zoomScaleNormal="100" workbookViewId="0">
      <selection activeCell="M115" sqref="M115"/>
    </sheetView>
  </sheetViews>
  <sheetFormatPr defaultColWidth="9.140625" defaultRowHeight="17.25" customHeight="1" x14ac:dyDescent="0.2"/>
  <cols>
    <col min="1" max="1" width="25.85546875" style="98" customWidth="1"/>
    <col min="2" max="7" width="9" style="98" customWidth="1"/>
    <col min="8" max="8" width="2.7109375" style="98" customWidth="1"/>
    <col min="9" max="9" width="29.7109375" style="98" customWidth="1"/>
    <col min="10" max="15" width="9" style="98" customWidth="1"/>
    <col min="16" max="16384" width="9.140625" style="98"/>
  </cols>
  <sheetData>
    <row r="1" spans="1:15" ht="13.5" customHeight="1" x14ac:dyDescent="0.2">
      <c r="A1" s="342" t="str">
        <f>'(B2) Struktura Organizative'!A5</f>
        <v>Numër</v>
      </c>
      <c r="B1" s="1008" t="str">
        <f>'(B2) Struktura Organizative'!B5</f>
        <v>Emri i Nënfunksionit</v>
      </c>
      <c r="C1" s="1008"/>
      <c r="D1" s="1008"/>
      <c r="E1" s="1008"/>
      <c r="F1" s="1008"/>
      <c r="G1" s="1008"/>
      <c r="H1" s="1008"/>
      <c r="I1" s="1008"/>
      <c r="J1" s="1008"/>
      <c r="K1" s="1008"/>
      <c r="L1" s="1008"/>
      <c r="M1" s="1008"/>
      <c r="N1" s="1008"/>
      <c r="O1" s="1008"/>
    </row>
    <row r="2" spans="1:15" s="121" customFormat="1" ht="18.75" customHeight="1" x14ac:dyDescent="0.25">
      <c r="A2" s="310" t="str">
        <f>'(G1) Fjalori'!A72</f>
        <v>Nënfunksioni 9</v>
      </c>
      <c r="B2" s="835" t="str">
        <f>+VLOOKUP($A2,'(B2) Struktura Organizative'!$A7:$E68,2,FALSE)</f>
        <v>047 Industri të tjera</v>
      </c>
      <c r="C2" s="835"/>
      <c r="D2" s="835"/>
      <c r="E2" s="835"/>
      <c r="F2" s="835"/>
      <c r="G2" s="835"/>
      <c r="H2" s="835"/>
      <c r="I2" s="835"/>
      <c r="J2" s="835"/>
      <c r="K2" s="835"/>
      <c r="L2" s="835"/>
      <c r="M2" s="835"/>
      <c r="N2" s="835"/>
      <c r="O2" s="835"/>
    </row>
    <row r="3" spans="1:15" ht="12.75" customHeight="1" x14ac:dyDescent="0.2">
      <c r="A3" s="925" t="str">
        <f>'(B2) Struktura Organizative'!C5</f>
        <v>Drejtoria / Departamenti</v>
      </c>
      <c r="B3" s="926"/>
      <c r="C3" s="925" t="str">
        <f>'(B2) Struktura Organizative'!D5</f>
        <v>Kryetari i programit</v>
      </c>
      <c r="D3" s="927"/>
      <c r="E3" s="927"/>
      <c r="F3" s="927"/>
      <c r="G3" s="927"/>
      <c r="H3" s="927"/>
      <c r="I3" s="927"/>
      <c r="J3" s="927"/>
      <c r="K3" s="927"/>
      <c r="L3" s="927"/>
      <c r="M3" s="927"/>
      <c r="N3" s="927"/>
      <c r="O3" s="926"/>
    </row>
    <row r="4" spans="1:15" ht="12.75" customHeight="1" x14ac:dyDescent="0.2">
      <c r="A4" s="928"/>
      <c r="B4" s="929"/>
      <c r="C4" s="930">
        <f>+VLOOKUP($A2,'(B2) Struktura Organizative'!$A7:$E68,4,FALSE)</f>
        <v>0</v>
      </c>
      <c r="D4" s="931"/>
      <c r="E4" s="931"/>
      <c r="F4" s="931"/>
      <c r="G4" s="931"/>
      <c r="H4" s="931"/>
      <c r="I4" s="931"/>
      <c r="J4" s="931"/>
      <c r="K4" s="931"/>
      <c r="L4" s="931"/>
      <c r="M4" s="931"/>
      <c r="N4" s="931"/>
      <c r="O4" s="932"/>
    </row>
    <row r="5" spans="1:15" ht="27" customHeight="1" x14ac:dyDescent="0.2">
      <c r="A5" s="919"/>
      <c r="B5" s="920"/>
      <c r="C5" s="921" t="str">
        <f>'(B3) Struktura Funksionale'!C5</f>
        <v>Emri i programit</v>
      </c>
      <c r="D5" s="922"/>
      <c r="E5" s="922"/>
      <c r="F5" s="922"/>
      <c r="G5" s="922"/>
      <c r="H5" s="923"/>
      <c r="I5" s="921" t="str">
        <f>'(B3) Struktura Funksionale'!D5</f>
        <v>Programi:  detyrueshme / shtesë</v>
      </c>
      <c r="J5" s="922"/>
      <c r="K5" s="923"/>
      <c r="L5" s="924" t="str">
        <f>'(B3) Struktura Funksionale'!E5</f>
        <v>Programi: I veti / I deleguar / Transferuar</v>
      </c>
      <c r="M5" s="924"/>
      <c r="N5" s="924"/>
      <c r="O5" s="924"/>
    </row>
    <row r="6" spans="1:15" ht="13.5" customHeight="1" x14ac:dyDescent="0.2">
      <c r="A6" s="914" t="str">
        <f>'(B3) Struktura Funksionale'!A54</f>
        <v>Programi 9a</v>
      </c>
      <c r="B6" s="915"/>
      <c r="C6" s="916" t="str">
        <f>VLOOKUP($A6,'(B3) Struktura Funksionale'!$A$7:$E$146,3,FALSE)</f>
        <v>Projekte Zhvillimi</v>
      </c>
      <c r="D6" s="917"/>
      <c r="E6" s="917"/>
      <c r="F6" s="917"/>
      <c r="G6" s="917"/>
      <c r="H6" s="918"/>
      <c r="I6" s="916" t="str">
        <f>VLOOKUP($A6,'(B3) Struktura Funksionale'!$A$7:$E$146,4,FALSE)</f>
        <v>E detyrueshme</v>
      </c>
      <c r="J6" s="917"/>
      <c r="K6" s="918"/>
      <c r="L6" s="916" t="str">
        <f>VLOOKUP($A6,'(B3) Struktura Funksionale'!$A$7:$E$146,5,FALSE)</f>
        <v>I veti</v>
      </c>
      <c r="M6" s="917"/>
      <c r="N6" s="917"/>
      <c r="O6" s="918"/>
    </row>
    <row r="7" spans="1:15" ht="13.5" customHeight="1" x14ac:dyDescent="0.2">
      <c r="A7" s="914" t="str">
        <f>'(B3) Struktura Funksionale'!A55</f>
        <v>Programi 9b</v>
      </c>
      <c r="B7" s="915"/>
      <c r="C7" s="916" t="str">
        <f>VLOOKUP($A7,'(B3) Struktura Funksionale'!$A$7:$E$146,3,FALSE)</f>
        <v>Zhvillimi i turizmit</v>
      </c>
      <c r="D7" s="917"/>
      <c r="E7" s="917"/>
      <c r="F7" s="917"/>
      <c r="G7" s="917"/>
      <c r="H7" s="918"/>
      <c r="I7" s="916" t="str">
        <f>VLOOKUP($A7,'(B3) Struktura Funksionale'!$A$7:$E$146,4,FALSE)</f>
        <v>E detyrueshme</v>
      </c>
      <c r="J7" s="917"/>
      <c r="K7" s="918"/>
      <c r="L7" s="916" t="str">
        <f>VLOOKUP($A7,'(B3) Struktura Funksionale'!$A$7:$E$146,5,FALSE)</f>
        <v>I veti</v>
      </c>
      <c r="M7" s="917"/>
      <c r="N7" s="917"/>
      <c r="O7" s="918"/>
    </row>
    <row r="8" spans="1:15" ht="13.5" hidden="1" customHeight="1" x14ac:dyDescent="0.2">
      <c r="A8" s="914" t="str">
        <f>'(B3) Struktura Funksionale'!A56</f>
        <v>Programi 9c</v>
      </c>
      <c r="B8" s="915"/>
      <c r="C8" s="916" t="str">
        <f>VLOOKUP($A8,'(B3) Struktura Funksionale'!$A$7:$E$146,3,FALSE)</f>
        <v>Rekreacioni</v>
      </c>
      <c r="D8" s="917"/>
      <c r="E8" s="917"/>
      <c r="F8" s="917"/>
      <c r="G8" s="917"/>
      <c r="H8" s="918"/>
      <c r="I8" s="916" t="str">
        <f>VLOOKUP($A8,'(B3) Struktura Funksionale'!$A$7:$E$146,4,FALSE)</f>
        <v>E detyrueshme</v>
      </c>
      <c r="J8" s="917"/>
      <c r="K8" s="918"/>
      <c r="L8" s="916" t="str">
        <f>VLOOKUP($A8,'(B3) Struktura Funksionale'!$A$7:$E$146,5,FALSE)</f>
        <v>I veti</v>
      </c>
      <c r="M8" s="917"/>
      <c r="N8" s="917"/>
      <c r="O8" s="918"/>
    </row>
    <row r="9" spans="1:15" ht="13.5" customHeight="1" x14ac:dyDescent="0.2">
      <c r="A9" s="914" t="str">
        <f>'(B3) Struktura Funksionale'!A57</f>
        <v>Programi 9d</v>
      </c>
      <c r="B9" s="915"/>
      <c r="C9" s="916">
        <f>VLOOKUP($A9,'(B3) Struktura Funksionale'!$A$7:$E$146,3,FALSE)</f>
        <v>0</v>
      </c>
      <c r="D9" s="917"/>
      <c r="E9" s="917"/>
      <c r="F9" s="917"/>
      <c r="G9" s="917"/>
      <c r="H9" s="918"/>
      <c r="I9" s="916">
        <f>VLOOKUP($A9,'(B3) Struktura Funksionale'!$A$7:$E$146,4,FALSE)</f>
        <v>0</v>
      </c>
      <c r="J9" s="917"/>
      <c r="K9" s="918"/>
      <c r="L9" s="916">
        <f>VLOOKUP($A9,'(B3) Struktura Funksionale'!$A$7:$E$146,5,FALSE)</f>
        <v>0</v>
      </c>
      <c r="M9" s="917"/>
      <c r="N9" s="917"/>
      <c r="O9" s="918"/>
    </row>
    <row r="10" spans="1:15" ht="13.5" hidden="1" customHeight="1" x14ac:dyDescent="0.2">
      <c r="A10" s="914"/>
      <c r="B10" s="915"/>
      <c r="C10" s="916"/>
      <c r="D10" s="917"/>
      <c r="E10" s="917"/>
      <c r="F10" s="917"/>
      <c r="G10" s="917"/>
      <c r="H10" s="918"/>
      <c r="I10" s="916"/>
      <c r="J10" s="917"/>
      <c r="K10" s="918"/>
      <c r="L10" s="916"/>
      <c r="M10" s="917"/>
      <c r="N10" s="917"/>
      <c r="O10" s="918"/>
    </row>
    <row r="11" spans="1:15" ht="13.5" hidden="1" customHeight="1" x14ac:dyDescent="0.2">
      <c r="A11" s="914"/>
      <c r="B11" s="915"/>
      <c r="C11" s="916"/>
      <c r="D11" s="917"/>
      <c r="E11" s="917"/>
      <c r="F11" s="917"/>
      <c r="G11" s="917"/>
      <c r="H11" s="918"/>
      <c r="I11" s="916"/>
      <c r="J11" s="917"/>
      <c r="K11" s="918"/>
      <c r="L11" s="916"/>
      <c r="M11" s="917"/>
      <c r="N11" s="917"/>
      <c r="O11" s="918"/>
    </row>
    <row r="12" spans="1:15" ht="11.25" customHeight="1" x14ac:dyDescent="0.2"/>
    <row r="13" spans="1:15" ht="21" customHeight="1" x14ac:dyDescent="0.25">
      <c r="A13" s="933" t="str">
        <f>'(G1) Fjalori'!A359</f>
        <v>PËRMBLEDHJE E KËRKESËS BUXHETORE</v>
      </c>
      <c r="B13" s="934"/>
      <c r="C13" s="935"/>
      <c r="D13" s="935"/>
      <c r="E13" s="935"/>
      <c r="F13" s="935"/>
      <c r="G13" s="935"/>
      <c r="H13" s="935"/>
      <c r="I13" s="935"/>
      <c r="J13" s="935"/>
      <c r="K13" s="935"/>
      <c r="L13" s="935"/>
      <c r="M13" s="935"/>
      <c r="N13" s="935"/>
      <c r="O13" s="936"/>
    </row>
    <row r="14" spans="1:15" s="214" customFormat="1" ht="21" customHeight="1" x14ac:dyDescent="0.25">
      <c r="A14" s="213" t="str">
        <f>A2</f>
        <v>Nënfunksioni 9</v>
      </c>
      <c r="B14" s="937" t="str">
        <f>B$2</f>
        <v>047 Industri të tjera</v>
      </c>
      <c r="C14" s="937"/>
      <c r="D14" s="937"/>
      <c r="E14" s="937"/>
      <c r="F14" s="937"/>
      <c r="G14" s="937"/>
      <c r="H14" s="937"/>
      <c r="I14" s="937"/>
      <c r="J14" s="937"/>
      <c r="K14" s="937"/>
      <c r="L14" s="937"/>
      <c r="M14" s="937"/>
      <c r="N14" s="937"/>
      <c r="O14" s="937"/>
    </row>
    <row r="15" spans="1:15" ht="21" customHeight="1" x14ac:dyDescent="0.2">
      <c r="A15" s="933" t="str">
        <f>'(G1) Fjalori'!A384</f>
        <v>SHPENZIME TË PRITSHME</v>
      </c>
      <c r="B15" s="934"/>
      <c r="C15" s="934"/>
      <c r="D15" s="934"/>
      <c r="E15" s="934"/>
      <c r="F15" s="934"/>
      <c r="G15" s="954"/>
      <c r="H15" s="131"/>
      <c r="I15" s="955" t="str">
        <f>I29</f>
        <v xml:space="preserve">TË ARDHURAT E PRITSHME </v>
      </c>
      <c r="J15" s="934"/>
      <c r="K15" s="934"/>
      <c r="L15" s="934"/>
      <c r="M15" s="934"/>
      <c r="N15" s="934"/>
      <c r="O15" s="954"/>
    </row>
    <row r="16" spans="1:15" s="121" customFormat="1" ht="20.25" customHeight="1" x14ac:dyDescent="0.25">
      <c r="A16" s="211"/>
      <c r="B16" s="249">
        <f>'(B1)Informacion i përgjithshëm '!B5</f>
        <v>2019</v>
      </c>
      <c r="C16" s="249">
        <f>'(B1)Informacion i përgjithshëm '!B6</f>
        <v>2020</v>
      </c>
      <c r="D16" s="249">
        <f>'(B1)Informacion i përgjithshëm '!B7</f>
        <v>2021</v>
      </c>
      <c r="E16" s="250">
        <f>'(B1)Informacion i përgjithshëm '!B8</f>
        <v>2022</v>
      </c>
      <c r="F16" s="250">
        <f>'(B1)Informacion i përgjithshëm '!B9</f>
        <v>2023</v>
      </c>
      <c r="G16" s="250">
        <f>'(B1)Informacion i përgjithshëm '!B10</f>
        <v>2024</v>
      </c>
      <c r="H16" s="212"/>
      <c r="I16" s="307"/>
      <c r="J16" s="249">
        <f t="shared" ref="J16:O16" si="0">B16</f>
        <v>2019</v>
      </c>
      <c r="K16" s="249">
        <f t="shared" si="0"/>
        <v>2020</v>
      </c>
      <c r="L16" s="249">
        <f t="shared" si="0"/>
        <v>2021</v>
      </c>
      <c r="M16" s="250">
        <f t="shared" si="0"/>
        <v>2022</v>
      </c>
      <c r="N16" s="250">
        <f t="shared" si="0"/>
        <v>2023</v>
      </c>
      <c r="O16" s="250">
        <f t="shared" si="0"/>
        <v>2024</v>
      </c>
    </row>
    <row r="17" spans="1:15" ht="12.75" x14ac:dyDescent="0.2">
      <c r="A17" s="953"/>
      <c r="B17" s="953"/>
      <c r="C17" s="953"/>
      <c r="D17" s="953"/>
      <c r="E17" s="953"/>
      <c r="F17" s="953"/>
      <c r="G17" s="953"/>
      <c r="H17" s="131"/>
    </row>
    <row r="18" spans="1:15" ht="12.75" x14ac:dyDescent="0.2">
      <c r="A18" s="137" t="str">
        <f>A15</f>
        <v>SHPENZIME TË PRITSHME</v>
      </c>
      <c r="B18" s="34">
        <f t="shared" ref="B18:G18" si="1">B72+B111+B150+B189+B227+B265</f>
        <v>10655</v>
      </c>
      <c r="C18" s="34">
        <f t="shared" si="1"/>
        <v>7418</v>
      </c>
      <c r="D18" s="34">
        <f t="shared" si="1"/>
        <v>9003</v>
      </c>
      <c r="E18" s="129">
        <f t="shared" si="1"/>
        <v>8474</v>
      </c>
      <c r="F18" s="129">
        <f t="shared" si="1"/>
        <v>8474</v>
      </c>
      <c r="G18" s="129">
        <f t="shared" si="1"/>
        <v>8474</v>
      </c>
      <c r="H18" s="131"/>
      <c r="I18" s="938" t="str">
        <f>'(G1) Fjalori'!A385</f>
        <v>VLERËSIM I ARDHURAVE NGA TARIFAT</v>
      </c>
      <c r="J18" s="939"/>
      <c r="K18" s="939"/>
      <c r="L18" s="939"/>
      <c r="M18" s="939"/>
      <c r="N18" s="939"/>
      <c r="O18" s="940"/>
    </row>
    <row r="19" spans="1:15" ht="12.75" x14ac:dyDescent="0.2">
      <c r="A19" s="125"/>
      <c r="B19" s="210"/>
      <c r="C19" s="126"/>
      <c r="D19" s="126"/>
      <c r="E19" s="10"/>
      <c r="F19" s="10"/>
      <c r="G19" s="133"/>
      <c r="H19" s="10"/>
      <c r="I19" s="137" t="str">
        <f>'(G1) Fjalori'!A388</f>
        <v>VLERËSIM I ARDHURAVE NGA TARIFAT</v>
      </c>
      <c r="J19" s="35">
        <f t="shared" ref="J19:O19" si="2">J73+J112+J151+J190+J228+J266</f>
        <v>0</v>
      </c>
      <c r="K19" s="35">
        <f t="shared" si="2"/>
        <v>0</v>
      </c>
      <c r="L19" s="34">
        <f t="shared" si="2"/>
        <v>0</v>
      </c>
      <c r="M19" s="129">
        <f t="shared" si="2"/>
        <v>0</v>
      </c>
      <c r="N19" s="129">
        <f t="shared" si="2"/>
        <v>0</v>
      </c>
      <c r="O19" s="129">
        <f t="shared" si="2"/>
        <v>0</v>
      </c>
    </row>
    <row r="20" spans="1:15" ht="12.75" x14ac:dyDescent="0.2">
      <c r="A20" s="944" t="str">
        <f>A15</f>
        <v>SHPENZIME TË PRITSHME</v>
      </c>
      <c r="B20" s="945"/>
      <c r="C20" s="945"/>
      <c r="D20" s="945"/>
      <c r="E20" s="945"/>
      <c r="F20" s="945"/>
      <c r="G20" s="946"/>
      <c r="H20" s="10"/>
    </row>
    <row r="21" spans="1:15" ht="12.75" customHeight="1" x14ac:dyDescent="0.2">
      <c r="A21" s="938" t="str">
        <f>'(G1) Fjalori'!A382</f>
        <v>KOSTO DIREKTE PËR PROJEKTET DHE SHPENZIMET KAPITALE</v>
      </c>
      <c r="B21" s="939"/>
      <c r="C21" s="939"/>
      <c r="D21" s="939"/>
      <c r="E21" s="939"/>
      <c r="F21" s="939"/>
      <c r="G21" s="940"/>
      <c r="H21" s="31"/>
    </row>
    <row r="22" spans="1:15" ht="12.75" customHeight="1" x14ac:dyDescent="0.2">
      <c r="A22" s="124" t="str">
        <f>'(G1) Fjalori'!A360</f>
        <v>Pagat</v>
      </c>
      <c r="B22" s="941">
        <f>'(G1) Fjalori'!C360</f>
        <v>600</v>
      </c>
      <c r="C22" s="942"/>
      <c r="D22" s="943"/>
      <c r="E22" s="305">
        <f t="shared" ref="E22:G33" si="3">E76+E115+E154+E193+E231+E269</f>
        <v>0</v>
      </c>
      <c r="F22" s="305">
        <f t="shared" si="3"/>
        <v>0</v>
      </c>
      <c r="G22" s="305">
        <f t="shared" si="3"/>
        <v>0</v>
      </c>
      <c r="H22" s="31"/>
      <c r="I22" s="938" t="str">
        <f>'(G1) Fjalori'!A389</f>
        <v>VLERËSIMI I TË ARDHURAVE ME DESTINACION</v>
      </c>
      <c r="J22" s="939"/>
      <c r="K22" s="939"/>
      <c r="L22" s="939"/>
      <c r="M22" s="939"/>
      <c r="N22" s="939"/>
      <c r="O22" s="940"/>
    </row>
    <row r="23" spans="1:15" ht="12.75" customHeight="1" x14ac:dyDescent="0.2">
      <c r="A23" s="124" t="str">
        <f>'(G1) Fjalori'!A361</f>
        <v>Sigurimet Shoqërore</v>
      </c>
      <c r="B23" s="941">
        <f>'(G1) Fjalori'!C361</f>
        <v>601</v>
      </c>
      <c r="C23" s="942"/>
      <c r="D23" s="943"/>
      <c r="E23" s="305">
        <f t="shared" si="3"/>
        <v>0</v>
      </c>
      <c r="F23" s="305">
        <f t="shared" si="3"/>
        <v>0</v>
      </c>
      <c r="G23" s="305">
        <f t="shared" si="3"/>
        <v>0</v>
      </c>
      <c r="H23" s="31"/>
      <c r="I23" s="252" t="str">
        <f>'(G1) Fjalori'!A390</f>
        <v>Transferta e kushtëzuar</v>
      </c>
      <c r="J23" s="956"/>
      <c r="K23" s="953"/>
      <c r="L23" s="957"/>
      <c r="M23" s="305">
        <f t="shared" ref="M23:O27" si="4">M76+M115+M154+M193+M231+M269</f>
        <v>0</v>
      </c>
      <c r="N23" s="305">
        <f t="shared" si="4"/>
        <v>0</v>
      </c>
      <c r="O23" s="305">
        <f t="shared" si="4"/>
        <v>0</v>
      </c>
    </row>
    <row r="24" spans="1:15" ht="12.75" customHeight="1" x14ac:dyDescent="0.2">
      <c r="A24" s="124" t="str">
        <f>'(G1) Fjalori'!A362</f>
        <v>Mallra dhe shërbime</v>
      </c>
      <c r="B24" s="941">
        <f>'(G1) Fjalori'!C362</f>
        <v>602</v>
      </c>
      <c r="C24" s="942"/>
      <c r="D24" s="943"/>
      <c r="E24" s="305">
        <f t="shared" si="3"/>
        <v>0</v>
      </c>
      <c r="F24" s="305">
        <f t="shared" si="3"/>
        <v>0</v>
      </c>
      <c r="G24" s="305">
        <f t="shared" si="3"/>
        <v>0</v>
      </c>
      <c r="H24" s="53"/>
      <c r="I24" s="252" t="str">
        <f>'(G1) Fjalori'!A391</f>
        <v>Trasferta Specifike</v>
      </c>
      <c r="J24" s="958"/>
      <c r="K24" s="959"/>
      <c r="L24" s="960"/>
      <c r="M24" s="305">
        <f t="shared" si="4"/>
        <v>0</v>
      </c>
      <c r="N24" s="305">
        <f t="shared" si="4"/>
        <v>0</v>
      </c>
      <c r="O24" s="305">
        <f t="shared" si="4"/>
        <v>0</v>
      </c>
    </row>
    <row r="25" spans="1:15" ht="12.75" customHeight="1" x14ac:dyDescent="0.2">
      <c r="A25" s="124" t="str">
        <f>'(G1) Fjalori'!A363</f>
        <v>Subvencione</v>
      </c>
      <c r="B25" s="941">
        <f>'(G1) Fjalori'!C363</f>
        <v>603</v>
      </c>
      <c r="C25" s="942"/>
      <c r="D25" s="943"/>
      <c r="E25" s="305">
        <f t="shared" si="3"/>
        <v>0</v>
      </c>
      <c r="F25" s="305">
        <f t="shared" si="3"/>
        <v>0</v>
      </c>
      <c r="G25" s="305">
        <f t="shared" si="3"/>
        <v>0</v>
      </c>
      <c r="H25" s="8"/>
      <c r="I25" s="252" t="str">
        <f>'(G1) Fjalori'!A392</f>
        <v>Trashëgimi me destinacion</v>
      </c>
      <c r="J25" s="958"/>
      <c r="K25" s="959"/>
      <c r="L25" s="960"/>
      <c r="M25" s="302">
        <f t="shared" si="4"/>
        <v>0</v>
      </c>
      <c r="N25" s="548">
        <f t="shared" si="4"/>
        <v>0</v>
      </c>
      <c r="O25" s="548">
        <f t="shared" si="4"/>
        <v>0</v>
      </c>
    </row>
    <row r="26" spans="1:15" ht="12.75" x14ac:dyDescent="0.2">
      <c r="A26" s="124" t="str">
        <f>'(G1) Fjalori'!A364</f>
        <v>Të tjera transferta korrente të brendshme</v>
      </c>
      <c r="B26" s="941">
        <f>'(G1) Fjalori'!C364</f>
        <v>604</v>
      </c>
      <c r="C26" s="942"/>
      <c r="D26" s="943"/>
      <c r="E26" s="305">
        <f t="shared" si="3"/>
        <v>0</v>
      </c>
      <c r="F26" s="305">
        <f t="shared" si="3"/>
        <v>0</v>
      </c>
      <c r="G26" s="305">
        <f t="shared" si="3"/>
        <v>0</v>
      </c>
      <c r="H26" s="53"/>
      <c r="I26" s="252" t="str">
        <f>'(G1) Fjalori'!A393</f>
        <v>Burime të tjera (përfshirë gjobat)</v>
      </c>
      <c r="J26" s="961"/>
      <c r="K26" s="962"/>
      <c r="L26" s="963"/>
      <c r="M26" s="305">
        <f t="shared" si="4"/>
        <v>0</v>
      </c>
      <c r="N26" s="305">
        <f t="shared" si="4"/>
        <v>0</v>
      </c>
      <c r="O26" s="305">
        <f t="shared" si="4"/>
        <v>0</v>
      </c>
    </row>
    <row r="27" spans="1:15" ht="12.75" x14ac:dyDescent="0.2">
      <c r="A27" s="124" t="str">
        <f>'(G1) Fjalori'!A365</f>
        <v>Transferta korrente të huaja</v>
      </c>
      <c r="B27" s="941">
        <f>'(G1) Fjalori'!C365</f>
        <v>605</v>
      </c>
      <c r="C27" s="942"/>
      <c r="D27" s="943"/>
      <c r="E27" s="305">
        <f t="shared" si="3"/>
        <v>0</v>
      </c>
      <c r="F27" s="305">
        <f t="shared" si="3"/>
        <v>0</v>
      </c>
      <c r="G27" s="305">
        <f t="shared" si="3"/>
        <v>0</v>
      </c>
      <c r="H27" s="53"/>
      <c r="I27" s="252" t="str">
        <f>'(G1) Fjalori'!A394</f>
        <v>VLERËSIMI I TË ARDHURAVE ME DESTINACION</v>
      </c>
      <c r="J27" s="34">
        <f>J80+J119+J158+J197+J235+J273</f>
        <v>0</v>
      </c>
      <c r="K27" s="34">
        <f>K80+K119+K158+K197+K235+K273</f>
        <v>0</v>
      </c>
      <c r="L27" s="34">
        <f>L80+L119+L158+L197+L235+L273</f>
        <v>0</v>
      </c>
      <c r="M27" s="129">
        <f t="shared" si="4"/>
        <v>0</v>
      </c>
      <c r="N27" s="129">
        <f t="shared" si="4"/>
        <v>0</v>
      </c>
      <c r="O27" s="129">
        <f t="shared" si="4"/>
        <v>0</v>
      </c>
    </row>
    <row r="28" spans="1:15" ht="12.75" x14ac:dyDescent="0.2">
      <c r="A28" s="124" t="str">
        <f>'(G1) Fjalori'!A366</f>
        <v>Transferta për Buxhetet Familiare dhe Individët</v>
      </c>
      <c r="B28" s="941">
        <f>'(G1) Fjalori'!C366</f>
        <v>606</v>
      </c>
      <c r="C28" s="942"/>
      <c r="D28" s="943"/>
      <c r="E28" s="305">
        <f t="shared" si="3"/>
        <v>0</v>
      </c>
      <c r="F28" s="305">
        <f t="shared" si="3"/>
        <v>0</v>
      </c>
      <c r="G28" s="305">
        <f t="shared" si="3"/>
        <v>0</v>
      </c>
      <c r="H28" s="53"/>
    </row>
    <row r="29" spans="1:15" ht="12.75" x14ac:dyDescent="0.2">
      <c r="A29" s="124" t="str">
        <f>'(G1) Fjalori'!A367</f>
        <v>Shpenzimet kapitale</v>
      </c>
      <c r="B29" s="941" t="str">
        <f>'(G1) Fjalori'!C367</f>
        <v>230 / 231</v>
      </c>
      <c r="C29" s="942"/>
      <c r="D29" s="943"/>
      <c r="E29" s="305">
        <f t="shared" si="3"/>
        <v>200</v>
      </c>
      <c r="F29" s="305">
        <f t="shared" si="3"/>
        <v>200</v>
      </c>
      <c r="G29" s="305">
        <f t="shared" si="3"/>
        <v>200</v>
      </c>
      <c r="H29" s="53"/>
      <c r="I29" s="137" t="str">
        <f>'(G1) Fjalori'!A395</f>
        <v xml:space="preserve">TË ARDHURAT E PRITSHME </v>
      </c>
      <c r="J29" s="34">
        <f t="shared" ref="J29:O29" si="5">J82+J121+J160+J199+J237+J275</f>
        <v>0</v>
      </c>
      <c r="K29" s="34">
        <f t="shared" si="5"/>
        <v>0</v>
      </c>
      <c r="L29" s="34">
        <f t="shared" si="5"/>
        <v>0</v>
      </c>
      <c r="M29" s="129">
        <f t="shared" si="5"/>
        <v>0</v>
      </c>
      <c r="N29" s="129">
        <f t="shared" si="5"/>
        <v>0</v>
      </c>
      <c r="O29" s="129">
        <f t="shared" si="5"/>
        <v>0</v>
      </c>
    </row>
    <row r="30" spans="1:15" ht="12.75" x14ac:dyDescent="0.2">
      <c r="A30" s="124" t="str">
        <f>'(G1) Fjalori'!A368</f>
        <v>Rezerva</v>
      </c>
      <c r="B30" s="941">
        <f>'(G1) Fjalori'!C368</f>
        <v>609</v>
      </c>
      <c r="C30" s="942"/>
      <c r="D30" s="943"/>
      <c r="E30" s="305">
        <f t="shared" si="3"/>
        <v>0</v>
      </c>
      <c r="F30" s="305">
        <f t="shared" si="3"/>
        <v>0</v>
      </c>
      <c r="G30" s="305">
        <f t="shared" si="3"/>
        <v>0</v>
      </c>
      <c r="H30" s="53"/>
    </row>
    <row r="31" spans="1:15" ht="12.75" x14ac:dyDescent="0.2">
      <c r="A31" s="124" t="str">
        <f>'(G1) Fjalori'!A369</f>
        <v>Interesa per kredi direkte ose bono</v>
      </c>
      <c r="B31" s="941">
        <f>'(G1) Fjalori'!C369</f>
        <v>650</v>
      </c>
      <c r="C31" s="942"/>
      <c r="D31" s="943"/>
      <c r="E31" s="305">
        <f t="shared" si="3"/>
        <v>0</v>
      </c>
      <c r="F31" s="305">
        <f t="shared" si="3"/>
        <v>0</v>
      </c>
      <c r="G31" s="305">
        <f t="shared" si="3"/>
        <v>0</v>
      </c>
      <c r="H31" s="53"/>
    </row>
    <row r="32" spans="1:15" ht="12.75" customHeight="1" x14ac:dyDescent="0.2">
      <c r="A32" s="124" t="str">
        <f>'(G1) Fjalori'!A370</f>
        <v>Të tjera</v>
      </c>
      <c r="B32" s="941" t="str">
        <f>'(G1) Fjalori'!C370</f>
        <v>69 / ?</v>
      </c>
      <c r="C32" s="942"/>
      <c r="D32" s="943"/>
      <c r="E32" s="305">
        <f t="shared" si="3"/>
        <v>0</v>
      </c>
      <c r="F32" s="305">
        <f t="shared" si="3"/>
        <v>0</v>
      </c>
      <c r="G32" s="305">
        <f t="shared" si="3"/>
        <v>0</v>
      </c>
      <c r="H32" s="53"/>
      <c r="I32" s="947" t="str">
        <f>'(G1) Fjalori'!A415</f>
        <v>SHUMA E KËRKUAR NETO</v>
      </c>
      <c r="J32" s="948"/>
      <c r="K32" s="948"/>
      <c r="L32" s="948"/>
      <c r="M32" s="948"/>
      <c r="N32" s="948"/>
      <c r="O32" s="949"/>
    </row>
    <row r="33" spans="1:15" ht="12.75" customHeight="1" x14ac:dyDescent="0.2">
      <c r="A33" s="306" t="str">
        <f>A21</f>
        <v>KOSTO DIREKTE PËR PROJEKTET DHE SHPENZIMET KAPITALE</v>
      </c>
      <c r="B33" s="941"/>
      <c r="C33" s="942"/>
      <c r="D33" s="943"/>
      <c r="E33" s="129">
        <f t="shared" si="3"/>
        <v>200</v>
      </c>
      <c r="F33" s="129">
        <f t="shared" si="3"/>
        <v>200</v>
      </c>
      <c r="G33" s="129">
        <f t="shared" si="3"/>
        <v>200</v>
      </c>
      <c r="H33" s="53"/>
      <c r="I33" s="950"/>
      <c r="J33" s="951"/>
      <c r="K33" s="951"/>
      <c r="L33" s="951"/>
      <c r="M33" s="951"/>
      <c r="N33" s="951"/>
      <c r="O33" s="952"/>
    </row>
    <row r="34" spans="1:15" ht="12.75" x14ac:dyDescent="0.2">
      <c r="A34" s="938" t="str">
        <f>'(G1) Fjalori'!A383</f>
        <v>SHPENZIME KORRENTE</v>
      </c>
      <c r="B34" s="939"/>
      <c r="C34" s="939"/>
      <c r="D34" s="939"/>
      <c r="E34" s="939"/>
      <c r="F34" s="939"/>
      <c r="G34" s="940"/>
      <c r="H34" s="53"/>
      <c r="I34" s="17" t="str">
        <f>I32</f>
        <v>SHUMA E KËRKUAR NETO</v>
      </c>
      <c r="J34" s="18">
        <f t="shared" ref="J34:O34" si="6">J88+J127+J166+J205+J243+J281</f>
        <v>10655</v>
      </c>
      <c r="K34" s="18">
        <f t="shared" si="6"/>
        <v>7418</v>
      </c>
      <c r="L34" s="18">
        <f t="shared" si="6"/>
        <v>9003</v>
      </c>
      <c r="M34" s="18">
        <f t="shared" si="6"/>
        <v>8474</v>
      </c>
      <c r="N34" s="18">
        <f t="shared" si="6"/>
        <v>8474</v>
      </c>
      <c r="O34" s="18">
        <f t="shared" si="6"/>
        <v>8474</v>
      </c>
    </row>
    <row r="35" spans="1:15" ht="12.75" x14ac:dyDescent="0.2">
      <c r="A35" s="124" t="str">
        <f>A22</f>
        <v>Pagat</v>
      </c>
      <c r="B35" s="941">
        <f>B22</f>
        <v>600</v>
      </c>
      <c r="C35" s="942"/>
      <c r="D35" s="943"/>
      <c r="E35" s="305">
        <f t="shared" ref="E35:G46" si="7">E89+E128+E167+E206+E244+E282</f>
        <v>3870</v>
      </c>
      <c r="F35" s="305">
        <f t="shared" si="7"/>
        <v>3870</v>
      </c>
      <c r="G35" s="305">
        <f t="shared" si="7"/>
        <v>3870</v>
      </c>
      <c r="H35" s="53"/>
      <c r="I35" s="53"/>
      <c r="J35" s="53"/>
      <c r="K35" s="53"/>
      <c r="L35" s="14"/>
      <c r="M35" s="54"/>
    </row>
    <row r="36" spans="1:15" ht="12.75" customHeight="1" x14ac:dyDescent="0.2">
      <c r="A36" s="124" t="str">
        <f t="shared" ref="A36:A45" si="8">A23</f>
        <v>Sigurimet Shoqërore</v>
      </c>
      <c r="B36" s="941">
        <f t="shared" ref="B36:B45" si="9">B23</f>
        <v>601</v>
      </c>
      <c r="C36" s="942"/>
      <c r="D36" s="943"/>
      <c r="E36" s="305">
        <f t="shared" si="7"/>
        <v>647</v>
      </c>
      <c r="F36" s="305">
        <f t="shared" si="7"/>
        <v>647</v>
      </c>
      <c r="G36" s="305">
        <f t="shared" si="7"/>
        <v>647</v>
      </c>
      <c r="H36" s="53"/>
    </row>
    <row r="37" spans="1:15" ht="12.75" x14ac:dyDescent="0.2">
      <c r="A37" s="124" t="str">
        <f t="shared" si="8"/>
        <v>Mallra dhe shërbime</v>
      </c>
      <c r="B37" s="941">
        <f t="shared" si="9"/>
        <v>602</v>
      </c>
      <c r="C37" s="942"/>
      <c r="D37" s="943"/>
      <c r="E37" s="305">
        <f t="shared" si="7"/>
        <v>3641</v>
      </c>
      <c r="F37" s="305">
        <f t="shared" si="7"/>
        <v>3641</v>
      </c>
      <c r="G37" s="305">
        <f t="shared" si="7"/>
        <v>3641</v>
      </c>
      <c r="H37" s="53"/>
      <c r="I37" s="124" t="str">
        <f>'(G1) Fjalori'!A413</f>
        <v>Angazhimet</v>
      </c>
      <c r="J37" s="992" t="str">
        <f>'(G1) Fjalori'!A454</f>
        <v>Vlera Totale për Aktivitet</v>
      </c>
      <c r="K37" s="993"/>
      <c r="L37" s="994"/>
      <c r="M37" s="129">
        <f t="shared" ref="M37:O40" si="10">M91+M130+M169+M208+M246+M284</f>
        <v>0</v>
      </c>
      <c r="N37" s="129">
        <f t="shared" si="10"/>
        <v>0</v>
      </c>
      <c r="O37" s="129">
        <f t="shared" si="10"/>
        <v>0</v>
      </c>
    </row>
    <row r="38" spans="1:15" ht="12.75" x14ac:dyDescent="0.2">
      <c r="A38" s="124" t="str">
        <f t="shared" si="8"/>
        <v>Subvencione</v>
      </c>
      <c r="B38" s="941">
        <f t="shared" si="9"/>
        <v>603</v>
      </c>
      <c r="C38" s="942"/>
      <c r="D38" s="943"/>
      <c r="E38" s="305">
        <f t="shared" si="7"/>
        <v>0</v>
      </c>
      <c r="F38" s="305">
        <f t="shared" si="7"/>
        <v>0</v>
      </c>
      <c r="G38" s="305">
        <f t="shared" si="7"/>
        <v>0</v>
      </c>
      <c r="H38" s="53"/>
      <c r="I38" s="318" t="str">
        <f>'(G1) Fjalori'!A456</f>
        <v>Qëllime</v>
      </c>
      <c r="J38" s="319" t="str">
        <f>A29</f>
        <v>Shpenzimet kapitale</v>
      </c>
      <c r="K38" s="316"/>
      <c r="L38" s="317"/>
      <c r="M38" s="129">
        <f t="shared" si="10"/>
        <v>0</v>
      </c>
      <c r="N38" s="129">
        <f t="shared" si="10"/>
        <v>0</v>
      </c>
      <c r="O38" s="129">
        <f t="shared" si="10"/>
        <v>0</v>
      </c>
    </row>
    <row r="39" spans="1:15" ht="12.75" x14ac:dyDescent="0.2">
      <c r="A39" s="124" t="str">
        <f t="shared" si="8"/>
        <v>Të tjera transferta korrente të brendshme</v>
      </c>
      <c r="B39" s="941">
        <f t="shared" si="9"/>
        <v>604</v>
      </c>
      <c r="C39" s="942"/>
      <c r="D39" s="943"/>
      <c r="E39" s="305">
        <f t="shared" si="7"/>
        <v>0</v>
      </c>
      <c r="F39" s="305">
        <f t="shared" si="7"/>
        <v>0</v>
      </c>
      <c r="G39" s="305">
        <f t="shared" si="7"/>
        <v>0</v>
      </c>
      <c r="H39" s="53"/>
      <c r="I39" s="315"/>
      <c r="J39" s="319" t="str">
        <f>A24</f>
        <v>Mallra dhe shërbime</v>
      </c>
      <c r="K39" s="316"/>
      <c r="L39" s="317"/>
      <c r="M39" s="129">
        <f t="shared" si="10"/>
        <v>0</v>
      </c>
      <c r="N39" s="129">
        <f t="shared" si="10"/>
        <v>0</v>
      </c>
      <c r="O39" s="129">
        <f t="shared" si="10"/>
        <v>0</v>
      </c>
    </row>
    <row r="40" spans="1:15" ht="12.75" x14ac:dyDescent="0.2">
      <c r="A40" s="124" t="str">
        <f t="shared" si="8"/>
        <v>Transferta korrente të huaja</v>
      </c>
      <c r="B40" s="941">
        <f t="shared" si="9"/>
        <v>605</v>
      </c>
      <c r="C40" s="942"/>
      <c r="D40" s="943"/>
      <c r="E40" s="305">
        <f t="shared" si="7"/>
        <v>0</v>
      </c>
      <c r="F40" s="305">
        <f t="shared" si="7"/>
        <v>0</v>
      </c>
      <c r="G40" s="305">
        <f t="shared" si="7"/>
        <v>0</v>
      </c>
      <c r="H40" s="53"/>
      <c r="I40" s="315"/>
      <c r="J40" s="319" t="str">
        <f>'(G1) Fjalori'!A455</f>
        <v>Qëllime të mëtejshme</v>
      </c>
      <c r="K40" s="316"/>
      <c r="L40" s="317"/>
      <c r="M40" s="129">
        <f t="shared" si="10"/>
        <v>0</v>
      </c>
      <c r="N40" s="129">
        <f t="shared" si="10"/>
        <v>0</v>
      </c>
      <c r="O40" s="129">
        <f t="shared" si="10"/>
        <v>0</v>
      </c>
    </row>
    <row r="41" spans="1:15" ht="12.75" x14ac:dyDescent="0.2">
      <c r="A41" s="124" t="str">
        <f t="shared" si="8"/>
        <v>Transferta për Buxhetet Familiare dhe Individët</v>
      </c>
      <c r="B41" s="941">
        <f t="shared" si="9"/>
        <v>606</v>
      </c>
      <c r="C41" s="942"/>
      <c r="D41" s="943"/>
      <c r="E41" s="305">
        <f t="shared" si="7"/>
        <v>116</v>
      </c>
      <c r="F41" s="305">
        <f t="shared" si="7"/>
        <v>116</v>
      </c>
      <c r="G41" s="305">
        <f t="shared" si="7"/>
        <v>116</v>
      </c>
      <c r="H41" s="53"/>
      <c r="I41" s="315"/>
      <c r="J41" s="998"/>
      <c r="K41" s="998"/>
      <c r="L41" s="998"/>
      <c r="M41" s="344" t="str">
        <f>IF(SUM(M38:M40)=M37,"OK","STOP")</f>
        <v>OK</v>
      </c>
      <c r="N41" s="344" t="str">
        <f>IF(SUM(N38:N40)=N37,"OK","STOP")</f>
        <v>OK</v>
      </c>
      <c r="O41" s="344" t="str">
        <f>IF(SUM(O38:O40)=O37,"OK","STOP")</f>
        <v>OK</v>
      </c>
    </row>
    <row r="42" spans="1:15" ht="12.75" x14ac:dyDescent="0.2">
      <c r="A42" s="648" t="str">
        <f t="shared" si="8"/>
        <v>Shpenzimet kapitale</v>
      </c>
      <c r="B42" s="968" t="str">
        <f t="shared" si="9"/>
        <v>230 / 231</v>
      </c>
      <c r="C42" s="969"/>
      <c r="D42" s="970"/>
      <c r="E42" s="305">
        <f t="shared" si="7"/>
        <v>0</v>
      </c>
      <c r="F42" s="305">
        <f t="shared" si="7"/>
        <v>0</v>
      </c>
      <c r="G42" s="305">
        <f t="shared" si="7"/>
        <v>0</v>
      </c>
      <c r="H42" s="53"/>
    </row>
    <row r="43" spans="1:15" ht="12.75" x14ac:dyDescent="0.2">
      <c r="A43" s="124" t="str">
        <f t="shared" si="8"/>
        <v>Rezerva</v>
      </c>
      <c r="B43" s="941">
        <f t="shared" si="9"/>
        <v>609</v>
      </c>
      <c r="C43" s="942"/>
      <c r="D43" s="943"/>
      <c r="E43" s="305">
        <f t="shared" si="7"/>
        <v>0</v>
      </c>
      <c r="F43" s="305">
        <f t="shared" si="7"/>
        <v>0</v>
      </c>
      <c r="G43" s="305">
        <f t="shared" si="7"/>
        <v>0</v>
      </c>
      <c r="H43" s="53"/>
      <c r="I43" s="142" t="str">
        <f>'(G1) Fjalori'!A416</f>
        <v>Shpjegimet teknike</v>
      </c>
      <c r="J43" s="983"/>
      <c r="K43" s="984"/>
      <c r="L43" s="984"/>
      <c r="M43" s="984"/>
      <c r="N43" s="984"/>
      <c r="O43" s="985"/>
    </row>
    <row r="44" spans="1:15" ht="12.75" x14ac:dyDescent="0.2">
      <c r="A44" s="124" t="str">
        <f t="shared" si="8"/>
        <v>Interesa per kredi direkte ose bono</v>
      </c>
      <c r="B44" s="971">
        <f t="shared" si="9"/>
        <v>650</v>
      </c>
      <c r="C44" s="972"/>
      <c r="D44" s="973"/>
      <c r="E44" s="305">
        <f t="shared" si="7"/>
        <v>0</v>
      </c>
      <c r="F44" s="305">
        <f t="shared" si="7"/>
        <v>0</v>
      </c>
      <c r="G44" s="305">
        <f t="shared" si="7"/>
        <v>0</v>
      </c>
      <c r="H44" s="53"/>
      <c r="J44" s="986"/>
      <c r="K44" s="987"/>
      <c r="L44" s="987"/>
      <c r="M44" s="987"/>
      <c r="N44" s="987"/>
      <c r="O44" s="988"/>
    </row>
    <row r="45" spans="1:15" ht="12.75" customHeight="1" x14ac:dyDescent="0.2">
      <c r="A45" s="252" t="str">
        <f t="shared" si="8"/>
        <v>Të tjera</v>
      </c>
      <c r="B45" s="941" t="str">
        <f t="shared" si="9"/>
        <v>69 / ?</v>
      </c>
      <c r="C45" s="942"/>
      <c r="D45" s="309" t="str">
        <f>IF(OR(E45&lt;0,F45&lt;0,G45&lt;0),"STOP","OK!")</f>
        <v>OK!</v>
      </c>
      <c r="E45" s="308">
        <f t="shared" si="7"/>
        <v>0</v>
      </c>
      <c r="F45" s="130">
        <f t="shared" si="7"/>
        <v>0</v>
      </c>
      <c r="G45" s="130">
        <f t="shared" si="7"/>
        <v>0</v>
      </c>
      <c r="H45" s="53"/>
      <c r="J45" s="986"/>
      <c r="K45" s="987"/>
      <c r="L45" s="987"/>
      <c r="M45" s="987"/>
      <c r="N45" s="987"/>
      <c r="O45" s="988"/>
    </row>
    <row r="46" spans="1:15" ht="12.75" customHeight="1" x14ac:dyDescent="0.2">
      <c r="A46" s="124" t="str">
        <f>A34</f>
        <v>SHPENZIME KORRENTE</v>
      </c>
      <c r="B46" s="974"/>
      <c r="C46" s="975"/>
      <c r="D46" s="976"/>
      <c r="E46" s="129">
        <f t="shared" si="7"/>
        <v>8274</v>
      </c>
      <c r="F46" s="129">
        <f t="shared" si="7"/>
        <v>8274</v>
      </c>
      <c r="G46" s="129">
        <f t="shared" si="7"/>
        <v>8274</v>
      </c>
      <c r="H46" s="53"/>
      <c r="J46" s="986"/>
      <c r="K46" s="987"/>
      <c r="L46" s="987"/>
      <c r="M46" s="987"/>
      <c r="N46" s="987"/>
      <c r="O46" s="988"/>
    </row>
    <row r="47" spans="1:15" ht="12.75" customHeight="1" x14ac:dyDescent="0.2">
      <c r="A47" s="125"/>
      <c r="B47" s="210"/>
      <c r="C47" s="126"/>
      <c r="D47" s="126"/>
      <c r="E47" s="10"/>
      <c r="F47" s="10"/>
      <c r="G47" s="133"/>
      <c r="H47" s="53"/>
      <c r="J47" s="986"/>
      <c r="K47" s="987"/>
      <c r="L47" s="987"/>
      <c r="M47" s="987"/>
      <c r="N47" s="987"/>
      <c r="O47" s="988"/>
    </row>
    <row r="48" spans="1:15" ht="12.75" customHeight="1" x14ac:dyDescent="0.2">
      <c r="A48" s="137" t="str">
        <f>A18</f>
        <v>SHPENZIME TË PRITSHME</v>
      </c>
      <c r="B48" s="34">
        <f t="shared" ref="B48:G48" si="11">B102+B141+B180+B219+B257+B295</f>
        <v>10655</v>
      </c>
      <c r="C48" s="34">
        <f t="shared" si="11"/>
        <v>7418</v>
      </c>
      <c r="D48" s="34">
        <f t="shared" si="11"/>
        <v>9003</v>
      </c>
      <c r="E48" s="129">
        <f t="shared" si="11"/>
        <v>8474</v>
      </c>
      <c r="F48" s="129">
        <f t="shared" si="11"/>
        <v>8474</v>
      </c>
      <c r="G48" s="129">
        <f t="shared" si="11"/>
        <v>8474</v>
      </c>
      <c r="H48" s="53"/>
      <c r="J48" s="989"/>
      <c r="K48" s="990"/>
      <c r="L48" s="990"/>
      <c r="M48" s="990"/>
      <c r="N48" s="990"/>
      <c r="O48" s="991"/>
    </row>
    <row r="49" spans="1:15" ht="12.75" x14ac:dyDescent="0.2">
      <c r="H49" s="53"/>
    </row>
    <row r="50" spans="1:15" ht="23.25" customHeight="1" x14ac:dyDescent="0.25">
      <c r="A50" s="933" t="str">
        <f>'(G1) Fjalori'!A396</f>
        <v>PËRPUTHSHMËRIA ME TAVANET</v>
      </c>
      <c r="B50" s="934"/>
      <c r="C50" s="935"/>
      <c r="D50" s="935"/>
      <c r="E50" s="935"/>
      <c r="F50" s="935"/>
      <c r="G50" s="935"/>
      <c r="H50" s="935"/>
      <c r="I50" s="935"/>
      <c r="J50" s="935"/>
      <c r="K50" s="935"/>
      <c r="L50" s="935"/>
      <c r="M50" s="935"/>
      <c r="N50" s="935"/>
      <c r="O50" s="936"/>
    </row>
    <row r="51" spans="1:15" s="27" customFormat="1" ht="26.25" customHeight="1" x14ac:dyDescent="0.25">
      <c r="A51" s="134"/>
      <c r="B51" s="127"/>
      <c r="C51" s="127"/>
      <c r="D51" s="26"/>
      <c r="E51" s="26"/>
      <c r="F51" s="26"/>
      <c r="G51" s="26"/>
      <c r="H51" s="26"/>
      <c r="I51" s="26"/>
      <c r="J51" s="26"/>
      <c r="K51" s="26"/>
      <c r="L51" s="26"/>
      <c r="M51" s="251">
        <f>M70</f>
        <v>2022</v>
      </c>
      <c r="N51" s="251">
        <f t="shared" ref="N51:O51" si="12">N70</f>
        <v>2023</v>
      </c>
      <c r="O51" s="251">
        <f t="shared" si="12"/>
        <v>2024</v>
      </c>
    </row>
    <row r="52" spans="1:15" ht="12.75" x14ac:dyDescent="0.2">
      <c r="A52" s="977" t="str">
        <f>'(G1) Fjalori'!A397</f>
        <v>Tavani i përgjithshëm</v>
      </c>
      <c r="B52" s="978"/>
      <c r="C52" s="978"/>
      <c r="D52" s="978"/>
      <c r="E52" s="978"/>
      <c r="F52" s="978"/>
      <c r="G52" s="978"/>
      <c r="H52" s="978"/>
      <c r="I52" s="978"/>
      <c r="J52" s="978"/>
      <c r="K52" s="978"/>
      <c r="L52" s="979"/>
      <c r="M52" s="138">
        <f>VLOOKUP($A14,'(D1) Tavanet buxhetore'!$A$7:$R$473,7,FALSE)</f>
        <v>8474</v>
      </c>
      <c r="N52" s="138">
        <f>VLOOKUP($A14,'(D1) Tavanet buxhetore'!$A$7:$R$473,8,FALSE)</f>
        <v>8474</v>
      </c>
      <c r="O52" s="672">
        <f>VLOOKUP($A14,'(D1) Tavanet buxhetore'!$A$7:$R$473,9,FALSE)</f>
        <v>8474</v>
      </c>
    </row>
    <row r="53" spans="1:15" ht="12.75" x14ac:dyDescent="0.2">
      <c r="A53" s="980" t="str">
        <f>'(G1) Fjalori'!A398</f>
        <v>SHPENZIMET E PRITSHME</v>
      </c>
      <c r="B53" s="981"/>
      <c r="C53" s="981"/>
      <c r="D53" s="981"/>
      <c r="E53" s="981"/>
      <c r="F53" s="981"/>
      <c r="G53" s="981"/>
      <c r="H53" s="981"/>
      <c r="I53" s="981"/>
      <c r="J53" s="981"/>
      <c r="K53" s="981"/>
      <c r="L53" s="982"/>
      <c r="M53" s="139">
        <f>E18</f>
        <v>8474</v>
      </c>
      <c r="N53" s="139">
        <f t="shared" ref="N53:O53" si="13">F18</f>
        <v>8474</v>
      </c>
      <c r="O53" s="673">
        <f t="shared" si="13"/>
        <v>8474</v>
      </c>
    </row>
    <row r="54" spans="1:15" ht="12.75" x14ac:dyDescent="0.2">
      <c r="A54" s="996" t="str">
        <f>'(G1) Fjalori'!A399</f>
        <v>Diferenca mes tavaneve të përgjithshme (duhet të jetë &lt;0)</v>
      </c>
      <c r="B54" s="997"/>
      <c r="C54" s="997"/>
      <c r="D54" s="997"/>
      <c r="E54" s="997"/>
      <c r="F54" s="997"/>
      <c r="G54" s="997"/>
      <c r="H54" s="997"/>
      <c r="I54" s="997"/>
      <c r="J54" s="997"/>
      <c r="K54" s="997"/>
      <c r="L54" s="136" t="str">
        <f>IF(AND(M54&lt;0.4,N54&lt;0.4,O54&lt;0.4),"OK!","STOP!")</f>
        <v>OK!</v>
      </c>
      <c r="M54" s="140">
        <f>M53-M52</f>
        <v>0</v>
      </c>
      <c r="N54" s="140">
        <f t="shared" ref="N54:O54" si="14">N53-N52</f>
        <v>0</v>
      </c>
      <c r="O54" s="141">
        <f t="shared" si="14"/>
        <v>0</v>
      </c>
    </row>
    <row r="55" spans="1:15" ht="12.75" x14ac:dyDescent="0.2">
      <c r="A55" s="977" t="str">
        <f>'(G1) Fjalori'!A400</f>
        <v>Tavani i pagave dhe sigurimeve shoqërore</v>
      </c>
      <c r="B55" s="978"/>
      <c r="C55" s="978"/>
      <c r="D55" s="978"/>
      <c r="E55" s="978"/>
      <c r="F55" s="978"/>
      <c r="G55" s="978"/>
      <c r="H55" s="978"/>
      <c r="I55" s="978"/>
      <c r="J55" s="978"/>
      <c r="K55" s="978"/>
      <c r="L55" s="979"/>
      <c r="M55" s="138">
        <f>VLOOKUP($A14,'(D1) Tavanet buxhetore'!$A$7:$R$473,10,FALSE)</f>
        <v>4517</v>
      </c>
      <c r="N55" s="138">
        <f>VLOOKUP($A14,'(D1) Tavanet buxhetore'!$A$7:$R$473,11,FALSE)</f>
        <v>4517</v>
      </c>
      <c r="O55" s="672">
        <f>VLOOKUP($A14,'(D1) Tavanet buxhetore'!$A$7:$R$473,12,FALSE)</f>
        <v>4517</v>
      </c>
    </row>
    <row r="56" spans="1:15" ht="12.75" x14ac:dyDescent="0.2">
      <c r="A56" s="996" t="str">
        <f>'(G1) Fjalori'!A401</f>
        <v>Paga dhe sigurime shoqërore</v>
      </c>
      <c r="B56" s="997"/>
      <c r="C56" s="997"/>
      <c r="D56" s="997"/>
      <c r="E56" s="997"/>
      <c r="F56" s="997"/>
      <c r="G56" s="997"/>
      <c r="H56" s="997"/>
      <c r="I56" s="997"/>
      <c r="J56" s="997"/>
      <c r="K56" s="997"/>
      <c r="L56" s="999"/>
      <c r="M56" s="139">
        <f>E22+E35+E23+E36</f>
        <v>4517</v>
      </c>
      <c r="N56" s="139">
        <f t="shared" ref="N56:O56" si="15">F22+F35+F23+F36</f>
        <v>4517</v>
      </c>
      <c r="O56" s="673">
        <f t="shared" si="15"/>
        <v>4517</v>
      </c>
    </row>
    <row r="57" spans="1:15" ht="12.75" x14ac:dyDescent="0.2">
      <c r="A57" s="996" t="str">
        <f>'(G1) Fjalori'!A402</f>
        <v>Diferenca e tavaneve në paga dhe sigurime shoqërore (duhet të jetë &lt;0)</v>
      </c>
      <c r="B57" s="997"/>
      <c r="C57" s="997"/>
      <c r="D57" s="997"/>
      <c r="E57" s="997"/>
      <c r="F57" s="997"/>
      <c r="G57" s="997"/>
      <c r="H57" s="997"/>
      <c r="I57" s="997"/>
      <c r="J57" s="997"/>
      <c r="K57" s="997"/>
      <c r="L57" s="136" t="str">
        <f>IF(AND(M57&lt;0.4,N57&lt;0.4,O57&lt;0.4),"OK!","STOP!")</f>
        <v>OK!</v>
      </c>
      <c r="M57" s="140">
        <f>M56-M55</f>
        <v>0</v>
      </c>
      <c r="N57" s="140">
        <f t="shared" ref="N57:O57" si="16">N56-N55</f>
        <v>0</v>
      </c>
      <c r="O57" s="141">
        <f t="shared" si="16"/>
        <v>0</v>
      </c>
    </row>
    <row r="58" spans="1:15" s="27" customFormat="1" ht="12.75" x14ac:dyDescent="0.2">
      <c r="A58" s="977" t="str">
        <f>'(G1) Fjalori'!A403</f>
        <v>Tavani për shpenzime e tjera korrente</v>
      </c>
      <c r="B58" s="978"/>
      <c r="C58" s="978"/>
      <c r="D58" s="978"/>
      <c r="E58" s="978"/>
      <c r="F58" s="978"/>
      <c r="G58" s="978"/>
      <c r="H58" s="978"/>
      <c r="I58" s="978"/>
      <c r="J58" s="978"/>
      <c r="K58" s="978"/>
      <c r="L58" s="979"/>
      <c r="M58" s="138">
        <f>VLOOKUP($A14,'(D1) Tavanet buxhetore'!$A$7:$R$473,13,FALSE)</f>
        <v>3757</v>
      </c>
      <c r="N58" s="138">
        <f>VLOOKUP($A14,'(D1) Tavanet buxhetore'!$A$7:$R$473,14,FALSE)</f>
        <v>3757</v>
      </c>
      <c r="O58" s="672">
        <f>VLOOKUP($A14,'(D1) Tavanet buxhetore'!$A$7:$R$473,15,FALSE)</f>
        <v>3757</v>
      </c>
    </row>
    <row r="59" spans="1:15" s="27" customFormat="1" ht="12.75" x14ac:dyDescent="0.2">
      <c r="A59" s="996" t="str">
        <f>'(G1) Fjalori'!A404</f>
        <v>Konsumi (përjashtuar paga dhe sigurimet shoqërore)</v>
      </c>
      <c r="B59" s="997"/>
      <c r="C59" s="997"/>
      <c r="D59" s="997"/>
      <c r="E59" s="997"/>
      <c r="F59" s="997"/>
      <c r="G59" s="997"/>
      <c r="H59" s="997"/>
      <c r="I59" s="997"/>
      <c r="J59" s="997"/>
      <c r="K59" s="997"/>
      <c r="L59" s="999"/>
      <c r="M59" s="139">
        <f>M53-M56-M62</f>
        <v>3757</v>
      </c>
      <c r="N59" s="139">
        <f>N53-N56-N62</f>
        <v>3757</v>
      </c>
      <c r="O59" s="673">
        <f>O53-O56-O62</f>
        <v>3757</v>
      </c>
    </row>
    <row r="60" spans="1:15" s="27" customFormat="1" ht="12.75" x14ac:dyDescent="0.2">
      <c r="A60" s="996" t="str">
        <f>'(G1) Fjalori'!A405</f>
        <v>Diferenca e tavaneve në konsum (duhet të jetë &lt;0)</v>
      </c>
      <c r="B60" s="997"/>
      <c r="C60" s="997"/>
      <c r="D60" s="997"/>
      <c r="E60" s="997"/>
      <c r="F60" s="997"/>
      <c r="G60" s="997"/>
      <c r="H60" s="997"/>
      <c r="I60" s="997"/>
      <c r="J60" s="997"/>
      <c r="K60" s="997"/>
      <c r="L60" s="136" t="str">
        <f>IF(AND(M60&lt;0.4,N60&lt;0.4,O60&lt;0.4),"OK!","STOP!")</f>
        <v>OK!</v>
      </c>
      <c r="M60" s="140">
        <f>M59-M58</f>
        <v>0</v>
      </c>
      <c r="N60" s="140">
        <f t="shared" ref="N60:O60" si="17">N59-N58</f>
        <v>0</v>
      </c>
      <c r="O60" s="141">
        <f t="shared" si="17"/>
        <v>0</v>
      </c>
    </row>
    <row r="61" spans="1:15" ht="12.75" x14ac:dyDescent="0.2">
      <c r="A61" s="977" t="str">
        <f>'(G1) Fjalori'!A406</f>
        <v>Minimumi i shpenzimeve kapitale</v>
      </c>
      <c r="B61" s="978"/>
      <c r="C61" s="978"/>
      <c r="D61" s="978"/>
      <c r="E61" s="978"/>
      <c r="F61" s="978"/>
      <c r="G61" s="978"/>
      <c r="H61" s="978"/>
      <c r="I61" s="978"/>
      <c r="J61" s="978"/>
      <c r="K61" s="978"/>
      <c r="L61" s="979"/>
      <c r="M61" s="138">
        <f>VLOOKUP($A14,'(D1) Tavanet buxhetore'!$A$7:$R$473,16,FALSE)</f>
        <v>200</v>
      </c>
      <c r="N61" s="138">
        <f>VLOOKUP($A14,'(D1) Tavanet buxhetore'!$A$7:$R$473,17,FALSE)</f>
        <v>200</v>
      </c>
      <c r="O61" s="672">
        <f>VLOOKUP($A14,'(D1) Tavanet buxhetore'!$A$7:$R$473,18,FALSE)</f>
        <v>200</v>
      </c>
    </row>
    <row r="62" spans="1:15" ht="12.75" x14ac:dyDescent="0.2">
      <c r="A62" s="996" t="str">
        <f>'(G1) Fjalori'!A407</f>
        <v>Shpenzimet kapitale</v>
      </c>
      <c r="B62" s="997"/>
      <c r="C62" s="997"/>
      <c r="D62" s="997"/>
      <c r="E62" s="997"/>
      <c r="F62" s="997"/>
      <c r="G62" s="997"/>
      <c r="H62" s="997"/>
      <c r="I62" s="997"/>
      <c r="J62" s="997"/>
      <c r="K62" s="997"/>
      <c r="L62" s="999"/>
      <c r="M62" s="139">
        <f>E29+E42</f>
        <v>200</v>
      </c>
      <c r="N62" s="139">
        <f t="shared" ref="N62:O62" si="18">F29+F42</f>
        <v>200</v>
      </c>
      <c r="O62" s="673">
        <f t="shared" si="18"/>
        <v>200</v>
      </c>
    </row>
    <row r="63" spans="1:15" s="99" customFormat="1" ht="12.75" x14ac:dyDescent="0.2">
      <c r="A63" s="996" t="str">
        <f>'(G1) Fjalori'!A408</f>
        <v>Diferenca e minimumit të shpenzimeve kapitale (duhet të jetë &gt;0)</v>
      </c>
      <c r="B63" s="997"/>
      <c r="C63" s="997"/>
      <c r="D63" s="997"/>
      <c r="E63" s="997"/>
      <c r="F63" s="997"/>
      <c r="G63" s="997"/>
      <c r="H63" s="997"/>
      <c r="I63" s="997"/>
      <c r="J63" s="997"/>
      <c r="K63" s="997"/>
      <c r="L63" s="136" t="str">
        <f>IF(AND(M63&gt;-0.4,N63&gt;-0.4,O63&gt;-0.4),"OK!","STOP!")</f>
        <v>OK!</v>
      </c>
      <c r="M63" s="140">
        <f>M62-M61</f>
        <v>0</v>
      </c>
      <c r="N63" s="140">
        <f t="shared" ref="N63:O63" si="19">N62-N61</f>
        <v>0</v>
      </c>
      <c r="O63" s="141">
        <f t="shared" si="19"/>
        <v>0</v>
      </c>
    </row>
    <row r="64" spans="1:15" s="99" customFormat="1" ht="12.75" x14ac:dyDescent="0.2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135"/>
      <c r="L64" s="135"/>
      <c r="M64" s="135"/>
      <c r="N64" s="135"/>
      <c r="O64" s="135"/>
    </row>
    <row r="65" spans="1:15" s="99" customFormat="1" ht="12.75" x14ac:dyDescent="0.2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135"/>
      <c r="L65" s="135"/>
      <c r="M65" s="135"/>
      <c r="N65" s="135"/>
      <c r="O65" s="135"/>
    </row>
    <row r="66" spans="1:15" ht="17.25" customHeight="1" x14ac:dyDescent="0.2">
      <c r="A66" s="213" t="str">
        <f t="shared" ref="A66:O66" si="20">A14</f>
        <v>Nënfunksioni 9</v>
      </c>
      <c r="B66" s="937" t="str">
        <f t="shared" si="20"/>
        <v>047 Industri të tjera</v>
      </c>
      <c r="C66" s="937">
        <f t="shared" si="20"/>
        <v>0</v>
      </c>
      <c r="D66" s="937">
        <f t="shared" si="20"/>
        <v>0</v>
      </c>
      <c r="E66" s="937">
        <f t="shared" si="20"/>
        <v>0</v>
      </c>
      <c r="F66" s="937">
        <f t="shared" si="20"/>
        <v>0</v>
      </c>
      <c r="G66" s="937">
        <f t="shared" si="20"/>
        <v>0</v>
      </c>
      <c r="H66" s="937">
        <f t="shared" si="20"/>
        <v>0</v>
      </c>
      <c r="I66" s="937">
        <f t="shared" si="20"/>
        <v>0</v>
      </c>
      <c r="J66" s="937">
        <f t="shared" si="20"/>
        <v>0</v>
      </c>
      <c r="K66" s="937">
        <f t="shared" si="20"/>
        <v>0</v>
      </c>
      <c r="L66" s="937">
        <f t="shared" si="20"/>
        <v>0</v>
      </c>
      <c r="M66" s="937">
        <f t="shared" si="20"/>
        <v>0</v>
      </c>
      <c r="N66" s="937">
        <f t="shared" si="20"/>
        <v>0</v>
      </c>
      <c r="O66" s="937">
        <f t="shared" si="20"/>
        <v>0</v>
      </c>
    </row>
    <row r="67" spans="1:15" ht="17.25" customHeight="1" x14ac:dyDescent="0.2">
      <c r="A67" s="276" t="str">
        <f>A6</f>
        <v>Programi 9a</v>
      </c>
      <c r="B67" s="937" t="str">
        <f>C6</f>
        <v>Projekte Zhvillimi</v>
      </c>
      <c r="C67" s="937" t="e">
        <f>#REF!</f>
        <v>#REF!</v>
      </c>
      <c r="D67" s="937" t="e">
        <f>#REF!</f>
        <v>#REF!</v>
      </c>
      <c r="E67" s="937" t="e">
        <f>#REF!</f>
        <v>#REF!</v>
      </c>
      <c r="F67" s="937" t="e">
        <f>#REF!</f>
        <v>#REF!</v>
      </c>
      <c r="G67" s="937" t="e">
        <f>#REF!</f>
        <v>#REF!</v>
      </c>
      <c r="H67" s="937" t="e">
        <f>#REF!</f>
        <v>#REF!</v>
      </c>
      <c r="I67" s="937" t="e">
        <f>#REF!</f>
        <v>#REF!</v>
      </c>
      <c r="J67" s="937" t="e">
        <f>#REF!</f>
        <v>#REF!</v>
      </c>
      <c r="K67" s="937" t="e">
        <f>#REF!</f>
        <v>#REF!</v>
      </c>
      <c r="L67" s="937" t="e">
        <f>#REF!</f>
        <v>#REF!</v>
      </c>
      <c r="M67" s="937" t="e">
        <f>#REF!</f>
        <v>#REF!</v>
      </c>
      <c r="N67" s="937" t="e">
        <f>#REF!</f>
        <v>#REF!</v>
      </c>
      <c r="O67" s="937" t="e">
        <f>#REF!</f>
        <v>#REF!</v>
      </c>
    </row>
    <row r="68" spans="1:15" ht="17.25" customHeight="1" x14ac:dyDescent="0.2">
      <c r="A68" s="646" t="str">
        <f>'(B3) Struktura Funksionale'!B54</f>
        <v>04740</v>
      </c>
      <c r="B68" s="568"/>
      <c r="C68" s="568"/>
      <c r="D68" s="568"/>
      <c r="E68" s="568"/>
      <c r="F68" s="568"/>
      <c r="G68" s="568"/>
      <c r="H68" s="568"/>
      <c r="I68" s="568"/>
      <c r="J68" s="568"/>
      <c r="K68" s="568"/>
      <c r="L68" s="568"/>
      <c r="M68" s="568"/>
      <c r="N68" s="568"/>
      <c r="O68" s="569"/>
    </row>
    <row r="69" spans="1:15" ht="21" customHeight="1" x14ac:dyDescent="0.2">
      <c r="A69" s="964" t="str">
        <f t="shared" ref="A69:G69" si="21">A15</f>
        <v>SHPENZIME TË PRITSHME</v>
      </c>
      <c r="B69" s="965">
        <f t="shared" si="21"/>
        <v>0</v>
      </c>
      <c r="C69" s="965">
        <f t="shared" si="21"/>
        <v>0</v>
      </c>
      <c r="D69" s="965">
        <f t="shared" si="21"/>
        <v>0</v>
      </c>
      <c r="E69" s="965">
        <f t="shared" si="21"/>
        <v>0</v>
      </c>
      <c r="F69" s="965">
        <f t="shared" si="21"/>
        <v>0</v>
      </c>
      <c r="G69" s="966">
        <f t="shared" si="21"/>
        <v>0</v>
      </c>
      <c r="H69" s="131"/>
      <c r="I69" s="967" t="str">
        <f t="shared" ref="I69:O69" si="22">I15</f>
        <v xml:space="preserve">TË ARDHURAT E PRITSHME </v>
      </c>
      <c r="J69" s="965">
        <f t="shared" si="22"/>
        <v>0</v>
      </c>
      <c r="K69" s="965">
        <f t="shared" si="22"/>
        <v>0</v>
      </c>
      <c r="L69" s="965">
        <f t="shared" si="22"/>
        <v>0</v>
      </c>
      <c r="M69" s="965">
        <f t="shared" si="22"/>
        <v>0</v>
      </c>
      <c r="N69" s="965">
        <f t="shared" si="22"/>
        <v>0</v>
      </c>
      <c r="O69" s="966">
        <f t="shared" si="22"/>
        <v>0</v>
      </c>
    </row>
    <row r="70" spans="1:15" ht="19.5" customHeight="1" x14ac:dyDescent="0.2">
      <c r="A70" s="211"/>
      <c r="B70" s="417">
        <f t="shared" ref="B70:G70" si="23">B16</f>
        <v>2019</v>
      </c>
      <c r="C70" s="417">
        <f t="shared" si="23"/>
        <v>2020</v>
      </c>
      <c r="D70" s="417">
        <f t="shared" si="23"/>
        <v>2021</v>
      </c>
      <c r="E70" s="251">
        <f t="shared" si="23"/>
        <v>2022</v>
      </c>
      <c r="F70" s="251">
        <f t="shared" si="23"/>
        <v>2023</v>
      </c>
      <c r="G70" s="251">
        <f t="shared" si="23"/>
        <v>2024</v>
      </c>
      <c r="H70" s="212"/>
      <c r="I70" s="414"/>
      <c r="J70" s="417">
        <f t="shared" ref="J70:O70" si="24">J16</f>
        <v>2019</v>
      </c>
      <c r="K70" s="417">
        <f t="shared" si="24"/>
        <v>2020</v>
      </c>
      <c r="L70" s="417">
        <f t="shared" si="24"/>
        <v>2021</v>
      </c>
      <c r="M70" s="251">
        <f t="shared" si="24"/>
        <v>2022</v>
      </c>
      <c r="N70" s="251">
        <f t="shared" si="24"/>
        <v>2023</v>
      </c>
      <c r="O70" s="251">
        <f t="shared" si="24"/>
        <v>2024</v>
      </c>
    </row>
    <row r="71" spans="1:15" s="10" customFormat="1" ht="12.75" x14ac:dyDescent="0.2">
      <c r="A71" s="418"/>
      <c r="B71" s="411"/>
      <c r="C71" s="411"/>
      <c r="D71" s="411"/>
      <c r="E71" s="412"/>
      <c r="F71" s="412"/>
      <c r="G71" s="413"/>
      <c r="H71" s="212"/>
      <c r="I71" s="410"/>
      <c r="J71" s="411"/>
      <c r="K71" s="411"/>
      <c r="L71" s="411"/>
      <c r="M71" s="412"/>
      <c r="N71" s="412"/>
      <c r="O71" s="413"/>
    </row>
    <row r="72" spans="1:15" ht="12.75" x14ac:dyDescent="0.2">
      <c r="A72" s="415" t="str">
        <f>A18</f>
        <v>SHPENZIME TË PRITSHME</v>
      </c>
      <c r="B72" s="345">
        <f>VLOOKUP(A67,'(C1) Shpenzimet vitet e kaluara'!A$9:O$177,5,FALSE)</f>
        <v>0</v>
      </c>
      <c r="C72" s="345">
        <f>VLOOKUP(A67,'(C1) Shpenzimet vitet e kaluara'!A$9:O$177,9,FALSE)</f>
        <v>0</v>
      </c>
      <c r="D72" s="345">
        <f>VLOOKUP(A67,'(C1) Shpenzimet vitet e kaluara'!A$9:O$177,13,FALSE)</f>
        <v>0</v>
      </c>
      <c r="E72" s="416"/>
      <c r="F72" s="416"/>
      <c r="G72" s="416"/>
      <c r="H72" s="131"/>
      <c r="I72" s="938" t="str">
        <f>I18</f>
        <v>VLERËSIM I ARDHURAVE NGA TARIFAT</v>
      </c>
      <c r="J72" s="939"/>
      <c r="K72" s="939"/>
      <c r="L72" s="939"/>
      <c r="M72" s="939"/>
      <c r="N72" s="939"/>
      <c r="O72" s="940"/>
    </row>
    <row r="73" spans="1:15" ht="12.75" x14ac:dyDescent="0.2">
      <c r="A73" s="125"/>
      <c r="B73" s="210"/>
      <c r="C73" s="126"/>
      <c r="D73" s="126"/>
      <c r="E73" s="10"/>
      <c r="F73" s="10"/>
      <c r="G73" s="133"/>
      <c r="H73" s="10"/>
      <c r="I73" s="137" t="str">
        <f>I19</f>
        <v>VLERËSIM I ARDHURAVE NGA TARIFAT</v>
      </c>
      <c r="J73" s="35">
        <f>VLOOKUP($A67,'(C1) Shpenzimet vitet e kaluara'!$A$9:$O$177,6,FALSE)</f>
        <v>0</v>
      </c>
      <c r="K73" s="35">
        <f>VLOOKUP($A67,'(C1) Shpenzimet vitet e kaluara'!$A$9:$O$177,10,FALSE)</f>
        <v>0</v>
      </c>
      <c r="L73" s="35">
        <f>VLOOKUP($A67,'(C1) Shpenzimet vitet e kaluara'!$A$9:$O$177,14,FALSE)</f>
        <v>0</v>
      </c>
      <c r="M73" s="37"/>
      <c r="N73" s="37"/>
      <c r="O73" s="37"/>
    </row>
    <row r="74" spans="1:15" ht="12.75" x14ac:dyDescent="0.2">
      <c r="A74" s="944" t="str">
        <f t="shared" ref="A74:G75" si="25">A20</f>
        <v>SHPENZIME TË PRITSHME</v>
      </c>
      <c r="B74" s="945">
        <f t="shared" si="25"/>
        <v>0</v>
      </c>
      <c r="C74" s="945">
        <f t="shared" si="25"/>
        <v>0</v>
      </c>
      <c r="D74" s="945">
        <f t="shared" si="25"/>
        <v>0</v>
      </c>
      <c r="E74" s="945">
        <f t="shared" si="25"/>
        <v>0</v>
      </c>
      <c r="F74" s="945">
        <f t="shared" si="25"/>
        <v>0</v>
      </c>
      <c r="G74" s="946">
        <f t="shared" si="25"/>
        <v>0</v>
      </c>
      <c r="H74" s="10"/>
    </row>
    <row r="75" spans="1:15" ht="12.75" x14ac:dyDescent="0.2">
      <c r="A75" s="938" t="str">
        <f t="shared" si="25"/>
        <v>KOSTO DIREKTE PËR PROJEKTET DHE SHPENZIMET KAPITALE</v>
      </c>
      <c r="B75" s="939">
        <f t="shared" si="25"/>
        <v>0</v>
      </c>
      <c r="C75" s="939">
        <f t="shared" si="25"/>
        <v>0</v>
      </c>
      <c r="D75" s="939">
        <f t="shared" si="25"/>
        <v>0</v>
      </c>
      <c r="E75" s="939">
        <f t="shared" si="25"/>
        <v>0</v>
      </c>
      <c r="F75" s="939">
        <f t="shared" si="25"/>
        <v>0</v>
      </c>
      <c r="G75" s="940">
        <f t="shared" si="25"/>
        <v>0</v>
      </c>
      <c r="H75" s="31"/>
      <c r="I75" s="938" t="str">
        <f t="shared" ref="I75:I80" si="26">I22</f>
        <v>VLERËSIMI I TË ARDHURAVE ME DESTINACION</v>
      </c>
      <c r="J75" s="939"/>
      <c r="K75" s="939"/>
      <c r="L75" s="939"/>
      <c r="M75" s="939"/>
      <c r="N75" s="939"/>
      <c r="O75" s="940"/>
    </row>
    <row r="76" spans="1:15" ht="12.75" x14ac:dyDescent="0.2">
      <c r="A76" s="124" t="str">
        <f t="shared" ref="A76:D98" si="27">A22</f>
        <v>Pagat</v>
      </c>
      <c r="B76" s="941">
        <f t="shared" si="27"/>
        <v>600</v>
      </c>
      <c r="C76" s="942">
        <f t="shared" si="27"/>
        <v>0</v>
      </c>
      <c r="D76" s="943">
        <f t="shared" si="27"/>
        <v>0</v>
      </c>
      <c r="E76" s="129"/>
      <c r="F76" s="129"/>
      <c r="G76" s="129"/>
      <c r="H76" s="31"/>
      <c r="I76" s="390" t="str">
        <f t="shared" si="26"/>
        <v>Transferta e kushtëzuar</v>
      </c>
      <c r="J76" s="387"/>
      <c r="K76" s="389"/>
      <c r="L76" s="388"/>
      <c r="M76" s="128"/>
      <c r="N76" s="128"/>
      <c r="O76" s="132"/>
    </row>
    <row r="77" spans="1:15" ht="12.75" x14ac:dyDescent="0.2">
      <c r="A77" s="124" t="str">
        <f t="shared" si="27"/>
        <v>Sigurimet Shoqërore</v>
      </c>
      <c r="B77" s="941">
        <f t="shared" si="27"/>
        <v>601</v>
      </c>
      <c r="C77" s="942">
        <f t="shared" si="27"/>
        <v>0</v>
      </c>
      <c r="D77" s="943">
        <f t="shared" si="27"/>
        <v>0</v>
      </c>
      <c r="E77" s="129"/>
      <c r="F77" s="129"/>
      <c r="G77" s="129"/>
      <c r="H77" s="31"/>
      <c r="I77" s="390" t="str">
        <f t="shared" si="26"/>
        <v>Trasferta Specifike</v>
      </c>
      <c r="J77" s="387"/>
      <c r="K77" s="389"/>
      <c r="L77" s="388"/>
      <c r="M77" s="128"/>
      <c r="N77" s="128"/>
      <c r="O77" s="132"/>
    </row>
    <row r="78" spans="1:15" ht="12.75" x14ac:dyDescent="0.2">
      <c r="A78" s="124" t="str">
        <f t="shared" si="27"/>
        <v>Mallra dhe shërbime</v>
      </c>
      <c r="B78" s="941">
        <f t="shared" si="27"/>
        <v>602</v>
      </c>
      <c r="C78" s="942">
        <f t="shared" si="27"/>
        <v>0</v>
      </c>
      <c r="D78" s="943">
        <f t="shared" si="27"/>
        <v>0</v>
      </c>
      <c r="E78" s="129"/>
      <c r="F78" s="129"/>
      <c r="G78" s="129"/>
      <c r="H78" s="53"/>
      <c r="I78" s="390" t="str">
        <f t="shared" si="26"/>
        <v>Trashëgimi me destinacion</v>
      </c>
      <c r="J78" s="387"/>
      <c r="K78" s="389"/>
      <c r="L78" s="388"/>
      <c r="M78" s="302">
        <f>VLOOKUP($A67,'(C4) Trashëgimi me destinacion'!$A$8:$F$168,4,FALSE)</f>
        <v>0</v>
      </c>
      <c r="N78" s="548">
        <f>VLOOKUP($A67,'(C4) Trashëgimi me destinacion'!$A$8:$F$168,5,FALSE)</f>
        <v>0</v>
      </c>
      <c r="O78" s="548">
        <f>VLOOKUP($A67,'(C4) Trashëgimi me destinacion'!$A$8:$F$168,6,FALSE)</f>
        <v>0</v>
      </c>
    </row>
    <row r="79" spans="1:15" ht="12.75" x14ac:dyDescent="0.2">
      <c r="A79" s="124" t="str">
        <f t="shared" si="27"/>
        <v>Subvencione</v>
      </c>
      <c r="B79" s="941">
        <f t="shared" si="27"/>
        <v>603</v>
      </c>
      <c r="C79" s="942">
        <f t="shared" si="27"/>
        <v>0</v>
      </c>
      <c r="D79" s="943">
        <f t="shared" si="27"/>
        <v>0</v>
      </c>
      <c r="E79" s="129"/>
      <c r="F79" s="129"/>
      <c r="G79" s="129"/>
      <c r="H79" s="8"/>
      <c r="I79" s="390" t="str">
        <f t="shared" si="26"/>
        <v>Burime të tjera (përfshirë gjobat)</v>
      </c>
      <c r="J79" s="387"/>
      <c r="K79" s="389"/>
      <c r="L79" s="388"/>
      <c r="M79" s="128"/>
      <c r="N79" s="128"/>
      <c r="O79" s="132"/>
    </row>
    <row r="80" spans="1:15" ht="12.75" x14ac:dyDescent="0.2">
      <c r="A80" s="124" t="str">
        <f t="shared" si="27"/>
        <v>Të tjera transferta korrente të brendshme</v>
      </c>
      <c r="B80" s="941">
        <f t="shared" si="27"/>
        <v>604</v>
      </c>
      <c r="C80" s="942">
        <f t="shared" si="27"/>
        <v>0</v>
      </c>
      <c r="D80" s="943">
        <f t="shared" si="27"/>
        <v>0</v>
      </c>
      <c r="E80" s="129"/>
      <c r="F80" s="129"/>
      <c r="G80" s="129"/>
      <c r="H80" s="53"/>
      <c r="I80" s="409" t="str">
        <f t="shared" si="26"/>
        <v>VLERËSIMI I TË ARDHURAVE ME DESTINACION</v>
      </c>
      <c r="J80" s="35">
        <f>VLOOKUP($A67,'(C1) Shpenzimet vitet e kaluara'!$A$9:$O$177,7,FALSE)</f>
        <v>0</v>
      </c>
      <c r="K80" s="35">
        <f>VLOOKUP($A67,'(C1) Shpenzimet vitet e kaluara'!$A$9:$O$177,11,FALSE)</f>
        <v>0</v>
      </c>
      <c r="L80" s="35">
        <f>VLOOKUP($A67,'(C1) Shpenzimet vitet e kaluara'!$A$9:$O$177,15,FALSE)</f>
        <v>0</v>
      </c>
      <c r="M80" s="129">
        <f>SUM(M76:M79)</f>
        <v>0</v>
      </c>
      <c r="N80" s="129">
        <f t="shared" ref="N80:O80" si="28">SUM(N76:N79)</f>
        <v>0</v>
      </c>
      <c r="O80" s="129">
        <f t="shared" si="28"/>
        <v>0</v>
      </c>
    </row>
    <row r="81" spans="1:15" ht="12.75" x14ac:dyDescent="0.2">
      <c r="A81" s="124" t="str">
        <f t="shared" si="27"/>
        <v>Transferta korrente të huaja</v>
      </c>
      <c r="B81" s="941">
        <f t="shared" si="27"/>
        <v>605</v>
      </c>
      <c r="C81" s="942">
        <f t="shared" si="27"/>
        <v>0</v>
      </c>
      <c r="D81" s="943">
        <f t="shared" si="27"/>
        <v>0</v>
      </c>
      <c r="E81" s="129"/>
      <c r="F81" s="129"/>
      <c r="G81" s="129"/>
      <c r="H81" s="53"/>
    </row>
    <row r="82" spans="1:15" ht="12.75" x14ac:dyDescent="0.2">
      <c r="A82" s="124" t="str">
        <f t="shared" si="27"/>
        <v>Transferta për Buxhetet Familiare dhe Individët</v>
      </c>
      <c r="B82" s="941">
        <f t="shared" si="27"/>
        <v>606</v>
      </c>
      <c r="C82" s="942">
        <f t="shared" si="27"/>
        <v>0</v>
      </c>
      <c r="D82" s="943">
        <f t="shared" si="27"/>
        <v>0</v>
      </c>
      <c r="E82" s="129"/>
      <c r="F82" s="129"/>
      <c r="G82" s="129"/>
      <c r="H82" s="53"/>
      <c r="I82" s="137" t="str">
        <f>I29</f>
        <v xml:space="preserve">TË ARDHURAT E PRITSHME </v>
      </c>
      <c r="J82" s="34">
        <f>J73+J80</f>
        <v>0</v>
      </c>
      <c r="K82" s="34">
        <f>K73+K80</f>
        <v>0</v>
      </c>
      <c r="L82" s="34">
        <f>L73+L80</f>
        <v>0</v>
      </c>
      <c r="M82" s="129">
        <f>M80+M73</f>
        <v>0</v>
      </c>
      <c r="N82" s="129">
        <f>N80+N73</f>
        <v>0</v>
      </c>
      <c r="O82" s="129">
        <f>O80+O73</f>
        <v>0</v>
      </c>
    </row>
    <row r="83" spans="1:15" ht="12.75" x14ac:dyDescent="0.2">
      <c r="A83" s="124" t="str">
        <f t="shared" si="27"/>
        <v>Shpenzimet kapitale</v>
      </c>
      <c r="B83" s="941" t="str">
        <f t="shared" si="27"/>
        <v>230 / 231</v>
      </c>
      <c r="C83" s="942">
        <f t="shared" si="27"/>
        <v>0</v>
      </c>
      <c r="D83" s="943">
        <f t="shared" si="27"/>
        <v>0</v>
      </c>
      <c r="E83" s="37"/>
      <c r="F83" s="37"/>
      <c r="G83" s="37"/>
      <c r="H83" s="53"/>
    </row>
    <row r="84" spans="1:15" ht="12.75" x14ac:dyDescent="0.2">
      <c r="A84" s="124" t="str">
        <f t="shared" si="27"/>
        <v>Rezerva</v>
      </c>
      <c r="B84" s="941">
        <f t="shared" si="27"/>
        <v>609</v>
      </c>
      <c r="C84" s="942">
        <f t="shared" si="27"/>
        <v>0</v>
      </c>
      <c r="D84" s="943">
        <f t="shared" si="27"/>
        <v>0</v>
      </c>
      <c r="E84" s="129"/>
      <c r="F84" s="129"/>
      <c r="G84" s="129"/>
      <c r="H84" s="53"/>
    </row>
    <row r="85" spans="1:15" ht="12.75" x14ac:dyDescent="0.2">
      <c r="A85" s="124" t="str">
        <f t="shared" si="27"/>
        <v>Interesa per kredi direkte ose bono</v>
      </c>
      <c r="B85" s="941">
        <f t="shared" si="27"/>
        <v>650</v>
      </c>
      <c r="C85" s="942">
        <f t="shared" si="27"/>
        <v>0</v>
      </c>
      <c r="D85" s="943">
        <f t="shared" si="27"/>
        <v>0</v>
      </c>
      <c r="E85" s="129"/>
      <c r="F85" s="129"/>
      <c r="G85" s="129"/>
      <c r="H85" s="53"/>
    </row>
    <row r="86" spans="1:15" ht="12.75" x14ac:dyDescent="0.2">
      <c r="A86" s="124" t="str">
        <f t="shared" si="27"/>
        <v>Të tjera</v>
      </c>
      <c r="B86" s="941" t="str">
        <f t="shared" si="27"/>
        <v>69 / ?</v>
      </c>
      <c r="C86" s="942">
        <f t="shared" si="27"/>
        <v>0</v>
      </c>
      <c r="D86" s="943">
        <f t="shared" si="27"/>
        <v>0</v>
      </c>
      <c r="E86" s="129"/>
      <c r="F86" s="129"/>
      <c r="G86" s="129"/>
      <c r="H86" s="53"/>
      <c r="I86" s="947" t="str">
        <f t="shared" ref="I86:O87" si="29">I32</f>
        <v>SHUMA E KËRKUAR NETO</v>
      </c>
      <c r="J86" s="948">
        <f t="shared" si="29"/>
        <v>0</v>
      </c>
      <c r="K86" s="948">
        <f t="shared" si="29"/>
        <v>0</v>
      </c>
      <c r="L86" s="948">
        <f t="shared" si="29"/>
        <v>0</v>
      </c>
      <c r="M86" s="948">
        <f t="shared" si="29"/>
        <v>0</v>
      </c>
      <c r="N86" s="948">
        <f t="shared" si="29"/>
        <v>0</v>
      </c>
      <c r="O86" s="949">
        <f t="shared" si="29"/>
        <v>0</v>
      </c>
    </row>
    <row r="87" spans="1:15" ht="12" customHeight="1" x14ac:dyDescent="0.2">
      <c r="A87" s="306" t="str">
        <f t="shared" si="27"/>
        <v>KOSTO DIREKTE PËR PROJEKTET DHE SHPENZIMET KAPITALE</v>
      </c>
      <c r="B87" s="941">
        <f t="shared" si="27"/>
        <v>0</v>
      </c>
      <c r="C87" s="942">
        <f t="shared" si="27"/>
        <v>0</v>
      </c>
      <c r="D87" s="943">
        <f t="shared" si="27"/>
        <v>0</v>
      </c>
      <c r="E87" s="129">
        <f>SUM(E76:E86)</f>
        <v>0</v>
      </c>
      <c r="F87" s="129">
        <f t="shared" ref="F87:G87" si="30">SUM(F76:F86)</f>
        <v>0</v>
      </c>
      <c r="G87" s="129">
        <f t="shared" si="30"/>
        <v>0</v>
      </c>
      <c r="H87" s="53"/>
      <c r="I87" s="950">
        <f t="shared" si="29"/>
        <v>0</v>
      </c>
      <c r="J87" s="951">
        <f t="shared" si="29"/>
        <v>0</v>
      </c>
      <c r="K87" s="951">
        <f t="shared" si="29"/>
        <v>0</v>
      </c>
      <c r="L87" s="951">
        <f t="shared" si="29"/>
        <v>0</v>
      </c>
      <c r="M87" s="951">
        <f t="shared" si="29"/>
        <v>0</v>
      </c>
      <c r="N87" s="951">
        <f t="shared" si="29"/>
        <v>0</v>
      </c>
      <c r="O87" s="952">
        <f t="shared" si="29"/>
        <v>0</v>
      </c>
    </row>
    <row r="88" spans="1:15" ht="12.75" x14ac:dyDescent="0.2">
      <c r="A88" s="938" t="str">
        <f t="shared" si="27"/>
        <v>SHPENZIME KORRENTE</v>
      </c>
      <c r="B88" s="939">
        <f t="shared" si="27"/>
        <v>0</v>
      </c>
      <c r="C88" s="939">
        <f t="shared" si="27"/>
        <v>0</v>
      </c>
      <c r="D88" s="939">
        <f t="shared" si="27"/>
        <v>0</v>
      </c>
      <c r="E88" s="939">
        <f>E34</f>
        <v>0</v>
      </c>
      <c r="F88" s="939">
        <f>F34</f>
        <v>0</v>
      </c>
      <c r="G88" s="940">
        <f>G34</f>
        <v>0</v>
      </c>
      <c r="H88" s="53"/>
      <c r="I88" s="17" t="str">
        <f>I34</f>
        <v>SHUMA E KËRKUAR NETO</v>
      </c>
      <c r="J88" s="18">
        <f t="shared" ref="J88:O88" si="31">B72-J82</f>
        <v>0</v>
      </c>
      <c r="K88" s="18">
        <f t="shared" si="31"/>
        <v>0</v>
      </c>
      <c r="L88" s="18">
        <f t="shared" si="31"/>
        <v>0</v>
      </c>
      <c r="M88" s="18">
        <f t="shared" si="31"/>
        <v>0</v>
      </c>
      <c r="N88" s="18">
        <f t="shared" si="31"/>
        <v>0</v>
      </c>
      <c r="O88" s="18">
        <f t="shared" si="31"/>
        <v>0</v>
      </c>
    </row>
    <row r="89" spans="1:15" ht="12.75" x14ac:dyDescent="0.2">
      <c r="A89" s="124" t="str">
        <f t="shared" si="27"/>
        <v>Pagat</v>
      </c>
      <c r="B89" s="941">
        <f t="shared" si="27"/>
        <v>600</v>
      </c>
      <c r="C89" s="942">
        <f t="shared" si="27"/>
        <v>0</v>
      </c>
      <c r="D89" s="943">
        <f t="shared" si="27"/>
        <v>0</v>
      </c>
      <c r="E89" s="37"/>
      <c r="F89" s="37"/>
      <c r="G89" s="37"/>
      <c r="H89" s="53"/>
      <c r="I89" s="53"/>
      <c r="J89" s="53"/>
      <c r="K89" s="53"/>
      <c r="L89" s="14"/>
      <c r="M89" s="54"/>
    </row>
    <row r="90" spans="1:15" ht="12.75" x14ac:dyDescent="0.2">
      <c r="A90" s="124" t="str">
        <f t="shared" si="27"/>
        <v>Sigurimet Shoqërore</v>
      </c>
      <c r="B90" s="941">
        <f t="shared" si="27"/>
        <v>601</v>
      </c>
      <c r="C90" s="942">
        <f t="shared" si="27"/>
        <v>0</v>
      </c>
      <c r="D90" s="943">
        <f t="shared" si="27"/>
        <v>0</v>
      </c>
      <c r="E90" s="37"/>
      <c r="F90" s="37"/>
      <c r="G90" s="37"/>
      <c r="H90" s="53"/>
    </row>
    <row r="91" spans="1:15" ht="12.75" x14ac:dyDescent="0.2">
      <c r="A91" s="124" t="str">
        <f t="shared" si="27"/>
        <v>Mallra dhe shërbime</v>
      </c>
      <c r="B91" s="941">
        <f t="shared" si="27"/>
        <v>602</v>
      </c>
      <c r="C91" s="942">
        <f t="shared" si="27"/>
        <v>0</v>
      </c>
      <c r="D91" s="943">
        <f t="shared" si="27"/>
        <v>0</v>
      </c>
      <c r="E91" s="37"/>
      <c r="F91" s="37"/>
      <c r="G91" s="37"/>
      <c r="H91" s="53"/>
      <c r="I91" s="252" t="str">
        <f>I37</f>
        <v>Angazhimet</v>
      </c>
      <c r="J91" s="1002" t="str">
        <f>J37</f>
        <v>Vlera Totale për Aktivitet</v>
      </c>
      <c r="K91" s="1003"/>
      <c r="L91" s="1004"/>
      <c r="M91" s="129">
        <f>VLOOKUP($A67,'(C5) Angazhimet'!$A$8:$F$168,4,FALSE)</f>
        <v>0</v>
      </c>
      <c r="N91" s="129">
        <f>VLOOKUP($A67,'(C5) Angazhimet'!$A$8:$F$168,5,FALSE)</f>
        <v>0</v>
      </c>
      <c r="O91" s="129">
        <f>VLOOKUP($A67,'(C5) Angazhimet'!$A$8:$F$168,6,FALSE)</f>
        <v>0</v>
      </c>
    </row>
    <row r="92" spans="1:15" ht="12.75" x14ac:dyDescent="0.2">
      <c r="A92" s="124" t="str">
        <f t="shared" si="27"/>
        <v>Subvencione</v>
      </c>
      <c r="B92" s="941">
        <f t="shared" si="27"/>
        <v>603</v>
      </c>
      <c r="C92" s="942">
        <f t="shared" si="27"/>
        <v>0</v>
      </c>
      <c r="D92" s="943">
        <f t="shared" si="27"/>
        <v>0</v>
      </c>
      <c r="E92" s="37"/>
      <c r="F92" s="37"/>
      <c r="G92" s="37"/>
      <c r="H92" s="53"/>
      <c r="I92" s="318" t="str">
        <f>I38</f>
        <v>Qëllime</v>
      </c>
      <c r="J92" s="1002" t="str">
        <f>J38</f>
        <v>Shpenzimet kapitale</v>
      </c>
      <c r="K92" s="1003"/>
      <c r="L92" s="1004"/>
      <c r="M92" s="128"/>
      <c r="N92" s="128"/>
      <c r="O92" s="132"/>
    </row>
    <row r="93" spans="1:15" ht="12.75" x14ac:dyDescent="0.2">
      <c r="A93" s="124" t="str">
        <f t="shared" si="27"/>
        <v>Të tjera transferta korrente të brendshme</v>
      </c>
      <c r="B93" s="941">
        <f t="shared" si="27"/>
        <v>604</v>
      </c>
      <c r="C93" s="942">
        <f t="shared" si="27"/>
        <v>0</v>
      </c>
      <c r="D93" s="943">
        <f t="shared" si="27"/>
        <v>0</v>
      </c>
      <c r="E93" s="37"/>
      <c r="F93" s="37"/>
      <c r="G93" s="37"/>
      <c r="H93" s="53"/>
      <c r="I93" s="315"/>
      <c r="J93" s="1002" t="str">
        <f>J39</f>
        <v>Mallra dhe shërbime</v>
      </c>
      <c r="K93" s="1003"/>
      <c r="L93" s="1004"/>
      <c r="M93" s="128"/>
      <c r="N93" s="128"/>
      <c r="O93" s="132"/>
    </row>
    <row r="94" spans="1:15" ht="12.75" x14ac:dyDescent="0.2">
      <c r="A94" s="124" t="str">
        <f t="shared" si="27"/>
        <v>Transferta korrente të huaja</v>
      </c>
      <c r="B94" s="941">
        <f t="shared" si="27"/>
        <v>605</v>
      </c>
      <c r="C94" s="942">
        <f t="shared" si="27"/>
        <v>0</v>
      </c>
      <c r="D94" s="943">
        <f t="shared" si="27"/>
        <v>0</v>
      </c>
      <c r="E94" s="37"/>
      <c r="F94" s="37"/>
      <c r="G94" s="37"/>
      <c r="H94" s="53"/>
      <c r="I94" s="315"/>
      <c r="J94" s="1002" t="str">
        <f>J40</f>
        <v>Qëllime të mëtejshme</v>
      </c>
      <c r="K94" s="1003"/>
      <c r="L94" s="1004"/>
      <c r="M94" s="128"/>
      <c r="N94" s="128"/>
      <c r="O94" s="132"/>
    </row>
    <row r="95" spans="1:15" ht="12.75" x14ac:dyDescent="0.2">
      <c r="A95" s="124" t="str">
        <f t="shared" si="27"/>
        <v>Transferta për Buxhetet Familiare dhe Individët</v>
      </c>
      <c r="B95" s="941">
        <f t="shared" si="27"/>
        <v>606</v>
      </c>
      <c r="C95" s="942">
        <f t="shared" si="27"/>
        <v>0</v>
      </c>
      <c r="D95" s="943">
        <f t="shared" si="27"/>
        <v>0</v>
      </c>
      <c r="E95" s="37"/>
      <c r="F95" s="37"/>
      <c r="G95" s="37"/>
      <c r="H95" s="53"/>
      <c r="I95" s="315"/>
      <c r="J95" s="998"/>
      <c r="K95" s="998"/>
      <c r="L95" s="998"/>
      <c r="M95" s="344" t="str">
        <f>IF(SUM(M92:M94)=M91,"OK","STOP")</f>
        <v>OK</v>
      </c>
      <c r="N95" s="344" t="str">
        <f>IF(SUM(N92:N94)=N91,"OK","STOP")</f>
        <v>OK</v>
      </c>
      <c r="O95" s="344" t="str">
        <f>IF(SUM(O92:O94)=O91,"OK","STOP")</f>
        <v>OK</v>
      </c>
    </row>
    <row r="96" spans="1:15" ht="12.75" x14ac:dyDescent="0.2">
      <c r="A96" s="648" t="str">
        <f t="shared" si="27"/>
        <v>Shpenzimet kapitale</v>
      </c>
      <c r="B96" s="968" t="str">
        <f t="shared" si="27"/>
        <v>230 / 231</v>
      </c>
      <c r="C96" s="969">
        <f t="shared" si="27"/>
        <v>0</v>
      </c>
      <c r="D96" s="970">
        <f t="shared" si="27"/>
        <v>0</v>
      </c>
      <c r="E96" s="129"/>
      <c r="F96" s="129"/>
      <c r="G96" s="129"/>
      <c r="H96" s="53"/>
      <c r="I96" s="421" t="str">
        <f>I43</f>
        <v>Shpjegimet teknike</v>
      </c>
      <c r="J96" s="10"/>
      <c r="K96" s="10"/>
      <c r="L96" s="10"/>
      <c r="M96" s="10"/>
      <c r="N96" s="10"/>
      <c r="O96" s="10"/>
    </row>
    <row r="97" spans="1:15" ht="12.75" x14ac:dyDescent="0.2">
      <c r="A97" s="124" t="str">
        <f t="shared" si="27"/>
        <v>Rezerva</v>
      </c>
      <c r="B97" s="941">
        <f t="shared" si="27"/>
        <v>609</v>
      </c>
      <c r="C97" s="942">
        <f t="shared" si="27"/>
        <v>0</v>
      </c>
      <c r="D97" s="943">
        <f t="shared" si="27"/>
        <v>0</v>
      </c>
      <c r="E97" s="37"/>
      <c r="F97" s="37"/>
      <c r="G97" s="37"/>
      <c r="H97" s="53"/>
      <c r="I97" s="419">
        <f>M70</f>
        <v>2022</v>
      </c>
      <c r="J97" s="983"/>
      <c r="K97" s="984"/>
      <c r="L97" s="984"/>
      <c r="M97" s="984"/>
      <c r="N97" s="984"/>
      <c r="O97" s="985"/>
    </row>
    <row r="98" spans="1:15" ht="12.75" x14ac:dyDescent="0.2">
      <c r="A98" s="124" t="str">
        <f t="shared" si="27"/>
        <v>Interesa per kredi direkte ose bono</v>
      </c>
      <c r="B98" s="971">
        <f t="shared" si="27"/>
        <v>650</v>
      </c>
      <c r="C98" s="972">
        <f t="shared" si="27"/>
        <v>0</v>
      </c>
      <c r="D98" s="973">
        <f t="shared" si="27"/>
        <v>0</v>
      </c>
      <c r="E98" s="37"/>
      <c r="F98" s="37"/>
      <c r="G98" s="37"/>
      <c r="H98" s="53"/>
      <c r="I98" s="420"/>
      <c r="J98" s="986"/>
      <c r="K98" s="987"/>
      <c r="L98" s="987"/>
      <c r="M98" s="987"/>
      <c r="N98" s="987"/>
      <c r="O98" s="988"/>
    </row>
    <row r="99" spans="1:15" ht="12.75" x14ac:dyDescent="0.2">
      <c r="A99" s="252" t="str">
        <f>A45</f>
        <v>Të tjera</v>
      </c>
      <c r="B99" s="941" t="str">
        <f>B45</f>
        <v>69 / ?</v>
      </c>
      <c r="C99" s="942">
        <f>C45</f>
        <v>0</v>
      </c>
      <c r="D99" s="439" t="str">
        <f>IF(OR(E99&lt;0,F99&lt;0,G99&lt;0),"STOP","OK!")</f>
        <v>OK!</v>
      </c>
      <c r="E99" s="130">
        <f>-E87+E72-(SUM(E89:E98))</f>
        <v>0</v>
      </c>
      <c r="F99" s="308">
        <f t="shared" ref="F99:G99" si="32">-F87+F72-(SUM(F89:F98))</f>
        <v>0</v>
      </c>
      <c r="G99" s="308">
        <f t="shared" si="32"/>
        <v>0</v>
      </c>
      <c r="H99" s="53"/>
      <c r="I99" s="419">
        <f>N70</f>
        <v>2023</v>
      </c>
      <c r="J99" s="983"/>
      <c r="K99" s="984"/>
      <c r="L99" s="984"/>
      <c r="M99" s="984"/>
      <c r="N99" s="984"/>
      <c r="O99" s="985"/>
    </row>
    <row r="100" spans="1:15" ht="12.75" x14ac:dyDescent="0.2">
      <c r="A100" s="124" t="str">
        <f>A46</f>
        <v>SHPENZIME KORRENTE</v>
      </c>
      <c r="B100" s="974"/>
      <c r="C100" s="975"/>
      <c r="D100" s="976"/>
      <c r="E100" s="129">
        <f>SUM(E89:E99)</f>
        <v>0</v>
      </c>
      <c r="F100" s="129">
        <f t="shared" ref="F100:G100" si="33">SUM(F89:F99)</f>
        <v>0</v>
      </c>
      <c r="G100" s="129">
        <f t="shared" si="33"/>
        <v>0</v>
      </c>
      <c r="H100" s="53"/>
      <c r="I100" s="420"/>
      <c r="J100" s="989"/>
      <c r="K100" s="990"/>
      <c r="L100" s="990"/>
      <c r="M100" s="990"/>
      <c r="N100" s="990"/>
      <c r="O100" s="991"/>
    </row>
    <row r="101" spans="1:15" ht="12.75" x14ac:dyDescent="0.2">
      <c r="A101" s="125"/>
      <c r="B101" s="210"/>
      <c r="C101" s="126"/>
      <c r="D101" s="126"/>
      <c r="E101" s="10"/>
      <c r="F101" s="10"/>
      <c r="G101" s="133"/>
      <c r="H101" s="53"/>
      <c r="I101" s="419">
        <f>O70</f>
        <v>2024</v>
      </c>
      <c r="J101" s="983"/>
      <c r="K101" s="984"/>
      <c r="L101" s="984"/>
      <c r="M101" s="984"/>
      <c r="N101" s="984"/>
      <c r="O101" s="985"/>
    </row>
    <row r="102" spans="1:15" ht="12.75" x14ac:dyDescent="0.2">
      <c r="A102" s="137" t="str">
        <f>A48</f>
        <v>SHPENZIME TË PRITSHME</v>
      </c>
      <c r="B102" s="34">
        <f>B72</f>
        <v>0</v>
      </c>
      <c r="C102" s="34">
        <f t="shared" ref="C102:D102" si="34">C72</f>
        <v>0</v>
      </c>
      <c r="D102" s="34">
        <f t="shared" si="34"/>
        <v>0</v>
      </c>
      <c r="E102" s="129">
        <f>E87+E100</f>
        <v>0</v>
      </c>
      <c r="F102" s="129">
        <f>F87+F100</f>
        <v>0</v>
      </c>
      <c r="G102" s="129">
        <f t="shared" ref="G102" si="35">G87+G100</f>
        <v>0</v>
      </c>
      <c r="H102" s="53"/>
      <c r="I102" s="420"/>
      <c r="J102" s="989"/>
      <c r="K102" s="990"/>
      <c r="L102" s="990"/>
      <c r="M102" s="990"/>
      <c r="N102" s="990"/>
      <c r="O102" s="991"/>
    </row>
    <row r="105" spans="1:15" ht="17.25" customHeight="1" x14ac:dyDescent="0.2">
      <c r="A105" s="213" t="str">
        <f t="shared" ref="A105:O105" si="36">A66</f>
        <v>Nënfunksioni 9</v>
      </c>
      <c r="B105" s="937" t="str">
        <f t="shared" si="36"/>
        <v>047 Industri të tjera</v>
      </c>
      <c r="C105" s="937">
        <f t="shared" si="36"/>
        <v>0</v>
      </c>
      <c r="D105" s="937">
        <f t="shared" si="36"/>
        <v>0</v>
      </c>
      <c r="E105" s="937">
        <f t="shared" si="36"/>
        <v>0</v>
      </c>
      <c r="F105" s="937">
        <f t="shared" si="36"/>
        <v>0</v>
      </c>
      <c r="G105" s="937">
        <f t="shared" si="36"/>
        <v>0</v>
      </c>
      <c r="H105" s="937">
        <f t="shared" si="36"/>
        <v>0</v>
      </c>
      <c r="I105" s="937">
        <f t="shared" si="36"/>
        <v>0</v>
      </c>
      <c r="J105" s="937">
        <f t="shared" si="36"/>
        <v>0</v>
      </c>
      <c r="K105" s="937">
        <f t="shared" si="36"/>
        <v>0</v>
      </c>
      <c r="L105" s="937">
        <f t="shared" si="36"/>
        <v>0</v>
      </c>
      <c r="M105" s="937">
        <f t="shared" si="36"/>
        <v>0</v>
      </c>
      <c r="N105" s="937">
        <f t="shared" si="36"/>
        <v>0</v>
      </c>
      <c r="O105" s="937">
        <f t="shared" si="36"/>
        <v>0</v>
      </c>
    </row>
    <row r="106" spans="1:15" ht="17.25" customHeight="1" x14ac:dyDescent="0.2">
      <c r="A106" s="276" t="str">
        <f>A7</f>
        <v>Programi 9b</v>
      </c>
      <c r="B106" s="937" t="str">
        <f>C7</f>
        <v>Zhvillimi i turizmit</v>
      </c>
      <c r="C106" s="937" t="e">
        <f>#REF!</f>
        <v>#REF!</v>
      </c>
      <c r="D106" s="937" t="e">
        <f>#REF!</f>
        <v>#REF!</v>
      </c>
      <c r="E106" s="937" t="e">
        <f>#REF!</f>
        <v>#REF!</v>
      </c>
      <c r="F106" s="937" t="e">
        <f>#REF!</f>
        <v>#REF!</v>
      </c>
      <c r="G106" s="937" t="e">
        <f>#REF!</f>
        <v>#REF!</v>
      </c>
      <c r="H106" s="937" t="e">
        <f>#REF!</f>
        <v>#REF!</v>
      </c>
      <c r="I106" s="937" t="e">
        <f>#REF!</f>
        <v>#REF!</v>
      </c>
      <c r="J106" s="937" t="e">
        <f>#REF!</f>
        <v>#REF!</v>
      </c>
      <c r="K106" s="937" t="e">
        <f>#REF!</f>
        <v>#REF!</v>
      </c>
      <c r="L106" s="937" t="e">
        <f>#REF!</f>
        <v>#REF!</v>
      </c>
      <c r="M106" s="937" t="e">
        <f>#REF!</f>
        <v>#REF!</v>
      </c>
      <c r="N106" s="937" t="e">
        <f>#REF!</f>
        <v>#REF!</v>
      </c>
      <c r="O106" s="937" t="e">
        <f>#REF!</f>
        <v>#REF!</v>
      </c>
    </row>
    <row r="107" spans="1:15" ht="17.25" customHeight="1" x14ac:dyDescent="0.2">
      <c r="A107" s="646" t="str">
        <f>'(B3) Struktura Funksionale'!B55</f>
        <v>04760</v>
      </c>
      <c r="B107" s="568"/>
      <c r="C107" s="568"/>
      <c r="D107" s="568"/>
      <c r="E107" s="568"/>
      <c r="F107" s="568"/>
      <c r="G107" s="568"/>
      <c r="H107" s="568"/>
      <c r="I107" s="568"/>
      <c r="J107" s="568"/>
      <c r="K107" s="568"/>
      <c r="L107" s="568"/>
      <c r="M107" s="568"/>
      <c r="N107" s="568"/>
      <c r="O107" s="569"/>
    </row>
    <row r="108" spans="1:15" ht="24.75" customHeight="1" x14ac:dyDescent="0.2">
      <c r="A108" s="964" t="str">
        <f t="shared" ref="A108:G108" si="37">A69</f>
        <v>SHPENZIME TË PRITSHME</v>
      </c>
      <c r="B108" s="965">
        <f t="shared" si="37"/>
        <v>0</v>
      </c>
      <c r="C108" s="965">
        <f t="shared" si="37"/>
        <v>0</v>
      </c>
      <c r="D108" s="965">
        <f t="shared" si="37"/>
        <v>0</v>
      </c>
      <c r="E108" s="965">
        <f t="shared" si="37"/>
        <v>0</v>
      </c>
      <c r="F108" s="965">
        <f t="shared" si="37"/>
        <v>0</v>
      </c>
      <c r="G108" s="966">
        <f t="shared" si="37"/>
        <v>0</v>
      </c>
      <c r="H108" s="131"/>
      <c r="I108" s="967" t="str">
        <f t="shared" ref="I108:O108" si="38">I69</f>
        <v xml:space="preserve">TË ARDHURAT E PRITSHME </v>
      </c>
      <c r="J108" s="965">
        <f t="shared" si="38"/>
        <v>0</v>
      </c>
      <c r="K108" s="965">
        <f t="shared" si="38"/>
        <v>0</v>
      </c>
      <c r="L108" s="965">
        <f t="shared" si="38"/>
        <v>0</v>
      </c>
      <c r="M108" s="965">
        <f t="shared" si="38"/>
        <v>0</v>
      </c>
      <c r="N108" s="965">
        <f t="shared" si="38"/>
        <v>0</v>
      </c>
      <c r="O108" s="966">
        <f t="shared" si="38"/>
        <v>0</v>
      </c>
    </row>
    <row r="109" spans="1:15" ht="21" customHeight="1" x14ac:dyDescent="0.2">
      <c r="A109" s="211"/>
      <c r="B109" s="417">
        <f t="shared" ref="B109:G109" si="39">B70</f>
        <v>2019</v>
      </c>
      <c r="C109" s="417">
        <f t="shared" si="39"/>
        <v>2020</v>
      </c>
      <c r="D109" s="417">
        <f t="shared" si="39"/>
        <v>2021</v>
      </c>
      <c r="E109" s="251">
        <f t="shared" si="39"/>
        <v>2022</v>
      </c>
      <c r="F109" s="251">
        <f t="shared" si="39"/>
        <v>2023</v>
      </c>
      <c r="G109" s="251">
        <f t="shared" si="39"/>
        <v>2024</v>
      </c>
      <c r="H109" s="212"/>
      <c r="I109" s="414"/>
      <c r="J109" s="417">
        <f t="shared" ref="J109:O109" si="40">J70</f>
        <v>2019</v>
      </c>
      <c r="K109" s="417">
        <f t="shared" si="40"/>
        <v>2020</v>
      </c>
      <c r="L109" s="417">
        <f t="shared" si="40"/>
        <v>2021</v>
      </c>
      <c r="M109" s="251">
        <f t="shared" si="40"/>
        <v>2022</v>
      </c>
      <c r="N109" s="251">
        <f t="shared" si="40"/>
        <v>2023</v>
      </c>
      <c r="O109" s="251">
        <f t="shared" si="40"/>
        <v>2024</v>
      </c>
    </row>
    <row r="110" spans="1:15" ht="12.75" x14ac:dyDescent="0.2">
      <c r="A110" s="423"/>
      <c r="B110" s="391"/>
      <c r="C110" s="425"/>
      <c r="D110" s="426"/>
      <c r="E110" s="349"/>
      <c r="F110" s="349"/>
      <c r="G110" s="350"/>
      <c r="H110" s="131"/>
      <c r="I110" s="423"/>
      <c r="J110" s="424"/>
      <c r="K110" s="347"/>
      <c r="L110" s="348"/>
      <c r="M110" s="349"/>
      <c r="N110" s="349"/>
      <c r="O110" s="350"/>
    </row>
    <row r="111" spans="1:15" ht="12.75" x14ac:dyDescent="0.2">
      <c r="A111" s="137" t="str">
        <f>A72</f>
        <v>SHPENZIME TË PRITSHME</v>
      </c>
      <c r="B111" s="34">
        <f>VLOOKUP(A106,'(C1) Shpenzimet vitet e kaluara'!A$9:O$177,5,FALSE)</f>
        <v>10655</v>
      </c>
      <c r="C111" s="34">
        <f>VLOOKUP(A106,'(C1) Shpenzimet vitet e kaluara'!A$9:O$177,9,FALSE)</f>
        <v>7418</v>
      </c>
      <c r="D111" s="34">
        <f>VLOOKUP(A106,'(C1) Shpenzimet vitet e kaluara'!A$9:O$177,13,FALSE)</f>
        <v>9003</v>
      </c>
      <c r="E111" s="416">
        <v>8474</v>
      </c>
      <c r="F111" s="416">
        <v>8474</v>
      </c>
      <c r="G111" s="416">
        <v>8474</v>
      </c>
      <c r="H111" s="131"/>
      <c r="I111" s="938" t="str">
        <f t="shared" ref="I111:O111" si="41">I72</f>
        <v>VLERËSIM I ARDHURAVE NGA TARIFAT</v>
      </c>
      <c r="J111" s="939">
        <f t="shared" si="41"/>
        <v>0</v>
      </c>
      <c r="K111" s="939">
        <f t="shared" si="41"/>
        <v>0</v>
      </c>
      <c r="L111" s="939">
        <f t="shared" si="41"/>
        <v>0</v>
      </c>
      <c r="M111" s="939">
        <f t="shared" si="41"/>
        <v>0</v>
      </c>
      <c r="N111" s="939">
        <f t="shared" si="41"/>
        <v>0</v>
      </c>
      <c r="O111" s="940">
        <f t="shared" si="41"/>
        <v>0</v>
      </c>
    </row>
    <row r="112" spans="1:15" ht="12.75" x14ac:dyDescent="0.2">
      <c r="A112" s="125"/>
      <c r="B112" s="210"/>
      <c r="C112" s="126"/>
      <c r="D112" s="126"/>
      <c r="E112" s="10"/>
      <c r="F112" s="10"/>
      <c r="G112" s="133"/>
      <c r="H112" s="10"/>
      <c r="I112" s="137" t="str">
        <f>I73</f>
        <v>VLERËSIM I ARDHURAVE NGA TARIFAT</v>
      </c>
      <c r="J112" s="35">
        <f>VLOOKUP($A106,'(C1) Shpenzimet vitet e kaluara'!$A$9:$O$177,6,FALSE)</f>
        <v>0</v>
      </c>
      <c r="K112" s="35">
        <f>VLOOKUP($A106,'(C1) Shpenzimet vitet e kaluara'!$A$9:$O$177,10,FALSE)</f>
        <v>0</v>
      </c>
      <c r="L112" s="35">
        <f>VLOOKUP($A106,'(C1) Shpenzimet vitet e kaluara'!$A$9:$O$177,14,FALSE)</f>
        <v>0</v>
      </c>
      <c r="M112" s="37"/>
      <c r="N112" s="37"/>
      <c r="O112" s="37"/>
    </row>
    <row r="113" spans="1:15" ht="12.75" x14ac:dyDescent="0.2">
      <c r="A113" s="944" t="str">
        <f t="shared" ref="A113:G114" si="42">A74</f>
        <v>SHPENZIME TË PRITSHME</v>
      </c>
      <c r="B113" s="945">
        <f t="shared" si="42"/>
        <v>0</v>
      </c>
      <c r="C113" s="945">
        <f t="shared" si="42"/>
        <v>0</v>
      </c>
      <c r="D113" s="945">
        <f t="shared" si="42"/>
        <v>0</v>
      </c>
      <c r="E113" s="945">
        <f t="shared" si="42"/>
        <v>0</v>
      </c>
      <c r="F113" s="945">
        <f t="shared" si="42"/>
        <v>0</v>
      </c>
      <c r="G113" s="946">
        <f t="shared" si="42"/>
        <v>0</v>
      </c>
      <c r="H113" s="10"/>
    </row>
    <row r="114" spans="1:15" ht="12.75" x14ac:dyDescent="0.2">
      <c r="A114" s="938" t="str">
        <f t="shared" si="42"/>
        <v>KOSTO DIREKTE PËR PROJEKTET DHE SHPENZIMET KAPITALE</v>
      </c>
      <c r="B114" s="939">
        <f t="shared" si="42"/>
        <v>0</v>
      </c>
      <c r="C114" s="939">
        <f t="shared" si="42"/>
        <v>0</v>
      </c>
      <c r="D114" s="939">
        <f t="shared" si="42"/>
        <v>0</v>
      </c>
      <c r="E114" s="939">
        <f t="shared" si="42"/>
        <v>0</v>
      </c>
      <c r="F114" s="939">
        <f t="shared" si="42"/>
        <v>0</v>
      </c>
      <c r="G114" s="940">
        <f t="shared" si="42"/>
        <v>0</v>
      </c>
      <c r="H114" s="31"/>
      <c r="I114" s="938" t="str">
        <f t="shared" ref="I114:I119" si="43">I75</f>
        <v>VLERËSIMI I TË ARDHURAVE ME DESTINACION</v>
      </c>
      <c r="J114" s="939"/>
      <c r="K114" s="939"/>
      <c r="L114" s="939"/>
      <c r="M114" s="939"/>
      <c r="N114" s="939"/>
      <c r="O114" s="940"/>
    </row>
    <row r="115" spans="1:15" ht="12.75" x14ac:dyDescent="0.2">
      <c r="A115" s="124" t="str">
        <f t="shared" ref="A115:D137" si="44">A76</f>
        <v>Pagat</v>
      </c>
      <c r="B115" s="941">
        <f t="shared" si="44"/>
        <v>600</v>
      </c>
      <c r="C115" s="942">
        <f t="shared" si="44"/>
        <v>0</v>
      </c>
      <c r="D115" s="943">
        <f t="shared" si="44"/>
        <v>0</v>
      </c>
      <c r="E115" s="129"/>
      <c r="F115" s="129"/>
      <c r="G115" s="129"/>
      <c r="H115" s="31"/>
      <c r="I115" s="390" t="str">
        <f t="shared" si="43"/>
        <v>Transferta e kushtëzuar</v>
      </c>
      <c r="J115" s="387"/>
      <c r="K115" s="389"/>
      <c r="L115" s="388"/>
      <c r="M115" s="128"/>
      <c r="N115" s="128"/>
      <c r="O115" s="132"/>
    </row>
    <row r="116" spans="1:15" ht="12.75" x14ac:dyDescent="0.2">
      <c r="A116" s="124" t="str">
        <f t="shared" si="44"/>
        <v>Sigurimet Shoqërore</v>
      </c>
      <c r="B116" s="941">
        <f t="shared" si="44"/>
        <v>601</v>
      </c>
      <c r="C116" s="942">
        <f t="shared" si="44"/>
        <v>0</v>
      </c>
      <c r="D116" s="943">
        <f t="shared" si="44"/>
        <v>0</v>
      </c>
      <c r="E116" s="129"/>
      <c r="F116" s="129"/>
      <c r="G116" s="129"/>
      <c r="H116" s="31"/>
      <c r="I116" s="390" t="str">
        <f t="shared" si="43"/>
        <v>Trasferta Specifike</v>
      </c>
      <c r="J116" s="387"/>
      <c r="K116" s="389"/>
      <c r="L116" s="388"/>
      <c r="M116" s="128"/>
      <c r="N116" s="128"/>
      <c r="O116" s="132"/>
    </row>
    <row r="117" spans="1:15" ht="12.75" x14ac:dyDescent="0.2">
      <c r="A117" s="124" t="str">
        <f t="shared" si="44"/>
        <v>Mallra dhe shërbime</v>
      </c>
      <c r="B117" s="941">
        <f t="shared" si="44"/>
        <v>602</v>
      </c>
      <c r="C117" s="942">
        <f t="shared" si="44"/>
        <v>0</v>
      </c>
      <c r="D117" s="943">
        <f t="shared" si="44"/>
        <v>0</v>
      </c>
      <c r="E117" s="129"/>
      <c r="F117" s="129"/>
      <c r="G117" s="129"/>
      <c r="H117" s="53"/>
      <c r="I117" s="390" t="str">
        <f t="shared" si="43"/>
        <v>Trashëgimi me destinacion</v>
      </c>
      <c r="J117" s="387"/>
      <c r="K117" s="389"/>
      <c r="L117" s="388"/>
      <c r="M117" s="302">
        <f>VLOOKUP($A106,'(C4) Trashëgimi me destinacion'!$A$8:$F$168,4,FALSE)</f>
        <v>0</v>
      </c>
      <c r="N117" s="548">
        <f>VLOOKUP($A106,'(C4) Trashëgimi me destinacion'!$A$8:$F$168,5,FALSE)</f>
        <v>0</v>
      </c>
      <c r="O117" s="548">
        <f>VLOOKUP($A106,'(C4) Trashëgimi me destinacion'!$A$8:$F$168,6,FALSE)</f>
        <v>0</v>
      </c>
    </row>
    <row r="118" spans="1:15" ht="12.75" x14ac:dyDescent="0.2">
      <c r="A118" s="124" t="str">
        <f t="shared" si="44"/>
        <v>Subvencione</v>
      </c>
      <c r="B118" s="941">
        <f t="shared" si="44"/>
        <v>603</v>
      </c>
      <c r="C118" s="942">
        <f t="shared" si="44"/>
        <v>0</v>
      </c>
      <c r="D118" s="943">
        <f t="shared" si="44"/>
        <v>0</v>
      </c>
      <c r="E118" s="129"/>
      <c r="F118" s="129"/>
      <c r="G118" s="129"/>
      <c r="H118" s="8"/>
      <c r="I118" s="390" t="str">
        <f t="shared" si="43"/>
        <v>Burime të tjera (përfshirë gjobat)</v>
      </c>
      <c r="J118" s="387"/>
      <c r="K118" s="389"/>
      <c r="L118" s="388"/>
      <c r="M118" s="128"/>
      <c r="N118" s="128"/>
      <c r="O118" s="132"/>
    </row>
    <row r="119" spans="1:15" ht="12.75" x14ac:dyDescent="0.2">
      <c r="A119" s="124" t="str">
        <f t="shared" si="44"/>
        <v>Të tjera transferta korrente të brendshme</v>
      </c>
      <c r="B119" s="941">
        <f t="shared" si="44"/>
        <v>604</v>
      </c>
      <c r="C119" s="942">
        <f t="shared" si="44"/>
        <v>0</v>
      </c>
      <c r="D119" s="943">
        <f t="shared" si="44"/>
        <v>0</v>
      </c>
      <c r="E119" s="129"/>
      <c r="F119" s="129"/>
      <c r="G119" s="129"/>
      <c r="H119" s="53"/>
      <c r="I119" s="390" t="str">
        <f t="shared" si="43"/>
        <v>VLERËSIMI I TË ARDHURAVE ME DESTINACION</v>
      </c>
      <c r="J119" s="35">
        <f>VLOOKUP($A106,'(C1) Shpenzimet vitet e kaluara'!$A$9:$O$177,7,FALSE)</f>
        <v>0</v>
      </c>
      <c r="K119" s="35">
        <f>VLOOKUP($A106,'(C1) Shpenzimet vitet e kaluara'!$A$9:$O$177,11,FALSE)</f>
        <v>0</v>
      </c>
      <c r="L119" s="35">
        <f>VLOOKUP($A106,'(C1) Shpenzimet vitet e kaluara'!$A$9:$O$177,15,FALSE)</f>
        <v>0</v>
      </c>
      <c r="M119" s="129">
        <f>SUM(M115:M118)</f>
        <v>0</v>
      </c>
      <c r="N119" s="129">
        <f t="shared" ref="N119:O119" si="45">SUM(N115:N118)</f>
        <v>0</v>
      </c>
      <c r="O119" s="129">
        <f t="shared" si="45"/>
        <v>0</v>
      </c>
    </row>
    <row r="120" spans="1:15" ht="12.75" x14ac:dyDescent="0.2">
      <c r="A120" s="124" t="str">
        <f t="shared" si="44"/>
        <v>Transferta korrente të huaja</v>
      </c>
      <c r="B120" s="941">
        <f t="shared" si="44"/>
        <v>605</v>
      </c>
      <c r="C120" s="942">
        <f t="shared" si="44"/>
        <v>0</v>
      </c>
      <c r="D120" s="943">
        <f t="shared" si="44"/>
        <v>0</v>
      </c>
      <c r="E120" s="129"/>
      <c r="F120" s="129"/>
      <c r="G120" s="129"/>
      <c r="H120" s="53"/>
    </row>
    <row r="121" spans="1:15" ht="12.75" x14ac:dyDescent="0.2">
      <c r="A121" s="124" t="str">
        <f t="shared" si="44"/>
        <v>Transferta për Buxhetet Familiare dhe Individët</v>
      </c>
      <c r="B121" s="941">
        <f t="shared" si="44"/>
        <v>606</v>
      </c>
      <c r="C121" s="942">
        <f t="shared" si="44"/>
        <v>0</v>
      </c>
      <c r="D121" s="943">
        <f t="shared" si="44"/>
        <v>0</v>
      </c>
      <c r="E121" s="129"/>
      <c r="F121" s="129"/>
      <c r="G121" s="129"/>
      <c r="H121" s="53"/>
      <c r="I121" s="137" t="str">
        <f>I82</f>
        <v xml:space="preserve">TË ARDHURAT E PRITSHME </v>
      </c>
      <c r="J121" s="34">
        <f>J112+J119</f>
        <v>0</v>
      </c>
      <c r="K121" s="34">
        <f>K112+K119</f>
        <v>0</v>
      </c>
      <c r="L121" s="34">
        <f>L112+L119</f>
        <v>0</v>
      </c>
      <c r="M121" s="129">
        <f>M119+M112</f>
        <v>0</v>
      </c>
      <c r="N121" s="129">
        <f>N119+N112</f>
        <v>0</v>
      </c>
      <c r="O121" s="129">
        <f>O119+O112</f>
        <v>0</v>
      </c>
    </row>
    <row r="122" spans="1:15" ht="12.75" x14ac:dyDescent="0.2">
      <c r="A122" s="124" t="str">
        <f t="shared" si="44"/>
        <v>Shpenzimet kapitale</v>
      </c>
      <c r="B122" s="941" t="str">
        <f t="shared" si="44"/>
        <v>230 / 231</v>
      </c>
      <c r="C122" s="942">
        <f t="shared" si="44"/>
        <v>0</v>
      </c>
      <c r="D122" s="943">
        <f t="shared" si="44"/>
        <v>0</v>
      </c>
      <c r="E122" s="37">
        <v>200</v>
      </c>
      <c r="F122" s="37">
        <v>200</v>
      </c>
      <c r="G122" s="37">
        <v>200</v>
      </c>
      <c r="H122" s="53"/>
    </row>
    <row r="123" spans="1:15" ht="12.75" x14ac:dyDescent="0.2">
      <c r="A123" s="124" t="str">
        <f t="shared" si="44"/>
        <v>Rezerva</v>
      </c>
      <c r="B123" s="941">
        <f t="shared" si="44"/>
        <v>609</v>
      </c>
      <c r="C123" s="942">
        <f t="shared" si="44"/>
        <v>0</v>
      </c>
      <c r="D123" s="943">
        <f t="shared" si="44"/>
        <v>0</v>
      </c>
      <c r="E123" s="129"/>
      <c r="F123" s="129"/>
      <c r="G123" s="129"/>
      <c r="H123" s="53"/>
    </row>
    <row r="124" spans="1:15" ht="12.75" x14ac:dyDescent="0.2">
      <c r="A124" s="124" t="str">
        <f t="shared" si="44"/>
        <v>Interesa per kredi direkte ose bono</v>
      </c>
      <c r="B124" s="941">
        <f t="shared" si="44"/>
        <v>650</v>
      </c>
      <c r="C124" s="942">
        <f t="shared" si="44"/>
        <v>0</v>
      </c>
      <c r="D124" s="943">
        <f t="shared" si="44"/>
        <v>0</v>
      </c>
      <c r="E124" s="129"/>
      <c r="F124" s="129"/>
      <c r="G124" s="129"/>
      <c r="H124" s="53"/>
    </row>
    <row r="125" spans="1:15" ht="12.75" x14ac:dyDescent="0.2">
      <c r="A125" s="124" t="str">
        <f t="shared" si="44"/>
        <v>Të tjera</v>
      </c>
      <c r="B125" s="941" t="str">
        <f t="shared" si="44"/>
        <v>69 / ?</v>
      </c>
      <c r="C125" s="942">
        <f t="shared" si="44"/>
        <v>0</v>
      </c>
      <c r="D125" s="943">
        <f t="shared" si="44"/>
        <v>0</v>
      </c>
      <c r="E125" s="129"/>
      <c r="F125" s="129"/>
      <c r="G125" s="129"/>
      <c r="H125" s="53"/>
      <c r="I125" s="947" t="str">
        <f t="shared" ref="I125:O126" si="46">I86</f>
        <v>SHUMA E KËRKUAR NETO</v>
      </c>
      <c r="J125" s="948">
        <f t="shared" si="46"/>
        <v>0</v>
      </c>
      <c r="K125" s="948">
        <f t="shared" si="46"/>
        <v>0</v>
      </c>
      <c r="L125" s="948">
        <f t="shared" si="46"/>
        <v>0</v>
      </c>
      <c r="M125" s="948">
        <f t="shared" si="46"/>
        <v>0</v>
      </c>
      <c r="N125" s="948">
        <f t="shared" si="46"/>
        <v>0</v>
      </c>
      <c r="O125" s="949">
        <f t="shared" si="46"/>
        <v>0</v>
      </c>
    </row>
    <row r="126" spans="1:15" ht="12.75" customHeight="1" x14ac:dyDescent="0.2">
      <c r="A126" s="306" t="str">
        <f t="shared" si="44"/>
        <v>KOSTO DIREKTE PËR PROJEKTET DHE SHPENZIMET KAPITALE</v>
      </c>
      <c r="B126" s="941">
        <f t="shared" si="44"/>
        <v>0</v>
      </c>
      <c r="C126" s="942">
        <f t="shared" si="44"/>
        <v>0</v>
      </c>
      <c r="D126" s="943">
        <f t="shared" si="44"/>
        <v>0</v>
      </c>
      <c r="E126" s="129">
        <f>SUM(E115:E125)</f>
        <v>200</v>
      </c>
      <c r="F126" s="129">
        <f t="shared" ref="F126:G126" si="47">SUM(F115:F125)</f>
        <v>200</v>
      </c>
      <c r="G126" s="129">
        <f t="shared" si="47"/>
        <v>200</v>
      </c>
      <c r="H126" s="53"/>
      <c r="I126" s="950">
        <f t="shared" si="46"/>
        <v>0</v>
      </c>
      <c r="J126" s="951">
        <f t="shared" si="46"/>
        <v>0</v>
      </c>
      <c r="K126" s="951">
        <f t="shared" si="46"/>
        <v>0</v>
      </c>
      <c r="L126" s="951">
        <f t="shared" si="46"/>
        <v>0</v>
      </c>
      <c r="M126" s="951">
        <f t="shared" si="46"/>
        <v>0</v>
      </c>
      <c r="N126" s="951">
        <f t="shared" si="46"/>
        <v>0</v>
      </c>
      <c r="O126" s="952">
        <f t="shared" si="46"/>
        <v>0</v>
      </c>
    </row>
    <row r="127" spans="1:15" ht="12.75" x14ac:dyDescent="0.2">
      <c r="A127" s="938" t="str">
        <f t="shared" si="44"/>
        <v>SHPENZIME KORRENTE</v>
      </c>
      <c r="B127" s="939">
        <f t="shared" si="44"/>
        <v>0</v>
      </c>
      <c r="C127" s="939">
        <f t="shared" si="44"/>
        <v>0</v>
      </c>
      <c r="D127" s="939">
        <f t="shared" si="44"/>
        <v>0</v>
      </c>
      <c r="E127" s="939">
        <f>E88</f>
        <v>0</v>
      </c>
      <c r="F127" s="939">
        <f>F88</f>
        <v>0</v>
      </c>
      <c r="G127" s="940">
        <f>G88</f>
        <v>0</v>
      </c>
      <c r="H127" s="53"/>
      <c r="I127" s="17" t="str">
        <f>I88</f>
        <v>SHUMA E KËRKUAR NETO</v>
      </c>
      <c r="J127" s="18">
        <f t="shared" ref="J127:O127" si="48">B111-J121</f>
        <v>10655</v>
      </c>
      <c r="K127" s="18">
        <f t="shared" si="48"/>
        <v>7418</v>
      </c>
      <c r="L127" s="18">
        <f t="shared" si="48"/>
        <v>9003</v>
      </c>
      <c r="M127" s="18">
        <f t="shared" si="48"/>
        <v>8474</v>
      </c>
      <c r="N127" s="18">
        <f t="shared" si="48"/>
        <v>8474</v>
      </c>
      <c r="O127" s="18">
        <f t="shared" si="48"/>
        <v>8474</v>
      </c>
    </row>
    <row r="128" spans="1:15" ht="12.75" x14ac:dyDescent="0.2">
      <c r="A128" s="124" t="str">
        <f t="shared" si="44"/>
        <v>Pagat</v>
      </c>
      <c r="B128" s="941">
        <f t="shared" si="44"/>
        <v>600</v>
      </c>
      <c r="C128" s="942">
        <f t="shared" si="44"/>
        <v>0</v>
      </c>
      <c r="D128" s="943">
        <f t="shared" si="44"/>
        <v>0</v>
      </c>
      <c r="E128" s="37">
        <v>3870</v>
      </c>
      <c r="F128" s="37">
        <v>3870</v>
      </c>
      <c r="G128" s="37">
        <v>3870</v>
      </c>
      <c r="H128" s="53"/>
      <c r="I128" s="53"/>
      <c r="J128" s="53"/>
      <c r="K128" s="53"/>
      <c r="L128" s="14"/>
      <c r="M128" s="54"/>
    </row>
    <row r="129" spans="1:15" ht="12.75" x14ac:dyDescent="0.2">
      <c r="A129" s="124" t="str">
        <f t="shared" si="44"/>
        <v>Sigurimet Shoqërore</v>
      </c>
      <c r="B129" s="941">
        <f t="shared" si="44"/>
        <v>601</v>
      </c>
      <c r="C129" s="942">
        <f t="shared" si="44"/>
        <v>0</v>
      </c>
      <c r="D129" s="943">
        <f t="shared" si="44"/>
        <v>0</v>
      </c>
      <c r="E129" s="37">
        <v>647</v>
      </c>
      <c r="F129" s="37">
        <v>647</v>
      </c>
      <c r="G129" s="37">
        <v>647</v>
      </c>
      <c r="H129" s="53"/>
    </row>
    <row r="130" spans="1:15" ht="12.75" x14ac:dyDescent="0.2">
      <c r="A130" s="124" t="str">
        <f t="shared" si="44"/>
        <v>Mallra dhe shërbime</v>
      </c>
      <c r="B130" s="941">
        <f t="shared" si="44"/>
        <v>602</v>
      </c>
      <c r="C130" s="942">
        <f t="shared" si="44"/>
        <v>0</v>
      </c>
      <c r="D130" s="943">
        <f t="shared" si="44"/>
        <v>0</v>
      </c>
      <c r="E130" s="37">
        <v>3641</v>
      </c>
      <c r="F130" s="37">
        <v>3641</v>
      </c>
      <c r="G130" s="37">
        <v>3641</v>
      </c>
      <c r="H130" s="53"/>
      <c r="I130" s="252" t="str">
        <f>I91</f>
        <v>Angazhimet</v>
      </c>
      <c r="J130" s="1002" t="str">
        <f>J91</f>
        <v>Vlera Totale për Aktivitet</v>
      </c>
      <c r="K130" s="1003"/>
      <c r="L130" s="1004"/>
      <c r="M130" s="129">
        <f>VLOOKUP($A106,'(C5) Angazhimet'!$A$8:$F$168,4,FALSE)</f>
        <v>0</v>
      </c>
      <c r="N130" s="129">
        <f>VLOOKUP($A106,'(C5) Angazhimet'!$A$8:$F$168,5,FALSE)</f>
        <v>0</v>
      </c>
      <c r="O130" s="129">
        <f>VLOOKUP($A106,'(C5) Angazhimet'!$A$8:$F$168,6,FALSE)</f>
        <v>0</v>
      </c>
    </row>
    <row r="131" spans="1:15" ht="12.75" x14ac:dyDescent="0.2">
      <c r="A131" s="124" t="str">
        <f t="shared" si="44"/>
        <v>Subvencione</v>
      </c>
      <c r="B131" s="941">
        <f t="shared" si="44"/>
        <v>603</v>
      </c>
      <c r="C131" s="942">
        <f t="shared" si="44"/>
        <v>0</v>
      </c>
      <c r="D131" s="943">
        <f t="shared" si="44"/>
        <v>0</v>
      </c>
      <c r="E131" s="37"/>
      <c r="F131" s="37"/>
      <c r="G131" s="37"/>
      <c r="H131" s="53"/>
      <c r="I131" s="318" t="str">
        <f>I92</f>
        <v>Qëllime</v>
      </c>
      <c r="J131" s="1002" t="str">
        <f>J92</f>
        <v>Shpenzimet kapitale</v>
      </c>
      <c r="K131" s="1003"/>
      <c r="L131" s="1004"/>
      <c r="M131" s="128"/>
      <c r="N131" s="128"/>
      <c r="O131" s="132"/>
    </row>
    <row r="132" spans="1:15" ht="12.75" x14ac:dyDescent="0.2">
      <c r="A132" s="124" t="str">
        <f t="shared" si="44"/>
        <v>Të tjera transferta korrente të brendshme</v>
      </c>
      <c r="B132" s="941">
        <f t="shared" si="44"/>
        <v>604</v>
      </c>
      <c r="C132" s="942">
        <f t="shared" si="44"/>
        <v>0</v>
      </c>
      <c r="D132" s="943">
        <f t="shared" si="44"/>
        <v>0</v>
      </c>
      <c r="E132" s="37"/>
      <c r="F132" s="37"/>
      <c r="G132" s="37"/>
      <c r="H132" s="53"/>
      <c r="I132" s="315"/>
      <c r="J132" s="1002" t="str">
        <f>J93</f>
        <v>Mallra dhe shërbime</v>
      </c>
      <c r="K132" s="1003"/>
      <c r="L132" s="1004"/>
      <c r="M132" s="128"/>
      <c r="N132" s="128"/>
      <c r="O132" s="132"/>
    </row>
    <row r="133" spans="1:15" ht="12.75" x14ac:dyDescent="0.2">
      <c r="A133" s="124" t="str">
        <f t="shared" si="44"/>
        <v>Transferta korrente të huaja</v>
      </c>
      <c r="B133" s="941">
        <f t="shared" si="44"/>
        <v>605</v>
      </c>
      <c r="C133" s="942">
        <f t="shared" si="44"/>
        <v>0</v>
      </c>
      <c r="D133" s="943">
        <f t="shared" si="44"/>
        <v>0</v>
      </c>
      <c r="E133" s="37"/>
      <c r="F133" s="37"/>
      <c r="G133" s="37"/>
      <c r="H133" s="53"/>
      <c r="I133" s="315"/>
      <c r="J133" s="1002" t="str">
        <f>J94</f>
        <v>Qëllime të mëtejshme</v>
      </c>
      <c r="K133" s="1003"/>
      <c r="L133" s="1004"/>
      <c r="M133" s="128"/>
      <c r="N133" s="128"/>
      <c r="O133" s="132"/>
    </row>
    <row r="134" spans="1:15" ht="12.75" x14ac:dyDescent="0.2">
      <c r="A134" s="124" t="str">
        <f t="shared" si="44"/>
        <v>Transferta për Buxhetet Familiare dhe Individët</v>
      </c>
      <c r="B134" s="941">
        <f t="shared" si="44"/>
        <v>606</v>
      </c>
      <c r="C134" s="942">
        <f t="shared" si="44"/>
        <v>0</v>
      </c>
      <c r="D134" s="943">
        <f t="shared" si="44"/>
        <v>0</v>
      </c>
      <c r="E134" s="37">
        <v>116</v>
      </c>
      <c r="F134" s="37">
        <v>116</v>
      </c>
      <c r="G134" s="37">
        <v>116</v>
      </c>
      <c r="H134" s="53"/>
      <c r="I134" s="315"/>
      <c r="J134" s="998"/>
      <c r="K134" s="998"/>
      <c r="L134" s="998"/>
      <c r="M134" s="344" t="str">
        <f>IF(SUM(M131:M133)=M130,"OK","STOP")</f>
        <v>OK</v>
      </c>
      <c r="N134" s="344" t="str">
        <f>IF(SUM(N131:N133)=N130,"OK","STOP")</f>
        <v>OK</v>
      </c>
      <c r="O134" s="344" t="str">
        <f>IF(SUM(O131:O133)=O130,"OK","STOP")</f>
        <v>OK</v>
      </c>
    </row>
    <row r="135" spans="1:15" ht="12.75" x14ac:dyDescent="0.2">
      <c r="A135" s="648" t="str">
        <f t="shared" si="44"/>
        <v>Shpenzimet kapitale</v>
      </c>
      <c r="B135" s="968" t="str">
        <f t="shared" si="44"/>
        <v>230 / 231</v>
      </c>
      <c r="C135" s="969">
        <f t="shared" si="44"/>
        <v>0</v>
      </c>
      <c r="D135" s="970">
        <f t="shared" si="44"/>
        <v>0</v>
      </c>
      <c r="E135" s="129"/>
      <c r="F135" s="129"/>
      <c r="G135" s="129"/>
      <c r="H135" s="53"/>
      <c r="I135" s="421" t="str">
        <f>I96</f>
        <v>Shpjegimet teknike</v>
      </c>
      <c r="J135" s="10"/>
      <c r="K135" s="10"/>
      <c r="L135" s="10"/>
      <c r="M135" s="10"/>
      <c r="N135" s="10"/>
      <c r="O135" s="10"/>
    </row>
    <row r="136" spans="1:15" ht="12.75" x14ac:dyDescent="0.2">
      <c r="A136" s="124" t="str">
        <f t="shared" si="44"/>
        <v>Rezerva</v>
      </c>
      <c r="B136" s="941">
        <f t="shared" si="44"/>
        <v>609</v>
      </c>
      <c r="C136" s="942">
        <f t="shared" si="44"/>
        <v>0</v>
      </c>
      <c r="D136" s="943">
        <f t="shared" si="44"/>
        <v>0</v>
      </c>
      <c r="E136" s="37"/>
      <c r="F136" s="37"/>
      <c r="G136" s="37"/>
      <c r="H136" s="53"/>
      <c r="I136" s="419">
        <f>M109</f>
        <v>2022</v>
      </c>
      <c r="J136" s="983"/>
      <c r="K136" s="984"/>
      <c r="L136" s="984"/>
      <c r="M136" s="984"/>
      <c r="N136" s="984"/>
      <c r="O136" s="985"/>
    </row>
    <row r="137" spans="1:15" ht="12.75" x14ac:dyDescent="0.2">
      <c r="A137" s="124" t="str">
        <f t="shared" si="44"/>
        <v>Interesa per kredi direkte ose bono</v>
      </c>
      <c r="B137" s="971">
        <f t="shared" si="44"/>
        <v>650</v>
      </c>
      <c r="C137" s="972">
        <f t="shared" si="44"/>
        <v>0</v>
      </c>
      <c r="D137" s="973">
        <f t="shared" si="44"/>
        <v>0</v>
      </c>
      <c r="E137" s="37"/>
      <c r="F137" s="37"/>
      <c r="G137" s="37"/>
      <c r="H137" s="53"/>
      <c r="I137" s="420"/>
      <c r="J137" s="986"/>
      <c r="K137" s="987"/>
      <c r="L137" s="987"/>
      <c r="M137" s="987"/>
      <c r="N137" s="987"/>
      <c r="O137" s="988"/>
    </row>
    <row r="138" spans="1:15" ht="12.75" x14ac:dyDescent="0.2">
      <c r="A138" s="252" t="str">
        <f>A99</f>
        <v>Të tjera</v>
      </c>
      <c r="B138" s="941" t="str">
        <f>B99</f>
        <v>69 / ?</v>
      </c>
      <c r="C138" s="942">
        <f>C99</f>
        <v>0</v>
      </c>
      <c r="D138" s="439" t="str">
        <f>IF(OR(E138&lt;0,F138&lt;0,G138&lt;0),"STOP","OK!")</f>
        <v>OK!</v>
      </c>
      <c r="E138" s="130">
        <f>-E126+E111-(SUM(E128:E137))</f>
        <v>0</v>
      </c>
      <c r="F138" s="308">
        <f t="shared" ref="F138:G138" si="49">-F126+F111-(SUM(F128:F137))</f>
        <v>0</v>
      </c>
      <c r="G138" s="308">
        <f t="shared" si="49"/>
        <v>0</v>
      </c>
      <c r="H138" s="53"/>
      <c r="I138" s="419">
        <f>N109</f>
        <v>2023</v>
      </c>
      <c r="J138" s="983"/>
      <c r="K138" s="984"/>
      <c r="L138" s="984"/>
      <c r="M138" s="984"/>
      <c r="N138" s="984"/>
      <c r="O138" s="985"/>
    </row>
    <row r="139" spans="1:15" ht="12.75" x14ac:dyDescent="0.2">
      <c r="A139" s="124" t="str">
        <f>A100</f>
        <v>SHPENZIME KORRENTE</v>
      </c>
      <c r="B139" s="974"/>
      <c r="C139" s="975"/>
      <c r="D139" s="976"/>
      <c r="E139" s="129">
        <f>SUM(E128:E138)</f>
        <v>8274</v>
      </c>
      <c r="F139" s="129">
        <f t="shared" ref="F139:G139" si="50">SUM(F128:F138)</f>
        <v>8274</v>
      </c>
      <c r="G139" s="129">
        <f t="shared" si="50"/>
        <v>8274</v>
      </c>
      <c r="H139" s="53"/>
      <c r="I139" s="420"/>
      <c r="J139" s="989"/>
      <c r="K139" s="990"/>
      <c r="L139" s="990"/>
      <c r="M139" s="990"/>
      <c r="N139" s="990"/>
      <c r="O139" s="991"/>
    </row>
    <row r="140" spans="1:15" ht="12.75" x14ac:dyDescent="0.2">
      <c r="A140" s="125"/>
      <c r="B140" s="210"/>
      <c r="C140" s="126"/>
      <c r="D140" s="126"/>
      <c r="E140" s="10"/>
      <c r="F140" s="10"/>
      <c r="G140" s="133"/>
      <c r="H140" s="53"/>
      <c r="I140" s="419">
        <f>O109</f>
        <v>2024</v>
      </c>
      <c r="J140" s="983"/>
      <c r="K140" s="984"/>
      <c r="L140" s="984"/>
      <c r="M140" s="984"/>
      <c r="N140" s="984"/>
      <c r="O140" s="985"/>
    </row>
    <row r="141" spans="1:15" ht="12.75" x14ac:dyDescent="0.2">
      <c r="A141" s="137" t="str">
        <f>A102</f>
        <v>SHPENZIME TË PRITSHME</v>
      </c>
      <c r="B141" s="34">
        <f>B111</f>
        <v>10655</v>
      </c>
      <c r="C141" s="34">
        <f t="shared" ref="C141:D141" si="51">C111</f>
        <v>7418</v>
      </c>
      <c r="D141" s="34">
        <f t="shared" si="51"/>
        <v>9003</v>
      </c>
      <c r="E141" s="129">
        <f>E126+E139</f>
        <v>8474</v>
      </c>
      <c r="F141" s="129">
        <f>F126+F139</f>
        <v>8474</v>
      </c>
      <c r="G141" s="129">
        <f t="shared" ref="G141" si="52">G126+G139</f>
        <v>8474</v>
      </c>
      <c r="H141" s="53"/>
      <c r="I141" s="420"/>
      <c r="J141" s="989"/>
      <c r="K141" s="990"/>
      <c r="L141" s="990"/>
      <c r="M141" s="990"/>
      <c r="N141" s="990"/>
      <c r="O141" s="991"/>
    </row>
    <row r="144" spans="1:15" ht="17.25" hidden="1" customHeight="1" x14ac:dyDescent="0.2">
      <c r="A144" s="213" t="str">
        <f t="shared" ref="A144:O144" si="53">A66</f>
        <v>Nënfunksioni 9</v>
      </c>
      <c r="B144" s="937" t="str">
        <f t="shared" si="53"/>
        <v>047 Industri të tjera</v>
      </c>
      <c r="C144" s="937">
        <f t="shared" si="53"/>
        <v>0</v>
      </c>
      <c r="D144" s="937">
        <f t="shared" si="53"/>
        <v>0</v>
      </c>
      <c r="E144" s="937">
        <f t="shared" si="53"/>
        <v>0</v>
      </c>
      <c r="F144" s="937">
        <f t="shared" si="53"/>
        <v>0</v>
      </c>
      <c r="G144" s="937">
        <f t="shared" si="53"/>
        <v>0</v>
      </c>
      <c r="H144" s="937">
        <f t="shared" si="53"/>
        <v>0</v>
      </c>
      <c r="I144" s="937">
        <f t="shared" si="53"/>
        <v>0</v>
      </c>
      <c r="J144" s="937">
        <f t="shared" si="53"/>
        <v>0</v>
      </c>
      <c r="K144" s="937">
        <f t="shared" si="53"/>
        <v>0</v>
      </c>
      <c r="L144" s="937">
        <f t="shared" si="53"/>
        <v>0</v>
      </c>
      <c r="M144" s="937">
        <f t="shared" si="53"/>
        <v>0</v>
      </c>
      <c r="N144" s="937">
        <f t="shared" si="53"/>
        <v>0</v>
      </c>
      <c r="O144" s="937">
        <f t="shared" si="53"/>
        <v>0</v>
      </c>
    </row>
    <row r="145" spans="1:15" ht="17.25" hidden="1" customHeight="1" x14ac:dyDescent="0.2">
      <c r="A145" s="276" t="str">
        <f>A8</f>
        <v>Programi 9c</v>
      </c>
      <c r="B145" s="937" t="str">
        <f>C8</f>
        <v>Rekreacioni</v>
      </c>
      <c r="C145" s="937" t="e">
        <f>#REF!</f>
        <v>#REF!</v>
      </c>
      <c r="D145" s="937" t="e">
        <f>#REF!</f>
        <v>#REF!</v>
      </c>
      <c r="E145" s="937" t="e">
        <f>#REF!</f>
        <v>#REF!</v>
      </c>
      <c r="F145" s="937" t="e">
        <f>#REF!</f>
        <v>#REF!</v>
      </c>
      <c r="G145" s="937" t="e">
        <f>#REF!</f>
        <v>#REF!</v>
      </c>
      <c r="H145" s="937" t="e">
        <f>#REF!</f>
        <v>#REF!</v>
      </c>
      <c r="I145" s="937" t="e">
        <f>#REF!</f>
        <v>#REF!</v>
      </c>
      <c r="J145" s="937" t="e">
        <f>#REF!</f>
        <v>#REF!</v>
      </c>
      <c r="K145" s="937" t="e">
        <f>#REF!</f>
        <v>#REF!</v>
      </c>
      <c r="L145" s="937" t="e">
        <f>#REF!</f>
        <v>#REF!</v>
      </c>
      <c r="M145" s="937" t="e">
        <f>#REF!</f>
        <v>#REF!</v>
      </c>
      <c r="N145" s="937" t="e">
        <f>#REF!</f>
        <v>#REF!</v>
      </c>
      <c r="O145" s="937" t="e">
        <f>#REF!</f>
        <v>#REF!</v>
      </c>
    </row>
    <row r="146" spans="1:15" ht="17.25" hidden="1" customHeight="1" x14ac:dyDescent="0.2">
      <c r="A146" s="646" t="str">
        <f>'(B3) Struktura Funksionale'!B56</f>
        <v>04742</v>
      </c>
      <c r="B146" s="568"/>
      <c r="C146" s="568"/>
      <c r="D146" s="568"/>
      <c r="E146" s="568"/>
      <c r="F146" s="568"/>
      <c r="G146" s="569"/>
      <c r="H146" s="570"/>
      <c r="I146" s="571"/>
      <c r="J146" s="568"/>
      <c r="K146" s="568"/>
      <c r="L146" s="568"/>
      <c r="M146" s="568"/>
      <c r="N146" s="568"/>
      <c r="O146" s="569"/>
    </row>
    <row r="147" spans="1:15" ht="22.5" hidden="1" customHeight="1" x14ac:dyDescent="0.2">
      <c r="A147" s="933" t="str">
        <f t="shared" ref="A147:G147" si="54">A69</f>
        <v>SHPENZIME TË PRITSHME</v>
      </c>
      <c r="B147" s="934">
        <f t="shared" si="54"/>
        <v>0</v>
      </c>
      <c r="C147" s="934">
        <f t="shared" si="54"/>
        <v>0</v>
      </c>
      <c r="D147" s="934">
        <f t="shared" si="54"/>
        <v>0</v>
      </c>
      <c r="E147" s="934">
        <f t="shared" si="54"/>
        <v>0</v>
      </c>
      <c r="F147" s="934">
        <f t="shared" si="54"/>
        <v>0</v>
      </c>
      <c r="G147" s="954">
        <f t="shared" si="54"/>
        <v>0</v>
      </c>
      <c r="H147" s="131"/>
      <c r="I147" s="955" t="str">
        <f t="shared" ref="I147:O147" si="55">I69</f>
        <v xml:space="preserve">TË ARDHURAT E PRITSHME </v>
      </c>
      <c r="J147" s="934">
        <f t="shared" si="55"/>
        <v>0</v>
      </c>
      <c r="K147" s="934">
        <f t="shared" si="55"/>
        <v>0</v>
      </c>
      <c r="L147" s="934">
        <f t="shared" si="55"/>
        <v>0</v>
      </c>
      <c r="M147" s="934">
        <f t="shared" si="55"/>
        <v>0</v>
      </c>
      <c r="N147" s="934">
        <f t="shared" si="55"/>
        <v>0</v>
      </c>
      <c r="O147" s="954">
        <f t="shared" si="55"/>
        <v>0</v>
      </c>
    </row>
    <row r="148" spans="1:15" ht="20.25" hidden="1" customHeight="1" x14ac:dyDescent="0.2">
      <c r="A148" s="211"/>
      <c r="B148" s="417">
        <f t="shared" ref="B148:G148" si="56">B70</f>
        <v>2019</v>
      </c>
      <c r="C148" s="417">
        <f t="shared" si="56"/>
        <v>2020</v>
      </c>
      <c r="D148" s="417">
        <f t="shared" si="56"/>
        <v>2021</v>
      </c>
      <c r="E148" s="251">
        <f t="shared" si="56"/>
        <v>2022</v>
      </c>
      <c r="F148" s="251">
        <f t="shared" si="56"/>
        <v>2023</v>
      </c>
      <c r="G148" s="251">
        <f t="shared" si="56"/>
        <v>2024</v>
      </c>
      <c r="H148" s="212"/>
      <c r="I148" s="307"/>
      <c r="J148" s="249">
        <f t="shared" ref="J148:O148" si="57">J70</f>
        <v>2019</v>
      </c>
      <c r="K148" s="249">
        <f t="shared" si="57"/>
        <v>2020</v>
      </c>
      <c r="L148" s="249">
        <f t="shared" si="57"/>
        <v>2021</v>
      </c>
      <c r="M148" s="250">
        <f t="shared" si="57"/>
        <v>2022</v>
      </c>
      <c r="N148" s="250">
        <f t="shared" si="57"/>
        <v>2023</v>
      </c>
      <c r="O148" s="250">
        <f t="shared" si="57"/>
        <v>2024</v>
      </c>
    </row>
    <row r="149" spans="1:15" ht="12.75" hidden="1" x14ac:dyDescent="0.2">
      <c r="A149" s="423"/>
      <c r="B149" s="427"/>
      <c r="C149" s="428"/>
      <c r="D149" s="426"/>
      <c r="E149" s="349"/>
      <c r="F149" s="349"/>
      <c r="G149" s="350"/>
      <c r="H149" s="131"/>
      <c r="I149" s="423"/>
      <c r="J149" s="349"/>
      <c r="K149" s="349"/>
      <c r="L149" s="349"/>
      <c r="M149" s="349"/>
      <c r="N149" s="349"/>
      <c r="O149" s="350"/>
    </row>
    <row r="150" spans="1:15" ht="12.75" hidden="1" x14ac:dyDescent="0.2">
      <c r="A150" s="137" t="str">
        <f>A72</f>
        <v>SHPENZIME TË PRITSHME</v>
      </c>
      <c r="B150" s="34">
        <f>VLOOKUP(A145,'(C1) Shpenzimet vitet e kaluara'!A$9:O$177,5,FALSE)</f>
        <v>0</v>
      </c>
      <c r="C150" s="34">
        <f>VLOOKUP(A145,'(C1) Shpenzimet vitet e kaluara'!A$9:O$177,9,FALSE)</f>
        <v>0</v>
      </c>
      <c r="D150" s="34">
        <f>VLOOKUP(A145,'(C1) Shpenzimet vitet e kaluara'!A$9:O$177,13,FALSE)</f>
        <v>0</v>
      </c>
      <c r="E150" s="37"/>
      <c r="F150" s="37"/>
      <c r="G150" s="37"/>
      <c r="I150" s="938" t="str">
        <f t="shared" ref="I150:O150" si="58">I72</f>
        <v>VLERËSIM I ARDHURAVE NGA TARIFAT</v>
      </c>
      <c r="J150" s="939">
        <f t="shared" si="58"/>
        <v>0</v>
      </c>
      <c r="K150" s="939">
        <f t="shared" si="58"/>
        <v>0</v>
      </c>
      <c r="L150" s="939">
        <f t="shared" si="58"/>
        <v>0</v>
      </c>
      <c r="M150" s="939">
        <f t="shared" si="58"/>
        <v>0</v>
      </c>
      <c r="N150" s="939">
        <f t="shared" si="58"/>
        <v>0</v>
      </c>
      <c r="O150" s="940">
        <f t="shared" si="58"/>
        <v>0</v>
      </c>
    </row>
    <row r="151" spans="1:15" ht="12.75" hidden="1" x14ac:dyDescent="0.2">
      <c r="A151" s="125"/>
      <c r="B151" s="210"/>
      <c r="C151" s="126"/>
      <c r="D151" s="126"/>
      <c r="E151" s="10"/>
      <c r="F151" s="10"/>
      <c r="G151" s="133"/>
      <c r="I151" s="137" t="str">
        <f>I73</f>
        <v>VLERËSIM I ARDHURAVE NGA TARIFAT</v>
      </c>
      <c r="J151" s="35">
        <f>VLOOKUP($A145,'(C1) Shpenzimet vitet e kaluara'!$A$9:$O$177,6,FALSE)</f>
        <v>0</v>
      </c>
      <c r="K151" s="35">
        <f>VLOOKUP($A145,'(C1) Shpenzimet vitet e kaluara'!$A$9:$O$177,10,FALSE)</f>
        <v>0</v>
      </c>
      <c r="L151" s="35">
        <f>VLOOKUP($A145,'(C1) Shpenzimet vitet e kaluara'!$A$9:$O$177,14,FALSE)</f>
        <v>0</v>
      </c>
      <c r="M151" s="37"/>
      <c r="N151" s="37"/>
      <c r="O151" s="37"/>
    </row>
    <row r="152" spans="1:15" ht="12.75" hidden="1" x14ac:dyDescent="0.2">
      <c r="A152" s="944" t="str">
        <f t="shared" ref="A152:G153" si="59">A74</f>
        <v>SHPENZIME TË PRITSHME</v>
      </c>
      <c r="B152" s="945">
        <f t="shared" si="59"/>
        <v>0</v>
      </c>
      <c r="C152" s="945">
        <f t="shared" si="59"/>
        <v>0</v>
      </c>
      <c r="D152" s="945">
        <f t="shared" si="59"/>
        <v>0</v>
      </c>
      <c r="E152" s="945">
        <f t="shared" si="59"/>
        <v>0</v>
      </c>
      <c r="F152" s="945">
        <f t="shared" si="59"/>
        <v>0</v>
      </c>
      <c r="G152" s="946">
        <f t="shared" si="59"/>
        <v>0</v>
      </c>
      <c r="H152" s="10"/>
    </row>
    <row r="153" spans="1:15" ht="12.75" hidden="1" x14ac:dyDescent="0.2">
      <c r="A153" s="938" t="str">
        <f t="shared" si="59"/>
        <v>KOSTO DIREKTE PËR PROJEKTET DHE SHPENZIMET KAPITALE</v>
      </c>
      <c r="B153" s="939">
        <f t="shared" si="59"/>
        <v>0</v>
      </c>
      <c r="C153" s="939">
        <f t="shared" si="59"/>
        <v>0</v>
      </c>
      <c r="D153" s="939">
        <f t="shared" si="59"/>
        <v>0</v>
      </c>
      <c r="E153" s="939">
        <f t="shared" si="59"/>
        <v>0</v>
      </c>
      <c r="F153" s="939">
        <f t="shared" si="59"/>
        <v>0</v>
      </c>
      <c r="G153" s="940">
        <f t="shared" si="59"/>
        <v>0</v>
      </c>
      <c r="H153" s="31"/>
      <c r="I153" s="938" t="str">
        <f t="shared" ref="I153:I158" si="60">I75</f>
        <v>VLERËSIMI I TË ARDHURAVE ME DESTINACION</v>
      </c>
      <c r="J153" s="939"/>
      <c r="K153" s="939"/>
      <c r="L153" s="939"/>
      <c r="M153" s="939"/>
      <c r="N153" s="939"/>
      <c r="O153" s="940"/>
    </row>
    <row r="154" spans="1:15" ht="12.75" hidden="1" x14ac:dyDescent="0.2">
      <c r="A154" s="124" t="str">
        <f t="shared" ref="A154:D176" si="61">A76</f>
        <v>Pagat</v>
      </c>
      <c r="B154" s="941">
        <f t="shared" si="61"/>
        <v>600</v>
      </c>
      <c r="C154" s="942">
        <f t="shared" si="61"/>
        <v>0</v>
      </c>
      <c r="D154" s="943">
        <f t="shared" si="61"/>
        <v>0</v>
      </c>
      <c r="E154" s="37"/>
      <c r="F154" s="37"/>
      <c r="G154" s="37"/>
      <c r="H154" s="31"/>
      <c r="I154" s="390" t="str">
        <f t="shared" si="60"/>
        <v>Transferta e kushtëzuar</v>
      </c>
      <c r="J154" s="387"/>
      <c r="K154" s="389"/>
      <c r="L154" s="388"/>
      <c r="M154" s="128"/>
      <c r="N154" s="128"/>
      <c r="O154" s="132"/>
    </row>
    <row r="155" spans="1:15" ht="12.75" hidden="1" x14ac:dyDescent="0.2">
      <c r="A155" s="124" t="str">
        <f t="shared" si="61"/>
        <v>Sigurimet Shoqërore</v>
      </c>
      <c r="B155" s="941">
        <f t="shared" si="61"/>
        <v>601</v>
      </c>
      <c r="C155" s="942">
        <f t="shared" si="61"/>
        <v>0</v>
      </c>
      <c r="D155" s="943">
        <f t="shared" si="61"/>
        <v>0</v>
      </c>
      <c r="E155" s="37"/>
      <c r="F155" s="37"/>
      <c r="G155" s="37"/>
      <c r="H155" s="31"/>
      <c r="I155" s="390" t="str">
        <f t="shared" si="60"/>
        <v>Trasferta Specifike</v>
      </c>
      <c r="J155" s="387"/>
      <c r="K155" s="389"/>
      <c r="L155" s="388"/>
      <c r="M155" s="128"/>
      <c r="N155" s="128"/>
      <c r="O155" s="132"/>
    </row>
    <row r="156" spans="1:15" ht="12.75" hidden="1" x14ac:dyDescent="0.2">
      <c r="A156" s="124" t="str">
        <f t="shared" si="61"/>
        <v>Mallra dhe shërbime</v>
      </c>
      <c r="B156" s="941">
        <f t="shared" si="61"/>
        <v>602</v>
      </c>
      <c r="C156" s="942">
        <f t="shared" si="61"/>
        <v>0</v>
      </c>
      <c r="D156" s="943">
        <f t="shared" si="61"/>
        <v>0</v>
      </c>
      <c r="E156" s="37"/>
      <c r="F156" s="37"/>
      <c r="G156" s="37"/>
      <c r="H156" s="53"/>
      <c r="I156" s="390" t="str">
        <f t="shared" si="60"/>
        <v>Trashëgimi me destinacion</v>
      </c>
      <c r="J156" s="387"/>
      <c r="K156" s="389"/>
      <c r="L156" s="388"/>
      <c r="M156" s="302">
        <f>VLOOKUP($A145,'(C4) Trashëgimi me destinacion'!$A$8:$F$168,4,FALSE)</f>
        <v>0</v>
      </c>
      <c r="N156" s="548">
        <f>VLOOKUP($A145,'(C4) Trashëgimi me destinacion'!$A$8:$F$168,5,FALSE)</f>
        <v>0</v>
      </c>
      <c r="O156" s="548">
        <f>VLOOKUP($A145,'(C4) Trashëgimi me destinacion'!$A$8:$F$168,6,FALSE)</f>
        <v>0</v>
      </c>
    </row>
    <row r="157" spans="1:15" ht="12.75" hidden="1" x14ac:dyDescent="0.2">
      <c r="A157" s="124" t="str">
        <f t="shared" si="61"/>
        <v>Subvencione</v>
      </c>
      <c r="B157" s="941">
        <f t="shared" si="61"/>
        <v>603</v>
      </c>
      <c r="C157" s="942">
        <f t="shared" si="61"/>
        <v>0</v>
      </c>
      <c r="D157" s="943">
        <f t="shared" si="61"/>
        <v>0</v>
      </c>
      <c r="E157" s="37"/>
      <c r="F157" s="37"/>
      <c r="G157" s="37"/>
      <c r="H157" s="8"/>
      <c r="I157" s="390" t="str">
        <f t="shared" si="60"/>
        <v>Burime të tjera (përfshirë gjobat)</v>
      </c>
      <c r="J157" s="387"/>
      <c r="K157" s="389"/>
      <c r="L157" s="388"/>
      <c r="M157" s="128"/>
      <c r="N157" s="128"/>
      <c r="O157" s="132"/>
    </row>
    <row r="158" spans="1:15" ht="12.75" hidden="1" x14ac:dyDescent="0.2">
      <c r="A158" s="124" t="str">
        <f t="shared" si="61"/>
        <v>Të tjera transferta korrente të brendshme</v>
      </c>
      <c r="B158" s="941">
        <f t="shared" si="61"/>
        <v>604</v>
      </c>
      <c r="C158" s="942">
        <f t="shared" si="61"/>
        <v>0</v>
      </c>
      <c r="D158" s="943">
        <f t="shared" si="61"/>
        <v>0</v>
      </c>
      <c r="E158" s="37"/>
      <c r="F158" s="37"/>
      <c r="G158" s="37"/>
      <c r="H158" s="53"/>
      <c r="I158" s="390" t="str">
        <f t="shared" si="60"/>
        <v>VLERËSIMI I TË ARDHURAVE ME DESTINACION</v>
      </c>
      <c r="J158" s="35">
        <f>VLOOKUP($A145,'(C1) Shpenzimet vitet e kaluara'!$A$9:$O$177,7,FALSE)</f>
        <v>0</v>
      </c>
      <c r="K158" s="35">
        <f>VLOOKUP($A145,'(C1) Shpenzimet vitet e kaluara'!$A$9:$O$177,11,FALSE)</f>
        <v>0</v>
      </c>
      <c r="L158" s="35">
        <f>VLOOKUP($A145,'(C1) Shpenzimet vitet e kaluara'!$A$9:$O$177,15,FALSE)</f>
        <v>0</v>
      </c>
      <c r="M158" s="129">
        <f>SUM(M154:M157)</f>
        <v>0</v>
      </c>
      <c r="N158" s="129">
        <f t="shared" ref="N158:O158" si="62">SUM(N154:N157)</f>
        <v>0</v>
      </c>
      <c r="O158" s="129">
        <f t="shared" si="62"/>
        <v>0</v>
      </c>
    </row>
    <row r="159" spans="1:15" ht="12.75" hidden="1" x14ac:dyDescent="0.2">
      <c r="A159" s="124" t="str">
        <f t="shared" si="61"/>
        <v>Transferta korrente të huaja</v>
      </c>
      <c r="B159" s="941">
        <f t="shared" si="61"/>
        <v>605</v>
      </c>
      <c r="C159" s="942">
        <f t="shared" si="61"/>
        <v>0</v>
      </c>
      <c r="D159" s="943">
        <f t="shared" si="61"/>
        <v>0</v>
      </c>
      <c r="E159" s="37"/>
      <c r="F159" s="37"/>
      <c r="G159" s="37"/>
      <c r="H159" s="53"/>
    </row>
    <row r="160" spans="1:15" ht="12.75" hidden="1" x14ac:dyDescent="0.2">
      <c r="A160" s="124" t="str">
        <f t="shared" si="61"/>
        <v>Transferta për Buxhetet Familiare dhe Individët</v>
      </c>
      <c r="B160" s="941">
        <f t="shared" si="61"/>
        <v>606</v>
      </c>
      <c r="C160" s="942">
        <f t="shared" si="61"/>
        <v>0</v>
      </c>
      <c r="D160" s="943">
        <f t="shared" si="61"/>
        <v>0</v>
      </c>
      <c r="E160" s="37"/>
      <c r="F160" s="37"/>
      <c r="G160" s="37"/>
      <c r="H160" s="53"/>
      <c r="I160" s="137" t="str">
        <f>I82</f>
        <v xml:space="preserve">TË ARDHURAT E PRITSHME </v>
      </c>
      <c r="J160" s="34">
        <f>J151+J158</f>
        <v>0</v>
      </c>
      <c r="K160" s="34">
        <f>K151+K158</f>
        <v>0</v>
      </c>
      <c r="L160" s="34">
        <f>L151+L158</f>
        <v>0</v>
      </c>
      <c r="M160" s="129">
        <f>M158+M151</f>
        <v>0</v>
      </c>
      <c r="N160" s="129">
        <f>N158+N151</f>
        <v>0</v>
      </c>
      <c r="O160" s="129">
        <f>O158+O151</f>
        <v>0</v>
      </c>
    </row>
    <row r="161" spans="1:15" ht="12.75" hidden="1" x14ac:dyDescent="0.2">
      <c r="A161" s="124" t="str">
        <f t="shared" si="61"/>
        <v>Shpenzimet kapitale</v>
      </c>
      <c r="B161" s="941" t="str">
        <f t="shared" si="61"/>
        <v>230 / 231</v>
      </c>
      <c r="C161" s="942">
        <f t="shared" si="61"/>
        <v>0</v>
      </c>
      <c r="D161" s="943">
        <f t="shared" si="61"/>
        <v>0</v>
      </c>
      <c r="E161" s="37"/>
      <c r="F161" s="37"/>
      <c r="G161" s="37"/>
      <c r="H161" s="53"/>
    </row>
    <row r="162" spans="1:15" ht="12.75" hidden="1" x14ac:dyDescent="0.2">
      <c r="A162" s="124" t="str">
        <f t="shared" si="61"/>
        <v>Rezerva</v>
      </c>
      <c r="B162" s="941">
        <f t="shared" si="61"/>
        <v>609</v>
      </c>
      <c r="C162" s="942">
        <f t="shared" si="61"/>
        <v>0</v>
      </c>
      <c r="D162" s="943">
        <f t="shared" si="61"/>
        <v>0</v>
      </c>
      <c r="E162" s="37"/>
      <c r="F162" s="37"/>
      <c r="G162" s="37"/>
      <c r="H162" s="53"/>
    </row>
    <row r="163" spans="1:15" ht="12.75" hidden="1" x14ac:dyDescent="0.2">
      <c r="A163" s="124" t="str">
        <f t="shared" si="61"/>
        <v>Interesa per kredi direkte ose bono</v>
      </c>
      <c r="B163" s="941">
        <f t="shared" si="61"/>
        <v>650</v>
      </c>
      <c r="C163" s="942">
        <f t="shared" si="61"/>
        <v>0</v>
      </c>
      <c r="D163" s="943">
        <f t="shared" si="61"/>
        <v>0</v>
      </c>
      <c r="E163" s="37"/>
      <c r="F163" s="37"/>
      <c r="G163" s="37"/>
      <c r="H163" s="53"/>
    </row>
    <row r="164" spans="1:15" ht="12.75" hidden="1" x14ac:dyDescent="0.2">
      <c r="A164" s="124" t="str">
        <f t="shared" si="61"/>
        <v>Të tjera</v>
      </c>
      <c r="B164" s="941" t="str">
        <f t="shared" si="61"/>
        <v>69 / ?</v>
      </c>
      <c r="C164" s="942">
        <f t="shared" si="61"/>
        <v>0</v>
      </c>
      <c r="D164" s="943">
        <f t="shared" si="61"/>
        <v>0</v>
      </c>
      <c r="E164" s="37"/>
      <c r="F164" s="37"/>
      <c r="G164" s="37"/>
      <c r="H164" s="53"/>
      <c r="I164" s="947" t="str">
        <f t="shared" ref="I164:O165" si="63">I86</f>
        <v>SHUMA E KËRKUAR NETO</v>
      </c>
      <c r="J164" s="948">
        <f t="shared" si="63"/>
        <v>0</v>
      </c>
      <c r="K164" s="948">
        <f t="shared" si="63"/>
        <v>0</v>
      </c>
      <c r="L164" s="948">
        <f t="shared" si="63"/>
        <v>0</v>
      </c>
      <c r="M164" s="948">
        <f t="shared" si="63"/>
        <v>0</v>
      </c>
      <c r="N164" s="948">
        <f t="shared" si="63"/>
        <v>0</v>
      </c>
      <c r="O164" s="949">
        <f t="shared" si="63"/>
        <v>0</v>
      </c>
    </row>
    <row r="165" spans="1:15" ht="12.75" hidden="1" customHeight="1" x14ac:dyDescent="0.2">
      <c r="A165" s="306" t="str">
        <f t="shared" si="61"/>
        <v>KOSTO DIREKTE PËR PROJEKTET DHE SHPENZIMET KAPITALE</v>
      </c>
      <c r="B165" s="941">
        <f t="shared" si="61"/>
        <v>0</v>
      </c>
      <c r="C165" s="942">
        <f t="shared" si="61"/>
        <v>0</v>
      </c>
      <c r="D165" s="943">
        <f t="shared" si="61"/>
        <v>0</v>
      </c>
      <c r="E165" s="129">
        <f>SUM(E154:E164)</f>
        <v>0</v>
      </c>
      <c r="F165" s="129">
        <f t="shared" ref="F165:G165" si="64">SUM(F154:F164)</f>
        <v>0</v>
      </c>
      <c r="G165" s="129">
        <f t="shared" si="64"/>
        <v>0</v>
      </c>
      <c r="H165" s="53"/>
      <c r="I165" s="950">
        <f t="shared" si="63"/>
        <v>0</v>
      </c>
      <c r="J165" s="951">
        <f t="shared" si="63"/>
        <v>0</v>
      </c>
      <c r="K165" s="951">
        <f t="shared" si="63"/>
        <v>0</v>
      </c>
      <c r="L165" s="951">
        <f t="shared" si="63"/>
        <v>0</v>
      </c>
      <c r="M165" s="951">
        <f t="shared" si="63"/>
        <v>0</v>
      </c>
      <c r="N165" s="951">
        <f t="shared" si="63"/>
        <v>0</v>
      </c>
      <c r="O165" s="952">
        <f t="shared" si="63"/>
        <v>0</v>
      </c>
    </row>
    <row r="166" spans="1:15" ht="12.75" hidden="1" x14ac:dyDescent="0.2">
      <c r="A166" s="938" t="str">
        <f t="shared" si="61"/>
        <v>SHPENZIME KORRENTE</v>
      </c>
      <c r="B166" s="939">
        <f t="shared" si="61"/>
        <v>0</v>
      </c>
      <c r="C166" s="939">
        <f t="shared" si="61"/>
        <v>0</v>
      </c>
      <c r="D166" s="939">
        <f t="shared" si="61"/>
        <v>0</v>
      </c>
      <c r="E166" s="939">
        <f>E88</f>
        <v>0</v>
      </c>
      <c r="F166" s="939">
        <f>F88</f>
        <v>0</v>
      </c>
      <c r="G166" s="940">
        <f>G88</f>
        <v>0</v>
      </c>
      <c r="H166" s="53"/>
      <c r="I166" s="17" t="str">
        <f>I88</f>
        <v>SHUMA E KËRKUAR NETO</v>
      </c>
      <c r="J166" s="18">
        <f t="shared" ref="J166:O166" si="65">B150-J160</f>
        <v>0</v>
      </c>
      <c r="K166" s="18">
        <f t="shared" si="65"/>
        <v>0</v>
      </c>
      <c r="L166" s="18">
        <f t="shared" si="65"/>
        <v>0</v>
      </c>
      <c r="M166" s="18">
        <f t="shared" si="65"/>
        <v>0</v>
      </c>
      <c r="N166" s="18">
        <f t="shared" si="65"/>
        <v>0</v>
      </c>
      <c r="O166" s="18">
        <f t="shared" si="65"/>
        <v>0</v>
      </c>
    </row>
    <row r="167" spans="1:15" ht="12.75" hidden="1" x14ac:dyDescent="0.2">
      <c r="A167" s="124" t="str">
        <f t="shared" si="61"/>
        <v>Pagat</v>
      </c>
      <c r="B167" s="941">
        <f t="shared" si="61"/>
        <v>600</v>
      </c>
      <c r="C167" s="942">
        <f t="shared" si="61"/>
        <v>0</v>
      </c>
      <c r="D167" s="943">
        <f t="shared" si="61"/>
        <v>0</v>
      </c>
      <c r="E167" s="37"/>
      <c r="F167" s="37"/>
      <c r="G167" s="37"/>
      <c r="H167" s="53"/>
      <c r="I167" s="53"/>
      <c r="J167" s="53"/>
      <c r="K167" s="53"/>
      <c r="L167" s="14"/>
      <c r="M167" s="54"/>
    </row>
    <row r="168" spans="1:15" ht="12.75" hidden="1" x14ac:dyDescent="0.2">
      <c r="A168" s="124" t="str">
        <f t="shared" si="61"/>
        <v>Sigurimet Shoqërore</v>
      </c>
      <c r="B168" s="941">
        <f t="shared" si="61"/>
        <v>601</v>
      </c>
      <c r="C168" s="942">
        <f t="shared" si="61"/>
        <v>0</v>
      </c>
      <c r="D168" s="943">
        <f t="shared" si="61"/>
        <v>0</v>
      </c>
      <c r="E168" s="37"/>
      <c r="F168" s="37"/>
      <c r="G168" s="37"/>
      <c r="H168" s="53"/>
    </row>
    <row r="169" spans="1:15" ht="12.75" hidden="1" x14ac:dyDescent="0.2">
      <c r="A169" s="124" t="str">
        <f t="shared" si="61"/>
        <v>Mallra dhe shërbime</v>
      </c>
      <c r="B169" s="941">
        <f t="shared" si="61"/>
        <v>602</v>
      </c>
      <c r="C169" s="942">
        <f t="shared" si="61"/>
        <v>0</v>
      </c>
      <c r="D169" s="943">
        <f t="shared" si="61"/>
        <v>0</v>
      </c>
      <c r="E169" s="37"/>
      <c r="F169" s="37"/>
      <c r="G169" s="37"/>
      <c r="H169" s="53"/>
      <c r="I169" s="252" t="str">
        <f>I130</f>
        <v>Angazhimet</v>
      </c>
      <c r="J169" s="1002" t="str">
        <f>J130</f>
        <v>Vlera Totale për Aktivitet</v>
      </c>
      <c r="K169" s="1003"/>
      <c r="L169" s="1004"/>
      <c r="M169" s="129">
        <f>VLOOKUP($A145,'(C5) Angazhimet'!$A$8:$F$168,4,FALSE)</f>
        <v>0</v>
      </c>
      <c r="N169" s="129">
        <f>VLOOKUP($A145,'(C5) Angazhimet'!$A$8:$F$168,5,FALSE)</f>
        <v>0</v>
      </c>
      <c r="O169" s="129">
        <f>VLOOKUP($A145,'(C5) Angazhimet'!$A$8:$F$168,6,FALSE)</f>
        <v>0</v>
      </c>
    </row>
    <row r="170" spans="1:15" ht="12.75" hidden="1" x14ac:dyDescent="0.2">
      <c r="A170" s="124" t="str">
        <f t="shared" si="61"/>
        <v>Subvencione</v>
      </c>
      <c r="B170" s="941">
        <f t="shared" si="61"/>
        <v>603</v>
      </c>
      <c r="C170" s="942">
        <f t="shared" si="61"/>
        <v>0</v>
      </c>
      <c r="D170" s="943">
        <f t="shared" si="61"/>
        <v>0</v>
      </c>
      <c r="E170" s="37"/>
      <c r="F170" s="37"/>
      <c r="G170" s="37"/>
      <c r="H170" s="53"/>
      <c r="I170" s="318" t="str">
        <f>I131</f>
        <v>Qëllime</v>
      </c>
      <c r="J170" s="1002" t="str">
        <f>J131</f>
        <v>Shpenzimet kapitale</v>
      </c>
      <c r="K170" s="1003"/>
      <c r="L170" s="1004"/>
      <c r="M170" s="128"/>
      <c r="N170" s="128"/>
      <c r="O170" s="132"/>
    </row>
    <row r="171" spans="1:15" ht="12.75" hidden="1" x14ac:dyDescent="0.2">
      <c r="A171" s="124" t="str">
        <f t="shared" si="61"/>
        <v>Të tjera transferta korrente të brendshme</v>
      </c>
      <c r="B171" s="941">
        <f t="shared" si="61"/>
        <v>604</v>
      </c>
      <c r="C171" s="942">
        <f t="shared" si="61"/>
        <v>0</v>
      </c>
      <c r="D171" s="943">
        <f t="shared" si="61"/>
        <v>0</v>
      </c>
      <c r="E171" s="37"/>
      <c r="F171" s="37"/>
      <c r="G171" s="37"/>
      <c r="H171" s="53"/>
      <c r="I171" s="315"/>
      <c r="J171" s="1002" t="str">
        <f>J132</f>
        <v>Mallra dhe shërbime</v>
      </c>
      <c r="K171" s="1003"/>
      <c r="L171" s="1004"/>
      <c r="M171" s="128"/>
      <c r="N171" s="128"/>
      <c r="O171" s="132"/>
    </row>
    <row r="172" spans="1:15" ht="12.75" hidden="1" x14ac:dyDescent="0.2">
      <c r="A172" s="124" t="str">
        <f t="shared" si="61"/>
        <v>Transferta korrente të huaja</v>
      </c>
      <c r="B172" s="941">
        <f t="shared" si="61"/>
        <v>605</v>
      </c>
      <c r="C172" s="942">
        <f t="shared" si="61"/>
        <v>0</v>
      </c>
      <c r="D172" s="943">
        <f t="shared" si="61"/>
        <v>0</v>
      </c>
      <c r="E172" s="37"/>
      <c r="F172" s="37"/>
      <c r="G172" s="37"/>
      <c r="H172" s="53"/>
      <c r="I172" s="315"/>
      <c r="J172" s="1002" t="str">
        <f>J133</f>
        <v>Qëllime të mëtejshme</v>
      </c>
      <c r="K172" s="1003"/>
      <c r="L172" s="1004"/>
      <c r="M172" s="128"/>
      <c r="N172" s="128"/>
      <c r="O172" s="132"/>
    </row>
    <row r="173" spans="1:15" ht="12.75" hidden="1" x14ac:dyDescent="0.2">
      <c r="A173" s="124" t="str">
        <f t="shared" si="61"/>
        <v>Transferta për Buxhetet Familiare dhe Individët</v>
      </c>
      <c r="B173" s="941">
        <f t="shared" si="61"/>
        <v>606</v>
      </c>
      <c r="C173" s="942">
        <f t="shared" si="61"/>
        <v>0</v>
      </c>
      <c r="D173" s="943">
        <f t="shared" si="61"/>
        <v>0</v>
      </c>
      <c r="E173" s="37"/>
      <c r="F173" s="37"/>
      <c r="G173" s="37"/>
      <c r="H173" s="53"/>
      <c r="I173" s="315"/>
      <c r="J173" s="998"/>
      <c r="K173" s="998"/>
      <c r="L173" s="998"/>
      <c r="M173" s="344" t="str">
        <f>IF(SUM(M170:M172)=M169,"OK","STOP")</f>
        <v>OK</v>
      </c>
      <c r="N173" s="344" t="str">
        <f>IF(SUM(N170:N172)=N169,"OK","STOP")</f>
        <v>OK</v>
      </c>
      <c r="O173" s="344" t="str">
        <f>IF(SUM(O170:O172)=O169,"OK","STOP")</f>
        <v>OK</v>
      </c>
    </row>
    <row r="174" spans="1:15" ht="12.75" hidden="1" x14ac:dyDescent="0.2">
      <c r="A174" s="648" t="str">
        <f t="shared" si="61"/>
        <v>Shpenzimet kapitale</v>
      </c>
      <c r="B174" s="968" t="str">
        <f t="shared" si="61"/>
        <v>230 / 231</v>
      </c>
      <c r="C174" s="969">
        <f t="shared" si="61"/>
        <v>0</v>
      </c>
      <c r="D174" s="970">
        <f t="shared" si="61"/>
        <v>0</v>
      </c>
      <c r="E174" s="129"/>
      <c r="F174" s="129"/>
      <c r="G174" s="129"/>
      <c r="H174" s="53"/>
      <c r="I174" s="421" t="str">
        <f>I96</f>
        <v>Shpjegimet teknike</v>
      </c>
      <c r="J174" s="10"/>
      <c r="K174" s="10"/>
      <c r="L174" s="10"/>
      <c r="M174" s="10"/>
      <c r="N174" s="10"/>
      <c r="O174" s="10"/>
    </row>
    <row r="175" spans="1:15" ht="12.75" hidden="1" x14ac:dyDescent="0.2">
      <c r="A175" s="124" t="str">
        <f t="shared" si="61"/>
        <v>Rezerva</v>
      </c>
      <c r="B175" s="941">
        <f t="shared" si="61"/>
        <v>609</v>
      </c>
      <c r="C175" s="942">
        <f t="shared" si="61"/>
        <v>0</v>
      </c>
      <c r="D175" s="943">
        <f t="shared" si="61"/>
        <v>0</v>
      </c>
      <c r="E175" s="37"/>
      <c r="F175" s="37"/>
      <c r="G175" s="37"/>
      <c r="H175" s="53"/>
      <c r="I175" s="419">
        <f>M148</f>
        <v>2022</v>
      </c>
      <c r="J175" s="983"/>
      <c r="K175" s="984"/>
      <c r="L175" s="984"/>
      <c r="M175" s="984"/>
      <c r="N175" s="984"/>
      <c r="O175" s="985"/>
    </row>
    <row r="176" spans="1:15" ht="12.75" hidden="1" x14ac:dyDescent="0.2">
      <c r="A176" s="124" t="str">
        <f t="shared" si="61"/>
        <v>Interesa per kredi direkte ose bono</v>
      </c>
      <c r="B176" s="971">
        <f t="shared" si="61"/>
        <v>650</v>
      </c>
      <c r="C176" s="972">
        <f t="shared" si="61"/>
        <v>0</v>
      </c>
      <c r="D176" s="973">
        <f t="shared" si="61"/>
        <v>0</v>
      </c>
      <c r="E176" s="37"/>
      <c r="F176" s="37"/>
      <c r="G176" s="37"/>
      <c r="H176" s="53"/>
      <c r="I176" s="420"/>
      <c r="J176" s="986"/>
      <c r="K176" s="987"/>
      <c r="L176" s="987"/>
      <c r="M176" s="987"/>
      <c r="N176" s="987"/>
      <c r="O176" s="988"/>
    </row>
    <row r="177" spans="1:15" ht="12.75" hidden="1" x14ac:dyDescent="0.2">
      <c r="A177" s="252" t="str">
        <f>A99</f>
        <v>Të tjera</v>
      </c>
      <c r="B177" s="941" t="str">
        <f>B99</f>
        <v>69 / ?</v>
      </c>
      <c r="C177" s="942">
        <f>C99</f>
        <v>0</v>
      </c>
      <c r="D177" s="439" t="str">
        <f>IF(OR(E177&lt;0,F177&lt;0,G177&lt;0),"STOP","OK!")</f>
        <v>OK!</v>
      </c>
      <c r="E177" s="130">
        <f>-E165+E150-(SUM(E167:E176))</f>
        <v>0</v>
      </c>
      <c r="F177" s="308">
        <f t="shared" ref="F177:G177" si="66">-F165+F150-(SUM(F167:F176))</f>
        <v>0</v>
      </c>
      <c r="G177" s="308">
        <f t="shared" si="66"/>
        <v>0</v>
      </c>
      <c r="H177" s="53"/>
      <c r="I177" s="419">
        <f>N148</f>
        <v>2023</v>
      </c>
      <c r="J177" s="983"/>
      <c r="K177" s="984"/>
      <c r="L177" s="984"/>
      <c r="M177" s="984"/>
      <c r="N177" s="984"/>
      <c r="O177" s="985"/>
    </row>
    <row r="178" spans="1:15" ht="12.75" hidden="1" x14ac:dyDescent="0.2">
      <c r="A178" s="124" t="str">
        <f>A100</f>
        <v>SHPENZIME KORRENTE</v>
      </c>
      <c r="B178" s="974"/>
      <c r="C178" s="975"/>
      <c r="D178" s="976"/>
      <c r="E178" s="129">
        <f>SUM(E167:E177)</f>
        <v>0</v>
      </c>
      <c r="F178" s="129">
        <f t="shared" ref="F178:G178" si="67">SUM(F167:F177)</f>
        <v>0</v>
      </c>
      <c r="G178" s="129">
        <f t="shared" si="67"/>
        <v>0</v>
      </c>
      <c r="H178" s="53"/>
      <c r="I178" s="420"/>
      <c r="J178" s="989"/>
      <c r="K178" s="990"/>
      <c r="L178" s="990"/>
      <c r="M178" s="990"/>
      <c r="N178" s="990"/>
      <c r="O178" s="991"/>
    </row>
    <row r="179" spans="1:15" ht="12.75" hidden="1" x14ac:dyDescent="0.2">
      <c r="A179" s="125"/>
      <c r="B179" s="210"/>
      <c r="C179" s="126"/>
      <c r="D179" s="126"/>
      <c r="E179" s="10"/>
      <c r="F179" s="10"/>
      <c r="G179" s="133"/>
      <c r="H179" s="53"/>
      <c r="I179" s="419">
        <f>O148</f>
        <v>2024</v>
      </c>
      <c r="J179" s="983"/>
      <c r="K179" s="984"/>
      <c r="L179" s="984"/>
      <c r="M179" s="984"/>
      <c r="N179" s="984"/>
      <c r="O179" s="985"/>
    </row>
    <row r="180" spans="1:15" ht="12.75" hidden="1" x14ac:dyDescent="0.2">
      <c r="A180" s="137" t="str">
        <f>A102</f>
        <v>SHPENZIME TË PRITSHME</v>
      </c>
      <c r="B180" s="34">
        <f>B150</f>
        <v>0</v>
      </c>
      <c r="C180" s="34">
        <f t="shared" ref="C180:D180" si="68">C150</f>
        <v>0</v>
      </c>
      <c r="D180" s="34">
        <f t="shared" si="68"/>
        <v>0</v>
      </c>
      <c r="E180" s="129">
        <f>E165+E178</f>
        <v>0</v>
      </c>
      <c r="F180" s="129">
        <f>F165+F178</f>
        <v>0</v>
      </c>
      <c r="G180" s="129">
        <f t="shared" ref="G180" si="69">G165+G178</f>
        <v>0</v>
      </c>
      <c r="H180" s="53"/>
      <c r="I180" s="420"/>
      <c r="J180" s="989"/>
      <c r="K180" s="990"/>
      <c r="L180" s="990"/>
      <c r="M180" s="990"/>
      <c r="N180" s="990"/>
      <c r="O180" s="991"/>
    </row>
    <row r="181" spans="1:15" ht="12.75" hidden="1" x14ac:dyDescent="0.2"/>
    <row r="182" spans="1:15" ht="12.75" hidden="1" x14ac:dyDescent="0.2"/>
    <row r="183" spans="1:15" ht="18.75" x14ac:dyDescent="0.2">
      <c r="A183" s="213" t="str">
        <f t="shared" ref="A183:O183" si="70">A66</f>
        <v>Nënfunksioni 9</v>
      </c>
      <c r="B183" s="937" t="str">
        <f t="shared" si="70"/>
        <v>047 Industri të tjera</v>
      </c>
      <c r="C183" s="937">
        <f t="shared" si="70"/>
        <v>0</v>
      </c>
      <c r="D183" s="937">
        <f t="shared" si="70"/>
        <v>0</v>
      </c>
      <c r="E183" s="937">
        <f t="shared" si="70"/>
        <v>0</v>
      </c>
      <c r="F183" s="937">
        <f t="shared" si="70"/>
        <v>0</v>
      </c>
      <c r="G183" s="937">
        <f t="shared" si="70"/>
        <v>0</v>
      </c>
      <c r="H183" s="937">
        <f t="shared" si="70"/>
        <v>0</v>
      </c>
      <c r="I183" s="937">
        <f t="shared" si="70"/>
        <v>0</v>
      </c>
      <c r="J183" s="937">
        <f t="shared" si="70"/>
        <v>0</v>
      </c>
      <c r="K183" s="937">
        <f t="shared" si="70"/>
        <v>0</v>
      </c>
      <c r="L183" s="937">
        <f t="shared" si="70"/>
        <v>0</v>
      </c>
      <c r="M183" s="937">
        <f t="shared" si="70"/>
        <v>0</v>
      </c>
      <c r="N183" s="937">
        <f t="shared" si="70"/>
        <v>0</v>
      </c>
      <c r="O183" s="937">
        <f t="shared" si="70"/>
        <v>0</v>
      </c>
    </row>
    <row r="184" spans="1:15" ht="18.75" x14ac:dyDescent="0.2">
      <c r="A184" s="276" t="str">
        <f>A9</f>
        <v>Programi 9d</v>
      </c>
      <c r="B184" s="937">
        <f>C9</f>
        <v>0</v>
      </c>
      <c r="C184" s="937" t="e">
        <f>#REF!</f>
        <v>#REF!</v>
      </c>
      <c r="D184" s="937" t="e">
        <f>#REF!</f>
        <v>#REF!</v>
      </c>
      <c r="E184" s="937" t="e">
        <f>#REF!</f>
        <v>#REF!</v>
      </c>
      <c r="F184" s="937" t="e">
        <f>#REF!</f>
        <v>#REF!</v>
      </c>
      <c r="G184" s="937" t="e">
        <f>#REF!</f>
        <v>#REF!</v>
      </c>
      <c r="H184" s="937" t="e">
        <f>#REF!</f>
        <v>#REF!</v>
      </c>
      <c r="I184" s="937" t="e">
        <f>#REF!</f>
        <v>#REF!</v>
      </c>
      <c r="J184" s="937" t="e">
        <f>#REF!</f>
        <v>#REF!</v>
      </c>
      <c r="K184" s="937" t="e">
        <f>#REF!</f>
        <v>#REF!</v>
      </c>
      <c r="L184" s="937" t="e">
        <f>#REF!</f>
        <v>#REF!</v>
      </c>
      <c r="M184" s="937" t="e">
        <f>#REF!</f>
        <v>#REF!</v>
      </c>
      <c r="N184" s="937" t="e">
        <f>#REF!</f>
        <v>#REF!</v>
      </c>
      <c r="O184" s="937" t="e">
        <f>#REF!</f>
        <v>#REF!</v>
      </c>
    </row>
    <row r="185" spans="1:15" ht="18.75" x14ac:dyDescent="0.2">
      <c r="A185" s="646">
        <f>'(B3) Struktura Funksionale'!B57</f>
        <v>0</v>
      </c>
      <c r="B185" s="568"/>
      <c r="C185" s="568"/>
      <c r="D185" s="568"/>
      <c r="E185" s="568"/>
      <c r="F185" s="568"/>
      <c r="G185" s="568"/>
      <c r="H185" s="568"/>
      <c r="I185" s="568"/>
      <c r="J185" s="568"/>
      <c r="K185" s="568"/>
      <c r="L185" s="568"/>
      <c r="M185" s="568"/>
      <c r="N185" s="568"/>
      <c r="O185" s="569"/>
    </row>
    <row r="186" spans="1:15" ht="22.5" customHeight="1" x14ac:dyDescent="0.2">
      <c r="A186" s="964" t="str">
        <f t="shared" ref="A186:G186" si="71">A69</f>
        <v>SHPENZIME TË PRITSHME</v>
      </c>
      <c r="B186" s="965">
        <f t="shared" si="71"/>
        <v>0</v>
      </c>
      <c r="C186" s="965">
        <f t="shared" si="71"/>
        <v>0</v>
      </c>
      <c r="D186" s="965">
        <f t="shared" si="71"/>
        <v>0</v>
      </c>
      <c r="E186" s="965">
        <f t="shared" si="71"/>
        <v>0</v>
      </c>
      <c r="F186" s="965">
        <f t="shared" si="71"/>
        <v>0</v>
      </c>
      <c r="G186" s="966">
        <f t="shared" si="71"/>
        <v>0</v>
      </c>
      <c r="H186" s="131"/>
      <c r="I186" s="967" t="str">
        <f t="shared" ref="I186:O186" si="72">I69</f>
        <v xml:space="preserve">TË ARDHURAT E PRITSHME </v>
      </c>
      <c r="J186" s="965">
        <f t="shared" si="72"/>
        <v>0</v>
      </c>
      <c r="K186" s="965">
        <f t="shared" si="72"/>
        <v>0</v>
      </c>
      <c r="L186" s="965">
        <f t="shared" si="72"/>
        <v>0</v>
      </c>
      <c r="M186" s="965">
        <f t="shared" si="72"/>
        <v>0</v>
      </c>
      <c r="N186" s="965">
        <f t="shared" si="72"/>
        <v>0</v>
      </c>
      <c r="O186" s="966">
        <f t="shared" si="72"/>
        <v>0</v>
      </c>
    </row>
    <row r="187" spans="1:15" ht="21.75" customHeight="1" x14ac:dyDescent="0.2">
      <c r="A187" s="211"/>
      <c r="B187" s="417">
        <f t="shared" ref="B187:G187" si="73">B70</f>
        <v>2019</v>
      </c>
      <c r="C187" s="417">
        <f t="shared" si="73"/>
        <v>2020</v>
      </c>
      <c r="D187" s="417">
        <f t="shared" si="73"/>
        <v>2021</v>
      </c>
      <c r="E187" s="251">
        <f t="shared" si="73"/>
        <v>2022</v>
      </c>
      <c r="F187" s="251">
        <f t="shared" si="73"/>
        <v>2023</v>
      </c>
      <c r="G187" s="251">
        <f t="shared" si="73"/>
        <v>2024</v>
      </c>
      <c r="H187" s="212"/>
      <c r="I187" s="414"/>
      <c r="J187" s="417">
        <f t="shared" ref="J187:O187" si="74">J70</f>
        <v>2019</v>
      </c>
      <c r="K187" s="417">
        <f t="shared" si="74"/>
        <v>2020</v>
      </c>
      <c r="L187" s="417">
        <f t="shared" si="74"/>
        <v>2021</v>
      </c>
      <c r="M187" s="251">
        <f t="shared" si="74"/>
        <v>2022</v>
      </c>
      <c r="N187" s="251">
        <f t="shared" si="74"/>
        <v>2023</v>
      </c>
      <c r="O187" s="251">
        <f t="shared" si="74"/>
        <v>2024</v>
      </c>
    </row>
    <row r="188" spans="1:15" ht="12.75" x14ac:dyDescent="0.2">
      <c r="A188" s="431"/>
      <c r="B188" s="424"/>
      <c r="C188" s="347"/>
      <c r="D188" s="348"/>
      <c r="E188" s="432"/>
      <c r="F188" s="432"/>
      <c r="G188" s="433"/>
      <c r="H188" s="131"/>
      <c r="I188" s="346"/>
      <c r="J188" s="962"/>
      <c r="K188" s="962"/>
      <c r="L188" s="429"/>
      <c r="M188" s="429"/>
      <c r="N188" s="429"/>
      <c r="O188" s="430"/>
    </row>
    <row r="189" spans="1:15" ht="12.75" x14ac:dyDescent="0.2">
      <c r="A189" s="137" t="str">
        <f>A72</f>
        <v>SHPENZIME TË PRITSHME</v>
      </c>
      <c r="B189" s="34">
        <f>VLOOKUP(A184,'(C1) Shpenzimet vitet e kaluara'!A$9:O$177,5,FALSE)</f>
        <v>0</v>
      </c>
      <c r="C189" s="34">
        <f>VLOOKUP(A184,'(C1) Shpenzimet vitet e kaluara'!A$9:O$177,9,FALSE)</f>
        <v>0</v>
      </c>
      <c r="D189" s="34">
        <f>VLOOKUP(A184,'(C1) Shpenzimet vitet e kaluara'!A$9:O$177,13,FALSE)</f>
        <v>0</v>
      </c>
      <c r="E189" s="37"/>
      <c r="F189" s="37"/>
      <c r="G189" s="37"/>
      <c r="H189" s="131"/>
      <c r="I189" s="938" t="str">
        <f t="shared" ref="I189:O189" si="75">I72</f>
        <v>VLERËSIM I ARDHURAVE NGA TARIFAT</v>
      </c>
      <c r="J189" s="939">
        <f t="shared" si="75"/>
        <v>0</v>
      </c>
      <c r="K189" s="939">
        <f t="shared" si="75"/>
        <v>0</v>
      </c>
      <c r="L189" s="939">
        <f t="shared" si="75"/>
        <v>0</v>
      </c>
      <c r="M189" s="939">
        <f t="shared" si="75"/>
        <v>0</v>
      </c>
      <c r="N189" s="939">
        <f t="shared" si="75"/>
        <v>0</v>
      </c>
      <c r="O189" s="940">
        <f t="shared" si="75"/>
        <v>0</v>
      </c>
    </row>
    <row r="190" spans="1:15" ht="12.75" x14ac:dyDescent="0.2">
      <c r="A190" s="125"/>
      <c r="B190" s="210"/>
      <c r="C190" s="126"/>
      <c r="D190" s="126"/>
      <c r="E190" s="10"/>
      <c r="F190" s="10"/>
      <c r="G190" s="133"/>
      <c r="H190" s="10"/>
      <c r="I190" s="137" t="str">
        <f>I73</f>
        <v>VLERËSIM I ARDHURAVE NGA TARIFAT</v>
      </c>
      <c r="J190" s="35">
        <f>VLOOKUP($A184,'(C1) Shpenzimet vitet e kaluara'!$A$9:$O$177,6,FALSE)</f>
        <v>0</v>
      </c>
      <c r="K190" s="35">
        <f>VLOOKUP($A184,'(C1) Shpenzimet vitet e kaluara'!$A$9:$O$177,10,FALSE)</f>
        <v>0</v>
      </c>
      <c r="L190" s="35">
        <f>VLOOKUP($A184,'(C1) Shpenzimet vitet e kaluara'!$A$9:$O$177,14,FALSE)</f>
        <v>0</v>
      </c>
      <c r="M190" s="37"/>
      <c r="N190" s="37"/>
      <c r="O190" s="37"/>
    </row>
    <row r="191" spans="1:15" ht="12.75" x14ac:dyDescent="0.2">
      <c r="A191" s="944" t="str">
        <f t="shared" ref="A191:G192" si="76">A74</f>
        <v>SHPENZIME TË PRITSHME</v>
      </c>
      <c r="B191" s="945">
        <f t="shared" si="76"/>
        <v>0</v>
      </c>
      <c r="C191" s="945">
        <f t="shared" si="76"/>
        <v>0</v>
      </c>
      <c r="D191" s="945">
        <f t="shared" si="76"/>
        <v>0</v>
      </c>
      <c r="E191" s="945">
        <f t="shared" si="76"/>
        <v>0</v>
      </c>
      <c r="F191" s="945">
        <f t="shared" si="76"/>
        <v>0</v>
      </c>
      <c r="G191" s="946">
        <f t="shared" si="76"/>
        <v>0</v>
      </c>
      <c r="H191" s="10"/>
    </row>
    <row r="192" spans="1:15" ht="12.75" x14ac:dyDescent="0.2">
      <c r="A192" s="938" t="str">
        <f t="shared" si="76"/>
        <v>KOSTO DIREKTE PËR PROJEKTET DHE SHPENZIMET KAPITALE</v>
      </c>
      <c r="B192" s="939">
        <f t="shared" si="76"/>
        <v>0</v>
      </c>
      <c r="C192" s="939">
        <f t="shared" si="76"/>
        <v>0</v>
      </c>
      <c r="D192" s="939">
        <f t="shared" si="76"/>
        <v>0</v>
      </c>
      <c r="E192" s="939">
        <f t="shared" si="76"/>
        <v>0</v>
      </c>
      <c r="F192" s="939">
        <f t="shared" si="76"/>
        <v>0</v>
      </c>
      <c r="G192" s="940">
        <f t="shared" si="76"/>
        <v>0</v>
      </c>
      <c r="H192" s="31"/>
      <c r="I192" s="938" t="str">
        <f t="shared" ref="I192:I197" si="77">I75</f>
        <v>VLERËSIMI I TË ARDHURAVE ME DESTINACION</v>
      </c>
      <c r="J192" s="939"/>
      <c r="K192" s="939"/>
      <c r="L192" s="939"/>
      <c r="M192" s="939"/>
      <c r="N192" s="939"/>
      <c r="O192" s="940"/>
    </row>
    <row r="193" spans="1:15" ht="12.75" x14ac:dyDescent="0.2">
      <c r="A193" s="124" t="str">
        <f t="shared" ref="A193:D215" si="78">A76</f>
        <v>Pagat</v>
      </c>
      <c r="B193" s="941">
        <f t="shared" si="78"/>
        <v>600</v>
      </c>
      <c r="C193" s="942">
        <f t="shared" si="78"/>
        <v>0</v>
      </c>
      <c r="D193" s="943">
        <f t="shared" si="78"/>
        <v>0</v>
      </c>
      <c r="E193" s="129"/>
      <c r="F193" s="129"/>
      <c r="G193" s="129"/>
      <c r="H193" s="31"/>
      <c r="I193" s="390" t="str">
        <f t="shared" si="77"/>
        <v>Transferta e kushtëzuar</v>
      </c>
      <c r="J193" s="387"/>
      <c r="K193" s="389"/>
      <c r="L193" s="388"/>
      <c r="M193" s="128"/>
      <c r="N193" s="128"/>
      <c r="O193" s="132"/>
    </row>
    <row r="194" spans="1:15" ht="12.75" x14ac:dyDescent="0.2">
      <c r="A194" s="124" t="str">
        <f t="shared" si="78"/>
        <v>Sigurimet Shoqërore</v>
      </c>
      <c r="B194" s="941">
        <f t="shared" si="78"/>
        <v>601</v>
      </c>
      <c r="C194" s="942">
        <f t="shared" si="78"/>
        <v>0</v>
      </c>
      <c r="D194" s="943">
        <f t="shared" si="78"/>
        <v>0</v>
      </c>
      <c r="E194" s="129"/>
      <c r="F194" s="129"/>
      <c r="G194" s="129"/>
      <c r="H194" s="31"/>
      <c r="I194" s="390" t="str">
        <f t="shared" si="77"/>
        <v>Trasferta Specifike</v>
      </c>
      <c r="J194" s="387"/>
      <c r="K194" s="389"/>
      <c r="L194" s="388"/>
      <c r="M194" s="128"/>
      <c r="N194" s="128"/>
      <c r="O194" s="132"/>
    </row>
    <row r="195" spans="1:15" ht="12.75" x14ac:dyDescent="0.2">
      <c r="A195" s="124" t="str">
        <f t="shared" si="78"/>
        <v>Mallra dhe shërbime</v>
      </c>
      <c r="B195" s="941">
        <f t="shared" si="78"/>
        <v>602</v>
      </c>
      <c r="C195" s="942">
        <f t="shared" si="78"/>
        <v>0</v>
      </c>
      <c r="D195" s="943">
        <f t="shared" si="78"/>
        <v>0</v>
      </c>
      <c r="E195" s="129"/>
      <c r="F195" s="129"/>
      <c r="G195" s="129"/>
      <c r="H195" s="53"/>
      <c r="I195" s="390" t="str">
        <f t="shared" si="77"/>
        <v>Trashëgimi me destinacion</v>
      </c>
      <c r="J195" s="387"/>
      <c r="K195" s="389"/>
      <c r="L195" s="388"/>
      <c r="M195" s="302">
        <f>VLOOKUP($A184,'(C4) Trashëgimi me destinacion'!$A$8:$F$168,4,FALSE)</f>
        <v>0</v>
      </c>
      <c r="N195" s="548">
        <f>VLOOKUP($A184,'(C4) Trashëgimi me destinacion'!$A$8:$F$168,5,FALSE)</f>
        <v>0</v>
      </c>
      <c r="O195" s="548">
        <f>VLOOKUP($A184,'(C4) Trashëgimi me destinacion'!$A$8:$F$168,6,FALSE)</f>
        <v>0</v>
      </c>
    </row>
    <row r="196" spans="1:15" ht="12.75" x14ac:dyDescent="0.2">
      <c r="A196" s="124" t="str">
        <f t="shared" si="78"/>
        <v>Subvencione</v>
      </c>
      <c r="B196" s="941">
        <f t="shared" si="78"/>
        <v>603</v>
      </c>
      <c r="C196" s="942">
        <f t="shared" si="78"/>
        <v>0</v>
      </c>
      <c r="D196" s="943">
        <f t="shared" si="78"/>
        <v>0</v>
      </c>
      <c r="E196" s="129"/>
      <c r="F196" s="129"/>
      <c r="G196" s="129"/>
      <c r="H196" s="8"/>
      <c r="I196" s="390" t="str">
        <f t="shared" si="77"/>
        <v>Burime të tjera (përfshirë gjobat)</v>
      </c>
      <c r="J196" s="387"/>
      <c r="K196" s="389"/>
      <c r="L196" s="388"/>
      <c r="M196" s="128"/>
      <c r="N196" s="128"/>
      <c r="O196" s="132"/>
    </row>
    <row r="197" spans="1:15" ht="12.75" x14ac:dyDescent="0.2">
      <c r="A197" s="124" t="str">
        <f t="shared" si="78"/>
        <v>Të tjera transferta korrente të brendshme</v>
      </c>
      <c r="B197" s="941">
        <f t="shared" si="78"/>
        <v>604</v>
      </c>
      <c r="C197" s="942">
        <f t="shared" si="78"/>
        <v>0</v>
      </c>
      <c r="D197" s="943">
        <f t="shared" si="78"/>
        <v>0</v>
      </c>
      <c r="E197" s="129"/>
      <c r="F197" s="129"/>
      <c r="G197" s="129"/>
      <c r="H197" s="53"/>
      <c r="I197" s="390" t="str">
        <f t="shared" si="77"/>
        <v>VLERËSIMI I TË ARDHURAVE ME DESTINACION</v>
      </c>
      <c r="J197" s="35">
        <f>VLOOKUP($A184,'(C1) Shpenzimet vitet e kaluara'!$A$9:$O$177,7,FALSE)</f>
        <v>0</v>
      </c>
      <c r="K197" s="35">
        <f>VLOOKUP($A184,'(C1) Shpenzimet vitet e kaluara'!$A$9:$O$177,11,FALSE)</f>
        <v>0</v>
      </c>
      <c r="L197" s="35">
        <f>VLOOKUP($A184,'(C1) Shpenzimet vitet e kaluara'!$A$9:$O$177,15,FALSE)</f>
        <v>0</v>
      </c>
      <c r="M197" s="129">
        <f>SUM(M193:M196)</f>
        <v>0</v>
      </c>
      <c r="N197" s="129">
        <f t="shared" ref="N197:O197" si="79">SUM(N193:N196)</f>
        <v>0</v>
      </c>
      <c r="O197" s="129">
        <f t="shared" si="79"/>
        <v>0</v>
      </c>
    </row>
    <row r="198" spans="1:15" ht="12.75" x14ac:dyDescent="0.2">
      <c r="A198" s="124" t="str">
        <f t="shared" si="78"/>
        <v>Transferta korrente të huaja</v>
      </c>
      <c r="B198" s="941">
        <f t="shared" si="78"/>
        <v>605</v>
      </c>
      <c r="C198" s="942">
        <f t="shared" si="78"/>
        <v>0</v>
      </c>
      <c r="D198" s="943">
        <f t="shared" si="78"/>
        <v>0</v>
      </c>
      <c r="E198" s="129"/>
      <c r="F198" s="129"/>
      <c r="G198" s="129"/>
      <c r="H198" s="53"/>
    </row>
    <row r="199" spans="1:15" ht="12.75" x14ac:dyDescent="0.2">
      <c r="A199" s="124" t="str">
        <f t="shared" si="78"/>
        <v>Transferta për Buxhetet Familiare dhe Individët</v>
      </c>
      <c r="B199" s="941">
        <f t="shared" si="78"/>
        <v>606</v>
      </c>
      <c r="C199" s="942">
        <f t="shared" si="78"/>
        <v>0</v>
      </c>
      <c r="D199" s="943">
        <f t="shared" si="78"/>
        <v>0</v>
      </c>
      <c r="E199" s="129"/>
      <c r="F199" s="129"/>
      <c r="G199" s="129"/>
      <c r="H199" s="53"/>
      <c r="I199" s="137" t="str">
        <f>I82</f>
        <v xml:space="preserve">TË ARDHURAT E PRITSHME </v>
      </c>
      <c r="J199" s="34">
        <f>J190+J197</f>
        <v>0</v>
      </c>
      <c r="K199" s="34">
        <f>K190+K197</f>
        <v>0</v>
      </c>
      <c r="L199" s="34">
        <f>L190+L197</f>
        <v>0</v>
      </c>
      <c r="M199" s="129">
        <f>M197+M190</f>
        <v>0</v>
      </c>
      <c r="N199" s="129">
        <f>N197+N190</f>
        <v>0</v>
      </c>
      <c r="O199" s="129">
        <f>O197+O190</f>
        <v>0</v>
      </c>
    </row>
    <row r="200" spans="1:15" ht="12.75" x14ac:dyDescent="0.2">
      <c r="A200" s="124" t="str">
        <f t="shared" si="78"/>
        <v>Shpenzimet kapitale</v>
      </c>
      <c r="B200" s="941" t="str">
        <f t="shared" si="78"/>
        <v>230 / 231</v>
      </c>
      <c r="C200" s="942">
        <f t="shared" si="78"/>
        <v>0</v>
      </c>
      <c r="D200" s="943">
        <f t="shared" si="78"/>
        <v>0</v>
      </c>
      <c r="E200" s="37"/>
      <c r="F200" s="37"/>
      <c r="G200" s="37"/>
      <c r="H200" s="53"/>
    </row>
    <row r="201" spans="1:15" ht="12.75" x14ac:dyDescent="0.2">
      <c r="A201" s="124" t="str">
        <f t="shared" si="78"/>
        <v>Rezerva</v>
      </c>
      <c r="B201" s="941">
        <f t="shared" si="78"/>
        <v>609</v>
      </c>
      <c r="C201" s="942">
        <f t="shared" si="78"/>
        <v>0</v>
      </c>
      <c r="D201" s="943">
        <f t="shared" si="78"/>
        <v>0</v>
      </c>
      <c r="E201" s="129"/>
      <c r="F201" s="129"/>
      <c r="G201" s="129"/>
      <c r="H201" s="53"/>
    </row>
    <row r="202" spans="1:15" ht="12.75" x14ac:dyDescent="0.2">
      <c r="A202" s="124" t="str">
        <f t="shared" si="78"/>
        <v>Interesa per kredi direkte ose bono</v>
      </c>
      <c r="B202" s="941">
        <f t="shared" si="78"/>
        <v>650</v>
      </c>
      <c r="C202" s="942">
        <f t="shared" si="78"/>
        <v>0</v>
      </c>
      <c r="D202" s="943">
        <f t="shared" si="78"/>
        <v>0</v>
      </c>
      <c r="E202" s="129"/>
      <c r="F202" s="129"/>
      <c r="G202" s="129"/>
      <c r="H202" s="53"/>
    </row>
    <row r="203" spans="1:15" ht="12.75" x14ac:dyDescent="0.2">
      <c r="A203" s="124" t="str">
        <f t="shared" si="78"/>
        <v>Të tjera</v>
      </c>
      <c r="B203" s="941" t="str">
        <f t="shared" si="78"/>
        <v>69 / ?</v>
      </c>
      <c r="C203" s="942">
        <f t="shared" si="78"/>
        <v>0</v>
      </c>
      <c r="D203" s="943">
        <f t="shared" si="78"/>
        <v>0</v>
      </c>
      <c r="E203" s="129"/>
      <c r="F203" s="129"/>
      <c r="G203" s="129"/>
      <c r="H203" s="53"/>
      <c r="I203" s="947" t="str">
        <f t="shared" ref="I203:O204" si="80">I86</f>
        <v>SHUMA E KËRKUAR NETO</v>
      </c>
      <c r="J203" s="948">
        <f t="shared" si="80"/>
        <v>0</v>
      </c>
      <c r="K203" s="948">
        <f t="shared" si="80"/>
        <v>0</v>
      </c>
      <c r="L203" s="948">
        <f t="shared" si="80"/>
        <v>0</v>
      </c>
      <c r="M203" s="948">
        <f t="shared" si="80"/>
        <v>0</v>
      </c>
      <c r="N203" s="948">
        <f t="shared" si="80"/>
        <v>0</v>
      </c>
      <c r="O203" s="949">
        <f t="shared" si="80"/>
        <v>0</v>
      </c>
    </row>
    <row r="204" spans="1:15" ht="12.75" customHeight="1" x14ac:dyDescent="0.2">
      <c r="A204" s="306" t="str">
        <f t="shared" si="78"/>
        <v>KOSTO DIREKTE PËR PROJEKTET DHE SHPENZIMET KAPITALE</v>
      </c>
      <c r="B204" s="941">
        <f t="shared" si="78"/>
        <v>0</v>
      </c>
      <c r="C204" s="942">
        <f t="shared" si="78"/>
        <v>0</v>
      </c>
      <c r="D204" s="943">
        <f t="shared" si="78"/>
        <v>0</v>
      </c>
      <c r="E204" s="129">
        <f>SUM(E193:E203)</f>
        <v>0</v>
      </c>
      <c r="F204" s="129">
        <f t="shared" ref="F204:G204" si="81">SUM(F193:F203)</f>
        <v>0</v>
      </c>
      <c r="G204" s="129">
        <f t="shared" si="81"/>
        <v>0</v>
      </c>
      <c r="H204" s="53"/>
      <c r="I204" s="950">
        <f t="shared" si="80"/>
        <v>0</v>
      </c>
      <c r="J204" s="951">
        <f t="shared" si="80"/>
        <v>0</v>
      </c>
      <c r="K204" s="951">
        <f t="shared" si="80"/>
        <v>0</v>
      </c>
      <c r="L204" s="951">
        <f t="shared" si="80"/>
        <v>0</v>
      </c>
      <c r="M204" s="951">
        <f t="shared" si="80"/>
        <v>0</v>
      </c>
      <c r="N204" s="951">
        <f t="shared" si="80"/>
        <v>0</v>
      </c>
      <c r="O204" s="952">
        <f t="shared" si="80"/>
        <v>0</v>
      </c>
    </row>
    <row r="205" spans="1:15" ht="12.75" x14ac:dyDescent="0.2">
      <c r="A205" s="938" t="str">
        <f t="shared" si="78"/>
        <v>SHPENZIME KORRENTE</v>
      </c>
      <c r="B205" s="939">
        <f t="shared" si="78"/>
        <v>0</v>
      </c>
      <c r="C205" s="939">
        <f t="shared" si="78"/>
        <v>0</v>
      </c>
      <c r="D205" s="939">
        <f t="shared" si="78"/>
        <v>0</v>
      </c>
      <c r="E205" s="939">
        <f>E88</f>
        <v>0</v>
      </c>
      <c r="F205" s="939">
        <f>F88</f>
        <v>0</v>
      </c>
      <c r="G205" s="940">
        <f>G88</f>
        <v>0</v>
      </c>
      <c r="H205" s="53"/>
      <c r="I205" s="17" t="str">
        <f>I88</f>
        <v>SHUMA E KËRKUAR NETO</v>
      </c>
      <c r="J205" s="18">
        <f t="shared" ref="J205:O205" si="82">B189-J199</f>
        <v>0</v>
      </c>
      <c r="K205" s="18">
        <f t="shared" si="82"/>
        <v>0</v>
      </c>
      <c r="L205" s="18">
        <f t="shared" si="82"/>
        <v>0</v>
      </c>
      <c r="M205" s="18">
        <f t="shared" si="82"/>
        <v>0</v>
      </c>
      <c r="N205" s="18">
        <f t="shared" si="82"/>
        <v>0</v>
      </c>
      <c r="O205" s="18">
        <f t="shared" si="82"/>
        <v>0</v>
      </c>
    </row>
    <row r="206" spans="1:15" ht="12.75" x14ac:dyDescent="0.2">
      <c r="A206" s="124" t="str">
        <f t="shared" si="78"/>
        <v>Pagat</v>
      </c>
      <c r="B206" s="941">
        <f t="shared" si="78"/>
        <v>600</v>
      </c>
      <c r="C206" s="942">
        <f t="shared" si="78"/>
        <v>0</v>
      </c>
      <c r="D206" s="943">
        <f t="shared" si="78"/>
        <v>0</v>
      </c>
      <c r="E206" s="37"/>
      <c r="F206" s="37"/>
      <c r="G206" s="37"/>
      <c r="H206" s="53"/>
      <c r="I206" s="53"/>
      <c r="J206" s="53"/>
      <c r="K206" s="53"/>
      <c r="L206" s="14"/>
      <c r="M206" s="54"/>
    </row>
    <row r="207" spans="1:15" ht="12.75" x14ac:dyDescent="0.2">
      <c r="A207" s="124" t="str">
        <f t="shared" si="78"/>
        <v>Sigurimet Shoqërore</v>
      </c>
      <c r="B207" s="941">
        <f t="shared" si="78"/>
        <v>601</v>
      </c>
      <c r="C207" s="942">
        <f t="shared" si="78"/>
        <v>0</v>
      </c>
      <c r="D207" s="943">
        <f t="shared" si="78"/>
        <v>0</v>
      </c>
      <c r="E207" s="37"/>
      <c r="F207" s="37"/>
      <c r="G207" s="37"/>
      <c r="H207" s="53"/>
    </row>
    <row r="208" spans="1:15" ht="12.75" x14ac:dyDescent="0.2">
      <c r="A208" s="124" t="str">
        <f t="shared" si="78"/>
        <v>Mallra dhe shërbime</v>
      </c>
      <c r="B208" s="941">
        <f t="shared" si="78"/>
        <v>602</v>
      </c>
      <c r="C208" s="942">
        <f t="shared" si="78"/>
        <v>0</v>
      </c>
      <c r="D208" s="943">
        <f t="shared" si="78"/>
        <v>0</v>
      </c>
      <c r="E208" s="37"/>
      <c r="F208" s="37"/>
      <c r="G208" s="37"/>
      <c r="H208" s="53"/>
      <c r="I208" s="252" t="str">
        <f>I169</f>
        <v>Angazhimet</v>
      </c>
      <c r="J208" s="1002" t="str">
        <f>J169</f>
        <v>Vlera Totale për Aktivitet</v>
      </c>
      <c r="K208" s="1003"/>
      <c r="L208" s="1004"/>
      <c r="M208" s="129">
        <f>VLOOKUP($A184,'(C5) Angazhimet'!$A$8:$F$168,4,FALSE)</f>
        <v>0</v>
      </c>
      <c r="N208" s="129">
        <f>VLOOKUP($A184,'(C5) Angazhimet'!$A$8:$F$168,5,FALSE)</f>
        <v>0</v>
      </c>
      <c r="O208" s="129">
        <f>VLOOKUP($A184,'(C5) Angazhimet'!$A$8:$F$168,6,FALSE)</f>
        <v>0</v>
      </c>
    </row>
    <row r="209" spans="1:15" ht="12.75" x14ac:dyDescent="0.2">
      <c r="A209" s="124" t="str">
        <f t="shared" si="78"/>
        <v>Subvencione</v>
      </c>
      <c r="B209" s="941">
        <f t="shared" si="78"/>
        <v>603</v>
      </c>
      <c r="C209" s="942">
        <f t="shared" si="78"/>
        <v>0</v>
      </c>
      <c r="D209" s="943">
        <f t="shared" si="78"/>
        <v>0</v>
      </c>
      <c r="E209" s="37"/>
      <c r="F209" s="37"/>
      <c r="G209" s="37"/>
      <c r="H209" s="53"/>
      <c r="I209" s="318" t="str">
        <f>I170</f>
        <v>Qëllime</v>
      </c>
      <c r="J209" s="1002" t="str">
        <f>J170</f>
        <v>Shpenzimet kapitale</v>
      </c>
      <c r="K209" s="1003"/>
      <c r="L209" s="1004"/>
      <c r="M209" s="128"/>
      <c r="N209" s="128"/>
      <c r="O209" s="132"/>
    </row>
    <row r="210" spans="1:15" ht="12.75" x14ac:dyDescent="0.2">
      <c r="A210" s="124" t="str">
        <f t="shared" si="78"/>
        <v>Të tjera transferta korrente të brendshme</v>
      </c>
      <c r="B210" s="941">
        <f t="shared" si="78"/>
        <v>604</v>
      </c>
      <c r="C210" s="942">
        <f t="shared" si="78"/>
        <v>0</v>
      </c>
      <c r="D210" s="943">
        <f t="shared" si="78"/>
        <v>0</v>
      </c>
      <c r="E210" s="37"/>
      <c r="F210" s="37"/>
      <c r="G210" s="37"/>
      <c r="H210" s="53"/>
      <c r="I210" s="315"/>
      <c r="J210" s="1002" t="str">
        <f>J171</f>
        <v>Mallra dhe shërbime</v>
      </c>
      <c r="K210" s="1003"/>
      <c r="L210" s="1004"/>
      <c r="M210" s="128"/>
      <c r="N210" s="128"/>
      <c r="O210" s="132"/>
    </row>
    <row r="211" spans="1:15" ht="12.75" x14ac:dyDescent="0.2">
      <c r="A211" s="124" t="str">
        <f t="shared" si="78"/>
        <v>Transferta korrente të huaja</v>
      </c>
      <c r="B211" s="941">
        <f t="shared" si="78"/>
        <v>605</v>
      </c>
      <c r="C211" s="942">
        <f t="shared" si="78"/>
        <v>0</v>
      </c>
      <c r="D211" s="943">
        <f t="shared" si="78"/>
        <v>0</v>
      </c>
      <c r="E211" s="37"/>
      <c r="F211" s="37"/>
      <c r="G211" s="37"/>
      <c r="H211" s="53"/>
      <c r="I211" s="315"/>
      <c r="J211" s="1002" t="str">
        <f>J172</f>
        <v>Qëllime të mëtejshme</v>
      </c>
      <c r="K211" s="1003"/>
      <c r="L211" s="1004"/>
      <c r="M211" s="128"/>
      <c r="N211" s="128"/>
      <c r="O211" s="132"/>
    </row>
    <row r="212" spans="1:15" ht="12.75" x14ac:dyDescent="0.2">
      <c r="A212" s="124" t="str">
        <f t="shared" si="78"/>
        <v>Transferta për Buxhetet Familiare dhe Individët</v>
      </c>
      <c r="B212" s="941">
        <f t="shared" si="78"/>
        <v>606</v>
      </c>
      <c r="C212" s="942">
        <f t="shared" si="78"/>
        <v>0</v>
      </c>
      <c r="D212" s="943">
        <f t="shared" si="78"/>
        <v>0</v>
      </c>
      <c r="E212" s="37"/>
      <c r="F212" s="37"/>
      <c r="G212" s="37"/>
      <c r="H212" s="53"/>
      <c r="I212" s="315"/>
      <c r="J212" s="998"/>
      <c r="K212" s="998"/>
      <c r="L212" s="998"/>
      <c r="M212" s="344" t="str">
        <f>IF(SUM(M209:M211)=M208,"OK","STOP")</f>
        <v>OK</v>
      </c>
      <c r="N212" s="344" t="str">
        <f>IF(SUM(N209:N211)=N208,"OK","STOP")</f>
        <v>OK</v>
      </c>
      <c r="O212" s="344" t="str">
        <f>IF(SUM(O209:O211)=O208,"OK","STOP")</f>
        <v>OK</v>
      </c>
    </row>
    <row r="213" spans="1:15" ht="12.75" x14ac:dyDescent="0.2">
      <c r="A213" s="648" t="str">
        <f t="shared" si="78"/>
        <v>Shpenzimet kapitale</v>
      </c>
      <c r="B213" s="968" t="str">
        <f t="shared" si="78"/>
        <v>230 / 231</v>
      </c>
      <c r="C213" s="969">
        <f t="shared" si="78"/>
        <v>0</v>
      </c>
      <c r="D213" s="970">
        <f t="shared" si="78"/>
        <v>0</v>
      </c>
      <c r="E213" s="129"/>
      <c r="F213" s="129"/>
      <c r="G213" s="129"/>
      <c r="H213" s="53"/>
      <c r="I213" s="421" t="str">
        <f>I96</f>
        <v>Shpjegimet teknike</v>
      </c>
      <c r="J213" s="10"/>
      <c r="K213" s="10"/>
      <c r="L213" s="10"/>
      <c r="M213" s="10"/>
      <c r="N213" s="10"/>
      <c r="O213" s="10"/>
    </row>
    <row r="214" spans="1:15" ht="12.75" x14ac:dyDescent="0.2">
      <c r="A214" s="124" t="str">
        <f t="shared" si="78"/>
        <v>Rezerva</v>
      </c>
      <c r="B214" s="941">
        <f t="shared" si="78"/>
        <v>609</v>
      </c>
      <c r="C214" s="942">
        <f t="shared" si="78"/>
        <v>0</v>
      </c>
      <c r="D214" s="943">
        <f t="shared" si="78"/>
        <v>0</v>
      </c>
      <c r="E214" s="37"/>
      <c r="F214" s="37"/>
      <c r="G214" s="37"/>
      <c r="H214" s="53"/>
      <c r="I214" s="419">
        <f>M187</f>
        <v>2022</v>
      </c>
      <c r="J214" s="983"/>
      <c r="K214" s="984"/>
      <c r="L214" s="984"/>
      <c r="M214" s="984"/>
      <c r="N214" s="984"/>
      <c r="O214" s="985"/>
    </row>
    <row r="215" spans="1:15" ht="12.75" x14ac:dyDescent="0.2">
      <c r="A215" s="124" t="str">
        <f t="shared" si="78"/>
        <v>Interesa per kredi direkte ose bono</v>
      </c>
      <c r="B215" s="971">
        <f t="shared" si="78"/>
        <v>650</v>
      </c>
      <c r="C215" s="972">
        <f t="shared" si="78"/>
        <v>0</v>
      </c>
      <c r="D215" s="973">
        <f t="shared" si="78"/>
        <v>0</v>
      </c>
      <c r="E215" s="37"/>
      <c r="F215" s="37"/>
      <c r="G215" s="37"/>
      <c r="H215" s="53"/>
      <c r="I215" s="420"/>
      <c r="J215" s="986"/>
      <c r="K215" s="987"/>
      <c r="L215" s="987"/>
      <c r="M215" s="987"/>
      <c r="N215" s="987"/>
      <c r="O215" s="988"/>
    </row>
    <row r="216" spans="1:15" ht="12.75" x14ac:dyDescent="0.2">
      <c r="A216" s="252" t="str">
        <f>A99</f>
        <v>Të tjera</v>
      </c>
      <c r="B216" s="941" t="str">
        <f>B99</f>
        <v>69 / ?</v>
      </c>
      <c r="C216" s="942">
        <f>C99</f>
        <v>0</v>
      </c>
      <c r="D216" s="311" t="str">
        <f>IF(OR(E216&lt;0,F216&lt;0,G216&lt;0),"STOP","OK!")</f>
        <v>OK!</v>
      </c>
      <c r="E216" s="130">
        <f>-E204+E189-(SUM(E206:E215))</f>
        <v>0</v>
      </c>
      <c r="F216" s="308">
        <f t="shared" ref="F216:G216" si="83">-F204+F189-(SUM(F206:F215))</f>
        <v>0</v>
      </c>
      <c r="G216" s="308">
        <f t="shared" si="83"/>
        <v>0</v>
      </c>
      <c r="H216" s="53"/>
      <c r="I216" s="419">
        <f>N187</f>
        <v>2023</v>
      </c>
      <c r="J216" s="983"/>
      <c r="K216" s="984"/>
      <c r="L216" s="984"/>
      <c r="M216" s="984"/>
      <c r="N216" s="984"/>
      <c r="O216" s="985"/>
    </row>
    <row r="217" spans="1:15" ht="12.75" x14ac:dyDescent="0.2">
      <c r="A217" s="124" t="str">
        <f>A100</f>
        <v>SHPENZIME KORRENTE</v>
      </c>
      <c r="B217" s="974"/>
      <c r="C217" s="975"/>
      <c r="D217" s="976"/>
      <c r="E217" s="129">
        <f>SUM(E206:E216)</f>
        <v>0</v>
      </c>
      <c r="F217" s="129">
        <f t="shared" ref="F217:G217" si="84">SUM(F206:F216)</f>
        <v>0</v>
      </c>
      <c r="G217" s="129">
        <f t="shared" si="84"/>
        <v>0</v>
      </c>
      <c r="H217" s="53"/>
      <c r="I217" s="420"/>
      <c r="J217" s="989"/>
      <c r="K217" s="990"/>
      <c r="L217" s="990"/>
      <c r="M217" s="990"/>
      <c r="N217" s="990"/>
      <c r="O217" s="991"/>
    </row>
    <row r="218" spans="1:15" ht="12.75" x14ac:dyDescent="0.2">
      <c r="A218" s="125"/>
      <c r="B218" s="210"/>
      <c r="C218" s="126"/>
      <c r="D218" s="126"/>
      <c r="E218" s="10"/>
      <c r="F218" s="10"/>
      <c r="G218" s="133"/>
      <c r="H218" s="53"/>
      <c r="I218" s="419">
        <f>O187</f>
        <v>2024</v>
      </c>
      <c r="J218" s="983"/>
      <c r="K218" s="984"/>
      <c r="L218" s="984"/>
      <c r="M218" s="984"/>
      <c r="N218" s="984"/>
      <c r="O218" s="985"/>
    </row>
    <row r="219" spans="1:15" ht="12.75" x14ac:dyDescent="0.2">
      <c r="A219" s="137" t="str">
        <f>A102</f>
        <v>SHPENZIME TË PRITSHME</v>
      </c>
      <c r="B219" s="34">
        <f>B189</f>
        <v>0</v>
      </c>
      <c r="C219" s="34">
        <f t="shared" ref="C219:D219" si="85">C189</f>
        <v>0</v>
      </c>
      <c r="D219" s="34">
        <f t="shared" si="85"/>
        <v>0</v>
      </c>
      <c r="E219" s="129">
        <f>E204+E217</f>
        <v>0</v>
      </c>
      <c r="F219" s="129">
        <f>F204+F217</f>
        <v>0</v>
      </c>
      <c r="G219" s="129">
        <f t="shared" ref="G219" si="86">G204+G217</f>
        <v>0</v>
      </c>
      <c r="H219" s="53"/>
      <c r="I219" s="420"/>
      <c r="J219" s="989"/>
      <c r="K219" s="990"/>
      <c r="L219" s="990"/>
      <c r="M219" s="990"/>
      <c r="N219" s="990"/>
      <c r="O219" s="991"/>
    </row>
    <row r="222" spans="1:15" ht="17.25" hidden="1" customHeight="1" x14ac:dyDescent="0.2">
      <c r="A222" s="213"/>
      <c r="B222" s="937"/>
      <c r="C222" s="937"/>
      <c r="D222" s="937"/>
      <c r="E222" s="937"/>
      <c r="F222" s="937"/>
      <c r="G222" s="937"/>
      <c r="H222" s="937"/>
      <c r="I222" s="937"/>
      <c r="J222" s="937"/>
      <c r="K222" s="937"/>
      <c r="L222" s="937"/>
      <c r="M222" s="937"/>
      <c r="N222" s="937"/>
      <c r="O222" s="937"/>
    </row>
    <row r="223" spans="1:15" ht="17.25" hidden="1" customHeight="1" x14ac:dyDescent="0.2">
      <c r="A223" s="276"/>
      <c r="B223" s="937"/>
      <c r="C223" s="937"/>
      <c r="D223" s="937"/>
      <c r="E223" s="937"/>
      <c r="F223" s="937"/>
      <c r="G223" s="937"/>
      <c r="H223" s="937"/>
      <c r="I223" s="937"/>
      <c r="J223" s="937"/>
      <c r="K223" s="937"/>
      <c r="L223" s="937"/>
      <c r="M223" s="937"/>
      <c r="N223" s="937"/>
      <c r="O223" s="937"/>
    </row>
    <row r="224" spans="1:15" ht="21.75" hidden="1" customHeight="1" x14ac:dyDescent="0.2">
      <c r="A224" s="933"/>
      <c r="B224" s="934"/>
      <c r="C224" s="934"/>
      <c r="D224" s="934"/>
      <c r="E224" s="934"/>
      <c r="F224" s="934"/>
      <c r="G224" s="954"/>
      <c r="H224" s="131"/>
      <c r="I224" s="955"/>
      <c r="J224" s="934"/>
      <c r="K224" s="934"/>
      <c r="L224" s="934"/>
      <c r="M224" s="934"/>
      <c r="N224" s="934"/>
      <c r="O224" s="954"/>
    </row>
    <row r="225" spans="1:15" ht="18.75" hidden="1" customHeight="1" x14ac:dyDescent="0.2">
      <c r="A225" s="211"/>
      <c r="B225" s="417"/>
      <c r="C225" s="417"/>
      <c r="D225" s="417"/>
      <c r="E225" s="251"/>
      <c r="F225" s="251"/>
      <c r="G225" s="251"/>
      <c r="H225" s="212"/>
      <c r="I225" s="414"/>
      <c r="J225" s="417"/>
      <c r="K225" s="417"/>
      <c r="L225" s="417"/>
      <c r="M225" s="251"/>
      <c r="N225" s="251"/>
      <c r="O225" s="251"/>
    </row>
    <row r="226" spans="1:15" ht="12.75" hidden="1" x14ac:dyDescent="0.2">
      <c r="A226" s="434"/>
      <c r="B226" s="209"/>
      <c r="C226" s="422"/>
      <c r="D226" s="321"/>
      <c r="E226" s="8"/>
      <c r="F226" s="8"/>
      <c r="G226" s="435"/>
      <c r="H226" s="131"/>
      <c r="I226" s="423"/>
      <c r="J226" s="349"/>
      <c r="K226" s="349"/>
      <c r="L226" s="349"/>
      <c r="M226" s="349"/>
      <c r="N226" s="349"/>
      <c r="O226" s="350"/>
    </row>
    <row r="227" spans="1:15" ht="12.75" hidden="1" x14ac:dyDescent="0.2">
      <c r="A227" s="137"/>
      <c r="B227" s="34"/>
      <c r="C227" s="34"/>
      <c r="D227" s="34"/>
      <c r="E227" s="37"/>
      <c r="F227" s="37"/>
      <c r="G227" s="37"/>
      <c r="H227" s="131"/>
      <c r="I227" s="938"/>
      <c r="J227" s="939"/>
      <c r="K227" s="939"/>
      <c r="L227" s="939"/>
      <c r="M227" s="939"/>
      <c r="N227" s="939"/>
      <c r="O227" s="940"/>
    </row>
    <row r="228" spans="1:15" ht="12.75" hidden="1" x14ac:dyDescent="0.2">
      <c r="A228" s="125"/>
      <c r="B228" s="210"/>
      <c r="C228" s="126"/>
      <c r="D228" s="126"/>
      <c r="E228" s="10"/>
      <c r="F228" s="10"/>
      <c r="G228" s="133"/>
      <c r="H228" s="10"/>
      <c r="I228" s="137"/>
      <c r="J228" s="35"/>
      <c r="K228" s="35"/>
      <c r="L228" s="35"/>
      <c r="M228" s="37"/>
      <c r="N228" s="37"/>
      <c r="O228" s="37"/>
    </row>
    <row r="229" spans="1:15" ht="12.75" hidden="1" x14ac:dyDescent="0.2">
      <c r="A229" s="944"/>
      <c r="B229" s="945"/>
      <c r="C229" s="945"/>
      <c r="D229" s="945"/>
      <c r="E229" s="945"/>
      <c r="F229" s="945"/>
      <c r="G229" s="946"/>
      <c r="H229" s="10"/>
    </row>
    <row r="230" spans="1:15" ht="12.75" hidden="1" x14ac:dyDescent="0.2">
      <c r="A230" s="938"/>
      <c r="B230" s="939"/>
      <c r="C230" s="939"/>
      <c r="D230" s="939"/>
      <c r="E230" s="939"/>
      <c r="F230" s="939"/>
      <c r="G230" s="940"/>
      <c r="H230" s="31"/>
      <c r="I230" s="938"/>
      <c r="J230" s="939"/>
      <c r="K230" s="939"/>
      <c r="L230" s="939"/>
      <c r="M230" s="939"/>
      <c r="N230" s="939"/>
      <c r="O230" s="940"/>
    </row>
    <row r="231" spans="1:15" ht="12.75" hidden="1" x14ac:dyDescent="0.2">
      <c r="A231" s="124"/>
      <c r="B231" s="941"/>
      <c r="C231" s="942"/>
      <c r="D231" s="943"/>
      <c r="E231" s="37"/>
      <c r="F231" s="37"/>
      <c r="G231" s="37"/>
      <c r="H231" s="31"/>
      <c r="I231" s="390"/>
      <c r="J231" s="387"/>
      <c r="K231" s="389"/>
      <c r="L231" s="388"/>
      <c r="M231" s="128"/>
      <c r="N231" s="128"/>
      <c r="O231" s="132"/>
    </row>
    <row r="232" spans="1:15" ht="12.75" hidden="1" x14ac:dyDescent="0.2">
      <c r="A232" s="124"/>
      <c r="B232" s="941"/>
      <c r="C232" s="942"/>
      <c r="D232" s="943"/>
      <c r="E232" s="37"/>
      <c r="F232" s="37"/>
      <c r="G232" s="37"/>
      <c r="H232" s="31"/>
      <c r="I232" s="390"/>
      <c r="J232" s="387"/>
      <c r="K232" s="389"/>
      <c r="L232" s="388"/>
      <c r="M232" s="128"/>
      <c r="N232" s="128"/>
      <c r="O232" s="132"/>
    </row>
    <row r="233" spans="1:15" ht="12.75" hidden="1" x14ac:dyDescent="0.2">
      <c r="A233" s="124"/>
      <c r="B233" s="941"/>
      <c r="C233" s="942"/>
      <c r="D233" s="943"/>
      <c r="E233" s="37"/>
      <c r="F233" s="37"/>
      <c r="G233" s="37"/>
      <c r="H233" s="53"/>
      <c r="I233" s="390"/>
      <c r="J233" s="387"/>
      <c r="K233" s="389"/>
      <c r="L233" s="388"/>
      <c r="M233" s="302"/>
      <c r="N233" s="548"/>
      <c r="O233" s="550"/>
    </row>
    <row r="234" spans="1:15" ht="12.75" hidden="1" x14ac:dyDescent="0.2">
      <c r="A234" s="124"/>
      <c r="B234" s="941"/>
      <c r="C234" s="942"/>
      <c r="D234" s="943"/>
      <c r="E234" s="37"/>
      <c r="F234" s="37"/>
      <c r="G234" s="37"/>
      <c r="H234" s="8"/>
      <c r="I234" s="390"/>
      <c r="J234" s="387"/>
      <c r="K234" s="389"/>
      <c r="L234" s="388"/>
      <c r="M234" s="128"/>
      <c r="N234" s="128"/>
      <c r="O234" s="132"/>
    </row>
    <row r="235" spans="1:15" ht="12.75" hidden="1" x14ac:dyDescent="0.2">
      <c r="A235" s="124"/>
      <c r="B235" s="941"/>
      <c r="C235" s="942"/>
      <c r="D235" s="943"/>
      <c r="E235" s="37"/>
      <c r="F235" s="37"/>
      <c r="G235" s="37"/>
      <c r="H235" s="53"/>
      <c r="I235" s="390"/>
      <c r="J235" s="35"/>
      <c r="K235" s="35"/>
      <c r="L235" s="35"/>
      <c r="M235" s="129"/>
      <c r="N235" s="129"/>
      <c r="O235" s="129"/>
    </row>
    <row r="236" spans="1:15" ht="12.75" hidden="1" x14ac:dyDescent="0.2">
      <c r="A236" s="124"/>
      <c r="B236" s="941"/>
      <c r="C236" s="942"/>
      <c r="D236" s="943"/>
      <c r="E236" s="37"/>
      <c r="F236" s="37"/>
      <c r="G236" s="37"/>
      <c r="H236" s="53"/>
    </row>
    <row r="237" spans="1:15" ht="12.75" hidden="1" x14ac:dyDescent="0.2">
      <c r="A237" s="124"/>
      <c r="B237" s="941"/>
      <c r="C237" s="942"/>
      <c r="D237" s="943"/>
      <c r="E237" s="37"/>
      <c r="F237" s="37"/>
      <c r="G237" s="37"/>
      <c r="H237" s="53"/>
      <c r="I237" s="137"/>
      <c r="J237" s="34"/>
      <c r="K237" s="34"/>
      <c r="L237" s="34"/>
      <c r="M237" s="129"/>
      <c r="N237" s="129"/>
      <c r="O237" s="129"/>
    </row>
    <row r="238" spans="1:15" ht="12.75" hidden="1" x14ac:dyDescent="0.2">
      <c r="A238" s="124"/>
      <c r="B238" s="941"/>
      <c r="C238" s="942"/>
      <c r="D238" s="943"/>
      <c r="E238" s="37"/>
      <c r="F238" s="37"/>
      <c r="G238" s="37"/>
      <c r="H238" s="53"/>
    </row>
    <row r="239" spans="1:15" ht="12.75" hidden="1" x14ac:dyDescent="0.2">
      <c r="A239" s="124"/>
      <c r="B239" s="941"/>
      <c r="C239" s="942"/>
      <c r="D239" s="943"/>
      <c r="E239" s="37"/>
      <c r="F239" s="37"/>
      <c r="G239" s="37"/>
      <c r="H239" s="53"/>
    </row>
    <row r="240" spans="1:15" ht="12.75" hidden="1" x14ac:dyDescent="0.2">
      <c r="A240" s="124"/>
      <c r="B240" s="941"/>
      <c r="C240" s="942"/>
      <c r="D240" s="943"/>
      <c r="E240" s="37"/>
      <c r="F240" s="37"/>
      <c r="G240" s="37"/>
      <c r="H240" s="53"/>
    </row>
    <row r="241" spans="1:15" ht="12.75" hidden="1" x14ac:dyDescent="0.2">
      <c r="A241" s="124"/>
      <c r="B241" s="941"/>
      <c r="C241" s="942"/>
      <c r="D241" s="943"/>
      <c r="E241" s="37"/>
      <c r="F241" s="37"/>
      <c r="G241" s="37"/>
      <c r="H241" s="53"/>
      <c r="I241" s="947"/>
      <c r="J241" s="948"/>
      <c r="K241" s="948"/>
      <c r="L241" s="948"/>
      <c r="M241" s="948"/>
      <c r="N241" s="948"/>
      <c r="O241" s="949"/>
    </row>
    <row r="242" spans="1:15" ht="12.75" hidden="1" customHeight="1" x14ac:dyDescent="0.2">
      <c r="A242" s="306"/>
      <c r="B242" s="941"/>
      <c r="C242" s="942"/>
      <c r="D242" s="943"/>
      <c r="E242" s="129"/>
      <c r="F242" s="129"/>
      <c r="G242" s="129"/>
      <c r="H242" s="53"/>
      <c r="I242" s="950"/>
      <c r="J242" s="951"/>
      <c r="K242" s="951"/>
      <c r="L242" s="951"/>
      <c r="M242" s="951"/>
      <c r="N242" s="951"/>
      <c r="O242" s="952"/>
    </row>
    <row r="243" spans="1:15" ht="12.75" hidden="1" x14ac:dyDescent="0.2">
      <c r="A243" s="938"/>
      <c r="B243" s="939"/>
      <c r="C243" s="939"/>
      <c r="D243" s="939"/>
      <c r="E243" s="939"/>
      <c r="F243" s="939"/>
      <c r="G243" s="940"/>
      <c r="H243" s="53"/>
      <c r="I243" s="17"/>
      <c r="J243" s="18"/>
      <c r="K243" s="18"/>
      <c r="L243" s="18"/>
      <c r="M243" s="18"/>
      <c r="N243" s="18"/>
      <c r="O243" s="18"/>
    </row>
    <row r="244" spans="1:15" ht="12.75" hidden="1" x14ac:dyDescent="0.2">
      <c r="A244" s="124"/>
      <c r="B244" s="941"/>
      <c r="C244" s="942"/>
      <c r="D244" s="943"/>
      <c r="E244" s="37"/>
      <c r="F244" s="37"/>
      <c r="G244" s="37"/>
      <c r="H244" s="53"/>
      <c r="I244" s="53"/>
      <c r="J244" s="53"/>
      <c r="K244" s="53"/>
      <c r="L244" s="14"/>
      <c r="M244" s="54"/>
    </row>
    <row r="245" spans="1:15" ht="12.75" hidden="1" x14ac:dyDescent="0.2">
      <c r="A245" s="124"/>
      <c r="B245" s="941"/>
      <c r="C245" s="942"/>
      <c r="D245" s="943"/>
      <c r="E245" s="37"/>
      <c r="F245" s="37"/>
      <c r="G245" s="37"/>
      <c r="H245" s="53"/>
    </row>
    <row r="246" spans="1:15" ht="12.75" hidden="1" x14ac:dyDescent="0.2">
      <c r="A246" s="124"/>
      <c r="B246" s="941"/>
      <c r="C246" s="942"/>
      <c r="D246" s="943"/>
      <c r="E246" s="37"/>
      <c r="F246" s="37"/>
      <c r="G246" s="37"/>
      <c r="H246" s="53"/>
      <c r="I246" s="252"/>
      <c r="J246" s="1002"/>
      <c r="K246" s="1003"/>
      <c r="L246" s="1004"/>
      <c r="M246" s="129"/>
      <c r="N246" s="129"/>
      <c r="O246" s="129"/>
    </row>
    <row r="247" spans="1:15" ht="12.75" hidden="1" x14ac:dyDescent="0.2">
      <c r="A247" s="124"/>
      <c r="B247" s="941"/>
      <c r="C247" s="942"/>
      <c r="D247" s="943"/>
      <c r="E247" s="37"/>
      <c r="F247" s="37"/>
      <c r="G247" s="37"/>
      <c r="H247" s="53"/>
      <c r="I247" s="318"/>
      <c r="J247" s="1002"/>
      <c r="K247" s="1003"/>
      <c r="L247" s="1004"/>
      <c r="M247" s="128"/>
      <c r="N247" s="128"/>
      <c r="O247" s="132"/>
    </row>
    <row r="248" spans="1:15" ht="12.75" hidden="1" x14ac:dyDescent="0.2">
      <c r="A248" s="124"/>
      <c r="B248" s="941"/>
      <c r="C248" s="942"/>
      <c r="D248" s="943"/>
      <c r="E248" s="37"/>
      <c r="F248" s="37"/>
      <c r="G248" s="37"/>
      <c r="H248" s="53"/>
      <c r="I248" s="315"/>
      <c r="J248" s="1002"/>
      <c r="K248" s="1003"/>
      <c r="L248" s="1004"/>
      <c r="M248" s="128"/>
      <c r="N248" s="128"/>
      <c r="O248" s="132"/>
    </row>
    <row r="249" spans="1:15" ht="12.75" hidden="1" x14ac:dyDescent="0.2">
      <c r="A249" s="124"/>
      <c r="B249" s="941"/>
      <c r="C249" s="942"/>
      <c r="D249" s="943"/>
      <c r="E249" s="37"/>
      <c r="F249" s="37"/>
      <c r="G249" s="37"/>
      <c r="H249" s="53"/>
      <c r="I249" s="315"/>
      <c r="J249" s="1002"/>
      <c r="K249" s="1003"/>
      <c r="L249" s="1004"/>
      <c r="M249" s="128"/>
      <c r="N249" s="128"/>
      <c r="O249" s="132"/>
    </row>
    <row r="250" spans="1:15" ht="12.75" hidden="1" x14ac:dyDescent="0.2">
      <c r="A250" s="124"/>
      <c r="B250" s="941"/>
      <c r="C250" s="942"/>
      <c r="D250" s="943"/>
      <c r="E250" s="37"/>
      <c r="F250" s="37"/>
      <c r="G250" s="37"/>
      <c r="H250" s="53"/>
      <c r="I250" s="315"/>
      <c r="J250" s="998"/>
      <c r="K250" s="998"/>
      <c r="L250" s="998"/>
      <c r="M250" s="344" t="str">
        <f>IF(SUM(M247:M249)=M246,"OK","STOP")</f>
        <v>OK</v>
      </c>
      <c r="N250" s="344" t="str">
        <f>IF(SUM(N247:N249)=N246,"OK","STOP")</f>
        <v>OK</v>
      </c>
      <c r="O250" s="344" t="str">
        <f>IF(SUM(O247:O249)=O246,"OK","STOP")</f>
        <v>OK</v>
      </c>
    </row>
    <row r="251" spans="1:15" ht="12.75" hidden="1" x14ac:dyDescent="0.2">
      <c r="A251" s="124"/>
      <c r="B251" s="941"/>
      <c r="C251" s="942"/>
      <c r="D251" s="943"/>
      <c r="E251" s="129"/>
      <c r="F251" s="129"/>
      <c r="G251" s="129"/>
      <c r="H251" s="53"/>
      <c r="I251" s="421" t="str">
        <f>I213</f>
        <v>Shpjegimet teknike</v>
      </c>
      <c r="J251" s="10"/>
      <c r="K251" s="10"/>
      <c r="L251" s="10"/>
      <c r="M251" s="10"/>
      <c r="N251" s="10"/>
      <c r="O251" s="10"/>
    </row>
    <row r="252" spans="1:15" ht="12.75" hidden="1" x14ac:dyDescent="0.2">
      <c r="A252" s="124"/>
      <c r="B252" s="941"/>
      <c r="C252" s="942"/>
      <c r="D252" s="943"/>
      <c r="E252" s="37"/>
      <c r="F252" s="37"/>
      <c r="G252" s="37"/>
      <c r="H252" s="53"/>
      <c r="I252" s="419">
        <f>M225</f>
        <v>0</v>
      </c>
      <c r="J252" s="983"/>
      <c r="K252" s="984"/>
      <c r="L252" s="984"/>
      <c r="M252" s="984"/>
      <c r="N252" s="984"/>
      <c r="O252" s="985"/>
    </row>
    <row r="253" spans="1:15" ht="12.75" hidden="1" x14ac:dyDescent="0.2">
      <c r="A253" s="124"/>
      <c r="B253" s="971"/>
      <c r="C253" s="972"/>
      <c r="D253" s="973"/>
      <c r="E253" s="37"/>
      <c r="F253" s="37"/>
      <c r="G253" s="37"/>
      <c r="H253" s="53"/>
      <c r="I253" s="420"/>
      <c r="J253" s="986"/>
      <c r="K253" s="987"/>
      <c r="L253" s="987"/>
      <c r="M253" s="987"/>
      <c r="N253" s="987"/>
      <c r="O253" s="988"/>
    </row>
    <row r="254" spans="1:15" ht="12.75" hidden="1" x14ac:dyDescent="0.2">
      <c r="A254" s="252"/>
      <c r="B254" s="941"/>
      <c r="C254" s="942"/>
      <c r="D254" s="311"/>
      <c r="E254" s="308"/>
      <c r="F254" s="308"/>
      <c r="G254" s="308"/>
      <c r="H254" s="53"/>
      <c r="I254" s="419">
        <f>N225</f>
        <v>0</v>
      </c>
      <c r="J254" s="983"/>
      <c r="K254" s="984"/>
      <c r="L254" s="984"/>
      <c r="M254" s="984"/>
      <c r="N254" s="984"/>
      <c r="O254" s="985"/>
    </row>
    <row r="255" spans="1:15" ht="12.75" hidden="1" x14ac:dyDescent="0.2">
      <c r="A255" s="124"/>
      <c r="B255" s="974"/>
      <c r="C255" s="975"/>
      <c r="D255" s="976"/>
      <c r="E255" s="129"/>
      <c r="F255" s="129"/>
      <c r="G255" s="129"/>
      <c r="H255" s="53"/>
      <c r="I255" s="420"/>
      <c r="J255" s="989"/>
      <c r="K255" s="990"/>
      <c r="L255" s="990"/>
      <c r="M255" s="990"/>
      <c r="N255" s="990"/>
      <c r="O255" s="991"/>
    </row>
    <row r="256" spans="1:15" ht="12.75" hidden="1" x14ac:dyDescent="0.2">
      <c r="A256" s="125"/>
      <c r="B256" s="210"/>
      <c r="C256" s="126"/>
      <c r="D256" s="126"/>
      <c r="E256" s="10"/>
      <c r="F256" s="10"/>
      <c r="G256" s="133"/>
      <c r="H256" s="53"/>
      <c r="I256" s="419">
        <f>O225</f>
        <v>0</v>
      </c>
      <c r="J256" s="983"/>
      <c r="K256" s="984"/>
      <c r="L256" s="984"/>
      <c r="M256" s="984"/>
      <c r="N256" s="984"/>
      <c r="O256" s="985"/>
    </row>
    <row r="257" spans="1:15" ht="12.75" hidden="1" x14ac:dyDescent="0.2">
      <c r="A257" s="137"/>
      <c r="B257" s="34"/>
      <c r="C257" s="34"/>
      <c r="D257" s="34"/>
      <c r="E257" s="129"/>
      <c r="F257" s="129"/>
      <c r="G257" s="129"/>
      <c r="H257" s="53"/>
      <c r="I257" s="420"/>
      <c r="J257" s="989"/>
      <c r="K257" s="990"/>
      <c r="L257" s="990"/>
      <c r="M257" s="990"/>
      <c r="N257" s="990"/>
      <c r="O257" s="991"/>
    </row>
    <row r="258" spans="1:15" ht="17.25" hidden="1" customHeight="1" x14ac:dyDescent="0.2"/>
    <row r="259" spans="1:15" ht="17.25" hidden="1" customHeight="1" x14ac:dyDescent="0.2"/>
    <row r="260" spans="1:15" ht="17.25" hidden="1" customHeight="1" x14ac:dyDescent="0.2">
      <c r="A260" s="213"/>
      <c r="B260" s="937"/>
      <c r="C260" s="937"/>
      <c r="D260" s="937"/>
      <c r="E260" s="937"/>
      <c r="F260" s="937"/>
      <c r="G260" s="937"/>
      <c r="H260" s="937"/>
      <c r="I260" s="937"/>
      <c r="J260" s="937"/>
      <c r="K260" s="937"/>
      <c r="L260" s="937"/>
      <c r="M260" s="937"/>
      <c r="N260" s="937"/>
      <c r="O260" s="937"/>
    </row>
    <row r="261" spans="1:15" ht="17.25" hidden="1" customHeight="1" x14ac:dyDescent="0.2">
      <c r="A261" s="276"/>
      <c r="B261" s="937"/>
      <c r="C261" s="937"/>
      <c r="D261" s="937"/>
      <c r="E261" s="937"/>
      <c r="F261" s="937"/>
      <c r="G261" s="937"/>
      <c r="H261" s="937"/>
      <c r="I261" s="937"/>
      <c r="J261" s="937"/>
      <c r="K261" s="937"/>
      <c r="L261" s="937"/>
      <c r="M261" s="937"/>
      <c r="N261" s="937"/>
      <c r="O261" s="937"/>
    </row>
    <row r="262" spans="1:15" ht="22.5" hidden="1" customHeight="1" x14ac:dyDescent="0.2">
      <c r="A262" s="933"/>
      <c r="B262" s="934"/>
      <c r="C262" s="934"/>
      <c r="D262" s="934"/>
      <c r="E262" s="934"/>
      <c r="F262" s="934"/>
      <c r="G262" s="954"/>
      <c r="H262" s="131"/>
      <c r="I262" s="955"/>
      <c r="J262" s="934"/>
      <c r="K262" s="934"/>
      <c r="L262" s="934"/>
      <c r="M262" s="934"/>
      <c r="N262" s="934"/>
      <c r="O262" s="954"/>
    </row>
    <row r="263" spans="1:15" ht="20.25" hidden="1" customHeight="1" x14ac:dyDescent="0.2">
      <c r="A263" s="211"/>
      <c r="B263" s="249"/>
      <c r="C263" s="249"/>
      <c r="D263" s="249"/>
      <c r="E263" s="250"/>
      <c r="F263" s="250"/>
      <c r="G263" s="250"/>
      <c r="H263" s="212"/>
      <c r="I263" s="307"/>
      <c r="J263" s="249"/>
      <c r="K263" s="249"/>
      <c r="L263" s="249"/>
      <c r="M263" s="250"/>
      <c r="N263" s="250"/>
      <c r="O263" s="250"/>
    </row>
    <row r="264" spans="1:15" ht="12.75" hidden="1" x14ac:dyDescent="0.2">
      <c r="A264" s="125"/>
      <c r="B264" s="210"/>
      <c r="C264" s="126"/>
      <c r="D264" s="126"/>
      <c r="E264" s="10"/>
      <c r="F264" s="10"/>
      <c r="G264" s="133"/>
      <c r="H264" s="131"/>
    </row>
    <row r="265" spans="1:15" ht="12.75" hidden="1" x14ac:dyDescent="0.2">
      <c r="A265" s="137"/>
      <c r="B265" s="34"/>
      <c r="C265" s="34"/>
      <c r="D265" s="34"/>
      <c r="E265" s="37"/>
      <c r="F265" s="37"/>
      <c r="G265" s="37"/>
      <c r="H265" s="131"/>
      <c r="I265" s="938"/>
      <c r="J265" s="939"/>
      <c r="K265" s="939"/>
      <c r="L265" s="939"/>
      <c r="M265" s="939"/>
      <c r="N265" s="939"/>
      <c r="O265" s="940"/>
    </row>
    <row r="266" spans="1:15" ht="12.75" hidden="1" x14ac:dyDescent="0.2">
      <c r="A266" s="125"/>
      <c r="B266" s="210"/>
      <c r="C266" s="126"/>
      <c r="D266" s="126"/>
      <c r="E266" s="10"/>
      <c r="F266" s="10"/>
      <c r="G266" s="133"/>
      <c r="H266" s="10"/>
      <c r="I266" s="137"/>
      <c r="J266" s="35"/>
      <c r="K266" s="35"/>
      <c r="L266" s="35"/>
      <c r="M266" s="37"/>
      <c r="N266" s="37"/>
      <c r="O266" s="37"/>
    </row>
    <row r="267" spans="1:15" ht="12.75" hidden="1" x14ac:dyDescent="0.2">
      <c r="A267" s="1005"/>
      <c r="B267" s="1006"/>
      <c r="C267" s="1006"/>
      <c r="D267" s="1006"/>
      <c r="E267" s="1006"/>
      <c r="F267" s="1006"/>
      <c r="G267" s="1007"/>
      <c r="H267" s="10"/>
    </row>
    <row r="268" spans="1:15" ht="12.75" hidden="1" x14ac:dyDescent="0.2">
      <c r="A268" s="938"/>
      <c r="B268" s="939"/>
      <c r="C268" s="939"/>
      <c r="D268" s="939"/>
      <c r="E268" s="939"/>
      <c r="F268" s="939"/>
      <c r="G268" s="940"/>
      <c r="H268" s="31"/>
      <c r="I268" s="384"/>
      <c r="J268" s="385"/>
      <c r="K268" s="385"/>
      <c r="L268" s="385"/>
      <c r="M268" s="385"/>
      <c r="N268" s="385"/>
      <c r="O268" s="386"/>
    </row>
    <row r="269" spans="1:15" ht="12.75" hidden="1" x14ac:dyDescent="0.2">
      <c r="A269" s="124"/>
      <c r="B269" s="941"/>
      <c r="C269" s="942"/>
      <c r="D269" s="943"/>
      <c r="E269" s="37"/>
      <c r="F269" s="37"/>
      <c r="G269" s="37"/>
      <c r="H269" s="31"/>
      <c r="I269" s="390"/>
      <c r="J269" s="387"/>
      <c r="K269" s="389"/>
      <c r="L269" s="388"/>
      <c r="M269" s="128"/>
      <c r="N269" s="128"/>
      <c r="O269" s="132"/>
    </row>
    <row r="270" spans="1:15" ht="12.75" hidden="1" x14ac:dyDescent="0.2">
      <c r="A270" s="124"/>
      <c r="B270" s="941"/>
      <c r="C270" s="942"/>
      <c r="D270" s="943"/>
      <c r="E270" s="37"/>
      <c r="F270" s="37"/>
      <c r="G270" s="37"/>
      <c r="H270" s="31"/>
      <c r="I270" s="390"/>
      <c r="J270" s="387"/>
      <c r="K270" s="389"/>
      <c r="L270" s="388"/>
      <c r="M270" s="128"/>
      <c r="N270" s="128"/>
      <c r="O270" s="132"/>
    </row>
    <row r="271" spans="1:15" ht="12.75" hidden="1" x14ac:dyDescent="0.2">
      <c r="A271" s="124"/>
      <c r="B271" s="941"/>
      <c r="C271" s="942"/>
      <c r="D271" s="943"/>
      <c r="E271" s="37"/>
      <c r="F271" s="37"/>
      <c r="G271" s="37"/>
      <c r="H271" s="53"/>
      <c r="I271" s="390"/>
      <c r="J271" s="387"/>
      <c r="K271" s="389"/>
      <c r="L271" s="388"/>
      <c r="M271" s="302"/>
      <c r="N271" s="548"/>
      <c r="O271" s="548"/>
    </row>
    <row r="272" spans="1:15" ht="12.75" hidden="1" x14ac:dyDescent="0.2">
      <c r="A272" s="124"/>
      <c r="B272" s="941"/>
      <c r="C272" s="942"/>
      <c r="D272" s="943"/>
      <c r="E272" s="37"/>
      <c r="F272" s="37"/>
      <c r="G272" s="37"/>
      <c r="H272" s="8"/>
      <c r="I272" s="390"/>
      <c r="J272" s="387"/>
      <c r="K272" s="389"/>
      <c r="L272" s="388"/>
      <c r="M272" s="128"/>
      <c r="N272" s="128"/>
      <c r="O272" s="132"/>
    </row>
    <row r="273" spans="1:15" ht="12.75" hidden="1" x14ac:dyDescent="0.2">
      <c r="A273" s="124"/>
      <c r="B273" s="941"/>
      <c r="C273" s="942"/>
      <c r="D273" s="943"/>
      <c r="E273" s="37"/>
      <c r="F273" s="37"/>
      <c r="G273" s="37"/>
      <c r="H273" s="53"/>
      <c r="I273" s="390"/>
      <c r="J273" s="35"/>
      <c r="K273" s="35"/>
      <c r="L273" s="35"/>
      <c r="M273" s="129"/>
      <c r="N273" s="129"/>
      <c r="O273" s="129"/>
    </row>
    <row r="274" spans="1:15" ht="12.75" hidden="1" x14ac:dyDescent="0.2">
      <c r="A274" s="124"/>
      <c r="B274" s="941"/>
      <c r="C274" s="942"/>
      <c r="D274" s="943"/>
      <c r="E274" s="37"/>
      <c r="F274" s="37"/>
      <c r="G274" s="37"/>
      <c r="H274" s="53"/>
    </row>
    <row r="275" spans="1:15" ht="12.75" hidden="1" x14ac:dyDescent="0.2">
      <c r="A275" s="124"/>
      <c r="B275" s="941"/>
      <c r="C275" s="942"/>
      <c r="D275" s="943"/>
      <c r="E275" s="37"/>
      <c r="F275" s="37"/>
      <c r="G275" s="37"/>
      <c r="H275" s="53"/>
      <c r="I275" s="137"/>
      <c r="J275" s="34"/>
      <c r="K275" s="34"/>
      <c r="L275" s="34"/>
      <c r="M275" s="129"/>
      <c r="N275" s="129"/>
      <c r="O275" s="129"/>
    </row>
    <row r="276" spans="1:15" ht="12.75" hidden="1" x14ac:dyDescent="0.2">
      <c r="A276" s="124"/>
      <c r="B276" s="941"/>
      <c r="C276" s="942"/>
      <c r="D276" s="943"/>
      <c r="E276" s="37"/>
      <c r="F276" s="37"/>
      <c r="G276" s="37"/>
      <c r="H276" s="53"/>
    </row>
    <row r="277" spans="1:15" ht="12.75" hidden="1" x14ac:dyDescent="0.2">
      <c r="A277" s="124"/>
      <c r="B277" s="941"/>
      <c r="C277" s="942"/>
      <c r="D277" s="943"/>
      <c r="E277" s="37"/>
      <c r="F277" s="37"/>
      <c r="G277" s="37"/>
      <c r="H277" s="53"/>
    </row>
    <row r="278" spans="1:15" ht="12.75" hidden="1" x14ac:dyDescent="0.2">
      <c r="A278" s="124"/>
      <c r="B278" s="941"/>
      <c r="C278" s="942"/>
      <c r="D278" s="943"/>
      <c r="E278" s="37"/>
      <c r="F278" s="37"/>
      <c r="G278" s="37"/>
      <c r="H278" s="53"/>
    </row>
    <row r="279" spans="1:15" ht="12.75" hidden="1" x14ac:dyDescent="0.2">
      <c r="A279" s="124"/>
      <c r="B279" s="941"/>
      <c r="C279" s="942"/>
      <c r="D279" s="943"/>
      <c r="E279" s="37"/>
      <c r="F279" s="37"/>
      <c r="G279" s="37"/>
      <c r="H279" s="53"/>
      <c r="I279" s="947"/>
      <c r="J279" s="948"/>
      <c r="K279" s="948"/>
      <c r="L279" s="948"/>
      <c r="M279" s="948"/>
      <c r="N279" s="948"/>
      <c r="O279" s="949"/>
    </row>
    <row r="280" spans="1:15" ht="12.75" hidden="1" customHeight="1" x14ac:dyDescent="0.2">
      <c r="A280" s="306"/>
      <c r="B280" s="941"/>
      <c r="C280" s="942"/>
      <c r="D280" s="943"/>
      <c r="E280" s="129"/>
      <c r="F280" s="129"/>
      <c r="G280" s="129"/>
      <c r="H280" s="53"/>
      <c r="I280" s="950"/>
      <c r="J280" s="951"/>
      <c r="K280" s="951"/>
      <c r="L280" s="951"/>
      <c r="M280" s="951"/>
      <c r="N280" s="951"/>
      <c r="O280" s="952"/>
    </row>
    <row r="281" spans="1:15" ht="12.75" hidden="1" x14ac:dyDescent="0.2">
      <c r="A281" s="938"/>
      <c r="B281" s="939"/>
      <c r="C281" s="939"/>
      <c r="D281" s="939"/>
      <c r="E281" s="939"/>
      <c r="F281" s="939"/>
      <c r="G281" s="940"/>
      <c r="H281" s="53"/>
      <c r="I281" s="17"/>
      <c r="J281" s="18"/>
      <c r="K281" s="18"/>
      <c r="L281" s="18"/>
      <c r="M281" s="18"/>
      <c r="N281" s="18"/>
      <c r="O281" s="18"/>
    </row>
    <row r="282" spans="1:15" ht="12.75" hidden="1" x14ac:dyDescent="0.2">
      <c r="A282" s="124"/>
      <c r="B282" s="941"/>
      <c r="C282" s="942"/>
      <c r="D282" s="943"/>
      <c r="E282" s="37"/>
      <c r="F282" s="37"/>
      <c r="G282" s="37"/>
      <c r="H282" s="53"/>
      <c r="I282" s="53"/>
      <c r="J282" s="53"/>
      <c r="K282" s="53"/>
      <c r="L282" s="14"/>
      <c r="M282" s="54"/>
    </row>
    <row r="283" spans="1:15" ht="12.75" hidden="1" x14ac:dyDescent="0.2">
      <c r="A283" s="124"/>
      <c r="B283" s="941"/>
      <c r="C283" s="942"/>
      <c r="D283" s="943"/>
      <c r="E283" s="37"/>
      <c r="F283" s="37"/>
      <c r="G283" s="37"/>
      <c r="H283" s="53"/>
    </row>
    <row r="284" spans="1:15" ht="12.75" hidden="1" x14ac:dyDescent="0.2">
      <c r="A284" s="124"/>
      <c r="B284" s="941"/>
      <c r="C284" s="942"/>
      <c r="D284" s="943"/>
      <c r="E284" s="37"/>
      <c r="F284" s="37"/>
      <c r="G284" s="37"/>
      <c r="H284" s="53"/>
      <c r="I284" s="252"/>
      <c r="J284" s="1009"/>
      <c r="K284" s="1010"/>
      <c r="L284" s="1011"/>
      <c r="M284" s="129"/>
      <c r="N284" s="129"/>
      <c r="O284" s="129"/>
    </row>
    <row r="285" spans="1:15" ht="12.75" hidden="1" x14ac:dyDescent="0.2">
      <c r="A285" s="124"/>
      <c r="B285" s="941"/>
      <c r="C285" s="942"/>
      <c r="D285" s="943"/>
      <c r="E285" s="37"/>
      <c r="F285" s="37"/>
      <c r="G285" s="37"/>
      <c r="H285" s="53"/>
      <c r="I285" s="318"/>
      <c r="J285" s="1009"/>
      <c r="K285" s="1010"/>
      <c r="L285" s="1011"/>
      <c r="M285" s="128"/>
      <c r="N285" s="128"/>
      <c r="O285" s="132"/>
    </row>
    <row r="286" spans="1:15" ht="12.75" hidden="1" x14ac:dyDescent="0.2">
      <c r="A286" s="124"/>
      <c r="B286" s="941"/>
      <c r="C286" s="942"/>
      <c r="D286" s="943"/>
      <c r="E286" s="37"/>
      <c r="F286" s="37"/>
      <c r="G286" s="37"/>
      <c r="H286" s="53"/>
      <c r="I286" s="315"/>
      <c r="J286" s="1009"/>
      <c r="K286" s="1010"/>
      <c r="L286" s="1011"/>
      <c r="M286" s="128"/>
      <c r="N286" s="128"/>
      <c r="O286" s="132"/>
    </row>
    <row r="287" spans="1:15" ht="12.75" hidden="1" x14ac:dyDescent="0.2">
      <c r="A287" s="124"/>
      <c r="B287" s="941"/>
      <c r="C287" s="942"/>
      <c r="D287" s="943"/>
      <c r="E287" s="37"/>
      <c r="F287" s="37"/>
      <c r="G287" s="37"/>
      <c r="H287" s="53"/>
      <c r="I287" s="315"/>
      <c r="J287" s="1009"/>
      <c r="K287" s="1010"/>
      <c r="L287" s="1011"/>
      <c r="M287" s="128"/>
      <c r="N287" s="128"/>
      <c r="O287" s="132"/>
    </row>
    <row r="288" spans="1:15" ht="12.75" hidden="1" x14ac:dyDescent="0.2">
      <c r="A288" s="124"/>
      <c r="B288" s="941"/>
      <c r="C288" s="942"/>
      <c r="D288" s="943"/>
      <c r="E288" s="37"/>
      <c r="F288" s="37"/>
      <c r="G288" s="37"/>
      <c r="H288" s="53"/>
      <c r="I288" s="315"/>
      <c r="J288" s="998"/>
      <c r="K288" s="998"/>
      <c r="L288" s="998"/>
      <c r="M288" s="344" t="str">
        <f>IF(SUM(M285:M287)=M284,"OK","STOP")</f>
        <v>OK</v>
      </c>
      <c r="N288" s="344" t="str">
        <f>IF(SUM(N285:N287)=N284,"OK","STOP")</f>
        <v>OK</v>
      </c>
      <c r="O288" s="344" t="str">
        <f>IF(SUM(O285:O287)=O284,"OK","STOP")</f>
        <v>OK</v>
      </c>
    </row>
    <row r="289" spans="1:15" ht="12.75" hidden="1" x14ac:dyDescent="0.2">
      <c r="A289" s="124"/>
      <c r="B289" s="941"/>
      <c r="C289" s="942"/>
      <c r="D289" s="943"/>
      <c r="E289" s="129"/>
      <c r="F289" s="129"/>
      <c r="G289" s="129"/>
      <c r="H289" s="53"/>
      <c r="I289" s="421" t="str">
        <f>I251</f>
        <v>Shpjegimet teknike</v>
      </c>
      <c r="J289" s="10"/>
      <c r="K289" s="10"/>
      <c r="L289" s="10"/>
      <c r="M289" s="10"/>
      <c r="N289" s="10"/>
      <c r="O289" s="10"/>
    </row>
    <row r="290" spans="1:15" ht="12.75" hidden="1" x14ac:dyDescent="0.2">
      <c r="A290" s="124"/>
      <c r="B290" s="941"/>
      <c r="C290" s="942"/>
      <c r="D290" s="943"/>
      <c r="E290" s="37"/>
      <c r="F290" s="37"/>
      <c r="G290" s="37"/>
      <c r="H290" s="53"/>
      <c r="I290" s="419">
        <f>M263</f>
        <v>0</v>
      </c>
      <c r="J290" s="983"/>
      <c r="K290" s="984"/>
      <c r="L290" s="984"/>
      <c r="M290" s="984"/>
      <c r="N290" s="984"/>
      <c r="O290" s="985"/>
    </row>
    <row r="291" spans="1:15" ht="12.75" hidden="1" x14ac:dyDescent="0.2">
      <c r="A291" s="124"/>
      <c r="B291" s="971"/>
      <c r="C291" s="972"/>
      <c r="D291" s="973"/>
      <c r="E291" s="37"/>
      <c r="F291" s="37"/>
      <c r="G291" s="37"/>
      <c r="H291" s="53"/>
      <c r="I291" s="420"/>
      <c r="J291" s="986"/>
      <c r="K291" s="987"/>
      <c r="L291" s="987"/>
      <c r="M291" s="987"/>
      <c r="N291" s="987"/>
      <c r="O291" s="988"/>
    </row>
    <row r="292" spans="1:15" ht="12.75" hidden="1" x14ac:dyDescent="0.2">
      <c r="A292" s="252"/>
      <c r="B292" s="941"/>
      <c r="C292" s="942"/>
      <c r="D292" s="311"/>
      <c r="E292" s="308"/>
      <c r="F292" s="308"/>
      <c r="G292" s="308"/>
      <c r="H292" s="53"/>
      <c r="I292" s="419">
        <f>N263</f>
        <v>0</v>
      </c>
      <c r="J292" s="983"/>
      <c r="K292" s="984"/>
      <c r="L292" s="984"/>
      <c r="M292" s="984"/>
      <c r="N292" s="984"/>
      <c r="O292" s="985"/>
    </row>
    <row r="293" spans="1:15" ht="12.75" hidden="1" x14ac:dyDescent="0.2">
      <c r="A293" s="124"/>
      <c r="B293" s="974"/>
      <c r="C293" s="975"/>
      <c r="D293" s="976"/>
      <c r="E293" s="129"/>
      <c r="F293" s="129"/>
      <c r="G293" s="129"/>
      <c r="H293" s="53"/>
      <c r="I293" s="420"/>
      <c r="J293" s="989"/>
      <c r="K293" s="990"/>
      <c r="L293" s="990"/>
      <c r="M293" s="990"/>
      <c r="N293" s="990"/>
      <c r="O293" s="991"/>
    </row>
    <row r="294" spans="1:15" ht="12.75" hidden="1" x14ac:dyDescent="0.2">
      <c r="A294" s="125"/>
      <c r="B294" s="210"/>
      <c r="C294" s="126"/>
      <c r="D294" s="126"/>
      <c r="E294" s="10"/>
      <c r="F294" s="10"/>
      <c r="G294" s="133"/>
      <c r="H294" s="53"/>
      <c r="I294" s="419">
        <f>O263</f>
        <v>0</v>
      </c>
      <c r="J294" s="983"/>
      <c r="K294" s="984"/>
      <c r="L294" s="984"/>
      <c r="M294" s="984"/>
      <c r="N294" s="984"/>
      <c r="O294" s="985"/>
    </row>
    <row r="295" spans="1:15" ht="12.75" hidden="1" x14ac:dyDescent="0.2">
      <c r="A295" s="137"/>
      <c r="B295" s="34"/>
      <c r="C295" s="34"/>
      <c r="D295" s="34"/>
      <c r="E295" s="129"/>
      <c r="F295" s="129"/>
      <c r="G295" s="129"/>
      <c r="H295" s="53"/>
      <c r="I295" s="420"/>
      <c r="J295" s="989"/>
      <c r="K295" s="990"/>
      <c r="L295" s="990"/>
      <c r="M295" s="990"/>
      <c r="N295" s="990"/>
      <c r="O295" s="991"/>
    </row>
  </sheetData>
  <sheetProtection algorithmName="SHA-512" hashValue="SbGFp9knh/yVhnM2AEPPLIi8Sfe0fJPYmSdRc5hAq9crkNEWde4VCL7vdAJfp6HD9izIzwLZkY4iNXEpwvbLlA==" saltValue="5apWweeqKY9T2bF1i09CiQ==" spinCount="100000" sheet="1" objects="1" scenarios="1" selectLockedCells="1"/>
  <mergeCells count="338">
    <mergeCell ref="J294:O295"/>
    <mergeCell ref="I153:O153"/>
    <mergeCell ref="I192:O192"/>
    <mergeCell ref="I230:O230"/>
    <mergeCell ref="I72:O72"/>
    <mergeCell ref="I75:O75"/>
    <mergeCell ref="J136:O137"/>
    <mergeCell ref="J138:O139"/>
    <mergeCell ref="J140:O141"/>
    <mergeCell ref="J175:O176"/>
    <mergeCell ref="J177:O178"/>
    <mergeCell ref="J179:O180"/>
    <mergeCell ref="J214:O215"/>
    <mergeCell ref="J133:L133"/>
    <mergeCell ref="J212:L212"/>
    <mergeCell ref="J246:L246"/>
    <mergeCell ref="J247:L247"/>
    <mergeCell ref="J248:L248"/>
    <mergeCell ref="J249:L249"/>
    <mergeCell ref="J250:L250"/>
    <mergeCell ref="J252:O253"/>
    <mergeCell ref="J130:L130"/>
    <mergeCell ref="J172:L172"/>
    <mergeCell ref="J173:L173"/>
    <mergeCell ref="I150:O150"/>
    <mergeCell ref="B144:O144"/>
    <mergeCell ref="B145:O145"/>
    <mergeCell ref="A147:G147"/>
    <mergeCell ref="I147:O147"/>
    <mergeCell ref="J131:L131"/>
    <mergeCell ref="J132:L132"/>
    <mergeCell ref="B124:D124"/>
    <mergeCell ref="B125:D125"/>
    <mergeCell ref="I125:O126"/>
    <mergeCell ref="B126:D126"/>
    <mergeCell ref="A127:G127"/>
    <mergeCell ref="B128:D128"/>
    <mergeCell ref="B129:D129"/>
    <mergeCell ref="B130:D130"/>
    <mergeCell ref="B131:D131"/>
    <mergeCell ref="B132:D132"/>
    <mergeCell ref="B156:D156"/>
    <mergeCell ref="B157:D157"/>
    <mergeCell ref="B158:D158"/>
    <mergeCell ref="A152:G152"/>
    <mergeCell ref="A153:G153"/>
    <mergeCell ref="B154:D154"/>
    <mergeCell ref="B155:D155"/>
    <mergeCell ref="B138:C138"/>
    <mergeCell ref="B139:D139"/>
    <mergeCell ref="I189:O189"/>
    <mergeCell ref="B173:D173"/>
    <mergeCell ref="B174:D174"/>
    <mergeCell ref="B175:D175"/>
    <mergeCell ref="B176:D176"/>
    <mergeCell ref="B177:C177"/>
    <mergeCell ref="B178:D178"/>
    <mergeCell ref="B183:O183"/>
    <mergeCell ref="B184:O184"/>
    <mergeCell ref="A186:G186"/>
    <mergeCell ref="I186:O186"/>
    <mergeCell ref="I164:O165"/>
    <mergeCell ref="B165:D165"/>
    <mergeCell ref="B163:D163"/>
    <mergeCell ref="B164:D164"/>
    <mergeCell ref="J169:L169"/>
    <mergeCell ref="J170:L170"/>
    <mergeCell ref="J171:L171"/>
    <mergeCell ref="B288:D288"/>
    <mergeCell ref="B289:D289"/>
    <mergeCell ref="B274:D274"/>
    <mergeCell ref="B275:D275"/>
    <mergeCell ref="B276:D276"/>
    <mergeCell ref="B277:D277"/>
    <mergeCell ref="B278:D278"/>
    <mergeCell ref="B271:D271"/>
    <mergeCell ref="B272:D272"/>
    <mergeCell ref="B273:D273"/>
    <mergeCell ref="A267:G267"/>
    <mergeCell ref="A268:G268"/>
    <mergeCell ref="B269:D269"/>
    <mergeCell ref="B270:D270"/>
    <mergeCell ref="I265:O265"/>
    <mergeCell ref="B254:C254"/>
    <mergeCell ref="B255:D255"/>
    <mergeCell ref="B290:D290"/>
    <mergeCell ref="B291:D291"/>
    <mergeCell ref="B292:C292"/>
    <mergeCell ref="B293:D293"/>
    <mergeCell ref="I279:O280"/>
    <mergeCell ref="B280:D280"/>
    <mergeCell ref="A281:G281"/>
    <mergeCell ref="B282:D282"/>
    <mergeCell ref="B283:D283"/>
    <mergeCell ref="B284:D284"/>
    <mergeCell ref="B285:D285"/>
    <mergeCell ref="B286:D286"/>
    <mergeCell ref="B287:D287"/>
    <mergeCell ref="J284:L284"/>
    <mergeCell ref="J285:L285"/>
    <mergeCell ref="J286:L286"/>
    <mergeCell ref="J287:L287"/>
    <mergeCell ref="J288:L288"/>
    <mergeCell ref="J290:O291"/>
    <mergeCell ref="J292:O293"/>
    <mergeCell ref="B279:D279"/>
    <mergeCell ref="B260:O260"/>
    <mergeCell ref="B261:O261"/>
    <mergeCell ref="A262:G262"/>
    <mergeCell ref="I262:O262"/>
    <mergeCell ref="J254:O255"/>
    <mergeCell ref="J256:O257"/>
    <mergeCell ref="B245:D245"/>
    <mergeCell ref="B246:D246"/>
    <mergeCell ref="B247:D247"/>
    <mergeCell ref="B248:D248"/>
    <mergeCell ref="B249:D249"/>
    <mergeCell ref="B250:D250"/>
    <mergeCell ref="B251:D251"/>
    <mergeCell ref="B252:D252"/>
    <mergeCell ref="B253:D253"/>
    <mergeCell ref="B240:D240"/>
    <mergeCell ref="B241:D241"/>
    <mergeCell ref="I241:O242"/>
    <mergeCell ref="B242:D242"/>
    <mergeCell ref="A243:G243"/>
    <mergeCell ref="B244:D244"/>
    <mergeCell ref="B235:D235"/>
    <mergeCell ref="B236:D236"/>
    <mergeCell ref="B237:D237"/>
    <mergeCell ref="B238:D238"/>
    <mergeCell ref="B239:D239"/>
    <mergeCell ref="B232:D232"/>
    <mergeCell ref="B233:D233"/>
    <mergeCell ref="B234:D234"/>
    <mergeCell ref="A229:G229"/>
    <mergeCell ref="A230:G230"/>
    <mergeCell ref="B231:D231"/>
    <mergeCell ref="A224:G224"/>
    <mergeCell ref="I224:O224"/>
    <mergeCell ref="I227:O227"/>
    <mergeCell ref="B214:D214"/>
    <mergeCell ref="B215:D215"/>
    <mergeCell ref="B216:C216"/>
    <mergeCell ref="B217:D217"/>
    <mergeCell ref="B222:O222"/>
    <mergeCell ref="B223:O223"/>
    <mergeCell ref="J216:O217"/>
    <mergeCell ref="J218:O219"/>
    <mergeCell ref="A205:G205"/>
    <mergeCell ref="B206:D206"/>
    <mergeCell ref="B207:D207"/>
    <mergeCell ref="B208:D208"/>
    <mergeCell ref="B209:D209"/>
    <mergeCell ref="B210:D210"/>
    <mergeCell ref="B211:D211"/>
    <mergeCell ref="B212:D212"/>
    <mergeCell ref="B213:D213"/>
    <mergeCell ref="J208:L208"/>
    <mergeCell ref="J209:L209"/>
    <mergeCell ref="J210:L210"/>
    <mergeCell ref="J211:L211"/>
    <mergeCell ref="B201:D201"/>
    <mergeCell ref="B202:D202"/>
    <mergeCell ref="B203:D203"/>
    <mergeCell ref="I203:O204"/>
    <mergeCell ref="B204:D204"/>
    <mergeCell ref="B196:D196"/>
    <mergeCell ref="B197:D197"/>
    <mergeCell ref="B198:D198"/>
    <mergeCell ref="B199:D199"/>
    <mergeCell ref="B195:D195"/>
    <mergeCell ref="J188:K188"/>
    <mergeCell ref="A191:G191"/>
    <mergeCell ref="A192:G192"/>
    <mergeCell ref="B200:D200"/>
    <mergeCell ref="B133:D133"/>
    <mergeCell ref="B134:D134"/>
    <mergeCell ref="B135:D135"/>
    <mergeCell ref="B136:D136"/>
    <mergeCell ref="B137:D137"/>
    <mergeCell ref="B193:D193"/>
    <mergeCell ref="B194:D194"/>
    <mergeCell ref="J134:L134"/>
    <mergeCell ref="A166:G166"/>
    <mergeCell ref="B167:D167"/>
    <mergeCell ref="B168:D168"/>
    <mergeCell ref="B169:D169"/>
    <mergeCell ref="B170:D170"/>
    <mergeCell ref="B171:D171"/>
    <mergeCell ref="B172:D172"/>
    <mergeCell ref="B159:D159"/>
    <mergeCell ref="B160:D160"/>
    <mergeCell ref="B161:D161"/>
    <mergeCell ref="B162:D162"/>
    <mergeCell ref="B119:D119"/>
    <mergeCell ref="B120:D120"/>
    <mergeCell ref="B121:D121"/>
    <mergeCell ref="B122:D122"/>
    <mergeCell ref="B123:D123"/>
    <mergeCell ref="B105:O105"/>
    <mergeCell ref="B106:O106"/>
    <mergeCell ref="J95:L95"/>
    <mergeCell ref="J97:O98"/>
    <mergeCell ref="J99:O100"/>
    <mergeCell ref="J101:O102"/>
    <mergeCell ref="B116:D116"/>
    <mergeCell ref="B117:D117"/>
    <mergeCell ref="B118:D118"/>
    <mergeCell ref="A113:G113"/>
    <mergeCell ref="A114:G114"/>
    <mergeCell ref="B115:D115"/>
    <mergeCell ref="A108:G108"/>
    <mergeCell ref="I108:O108"/>
    <mergeCell ref="I111:O111"/>
    <mergeCell ref="I114:O114"/>
    <mergeCell ref="I86:O87"/>
    <mergeCell ref="B87:D87"/>
    <mergeCell ref="A88:G88"/>
    <mergeCell ref="B89:D89"/>
    <mergeCell ref="B90:D90"/>
    <mergeCell ref="B97:D97"/>
    <mergeCell ref="B98:D98"/>
    <mergeCell ref="B99:C99"/>
    <mergeCell ref="B100:D100"/>
    <mergeCell ref="J91:L91"/>
    <mergeCell ref="J92:L92"/>
    <mergeCell ref="J93:L93"/>
    <mergeCell ref="J94:L94"/>
    <mergeCell ref="B91:D91"/>
    <mergeCell ref="B92:D92"/>
    <mergeCell ref="B93:D93"/>
    <mergeCell ref="B94:D94"/>
    <mergeCell ref="B95:D95"/>
    <mergeCell ref="B96:D96"/>
    <mergeCell ref="B79:D79"/>
    <mergeCell ref="B80:D80"/>
    <mergeCell ref="B81:D81"/>
    <mergeCell ref="B82:D82"/>
    <mergeCell ref="B83:D83"/>
    <mergeCell ref="B84:D84"/>
    <mergeCell ref="B85:D85"/>
    <mergeCell ref="B86:D86"/>
    <mergeCell ref="A75:G75"/>
    <mergeCell ref="B76:D76"/>
    <mergeCell ref="B77:D77"/>
    <mergeCell ref="B78:D78"/>
    <mergeCell ref="A74:G74"/>
    <mergeCell ref="B67:O67"/>
    <mergeCell ref="A69:G69"/>
    <mergeCell ref="I69:O69"/>
    <mergeCell ref="A57:K57"/>
    <mergeCell ref="A58:L58"/>
    <mergeCell ref="A59:L59"/>
    <mergeCell ref="A60:K60"/>
    <mergeCell ref="A61:L61"/>
    <mergeCell ref="A62:L62"/>
    <mergeCell ref="A63:K63"/>
    <mergeCell ref="B66:O66"/>
    <mergeCell ref="A53:L53"/>
    <mergeCell ref="A54:K54"/>
    <mergeCell ref="A55:L55"/>
    <mergeCell ref="A56:L56"/>
    <mergeCell ref="B41:D41"/>
    <mergeCell ref="B42:D42"/>
    <mergeCell ref="B43:D43"/>
    <mergeCell ref="B44:D44"/>
    <mergeCell ref="B45:C45"/>
    <mergeCell ref="B46:D46"/>
    <mergeCell ref="J43:O48"/>
    <mergeCell ref="J41:L41"/>
    <mergeCell ref="A34:G34"/>
    <mergeCell ref="B35:D35"/>
    <mergeCell ref="B36:D36"/>
    <mergeCell ref="B37:D37"/>
    <mergeCell ref="B38:D38"/>
    <mergeCell ref="B39:D39"/>
    <mergeCell ref="B40:D40"/>
    <mergeCell ref="A50:O50"/>
    <mergeCell ref="A52:L52"/>
    <mergeCell ref="J37:L37"/>
    <mergeCell ref="B27:D27"/>
    <mergeCell ref="B28:D28"/>
    <mergeCell ref="B29:D29"/>
    <mergeCell ref="B30:D30"/>
    <mergeCell ref="B31:D31"/>
    <mergeCell ref="B32:D32"/>
    <mergeCell ref="A21:G21"/>
    <mergeCell ref="B22:D22"/>
    <mergeCell ref="I22:O22"/>
    <mergeCell ref="B23:D23"/>
    <mergeCell ref="J23:L26"/>
    <mergeCell ref="B24:D24"/>
    <mergeCell ref="B25:D25"/>
    <mergeCell ref="B26:D26"/>
    <mergeCell ref="I32:O33"/>
    <mergeCell ref="B33:D33"/>
    <mergeCell ref="A15:G15"/>
    <mergeCell ref="I15:O15"/>
    <mergeCell ref="I18:O18"/>
    <mergeCell ref="A20:G20"/>
    <mergeCell ref="A11:B11"/>
    <mergeCell ref="C11:H11"/>
    <mergeCell ref="I11:K11"/>
    <mergeCell ref="L11:O11"/>
    <mergeCell ref="A13:O13"/>
    <mergeCell ref="B14:O14"/>
    <mergeCell ref="A17:G17"/>
    <mergeCell ref="A9:B9"/>
    <mergeCell ref="C9:H9"/>
    <mergeCell ref="I9:K9"/>
    <mergeCell ref="L9:O9"/>
    <mergeCell ref="A10:B10"/>
    <mergeCell ref="C10:H10"/>
    <mergeCell ref="I10:K10"/>
    <mergeCell ref="L10:O10"/>
    <mergeCell ref="A7:B7"/>
    <mergeCell ref="C7:H7"/>
    <mergeCell ref="I7:K7"/>
    <mergeCell ref="L7:O7"/>
    <mergeCell ref="A8:B8"/>
    <mergeCell ref="C8:H8"/>
    <mergeCell ref="I8:K8"/>
    <mergeCell ref="L8:O8"/>
    <mergeCell ref="A5:B5"/>
    <mergeCell ref="C5:H5"/>
    <mergeCell ref="I5:K5"/>
    <mergeCell ref="L5:O5"/>
    <mergeCell ref="A6:B6"/>
    <mergeCell ref="C6:H6"/>
    <mergeCell ref="I6:K6"/>
    <mergeCell ref="L6:O6"/>
    <mergeCell ref="B1:O1"/>
    <mergeCell ref="B2:O2"/>
    <mergeCell ref="A3:B3"/>
    <mergeCell ref="C3:O3"/>
    <mergeCell ref="A4:B4"/>
    <mergeCell ref="C4:O4"/>
  </mergeCells>
  <dataValidations disablePrompts="1" count="1">
    <dataValidation type="whole" errorStyle="warning" allowBlank="1" showInputMessage="1" showErrorMessage="1" errorTitle="CEILING TOO DEEP" sqref="M54:O54 M57:O57 M60:O60 M63:O65">
      <formula1>0</formula1>
      <formula2>1000000000</formula2>
    </dataValidation>
  </dataValidations>
  <pageMargins left="0.78740157480314965" right="0.70866141732283472" top="0.98425196850393704" bottom="0.78740157480314965" header="0.43307086614173229" footer="0.31496062992125984"/>
  <pageSetup paperSize="256" scale="77" fitToHeight="0" orientation="landscape" r:id="rId1"/>
  <headerFooter>
    <oddHeader>&amp;LPROGRAMI BUXHETOR AFATMESËM&amp;C&amp;8 28 Shkurt 2019&amp;R&amp;A</oddHeader>
    <oddFooter>&amp;L&amp;8Copyright for Albania: Ministry of Finance and Economy / Local Finance Directory&amp;R1</oddFooter>
  </headerFooter>
  <rowBreaks count="8" manualBreakCount="8">
    <brk id="12" max="16383" man="1"/>
    <brk id="49" max="16383" man="1"/>
    <brk id="65" max="16383" man="1"/>
    <brk id="104" max="16383" man="1"/>
    <brk id="143" max="16383" man="1"/>
    <brk id="182" max="16383" man="1"/>
    <brk id="221" max="16383" man="1"/>
    <brk id="259" max="16383" man="1"/>
  </row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2">
    <tabColor rgb="FFFF0000"/>
    <pageSetUpPr fitToPage="1"/>
  </sheetPr>
  <dimension ref="A1:O294"/>
  <sheetViews>
    <sheetView showGridLines="0" zoomScaleNormal="100" workbookViewId="0">
      <selection activeCell="F93" sqref="F93"/>
    </sheetView>
  </sheetViews>
  <sheetFormatPr defaultColWidth="9.140625" defaultRowHeight="17.25" customHeight="1" x14ac:dyDescent="0.2"/>
  <cols>
    <col min="1" max="1" width="25.85546875" style="98" customWidth="1"/>
    <col min="2" max="7" width="9" style="98" customWidth="1"/>
    <col min="8" max="8" width="2.7109375" style="98" customWidth="1"/>
    <col min="9" max="9" width="29.7109375" style="98" customWidth="1"/>
    <col min="10" max="15" width="9" style="98" customWidth="1"/>
    <col min="16" max="16384" width="9.140625" style="98"/>
  </cols>
  <sheetData>
    <row r="1" spans="1:15" ht="13.5" customHeight="1" x14ac:dyDescent="0.2">
      <c r="A1" s="342" t="str">
        <f>'(B2) Struktura Organizative'!A5</f>
        <v>Numër</v>
      </c>
      <c r="B1" s="1008" t="str">
        <f>'(B2) Struktura Organizative'!B5</f>
        <v>Emri i Nënfunksionit</v>
      </c>
      <c r="C1" s="1008"/>
      <c r="D1" s="1008"/>
      <c r="E1" s="1008"/>
      <c r="F1" s="1008"/>
      <c r="G1" s="1008"/>
      <c r="H1" s="1008"/>
      <c r="I1" s="1008"/>
      <c r="J1" s="1008"/>
      <c r="K1" s="1008"/>
      <c r="L1" s="1008"/>
      <c r="M1" s="1008"/>
      <c r="N1" s="1008"/>
      <c r="O1" s="1008"/>
    </row>
    <row r="2" spans="1:15" s="121" customFormat="1" ht="18.75" customHeight="1" x14ac:dyDescent="0.25">
      <c r="A2" s="310" t="str">
        <f>'(G1) Fjalori'!A73</f>
        <v>Nënfunksioni 10</v>
      </c>
      <c r="B2" s="835" t="str">
        <f>+VLOOKUP($A2,'(B2) Struktura Organizative'!$A7:$E68,2,FALSE)</f>
        <v>051 Menaxhimi i i mbetjeve</v>
      </c>
      <c r="C2" s="835"/>
      <c r="D2" s="835"/>
      <c r="E2" s="835"/>
      <c r="F2" s="835"/>
      <c r="G2" s="835"/>
      <c r="H2" s="835"/>
      <c r="I2" s="835"/>
      <c r="J2" s="835"/>
      <c r="K2" s="835"/>
      <c r="L2" s="835"/>
      <c r="M2" s="835"/>
      <c r="N2" s="835"/>
      <c r="O2" s="835"/>
    </row>
    <row r="3" spans="1:15" ht="12.75" customHeight="1" x14ac:dyDescent="0.2">
      <c r="A3" s="925" t="str">
        <f>'(B2) Struktura Organizative'!C5</f>
        <v>Drejtoria / Departamenti</v>
      </c>
      <c r="B3" s="926"/>
      <c r="C3" s="925" t="str">
        <f>'(B2) Struktura Organizative'!D5</f>
        <v>Kryetari i programit</v>
      </c>
      <c r="D3" s="927"/>
      <c r="E3" s="927"/>
      <c r="F3" s="927"/>
      <c r="G3" s="927"/>
      <c r="H3" s="927"/>
      <c r="I3" s="927"/>
      <c r="J3" s="927"/>
      <c r="K3" s="927"/>
      <c r="L3" s="927"/>
      <c r="M3" s="927"/>
      <c r="N3" s="927"/>
      <c r="O3" s="926"/>
    </row>
    <row r="4" spans="1:15" ht="12.75" customHeight="1" x14ac:dyDescent="0.2">
      <c r="A4" s="928"/>
      <c r="B4" s="929"/>
      <c r="C4" s="930">
        <f>+VLOOKUP($A2,'(B2) Struktura Organizative'!$A7:$E68,4,FALSE)</f>
        <v>0</v>
      </c>
      <c r="D4" s="931"/>
      <c r="E4" s="931"/>
      <c r="F4" s="931"/>
      <c r="G4" s="931"/>
      <c r="H4" s="931"/>
      <c r="I4" s="931"/>
      <c r="J4" s="931"/>
      <c r="K4" s="931"/>
      <c r="L4" s="931"/>
      <c r="M4" s="931"/>
      <c r="N4" s="931"/>
      <c r="O4" s="932"/>
    </row>
    <row r="5" spans="1:15" ht="27" customHeight="1" x14ac:dyDescent="0.2">
      <c r="A5" s="919"/>
      <c r="B5" s="920"/>
      <c r="C5" s="921" t="str">
        <f>'(B3) Struktura Funksionale'!C5</f>
        <v>Emri i programit</v>
      </c>
      <c r="D5" s="922"/>
      <c r="E5" s="922"/>
      <c r="F5" s="922"/>
      <c r="G5" s="922"/>
      <c r="H5" s="923"/>
      <c r="I5" s="921" t="str">
        <f>'(B3) Struktura Funksionale'!D5</f>
        <v>Programi:  detyrueshme / shtesë</v>
      </c>
      <c r="J5" s="922"/>
      <c r="K5" s="923"/>
      <c r="L5" s="924" t="str">
        <f>'(B3) Struktura Funksionale'!E5</f>
        <v>Programi: I veti / I deleguar / Transferuar</v>
      </c>
      <c r="M5" s="924"/>
      <c r="N5" s="924"/>
      <c r="O5" s="924"/>
    </row>
    <row r="6" spans="1:15" ht="13.5" customHeight="1" x14ac:dyDescent="0.2">
      <c r="A6" s="914" t="str">
        <f>'(B3) Struktura Funksionale'!A60</f>
        <v>Programi 10a</v>
      </c>
      <c r="B6" s="915"/>
      <c r="C6" s="916" t="str">
        <f>VLOOKUP($A6,'(B3) Struktura Funksionale'!$A$7:$E$146,3,FALSE)</f>
        <v>Menaxhimi i mbetjeve</v>
      </c>
      <c r="D6" s="917"/>
      <c r="E6" s="917"/>
      <c r="F6" s="917"/>
      <c r="G6" s="917"/>
      <c r="H6" s="918"/>
      <c r="I6" s="916" t="str">
        <f>VLOOKUP($A6,'(B3) Struktura Funksionale'!$A$7:$E$146,4,FALSE)</f>
        <v>E detyrueshme</v>
      </c>
      <c r="J6" s="917"/>
      <c r="K6" s="918"/>
      <c r="L6" s="916" t="str">
        <f>VLOOKUP($A6,'(B3) Struktura Funksionale'!$A$7:$E$146,5,FALSE)</f>
        <v>I veti</v>
      </c>
      <c r="M6" s="917"/>
      <c r="N6" s="917"/>
      <c r="O6" s="918"/>
    </row>
    <row r="7" spans="1:15" ht="13.5" customHeight="1" x14ac:dyDescent="0.2">
      <c r="A7" s="914" t="str">
        <f>'(B3) Struktura Funksionale'!A61</f>
        <v>Programi 10b</v>
      </c>
      <c r="B7" s="915"/>
      <c r="C7" s="916">
        <f>VLOOKUP($A7,'(B3) Struktura Funksionale'!$A$7:$E$146,3,FALSE)</f>
        <v>0</v>
      </c>
      <c r="D7" s="917"/>
      <c r="E7" s="917"/>
      <c r="F7" s="917"/>
      <c r="G7" s="917"/>
      <c r="H7" s="918"/>
      <c r="I7" s="916">
        <f>VLOOKUP($A7,'(B3) Struktura Funksionale'!$A$7:$E$146,4,FALSE)</f>
        <v>0</v>
      </c>
      <c r="J7" s="917"/>
      <c r="K7" s="918"/>
      <c r="L7" s="916">
        <f>VLOOKUP($A7,'(B3) Struktura Funksionale'!$A$7:$E$146,5,FALSE)</f>
        <v>0</v>
      </c>
      <c r="M7" s="917"/>
      <c r="N7" s="917"/>
      <c r="O7" s="918"/>
    </row>
    <row r="8" spans="1:15" ht="13.5" customHeight="1" x14ac:dyDescent="0.2">
      <c r="A8" s="914" t="str">
        <f>'(B3) Struktura Funksionale'!A62</f>
        <v>Programi 10c</v>
      </c>
      <c r="B8" s="915"/>
      <c r="C8" s="916">
        <f>VLOOKUP($A8,'(B3) Struktura Funksionale'!$A$7:$E$146,3,FALSE)</f>
        <v>0</v>
      </c>
      <c r="D8" s="917"/>
      <c r="E8" s="917"/>
      <c r="F8" s="917"/>
      <c r="G8" s="917"/>
      <c r="H8" s="918"/>
      <c r="I8" s="916">
        <f>VLOOKUP($A8,'(B3) Struktura Funksionale'!$A$7:$E$146,4,FALSE)</f>
        <v>0</v>
      </c>
      <c r="J8" s="917"/>
      <c r="K8" s="918"/>
      <c r="L8" s="916">
        <f>VLOOKUP($A8,'(B3) Struktura Funksionale'!$A$7:$E$146,5,FALSE)</f>
        <v>0</v>
      </c>
      <c r="M8" s="917"/>
      <c r="N8" s="917"/>
      <c r="O8" s="918"/>
    </row>
    <row r="9" spans="1:15" ht="13.5" hidden="1" customHeight="1" x14ac:dyDescent="0.2">
      <c r="A9" s="914"/>
      <c r="B9" s="915"/>
      <c r="C9" s="916"/>
      <c r="D9" s="917"/>
      <c r="E9" s="917"/>
      <c r="F9" s="917"/>
      <c r="G9" s="917"/>
      <c r="H9" s="918"/>
      <c r="I9" s="916"/>
      <c r="J9" s="917"/>
      <c r="K9" s="918"/>
      <c r="L9" s="916"/>
      <c r="M9" s="917"/>
      <c r="N9" s="917"/>
      <c r="O9" s="918"/>
    </row>
    <row r="10" spans="1:15" ht="13.5" hidden="1" customHeight="1" x14ac:dyDescent="0.2">
      <c r="A10" s="914"/>
      <c r="B10" s="915"/>
      <c r="C10" s="916"/>
      <c r="D10" s="917"/>
      <c r="E10" s="917"/>
      <c r="F10" s="917"/>
      <c r="G10" s="917"/>
      <c r="H10" s="918"/>
      <c r="I10" s="916"/>
      <c r="J10" s="917"/>
      <c r="K10" s="918"/>
      <c r="L10" s="916"/>
      <c r="M10" s="917"/>
      <c r="N10" s="917"/>
      <c r="O10" s="918"/>
    </row>
    <row r="11" spans="1:15" ht="13.5" hidden="1" customHeight="1" x14ac:dyDescent="0.2">
      <c r="A11" s="914"/>
      <c r="B11" s="915"/>
      <c r="C11" s="916"/>
      <c r="D11" s="917"/>
      <c r="E11" s="917"/>
      <c r="F11" s="917"/>
      <c r="G11" s="917"/>
      <c r="H11" s="918"/>
      <c r="I11" s="916"/>
      <c r="J11" s="917"/>
      <c r="K11" s="918"/>
      <c r="L11" s="916"/>
      <c r="M11" s="917"/>
      <c r="N11" s="917"/>
      <c r="O11" s="918"/>
    </row>
    <row r="12" spans="1:15" ht="11.25" customHeight="1" x14ac:dyDescent="0.2"/>
    <row r="13" spans="1:15" ht="21" customHeight="1" x14ac:dyDescent="0.25">
      <c r="A13" s="933" t="str">
        <f>'(G1) Fjalori'!A359</f>
        <v>PËRMBLEDHJE E KËRKESËS BUXHETORE</v>
      </c>
      <c r="B13" s="934"/>
      <c r="C13" s="935"/>
      <c r="D13" s="935"/>
      <c r="E13" s="935"/>
      <c r="F13" s="935"/>
      <c r="G13" s="935"/>
      <c r="H13" s="935"/>
      <c r="I13" s="935"/>
      <c r="J13" s="935"/>
      <c r="K13" s="935"/>
      <c r="L13" s="935"/>
      <c r="M13" s="935"/>
      <c r="N13" s="935"/>
      <c r="O13" s="936"/>
    </row>
    <row r="14" spans="1:15" s="214" customFormat="1" ht="21" customHeight="1" x14ac:dyDescent="0.25">
      <c r="A14" s="213" t="str">
        <f>A2</f>
        <v>Nënfunksioni 10</v>
      </c>
      <c r="B14" s="937" t="str">
        <f>B$2</f>
        <v>051 Menaxhimi i i mbetjeve</v>
      </c>
      <c r="C14" s="937"/>
      <c r="D14" s="937"/>
      <c r="E14" s="937"/>
      <c r="F14" s="937"/>
      <c r="G14" s="937"/>
      <c r="H14" s="937"/>
      <c r="I14" s="937"/>
      <c r="J14" s="937"/>
      <c r="K14" s="937"/>
      <c r="L14" s="937"/>
      <c r="M14" s="937"/>
      <c r="N14" s="937"/>
      <c r="O14" s="937"/>
    </row>
    <row r="15" spans="1:15" ht="21" customHeight="1" x14ac:dyDescent="0.2">
      <c r="A15" s="933" t="str">
        <f>'(G1) Fjalori'!A384</f>
        <v>SHPENZIME TË PRITSHME</v>
      </c>
      <c r="B15" s="934"/>
      <c r="C15" s="934"/>
      <c r="D15" s="934"/>
      <c r="E15" s="934"/>
      <c r="F15" s="934"/>
      <c r="G15" s="954"/>
      <c r="H15" s="131"/>
      <c r="I15" s="955" t="str">
        <f>I29</f>
        <v xml:space="preserve">TË ARDHURAT E PRITSHME </v>
      </c>
      <c r="J15" s="934"/>
      <c r="K15" s="934"/>
      <c r="L15" s="934"/>
      <c r="M15" s="934"/>
      <c r="N15" s="934"/>
      <c r="O15" s="954"/>
    </row>
    <row r="16" spans="1:15" s="121" customFormat="1" ht="20.25" customHeight="1" x14ac:dyDescent="0.25">
      <c r="A16" s="211"/>
      <c r="B16" s="249">
        <f>'(B1)Informacion i përgjithshëm '!B5</f>
        <v>2019</v>
      </c>
      <c r="C16" s="249">
        <f>'(B1)Informacion i përgjithshëm '!B6</f>
        <v>2020</v>
      </c>
      <c r="D16" s="249">
        <f>'(B1)Informacion i përgjithshëm '!B7</f>
        <v>2021</v>
      </c>
      <c r="E16" s="250">
        <f>'(B1)Informacion i përgjithshëm '!B8</f>
        <v>2022</v>
      </c>
      <c r="F16" s="250">
        <f>'(B1)Informacion i përgjithshëm '!B9</f>
        <v>2023</v>
      </c>
      <c r="G16" s="250">
        <f>'(B1)Informacion i përgjithshëm '!B10</f>
        <v>2024</v>
      </c>
      <c r="H16" s="212"/>
      <c r="I16" s="307"/>
      <c r="J16" s="249">
        <f t="shared" ref="J16:O16" si="0">B16</f>
        <v>2019</v>
      </c>
      <c r="K16" s="249">
        <f t="shared" si="0"/>
        <v>2020</v>
      </c>
      <c r="L16" s="249">
        <f t="shared" si="0"/>
        <v>2021</v>
      </c>
      <c r="M16" s="250">
        <f t="shared" si="0"/>
        <v>2022</v>
      </c>
      <c r="N16" s="250">
        <f t="shared" si="0"/>
        <v>2023</v>
      </c>
      <c r="O16" s="250">
        <f t="shared" si="0"/>
        <v>2024</v>
      </c>
    </row>
    <row r="17" spans="1:15" ht="12.75" x14ac:dyDescent="0.2">
      <c r="A17" s="953"/>
      <c r="B17" s="953"/>
      <c r="C17" s="953"/>
      <c r="D17" s="953"/>
      <c r="E17" s="953"/>
      <c r="F17" s="953"/>
      <c r="G17" s="953"/>
      <c r="H17" s="131"/>
    </row>
    <row r="18" spans="1:15" ht="12.75" x14ac:dyDescent="0.2">
      <c r="A18" s="137" t="str">
        <f>A15</f>
        <v>SHPENZIME TË PRITSHME</v>
      </c>
      <c r="B18" s="34">
        <f t="shared" ref="B18:G18" si="1">B72+B111+B150+B188+B226+B264</f>
        <v>109022</v>
      </c>
      <c r="C18" s="34">
        <f t="shared" si="1"/>
        <v>74491</v>
      </c>
      <c r="D18" s="34">
        <f t="shared" si="1"/>
        <v>95801</v>
      </c>
      <c r="E18" s="129">
        <f t="shared" si="1"/>
        <v>112877</v>
      </c>
      <c r="F18" s="129">
        <f t="shared" si="1"/>
        <v>108819</v>
      </c>
      <c r="G18" s="129">
        <f t="shared" si="1"/>
        <v>108819</v>
      </c>
      <c r="H18" s="131"/>
      <c r="I18" s="938" t="str">
        <f>'(G1) Fjalori'!A385</f>
        <v>VLERËSIM I ARDHURAVE NGA TARIFAT</v>
      </c>
      <c r="J18" s="939"/>
      <c r="K18" s="939"/>
      <c r="L18" s="939"/>
      <c r="M18" s="939"/>
      <c r="N18" s="939"/>
      <c r="O18" s="940"/>
    </row>
    <row r="19" spans="1:15" ht="12.75" x14ac:dyDescent="0.2">
      <c r="A19" s="125"/>
      <c r="B19" s="210"/>
      <c r="C19" s="126"/>
      <c r="D19" s="126"/>
      <c r="E19" s="10"/>
      <c r="F19" s="10"/>
      <c r="G19" s="133"/>
      <c r="H19" s="10"/>
      <c r="I19" s="137" t="str">
        <f>'(G1) Fjalori'!A388</f>
        <v>VLERËSIM I ARDHURAVE NGA TARIFAT</v>
      </c>
      <c r="J19" s="35">
        <f t="shared" ref="J19:O19" si="2">J73+J112+J151+J189+J227+J265</f>
        <v>76506</v>
      </c>
      <c r="K19" s="35">
        <f t="shared" si="2"/>
        <v>44268</v>
      </c>
      <c r="L19" s="34">
        <f t="shared" si="2"/>
        <v>62422</v>
      </c>
      <c r="M19" s="129">
        <f t="shared" si="2"/>
        <v>60741</v>
      </c>
      <c r="N19" s="129">
        <f t="shared" si="2"/>
        <v>64065</v>
      </c>
      <c r="O19" s="129">
        <f t="shared" si="2"/>
        <v>66913</v>
      </c>
    </row>
    <row r="20" spans="1:15" ht="12.75" x14ac:dyDescent="0.2">
      <c r="A20" s="944" t="str">
        <f>A15</f>
        <v>SHPENZIME TË PRITSHME</v>
      </c>
      <c r="B20" s="945"/>
      <c r="C20" s="945"/>
      <c r="D20" s="945"/>
      <c r="E20" s="945"/>
      <c r="F20" s="945"/>
      <c r="G20" s="946"/>
      <c r="H20" s="10"/>
    </row>
    <row r="21" spans="1:15" ht="12.75" customHeight="1" x14ac:dyDescent="0.2">
      <c r="A21" s="938" t="str">
        <f>'(G1) Fjalori'!A382</f>
        <v>KOSTO DIREKTE PËR PROJEKTET DHE SHPENZIMET KAPITALE</v>
      </c>
      <c r="B21" s="939"/>
      <c r="C21" s="939"/>
      <c r="D21" s="939"/>
      <c r="E21" s="939"/>
      <c r="F21" s="939"/>
      <c r="G21" s="940"/>
      <c r="H21" s="31"/>
    </row>
    <row r="22" spans="1:15" ht="12.75" customHeight="1" x14ac:dyDescent="0.2">
      <c r="A22" s="124" t="str">
        <f>'(G1) Fjalori'!A360</f>
        <v>Pagat</v>
      </c>
      <c r="B22" s="941">
        <f>'(G1) Fjalori'!C360</f>
        <v>600</v>
      </c>
      <c r="C22" s="942"/>
      <c r="D22" s="943"/>
      <c r="E22" s="305">
        <f t="shared" ref="E22:G33" si="3">E76+E115+E154+E192+E230+E268</f>
        <v>0</v>
      </c>
      <c r="F22" s="305">
        <f t="shared" si="3"/>
        <v>0</v>
      </c>
      <c r="G22" s="305">
        <f t="shared" si="3"/>
        <v>0</v>
      </c>
      <c r="H22" s="31"/>
      <c r="I22" s="938" t="str">
        <f>'(G1) Fjalori'!A389</f>
        <v>VLERËSIMI I TË ARDHURAVE ME DESTINACION</v>
      </c>
      <c r="J22" s="939"/>
      <c r="K22" s="939"/>
      <c r="L22" s="939"/>
      <c r="M22" s="939"/>
      <c r="N22" s="939"/>
      <c r="O22" s="940"/>
    </row>
    <row r="23" spans="1:15" ht="12.75" customHeight="1" x14ac:dyDescent="0.2">
      <c r="A23" s="124" t="str">
        <f>'(G1) Fjalori'!A361</f>
        <v>Sigurimet Shoqërore</v>
      </c>
      <c r="B23" s="941">
        <f>'(G1) Fjalori'!C361</f>
        <v>601</v>
      </c>
      <c r="C23" s="942"/>
      <c r="D23" s="943"/>
      <c r="E23" s="305">
        <f t="shared" si="3"/>
        <v>0</v>
      </c>
      <c r="F23" s="305">
        <f t="shared" si="3"/>
        <v>0</v>
      </c>
      <c r="G23" s="305">
        <f t="shared" si="3"/>
        <v>0</v>
      </c>
      <c r="H23" s="31"/>
      <c r="I23" s="252" t="str">
        <f>'(G1) Fjalori'!A390</f>
        <v>Transferta e kushtëzuar</v>
      </c>
      <c r="J23" s="956"/>
      <c r="K23" s="953"/>
      <c r="L23" s="957"/>
      <c r="M23" s="305">
        <f t="shared" ref="M23:O27" si="4">M76+M115+M154+M192+M230+M268</f>
        <v>0</v>
      </c>
      <c r="N23" s="305">
        <f t="shared" si="4"/>
        <v>0</v>
      </c>
      <c r="O23" s="305">
        <f t="shared" si="4"/>
        <v>0</v>
      </c>
    </row>
    <row r="24" spans="1:15" ht="12.75" customHeight="1" x14ac:dyDescent="0.2">
      <c r="A24" s="124" t="str">
        <f>'(G1) Fjalori'!A362</f>
        <v>Mallra dhe shërbime</v>
      </c>
      <c r="B24" s="941">
        <f>'(G1) Fjalori'!C362</f>
        <v>602</v>
      </c>
      <c r="C24" s="942"/>
      <c r="D24" s="943"/>
      <c r="E24" s="305">
        <f t="shared" si="3"/>
        <v>0</v>
      </c>
      <c r="F24" s="305">
        <f t="shared" si="3"/>
        <v>0</v>
      </c>
      <c r="G24" s="305">
        <f t="shared" si="3"/>
        <v>0</v>
      </c>
      <c r="H24" s="53"/>
      <c r="I24" s="252" t="str">
        <f>'(G1) Fjalori'!A391</f>
        <v>Trasferta Specifike</v>
      </c>
      <c r="J24" s="958"/>
      <c r="K24" s="959"/>
      <c r="L24" s="960"/>
      <c r="M24" s="305">
        <f t="shared" si="4"/>
        <v>0</v>
      </c>
      <c r="N24" s="305">
        <f t="shared" si="4"/>
        <v>0</v>
      </c>
      <c r="O24" s="305">
        <f t="shared" si="4"/>
        <v>0</v>
      </c>
    </row>
    <row r="25" spans="1:15" ht="12.75" customHeight="1" x14ac:dyDescent="0.2">
      <c r="A25" s="124" t="str">
        <f>'(G1) Fjalori'!A363</f>
        <v>Subvencione</v>
      </c>
      <c r="B25" s="941">
        <f>'(G1) Fjalori'!C363</f>
        <v>603</v>
      </c>
      <c r="C25" s="942"/>
      <c r="D25" s="943"/>
      <c r="E25" s="305">
        <f t="shared" si="3"/>
        <v>0</v>
      </c>
      <c r="F25" s="305">
        <f t="shared" si="3"/>
        <v>0</v>
      </c>
      <c r="G25" s="305">
        <f t="shared" si="3"/>
        <v>0</v>
      </c>
      <c r="H25" s="8"/>
      <c r="I25" s="252" t="str">
        <f>'(G1) Fjalori'!A392</f>
        <v>Trashëgimi me destinacion</v>
      </c>
      <c r="J25" s="958"/>
      <c r="K25" s="959"/>
      <c r="L25" s="960"/>
      <c r="M25" s="302">
        <f t="shared" si="4"/>
        <v>0</v>
      </c>
      <c r="N25" s="548">
        <f t="shared" si="4"/>
        <v>0</v>
      </c>
      <c r="O25" s="548">
        <f t="shared" si="4"/>
        <v>0</v>
      </c>
    </row>
    <row r="26" spans="1:15" ht="12.75" x14ac:dyDescent="0.2">
      <c r="A26" s="124" t="str">
        <f>'(G1) Fjalori'!A364</f>
        <v>Të tjera transferta korrente të brendshme</v>
      </c>
      <c r="B26" s="941">
        <f>'(G1) Fjalori'!C364</f>
        <v>604</v>
      </c>
      <c r="C26" s="942"/>
      <c r="D26" s="943"/>
      <c r="E26" s="305">
        <f t="shared" si="3"/>
        <v>0</v>
      </c>
      <c r="F26" s="305">
        <f t="shared" si="3"/>
        <v>0</v>
      </c>
      <c r="G26" s="305">
        <f t="shared" si="3"/>
        <v>0</v>
      </c>
      <c r="H26" s="53"/>
      <c r="I26" s="252" t="str">
        <f>'(G1) Fjalori'!A393</f>
        <v>Burime të tjera (përfshirë gjobat)</v>
      </c>
      <c r="J26" s="961"/>
      <c r="K26" s="962"/>
      <c r="L26" s="963"/>
      <c r="M26" s="305">
        <f t="shared" si="4"/>
        <v>0</v>
      </c>
      <c r="N26" s="305">
        <f t="shared" si="4"/>
        <v>0</v>
      </c>
      <c r="O26" s="305">
        <f t="shared" si="4"/>
        <v>0</v>
      </c>
    </row>
    <row r="27" spans="1:15" ht="12.75" x14ac:dyDescent="0.2">
      <c r="A27" s="124" t="str">
        <f>'(G1) Fjalori'!A365</f>
        <v>Transferta korrente të huaja</v>
      </c>
      <c r="B27" s="941">
        <f>'(G1) Fjalori'!C365</f>
        <v>605</v>
      </c>
      <c r="C27" s="942"/>
      <c r="D27" s="943"/>
      <c r="E27" s="305">
        <f t="shared" si="3"/>
        <v>0</v>
      </c>
      <c r="F27" s="305">
        <f t="shared" si="3"/>
        <v>0</v>
      </c>
      <c r="G27" s="305">
        <f t="shared" si="3"/>
        <v>0</v>
      </c>
      <c r="H27" s="53"/>
      <c r="I27" s="252" t="str">
        <f>'(G1) Fjalori'!A394</f>
        <v>VLERËSIMI I TË ARDHURAVE ME DESTINACION</v>
      </c>
      <c r="J27" s="34">
        <f>J80+J119+J158+J196+J234+J272</f>
        <v>0</v>
      </c>
      <c r="K27" s="34">
        <f>K80+K119+K158+K196+K234+K272</f>
        <v>0</v>
      </c>
      <c r="L27" s="34">
        <f>L80+L119+L158+L196+L234+L272</f>
        <v>0</v>
      </c>
      <c r="M27" s="129">
        <f t="shared" si="4"/>
        <v>0</v>
      </c>
      <c r="N27" s="129">
        <f t="shared" si="4"/>
        <v>0</v>
      </c>
      <c r="O27" s="129">
        <f t="shared" si="4"/>
        <v>0</v>
      </c>
    </row>
    <row r="28" spans="1:15" ht="12.75" x14ac:dyDescent="0.2">
      <c r="A28" s="124" t="str">
        <f>'(G1) Fjalori'!A366</f>
        <v>Transferta për Buxhetet Familiare dhe Individët</v>
      </c>
      <c r="B28" s="941">
        <f>'(G1) Fjalori'!C366</f>
        <v>606</v>
      </c>
      <c r="C28" s="942"/>
      <c r="D28" s="943"/>
      <c r="E28" s="305">
        <f t="shared" si="3"/>
        <v>0</v>
      </c>
      <c r="F28" s="305">
        <f t="shared" si="3"/>
        <v>0</v>
      </c>
      <c r="G28" s="305">
        <f t="shared" si="3"/>
        <v>0</v>
      </c>
      <c r="H28" s="53"/>
    </row>
    <row r="29" spans="1:15" ht="12.75" x14ac:dyDescent="0.2">
      <c r="A29" s="124" t="str">
        <f>'(G1) Fjalori'!A367</f>
        <v>Shpenzimet kapitale</v>
      </c>
      <c r="B29" s="941" t="str">
        <f>'(G1) Fjalori'!C367</f>
        <v>230 / 231</v>
      </c>
      <c r="C29" s="942"/>
      <c r="D29" s="943"/>
      <c r="E29" s="305">
        <f t="shared" si="3"/>
        <v>1100</v>
      </c>
      <c r="F29" s="305">
        <f t="shared" si="3"/>
        <v>0</v>
      </c>
      <c r="G29" s="305">
        <f t="shared" si="3"/>
        <v>0</v>
      </c>
      <c r="H29" s="53"/>
      <c r="I29" s="137" t="str">
        <f>'(G1) Fjalori'!A395</f>
        <v xml:space="preserve">TË ARDHURAT E PRITSHME </v>
      </c>
      <c r="J29" s="34">
        <f t="shared" ref="J29:O29" si="5">J82+J121+J160+J198+J236+J274</f>
        <v>76506</v>
      </c>
      <c r="K29" s="34">
        <f t="shared" si="5"/>
        <v>44268</v>
      </c>
      <c r="L29" s="34">
        <f t="shared" si="5"/>
        <v>62422</v>
      </c>
      <c r="M29" s="129">
        <f t="shared" si="5"/>
        <v>60741</v>
      </c>
      <c r="N29" s="129">
        <f t="shared" si="5"/>
        <v>64065</v>
      </c>
      <c r="O29" s="129">
        <f t="shared" si="5"/>
        <v>66913</v>
      </c>
    </row>
    <row r="30" spans="1:15" ht="12.75" x14ac:dyDescent="0.2">
      <c r="A30" s="124" t="str">
        <f>'(G1) Fjalori'!A368</f>
        <v>Rezerva</v>
      </c>
      <c r="B30" s="941">
        <f>'(G1) Fjalori'!C368</f>
        <v>609</v>
      </c>
      <c r="C30" s="942"/>
      <c r="D30" s="943"/>
      <c r="E30" s="305">
        <f t="shared" si="3"/>
        <v>0</v>
      </c>
      <c r="F30" s="305">
        <f t="shared" si="3"/>
        <v>0</v>
      </c>
      <c r="G30" s="305">
        <f t="shared" si="3"/>
        <v>0</v>
      </c>
      <c r="H30" s="53"/>
    </row>
    <row r="31" spans="1:15" ht="12.75" x14ac:dyDescent="0.2">
      <c r="A31" s="124" t="str">
        <f>'(G1) Fjalori'!A369</f>
        <v>Interesa per kredi direkte ose bono</v>
      </c>
      <c r="B31" s="941">
        <f>'(G1) Fjalori'!C369</f>
        <v>650</v>
      </c>
      <c r="C31" s="942"/>
      <c r="D31" s="943"/>
      <c r="E31" s="305">
        <f t="shared" si="3"/>
        <v>0</v>
      </c>
      <c r="F31" s="305">
        <f t="shared" si="3"/>
        <v>0</v>
      </c>
      <c r="G31" s="305">
        <f t="shared" si="3"/>
        <v>0</v>
      </c>
      <c r="H31" s="53"/>
    </row>
    <row r="32" spans="1:15" ht="12.75" customHeight="1" x14ac:dyDescent="0.2">
      <c r="A32" s="124" t="str">
        <f>'(G1) Fjalori'!A370</f>
        <v>Të tjera</v>
      </c>
      <c r="B32" s="941" t="str">
        <f>'(G1) Fjalori'!C370</f>
        <v>69 / ?</v>
      </c>
      <c r="C32" s="942"/>
      <c r="D32" s="943"/>
      <c r="E32" s="305">
        <f t="shared" si="3"/>
        <v>0</v>
      </c>
      <c r="F32" s="305">
        <f t="shared" si="3"/>
        <v>0</v>
      </c>
      <c r="G32" s="305">
        <f t="shared" si="3"/>
        <v>0</v>
      </c>
      <c r="H32" s="53"/>
      <c r="I32" s="947" t="str">
        <f>'(G1) Fjalori'!A415</f>
        <v>SHUMA E KËRKUAR NETO</v>
      </c>
      <c r="J32" s="948"/>
      <c r="K32" s="948"/>
      <c r="L32" s="948"/>
      <c r="M32" s="948"/>
      <c r="N32" s="948"/>
      <c r="O32" s="949"/>
    </row>
    <row r="33" spans="1:15" ht="12.75" customHeight="1" x14ac:dyDescent="0.2">
      <c r="A33" s="306" t="str">
        <f>A21</f>
        <v>KOSTO DIREKTE PËR PROJEKTET DHE SHPENZIMET KAPITALE</v>
      </c>
      <c r="B33" s="941"/>
      <c r="C33" s="942"/>
      <c r="D33" s="943"/>
      <c r="E33" s="129">
        <f t="shared" si="3"/>
        <v>1100</v>
      </c>
      <c r="F33" s="129">
        <f t="shared" si="3"/>
        <v>0</v>
      </c>
      <c r="G33" s="129">
        <f t="shared" si="3"/>
        <v>0</v>
      </c>
      <c r="H33" s="53"/>
      <c r="I33" s="950"/>
      <c r="J33" s="951"/>
      <c r="K33" s="951"/>
      <c r="L33" s="951"/>
      <c r="M33" s="951"/>
      <c r="N33" s="951"/>
      <c r="O33" s="952"/>
    </row>
    <row r="34" spans="1:15" ht="12.75" x14ac:dyDescent="0.2">
      <c r="A34" s="938" t="str">
        <f>'(G1) Fjalori'!A383</f>
        <v>SHPENZIME KORRENTE</v>
      </c>
      <c r="B34" s="939"/>
      <c r="C34" s="939"/>
      <c r="D34" s="939"/>
      <c r="E34" s="939"/>
      <c r="F34" s="939"/>
      <c r="G34" s="940"/>
      <c r="H34" s="53"/>
      <c r="I34" s="17" t="str">
        <f>I32</f>
        <v>SHUMA E KËRKUAR NETO</v>
      </c>
      <c r="J34" s="18">
        <f t="shared" ref="J34:O34" si="6">J88+J127+J166+J204+J242+J280</f>
        <v>32516</v>
      </c>
      <c r="K34" s="18">
        <f t="shared" si="6"/>
        <v>30223</v>
      </c>
      <c r="L34" s="18">
        <f t="shared" si="6"/>
        <v>33379</v>
      </c>
      <c r="M34" s="18">
        <f t="shared" si="6"/>
        <v>52136</v>
      </c>
      <c r="N34" s="18">
        <f t="shared" si="6"/>
        <v>44754</v>
      </c>
      <c r="O34" s="18">
        <f t="shared" si="6"/>
        <v>41906</v>
      </c>
    </row>
    <row r="35" spans="1:15" ht="12.75" x14ac:dyDescent="0.2">
      <c r="A35" s="124" t="str">
        <f>A22</f>
        <v>Pagat</v>
      </c>
      <c r="B35" s="941">
        <f>B22</f>
        <v>600</v>
      </c>
      <c r="C35" s="942"/>
      <c r="D35" s="943"/>
      <c r="E35" s="305">
        <f t="shared" ref="E35:G46" si="7">E89+E128+E167+E205+E243+E281</f>
        <v>22622</v>
      </c>
      <c r="F35" s="305">
        <f t="shared" si="7"/>
        <v>22622</v>
      </c>
      <c r="G35" s="305">
        <f t="shared" si="7"/>
        <v>22622</v>
      </c>
      <c r="H35" s="53"/>
      <c r="I35" s="53"/>
      <c r="J35" s="53"/>
      <c r="K35" s="53"/>
      <c r="L35" s="14"/>
      <c r="M35" s="54"/>
    </row>
    <row r="36" spans="1:15" ht="12.75" customHeight="1" x14ac:dyDescent="0.2">
      <c r="A36" s="124" t="str">
        <f t="shared" ref="A36:A45" si="8">A23</f>
        <v>Sigurimet Shoqërore</v>
      </c>
      <c r="B36" s="941">
        <f t="shared" ref="B36:B45" si="9">B23</f>
        <v>601</v>
      </c>
      <c r="C36" s="942"/>
      <c r="D36" s="943"/>
      <c r="E36" s="305">
        <f t="shared" si="7"/>
        <v>3778</v>
      </c>
      <c r="F36" s="305">
        <f t="shared" si="7"/>
        <v>3778</v>
      </c>
      <c r="G36" s="305">
        <f t="shared" si="7"/>
        <v>3778</v>
      </c>
      <c r="H36" s="53"/>
    </row>
    <row r="37" spans="1:15" ht="12.75" x14ac:dyDescent="0.2">
      <c r="A37" s="124" t="str">
        <f t="shared" si="8"/>
        <v>Mallra dhe shërbime</v>
      </c>
      <c r="B37" s="941">
        <f t="shared" si="9"/>
        <v>602</v>
      </c>
      <c r="C37" s="942"/>
      <c r="D37" s="943"/>
      <c r="E37" s="305">
        <f t="shared" si="7"/>
        <v>84698</v>
      </c>
      <c r="F37" s="305">
        <f t="shared" si="7"/>
        <v>81740</v>
      </c>
      <c r="G37" s="305">
        <f t="shared" si="7"/>
        <v>81740</v>
      </c>
      <c r="H37" s="53"/>
      <c r="I37" s="124" t="str">
        <f>'(G1) Fjalori'!A413</f>
        <v>Angazhimet</v>
      </c>
      <c r="J37" s="992" t="str">
        <f>'(G1) Fjalori'!A454</f>
        <v>Vlera Totale për Aktivitet</v>
      </c>
      <c r="K37" s="993"/>
      <c r="L37" s="994"/>
      <c r="M37" s="129">
        <f t="shared" ref="M37:O40" si="10">M91+M130+M169+M207+M245+M283</f>
        <v>79780</v>
      </c>
      <c r="N37" s="129">
        <f t="shared" si="10"/>
        <v>79780</v>
      </c>
      <c r="O37" s="129">
        <f t="shared" si="10"/>
        <v>79780</v>
      </c>
    </row>
    <row r="38" spans="1:15" ht="12.75" x14ac:dyDescent="0.2">
      <c r="A38" s="124" t="str">
        <f t="shared" si="8"/>
        <v>Subvencione</v>
      </c>
      <c r="B38" s="941">
        <f t="shared" si="9"/>
        <v>603</v>
      </c>
      <c r="C38" s="942"/>
      <c r="D38" s="943"/>
      <c r="E38" s="305">
        <f t="shared" si="7"/>
        <v>0</v>
      </c>
      <c r="F38" s="305">
        <f t="shared" si="7"/>
        <v>0</v>
      </c>
      <c r="G38" s="305">
        <f t="shared" si="7"/>
        <v>0</v>
      </c>
      <c r="H38" s="53"/>
      <c r="I38" s="318" t="str">
        <f>'(G1) Fjalori'!A456</f>
        <v>Qëllime</v>
      </c>
      <c r="J38" s="319" t="str">
        <f>A29</f>
        <v>Shpenzimet kapitale</v>
      </c>
      <c r="K38" s="316"/>
      <c r="L38" s="317"/>
      <c r="M38" s="129">
        <f t="shared" si="10"/>
        <v>0</v>
      </c>
      <c r="N38" s="129">
        <f t="shared" si="10"/>
        <v>0</v>
      </c>
      <c r="O38" s="129">
        <f t="shared" si="10"/>
        <v>0</v>
      </c>
    </row>
    <row r="39" spans="1:15" ht="12.75" x14ac:dyDescent="0.2">
      <c r="A39" s="124" t="str">
        <f t="shared" si="8"/>
        <v>Të tjera transferta korrente të brendshme</v>
      </c>
      <c r="B39" s="941">
        <f t="shared" si="9"/>
        <v>604</v>
      </c>
      <c r="C39" s="942"/>
      <c r="D39" s="943"/>
      <c r="E39" s="305">
        <f t="shared" si="7"/>
        <v>0</v>
      </c>
      <c r="F39" s="305">
        <f t="shared" si="7"/>
        <v>0</v>
      </c>
      <c r="G39" s="305">
        <f t="shared" si="7"/>
        <v>0</v>
      </c>
      <c r="H39" s="53"/>
      <c r="I39" s="315"/>
      <c r="J39" s="319" t="str">
        <f>A24</f>
        <v>Mallra dhe shërbime</v>
      </c>
      <c r="K39" s="316"/>
      <c r="L39" s="317"/>
      <c r="M39" s="129">
        <f t="shared" si="10"/>
        <v>79780</v>
      </c>
      <c r="N39" s="129">
        <f t="shared" si="10"/>
        <v>79780</v>
      </c>
      <c r="O39" s="129">
        <f t="shared" si="10"/>
        <v>79780</v>
      </c>
    </row>
    <row r="40" spans="1:15" ht="12.75" x14ac:dyDescent="0.2">
      <c r="A40" s="124" t="str">
        <f t="shared" si="8"/>
        <v>Transferta korrente të huaja</v>
      </c>
      <c r="B40" s="941">
        <f t="shared" si="9"/>
        <v>605</v>
      </c>
      <c r="C40" s="942"/>
      <c r="D40" s="943"/>
      <c r="E40" s="305">
        <f t="shared" si="7"/>
        <v>0</v>
      </c>
      <c r="F40" s="305">
        <f t="shared" si="7"/>
        <v>0</v>
      </c>
      <c r="G40" s="305">
        <f t="shared" si="7"/>
        <v>0</v>
      </c>
      <c r="H40" s="53"/>
      <c r="I40" s="315"/>
      <c r="J40" s="319" t="str">
        <f>'(G1) Fjalori'!A455</f>
        <v>Qëllime të mëtejshme</v>
      </c>
      <c r="K40" s="316"/>
      <c r="L40" s="317"/>
      <c r="M40" s="129">
        <f t="shared" si="10"/>
        <v>0</v>
      </c>
      <c r="N40" s="129">
        <f t="shared" si="10"/>
        <v>0</v>
      </c>
      <c r="O40" s="129">
        <f t="shared" si="10"/>
        <v>0</v>
      </c>
    </row>
    <row r="41" spans="1:15" ht="12.75" x14ac:dyDescent="0.2">
      <c r="A41" s="124" t="str">
        <f t="shared" si="8"/>
        <v>Transferta për Buxhetet Familiare dhe Individët</v>
      </c>
      <c r="B41" s="941">
        <f t="shared" si="9"/>
        <v>606</v>
      </c>
      <c r="C41" s="942"/>
      <c r="D41" s="943"/>
      <c r="E41" s="305">
        <f t="shared" si="7"/>
        <v>679</v>
      </c>
      <c r="F41" s="305">
        <f t="shared" si="7"/>
        <v>679</v>
      </c>
      <c r="G41" s="305">
        <f t="shared" si="7"/>
        <v>679</v>
      </c>
      <c r="H41" s="53"/>
      <c r="I41" s="315"/>
      <c r="J41" s="998"/>
      <c r="K41" s="998"/>
      <c r="L41" s="998"/>
      <c r="M41" s="344" t="str">
        <f>IF(SUM(M38:M40)=M37,"OK","STOP")</f>
        <v>OK</v>
      </c>
      <c r="N41" s="344" t="str">
        <f>IF(SUM(N38:N40)=N37,"OK","STOP")</f>
        <v>OK</v>
      </c>
      <c r="O41" s="344" t="str">
        <f>IF(SUM(O38:O40)=O37,"OK","STOP")</f>
        <v>OK</v>
      </c>
    </row>
    <row r="42" spans="1:15" ht="12.75" x14ac:dyDescent="0.2">
      <c r="A42" s="648" t="str">
        <f t="shared" si="8"/>
        <v>Shpenzimet kapitale</v>
      </c>
      <c r="B42" s="968" t="str">
        <f t="shared" si="9"/>
        <v>230 / 231</v>
      </c>
      <c r="C42" s="969"/>
      <c r="D42" s="970"/>
      <c r="E42" s="305">
        <f t="shared" si="7"/>
        <v>0</v>
      </c>
      <c r="F42" s="305">
        <f t="shared" si="7"/>
        <v>0</v>
      </c>
      <c r="G42" s="305">
        <f t="shared" si="7"/>
        <v>0</v>
      </c>
      <c r="H42" s="53"/>
    </row>
    <row r="43" spans="1:15" ht="12.75" x14ac:dyDescent="0.2">
      <c r="A43" s="124" t="str">
        <f t="shared" si="8"/>
        <v>Rezerva</v>
      </c>
      <c r="B43" s="941">
        <f t="shared" si="9"/>
        <v>609</v>
      </c>
      <c r="C43" s="942"/>
      <c r="D43" s="943"/>
      <c r="E43" s="305">
        <f t="shared" si="7"/>
        <v>0</v>
      </c>
      <c r="F43" s="305">
        <f t="shared" si="7"/>
        <v>0</v>
      </c>
      <c r="G43" s="305">
        <f t="shared" si="7"/>
        <v>0</v>
      </c>
      <c r="H43" s="53"/>
      <c r="I43" s="142" t="str">
        <f>'(G1) Fjalori'!A416</f>
        <v>Shpjegimet teknike</v>
      </c>
      <c r="J43" s="983"/>
      <c r="K43" s="984"/>
      <c r="L43" s="984"/>
      <c r="M43" s="984"/>
      <c r="N43" s="984"/>
      <c r="O43" s="985"/>
    </row>
    <row r="44" spans="1:15" ht="12.75" x14ac:dyDescent="0.2">
      <c r="A44" s="124" t="str">
        <f t="shared" si="8"/>
        <v>Interesa per kredi direkte ose bono</v>
      </c>
      <c r="B44" s="971">
        <f t="shared" si="9"/>
        <v>650</v>
      </c>
      <c r="C44" s="972"/>
      <c r="D44" s="973"/>
      <c r="E44" s="305">
        <f t="shared" si="7"/>
        <v>0</v>
      </c>
      <c r="F44" s="305">
        <f t="shared" si="7"/>
        <v>0</v>
      </c>
      <c r="G44" s="305">
        <f t="shared" si="7"/>
        <v>0</v>
      </c>
      <c r="H44" s="53"/>
      <c r="J44" s="986"/>
      <c r="K44" s="987"/>
      <c r="L44" s="987"/>
      <c r="M44" s="987"/>
      <c r="N44" s="987"/>
      <c r="O44" s="988"/>
    </row>
    <row r="45" spans="1:15" ht="12.75" customHeight="1" x14ac:dyDescent="0.2">
      <c r="A45" s="252" t="str">
        <f t="shared" si="8"/>
        <v>Të tjera</v>
      </c>
      <c r="B45" s="941" t="str">
        <f t="shared" si="9"/>
        <v>69 / ?</v>
      </c>
      <c r="C45" s="942"/>
      <c r="D45" s="309" t="str">
        <f>IF(OR(E45&lt;0,F45&lt;0,G45&lt;0),"STOP","OK!")</f>
        <v>OK!</v>
      </c>
      <c r="E45" s="308">
        <f t="shared" si="7"/>
        <v>0</v>
      </c>
      <c r="F45" s="130">
        <f t="shared" si="7"/>
        <v>0</v>
      </c>
      <c r="G45" s="130">
        <f t="shared" si="7"/>
        <v>0</v>
      </c>
      <c r="H45" s="53"/>
      <c r="J45" s="986"/>
      <c r="K45" s="987"/>
      <c r="L45" s="987"/>
      <c r="M45" s="987"/>
      <c r="N45" s="987"/>
      <c r="O45" s="988"/>
    </row>
    <row r="46" spans="1:15" ht="12.75" customHeight="1" x14ac:dyDescent="0.2">
      <c r="A46" s="124" t="str">
        <f>A34</f>
        <v>SHPENZIME KORRENTE</v>
      </c>
      <c r="B46" s="974"/>
      <c r="C46" s="975"/>
      <c r="D46" s="976"/>
      <c r="E46" s="129">
        <f t="shared" si="7"/>
        <v>111777</v>
      </c>
      <c r="F46" s="129">
        <f t="shared" si="7"/>
        <v>108819</v>
      </c>
      <c r="G46" s="129">
        <f t="shared" si="7"/>
        <v>108819</v>
      </c>
      <c r="H46" s="53"/>
      <c r="J46" s="986"/>
      <c r="K46" s="987"/>
      <c r="L46" s="987"/>
      <c r="M46" s="987"/>
      <c r="N46" s="987"/>
      <c r="O46" s="988"/>
    </row>
    <row r="47" spans="1:15" ht="12.75" customHeight="1" x14ac:dyDescent="0.2">
      <c r="A47" s="125"/>
      <c r="B47" s="210"/>
      <c r="C47" s="126"/>
      <c r="D47" s="126"/>
      <c r="E47" s="10"/>
      <c r="F47" s="10"/>
      <c r="G47" s="133"/>
      <c r="H47" s="53"/>
      <c r="J47" s="986"/>
      <c r="K47" s="987"/>
      <c r="L47" s="987"/>
      <c r="M47" s="987"/>
      <c r="N47" s="987"/>
      <c r="O47" s="988"/>
    </row>
    <row r="48" spans="1:15" ht="12.75" customHeight="1" x14ac:dyDescent="0.2">
      <c r="A48" s="137" t="str">
        <f>A18</f>
        <v>SHPENZIME TË PRITSHME</v>
      </c>
      <c r="B48" s="34">
        <f t="shared" ref="B48:G48" si="11">B102+B141+B180+B218+B256+B294</f>
        <v>109022</v>
      </c>
      <c r="C48" s="34">
        <f t="shared" si="11"/>
        <v>74491</v>
      </c>
      <c r="D48" s="34">
        <f t="shared" si="11"/>
        <v>95801</v>
      </c>
      <c r="E48" s="129">
        <f t="shared" si="11"/>
        <v>112877</v>
      </c>
      <c r="F48" s="129">
        <f t="shared" si="11"/>
        <v>108819</v>
      </c>
      <c r="G48" s="129">
        <f t="shared" si="11"/>
        <v>108819</v>
      </c>
      <c r="H48" s="53"/>
      <c r="J48" s="989"/>
      <c r="K48" s="990"/>
      <c r="L48" s="990"/>
      <c r="M48" s="990"/>
      <c r="N48" s="990"/>
      <c r="O48" s="991"/>
    </row>
    <row r="49" spans="1:15" ht="12.75" x14ac:dyDescent="0.2">
      <c r="H49" s="53"/>
    </row>
    <row r="50" spans="1:15" ht="23.25" customHeight="1" x14ac:dyDescent="0.25">
      <c r="A50" s="933" t="str">
        <f>'(G1) Fjalori'!A396</f>
        <v>PËRPUTHSHMËRIA ME TAVANET</v>
      </c>
      <c r="B50" s="934"/>
      <c r="C50" s="935"/>
      <c r="D50" s="935"/>
      <c r="E50" s="935"/>
      <c r="F50" s="935"/>
      <c r="G50" s="935"/>
      <c r="H50" s="935"/>
      <c r="I50" s="935"/>
      <c r="J50" s="935"/>
      <c r="K50" s="935"/>
      <c r="L50" s="935"/>
      <c r="M50" s="935"/>
      <c r="N50" s="935"/>
      <c r="O50" s="936"/>
    </row>
    <row r="51" spans="1:15" s="27" customFormat="1" ht="26.25" customHeight="1" x14ac:dyDescent="0.25">
      <c r="A51" s="134"/>
      <c r="B51" s="127"/>
      <c r="C51" s="127"/>
      <c r="D51" s="26"/>
      <c r="E51" s="26"/>
      <c r="F51" s="26"/>
      <c r="G51" s="26"/>
      <c r="H51" s="26"/>
      <c r="I51" s="26"/>
      <c r="J51" s="26"/>
      <c r="K51" s="26"/>
      <c r="L51" s="26"/>
      <c r="M51" s="251">
        <f>M70</f>
        <v>2022</v>
      </c>
      <c r="N51" s="251">
        <f t="shared" ref="N51:O51" si="12">N70</f>
        <v>2023</v>
      </c>
      <c r="O51" s="251">
        <f t="shared" si="12"/>
        <v>2024</v>
      </c>
    </row>
    <row r="52" spans="1:15" ht="12.75" x14ac:dyDescent="0.2">
      <c r="A52" s="977" t="str">
        <f>'(G1) Fjalori'!A397</f>
        <v>Tavani i përgjithshëm</v>
      </c>
      <c r="B52" s="978"/>
      <c r="C52" s="978"/>
      <c r="D52" s="978"/>
      <c r="E52" s="978"/>
      <c r="F52" s="978"/>
      <c r="G52" s="978"/>
      <c r="H52" s="978"/>
      <c r="I52" s="978"/>
      <c r="J52" s="978"/>
      <c r="K52" s="978"/>
      <c r="L52" s="979"/>
      <c r="M52" s="138">
        <f>VLOOKUP($A14,'(D1) Tavanet buxhetore'!$A$7:$R$473,7,FALSE)</f>
        <v>112877</v>
      </c>
      <c r="N52" s="138">
        <f>VLOOKUP($A14,'(D1) Tavanet buxhetore'!$A$7:$R$473,8,FALSE)</f>
        <v>108819</v>
      </c>
      <c r="O52" s="672">
        <f>VLOOKUP($A14,'(D1) Tavanet buxhetore'!$A$7:$R$473,9,FALSE)</f>
        <v>108819</v>
      </c>
    </row>
    <row r="53" spans="1:15" ht="12.75" x14ac:dyDescent="0.2">
      <c r="A53" s="980" t="str">
        <f>'(G1) Fjalori'!A398</f>
        <v>SHPENZIMET E PRITSHME</v>
      </c>
      <c r="B53" s="981"/>
      <c r="C53" s="981"/>
      <c r="D53" s="981"/>
      <c r="E53" s="981"/>
      <c r="F53" s="981"/>
      <c r="G53" s="981"/>
      <c r="H53" s="981"/>
      <c r="I53" s="981"/>
      <c r="J53" s="981"/>
      <c r="K53" s="981"/>
      <c r="L53" s="982"/>
      <c r="M53" s="139">
        <f>E18</f>
        <v>112877</v>
      </c>
      <c r="N53" s="139">
        <f t="shared" ref="N53:O53" si="13">F18</f>
        <v>108819</v>
      </c>
      <c r="O53" s="673">
        <f t="shared" si="13"/>
        <v>108819</v>
      </c>
    </row>
    <row r="54" spans="1:15" ht="12.75" x14ac:dyDescent="0.2">
      <c r="A54" s="996" t="str">
        <f>'(G1) Fjalori'!A399</f>
        <v>Diferenca mes tavaneve të përgjithshme (duhet të jetë &lt;0)</v>
      </c>
      <c r="B54" s="997"/>
      <c r="C54" s="997"/>
      <c r="D54" s="997"/>
      <c r="E54" s="997"/>
      <c r="F54" s="997"/>
      <c r="G54" s="997"/>
      <c r="H54" s="997"/>
      <c r="I54" s="997"/>
      <c r="J54" s="997"/>
      <c r="K54" s="997"/>
      <c r="L54" s="136" t="str">
        <f>IF(AND(M54&lt;0.4,N54&lt;0.4,O54&lt;0.4),"OK!","STOP!")</f>
        <v>OK!</v>
      </c>
      <c r="M54" s="140">
        <f>M53-M52</f>
        <v>0</v>
      </c>
      <c r="N54" s="140">
        <f t="shared" ref="N54:O54" si="14">N53-N52</f>
        <v>0</v>
      </c>
      <c r="O54" s="141">
        <f t="shared" si="14"/>
        <v>0</v>
      </c>
    </row>
    <row r="55" spans="1:15" ht="12.75" x14ac:dyDescent="0.2">
      <c r="A55" s="977" t="str">
        <f>'(G1) Fjalori'!A400</f>
        <v>Tavani i pagave dhe sigurimeve shoqërore</v>
      </c>
      <c r="B55" s="978"/>
      <c r="C55" s="978"/>
      <c r="D55" s="978"/>
      <c r="E55" s="978"/>
      <c r="F55" s="978"/>
      <c r="G55" s="978"/>
      <c r="H55" s="978"/>
      <c r="I55" s="978"/>
      <c r="J55" s="978"/>
      <c r="K55" s="978"/>
      <c r="L55" s="979"/>
      <c r="M55" s="138">
        <f>VLOOKUP($A14,'(D1) Tavanet buxhetore'!$A$7:$R$473,10,FALSE)</f>
        <v>26400</v>
      </c>
      <c r="N55" s="138">
        <f>VLOOKUP($A14,'(D1) Tavanet buxhetore'!$A$7:$R$473,11,FALSE)</f>
        <v>26400</v>
      </c>
      <c r="O55" s="672">
        <f>VLOOKUP($A14,'(D1) Tavanet buxhetore'!$A$7:$R$473,12,FALSE)</f>
        <v>26400</v>
      </c>
    </row>
    <row r="56" spans="1:15" ht="12.75" x14ac:dyDescent="0.2">
      <c r="A56" s="996" t="str">
        <f>'(G1) Fjalori'!A401</f>
        <v>Paga dhe sigurime shoqërore</v>
      </c>
      <c r="B56" s="997"/>
      <c r="C56" s="997"/>
      <c r="D56" s="997"/>
      <c r="E56" s="997"/>
      <c r="F56" s="997"/>
      <c r="G56" s="997"/>
      <c r="H56" s="997"/>
      <c r="I56" s="997"/>
      <c r="J56" s="997"/>
      <c r="K56" s="997"/>
      <c r="L56" s="999"/>
      <c r="M56" s="139">
        <f>E22+E35+E23+E36</f>
        <v>26400</v>
      </c>
      <c r="N56" s="139">
        <f t="shared" ref="N56:O56" si="15">F22+F35+F23+F36</f>
        <v>26400</v>
      </c>
      <c r="O56" s="673">
        <f t="shared" si="15"/>
        <v>26400</v>
      </c>
    </row>
    <row r="57" spans="1:15" ht="12.75" x14ac:dyDescent="0.2">
      <c r="A57" s="996" t="str">
        <f>'(G1) Fjalori'!A402</f>
        <v>Diferenca e tavaneve në paga dhe sigurime shoqërore (duhet të jetë &lt;0)</v>
      </c>
      <c r="B57" s="997"/>
      <c r="C57" s="997"/>
      <c r="D57" s="997"/>
      <c r="E57" s="997"/>
      <c r="F57" s="997"/>
      <c r="G57" s="997"/>
      <c r="H57" s="997"/>
      <c r="I57" s="997"/>
      <c r="J57" s="997"/>
      <c r="K57" s="997"/>
      <c r="L57" s="136" t="str">
        <f>IF(AND(M57&lt;0.4,N57&lt;0.4,O57&lt;0.4),"OK!","STOP!")</f>
        <v>OK!</v>
      </c>
      <c r="M57" s="140">
        <f>M56-M55</f>
        <v>0</v>
      </c>
      <c r="N57" s="140">
        <f t="shared" ref="N57:O57" si="16">N56-N55</f>
        <v>0</v>
      </c>
      <c r="O57" s="141">
        <f t="shared" si="16"/>
        <v>0</v>
      </c>
    </row>
    <row r="58" spans="1:15" s="27" customFormat="1" ht="12.75" x14ac:dyDescent="0.2">
      <c r="A58" s="977" t="str">
        <f>'(G1) Fjalori'!A403</f>
        <v>Tavani për shpenzime e tjera korrente</v>
      </c>
      <c r="B58" s="978"/>
      <c r="C58" s="978"/>
      <c r="D58" s="978"/>
      <c r="E58" s="978"/>
      <c r="F58" s="978"/>
      <c r="G58" s="978"/>
      <c r="H58" s="978"/>
      <c r="I58" s="978"/>
      <c r="J58" s="978"/>
      <c r="K58" s="978"/>
      <c r="L58" s="979"/>
      <c r="M58" s="138">
        <f>VLOOKUP($A14,'(D1) Tavanet buxhetore'!$A$7:$R$473,13,FALSE)</f>
        <v>85377</v>
      </c>
      <c r="N58" s="138">
        <f>VLOOKUP($A14,'(D1) Tavanet buxhetore'!$A$7:$R$473,14,FALSE)</f>
        <v>82419</v>
      </c>
      <c r="O58" s="672">
        <f>VLOOKUP($A14,'(D1) Tavanet buxhetore'!$A$7:$R$473,15,FALSE)</f>
        <v>82419</v>
      </c>
    </row>
    <row r="59" spans="1:15" s="27" customFormat="1" ht="12.75" x14ac:dyDescent="0.2">
      <c r="A59" s="996" t="str">
        <f>'(G1) Fjalori'!A404</f>
        <v>Konsumi (përjashtuar paga dhe sigurimet shoqërore)</v>
      </c>
      <c r="B59" s="997"/>
      <c r="C59" s="997"/>
      <c r="D59" s="997"/>
      <c r="E59" s="997"/>
      <c r="F59" s="997"/>
      <c r="G59" s="997"/>
      <c r="H59" s="997"/>
      <c r="I59" s="997"/>
      <c r="J59" s="997"/>
      <c r="K59" s="997"/>
      <c r="L59" s="999"/>
      <c r="M59" s="139">
        <f>M53-M56-M62</f>
        <v>85377</v>
      </c>
      <c r="N59" s="139">
        <f>N53-N56-N62</f>
        <v>82419</v>
      </c>
      <c r="O59" s="673">
        <f>O53-O56-O62</f>
        <v>82419</v>
      </c>
    </row>
    <row r="60" spans="1:15" s="27" customFormat="1" ht="12.75" x14ac:dyDescent="0.2">
      <c r="A60" s="996" t="str">
        <f>'(G1) Fjalori'!A405</f>
        <v>Diferenca e tavaneve në konsum (duhet të jetë &lt;0)</v>
      </c>
      <c r="B60" s="997"/>
      <c r="C60" s="997"/>
      <c r="D60" s="997"/>
      <c r="E60" s="997"/>
      <c r="F60" s="997"/>
      <c r="G60" s="997"/>
      <c r="H60" s="997"/>
      <c r="I60" s="997"/>
      <c r="J60" s="997"/>
      <c r="K60" s="997"/>
      <c r="L60" s="136" t="str">
        <f>IF(AND(M60&lt;0.4,N60&lt;0.4,O60&lt;0.4),"OK!","STOP!")</f>
        <v>OK!</v>
      </c>
      <c r="M60" s="140">
        <f>M59-M58</f>
        <v>0</v>
      </c>
      <c r="N60" s="140">
        <f t="shared" ref="N60:O60" si="17">N59-N58</f>
        <v>0</v>
      </c>
      <c r="O60" s="141">
        <f t="shared" si="17"/>
        <v>0</v>
      </c>
    </row>
    <row r="61" spans="1:15" ht="12.75" x14ac:dyDescent="0.2">
      <c r="A61" s="977" t="str">
        <f>'(G1) Fjalori'!A406</f>
        <v>Minimumi i shpenzimeve kapitale</v>
      </c>
      <c r="B61" s="978"/>
      <c r="C61" s="978"/>
      <c r="D61" s="978"/>
      <c r="E61" s="978"/>
      <c r="F61" s="978"/>
      <c r="G61" s="978"/>
      <c r="H61" s="978"/>
      <c r="I61" s="978"/>
      <c r="J61" s="978"/>
      <c r="K61" s="978"/>
      <c r="L61" s="979"/>
      <c r="M61" s="138">
        <f>VLOOKUP($A14,'(D1) Tavanet buxhetore'!$A$7:$R$473,16,FALSE)</f>
        <v>1100</v>
      </c>
      <c r="N61" s="138">
        <f>VLOOKUP($A14,'(D1) Tavanet buxhetore'!$A$7:$R$473,17,FALSE)</f>
        <v>0</v>
      </c>
      <c r="O61" s="672">
        <f>VLOOKUP($A14,'(D1) Tavanet buxhetore'!$A$7:$R$473,18,FALSE)</f>
        <v>0</v>
      </c>
    </row>
    <row r="62" spans="1:15" ht="12.75" x14ac:dyDescent="0.2">
      <c r="A62" s="996" t="str">
        <f>'(G1) Fjalori'!A407</f>
        <v>Shpenzimet kapitale</v>
      </c>
      <c r="B62" s="997"/>
      <c r="C62" s="997"/>
      <c r="D62" s="997"/>
      <c r="E62" s="997"/>
      <c r="F62" s="997"/>
      <c r="G62" s="997"/>
      <c r="H62" s="997"/>
      <c r="I62" s="997"/>
      <c r="J62" s="997"/>
      <c r="K62" s="997"/>
      <c r="L62" s="999"/>
      <c r="M62" s="139">
        <f>E29+E42</f>
        <v>1100</v>
      </c>
      <c r="N62" s="139">
        <f t="shared" ref="N62:O62" si="18">F29+F42</f>
        <v>0</v>
      </c>
      <c r="O62" s="673">
        <f t="shared" si="18"/>
        <v>0</v>
      </c>
    </row>
    <row r="63" spans="1:15" s="99" customFormat="1" ht="12.75" x14ac:dyDescent="0.2">
      <c r="A63" s="996" t="str">
        <f>'(G1) Fjalori'!A408</f>
        <v>Diferenca e minimumit të shpenzimeve kapitale (duhet të jetë &gt;0)</v>
      </c>
      <c r="B63" s="997"/>
      <c r="C63" s="997"/>
      <c r="D63" s="997"/>
      <c r="E63" s="997"/>
      <c r="F63" s="997"/>
      <c r="G63" s="997"/>
      <c r="H63" s="997"/>
      <c r="I63" s="997"/>
      <c r="J63" s="997"/>
      <c r="K63" s="997"/>
      <c r="L63" s="136" t="str">
        <f>IF(AND(M63&gt;-0.4,N63&gt;-0.4,O63&gt;-0.4),"OK!","STOP!")</f>
        <v>OK!</v>
      </c>
      <c r="M63" s="140">
        <f>M62-M61</f>
        <v>0</v>
      </c>
      <c r="N63" s="140">
        <f t="shared" ref="N63:O63" si="19">N62-N61</f>
        <v>0</v>
      </c>
      <c r="O63" s="141">
        <f t="shared" si="19"/>
        <v>0</v>
      </c>
    </row>
    <row r="64" spans="1:15" s="99" customFormat="1" ht="12.75" x14ac:dyDescent="0.2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135"/>
      <c r="L64" s="135"/>
      <c r="M64" s="135"/>
      <c r="N64" s="135"/>
      <c r="O64" s="135"/>
    </row>
    <row r="65" spans="1:15" s="99" customFormat="1" ht="12.75" x14ac:dyDescent="0.2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135"/>
      <c r="L65" s="135"/>
      <c r="M65" s="135"/>
      <c r="N65" s="135"/>
      <c r="O65" s="135"/>
    </row>
    <row r="66" spans="1:15" ht="17.25" customHeight="1" x14ac:dyDescent="0.2">
      <c r="A66" s="213" t="str">
        <f t="shared" ref="A66:O66" si="20">A14</f>
        <v>Nënfunksioni 10</v>
      </c>
      <c r="B66" s="937" t="str">
        <f t="shared" si="20"/>
        <v>051 Menaxhimi i i mbetjeve</v>
      </c>
      <c r="C66" s="937">
        <f t="shared" si="20"/>
        <v>0</v>
      </c>
      <c r="D66" s="937">
        <f t="shared" si="20"/>
        <v>0</v>
      </c>
      <c r="E66" s="937">
        <f t="shared" si="20"/>
        <v>0</v>
      </c>
      <c r="F66" s="937">
        <f t="shared" si="20"/>
        <v>0</v>
      </c>
      <c r="G66" s="937">
        <f t="shared" si="20"/>
        <v>0</v>
      </c>
      <c r="H66" s="937">
        <f t="shared" si="20"/>
        <v>0</v>
      </c>
      <c r="I66" s="937">
        <f t="shared" si="20"/>
        <v>0</v>
      </c>
      <c r="J66" s="937">
        <f t="shared" si="20"/>
        <v>0</v>
      </c>
      <c r="K66" s="937">
        <f t="shared" si="20"/>
        <v>0</v>
      </c>
      <c r="L66" s="937">
        <f t="shared" si="20"/>
        <v>0</v>
      </c>
      <c r="M66" s="937">
        <f t="shared" si="20"/>
        <v>0</v>
      </c>
      <c r="N66" s="937">
        <f t="shared" si="20"/>
        <v>0</v>
      </c>
      <c r="O66" s="937">
        <f t="shared" si="20"/>
        <v>0</v>
      </c>
    </row>
    <row r="67" spans="1:15" ht="17.25" customHeight="1" x14ac:dyDescent="0.2">
      <c r="A67" s="276" t="str">
        <f>A6</f>
        <v>Programi 10a</v>
      </c>
      <c r="B67" s="937" t="str">
        <f>C6</f>
        <v>Menaxhimi i mbetjeve</v>
      </c>
      <c r="C67" s="937" t="e">
        <f>#REF!</f>
        <v>#REF!</v>
      </c>
      <c r="D67" s="937" t="e">
        <f>#REF!</f>
        <v>#REF!</v>
      </c>
      <c r="E67" s="937" t="e">
        <f>#REF!</f>
        <v>#REF!</v>
      </c>
      <c r="F67" s="937" t="e">
        <f>#REF!</f>
        <v>#REF!</v>
      </c>
      <c r="G67" s="937" t="e">
        <f>#REF!</f>
        <v>#REF!</v>
      </c>
      <c r="H67" s="937" t="e">
        <f>#REF!</f>
        <v>#REF!</v>
      </c>
      <c r="I67" s="937" t="e">
        <f>#REF!</f>
        <v>#REF!</v>
      </c>
      <c r="J67" s="937" t="e">
        <f>#REF!</f>
        <v>#REF!</v>
      </c>
      <c r="K67" s="937" t="e">
        <f>#REF!</f>
        <v>#REF!</v>
      </c>
      <c r="L67" s="937" t="e">
        <f>#REF!</f>
        <v>#REF!</v>
      </c>
      <c r="M67" s="937" t="e">
        <f>#REF!</f>
        <v>#REF!</v>
      </c>
      <c r="N67" s="937" t="e">
        <f>#REF!</f>
        <v>#REF!</v>
      </c>
      <c r="O67" s="937" t="e">
        <f>#REF!</f>
        <v>#REF!</v>
      </c>
    </row>
    <row r="68" spans="1:15" ht="17.25" customHeight="1" x14ac:dyDescent="0.2">
      <c r="A68" s="646" t="str">
        <f>'(B3) Struktura Funksionale'!B60</f>
        <v>05100</v>
      </c>
      <c r="B68" s="568"/>
      <c r="C68" s="568"/>
      <c r="D68" s="568"/>
      <c r="E68" s="568"/>
      <c r="F68" s="568"/>
      <c r="G68" s="568"/>
      <c r="H68" s="568"/>
      <c r="I68" s="568"/>
      <c r="J68" s="568"/>
      <c r="K68" s="568"/>
      <c r="L68" s="568"/>
      <c r="M68" s="568"/>
      <c r="N68" s="568"/>
      <c r="O68" s="569"/>
    </row>
    <row r="69" spans="1:15" ht="21" customHeight="1" x14ac:dyDescent="0.2">
      <c r="A69" s="964" t="str">
        <f t="shared" ref="A69:G69" si="21">A15</f>
        <v>SHPENZIME TË PRITSHME</v>
      </c>
      <c r="B69" s="965">
        <f t="shared" si="21"/>
        <v>0</v>
      </c>
      <c r="C69" s="965">
        <f t="shared" si="21"/>
        <v>0</v>
      </c>
      <c r="D69" s="965">
        <f t="shared" si="21"/>
        <v>0</v>
      </c>
      <c r="E69" s="965">
        <f t="shared" si="21"/>
        <v>0</v>
      </c>
      <c r="F69" s="965">
        <f t="shared" si="21"/>
        <v>0</v>
      </c>
      <c r="G69" s="966">
        <f t="shared" si="21"/>
        <v>0</v>
      </c>
      <c r="H69" s="131"/>
      <c r="I69" s="967" t="str">
        <f t="shared" ref="I69:O69" si="22">I15</f>
        <v xml:space="preserve">TË ARDHURAT E PRITSHME </v>
      </c>
      <c r="J69" s="965">
        <f t="shared" si="22"/>
        <v>0</v>
      </c>
      <c r="K69" s="965">
        <f t="shared" si="22"/>
        <v>0</v>
      </c>
      <c r="L69" s="965">
        <f t="shared" si="22"/>
        <v>0</v>
      </c>
      <c r="M69" s="965">
        <f t="shared" si="22"/>
        <v>0</v>
      </c>
      <c r="N69" s="965">
        <f t="shared" si="22"/>
        <v>0</v>
      </c>
      <c r="O69" s="966">
        <f t="shared" si="22"/>
        <v>0</v>
      </c>
    </row>
    <row r="70" spans="1:15" ht="19.5" customHeight="1" x14ac:dyDescent="0.2">
      <c r="A70" s="211"/>
      <c r="B70" s="417">
        <f t="shared" ref="B70:G70" si="23">B16</f>
        <v>2019</v>
      </c>
      <c r="C70" s="417">
        <f t="shared" si="23"/>
        <v>2020</v>
      </c>
      <c r="D70" s="417">
        <f t="shared" si="23"/>
        <v>2021</v>
      </c>
      <c r="E70" s="251">
        <f t="shared" si="23"/>
        <v>2022</v>
      </c>
      <c r="F70" s="251">
        <f t="shared" si="23"/>
        <v>2023</v>
      </c>
      <c r="G70" s="251">
        <f t="shared" si="23"/>
        <v>2024</v>
      </c>
      <c r="H70" s="212"/>
      <c r="I70" s="414"/>
      <c r="J70" s="417">
        <f t="shared" ref="J70:O70" si="24">J16</f>
        <v>2019</v>
      </c>
      <c r="K70" s="417">
        <f t="shared" si="24"/>
        <v>2020</v>
      </c>
      <c r="L70" s="417">
        <f t="shared" si="24"/>
        <v>2021</v>
      </c>
      <c r="M70" s="251">
        <f t="shared" si="24"/>
        <v>2022</v>
      </c>
      <c r="N70" s="251">
        <f t="shared" si="24"/>
        <v>2023</v>
      </c>
      <c r="O70" s="251">
        <f t="shared" si="24"/>
        <v>2024</v>
      </c>
    </row>
    <row r="71" spans="1:15" s="10" customFormat="1" ht="12.75" x14ac:dyDescent="0.2">
      <c r="A71" s="418"/>
      <c r="B71" s="411"/>
      <c r="C71" s="411"/>
      <c r="D71" s="411"/>
      <c r="E71" s="412"/>
      <c r="F71" s="412"/>
      <c r="G71" s="413"/>
      <c r="H71" s="212"/>
      <c r="I71" s="410"/>
      <c r="J71" s="411"/>
      <c r="K71" s="411"/>
      <c r="L71" s="411"/>
      <c r="M71" s="412"/>
      <c r="N71" s="412"/>
      <c r="O71" s="413"/>
    </row>
    <row r="72" spans="1:15" ht="12.75" x14ac:dyDescent="0.2">
      <c r="A72" s="415" t="str">
        <f>A18</f>
        <v>SHPENZIME TË PRITSHME</v>
      </c>
      <c r="B72" s="345">
        <f>VLOOKUP(A67,'(C1) Shpenzimet vitet e kaluara'!A$9:O$177,5,FALSE)</f>
        <v>109022</v>
      </c>
      <c r="C72" s="345">
        <f>VLOOKUP(A67,'(C1) Shpenzimet vitet e kaluara'!A$9:O$177,9,FALSE)</f>
        <v>74491</v>
      </c>
      <c r="D72" s="345">
        <f>VLOOKUP(A67,'(C1) Shpenzimet vitet e kaluara'!A$9:O$177,13,FALSE)</f>
        <v>95801</v>
      </c>
      <c r="E72" s="416">
        <v>112877</v>
      </c>
      <c r="F72" s="416">
        <v>108819</v>
      </c>
      <c r="G72" s="416">
        <v>108819</v>
      </c>
      <c r="H72" s="131"/>
      <c r="I72" s="938" t="str">
        <f>I18</f>
        <v>VLERËSIM I ARDHURAVE NGA TARIFAT</v>
      </c>
      <c r="J72" s="939"/>
      <c r="K72" s="939"/>
      <c r="L72" s="939"/>
      <c r="M72" s="939"/>
      <c r="N72" s="939"/>
      <c r="O72" s="940"/>
    </row>
    <row r="73" spans="1:15" ht="12.75" x14ac:dyDescent="0.2">
      <c r="A73" s="125"/>
      <c r="B73" s="210"/>
      <c r="C73" s="126"/>
      <c r="D73" s="126"/>
      <c r="E73" s="10"/>
      <c r="F73" s="10"/>
      <c r="G73" s="133"/>
      <c r="H73" s="10"/>
      <c r="I73" s="137" t="str">
        <f>I19</f>
        <v>VLERËSIM I ARDHURAVE NGA TARIFAT</v>
      </c>
      <c r="J73" s="35">
        <f>VLOOKUP($A67,'(C1) Shpenzimet vitet e kaluara'!$A$9:$O$177,6,FALSE)</f>
        <v>76506</v>
      </c>
      <c r="K73" s="35">
        <f>VLOOKUP($A67,'(C1) Shpenzimet vitet e kaluara'!$A$9:$O$177,10,FALSE)</f>
        <v>44268</v>
      </c>
      <c r="L73" s="35">
        <f>VLOOKUP($A67,'(C1) Shpenzimet vitet e kaluara'!$A$9:$O$177,14,FALSE)</f>
        <v>62422</v>
      </c>
      <c r="M73" s="37">
        <v>60741</v>
      </c>
      <c r="N73" s="37">
        <v>64065</v>
      </c>
      <c r="O73" s="37">
        <v>66913</v>
      </c>
    </row>
    <row r="74" spans="1:15" ht="12.75" x14ac:dyDescent="0.2">
      <c r="A74" s="944" t="str">
        <f t="shared" ref="A74:G75" si="25">A20</f>
        <v>SHPENZIME TË PRITSHME</v>
      </c>
      <c r="B74" s="945">
        <f t="shared" si="25"/>
        <v>0</v>
      </c>
      <c r="C74" s="945">
        <f t="shared" si="25"/>
        <v>0</v>
      </c>
      <c r="D74" s="945">
        <f t="shared" si="25"/>
        <v>0</v>
      </c>
      <c r="E74" s="945">
        <f t="shared" si="25"/>
        <v>0</v>
      </c>
      <c r="F74" s="945">
        <f t="shared" si="25"/>
        <v>0</v>
      </c>
      <c r="G74" s="946">
        <f t="shared" si="25"/>
        <v>0</v>
      </c>
      <c r="H74" s="10"/>
    </row>
    <row r="75" spans="1:15" ht="12.75" x14ac:dyDescent="0.2">
      <c r="A75" s="938" t="str">
        <f t="shared" si="25"/>
        <v>KOSTO DIREKTE PËR PROJEKTET DHE SHPENZIMET KAPITALE</v>
      </c>
      <c r="B75" s="939">
        <f t="shared" si="25"/>
        <v>0</v>
      </c>
      <c r="C75" s="939">
        <f t="shared" si="25"/>
        <v>0</v>
      </c>
      <c r="D75" s="939">
        <f t="shared" si="25"/>
        <v>0</v>
      </c>
      <c r="E75" s="939">
        <f t="shared" si="25"/>
        <v>0</v>
      </c>
      <c r="F75" s="939">
        <f t="shared" si="25"/>
        <v>0</v>
      </c>
      <c r="G75" s="940">
        <f t="shared" si="25"/>
        <v>0</v>
      </c>
      <c r="H75" s="31"/>
      <c r="I75" s="938" t="str">
        <f t="shared" ref="I75:I80" si="26">I22</f>
        <v>VLERËSIMI I TË ARDHURAVE ME DESTINACION</v>
      </c>
      <c r="J75" s="939"/>
      <c r="K75" s="939"/>
      <c r="L75" s="939"/>
      <c r="M75" s="939"/>
      <c r="N75" s="939"/>
      <c r="O75" s="940"/>
    </row>
    <row r="76" spans="1:15" ht="12.75" x14ac:dyDescent="0.2">
      <c r="A76" s="124" t="str">
        <f t="shared" ref="A76:D98" si="27">A22</f>
        <v>Pagat</v>
      </c>
      <c r="B76" s="941">
        <f t="shared" si="27"/>
        <v>600</v>
      </c>
      <c r="C76" s="942">
        <f t="shared" si="27"/>
        <v>0</v>
      </c>
      <c r="D76" s="943">
        <f t="shared" si="27"/>
        <v>0</v>
      </c>
      <c r="E76" s="129"/>
      <c r="F76" s="129"/>
      <c r="G76" s="129"/>
      <c r="H76" s="31"/>
      <c r="I76" s="390" t="str">
        <f t="shared" si="26"/>
        <v>Transferta e kushtëzuar</v>
      </c>
      <c r="J76" s="387"/>
      <c r="K76" s="389"/>
      <c r="L76" s="388"/>
      <c r="M76" s="128"/>
      <c r="N76" s="128"/>
      <c r="O76" s="132"/>
    </row>
    <row r="77" spans="1:15" ht="12.75" x14ac:dyDescent="0.2">
      <c r="A77" s="124" t="str">
        <f t="shared" si="27"/>
        <v>Sigurimet Shoqërore</v>
      </c>
      <c r="B77" s="941">
        <f t="shared" si="27"/>
        <v>601</v>
      </c>
      <c r="C77" s="942">
        <f t="shared" si="27"/>
        <v>0</v>
      </c>
      <c r="D77" s="943">
        <f t="shared" si="27"/>
        <v>0</v>
      </c>
      <c r="E77" s="129"/>
      <c r="F77" s="129"/>
      <c r="G77" s="129"/>
      <c r="H77" s="31"/>
      <c r="I77" s="390" t="str">
        <f t="shared" si="26"/>
        <v>Trasferta Specifike</v>
      </c>
      <c r="J77" s="387"/>
      <c r="K77" s="389"/>
      <c r="L77" s="388"/>
      <c r="M77" s="128"/>
      <c r="N77" s="128"/>
      <c r="O77" s="132"/>
    </row>
    <row r="78" spans="1:15" ht="12.75" x14ac:dyDescent="0.2">
      <c r="A78" s="124" t="str">
        <f t="shared" si="27"/>
        <v>Mallra dhe shërbime</v>
      </c>
      <c r="B78" s="941">
        <f t="shared" si="27"/>
        <v>602</v>
      </c>
      <c r="C78" s="942">
        <f t="shared" si="27"/>
        <v>0</v>
      </c>
      <c r="D78" s="943">
        <f t="shared" si="27"/>
        <v>0</v>
      </c>
      <c r="E78" s="129"/>
      <c r="F78" s="129"/>
      <c r="G78" s="129"/>
      <c r="H78" s="53"/>
      <c r="I78" s="390" t="str">
        <f t="shared" si="26"/>
        <v>Trashëgimi me destinacion</v>
      </c>
      <c r="J78" s="387"/>
      <c r="K78" s="389"/>
      <c r="L78" s="388"/>
      <c r="M78" s="302">
        <f>VLOOKUP($A67,'(C4) Trashëgimi me destinacion'!$A$8:$F$168,4,FALSE)</f>
        <v>0</v>
      </c>
      <c r="N78" s="548">
        <f>VLOOKUP($A67,'(C4) Trashëgimi me destinacion'!$A$8:$F$168,5,FALSE)</f>
        <v>0</v>
      </c>
      <c r="O78" s="548">
        <f>VLOOKUP($A67,'(C4) Trashëgimi me destinacion'!$A$8:$F$168,6,FALSE)</f>
        <v>0</v>
      </c>
    </row>
    <row r="79" spans="1:15" ht="12.75" x14ac:dyDescent="0.2">
      <c r="A79" s="124" t="str">
        <f t="shared" si="27"/>
        <v>Subvencione</v>
      </c>
      <c r="B79" s="941">
        <f t="shared" si="27"/>
        <v>603</v>
      </c>
      <c r="C79" s="942">
        <f t="shared" si="27"/>
        <v>0</v>
      </c>
      <c r="D79" s="943">
        <f t="shared" si="27"/>
        <v>0</v>
      </c>
      <c r="E79" s="129"/>
      <c r="F79" s="129"/>
      <c r="G79" s="129"/>
      <c r="H79" s="8"/>
      <c r="I79" s="390" t="str">
        <f t="shared" si="26"/>
        <v>Burime të tjera (përfshirë gjobat)</v>
      </c>
      <c r="J79" s="387"/>
      <c r="K79" s="389"/>
      <c r="L79" s="388"/>
      <c r="M79" s="128"/>
      <c r="N79" s="128"/>
      <c r="O79" s="132"/>
    </row>
    <row r="80" spans="1:15" ht="12.75" x14ac:dyDescent="0.2">
      <c r="A80" s="124" t="str">
        <f t="shared" si="27"/>
        <v>Të tjera transferta korrente të brendshme</v>
      </c>
      <c r="B80" s="941">
        <f t="shared" si="27"/>
        <v>604</v>
      </c>
      <c r="C80" s="942">
        <f t="shared" si="27"/>
        <v>0</v>
      </c>
      <c r="D80" s="943">
        <f t="shared" si="27"/>
        <v>0</v>
      </c>
      <c r="E80" s="129"/>
      <c r="F80" s="129"/>
      <c r="G80" s="129"/>
      <c r="H80" s="53"/>
      <c r="I80" s="409" t="str">
        <f t="shared" si="26"/>
        <v>VLERËSIMI I TË ARDHURAVE ME DESTINACION</v>
      </c>
      <c r="J80" s="35">
        <f>VLOOKUP($A67,'(C1) Shpenzimet vitet e kaluara'!$A$9:$O$177,7,FALSE)</f>
        <v>0</v>
      </c>
      <c r="K80" s="35">
        <f>VLOOKUP($A67,'(C1) Shpenzimet vitet e kaluara'!$A$9:$O$177,11,FALSE)</f>
        <v>0</v>
      </c>
      <c r="L80" s="35">
        <f>VLOOKUP($A67,'(C1) Shpenzimet vitet e kaluara'!$A$9:$O$177,15,FALSE)</f>
        <v>0</v>
      </c>
      <c r="M80" s="129">
        <f>SUM(M76:M79)</f>
        <v>0</v>
      </c>
      <c r="N80" s="129">
        <f t="shared" ref="N80:O80" si="28">SUM(N76:N79)</f>
        <v>0</v>
      </c>
      <c r="O80" s="129">
        <f t="shared" si="28"/>
        <v>0</v>
      </c>
    </row>
    <row r="81" spans="1:15" ht="12.75" x14ac:dyDescent="0.2">
      <c r="A81" s="124" t="str">
        <f t="shared" si="27"/>
        <v>Transferta korrente të huaja</v>
      </c>
      <c r="B81" s="941">
        <f t="shared" si="27"/>
        <v>605</v>
      </c>
      <c r="C81" s="942">
        <f t="shared" si="27"/>
        <v>0</v>
      </c>
      <c r="D81" s="943">
        <f t="shared" si="27"/>
        <v>0</v>
      </c>
      <c r="E81" s="129"/>
      <c r="F81" s="129"/>
      <c r="G81" s="129"/>
      <c r="H81" s="53"/>
    </row>
    <row r="82" spans="1:15" ht="12.75" x14ac:dyDescent="0.2">
      <c r="A82" s="124" t="str">
        <f t="shared" si="27"/>
        <v>Transferta për Buxhetet Familiare dhe Individët</v>
      </c>
      <c r="B82" s="941">
        <f t="shared" si="27"/>
        <v>606</v>
      </c>
      <c r="C82" s="942">
        <f t="shared" si="27"/>
        <v>0</v>
      </c>
      <c r="D82" s="943">
        <f t="shared" si="27"/>
        <v>0</v>
      </c>
      <c r="E82" s="129"/>
      <c r="F82" s="129"/>
      <c r="G82" s="129"/>
      <c r="H82" s="53"/>
      <c r="I82" s="137" t="str">
        <f>I29</f>
        <v xml:space="preserve">TË ARDHURAT E PRITSHME </v>
      </c>
      <c r="J82" s="34">
        <f>J73+J80</f>
        <v>76506</v>
      </c>
      <c r="K82" s="34">
        <f>K73+K80</f>
        <v>44268</v>
      </c>
      <c r="L82" s="34">
        <f>L73+L80</f>
        <v>62422</v>
      </c>
      <c r="M82" s="129">
        <f>M80+M73</f>
        <v>60741</v>
      </c>
      <c r="N82" s="129">
        <f>N80+N73</f>
        <v>64065</v>
      </c>
      <c r="O82" s="129">
        <f>O80+O73</f>
        <v>66913</v>
      </c>
    </row>
    <row r="83" spans="1:15" ht="12.75" x14ac:dyDescent="0.2">
      <c r="A83" s="124" t="str">
        <f t="shared" si="27"/>
        <v>Shpenzimet kapitale</v>
      </c>
      <c r="B83" s="941" t="str">
        <f t="shared" si="27"/>
        <v>230 / 231</v>
      </c>
      <c r="C83" s="942">
        <f t="shared" si="27"/>
        <v>0</v>
      </c>
      <c r="D83" s="943">
        <f t="shared" si="27"/>
        <v>0</v>
      </c>
      <c r="E83" s="37">
        <v>1100</v>
      </c>
      <c r="F83" s="37"/>
      <c r="G83" s="37"/>
      <c r="H83" s="53"/>
    </row>
    <row r="84" spans="1:15" ht="12.75" x14ac:dyDescent="0.2">
      <c r="A84" s="124" t="str">
        <f t="shared" si="27"/>
        <v>Rezerva</v>
      </c>
      <c r="B84" s="941">
        <f t="shared" si="27"/>
        <v>609</v>
      </c>
      <c r="C84" s="942">
        <f t="shared" si="27"/>
        <v>0</v>
      </c>
      <c r="D84" s="943">
        <f t="shared" si="27"/>
        <v>0</v>
      </c>
      <c r="E84" s="129"/>
      <c r="F84" s="129"/>
      <c r="G84" s="129"/>
      <c r="H84" s="53"/>
    </row>
    <row r="85" spans="1:15" ht="12.75" x14ac:dyDescent="0.2">
      <c r="A85" s="124" t="str">
        <f t="shared" si="27"/>
        <v>Interesa per kredi direkte ose bono</v>
      </c>
      <c r="B85" s="941">
        <f t="shared" si="27"/>
        <v>650</v>
      </c>
      <c r="C85" s="942">
        <f t="shared" si="27"/>
        <v>0</v>
      </c>
      <c r="D85" s="943">
        <f t="shared" si="27"/>
        <v>0</v>
      </c>
      <c r="E85" s="129"/>
      <c r="F85" s="129"/>
      <c r="G85" s="129"/>
      <c r="H85" s="53"/>
    </row>
    <row r="86" spans="1:15" ht="12.75" x14ac:dyDescent="0.2">
      <c r="A86" s="124" t="str">
        <f t="shared" si="27"/>
        <v>Të tjera</v>
      </c>
      <c r="B86" s="941" t="str">
        <f t="shared" si="27"/>
        <v>69 / ?</v>
      </c>
      <c r="C86" s="942">
        <f t="shared" si="27"/>
        <v>0</v>
      </c>
      <c r="D86" s="943">
        <f t="shared" si="27"/>
        <v>0</v>
      </c>
      <c r="E86" s="129"/>
      <c r="F86" s="129"/>
      <c r="G86" s="129"/>
      <c r="H86" s="53"/>
      <c r="I86" s="947" t="str">
        <f t="shared" ref="I86:O87" si="29">I32</f>
        <v>SHUMA E KËRKUAR NETO</v>
      </c>
      <c r="J86" s="948">
        <f t="shared" si="29"/>
        <v>0</v>
      </c>
      <c r="K86" s="948">
        <f t="shared" si="29"/>
        <v>0</v>
      </c>
      <c r="L86" s="948">
        <f t="shared" si="29"/>
        <v>0</v>
      </c>
      <c r="M86" s="948">
        <f t="shared" si="29"/>
        <v>0</v>
      </c>
      <c r="N86" s="948">
        <f t="shared" si="29"/>
        <v>0</v>
      </c>
      <c r="O86" s="949">
        <f t="shared" si="29"/>
        <v>0</v>
      </c>
    </row>
    <row r="87" spans="1:15" ht="12" customHeight="1" x14ac:dyDescent="0.2">
      <c r="A87" s="306" t="str">
        <f t="shared" si="27"/>
        <v>KOSTO DIREKTE PËR PROJEKTET DHE SHPENZIMET KAPITALE</v>
      </c>
      <c r="B87" s="941">
        <f t="shared" si="27"/>
        <v>0</v>
      </c>
      <c r="C87" s="942">
        <f t="shared" si="27"/>
        <v>0</v>
      </c>
      <c r="D87" s="943">
        <f t="shared" si="27"/>
        <v>0</v>
      </c>
      <c r="E87" s="129">
        <f>SUM(E76:E86)</f>
        <v>1100</v>
      </c>
      <c r="F87" s="129">
        <f t="shared" ref="F87:G87" si="30">SUM(F76:F86)</f>
        <v>0</v>
      </c>
      <c r="G87" s="129">
        <f t="shared" si="30"/>
        <v>0</v>
      </c>
      <c r="H87" s="53"/>
      <c r="I87" s="950">
        <f t="shared" si="29"/>
        <v>0</v>
      </c>
      <c r="J87" s="951">
        <f t="shared" si="29"/>
        <v>0</v>
      </c>
      <c r="K87" s="951">
        <f t="shared" si="29"/>
        <v>0</v>
      </c>
      <c r="L87" s="951">
        <f t="shared" si="29"/>
        <v>0</v>
      </c>
      <c r="M87" s="951">
        <f t="shared" si="29"/>
        <v>0</v>
      </c>
      <c r="N87" s="951">
        <f t="shared" si="29"/>
        <v>0</v>
      </c>
      <c r="O87" s="952">
        <f t="shared" si="29"/>
        <v>0</v>
      </c>
    </row>
    <row r="88" spans="1:15" ht="12.75" x14ac:dyDescent="0.2">
      <c r="A88" s="938" t="str">
        <f t="shared" si="27"/>
        <v>SHPENZIME KORRENTE</v>
      </c>
      <c r="B88" s="939">
        <f t="shared" si="27"/>
        <v>0</v>
      </c>
      <c r="C88" s="939">
        <f t="shared" si="27"/>
        <v>0</v>
      </c>
      <c r="D88" s="939">
        <f t="shared" si="27"/>
        <v>0</v>
      </c>
      <c r="E88" s="939">
        <f>E34</f>
        <v>0</v>
      </c>
      <c r="F88" s="939">
        <f>F34</f>
        <v>0</v>
      </c>
      <c r="G88" s="940">
        <f>G34</f>
        <v>0</v>
      </c>
      <c r="H88" s="53"/>
      <c r="I88" s="17" t="str">
        <f>I34</f>
        <v>SHUMA E KËRKUAR NETO</v>
      </c>
      <c r="J88" s="18">
        <f t="shared" ref="J88:O88" si="31">B72-J82</f>
        <v>32516</v>
      </c>
      <c r="K88" s="18">
        <f t="shared" si="31"/>
        <v>30223</v>
      </c>
      <c r="L88" s="18">
        <f t="shared" si="31"/>
        <v>33379</v>
      </c>
      <c r="M88" s="18">
        <f t="shared" si="31"/>
        <v>52136</v>
      </c>
      <c r="N88" s="18">
        <f t="shared" si="31"/>
        <v>44754</v>
      </c>
      <c r="O88" s="18">
        <f t="shared" si="31"/>
        <v>41906</v>
      </c>
    </row>
    <row r="89" spans="1:15" ht="12.75" x14ac:dyDescent="0.2">
      <c r="A89" s="124" t="str">
        <f t="shared" si="27"/>
        <v>Pagat</v>
      </c>
      <c r="B89" s="941">
        <f t="shared" si="27"/>
        <v>600</v>
      </c>
      <c r="C89" s="942">
        <f t="shared" si="27"/>
        <v>0</v>
      </c>
      <c r="D89" s="943">
        <f t="shared" si="27"/>
        <v>0</v>
      </c>
      <c r="E89" s="37">
        <v>22622</v>
      </c>
      <c r="F89" s="37">
        <v>22622</v>
      </c>
      <c r="G89" s="37">
        <v>22622</v>
      </c>
      <c r="H89" s="53"/>
      <c r="I89" s="53"/>
      <c r="J89" s="53"/>
      <c r="K89" s="53"/>
      <c r="L89" s="14"/>
      <c r="M89" s="54"/>
    </row>
    <row r="90" spans="1:15" ht="12.75" x14ac:dyDescent="0.2">
      <c r="A90" s="124" t="str">
        <f t="shared" si="27"/>
        <v>Sigurimet Shoqërore</v>
      </c>
      <c r="B90" s="941">
        <f t="shared" si="27"/>
        <v>601</v>
      </c>
      <c r="C90" s="942">
        <f t="shared" si="27"/>
        <v>0</v>
      </c>
      <c r="D90" s="943">
        <f t="shared" si="27"/>
        <v>0</v>
      </c>
      <c r="E90" s="37">
        <v>3778</v>
      </c>
      <c r="F90" s="37">
        <v>3778</v>
      </c>
      <c r="G90" s="37">
        <v>3778</v>
      </c>
      <c r="H90" s="53"/>
    </row>
    <row r="91" spans="1:15" ht="12.75" x14ac:dyDescent="0.2">
      <c r="A91" s="124" t="str">
        <f t="shared" si="27"/>
        <v>Mallra dhe shërbime</v>
      </c>
      <c r="B91" s="941">
        <f t="shared" si="27"/>
        <v>602</v>
      </c>
      <c r="C91" s="942">
        <f t="shared" si="27"/>
        <v>0</v>
      </c>
      <c r="D91" s="943">
        <f t="shared" si="27"/>
        <v>0</v>
      </c>
      <c r="E91" s="37">
        <v>84698</v>
      </c>
      <c r="F91" s="37">
        <v>81740</v>
      </c>
      <c r="G91" s="37">
        <v>81740</v>
      </c>
      <c r="H91" s="53"/>
      <c r="I91" s="252" t="str">
        <f>I37</f>
        <v>Angazhimet</v>
      </c>
      <c r="J91" s="1002" t="str">
        <f>J37</f>
        <v>Vlera Totale për Aktivitet</v>
      </c>
      <c r="K91" s="1003"/>
      <c r="L91" s="1004"/>
      <c r="M91" s="129">
        <f>VLOOKUP($A67,'(C5) Angazhimet'!$A$8:$F$168,4,FALSE)</f>
        <v>79780</v>
      </c>
      <c r="N91" s="129">
        <f>VLOOKUP($A67,'(C5) Angazhimet'!$A$8:$F$168,5,FALSE)</f>
        <v>79780</v>
      </c>
      <c r="O91" s="129">
        <f>VLOOKUP($A67,'(C5) Angazhimet'!$A$8:$F$168,6,FALSE)</f>
        <v>79780</v>
      </c>
    </row>
    <row r="92" spans="1:15" ht="12.75" x14ac:dyDescent="0.2">
      <c r="A92" s="124" t="str">
        <f t="shared" si="27"/>
        <v>Subvencione</v>
      </c>
      <c r="B92" s="941">
        <f t="shared" si="27"/>
        <v>603</v>
      </c>
      <c r="C92" s="942">
        <f t="shared" si="27"/>
        <v>0</v>
      </c>
      <c r="D92" s="943">
        <f t="shared" si="27"/>
        <v>0</v>
      </c>
      <c r="E92" s="37"/>
      <c r="F92" s="37"/>
      <c r="G92" s="37"/>
      <c r="H92" s="53"/>
      <c r="I92" s="318" t="str">
        <f>I38</f>
        <v>Qëllime</v>
      </c>
      <c r="J92" s="1002" t="str">
        <f>J38</f>
        <v>Shpenzimet kapitale</v>
      </c>
      <c r="K92" s="1003"/>
      <c r="L92" s="1004"/>
      <c r="M92" s="128"/>
      <c r="N92" s="128"/>
      <c r="O92" s="132"/>
    </row>
    <row r="93" spans="1:15" ht="12.75" x14ac:dyDescent="0.2">
      <c r="A93" s="124" t="str">
        <f t="shared" si="27"/>
        <v>Të tjera transferta korrente të brendshme</v>
      </c>
      <c r="B93" s="941">
        <f t="shared" si="27"/>
        <v>604</v>
      </c>
      <c r="C93" s="942">
        <f t="shared" si="27"/>
        <v>0</v>
      </c>
      <c r="D93" s="943">
        <f t="shared" si="27"/>
        <v>0</v>
      </c>
      <c r="E93" s="37"/>
      <c r="F93" s="37"/>
      <c r="G93" s="37"/>
      <c r="H93" s="53"/>
      <c r="I93" s="315"/>
      <c r="J93" s="1002" t="str">
        <f>J39</f>
        <v>Mallra dhe shërbime</v>
      </c>
      <c r="K93" s="1003"/>
      <c r="L93" s="1004"/>
      <c r="M93" s="128">
        <v>79780</v>
      </c>
      <c r="N93" s="128">
        <v>79780</v>
      </c>
      <c r="O93" s="128">
        <v>79780</v>
      </c>
    </row>
    <row r="94" spans="1:15" ht="12.75" x14ac:dyDescent="0.2">
      <c r="A94" s="124" t="str">
        <f t="shared" si="27"/>
        <v>Transferta korrente të huaja</v>
      </c>
      <c r="B94" s="941">
        <f t="shared" si="27"/>
        <v>605</v>
      </c>
      <c r="C94" s="942">
        <f t="shared" si="27"/>
        <v>0</v>
      </c>
      <c r="D94" s="943">
        <f t="shared" si="27"/>
        <v>0</v>
      </c>
      <c r="E94" s="37"/>
      <c r="F94" s="37"/>
      <c r="G94" s="37"/>
      <c r="H94" s="53"/>
      <c r="I94" s="315"/>
      <c r="J94" s="1002" t="str">
        <f>J40</f>
        <v>Qëllime të mëtejshme</v>
      </c>
      <c r="K94" s="1003"/>
      <c r="L94" s="1004"/>
      <c r="M94" s="128"/>
      <c r="N94" s="128"/>
      <c r="O94" s="132"/>
    </row>
    <row r="95" spans="1:15" ht="12.75" x14ac:dyDescent="0.2">
      <c r="A95" s="124" t="str">
        <f t="shared" si="27"/>
        <v>Transferta për Buxhetet Familiare dhe Individët</v>
      </c>
      <c r="B95" s="941">
        <f t="shared" si="27"/>
        <v>606</v>
      </c>
      <c r="C95" s="942">
        <f t="shared" si="27"/>
        <v>0</v>
      </c>
      <c r="D95" s="943">
        <f t="shared" si="27"/>
        <v>0</v>
      </c>
      <c r="E95" s="37">
        <v>679</v>
      </c>
      <c r="F95" s="37">
        <v>679</v>
      </c>
      <c r="G95" s="37">
        <v>679</v>
      </c>
      <c r="H95" s="53"/>
      <c r="I95" s="315"/>
      <c r="J95" s="998"/>
      <c r="K95" s="998"/>
      <c r="L95" s="998"/>
      <c r="M95" s="344" t="str">
        <f>IF(SUM(M92:M94)=M91,"OK","STOP")</f>
        <v>OK</v>
      </c>
      <c r="N95" s="344" t="str">
        <f>IF(SUM(N92:N94)=N91,"OK","STOP")</f>
        <v>OK</v>
      </c>
      <c r="O95" s="344" t="str">
        <f>IF(SUM(O92:O94)=O91,"OK","STOP")</f>
        <v>OK</v>
      </c>
    </row>
    <row r="96" spans="1:15" ht="12.75" x14ac:dyDescent="0.2">
      <c r="A96" s="648" t="str">
        <f t="shared" si="27"/>
        <v>Shpenzimet kapitale</v>
      </c>
      <c r="B96" s="968" t="str">
        <f t="shared" si="27"/>
        <v>230 / 231</v>
      </c>
      <c r="C96" s="969">
        <f t="shared" si="27"/>
        <v>0</v>
      </c>
      <c r="D96" s="970">
        <f t="shared" si="27"/>
        <v>0</v>
      </c>
      <c r="E96" s="129"/>
      <c r="F96" s="129"/>
      <c r="G96" s="129"/>
      <c r="H96" s="53"/>
      <c r="I96" s="421" t="str">
        <f>I43</f>
        <v>Shpjegimet teknike</v>
      </c>
      <c r="J96" s="10"/>
      <c r="K96" s="10"/>
      <c r="L96" s="10"/>
      <c r="M96" s="10"/>
      <c r="N96" s="10"/>
      <c r="O96" s="10"/>
    </row>
    <row r="97" spans="1:15" ht="12.75" x14ac:dyDescent="0.2">
      <c r="A97" s="124" t="str">
        <f t="shared" si="27"/>
        <v>Rezerva</v>
      </c>
      <c r="B97" s="941">
        <f t="shared" si="27"/>
        <v>609</v>
      </c>
      <c r="C97" s="942">
        <f t="shared" si="27"/>
        <v>0</v>
      </c>
      <c r="D97" s="943">
        <f t="shared" si="27"/>
        <v>0</v>
      </c>
      <c r="E97" s="37"/>
      <c r="F97" s="37"/>
      <c r="G97" s="37"/>
      <c r="H97" s="53"/>
      <c r="I97" s="419">
        <f>M70</f>
        <v>2022</v>
      </c>
      <c r="J97" s="983"/>
      <c r="K97" s="984"/>
      <c r="L97" s="984"/>
      <c r="M97" s="984"/>
      <c r="N97" s="984"/>
      <c r="O97" s="985"/>
    </row>
    <row r="98" spans="1:15" ht="12.75" x14ac:dyDescent="0.2">
      <c r="A98" s="124" t="str">
        <f t="shared" si="27"/>
        <v>Interesa per kredi direkte ose bono</v>
      </c>
      <c r="B98" s="971">
        <f t="shared" si="27"/>
        <v>650</v>
      </c>
      <c r="C98" s="972">
        <f t="shared" si="27"/>
        <v>0</v>
      </c>
      <c r="D98" s="973">
        <f t="shared" si="27"/>
        <v>0</v>
      </c>
      <c r="E98" s="37"/>
      <c r="F98" s="37"/>
      <c r="G98" s="37"/>
      <c r="H98" s="53"/>
      <c r="I98" s="420"/>
      <c r="J98" s="986"/>
      <c r="K98" s="987"/>
      <c r="L98" s="987"/>
      <c r="M98" s="987"/>
      <c r="N98" s="987"/>
      <c r="O98" s="988"/>
    </row>
    <row r="99" spans="1:15" ht="12.75" x14ac:dyDescent="0.2">
      <c r="A99" s="252" t="str">
        <f>A45</f>
        <v>Të tjera</v>
      </c>
      <c r="B99" s="941" t="str">
        <f>B45</f>
        <v>69 / ?</v>
      </c>
      <c r="C99" s="942">
        <f>C45</f>
        <v>0</v>
      </c>
      <c r="D99" s="439" t="str">
        <f>IF(OR(E99&lt;0,F99&lt;0,G99&lt;0),"STOP","OK!")</f>
        <v>OK!</v>
      </c>
      <c r="E99" s="130">
        <f>-E87+E72-(SUM(E89:E98))</f>
        <v>0</v>
      </c>
      <c r="F99" s="308">
        <f t="shared" ref="F99:G99" si="32">-F87+F72-(SUM(F89:F98))</f>
        <v>0</v>
      </c>
      <c r="G99" s="308">
        <f t="shared" si="32"/>
        <v>0</v>
      </c>
      <c r="H99" s="53"/>
      <c r="I99" s="419">
        <f>N70</f>
        <v>2023</v>
      </c>
      <c r="J99" s="983"/>
      <c r="K99" s="984"/>
      <c r="L99" s="984"/>
      <c r="M99" s="984"/>
      <c r="N99" s="984"/>
      <c r="O99" s="985"/>
    </row>
    <row r="100" spans="1:15" ht="12.75" x14ac:dyDescent="0.2">
      <c r="A100" s="124" t="str">
        <f>A46</f>
        <v>SHPENZIME KORRENTE</v>
      </c>
      <c r="B100" s="974"/>
      <c r="C100" s="975"/>
      <c r="D100" s="976"/>
      <c r="E100" s="129">
        <f>SUM(E89:E99)</f>
        <v>111777</v>
      </c>
      <c r="F100" s="129">
        <f t="shared" ref="F100:G100" si="33">SUM(F89:F99)</f>
        <v>108819</v>
      </c>
      <c r="G100" s="129">
        <f t="shared" si="33"/>
        <v>108819</v>
      </c>
      <c r="H100" s="53"/>
      <c r="I100" s="420"/>
      <c r="J100" s="989"/>
      <c r="K100" s="990"/>
      <c r="L100" s="990"/>
      <c r="M100" s="990"/>
      <c r="N100" s="990"/>
      <c r="O100" s="991"/>
    </row>
    <row r="101" spans="1:15" ht="12.75" x14ac:dyDescent="0.2">
      <c r="A101" s="125"/>
      <c r="B101" s="210"/>
      <c r="C101" s="126"/>
      <c r="D101" s="126"/>
      <c r="E101" s="10"/>
      <c r="F101" s="10"/>
      <c r="G101" s="133"/>
      <c r="H101" s="53"/>
      <c r="I101" s="419">
        <f>O70</f>
        <v>2024</v>
      </c>
      <c r="J101" s="983"/>
      <c r="K101" s="984"/>
      <c r="L101" s="984"/>
      <c r="M101" s="984"/>
      <c r="N101" s="984"/>
      <c r="O101" s="985"/>
    </row>
    <row r="102" spans="1:15" ht="12.75" x14ac:dyDescent="0.2">
      <c r="A102" s="137" t="str">
        <f>A48</f>
        <v>SHPENZIME TË PRITSHME</v>
      </c>
      <c r="B102" s="34">
        <f>B72</f>
        <v>109022</v>
      </c>
      <c r="C102" s="34">
        <f t="shared" ref="C102:D102" si="34">C72</f>
        <v>74491</v>
      </c>
      <c r="D102" s="34">
        <f t="shared" si="34"/>
        <v>95801</v>
      </c>
      <c r="E102" s="129">
        <f>E87+E100</f>
        <v>112877</v>
      </c>
      <c r="F102" s="129">
        <f>F87+F100</f>
        <v>108819</v>
      </c>
      <c r="G102" s="129">
        <f t="shared" ref="G102" si="35">G87+G100</f>
        <v>108819</v>
      </c>
      <c r="H102" s="53"/>
      <c r="I102" s="420"/>
      <c r="J102" s="989"/>
      <c r="K102" s="990"/>
      <c r="L102" s="990"/>
      <c r="M102" s="990"/>
      <c r="N102" s="990"/>
      <c r="O102" s="991"/>
    </row>
    <row r="105" spans="1:15" ht="17.25" customHeight="1" x14ac:dyDescent="0.2">
      <c r="A105" s="213" t="str">
        <f t="shared" ref="A105:O105" si="36">A66</f>
        <v>Nënfunksioni 10</v>
      </c>
      <c r="B105" s="937" t="str">
        <f t="shared" si="36"/>
        <v>051 Menaxhimi i i mbetjeve</v>
      </c>
      <c r="C105" s="937">
        <f t="shared" si="36"/>
        <v>0</v>
      </c>
      <c r="D105" s="937">
        <f t="shared" si="36"/>
        <v>0</v>
      </c>
      <c r="E105" s="937">
        <f t="shared" si="36"/>
        <v>0</v>
      </c>
      <c r="F105" s="937">
        <f t="shared" si="36"/>
        <v>0</v>
      </c>
      <c r="G105" s="937">
        <f t="shared" si="36"/>
        <v>0</v>
      </c>
      <c r="H105" s="937">
        <f t="shared" si="36"/>
        <v>0</v>
      </c>
      <c r="I105" s="937">
        <f t="shared" si="36"/>
        <v>0</v>
      </c>
      <c r="J105" s="937">
        <f t="shared" si="36"/>
        <v>0</v>
      </c>
      <c r="K105" s="937">
        <f t="shared" si="36"/>
        <v>0</v>
      </c>
      <c r="L105" s="937">
        <f t="shared" si="36"/>
        <v>0</v>
      </c>
      <c r="M105" s="937">
        <f t="shared" si="36"/>
        <v>0</v>
      </c>
      <c r="N105" s="937">
        <f t="shared" si="36"/>
        <v>0</v>
      </c>
      <c r="O105" s="937">
        <f t="shared" si="36"/>
        <v>0</v>
      </c>
    </row>
    <row r="106" spans="1:15" ht="17.25" customHeight="1" x14ac:dyDescent="0.2">
      <c r="A106" s="276" t="str">
        <f>A7</f>
        <v>Programi 10b</v>
      </c>
      <c r="B106" s="937">
        <f>C7</f>
        <v>0</v>
      </c>
      <c r="C106" s="937" t="e">
        <f>#REF!</f>
        <v>#REF!</v>
      </c>
      <c r="D106" s="937" t="e">
        <f>#REF!</f>
        <v>#REF!</v>
      </c>
      <c r="E106" s="937" t="e">
        <f>#REF!</f>
        <v>#REF!</v>
      </c>
      <c r="F106" s="937" t="e">
        <f>#REF!</f>
        <v>#REF!</v>
      </c>
      <c r="G106" s="937" t="e">
        <f>#REF!</f>
        <v>#REF!</v>
      </c>
      <c r="H106" s="937" t="e">
        <f>#REF!</f>
        <v>#REF!</v>
      </c>
      <c r="I106" s="937" t="e">
        <f>#REF!</f>
        <v>#REF!</v>
      </c>
      <c r="J106" s="937" t="e">
        <f>#REF!</f>
        <v>#REF!</v>
      </c>
      <c r="K106" s="937" t="e">
        <f>#REF!</f>
        <v>#REF!</v>
      </c>
      <c r="L106" s="937" t="e">
        <f>#REF!</f>
        <v>#REF!</v>
      </c>
      <c r="M106" s="937" t="e">
        <f>#REF!</f>
        <v>#REF!</v>
      </c>
      <c r="N106" s="937" t="e">
        <f>#REF!</f>
        <v>#REF!</v>
      </c>
      <c r="O106" s="937" t="e">
        <f>#REF!</f>
        <v>#REF!</v>
      </c>
    </row>
    <row r="107" spans="1:15" ht="17.25" customHeight="1" x14ac:dyDescent="0.2">
      <c r="A107" s="646">
        <f>'(B3) Struktura Funksionale'!B61</f>
        <v>0</v>
      </c>
      <c r="B107" s="568"/>
      <c r="C107" s="568"/>
      <c r="D107" s="568"/>
      <c r="E107" s="568"/>
      <c r="F107" s="568"/>
      <c r="G107" s="568"/>
      <c r="H107" s="568"/>
      <c r="I107" s="568"/>
      <c r="J107" s="568"/>
      <c r="K107" s="568"/>
      <c r="L107" s="568"/>
      <c r="M107" s="568"/>
      <c r="N107" s="568"/>
      <c r="O107" s="569"/>
    </row>
    <row r="108" spans="1:15" ht="24.75" customHeight="1" x14ac:dyDescent="0.2">
      <c r="A108" s="964" t="str">
        <f t="shared" ref="A108:G108" si="37">A69</f>
        <v>SHPENZIME TË PRITSHME</v>
      </c>
      <c r="B108" s="965">
        <f t="shared" si="37"/>
        <v>0</v>
      </c>
      <c r="C108" s="965">
        <f t="shared" si="37"/>
        <v>0</v>
      </c>
      <c r="D108" s="965">
        <f t="shared" si="37"/>
        <v>0</v>
      </c>
      <c r="E108" s="965">
        <f t="shared" si="37"/>
        <v>0</v>
      </c>
      <c r="F108" s="965">
        <f t="shared" si="37"/>
        <v>0</v>
      </c>
      <c r="G108" s="966">
        <f t="shared" si="37"/>
        <v>0</v>
      </c>
      <c r="H108" s="131"/>
      <c r="I108" s="967" t="str">
        <f t="shared" ref="I108:O108" si="38">I69</f>
        <v xml:space="preserve">TË ARDHURAT E PRITSHME </v>
      </c>
      <c r="J108" s="965">
        <f t="shared" si="38"/>
        <v>0</v>
      </c>
      <c r="K108" s="965">
        <f t="shared" si="38"/>
        <v>0</v>
      </c>
      <c r="L108" s="965">
        <f t="shared" si="38"/>
        <v>0</v>
      </c>
      <c r="M108" s="965">
        <f t="shared" si="38"/>
        <v>0</v>
      </c>
      <c r="N108" s="965">
        <f t="shared" si="38"/>
        <v>0</v>
      </c>
      <c r="O108" s="966">
        <f t="shared" si="38"/>
        <v>0</v>
      </c>
    </row>
    <row r="109" spans="1:15" ht="21" customHeight="1" x14ac:dyDescent="0.2">
      <c r="A109" s="211"/>
      <c r="B109" s="417">
        <f t="shared" ref="B109:G109" si="39">B70</f>
        <v>2019</v>
      </c>
      <c r="C109" s="417">
        <f t="shared" si="39"/>
        <v>2020</v>
      </c>
      <c r="D109" s="417">
        <f t="shared" si="39"/>
        <v>2021</v>
      </c>
      <c r="E109" s="251">
        <f t="shared" si="39"/>
        <v>2022</v>
      </c>
      <c r="F109" s="251">
        <f t="shared" si="39"/>
        <v>2023</v>
      </c>
      <c r="G109" s="251">
        <f t="shared" si="39"/>
        <v>2024</v>
      </c>
      <c r="H109" s="212"/>
      <c r="I109" s="414"/>
      <c r="J109" s="417">
        <f t="shared" ref="J109:O109" si="40">J70</f>
        <v>2019</v>
      </c>
      <c r="K109" s="417">
        <f t="shared" si="40"/>
        <v>2020</v>
      </c>
      <c r="L109" s="417">
        <f t="shared" si="40"/>
        <v>2021</v>
      </c>
      <c r="M109" s="251">
        <f t="shared" si="40"/>
        <v>2022</v>
      </c>
      <c r="N109" s="251">
        <f t="shared" si="40"/>
        <v>2023</v>
      </c>
      <c r="O109" s="251">
        <f t="shared" si="40"/>
        <v>2024</v>
      </c>
    </row>
    <row r="110" spans="1:15" ht="12.75" x14ac:dyDescent="0.2">
      <c r="A110" s="423"/>
      <c r="B110" s="391"/>
      <c r="C110" s="425"/>
      <c r="D110" s="426"/>
      <c r="E110" s="349"/>
      <c r="F110" s="349"/>
      <c r="G110" s="350"/>
      <c r="H110" s="131"/>
      <c r="I110" s="423"/>
      <c r="J110" s="424"/>
      <c r="K110" s="347"/>
      <c r="L110" s="348"/>
      <c r="M110" s="349"/>
      <c r="N110" s="349"/>
      <c r="O110" s="350"/>
    </row>
    <row r="111" spans="1:15" ht="12.75" x14ac:dyDescent="0.2">
      <c r="A111" s="137" t="str">
        <f>A72</f>
        <v>SHPENZIME TË PRITSHME</v>
      </c>
      <c r="B111" s="34">
        <f>VLOOKUP(A106,'(C1) Shpenzimet vitet e kaluara'!A$9:O$177,5,FALSE)</f>
        <v>0</v>
      </c>
      <c r="C111" s="34">
        <f>VLOOKUP(A106,'(C1) Shpenzimet vitet e kaluara'!A$9:O$177,9,FALSE)</f>
        <v>0</v>
      </c>
      <c r="D111" s="34">
        <f>VLOOKUP(A106,'(C1) Shpenzimet vitet e kaluara'!A$9:O$177,13,FALSE)</f>
        <v>0</v>
      </c>
      <c r="E111" s="37"/>
      <c r="F111" s="37"/>
      <c r="G111" s="37"/>
      <c r="H111" s="131"/>
      <c r="I111" s="938" t="str">
        <f t="shared" ref="I111:O111" si="41">I72</f>
        <v>VLERËSIM I ARDHURAVE NGA TARIFAT</v>
      </c>
      <c r="J111" s="939">
        <f t="shared" si="41"/>
        <v>0</v>
      </c>
      <c r="K111" s="939">
        <f t="shared" si="41"/>
        <v>0</v>
      </c>
      <c r="L111" s="939">
        <f t="shared" si="41"/>
        <v>0</v>
      </c>
      <c r="M111" s="939">
        <f t="shared" si="41"/>
        <v>0</v>
      </c>
      <c r="N111" s="939">
        <f t="shared" si="41"/>
        <v>0</v>
      </c>
      <c r="O111" s="940">
        <f t="shared" si="41"/>
        <v>0</v>
      </c>
    </row>
    <row r="112" spans="1:15" ht="12.75" x14ac:dyDescent="0.2">
      <c r="A112" s="125"/>
      <c r="B112" s="210"/>
      <c r="C112" s="126"/>
      <c r="D112" s="126"/>
      <c r="E112" s="10"/>
      <c r="F112" s="10"/>
      <c r="G112" s="133"/>
      <c r="H112" s="10"/>
      <c r="I112" s="137" t="str">
        <f>I73</f>
        <v>VLERËSIM I ARDHURAVE NGA TARIFAT</v>
      </c>
      <c r="J112" s="35">
        <f>VLOOKUP($A106,'(C1) Shpenzimet vitet e kaluara'!$A$9:$O$177,6,FALSE)</f>
        <v>0</v>
      </c>
      <c r="K112" s="35">
        <f>VLOOKUP($A106,'(C1) Shpenzimet vitet e kaluara'!$A$9:$O$177,10,FALSE)</f>
        <v>0</v>
      </c>
      <c r="L112" s="35">
        <f>VLOOKUP($A106,'(C1) Shpenzimet vitet e kaluara'!$A$9:$O$177,14,FALSE)</f>
        <v>0</v>
      </c>
      <c r="M112" s="37"/>
      <c r="N112" s="37"/>
      <c r="O112" s="37"/>
    </row>
    <row r="113" spans="1:15" ht="12.75" x14ac:dyDescent="0.2">
      <c r="A113" s="944" t="str">
        <f t="shared" ref="A113:G114" si="42">A74</f>
        <v>SHPENZIME TË PRITSHME</v>
      </c>
      <c r="B113" s="945">
        <f t="shared" si="42"/>
        <v>0</v>
      </c>
      <c r="C113" s="945">
        <f t="shared" si="42"/>
        <v>0</v>
      </c>
      <c r="D113" s="945">
        <f t="shared" si="42"/>
        <v>0</v>
      </c>
      <c r="E113" s="945">
        <f t="shared" si="42"/>
        <v>0</v>
      </c>
      <c r="F113" s="945">
        <f t="shared" si="42"/>
        <v>0</v>
      </c>
      <c r="G113" s="946">
        <f t="shared" si="42"/>
        <v>0</v>
      </c>
      <c r="H113" s="10"/>
    </row>
    <row r="114" spans="1:15" ht="12.75" x14ac:dyDescent="0.2">
      <c r="A114" s="938" t="str">
        <f t="shared" si="42"/>
        <v>KOSTO DIREKTE PËR PROJEKTET DHE SHPENZIMET KAPITALE</v>
      </c>
      <c r="B114" s="939">
        <f t="shared" si="42"/>
        <v>0</v>
      </c>
      <c r="C114" s="939">
        <f t="shared" si="42"/>
        <v>0</v>
      </c>
      <c r="D114" s="939">
        <f t="shared" si="42"/>
        <v>0</v>
      </c>
      <c r="E114" s="939">
        <f t="shared" si="42"/>
        <v>0</v>
      </c>
      <c r="F114" s="939">
        <f t="shared" si="42"/>
        <v>0</v>
      </c>
      <c r="G114" s="940">
        <f t="shared" si="42"/>
        <v>0</v>
      </c>
      <c r="H114" s="31"/>
      <c r="I114" s="938" t="str">
        <f t="shared" ref="I114:I119" si="43">I75</f>
        <v>VLERËSIMI I TË ARDHURAVE ME DESTINACION</v>
      </c>
      <c r="J114" s="939"/>
      <c r="K114" s="939"/>
      <c r="L114" s="939"/>
      <c r="M114" s="939"/>
      <c r="N114" s="939"/>
      <c r="O114" s="940"/>
    </row>
    <row r="115" spans="1:15" ht="12.75" x14ac:dyDescent="0.2">
      <c r="A115" s="124" t="str">
        <f t="shared" ref="A115:D137" si="44">A76</f>
        <v>Pagat</v>
      </c>
      <c r="B115" s="941">
        <f t="shared" si="44"/>
        <v>600</v>
      </c>
      <c r="C115" s="942">
        <f t="shared" si="44"/>
        <v>0</v>
      </c>
      <c r="D115" s="943">
        <f t="shared" si="44"/>
        <v>0</v>
      </c>
      <c r="E115" s="129"/>
      <c r="F115" s="129"/>
      <c r="G115" s="129"/>
      <c r="H115" s="31"/>
      <c r="I115" s="390" t="str">
        <f t="shared" si="43"/>
        <v>Transferta e kushtëzuar</v>
      </c>
      <c r="J115" s="387"/>
      <c r="K115" s="389"/>
      <c r="L115" s="388"/>
      <c r="M115" s="128"/>
      <c r="N115" s="128"/>
      <c r="O115" s="132"/>
    </row>
    <row r="116" spans="1:15" ht="12.75" x14ac:dyDescent="0.2">
      <c r="A116" s="124" t="str">
        <f t="shared" si="44"/>
        <v>Sigurimet Shoqërore</v>
      </c>
      <c r="B116" s="941">
        <f t="shared" si="44"/>
        <v>601</v>
      </c>
      <c r="C116" s="942">
        <f t="shared" si="44"/>
        <v>0</v>
      </c>
      <c r="D116" s="943">
        <f t="shared" si="44"/>
        <v>0</v>
      </c>
      <c r="E116" s="129"/>
      <c r="F116" s="129"/>
      <c r="G116" s="129"/>
      <c r="H116" s="31"/>
      <c r="I116" s="390" t="str">
        <f t="shared" si="43"/>
        <v>Trasferta Specifike</v>
      </c>
      <c r="J116" s="387"/>
      <c r="K116" s="389"/>
      <c r="L116" s="388"/>
      <c r="M116" s="128"/>
      <c r="N116" s="128"/>
      <c r="O116" s="132"/>
    </row>
    <row r="117" spans="1:15" ht="12.75" x14ac:dyDescent="0.2">
      <c r="A117" s="124" t="str">
        <f t="shared" si="44"/>
        <v>Mallra dhe shërbime</v>
      </c>
      <c r="B117" s="941">
        <f t="shared" si="44"/>
        <v>602</v>
      </c>
      <c r="C117" s="942">
        <f t="shared" si="44"/>
        <v>0</v>
      </c>
      <c r="D117" s="943">
        <f t="shared" si="44"/>
        <v>0</v>
      </c>
      <c r="E117" s="129"/>
      <c r="F117" s="129"/>
      <c r="G117" s="129"/>
      <c r="H117" s="53"/>
      <c r="I117" s="390" t="str">
        <f t="shared" si="43"/>
        <v>Trashëgimi me destinacion</v>
      </c>
      <c r="J117" s="387"/>
      <c r="K117" s="389"/>
      <c r="L117" s="388"/>
      <c r="M117" s="302">
        <f>VLOOKUP($A106,'(C4) Trashëgimi me destinacion'!$A$8:$F$168,4,FALSE)</f>
        <v>0</v>
      </c>
      <c r="N117" s="548">
        <f>VLOOKUP($A106,'(C4) Trashëgimi me destinacion'!$A$8:$F$168,5,FALSE)</f>
        <v>0</v>
      </c>
      <c r="O117" s="548">
        <f>VLOOKUP($A106,'(C4) Trashëgimi me destinacion'!$A$8:$F$168,6,FALSE)</f>
        <v>0</v>
      </c>
    </row>
    <row r="118" spans="1:15" ht="12.75" x14ac:dyDescent="0.2">
      <c r="A118" s="124" t="str">
        <f t="shared" si="44"/>
        <v>Subvencione</v>
      </c>
      <c r="B118" s="941">
        <f t="shared" si="44"/>
        <v>603</v>
      </c>
      <c r="C118" s="942">
        <f t="shared" si="44"/>
        <v>0</v>
      </c>
      <c r="D118" s="943">
        <f t="shared" si="44"/>
        <v>0</v>
      </c>
      <c r="E118" s="129"/>
      <c r="F118" s="129"/>
      <c r="G118" s="129"/>
      <c r="H118" s="8"/>
      <c r="I118" s="390" t="str">
        <f t="shared" si="43"/>
        <v>Burime të tjera (përfshirë gjobat)</v>
      </c>
      <c r="J118" s="387"/>
      <c r="K118" s="389"/>
      <c r="L118" s="388"/>
      <c r="M118" s="128"/>
      <c r="N118" s="128"/>
      <c r="O118" s="132"/>
    </row>
    <row r="119" spans="1:15" ht="12.75" x14ac:dyDescent="0.2">
      <c r="A119" s="124" t="str">
        <f t="shared" si="44"/>
        <v>Të tjera transferta korrente të brendshme</v>
      </c>
      <c r="B119" s="941">
        <f t="shared" si="44"/>
        <v>604</v>
      </c>
      <c r="C119" s="942">
        <f t="shared" si="44"/>
        <v>0</v>
      </c>
      <c r="D119" s="943">
        <f t="shared" si="44"/>
        <v>0</v>
      </c>
      <c r="E119" s="129"/>
      <c r="F119" s="129"/>
      <c r="G119" s="129"/>
      <c r="H119" s="53"/>
      <c r="I119" s="390" t="str">
        <f t="shared" si="43"/>
        <v>VLERËSIMI I TË ARDHURAVE ME DESTINACION</v>
      </c>
      <c r="J119" s="35">
        <f>VLOOKUP($A106,'(C1) Shpenzimet vitet e kaluara'!$A$9:$O$177,7,FALSE)</f>
        <v>0</v>
      </c>
      <c r="K119" s="35">
        <f>VLOOKUP($A106,'(C1) Shpenzimet vitet e kaluara'!$A$9:$O$177,11,FALSE)</f>
        <v>0</v>
      </c>
      <c r="L119" s="35">
        <f>VLOOKUP($A106,'(C1) Shpenzimet vitet e kaluara'!$A$9:$O$177,15,FALSE)</f>
        <v>0</v>
      </c>
      <c r="M119" s="129">
        <f>SUM(M115:M118)</f>
        <v>0</v>
      </c>
      <c r="N119" s="129">
        <f t="shared" ref="N119:O119" si="45">SUM(N115:N118)</f>
        <v>0</v>
      </c>
      <c r="O119" s="129">
        <f t="shared" si="45"/>
        <v>0</v>
      </c>
    </row>
    <row r="120" spans="1:15" ht="12.75" x14ac:dyDescent="0.2">
      <c r="A120" s="124" t="str">
        <f t="shared" si="44"/>
        <v>Transferta korrente të huaja</v>
      </c>
      <c r="B120" s="941">
        <f t="shared" si="44"/>
        <v>605</v>
      </c>
      <c r="C120" s="942">
        <f t="shared" si="44"/>
        <v>0</v>
      </c>
      <c r="D120" s="943">
        <f t="shared" si="44"/>
        <v>0</v>
      </c>
      <c r="E120" s="129"/>
      <c r="F120" s="129"/>
      <c r="G120" s="129"/>
      <c r="H120" s="53"/>
    </row>
    <row r="121" spans="1:15" ht="12.75" x14ac:dyDescent="0.2">
      <c r="A121" s="124" t="str">
        <f t="shared" si="44"/>
        <v>Transferta për Buxhetet Familiare dhe Individët</v>
      </c>
      <c r="B121" s="941">
        <f t="shared" si="44"/>
        <v>606</v>
      </c>
      <c r="C121" s="942">
        <f t="shared" si="44"/>
        <v>0</v>
      </c>
      <c r="D121" s="943">
        <f t="shared" si="44"/>
        <v>0</v>
      </c>
      <c r="E121" s="129"/>
      <c r="F121" s="129"/>
      <c r="G121" s="129"/>
      <c r="H121" s="53"/>
      <c r="I121" s="137" t="str">
        <f>I82</f>
        <v xml:space="preserve">TË ARDHURAT E PRITSHME </v>
      </c>
      <c r="J121" s="34">
        <f>J112+J119</f>
        <v>0</v>
      </c>
      <c r="K121" s="34">
        <f>K112+K119</f>
        <v>0</v>
      </c>
      <c r="L121" s="34">
        <f>L112+L119</f>
        <v>0</v>
      </c>
      <c r="M121" s="129">
        <f>M119+M112</f>
        <v>0</v>
      </c>
      <c r="N121" s="129">
        <f>N119+N112</f>
        <v>0</v>
      </c>
      <c r="O121" s="129">
        <f>O119+O112</f>
        <v>0</v>
      </c>
    </row>
    <row r="122" spans="1:15" ht="12.75" x14ac:dyDescent="0.2">
      <c r="A122" s="124" t="str">
        <f t="shared" si="44"/>
        <v>Shpenzimet kapitale</v>
      </c>
      <c r="B122" s="941" t="str">
        <f t="shared" si="44"/>
        <v>230 / 231</v>
      </c>
      <c r="C122" s="942">
        <f t="shared" si="44"/>
        <v>0</v>
      </c>
      <c r="D122" s="943">
        <f t="shared" si="44"/>
        <v>0</v>
      </c>
      <c r="E122" s="37"/>
      <c r="F122" s="37"/>
      <c r="G122" s="37"/>
      <c r="H122" s="53"/>
    </row>
    <row r="123" spans="1:15" ht="12.75" x14ac:dyDescent="0.2">
      <c r="A123" s="124" t="str">
        <f t="shared" si="44"/>
        <v>Rezerva</v>
      </c>
      <c r="B123" s="941">
        <f t="shared" si="44"/>
        <v>609</v>
      </c>
      <c r="C123" s="942">
        <f t="shared" si="44"/>
        <v>0</v>
      </c>
      <c r="D123" s="943">
        <f t="shared" si="44"/>
        <v>0</v>
      </c>
      <c r="E123" s="129"/>
      <c r="F123" s="129"/>
      <c r="G123" s="129"/>
      <c r="H123" s="53"/>
    </row>
    <row r="124" spans="1:15" ht="12.75" x14ac:dyDescent="0.2">
      <c r="A124" s="124" t="str">
        <f t="shared" si="44"/>
        <v>Interesa per kredi direkte ose bono</v>
      </c>
      <c r="B124" s="941">
        <f t="shared" si="44"/>
        <v>650</v>
      </c>
      <c r="C124" s="942">
        <f t="shared" si="44"/>
        <v>0</v>
      </c>
      <c r="D124" s="943">
        <f t="shared" si="44"/>
        <v>0</v>
      </c>
      <c r="E124" s="129"/>
      <c r="F124" s="129"/>
      <c r="G124" s="129"/>
      <c r="H124" s="53"/>
    </row>
    <row r="125" spans="1:15" ht="12.75" x14ac:dyDescent="0.2">
      <c r="A125" s="124" t="str">
        <f t="shared" si="44"/>
        <v>Të tjera</v>
      </c>
      <c r="B125" s="941" t="str">
        <f t="shared" si="44"/>
        <v>69 / ?</v>
      </c>
      <c r="C125" s="942">
        <f t="shared" si="44"/>
        <v>0</v>
      </c>
      <c r="D125" s="943">
        <f t="shared" si="44"/>
        <v>0</v>
      </c>
      <c r="E125" s="129"/>
      <c r="F125" s="129"/>
      <c r="G125" s="129"/>
      <c r="H125" s="53"/>
      <c r="I125" s="947" t="str">
        <f t="shared" ref="I125:O126" si="46">I86</f>
        <v>SHUMA E KËRKUAR NETO</v>
      </c>
      <c r="J125" s="948">
        <f t="shared" si="46"/>
        <v>0</v>
      </c>
      <c r="K125" s="948">
        <f t="shared" si="46"/>
        <v>0</v>
      </c>
      <c r="L125" s="948">
        <f t="shared" si="46"/>
        <v>0</v>
      </c>
      <c r="M125" s="948">
        <f t="shared" si="46"/>
        <v>0</v>
      </c>
      <c r="N125" s="948">
        <f t="shared" si="46"/>
        <v>0</v>
      </c>
      <c r="O125" s="949">
        <f t="shared" si="46"/>
        <v>0</v>
      </c>
    </row>
    <row r="126" spans="1:15" ht="12.75" customHeight="1" x14ac:dyDescent="0.2">
      <c r="A126" s="306" t="str">
        <f t="shared" si="44"/>
        <v>KOSTO DIREKTE PËR PROJEKTET DHE SHPENZIMET KAPITALE</v>
      </c>
      <c r="B126" s="941">
        <f t="shared" si="44"/>
        <v>0</v>
      </c>
      <c r="C126" s="942">
        <f t="shared" si="44"/>
        <v>0</v>
      </c>
      <c r="D126" s="943">
        <f t="shared" si="44"/>
        <v>0</v>
      </c>
      <c r="E126" s="129">
        <f>SUM(E115:E125)</f>
        <v>0</v>
      </c>
      <c r="F126" s="129">
        <f t="shared" ref="F126:G126" si="47">SUM(F115:F125)</f>
        <v>0</v>
      </c>
      <c r="G126" s="129">
        <f t="shared" si="47"/>
        <v>0</v>
      </c>
      <c r="H126" s="53"/>
      <c r="I126" s="950">
        <f t="shared" si="46"/>
        <v>0</v>
      </c>
      <c r="J126" s="951">
        <f t="shared" si="46"/>
        <v>0</v>
      </c>
      <c r="K126" s="951">
        <f t="shared" si="46"/>
        <v>0</v>
      </c>
      <c r="L126" s="951">
        <f t="shared" si="46"/>
        <v>0</v>
      </c>
      <c r="M126" s="951">
        <f t="shared" si="46"/>
        <v>0</v>
      </c>
      <c r="N126" s="951">
        <f t="shared" si="46"/>
        <v>0</v>
      </c>
      <c r="O126" s="952">
        <f t="shared" si="46"/>
        <v>0</v>
      </c>
    </row>
    <row r="127" spans="1:15" ht="12.75" x14ac:dyDescent="0.2">
      <c r="A127" s="938" t="str">
        <f t="shared" si="44"/>
        <v>SHPENZIME KORRENTE</v>
      </c>
      <c r="B127" s="939">
        <f t="shared" si="44"/>
        <v>0</v>
      </c>
      <c r="C127" s="939">
        <f t="shared" si="44"/>
        <v>0</v>
      </c>
      <c r="D127" s="939">
        <f t="shared" si="44"/>
        <v>0</v>
      </c>
      <c r="E127" s="939">
        <f>E88</f>
        <v>0</v>
      </c>
      <c r="F127" s="939">
        <f>F88</f>
        <v>0</v>
      </c>
      <c r="G127" s="940">
        <f>G88</f>
        <v>0</v>
      </c>
      <c r="H127" s="53"/>
      <c r="I127" s="17" t="str">
        <f>I88</f>
        <v>SHUMA E KËRKUAR NETO</v>
      </c>
      <c r="J127" s="18">
        <f t="shared" ref="J127:O127" si="48">B111-J121</f>
        <v>0</v>
      </c>
      <c r="K127" s="18">
        <f t="shared" si="48"/>
        <v>0</v>
      </c>
      <c r="L127" s="18">
        <f t="shared" si="48"/>
        <v>0</v>
      </c>
      <c r="M127" s="18">
        <f t="shared" si="48"/>
        <v>0</v>
      </c>
      <c r="N127" s="18">
        <f t="shared" si="48"/>
        <v>0</v>
      </c>
      <c r="O127" s="18">
        <f t="shared" si="48"/>
        <v>0</v>
      </c>
    </row>
    <row r="128" spans="1:15" ht="12.75" x14ac:dyDescent="0.2">
      <c r="A128" s="124" t="str">
        <f t="shared" si="44"/>
        <v>Pagat</v>
      </c>
      <c r="B128" s="941">
        <f t="shared" si="44"/>
        <v>600</v>
      </c>
      <c r="C128" s="942">
        <f t="shared" si="44"/>
        <v>0</v>
      </c>
      <c r="D128" s="943">
        <f t="shared" si="44"/>
        <v>0</v>
      </c>
      <c r="E128" s="37"/>
      <c r="F128" s="37"/>
      <c r="G128" s="37"/>
      <c r="H128" s="53"/>
      <c r="I128" s="53"/>
      <c r="J128" s="53"/>
      <c r="K128" s="53"/>
      <c r="L128" s="14"/>
      <c r="M128" s="54"/>
    </row>
    <row r="129" spans="1:15" ht="12.75" x14ac:dyDescent="0.2">
      <c r="A129" s="124" t="str">
        <f t="shared" si="44"/>
        <v>Sigurimet Shoqërore</v>
      </c>
      <c r="B129" s="941">
        <f t="shared" si="44"/>
        <v>601</v>
      </c>
      <c r="C129" s="942">
        <f t="shared" si="44"/>
        <v>0</v>
      </c>
      <c r="D129" s="943">
        <f t="shared" si="44"/>
        <v>0</v>
      </c>
      <c r="E129" s="37"/>
      <c r="F129" s="37"/>
      <c r="G129" s="37"/>
      <c r="H129" s="53"/>
    </row>
    <row r="130" spans="1:15" ht="12.75" x14ac:dyDescent="0.2">
      <c r="A130" s="124" t="str">
        <f t="shared" si="44"/>
        <v>Mallra dhe shërbime</v>
      </c>
      <c r="B130" s="941">
        <f t="shared" si="44"/>
        <v>602</v>
      </c>
      <c r="C130" s="942">
        <f t="shared" si="44"/>
        <v>0</v>
      </c>
      <c r="D130" s="943">
        <f t="shared" si="44"/>
        <v>0</v>
      </c>
      <c r="E130" s="37"/>
      <c r="F130" s="37"/>
      <c r="G130" s="37"/>
      <c r="H130" s="53"/>
      <c r="I130" s="252" t="str">
        <f>I91</f>
        <v>Angazhimet</v>
      </c>
      <c r="J130" s="1002" t="str">
        <f>J91</f>
        <v>Vlera Totale për Aktivitet</v>
      </c>
      <c r="K130" s="1003"/>
      <c r="L130" s="1004"/>
      <c r="M130" s="129">
        <f>VLOOKUP($A106,'(C5) Angazhimet'!$A$8:$F$168,4,FALSE)</f>
        <v>0</v>
      </c>
      <c r="N130" s="129">
        <f>VLOOKUP($A106,'(C5) Angazhimet'!$A$8:$F$168,5,FALSE)</f>
        <v>0</v>
      </c>
      <c r="O130" s="129">
        <f>VLOOKUP($A106,'(C5) Angazhimet'!$A$8:$F$168,6,FALSE)</f>
        <v>0</v>
      </c>
    </row>
    <row r="131" spans="1:15" ht="12.75" x14ac:dyDescent="0.2">
      <c r="A131" s="124" t="str">
        <f t="shared" si="44"/>
        <v>Subvencione</v>
      </c>
      <c r="B131" s="941">
        <f t="shared" si="44"/>
        <v>603</v>
      </c>
      <c r="C131" s="942">
        <f t="shared" si="44"/>
        <v>0</v>
      </c>
      <c r="D131" s="943">
        <f t="shared" si="44"/>
        <v>0</v>
      </c>
      <c r="E131" s="37"/>
      <c r="F131" s="37"/>
      <c r="G131" s="37"/>
      <c r="H131" s="53"/>
      <c r="I131" s="318" t="str">
        <f>I92</f>
        <v>Qëllime</v>
      </c>
      <c r="J131" s="1002" t="str">
        <f>J92</f>
        <v>Shpenzimet kapitale</v>
      </c>
      <c r="K131" s="1003"/>
      <c r="L131" s="1004"/>
      <c r="M131" s="128"/>
      <c r="N131" s="128"/>
      <c r="O131" s="132"/>
    </row>
    <row r="132" spans="1:15" ht="12.75" x14ac:dyDescent="0.2">
      <c r="A132" s="124" t="str">
        <f t="shared" si="44"/>
        <v>Të tjera transferta korrente të brendshme</v>
      </c>
      <c r="B132" s="941">
        <f t="shared" si="44"/>
        <v>604</v>
      </c>
      <c r="C132" s="942">
        <f t="shared" si="44"/>
        <v>0</v>
      </c>
      <c r="D132" s="943">
        <f t="shared" si="44"/>
        <v>0</v>
      </c>
      <c r="E132" s="37"/>
      <c r="F132" s="37"/>
      <c r="G132" s="37"/>
      <c r="H132" s="53"/>
      <c r="I132" s="315"/>
      <c r="J132" s="1002" t="str">
        <f>J93</f>
        <v>Mallra dhe shërbime</v>
      </c>
      <c r="K132" s="1003"/>
      <c r="L132" s="1004"/>
      <c r="M132" s="128"/>
      <c r="N132" s="128"/>
      <c r="O132" s="132"/>
    </row>
    <row r="133" spans="1:15" ht="12.75" x14ac:dyDescent="0.2">
      <c r="A133" s="124" t="str">
        <f t="shared" si="44"/>
        <v>Transferta korrente të huaja</v>
      </c>
      <c r="B133" s="941">
        <f t="shared" si="44"/>
        <v>605</v>
      </c>
      <c r="C133" s="942">
        <f t="shared" si="44"/>
        <v>0</v>
      </c>
      <c r="D133" s="943">
        <f t="shared" si="44"/>
        <v>0</v>
      </c>
      <c r="E133" s="37"/>
      <c r="F133" s="37"/>
      <c r="G133" s="37"/>
      <c r="H133" s="53"/>
      <c r="I133" s="315"/>
      <c r="J133" s="1002" t="str">
        <f>J94</f>
        <v>Qëllime të mëtejshme</v>
      </c>
      <c r="K133" s="1003"/>
      <c r="L133" s="1004"/>
      <c r="M133" s="128"/>
      <c r="N133" s="128"/>
      <c r="O133" s="132"/>
    </row>
    <row r="134" spans="1:15" ht="12.75" x14ac:dyDescent="0.2">
      <c r="A134" s="124" t="str">
        <f t="shared" si="44"/>
        <v>Transferta për Buxhetet Familiare dhe Individët</v>
      </c>
      <c r="B134" s="941">
        <f t="shared" si="44"/>
        <v>606</v>
      </c>
      <c r="C134" s="942">
        <f t="shared" si="44"/>
        <v>0</v>
      </c>
      <c r="D134" s="943">
        <f t="shared" si="44"/>
        <v>0</v>
      </c>
      <c r="E134" s="37"/>
      <c r="F134" s="37"/>
      <c r="G134" s="37"/>
      <c r="H134" s="53"/>
      <c r="I134" s="315"/>
      <c r="J134" s="998"/>
      <c r="K134" s="998"/>
      <c r="L134" s="998"/>
      <c r="M134" s="344" t="str">
        <f>IF(SUM(M131:M133)=M130,"OK","STOP")</f>
        <v>OK</v>
      </c>
      <c r="N134" s="344" t="str">
        <f>IF(SUM(N131:N133)=N130,"OK","STOP")</f>
        <v>OK</v>
      </c>
      <c r="O134" s="344" t="str">
        <f>IF(SUM(O131:O133)=O130,"OK","STOP")</f>
        <v>OK</v>
      </c>
    </row>
    <row r="135" spans="1:15" ht="12.75" x14ac:dyDescent="0.2">
      <c r="A135" s="648" t="str">
        <f t="shared" si="44"/>
        <v>Shpenzimet kapitale</v>
      </c>
      <c r="B135" s="968" t="str">
        <f t="shared" si="44"/>
        <v>230 / 231</v>
      </c>
      <c r="C135" s="969">
        <f t="shared" si="44"/>
        <v>0</v>
      </c>
      <c r="D135" s="970">
        <f t="shared" si="44"/>
        <v>0</v>
      </c>
      <c r="E135" s="129"/>
      <c r="F135" s="129"/>
      <c r="G135" s="129"/>
      <c r="H135" s="53"/>
      <c r="I135" s="421" t="str">
        <f>I96</f>
        <v>Shpjegimet teknike</v>
      </c>
      <c r="J135" s="10"/>
      <c r="K135" s="10"/>
      <c r="L135" s="10"/>
      <c r="M135" s="10"/>
      <c r="N135" s="10"/>
      <c r="O135" s="10"/>
    </row>
    <row r="136" spans="1:15" ht="12.75" x14ac:dyDescent="0.2">
      <c r="A136" s="124" t="str">
        <f t="shared" si="44"/>
        <v>Rezerva</v>
      </c>
      <c r="B136" s="941">
        <f t="shared" si="44"/>
        <v>609</v>
      </c>
      <c r="C136" s="942">
        <f t="shared" si="44"/>
        <v>0</v>
      </c>
      <c r="D136" s="943">
        <f t="shared" si="44"/>
        <v>0</v>
      </c>
      <c r="E136" s="37"/>
      <c r="F136" s="37"/>
      <c r="G136" s="37"/>
      <c r="H136" s="53"/>
      <c r="I136" s="419">
        <f>M109</f>
        <v>2022</v>
      </c>
      <c r="J136" s="983"/>
      <c r="K136" s="984"/>
      <c r="L136" s="984"/>
      <c r="M136" s="984"/>
      <c r="N136" s="984"/>
      <c r="O136" s="985"/>
    </row>
    <row r="137" spans="1:15" ht="12.75" x14ac:dyDescent="0.2">
      <c r="A137" s="124" t="str">
        <f t="shared" si="44"/>
        <v>Interesa per kredi direkte ose bono</v>
      </c>
      <c r="B137" s="971">
        <f t="shared" si="44"/>
        <v>650</v>
      </c>
      <c r="C137" s="972">
        <f t="shared" si="44"/>
        <v>0</v>
      </c>
      <c r="D137" s="973">
        <f t="shared" si="44"/>
        <v>0</v>
      </c>
      <c r="E137" s="37"/>
      <c r="F137" s="37"/>
      <c r="G137" s="37"/>
      <c r="H137" s="53"/>
      <c r="I137" s="420"/>
      <c r="J137" s="986"/>
      <c r="K137" s="987"/>
      <c r="L137" s="987"/>
      <c r="M137" s="987"/>
      <c r="N137" s="987"/>
      <c r="O137" s="988"/>
    </row>
    <row r="138" spans="1:15" ht="12.75" x14ac:dyDescent="0.2">
      <c r="A138" s="252" t="str">
        <f>A99</f>
        <v>Të tjera</v>
      </c>
      <c r="B138" s="941" t="str">
        <f>B99</f>
        <v>69 / ?</v>
      </c>
      <c r="C138" s="942">
        <f>C99</f>
        <v>0</v>
      </c>
      <c r="D138" s="439" t="str">
        <f>IF(OR(E138&lt;0,F138&lt;0,G138&lt;0),"STOP","OK!")</f>
        <v>OK!</v>
      </c>
      <c r="E138" s="130">
        <f>-E126+E111-(SUM(E128:E137))</f>
        <v>0</v>
      </c>
      <c r="F138" s="308">
        <f t="shared" ref="F138:G138" si="49">-F126+F111-(SUM(F128:F137))</f>
        <v>0</v>
      </c>
      <c r="G138" s="308">
        <f t="shared" si="49"/>
        <v>0</v>
      </c>
      <c r="H138" s="53"/>
      <c r="I138" s="419">
        <f>N109</f>
        <v>2023</v>
      </c>
      <c r="J138" s="983"/>
      <c r="K138" s="984"/>
      <c r="L138" s="984"/>
      <c r="M138" s="984"/>
      <c r="N138" s="984"/>
      <c r="O138" s="985"/>
    </row>
    <row r="139" spans="1:15" ht="12.75" x14ac:dyDescent="0.2">
      <c r="A139" s="124" t="str">
        <f>A100</f>
        <v>SHPENZIME KORRENTE</v>
      </c>
      <c r="B139" s="974"/>
      <c r="C139" s="975"/>
      <c r="D139" s="976"/>
      <c r="E139" s="129">
        <f>SUM(E128:E138)</f>
        <v>0</v>
      </c>
      <c r="F139" s="129">
        <f t="shared" ref="F139:G139" si="50">SUM(F128:F138)</f>
        <v>0</v>
      </c>
      <c r="G139" s="129">
        <f t="shared" si="50"/>
        <v>0</v>
      </c>
      <c r="H139" s="53"/>
      <c r="I139" s="420"/>
      <c r="J139" s="989"/>
      <c r="K139" s="990"/>
      <c r="L139" s="990"/>
      <c r="M139" s="990"/>
      <c r="N139" s="990"/>
      <c r="O139" s="991"/>
    </row>
    <row r="140" spans="1:15" ht="12.75" x14ac:dyDescent="0.2">
      <c r="A140" s="125"/>
      <c r="B140" s="210"/>
      <c r="C140" s="126"/>
      <c r="D140" s="126"/>
      <c r="E140" s="10"/>
      <c r="F140" s="10"/>
      <c r="G140" s="133"/>
      <c r="H140" s="53"/>
      <c r="I140" s="419">
        <f>O109</f>
        <v>2024</v>
      </c>
      <c r="J140" s="983"/>
      <c r="K140" s="984"/>
      <c r="L140" s="984"/>
      <c r="M140" s="984"/>
      <c r="N140" s="984"/>
      <c r="O140" s="985"/>
    </row>
    <row r="141" spans="1:15" ht="12.75" x14ac:dyDescent="0.2">
      <c r="A141" s="137" t="str">
        <f>A102</f>
        <v>SHPENZIME TË PRITSHME</v>
      </c>
      <c r="B141" s="34">
        <f>B111</f>
        <v>0</v>
      </c>
      <c r="C141" s="34">
        <f t="shared" ref="C141:D141" si="51">C111</f>
        <v>0</v>
      </c>
      <c r="D141" s="34">
        <f t="shared" si="51"/>
        <v>0</v>
      </c>
      <c r="E141" s="129">
        <f>E126+E139</f>
        <v>0</v>
      </c>
      <c r="F141" s="129">
        <f>F126+F139</f>
        <v>0</v>
      </c>
      <c r="G141" s="129">
        <f t="shared" ref="G141" si="52">G126+G139</f>
        <v>0</v>
      </c>
      <c r="H141" s="53"/>
      <c r="I141" s="420"/>
      <c r="J141" s="989"/>
      <c r="K141" s="990"/>
      <c r="L141" s="990"/>
      <c r="M141" s="990"/>
      <c r="N141" s="990"/>
      <c r="O141" s="991"/>
    </row>
    <row r="144" spans="1:15" ht="17.25" customHeight="1" x14ac:dyDescent="0.2">
      <c r="A144" s="213" t="str">
        <f t="shared" ref="A144:O144" si="53">A66</f>
        <v>Nënfunksioni 10</v>
      </c>
      <c r="B144" s="937" t="str">
        <f t="shared" si="53"/>
        <v>051 Menaxhimi i i mbetjeve</v>
      </c>
      <c r="C144" s="937">
        <f t="shared" si="53"/>
        <v>0</v>
      </c>
      <c r="D144" s="937">
        <f t="shared" si="53"/>
        <v>0</v>
      </c>
      <c r="E144" s="937">
        <f t="shared" si="53"/>
        <v>0</v>
      </c>
      <c r="F144" s="937">
        <f t="shared" si="53"/>
        <v>0</v>
      </c>
      <c r="G144" s="937">
        <f t="shared" si="53"/>
        <v>0</v>
      </c>
      <c r="H144" s="937">
        <f t="shared" si="53"/>
        <v>0</v>
      </c>
      <c r="I144" s="937">
        <f t="shared" si="53"/>
        <v>0</v>
      </c>
      <c r="J144" s="937">
        <f t="shared" si="53"/>
        <v>0</v>
      </c>
      <c r="K144" s="937">
        <f t="shared" si="53"/>
        <v>0</v>
      </c>
      <c r="L144" s="937">
        <f t="shared" si="53"/>
        <v>0</v>
      </c>
      <c r="M144" s="937">
        <f t="shared" si="53"/>
        <v>0</v>
      </c>
      <c r="N144" s="937">
        <f t="shared" si="53"/>
        <v>0</v>
      </c>
      <c r="O144" s="937">
        <f t="shared" si="53"/>
        <v>0</v>
      </c>
    </row>
    <row r="145" spans="1:15" ht="17.25" customHeight="1" x14ac:dyDescent="0.2">
      <c r="A145" s="276" t="str">
        <f>A8</f>
        <v>Programi 10c</v>
      </c>
      <c r="B145" s="937">
        <f>C8</f>
        <v>0</v>
      </c>
      <c r="C145" s="937" t="e">
        <f>#REF!</f>
        <v>#REF!</v>
      </c>
      <c r="D145" s="937" t="e">
        <f>#REF!</f>
        <v>#REF!</v>
      </c>
      <c r="E145" s="937" t="e">
        <f>#REF!</f>
        <v>#REF!</v>
      </c>
      <c r="F145" s="937" t="e">
        <f>#REF!</f>
        <v>#REF!</v>
      </c>
      <c r="G145" s="937" t="e">
        <f>#REF!</f>
        <v>#REF!</v>
      </c>
      <c r="H145" s="937" t="e">
        <f>#REF!</f>
        <v>#REF!</v>
      </c>
      <c r="I145" s="937" t="e">
        <f>#REF!</f>
        <v>#REF!</v>
      </c>
      <c r="J145" s="937" t="e">
        <f>#REF!</f>
        <v>#REF!</v>
      </c>
      <c r="K145" s="937" t="e">
        <f>#REF!</f>
        <v>#REF!</v>
      </c>
      <c r="L145" s="937" t="e">
        <f>#REF!</f>
        <v>#REF!</v>
      </c>
      <c r="M145" s="937" t="e">
        <f>#REF!</f>
        <v>#REF!</v>
      </c>
      <c r="N145" s="937" t="e">
        <f>#REF!</f>
        <v>#REF!</v>
      </c>
      <c r="O145" s="937" t="e">
        <f>#REF!</f>
        <v>#REF!</v>
      </c>
    </row>
    <row r="146" spans="1:15" ht="17.25" customHeight="1" x14ac:dyDescent="0.2">
      <c r="A146" s="646">
        <f>'(B3) Struktura Funksionale'!B62</f>
        <v>0</v>
      </c>
      <c r="B146" s="568"/>
      <c r="C146" s="568"/>
      <c r="D146" s="568"/>
      <c r="E146" s="568"/>
      <c r="F146" s="568"/>
      <c r="G146" s="568"/>
      <c r="H146" s="568"/>
      <c r="I146" s="568"/>
      <c r="J146" s="568"/>
      <c r="K146" s="568"/>
      <c r="L146" s="568"/>
      <c r="M146" s="568"/>
      <c r="N146" s="568"/>
      <c r="O146" s="569"/>
    </row>
    <row r="147" spans="1:15" ht="22.5" customHeight="1" x14ac:dyDescent="0.2">
      <c r="A147" s="964" t="str">
        <f t="shared" ref="A147:G147" si="54">A69</f>
        <v>SHPENZIME TË PRITSHME</v>
      </c>
      <c r="B147" s="965">
        <f t="shared" si="54"/>
        <v>0</v>
      </c>
      <c r="C147" s="965">
        <f t="shared" si="54"/>
        <v>0</v>
      </c>
      <c r="D147" s="965">
        <f t="shared" si="54"/>
        <v>0</v>
      </c>
      <c r="E147" s="965">
        <f t="shared" si="54"/>
        <v>0</v>
      </c>
      <c r="F147" s="965">
        <f t="shared" si="54"/>
        <v>0</v>
      </c>
      <c r="G147" s="966">
        <f t="shared" si="54"/>
        <v>0</v>
      </c>
      <c r="H147" s="131"/>
      <c r="I147" s="967" t="str">
        <f t="shared" ref="I147:O147" si="55">I69</f>
        <v xml:space="preserve">TË ARDHURAT E PRITSHME </v>
      </c>
      <c r="J147" s="965">
        <f t="shared" si="55"/>
        <v>0</v>
      </c>
      <c r="K147" s="965">
        <f t="shared" si="55"/>
        <v>0</v>
      </c>
      <c r="L147" s="965">
        <f t="shared" si="55"/>
        <v>0</v>
      </c>
      <c r="M147" s="965">
        <f t="shared" si="55"/>
        <v>0</v>
      </c>
      <c r="N147" s="965">
        <f t="shared" si="55"/>
        <v>0</v>
      </c>
      <c r="O147" s="966">
        <f t="shared" si="55"/>
        <v>0</v>
      </c>
    </row>
    <row r="148" spans="1:15" ht="20.25" customHeight="1" x14ac:dyDescent="0.2">
      <c r="A148" s="211"/>
      <c r="B148" s="417">
        <f t="shared" ref="B148:G148" si="56">B70</f>
        <v>2019</v>
      </c>
      <c r="C148" s="417">
        <f t="shared" si="56"/>
        <v>2020</v>
      </c>
      <c r="D148" s="417">
        <f t="shared" si="56"/>
        <v>2021</v>
      </c>
      <c r="E148" s="251">
        <f t="shared" si="56"/>
        <v>2022</v>
      </c>
      <c r="F148" s="251">
        <f t="shared" si="56"/>
        <v>2023</v>
      </c>
      <c r="G148" s="251">
        <f t="shared" si="56"/>
        <v>2024</v>
      </c>
      <c r="H148" s="212"/>
      <c r="I148" s="307"/>
      <c r="J148" s="249">
        <f t="shared" ref="J148:O148" si="57">J70</f>
        <v>2019</v>
      </c>
      <c r="K148" s="249">
        <f t="shared" si="57"/>
        <v>2020</v>
      </c>
      <c r="L148" s="249">
        <f t="shared" si="57"/>
        <v>2021</v>
      </c>
      <c r="M148" s="250">
        <f t="shared" si="57"/>
        <v>2022</v>
      </c>
      <c r="N148" s="250">
        <f t="shared" si="57"/>
        <v>2023</v>
      </c>
      <c r="O148" s="250">
        <f t="shared" si="57"/>
        <v>2024</v>
      </c>
    </row>
    <row r="149" spans="1:15" ht="12.75" x14ac:dyDescent="0.2">
      <c r="A149" s="423"/>
      <c r="B149" s="427"/>
      <c r="C149" s="428"/>
      <c r="D149" s="426"/>
      <c r="E149" s="349"/>
      <c r="F149" s="349"/>
      <c r="G149" s="350"/>
      <c r="H149" s="131"/>
      <c r="I149" s="423"/>
      <c r="J149" s="349"/>
      <c r="K149" s="349"/>
      <c r="L149" s="349"/>
      <c r="M149" s="349"/>
      <c r="N149" s="349"/>
      <c r="O149" s="350"/>
    </row>
    <row r="150" spans="1:15" ht="12.75" x14ac:dyDescent="0.2">
      <c r="A150" s="137" t="str">
        <f>A72</f>
        <v>SHPENZIME TË PRITSHME</v>
      </c>
      <c r="B150" s="34">
        <f>VLOOKUP(A145,'(C1) Shpenzimet vitet e kaluara'!A$9:O$177,5,FALSE)</f>
        <v>0</v>
      </c>
      <c r="C150" s="34">
        <f>VLOOKUP(A145,'(C1) Shpenzimet vitet e kaluara'!A$9:O$177,9,FALSE)</f>
        <v>0</v>
      </c>
      <c r="D150" s="34">
        <f>VLOOKUP(A145,'(C1) Shpenzimet vitet e kaluara'!A$9:O$177,13,FALSE)</f>
        <v>0</v>
      </c>
      <c r="E150" s="37"/>
      <c r="F150" s="37"/>
      <c r="G150" s="37"/>
      <c r="I150" s="938" t="str">
        <f t="shared" ref="I150:O150" si="58">I72</f>
        <v>VLERËSIM I ARDHURAVE NGA TARIFAT</v>
      </c>
      <c r="J150" s="939">
        <f t="shared" si="58"/>
        <v>0</v>
      </c>
      <c r="K150" s="939">
        <f t="shared" si="58"/>
        <v>0</v>
      </c>
      <c r="L150" s="939">
        <f t="shared" si="58"/>
        <v>0</v>
      </c>
      <c r="M150" s="939">
        <f t="shared" si="58"/>
        <v>0</v>
      </c>
      <c r="N150" s="939">
        <f t="shared" si="58"/>
        <v>0</v>
      </c>
      <c r="O150" s="940">
        <f t="shared" si="58"/>
        <v>0</v>
      </c>
    </row>
    <row r="151" spans="1:15" ht="12.75" x14ac:dyDescent="0.2">
      <c r="A151" s="125"/>
      <c r="B151" s="210"/>
      <c r="C151" s="126"/>
      <c r="D151" s="126"/>
      <c r="E151" s="10"/>
      <c r="F151" s="10"/>
      <c r="G151" s="133"/>
      <c r="I151" s="137" t="str">
        <f>I73</f>
        <v>VLERËSIM I ARDHURAVE NGA TARIFAT</v>
      </c>
      <c r="J151" s="35">
        <f>VLOOKUP($A145,'(C1) Shpenzimet vitet e kaluara'!$A$9:$O$177,6,FALSE)</f>
        <v>0</v>
      </c>
      <c r="K151" s="35">
        <f>VLOOKUP($A145,'(C1) Shpenzimet vitet e kaluara'!$A$9:$O$177,10,FALSE)</f>
        <v>0</v>
      </c>
      <c r="L151" s="35">
        <f>VLOOKUP($A145,'(C1) Shpenzimet vitet e kaluara'!$A$9:$O$177,14,FALSE)</f>
        <v>0</v>
      </c>
      <c r="M151" s="37"/>
      <c r="N151" s="37"/>
      <c r="O151" s="37"/>
    </row>
    <row r="152" spans="1:15" ht="12.75" x14ac:dyDescent="0.2">
      <c r="A152" s="944" t="str">
        <f t="shared" ref="A152:G153" si="59">A74</f>
        <v>SHPENZIME TË PRITSHME</v>
      </c>
      <c r="B152" s="945">
        <f t="shared" si="59"/>
        <v>0</v>
      </c>
      <c r="C152" s="945">
        <f t="shared" si="59"/>
        <v>0</v>
      </c>
      <c r="D152" s="945">
        <f t="shared" si="59"/>
        <v>0</v>
      </c>
      <c r="E152" s="945">
        <f t="shared" si="59"/>
        <v>0</v>
      </c>
      <c r="F152" s="945">
        <f t="shared" si="59"/>
        <v>0</v>
      </c>
      <c r="G152" s="946">
        <f t="shared" si="59"/>
        <v>0</v>
      </c>
      <c r="H152" s="10"/>
    </row>
    <row r="153" spans="1:15" ht="12.75" x14ac:dyDescent="0.2">
      <c r="A153" s="938" t="str">
        <f t="shared" si="59"/>
        <v>KOSTO DIREKTE PËR PROJEKTET DHE SHPENZIMET KAPITALE</v>
      </c>
      <c r="B153" s="939">
        <f t="shared" si="59"/>
        <v>0</v>
      </c>
      <c r="C153" s="939">
        <f t="shared" si="59"/>
        <v>0</v>
      </c>
      <c r="D153" s="939">
        <f t="shared" si="59"/>
        <v>0</v>
      </c>
      <c r="E153" s="939">
        <f t="shared" si="59"/>
        <v>0</v>
      </c>
      <c r="F153" s="939">
        <f t="shared" si="59"/>
        <v>0</v>
      </c>
      <c r="G153" s="940">
        <f t="shared" si="59"/>
        <v>0</v>
      </c>
      <c r="H153" s="31"/>
      <c r="I153" s="938" t="str">
        <f t="shared" ref="I153:I158" si="60">I75</f>
        <v>VLERËSIMI I TË ARDHURAVE ME DESTINACION</v>
      </c>
      <c r="J153" s="939"/>
      <c r="K153" s="939"/>
      <c r="L153" s="939"/>
      <c r="M153" s="939"/>
      <c r="N153" s="939"/>
      <c r="O153" s="940"/>
    </row>
    <row r="154" spans="1:15" ht="12.75" x14ac:dyDescent="0.2">
      <c r="A154" s="124" t="str">
        <f t="shared" ref="A154:D176" si="61">A76</f>
        <v>Pagat</v>
      </c>
      <c r="B154" s="941">
        <f t="shared" si="61"/>
        <v>600</v>
      </c>
      <c r="C154" s="942">
        <f t="shared" si="61"/>
        <v>0</v>
      </c>
      <c r="D154" s="943">
        <f t="shared" si="61"/>
        <v>0</v>
      </c>
      <c r="E154" s="129"/>
      <c r="F154" s="129"/>
      <c r="G154" s="129"/>
      <c r="H154" s="31"/>
      <c r="I154" s="390" t="str">
        <f t="shared" si="60"/>
        <v>Transferta e kushtëzuar</v>
      </c>
      <c r="J154" s="387"/>
      <c r="K154" s="389"/>
      <c r="L154" s="388"/>
      <c r="M154" s="128"/>
      <c r="N154" s="128"/>
      <c r="O154" s="132"/>
    </row>
    <row r="155" spans="1:15" ht="12.75" x14ac:dyDescent="0.2">
      <c r="A155" s="124" t="str">
        <f t="shared" si="61"/>
        <v>Sigurimet Shoqërore</v>
      </c>
      <c r="B155" s="941">
        <f t="shared" si="61"/>
        <v>601</v>
      </c>
      <c r="C155" s="942">
        <f t="shared" si="61"/>
        <v>0</v>
      </c>
      <c r="D155" s="943">
        <f t="shared" si="61"/>
        <v>0</v>
      </c>
      <c r="E155" s="129"/>
      <c r="F155" s="129"/>
      <c r="G155" s="129"/>
      <c r="H155" s="31"/>
      <c r="I155" s="390" t="str">
        <f t="shared" si="60"/>
        <v>Trasferta Specifike</v>
      </c>
      <c r="J155" s="387"/>
      <c r="K155" s="389"/>
      <c r="L155" s="388"/>
      <c r="M155" s="128"/>
      <c r="N155" s="128"/>
      <c r="O155" s="132"/>
    </row>
    <row r="156" spans="1:15" ht="12.75" x14ac:dyDescent="0.2">
      <c r="A156" s="124" t="str">
        <f t="shared" si="61"/>
        <v>Mallra dhe shërbime</v>
      </c>
      <c r="B156" s="941">
        <f t="shared" si="61"/>
        <v>602</v>
      </c>
      <c r="C156" s="942">
        <f t="shared" si="61"/>
        <v>0</v>
      </c>
      <c r="D156" s="943">
        <f t="shared" si="61"/>
        <v>0</v>
      </c>
      <c r="E156" s="129"/>
      <c r="F156" s="129"/>
      <c r="G156" s="129"/>
      <c r="H156" s="53"/>
      <c r="I156" s="390" t="str">
        <f t="shared" si="60"/>
        <v>Trashëgimi me destinacion</v>
      </c>
      <c r="J156" s="387"/>
      <c r="K156" s="389"/>
      <c r="L156" s="388"/>
      <c r="M156" s="302">
        <f>VLOOKUP($A145,'(C4) Trashëgimi me destinacion'!$A$8:$F$168,4,FALSE)</f>
        <v>0</v>
      </c>
      <c r="N156" s="548">
        <f>VLOOKUP($A145,'(C4) Trashëgimi me destinacion'!$A$8:$F$168,5,FALSE)</f>
        <v>0</v>
      </c>
      <c r="O156" s="548">
        <f>VLOOKUP($A145,'(C4) Trashëgimi me destinacion'!$A$8:$F$168,6,FALSE)</f>
        <v>0</v>
      </c>
    </row>
    <row r="157" spans="1:15" ht="12.75" x14ac:dyDescent="0.2">
      <c r="A157" s="124" t="str">
        <f t="shared" si="61"/>
        <v>Subvencione</v>
      </c>
      <c r="B157" s="941">
        <f t="shared" si="61"/>
        <v>603</v>
      </c>
      <c r="C157" s="942">
        <f t="shared" si="61"/>
        <v>0</v>
      </c>
      <c r="D157" s="943">
        <f t="shared" si="61"/>
        <v>0</v>
      </c>
      <c r="E157" s="129"/>
      <c r="F157" s="129"/>
      <c r="G157" s="129"/>
      <c r="H157" s="8"/>
      <c r="I157" s="390" t="str">
        <f t="shared" si="60"/>
        <v>Burime të tjera (përfshirë gjobat)</v>
      </c>
      <c r="J157" s="387"/>
      <c r="K157" s="389"/>
      <c r="L157" s="388"/>
      <c r="M157" s="128"/>
      <c r="N157" s="128"/>
      <c r="O157" s="132"/>
    </row>
    <row r="158" spans="1:15" ht="12.75" x14ac:dyDescent="0.2">
      <c r="A158" s="124" t="str">
        <f t="shared" si="61"/>
        <v>Të tjera transferta korrente të brendshme</v>
      </c>
      <c r="B158" s="941">
        <f t="shared" si="61"/>
        <v>604</v>
      </c>
      <c r="C158" s="942">
        <f t="shared" si="61"/>
        <v>0</v>
      </c>
      <c r="D158" s="943">
        <f t="shared" si="61"/>
        <v>0</v>
      </c>
      <c r="E158" s="129"/>
      <c r="F158" s="129"/>
      <c r="G158" s="129"/>
      <c r="H158" s="53"/>
      <c r="I158" s="390" t="str">
        <f t="shared" si="60"/>
        <v>VLERËSIMI I TË ARDHURAVE ME DESTINACION</v>
      </c>
      <c r="J158" s="35">
        <f>VLOOKUP($A145,'(C1) Shpenzimet vitet e kaluara'!$A$9:$O$177,7,FALSE)</f>
        <v>0</v>
      </c>
      <c r="K158" s="35">
        <f>VLOOKUP($A145,'(C1) Shpenzimet vitet e kaluara'!$A$9:$O$177,11,FALSE)</f>
        <v>0</v>
      </c>
      <c r="L158" s="35">
        <f>VLOOKUP($A145,'(C1) Shpenzimet vitet e kaluara'!$A$9:$O$177,15,FALSE)</f>
        <v>0</v>
      </c>
      <c r="M158" s="129">
        <f>SUM(M154:M157)</f>
        <v>0</v>
      </c>
      <c r="N158" s="129">
        <f t="shared" ref="N158:O158" si="62">SUM(N154:N157)</f>
        <v>0</v>
      </c>
      <c r="O158" s="129">
        <f t="shared" si="62"/>
        <v>0</v>
      </c>
    </row>
    <row r="159" spans="1:15" ht="12.75" x14ac:dyDescent="0.2">
      <c r="A159" s="124" t="str">
        <f t="shared" si="61"/>
        <v>Transferta korrente të huaja</v>
      </c>
      <c r="B159" s="941">
        <f t="shared" si="61"/>
        <v>605</v>
      </c>
      <c r="C159" s="942">
        <f t="shared" si="61"/>
        <v>0</v>
      </c>
      <c r="D159" s="943">
        <f t="shared" si="61"/>
        <v>0</v>
      </c>
      <c r="E159" s="129"/>
      <c r="F159" s="129"/>
      <c r="G159" s="129"/>
      <c r="H159" s="53"/>
    </row>
    <row r="160" spans="1:15" ht="12.75" x14ac:dyDescent="0.2">
      <c r="A160" s="124" t="str">
        <f t="shared" si="61"/>
        <v>Transferta për Buxhetet Familiare dhe Individët</v>
      </c>
      <c r="B160" s="941">
        <f t="shared" si="61"/>
        <v>606</v>
      </c>
      <c r="C160" s="942">
        <f t="shared" si="61"/>
        <v>0</v>
      </c>
      <c r="D160" s="943">
        <f t="shared" si="61"/>
        <v>0</v>
      </c>
      <c r="E160" s="129"/>
      <c r="F160" s="129"/>
      <c r="G160" s="129"/>
      <c r="H160" s="53"/>
      <c r="I160" s="137" t="str">
        <f>I82</f>
        <v xml:space="preserve">TË ARDHURAT E PRITSHME </v>
      </c>
      <c r="J160" s="34">
        <f>J151+J158</f>
        <v>0</v>
      </c>
      <c r="K160" s="34">
        <f>K151+K158</f>
        <v>0</v>
      </c>
      <c r="L160" s="34">
        <f>L151+L158</f>
        <v>0</v>
      </c>
      <c r="M160" s="129">
        <f>M158+M151</f>
        <v>0</v>
      </c>
      <c r="N160" s="129">
        <f>N158+N151</f>
        <v>0</v>
      </c>
      <c r="O160" s="129">
        <f>O158+O151</f>
        <v>0</v>
      </c>
    </row>
    <row r="161" spans="1:15" ht="12.75" x14ac:dyDescent="0.2">
      <c r="A161" s="124" t="str">
        <f t="shared" si="61"/>
        <v>Shpenzimet kapitale</v>
      </c>
      <c r="B161" s="941" t="str">
        <f t="shared" si="61"/>
        <v>230 / 231</v>
      </c>
      <c r="C161" s="942">
        <f t="shared" si="61"/>
        <v>0</v>
      </c>
      <c r="D161" s="943">
        <f t="shared" si="61"/>
        <v>0</v>
      </c>
      <c r="E161" s="37"/>
      <c r="F161" s="37"/>
      <c r="G161" s="37"/>
      <c r="H161" s="53"/>
    </row>
    <row r="162" spans="1:15" ht="12.75" x14ac:dyDescent="0.2">
      <c r="A162" s="124" t="str">
        <f t="shared" si="61"/>
        <v>Rezerva</v>
      </c>
      <c r="B162" s="941">
        <f t="shared" si="61"/>
        <v>609</v>
      </c>
      <c r="C162" s="942">
        <f t="shared" si="61"/>
        <v>0</v>
      </c>
      <c r="D162" s="943">
        <f t="shared" si="61"/>
        <v>0</v>
      </c>
      <c r="E162" s="129"/>
      <c r="F162" s="129"/>
      <c r="G162" s="129"/>
      <c r="H162" s="53"/>
    </row>
    <row r="163" spans="1:15" ht="12.75" x14ac:dyDescent="0.2">
      <c r="A163" s="124" t="str">
        <f t="shared" si="61"/>
        <v>Interesa per kredi direkte ose bono</v>
      </c>
      <c r="B163" s="941">
        <f t="shared" si="61"/>
        <v>650</v>
      </c>
      <c r="C163" s="942">
        <f t="shared" si="61"/>
        <v>0</v>
      </c>
      <c r="D163" s="943">
        <f t="shared" si="61"/>
        <v>0</v>
      </c>
      <c r="E163" s="129"/>
      <c r="F163" s="129"/>
      <c r="G163" s="129"/>
      <c r="H163" s="53"/>
    </row>
    <row r="164" spans="1:15" ht="12.75" x14ac:dyDescent="0.2">
      <c r="A164" s="124" t="str">
        <f t="shared" si="61"/>
        <v>Të tjera</v>
      </c>
      <c r="B164" s="941" t="str">
        <f t="shared" si="61"/>
        <v>69 / ?</v>
      </c>
      <c r="C164" s="942">
        <f t="shared" si="61"/>
        <v>0</v>
      </c>
      <c r="D164" s="943">
        <f t="shared" si="61"/>
        <v>0</v>
      </c>
      <c r="E164" s="129"/>
      <c r="F164" s="129"/>
      <c r="G164" s="129"/>
      <c r="H164" s="53"/>
      <c r="I164" s="947" t="str">
        <f t="shared" ref="I164:O165" si="63">I86</f>
        <v>SHUMA E KËRKUAR NETO</v>
      </c>
      <c r="J164" s="948">
        <f t="shared" si="63"/>
        <v>0</v>
      </c>
      <c r="K164" s="948">
        <f t="shared" si="63"/>
        <v>0</v>
      </c>
      <c r="L164" s="948">
        <f t="shared" si="63"/>
        <v>0</v>
      </c>
      <c r="M164" s="948">
        <f t="shared" si="63"/>
        <v>0</v>
      </c>
      <c r="N164" s="948">
        <f t="shared" si="63"/>
        <v>0</v>
      </c>
      <c r="O164" s="949">
        <f t="shared" si="63"/>
        <v>0</v>
      </c>
    </row>
    <row r="165" spans="1:15" ht="12.75" customHeight="1" x14ac:dyDescent="0.2">
      <c r="A165" s="306" t="str">
        <f t="shared" si="61"/>
        <v>KOSTO DIREKTE PËR PROJEKTET DHE SHPENZIMET KAPITALE</v>
      </c>
      <c r="B165" s="941">
        <f t="shared" si="61"/>
        <v>0</v>
      </c>
      <c r="C165" s="942">
        <f t="shared" si="61"/>
        <v>0</v>
      </c>
      <c r="D165" s="943">
        <f t="shared" si="61"/>
        <v>0</v>
      </c>
      <c r="E165" s="129">
        <f>SUM(E154:E164)</f>
        <v>0</v>
      </c>
      <c r="F165" s="129">
        <f t="shared" ref="F165:G165" si="64">SUM(F154:F164)</f>
        <v>0</v>
      </c>
      <c r="G165" s="129">
        <f t="shared" si="64"/>
        <v>0</v>
      </c>
      <c r="H165" s="53"/>
      <c r="I165" s="950">
        <f t="shared" si="63"/>
        <v>0</v>
      </c>
      <c r="J165" s="951">
        <f t="shared" si="63"/>
        <v>0</v>
      </c>
      <c r="K165" s="951">
        <f t="shared" si="63"/>
        <v>0</v>
      </c>
      <c r="L165" s="951">
        <f t="shared" si="63"/>
        <v>0</v>
      </c>
      <c r="M165" s="951">
        <f t="shared" si="63"/>
        <v>0</v>
      </c>
      <c r="N165" s="951">
        <f t="shared" si="63"/>
        <v>0</v>
      </c>
      <c r="O165" s="952">
        <f t="shared" si="63"/>
        <v>0</v>
      </c>
    </row>
    <row r="166" spans="1:15" ht="12.75" x14ac:dyDescent="0.2">
      <c r="A166" s="938" t="str">
        <f t="shared" si="61"/>
        <v>SHPENZIME KORRENTE</v>
      </c>
      <c r="B166" s="939">
        <f t="shared" si="61"/>
        <v>0</v>
      </c>
      <c r="C166" s="939">
        <f t="shared" si="61"/>
        <v>0</v>
      </c>
      <c r="D166" s="939">
        <f t="shared" si="61"/>
        <v>0</v>
      </c>
      <c r="E166" s="939">
        <f>E88</f>
        <v>0</v>
      </c>
      <c r="F166" s="939">
        <f>F88</f>
        <v>0</v>
      </c>
      <c r="G166" s="940">
        <f>G88</f>
        <v>0</v>
      </c>
      <c r="H166" s="53"/>
      <c r="I166" s="17" t="str">
        <f>I88</f>
        <v>SHUMA E KËRKUAR NETO</v>
      </c>
      <c r="J166" s="18">
        <f t="shared" ref="J166:O166" si="65">B150-J160</f>
        <v>0</v>
      </c>
      <c r="K166" s="18">
        <f t="shared" si="65"/>
        <v>0</v>
      </c>
      <c r="L166" s="18">
        <f t="shared" si="65"/>
        <v>0</v>
      </c>
      <c r="M166" s="18">
        <f t="shared" si="65"/>
        <v>0</v>
      </c>
      <c r="N166" s="18">
        <f t="shared" si="65"/>
        <v>0</v>
      </c>
      <c r="O166" s="18">
        <f t="shared" si="65"/>
        <v>0</v>
      </c>
    </row>
    <row r="167" spans="1:15" ht="12.75" x14ac:dyDescent="0.2">
      <c r="A167" s="124" t="str">
        <f t="shared" si="61"/>
        <v>Pagat</v>
      </c>
      <c r="B167" s="941">
        <f t="shared" si="61"/>
        <v>600</v>
      </c>
      <c r="C167" s="942">
        <f t="shared" si="61"/>
        <v>0</v>
      </c>
      <c r="D167" s="943">
        <f t="shared" si="61"/>
        <v>0</v>
      </c>
      <c r="E167" s="37"/>
      <c r="F167" s="37"/>
      <c r="G167" s="37"/>
      <c r="H167" s="53"/>
      <c r="I167" s="53"/>
      <c r="J167" s="53"/>
      <c r="K167" s="53"/>
      <c r="L167" s="14"/>
      <c r="M167" s="54"/>
    </row>
    <row r="168" spans="1:15" ht="12.75" x14ac:dyDescent="0.2">
      <c r="A168" s="124" t="str">
        <f t="shared" si="61"/>
        <v>Sigurimet Shoqërore</v>
      </c>
      <c r="B168" s="941">
        <f t="shared" si="61"/>
        <v>601</v>
      </c>
      <c r="C168" s="942">
        <f t="shared" si="61"/>
        <v>0</v>
      </c>
      <c r="D168" s="943">
        <f t="shared" si="61"/>
        <v>0</v>
      </c>
      <c r="E168" s="37"/>
      <c r="F168" s="37"/>
      <c r="G168" s="37"/>
      <c r="H168" s="53"/>
    </row>
    <row r="169" spans="1:15" ht="12.75" x14ac:dyDescent="0.2">
      <c r="A169" s="124" t="str">
        <f t="shared" si="61"/>
        <v>Mallra dhe shërbime</v>
      </c>
      <c r="B169" s="941">
        <f t="shared" si="61"/>
        <v>602</v>
      </c>
      <c r="C169" s="942">
        <f t="shared" si="61"/>
        <v>0</v>
      </c>
      <c r="D169" s="943">
        <f t="shared" si="61"/>
        <v>0</v>
      </c>
      <c r="E169" s="37"/>
      <c r="F169" s="37"/>
      <c r="G169" s="37"/>
      <c r="H169" s="53"/>
      <c r="I169" s="252" t="str">
        <f>I130</f>
        <v>Angazhimet</v>
      </c>
      <c r="J169" s="1002" t="str">
        <f>J130</f>
        <v>Vlera Totale për Aktivitet</v>
      </c>
      <c r="K169" s="1003"/>
      <c r="L169" s="1004"/>
      <c r="M169" s="129">
        <f>VLOOKUP($A145,'(C5) Angazhimet'!$A$8:$F$168,4,FALSE)</f>
        <v>0</v>
      </c>
      <c r="N169" s="129">
        <f>VLOOKUP($A145,'(C5) Angazhimet'!$A$8:$F$168,5,FALSE)</f>
        <v>0</v>
      </c>
      <c r="O169" s="129">
        <f>VLOOKUP($A145,'(C5) Angazhimet'!$A$8:$F$168,6,FALSE)</f>
        <v>0</v>
      </c>
    </row>
    <row r="170" spans="1:15" ht="12.75" x14ac:dyDescent="0.2">
      <c r="A170" s="124" t="str">
        <f t="shared" si="61"/>
        <v>Subvencione</v>
      </c>
      <c r="B170" s="941">
        <f t="shared" si="61"/>
        <v>603</v>
      </c>
      <c r="C170" s="942">
        <f t="shared" si="61"/>
        <v>0</v>
      </c>
      <c r="D170" s="943">
        <f t="shared" si="61"/>
        <v>0</v>
      </c>
      <c r="E170" s="37"/>
      <c r="F170" s="37"/>
      <c r="G170" s="37"/>
      <c r="H170" s="53"/>
      <c r="I170" s="318" t="str">
        <f>I131</f>
        <v>Qëllime</v>
      </c>
      <c r="J170" s="1002" t="str">
        <f>J131</f>
        <v>Shpenzimet kapitale</v>
      </c>
      <c r="K170" s="1003"/>
      <c r="L170" s="1004"/>
      <c r="M170" s="128"/>
      <c r="N170" s="128"/>
      <c r="O170" s="132"/>
    </row>
    <row r="171" spans="1:15" ht="12.75" x14ac:dyDescent="0.2">
      <c r="A171" s="124" t="str">
        <f t="shared" si="61"/>
        <v>Të tjera transferta korrente të brendshme</v>
      </c>
      <c r="B171" s="941">
        <f t="shared" si="61"/>
        <v>604</v>
      </c>
      <c r="C171" s="942">
        <f t="shared" si="61"/>
        <v>0</v>
      </c>
      <c r="D171" s="943">
        <f t="shared" si="61"/>
        <v>0</v>
      </c>
      <c r="E171" s="37"/>
      <c r="F171" s="37"/>
      <c r="G171" s="37"/>
      <c r="H171" s="53"/>
      <c r="I171" s="315"/>
      <c r="J171" s="1002" t="str">
        <f>J132</f>
        <v>Mallra dhe shërbime</v>
      </c>
      <c r="K171" s="1003"/>
      <c r="L171" s="1004"/>
      <c r="M171" s="128"/>
      <c r="N171" s="128"/>
      <c r="O171" s="132"/>
    </row>
    <row r="172" spans="1:15" ht="12.75" x14ac:dyDescent="0.2">
      <c r="A172" s="124" t="str">
        <f t="shared" si="61"/>
        <v>Transferta korrente të huaja</v>
      </c>
      <c r="B172" s="941">
        <f t="shared" si="61"/>
        <v>605</v>
      </c>
      <c r="C172" s="942">
        <f t="shared" si="61"/>
        <v>0</v>
      </c>
      <c r="D172" s="943">
        <f t="shared" si="61"/>
        <v>0</v>
      </c>
      <c r="E172" s="37"/>
      <c r="F172" s="37"/>
      <c r="G172" s="37"/>
      <c r="H172" s="53"/>
      <c r="I172" s="315"/>
      <c r="J172" s="1002" t="str">
        <f>J133</f>
        <v>Qëllime të mëtejshme</v>
      </c>
      <c r="K172" s="1003"/>
      <c r="L172" s="1004"/>
      <c r="M172" s="128"/>
      <c r="N172" s="128"/>
      <c r="O172" s="132"/>
    </row>
    <row r="173" spans="1:15" ht="12.75" x14ac:dyDescent="0.2">
      <c r="A173" s="124" t="str">
        <f t="shared" si="61"/>
        <v>Transferta për Buxhetet Familiare dhe Individët</v>
      </c>
      <c r="B173" s="941">
        <f t="shared" si="61"/>
        <v>606</v>
      </c>
      <c r="C173" s="942">
        <f t="shared" si="61"/>
        <v>0</v>
      </c>
      <c r="D173" s="943">
        <f t="shared" si="61"/>
        <v>0</v>
      </c>
      <c r="E173" s="37"/>
      <c r="F173" s="37"/>
      <c r="G173" s="37"/>
      <c r="H173" s="53"/>
      <c r="I173" s="315"/>
      <c r="J173" s="998"/>
      <c r="K173" s="998"/>
      <c r="L173" s="998"/>
      <c r="M173" s="344" t="str">
        <f>IF(SUM(M170:M172)=M169,"OK","STOP")</f>
        <v>OK</v>
      </c>
      <c r="N173" s="344" t="str">
        <f>IF(SUM(N170:N172)=N169,"OK","STOP")</f>
        <v>OK</v>
      </c>
      <c r="O173" s="344" t="str">
        <f>IF(SUM(O170:O172)=O169,"OK","STOP")</f>
        <v>OK</v>
      </c>
    </row>
    <row r="174" spans="1:15" ht="12.75" x14ac:dyDescent="0.2">
      <c r="A174" s="648" t="str">
        <f t="shared" si="61"/>
        <v>Shpenzimet kapitale</v>
      </c>
      <c r="B174" s="968" t="str">
        <f t="shared" si="61"/>
        <v>230 / 231</v>
      </c>
      <c r="C174" s="969">
        <f t="shared" si="61"/>
        <v>0</v>
      </c>
      <c r="D174" s="970">
        <f t="shared" si="61"/>
        <v>0</v>
      </c>
      <c r="E174" s="129"/>
      <c r="F174" s="129"/>
      <c r="G174" s="129"/>
      <c r="H174" s="53"/>
      <c r="I174" s="421" t="str">
        <f>I96</f>
        <v>Shpjegimet teknike</v>
      </c>
      <c r="J174" s="10"/>
      <c r="K174" s="10"/>
      <c r="L174" s="10"/>
      <c r="M174" s="10"/>
      <c r="N174" s="10"/>
      <c r="O174" s="10"/>
    </row>
    <row r="175" spans="1:15" ht="12.75" x14ac:dyDescent="0.2">
      <c r="A175" s="124" t="str">
        <f t="shared" si="61"/>
        <v>Rezerva</v>
      </c>
      <c r="B175" s="941">
        <f t="shared" si="61"/>
        <v>609</v>
      </c>
      <c r="C175" s="942">
        <f t="shared" si="61"/>
        <v>0</v>
      </c>
      <c r="D175" s="943">
        <f t="shared" si="61"/>
        <v>0</v>
      </c>
      <c r="E175" s="37"/>
      <c r="F175" s="37"/>
      <c r="G175" s="37"/>
      <c r="H175" s="53"/>
      <c r="I175" s="419">
        <f>M148</f>
        <v>2022</v>
      </c>
      <c r="J175" s="983"/>
      <c r="K175" s="984"/>
      <c r="L175" s="984"/>
      <c r="M175" s="984"/>
      <c r="N175" s="984"/>
      <c r="O175" s="985"/>
    </row>
    <row r="176" spans="1:15" ht="12.75" x14ac:dyDescent="0.2">
      <c r="A176" s="124" t="str">
        <f t="shared" si="61"/>
        <v>Interesa per kredi direkte ose bono</v>
      </c>
      <c r="B176" s="971">
        <f t="shared" si="61"/>
        <v>650</v>
      </c>
      <c r="C176" s="972">
        <f t="shared" si="61"/>
        <v>0</v>
      </c>
      <c r="D176" s="973">
        <f t="shared" si="61"/>
        <v>0</v>
      </c>
      <c r="E176" s="37"/>
      <c r="F176" s="37"/>
      <c r="G176" s="37"/>
      <c r="H176" s="53"/>
      <c r="I176" s="420"/>
      <c r="J176" s="986"/>
      <c r="K176" s="987"/>
      <c r="L176" s="987"/>
      <c r="M176" s="987"/>
      <c r="N176" s="987"/>
      <c r="O176" s="988"/>
    </row>
    <row r="177" spans="1:15" ht="12.75" x14ac:dyDescent="0.2">
      <c r="A177" s="252" t="str">
        <f>A99</f>
        <v>Të tjera</v>
      </c>
      <c r="B177" s="941" t="str">
        <f>B99</f>
        <v>69 / ?</v>
      </c>
      <c r="C177" s="942">
        <f>C99</f>
        <v>0</v>
      </c>
      <c r="D177" s="439" t="str">
        <f>IF(OR(E177&lt;0,F177&lt;0,G177&lt;0),"STOP","OK!")</f>
        <v>OK!</v>
      </c>
      <c r="E177" s="130">
        <f>-E165+E150-(SUM(E167:E176))</f>
        <v>0</v>
      </c>
      <c r="F177" s="308">
        <f t="shared" ref="F177:G177" si="66">-F165+F150-(SUM(F167:F176))</f>
        <v>0</v>
      </c>
      <c r="G177" s="308">
        <f t="shared" si="66"/>
        <v>0</v>
      </c>
      <c r="H177" s="53"/>
      <c r="I177" s="419">
        <f>N148</f>
        <v>2023</v>
      </c>
      <c r="J177" s="983"/>
      <c r="K177" s="984"/>
      <c r="L177" s="984"/>
      <c r="M177" s="984"/>
      <c r="N177" s="984"/>
      <c r="O177" s="985"/>
    </row>
    <row r="178" spans="1:15" ht="12.75" x14ac:dyDescent="0.2">
      <c r="A178" s="124" t="str">
        <f>A100</f>
        <v>SHPENZIME KORRENTE</v>
      </c>
      <c r="B178" s="974"/>
      <c r="C178" s="975"/>
      <c r="D178" s="976"/>
      <c r="E178" s="129">
        <f>SUM(E167:E177)</f>
        <v>0</v>
      </c>
      <c r="F178" s="129">
        <f t="shared" ref="F178:G178" si="67">SUM(F167:F177)</f>
        <v>0</v>
      </c>
      <c r="G178" s="129">
        <f t="shared" si="67"/>
        <v>0</v>
      </c>
      <c r="H178" s="53"/>
      <c r="I178" s="420"/>
      <c r="J178" s="989"/>
      <c r="K178" s="990"/>
      <c r="L178" s="990"/>
      <c r="M178" s="990"/>
      <c r="N178" s="990"/>
      <c r="O178" s="991"/>
    </row>
    <row r="179" spans="1:15" ht="12.75" x14ac:dyDescent="0.2">
      <c r="A179" s="125"/>
      <c r="B179" s="210"/>
      <c r="C179" s="126"/>
      <c r="D179" s="126"/>
      <c r="E179" s="10"/>
      <c r="F179" s="10"/>
      <c r="G179" s="133"/>
      <c r="H179" s="53"/>
      <c r="I179" s="419">
        <f>O148</f>
        <v>2024</v>
      </c>
      <c r="J179" s="983"/>
      <c r="K179" s="984"/>
      <c r="L179" s="984"/>
      <c r="M179" s="984"/>
      <c r="N179" s="984"/>
      <c r="O179" s="985"/>
    </row>
    <row r="180" spans="1:15" ht="12.75" x14ac:dyDescent="0.2">
      <c r="A180" s="137" t="str">
        <f>A102</f>
        <v>SHPENZIME TË PRITSHME</v>
      </c>
      <c r="B180" s="34">
        <f>B150</f>
        <v>0</v>
      </c>
      <c r="C180" s="34">
        <f t="shared" ref="C180:D180" si="68">C150</f>
        <v>0</v>
      </c>
      <c r="D180" s="34">
        <f t="shared" si="68"/>
        <v>0</v>
      </c>
      <c r="E180" s="129">
        <f>E165+E178</f>
        <v>0</v>
      </c>
      <c r="F180" s="129">
        <f>F165+F178</f>
        <v>0</v>
      </c>
      <c r="G180" s="129">
        <f t="shared" ref="G180" si="69">G165+G178</f>
        <v>0</v>
      </c>
      <c r="H180" s="53"/>
      <c r="I180" s="420"/>
      <c r="J180" s="989"/>
      <c r="K180" s="990"/>
      <c r="L180" s="990"/>
      <c r="M180" s="990"/>
      <c r="N180" s="990"/>
      <c r="O180" s="991"/>
    </row>
    <row r="181" spans="1:15" ht="12.75" x14ac:dyDescent="0.2"/>
    <row r="182" spans="1:15" ht="12.75" x14ac:dyDescent="0.2"/>
    <row r="183" spans="1:15" ht="18.75" hidden="1" x14ac:dyDescent="0.2">
      <c r="A183" s="213"/>
      <c r="B183" s="937"/>
      <c r="C183" s="937"/>
      <c r="D183" s="937"/>
      <c r="E183" s="937"/>
      <c r="F183" s="937"/>
      <c r="G183" s="937"/>
      <c r="H183" s="937"/>
      <c r="I183" s="937"/>
      <c r="J183" s="937"/>
      <c r="K183" s="937"/>
      <c r="L183" s="937"/>
      <c r="M183" s="937"/>
      <c r="N183" s="937"/>
      <c r="O183" s="937"/>
    </row>
    <row r="184" spans="1:15" ht="18.75" hidden="1" x14ac:dyDescent="0.2">
      <c r="A184" s="276"/>
      <c r="B184" s="937"/>
      <c r="C184" s="937"/>
      <c r="D184" s="937"/>
      <c r="E184" s="937"/>
      <c r="F184" s="937"/>
      <c r="G184" s="937"/>
      <c r="H184" s="937"/>
      <c r="I184" s="937"/>
      <c r="J184" s="937"/>
      <c r="K184" s="937"/>
      <c r="L184" s="937"/>
      <c r="M184" s="937"/>
      <c r="N184" s="937"/>
      <c r="O184" s="937"/>
    </row>
    <row r="185" spans="1:15" ht="22.5" hidden="1" customHeight="1" x14ac:dyDescent="0.2">
      <c r="A185" s="933"/>
      <c r="B185" s="934"/>
      <c r="C185" s="934"/>
      <c r="D185" s="934"/>
      <c r="E185" s="934"/>
      <c r="F185" s="934"/>
      <c r="G185" s="954"/>
      <c r="H185" s="131"/>
      <c r="I185" s="955"/>
      <c r="J185" s="934"/>
      <c r="K185" s="934"/>
      <c r="L185" s="934"/>
      <c r="M185" s="934"/>
      <c r="N185" s="934"/>
      <c r="O185" s="954"/>
    </row>
    <row r="186" spans="1:15" ht="21.75" hidden="1" customHeight="1" x14ac:dyDescent="0.2">
      <c r="A186" s="211"/>
      <c r="B186" s="417"/>
      <c r="C186" s="417"/>
      <c r="D186" s="417"/>
      <c r="E186" s="251"/>
      <c r="F186" s="251"/>
      <c r="G186" s="251"/>
      <c r="H186" s="212"/>
      <c r="I186" s="414"/>
      <c r="J186" s="417"/>
      <c r="K186" s="417"/>
      <c r="L186" s="417"/>
      <c r="M186" s="251"/>
      <c r="N186" s="251"/>
      <c r="O186" s="251"/>
    </row>
    <row r="187" spans="1:15" ht="12.75" hidden="1" x14ac:dyDescent="0.2">
      <c r="A187" s="431"/>
      <c r="B187" s="424"/>
      <c r="C187" s="347"/>
      <c r="D187" s="348"/>
      <c r="E187" s="432"/>
      <c r="F187" s="432"/>
      <c r="G187" s="433"/>
      <c r="H187" s="131"/>
      <c r="I187" s="346"/>
      <c r="J187" s="962"/>
      <c r="K187" s="962"/>
      <c r="L187" s="429"/>
      <c r="M187" s="429"/>
      <c r="N187" s="429"/>
      <c r="O187" s="430"/>
    </row>
    <row r="188" spans="1:15" ht="12.75" hidden="1" x14ac:dyDescent="0.2">
      <c r="A188" s="137"/>
      <c r="B188" s="34"/>
      <c r="C188" s="34"/>
      <c r="D188" s="34"/>
      <c r="E188" s="37"/>
      <c r="F188" s="37"/>
      <c r="G188" s="37"/>
      <c r="H188" s="131"/>
      <c r="I188" s="938"/>
      <c r="J188" s="939"/>
      <c r="K188" s="939"/>
      <c r="L188" s="939"/>
      <c r="M188" s="939"/>
      <c r="N188" s="939"/>
      <c r="O188" s="940"/>
    </row>
    <row r="189" spans="1:15" ht="12.75" hidden="1" x14ac:dyDescent="0.2">
      <c r="A189" s="125"/>
      <c r="B189" s="210"/>
      <c r="C189" s="126"/>
      <c r="D189" s="126"/>
      <c r="E189" s="10"/>
      <c r="F189" s="10"/>
      <c r="G189" s="133"/>
      <c r="H189" s="10"/>
      <c r="I189" s="137"/>
      <c r="J189" s="35"/>
      <c r="K189" s="35"/>
      <c r="L189" s="35"/>
      <c r="M189" s="37"/>
      <c r="N189" s="37"/>
      <c r="O189" s="37"/>
    </row>
    <row r="190" spans="1:15" ht="12.75" hidden="1" x14ac:dyDescent="0.2">
      <c r="A190" s="944"/>
      <c r="B190" s="945"/>
      <c r="C190" s="945"/>
      <c r="D190" s="945"/>
      <c r="E190" s="945"/>
      <c r="F190" s="945"/>
      <c r="G190" s="946"/>
      <c r="H190" s="10"/>
    </row>
    <row r="191" spans="1:15" ht="12.75" hidden="1" x14ac:dyDescent="0.2">
      <c r="A191" s="938"/>
      <c r="B191" s="939"/>
      <c r="C191" s="939"/>
      <c r="D191" s="939"/>
      <c r="E191" s="939"/>
      <c r="F191" s="939"/>
      <c r="G191" s="940"/>
      <c r="H191" s="31"/>
      <c r="I191" s="938"/>
      <c r="J191" s="939"/>
      <c r="K191" s="939"/>
      <c r="L191" s="939"/>
      <c r="M191" s="939"/>
      <c r="N191" s="939"/>
      <c r="O191" s="940"/>
    </row>
    <row r="192" spans="1:15" ht="12.75" hidden="1" x14ac:dyDescent="0.2">
      <c r="A192" s="124"/>
      <c r="B192" s="941"/>
      <c r="C192" s="942"/>
      <c r="D192" s="943"/>
      <c r="E192" s="37"/>
      <c r="F192" s="37"/>
      <c r="G192" s="37"/>
      <c r="H192" s="31"/>
      <c r="I192" s="390"/>
      <c r="J192" s="387"/>
      <c r="K192" s="389"/>
      <c r="L192" s="388"/>
      <c r="M192" s="128"/>
      <c r="N192" s="128"/>
      <c r="O192" s="132"/>
    </row>
    <row r="193" spans="1:15" ht="12.75" hidden="1" x14ac:dyDescent="0.2">
      <c r="A193" s="124"/>
      <c r="B193" s="941"/>
      <c r="C193" s="942"/>
      <c r="D193" s="943"/>
      <c r="E193" s="37"/>
      <c r="F193" s="37"/>
      <c r="G193" s="37"/>
      <c r="H193" s="31"/>
      <c r="I193" s="390"/>
      <c r="J193" s="387"/>
      <c r="K193" s="389"/>
      <c r="L193" s="388"/>
      <c r="M193" s="128"/>
      <c r="N193" s="128"/>
      <c r="O193" s="132"/>
    </row>
    <row r="194" spans="1:15" ht="12.75" hidden="1" x14ac:dyDescent="0.2">
      <c r="A194" s="124"/>
      <c r="B194" s="941"/>
      <c r="C194" s="942"/>
      <c r="D194" s="943"/>
      <c r="E194" s="37"/>
      <c r="F194" s="37"/>
      <c r="G194" s="37"/>
      <c r="H194" s="53"/>
      <c r="I194" s="390"/>
      <c r="J194" s="387"/>
      <c r="K194" s="389"/>
      <c r="L194" s="388"/>
      <c r="M194" s="302"/>
      <c r="N194" s="548"/>
      <c r="O194" s="548"/>
    </row>
    <row r="195" spans="1:15" ht="12.75" hidden="1" x14ac:dyDescent="0.2">
      <c r="A195" s="124"/>
      <c r="B195" s="941"/>
      <c r="C195" s="942"/>
      <c r="D195" s="943"/>
      <c r="E195" s="37"/>
      <c r="F195" s="37"/>
      <c r="G195" s="37"/>
      <c r="H195" s="8"/>
      <c r="I195" s="390"/>
      <c r="J195" s="387"/>
      <c r="K195" s="389"/>
      <c r="L195" s="388"/>
      <c r="M195" s="128"/>
      <c r="N195" s="128"/>
      <c r="O195" s="132"/>
    </row>
    <row r="196" spans="1:15" ht="12.75" hidden="1" x14ac:dyDescent="0.2">
      <c r="A196" s="124"/>
      <c r="B196" s="941"/>
      <c r="C196" s="942"/>
      <c r="D196" s="943"/>
      <c r="E196" s="37"/>
      <c r="F196" s="37"/>
      <c r="G196" s="37"/>
      <c r="H196" s="53"/>
      <c r="I196" s="390"/>
      <c r="J196" s="35"/>
      <c r="K196" s="35"/>
      <c r="L196" s="35"/>
      <c r="M196" s="129"/>
      <c r="N196" s="129"/>
      <c r="O196" s="129"/>
    </row>
    <row r="197" spans="1:15" ht="12.75" hidden="1" x14ac:dyDescent="0.2">
      <c r="A197" s="124"/>
      <c r="B197" s="941"/>
      <c r="C197" s="942"/>
      <c r="D197" s="943"/>
      <c r="E197" s="37"/>
      <c r="F197" s="37"/>
      <c r="G197" s="37"/>
      <c r="H197" s="53"/>
    </row>
    <row r="198" spans="1:15" ht="12.75" hidden="1" x14ac:dyDescent="0.2">
      <c r="A198" s="124"/>
      <c r="B198" s="941"/>
      <c r="C198" s="942"/>
      <c r="D198" s="943"/>
      <c r="E198" s="37"/>
      <c r="F198" s="37"/>
      <c r="G198" s="37"/>
      <c r="H198" s="53"/>
      <c r="I198" s="137"/>
      <c r="J198" s="34"/>
      <c r="K198" s="34"/>
      <c r="L198" s="34"/>
      <c r="M198" s="129"/>
      <c r="N198" s="129"/>
      <c r="O198" s="129"/>
    </row>
    <row r="199" spans="1:15" ht="12.75" hidden="1" x14ac:dyDescent="0.2">
      <c r="A199" s="124"/>
      <c r="B199" s="941"/>
      <c r="C199" s="942"/>
      <c r="D199" s="943"/>
      <c r="E199" s="37"/>
      <c r="F199" s="37"/>
      <c r="G199" s="37"/>
      <c r="H199" s="53"/>
    </row>
    <row r="200" spans="1:15" ht="12.75" hidden="1" x14ac:dyDescent="0.2">
      <c r="A200" s="124"/>
      <c r="B200" s="941"/>
      <c r="C200" s="942"/>
      <c r="D200" s="943"/>
      <c r="E200" s="37"/>
      <c r="F200" s="37"/>
      <c r="G200" s="37"/>
      <c r="H200" s="53"/>
    </row>
    <row r="201" spans="1:15" ht="12.75" hidden="1" x14ac:dyDescent="0.2">
      <c r="A201" s="124"/>
      <c r="B201" s="941"/>
      <c r="C201" s="942"/>
      <c r="D201" s="943"/>
      <c r="E201" s="37"/>
      <c r="F201" s="37"/>
      <c r="G201" s="37"/>
      <c r="H201" s="53"/>
    </row>
    <row r="202" spans="1:15" ht="12.75" hidden="1" x14ac:dyDescent="0.2">
      <c r="A202" s="124"/>
      <c r="B202" s="941"/>
      <c r="C202" s="942"/>
      <c r="D202" s="943"/>
      <c r="E202" s="37"/>
      <c r="F202" s="37"/>
      <c r="G202" s="37"/>
      <c r="H202" s="53"/>
      <c r="I202" s="947"/>
      <c r="J202" s="948"/>
      <c r="K202" s="948"/>
      <c r="L202" s="948"/>
      <c r="M202" s="948"/>
      <c r="N202" s="948"/>
      <c r="O202" s="949"/>
    </row>
    <row r="203" spans="1:15" ht="12.75" hidden="1" customHeight="1" x14ac:dyDescent="0.2">
      <c r="A203" s="306"/>
      <c r="B203" s="941"/>
      <c r="C203" s="942"/>
      <c r="D203" s="943"/>
      <c r="E203" s="129"/>
      <c r="F203" s="129"/>
      <c r="G203" s="129"/>
      <c r="H203" s="53"/>
      <c r="I203" s="950"/>
      <c r="J203" s="951"/>
      <c r="K203" s="951"/>
      <c r="L203" s="951"/>
      <c r="M203" s="951"/>
      <c r="N203" s="951"/>
      <c r="O203" s="952"/>
    </row>
    <row r="204" spans="1:15" ht="12.75" hidden="1" x14ac:dyDescent="0.2">
      <c r="A204" s="938"/>
      <c r="B204" s="939"/>
      <c r="C204" s="939"/>
      <c r="D204" s="939"/>
      <c r="E204" s="939"/>
      <c r="F204" s="939"/>
      <c r="G204" s="940"/>
      <c r="H204" s="53"/>
      <c r="I204" s="17"/>
      <c r="J204" s="18"/>
      <c r="K204" s="18"/>
      <c r="L204" s="18"/>
      <c r="M204" s="18"/>
      <c r="N204" s="18"/>
      <c r="O204" s="18"/>
    </row>
    <row r="205" spans="1:15" ht="12.75" hidden="1" x14ac:dyDescent="0.2">
      <c r="A205" s="124"/>
      <c r="B205" s="941"/>
      <c r="C205" s="942"/>
      <c r="D205" s="943"/>
      <c r="E205" s="37"/>
      <c r="F205" s="37"/>
      <c r="G205" s="37"/>
      <c r="H205" s="53"/>
      <c r="I205" s="53"/>
      <c r="J205" s="53"/>
      <c r="K205" s="53"/>
      <c r="L205" s="14"/>
      <c r="M205" s="54"/>
    </row>
    <row r="206" spans="1:15" ht="12.75" hidden="1" x14ac:dyDescent="0.2">
      <c r="A206" s="124"/>
      <c r="B206" s="941"/>
      <c r="C206" s="942"/>
      <c r="D206" s="943"/>
      <c r="E206" s="37"/>
      <c r="F206" s="37"/>
      <c r="G206" s="37"/>
      <c r="H206" s="53"/>
    </row>
    <row r="207" spans="1:15" ht="12.75" hidden="1" x14ac:dyDescent="0.2">
      <c r="A207" s="124"/>
      <c r="B207" s="941"/>
      <c r="C207" s="942"/>
      <c r="D207" s="943"/>
      <c r="E207" s="37"/>
      <c r="F207" s="37"/>
      <c r="G207" s="37"/>
      <c r="H207" s="53"/>
      <c r="I207" s="252"/>
      <c r="J207" s="1002"/>
      <c r="K207" s="1003"/>
      <c r="L207" s="1004"/>
      <c r="M207" s="129"/>
      <c r="N207" s="129"/>
      <c r="O207" s="129"/>
    </row>
    <row r="208" spans="1:15" ht="12.75" hidden="1" x14ac:dyDescent="0.2">
      <c r="A208" s="124"/>
      <c r="B208" s="941"/>
      <c r="C208" s="942"/>
      <c r="D208" s="943"/>
      <c r="E208" s="37"/>
      <c r="F208" s="37"/>
      <c r="G208" s="37"/>
      <c r="H208" s="53"/>
      <c r="I208" s="318"/>
      <c r="J208" s="1002"/>
      <c r="K208" s="1003"/>
      <c r="L208" s="1004"/>
      <c r="M208" s="128"/>
      <c r="N208" s="128"/>
      <c r="O208" s="132"/>
    </row>
    <row r="209" spans="1:15" ht="12.75" hidden="1" x14ac:dyDescent="0.2">
      <c r="A209" s="124"/>
      <c r="B209" s="941"/>
      <c r="C209" s="942"/>
      <c r="D209" s="943"/>
      <c r="E209" s="37"/>
      <c r="F209" s="37"/>
      <c r="G209" s="37"/>
      <c r="H209" s="53"/>
      <c r="I209" s="315"/>
      <c r="J209" s="1002"/>
      <c r="K209" s="1003"/>
      <c r="L209" s="1004"/>
      <c r="M209" s="128"/>
      <c r="N209" s="128"/>
      <c r="O209" s="132"/>
    </row>
    <row r="210" spans="1:15" ht="12.75" hidden="1" x14ac:dyDescent="0.2">
      <c r="A210" s="124"/>
      <c r="B210" s="941"/>
      <c r="C210" s="942"/>
      <c r="D210" s="943"/>
      <c r="E210" s="37"/>
      <c r="F210" s="37"/>
      <c r="G210" s="37"/>
      <c r="H210" s="53"/>
      <c r="I210" s="315"/>
      <c r="J210" s="1002"/>
      <c r="K210" s="1003"/>
      <c r="L210" s="1004"/>
      <c r="M210" s="128"/>
      <c r="N210" s="128"/>
      <c r="O210" s="132"/>
    </row>
    <row r="211" spans="1:15" ht="12.75" hidden="1" x14ac:dyDescent="0.2">
      <c r="A211" s="124"/>
      <c r="B211" s="941"/>
      <c r="C211" s="942"/>
      <c r="D211" s="943"/>
      <c r="E211" s="37"/>
      <c r="F211" s="37"/>
      <c r="G211" s="37"/>
      <c r="H211" s="53"/>
      <c r="I211" s="315"/>
      <c r="J211" s="998"/>
      <c r="K211" s="998"/>
      <c r="L211" s="998"/>
      <c r="M211" s="344" t="str">
        <f>IF(SUM(M208:M210)=M207,"OK","STOP")</f>
        <v>OK</v>
      </c>
      <c r="N211" s="344" t="str">
        <f>IF(SUM(N208:N210)=N207,"OK","STOP")</f>
        <v>OK</v>
      </c>
      <c r="O211" s="344" t="str">
        <f>IF(SUM(O208:O210)=O207,"OK","STOP")</f>
        <v>OK</v>
      </c>
    </row>
    <row r="212" spans="1:15" ht="12.75" hidden="1" x14ac:dyDescent="0.2">
      <c r="A212" s="124"/>
      <c r="B212" s="941"/>
      <c r="C212" s="942"/>
      <c r="D212" s="943"/>
      <c r="E212" s="129"/>
      <c r="F212" s="129"/>
      <c r="G212" s="129"/>
      <c r="H212" s="53"/>
      <c r="I212" s="421" t="str">
        <f>I96</f>
        <v>Shpjegimet teknike</v>
      </c>
      <c r="J212" s="10"/>
      <c r="K212" s="10"/>
      <c r="L212" s="10"/>
      <c r="M212" s="10"/>
      <c r="N212" s="10"/>
      <c r="O212" s="10"/>
    </row>
    <row r="213" spans="1:15" ht="12.75" hidden="1" x14ac:dyDescent="0.2">
      <c r="A213" s="648"/>
      <c r="B213" s="968"/>
      <c r="C213" s="969"/>
      <c r="D213" s="970"/>
      <c r="E213" s="37"/>
      <c r="F213" s="37"/>
      <c r="G213" s="37"/>
      <c r="H213" s="53"/>
      <c r="I213" s="419">
        <f>M186</f>
        <v>0</v>
      </c>
      <c r="J213" s="983"/>
      <c r="K213" s="984"/>
      <c r="L213" s="984"/>
      <c r="M213" s="984"/>
      <c r="N213" s="984"/>
      <c r="O213" s="985"/>
    </row>
    <row r="214" spans="1:15" ht="12.75" hidden="1" x14ac:dyDescent="0.2">
      <c r="A214" s="124"/>
      <c r="B214" s="971"/>
      <c r="C214" s="972"/>
      <c r="D214" s="973"/>
      <c r="E214" s="37"/>
      <c r="F214" s="37"/>
      <c r="G214" s="37"/>
      <c r="H214" s="53"/>
      <c r="I214" s="420"/>
      <c r="J214" s="986"/>
      <c r="K214" s="987"/>
      <c r="L214" s="987"/>
      <c r="M214" s="987"/>
      <c r="N214" s="987"/>
      <c r="O214" s="988"/>
    </row>
    <row r="215" spans="1:15" ht="12.75" hidden="1" x14ac:dyDescent="0.2">
      <c r="A215" s="252"/>
      <c r="B215" s="941"/>
      <c r="C215" s="942"/>
      <c r="D215" s="311"/>
      <c r="E215" s="308"/>
      <c r="F215" s="308"/>
      <c r="G215" s="308"/>
      <c r="H215" s="53"/>
      <c r="I215" s="419">
        <f>N186</f>
        <v>0</v>
      </c>
      <c r="J215" s="983"/>
      <c r="K215" s="984"/>
      <c r="L215" s="984"/>
      <c r="M215" s="984"/>
      <c r="N215" s="984"/>
      <c r="O215" s="985"/>
    </row>
    <row r="216" spans="1:15" ht="12.75" hidden="1" x14ac:dyDescent="0.2">
      <c r="A216" s="124"/>
      <c r="B216" s="974"/>
      <c r="C216" s="975"/>
      <c r="D216" s="976"/>
      <c r="E216" s="129"/>
      <c r="F216" s="129"/>
      <c r="G216" s="129"/>
      <c r="H216" s="53"/>
      <c r="I216" s="420"/>
      <c r="J216" s="989"/>
      <c r="K216" s="990"/>
      <c r="L216" s="990"/>
      <c r="M216" s="990"/>
      <c r="N216" s="990"/>
      <c r="O216" s="991"/>
    </row>
    <row r="217" spans="1:15" ht="12.75" hidden="1" x14ac:dyDescent="0.2">
      <c r="A217" s="125"/>
      <c r="B217" s="210"/>
      <c r="C217" s="126"/>
      <c r="D217" s="126"/>
      <c r="E217" s="10"/>
      <c r="F217" s="10"/>
      <c r="G217" s="133"/>
      <c r="H217" s="53"/>
      <c r="I217" s="419">
        <f>O186</f>
        <v>0</v>
      </c>
      <c r="J217" s="983"/>
      <c r="K217" s="984"/>
      <c r="L217" s="984"/>
      <c r="M217" s="984"/>
      <c r="N217" s="984"/>
      <c r="O217" s="985"/>
    </row>
    <row r="218" spans="1:15" ht="12.75" hidden="1" x14ac:dyDescent="0.2">
      <c r="A218" s="137"/>
      <c r="B218" s="34"/>
      <c r="C218" s="34"/>
      <c r="D218" s="34"/>
      <c r="E218" s="129"/>
      <c r="F218" s="129"/>
      <c r="G218" s="129"/>
      <c r="H218" s="53"/>
      <c r="I218" s="420"/>
      <c r="J218" s="989"/>
      <c r="K218" s="990"/>
      <c r="L218" s="990"/>
      <c r="M218" s="990"/>
      <c r="N218" s="990"/>
      <c r="O218" s="991"/>
    </row>
    <row r="219" spans="1:15" ht="17.25" hidden="1" customHeight="1" x14ac:dyDescent="0.2"/>
    <row r="220" spans="1:15" ht="17.25" hidden="1" customHeight="1" x14ac:dyDescent="0.2"/>
    <row r="221" spans="1:15" ht="17.25" hidden="1" customHeight="1" x14ac:dyDescent="0.2">
      <c r="A221" s="213"/>
      <c r="B221" s="937"/>
      <c r="C221" s="937"/>
      <c r="D221" s="937"/>
      <c r="E221" s="937"/>
      <c r="F221" s="937"/>
      <c r="G221" s="937"/>
      <c r="H221" s="937"/>
      <c r="I221" s="937"/>
      <c r="J221" s="937"/>
      <c r="K221" s="937"/>
      <c r="L221" s="937"/>
      <c r="M221" s="937"/>
      <c r="N221" s="937"/>
      <c r="O221" s="937"/>
    </row>
    <row r="222" spans="1:15" ht="17.25" hidden="1" customHeight="1" x14ac:dyDescent="0.2">
      <c r="A222" s="276"/>
      <c r="B222" s="937"/>
      <c r="C222" s="937"/>
      <c r="D222" s="937"/>
      <c r="E222" s="937"/>
      <c r="F222" s="937"/>
      <c r="G222" s="937"/>
      <c r="H222" s="937"/>
      <c r="I222" s="937"/>
      <c r="J222" s="937"/>
      <c r="K222" s="937"/>
      <c r="L222" s="937"/>
      <c r="M222" s="937"/>
      <c r="N222" s="937"/>
      <c r="O222" s="937"/>
    </row>
    <row r="223" spans="1:15" ht="21.75" hidden="1" customHeight="1" x14ac:dyDescent="0.2">
      <c r="A223" s="933"/>
      <c r="B223" s="934"/>
      <c r="C223" s="934"/>
      <c r="D223" s="934"/>
      <c r="E223" s="934"/>
      <c r="F223" s="934"/>
      <c r="G223" s="954"/>
      <c r="H223" s="131"/>
      <c r="I223" s="955"/>
      <c r="J223" s="934"/>
      <c r="K223" s="934"/>
      <c r="L223" s="934"/>
      <c r="M223" s="934"/>
      <c r="N223" s="934"/>
      <c r="O223" s="954"/>
    </row>
    <row r="224" spans="1:15" ht="18.75" hidden="1" customHeight="1" x14ac:dyDescent="0.2">
      <c r="A224" s="211"/>
      <c r="B224" s="417"/>
      <c r="C224" s="417"/>
      <c r="D224" s="417"/>
      <c r="E224" s="251"/>
      <c r="F224" s="251"/>
      <c r="G224" s="251"/>
      <c r="H224" s="212"/>
      <c r="I224" s="414"/>
      <c r="J224" s="417"/>
      <c r="K224" s="417"/>
      <c r="L224" s="417"/>
      <c r="M224" s="251"/>
      <c r="N224" s="251"/>
      <c r="O224" s="251"/>
    </row>
    <row r="225" spans="1:15" ht="12.75" hidden="1" x14ac:dyDescent="0.2">
      <c r="A225" s="434"/>
      <c r="B225" s="209"/>
      <c r="C225" s="422"/>
      <c r="D225" s="321"/>
      <c r="E225" s="8"/>
      <c r="F225" s="8"/>
      <c r="G225" s="435"/>
      <c r="H225" s="131"/>
      <c r="I225" s="423"/>
      <c r="J225" s="349"/>
      <c r="K225" s="349"/>
      <c r="L225" s="349"/>
      <c r="M225" s="349"/>
      <c r="N225" s="349"/>
      <c r="O225" s="350"/>
    </row>
    <row r="226" spans="1:15" ht="12.75" hidden="1" x14ac:dyDescent="0.2">
      <c r="A226" s="137"/>
      <c r="B226" s="34"/>
      <c r="C226" s="34"/>
      <c r="D226" s="34"/>
      <c r="E226" s="37"/>
      <c r="F226" s="37"/>
      <c r="G226" s="37"/>
      <c r="H226" s="131"/>
      <c r="I226" s="938"/>
      <c r="J226" s="939"/>
      <c r="K226" s="939"/>
      <c r="L226" s="939"/>
      <c r="M226" s="939"/>
      <c r="N226" s="939"/>
      <c r="O226" s="940"/>
    </row>
    <row r="227" spans="1:15" ht="12.75" hidden="1" x14ac:dyDescent="0.2">
      <c r="A227" s="125"/>
      <c r="B227" s="210"/>
      <c r="C227" s="126"/>
      <c r="D227" s="126"/>
      <c r="E227" s="10"/>
      <c r="F227" s="10"/>
      <c r="G227" s="133"/>
      <c r="H227" s="10"/>
      <c r="I227" s="137"/>
      <c r="J227" s="35"/>
      <c r="K227" s="35"/>
      <c r="L227" s="35"/>
      <c r="M227" s="37"/>
      <c r="N227" s="37"/>
      <c r="O227" s="37"/>
    </row>
    <row r="228" spans="1:15" ht="12.75" hidden="1" x14ac:dyDescent="0.2">
      <c r="A228" s="944"/>
      <c r="B228" s="945"/>
      <c r="C228" s="945"/>
      <c r="D228" s="945"/>
      <c r="E228" s="945"/>
      <c r="F228" s="945"/>
      <c r="G228" s="946"/>
      <c r="H228" s="10"/>
    </row>
    <row r="229" spans="1:15" ht="12.75" hidden="1" x14ac:dyDescent="0.2">
      <c r="A229" s="938"/>
      <c r="B229" s="939"/>
      <c r="C229" s="939"/>
      <c r="D229" s="939"/>
      <c r="E229" s="939"/>
      <c r="F229" s="939"/>
      <c r="G229" s="940"/>
      <c r="H229" s="31"/>
      <c r="I229" s="938"/>
      <c r="J229" s="939"/>
      <c r="K229" s="939"/>
      <c r="L229" s="939"/>
      <c r="M229" s="939"/>
      <c r="N229" s="939"/>
      <c r="O229" s="940"/>
    </row>
    <row r="230" spans="1:15" ht="12.75" hidden="1" x14ac:dyDescent="0.2">
      <c r="A230" s="124"/>
      <c r="B230" s="941"/>
      <c r="C230" s="942"/>
      <c r="D230" s="943"/>
      <c r="E230" s="37"/>
      <c r="F230" s="37"/>
      <c r="G230" s="37"/>
      <c r="H230" s="31"/>
      <c r="I230" s="390"/>
      <c r="J230" s="387"/>
      <c r="K230" s="389"/>
      <c r="L230" s="388"/>
      <c r="M230" s="128"/>
      <c r="N230" s="128"/>
      <c r="O230" s="132"/>
    </row>
    <row r="231" spans="1:15" ht="12.75" hidden="1" x14ac:dyDescent="0.2">
      <c r="A231" s="124"/>
      <c r="B231" s="941"/>
      <c r="C231" s="942"/>
      <c r="D231" s="943"/>
      <c r="E231" s="37"/>
      <c r="F231" s="37"/>
      <c r="G231" s="37"/>
      <c r="H231" s="31"/>
      <c r="I231" s="390"/>
      <c r="J231" s="387"/>
      <c r="K231" s="389"/>
      <c r="L231" s="388"/>
      <c r="M231" s="128"/>
      <c r="N231" s="128"/>
      <c r="O231" s="132"/>
    </row>
    <row r="232" spans="1:15" ht="12.75" hidden="1" x14ac:dyDescent="0.2">
      <c r="A232" s="124"/>
      <c r="B232" s="941"/>
      <c r="C232" s="942"/>
      <c r="D232" s="943"/>
      <c r="E232" s="37"/>
      <c r="F232" s="37"/>
      <c r="G232" s="37"/>
      <c r="H232" s="53"/>
      <c r="I232" s="390"/>
      <c r="J232" s="387"/>
      <c r="K232" s="389"/>
      <c r="L232" s="388"/>
      <c r="M232" s="302"/>
      <c r="N232" s="548"/>
      <c r="O232" s="550"/>
    </row>
    <row r="233" spans="1:15" ht="12.75" hidden="1" x14ac:dyDescent="0.2">
      <c r="A233" s="124"/>
      <c r="B233" s="941"/>
      <c r="C233" s="942"/>
      <c r="D233" s="943"/>
      <c r="E233" s="37"/>
      <c r="F233" s="37"/>
      <c r="G233" s="37"/>
      <c r="H233" s="8"/>
      <c r="I233" s="390"/>
      <c r="J233" s="387"/>
      <c r="K233" s="389"/>
      <c r="L233" s="388"/>
      <c r="M233" s="128"/>
      <c r="N233" s="128"/>
      <c r="O233" s="132"/>
    </row>
    <row r="234" spans="1:15" ht="12.75" hidden="1" x14ac:dyDescent="0.2">
      <c r="A234" s="124"/>
      <c r="B234" s="941"/>
      <c r="C234" s="942"/>
      <c r="D234" s="943"/>
      <c r="E234" s="37"/>
      <c r="F234" s="37"/>
      <c r="G234" s="37"/>
      <c r="H234" s="53"/>
      <c r="I234" s="390"/>
      <c r="J234" s="35"/>
      <c r="K234" s="35"/>
      <c r="L234" s="35"/>
      <c r="M234" s="129"/>
      <c r="N234" s="129"/>
      <c r="O234" s="129"/>
    </row>
    <row r="235" spans="1:15" ht="12.75" hidden="1" x14ac:dyDescent="0.2">
      <c r="A235" s="124"/>
      <c r="B235" s="941"/>
      <c r="C235" s="942"/>
      <c r="D235" s="943"/>
      <c r="E235" s="37"/>
      <c r="F235" s="37"/>
      <c r="G235" s="37"/>
      <c r="H235" s="53"/>
    </row>
    <row r="236" spans="1:15" ht="12.75" hidden="1" x14ac:dyDescent="0.2">
      <c r="A236" s="124"/>
      <c r="B236" s="941"/>
      <c r="C236" s="942"/>
      <c r="D236" s="943"/>
      <c r="E236" s="37"/>
      <c r="F236" s="37"/>
      <c r="G236" s="37"/>
      <c r="H236" s="53"/>
      <c r="I236" s="137"/>
      <c r="J236" s="34"/>
      <c r="K236" s="34"/>
      <c r="L236" s="34"/>
      <c r="M236" s="129"/>
      <c r="N236" s="129"/>
      <c r="O236" s="129"/>
    </row>
    <row r="237" spans="1:15" ht="12.75" hidden="1" x14ac:dyDescent="0.2">
      <c r="A237" s="124"/>
      <c r="B237" s="941"/>
      <c r="C237" s="942"/>
      <c r="D237" s="943"/>
      <c r="E237" s="37"/>
      <c r="F237" s="37"/>
      <c r="G237" s="37"/>
      <c r="H237" s="53"/>
    </row>
    <row r="238" spans="1:15" ht="12.75" hidden="1" x14ac:dyDescent="0.2">
      <c r="A238" s="124"/>
      <c r="B238" s="941"/>
      <c r="C238" s="942"/>
      <c r="D238" s="943"/>
      <c r="E238" s="37"/>
      <c r="F238" s="37"/>
      <c r="G238" s="37"/>
      <c r="H238" s="53"/>
    </row>
    <row r="239" spans="1:15" ht="12.75" hidden="1" x14ac:dyDescent="0.2">
      <c r="A239" s="124"/>
      <c r="B239" s="941"/>
      <c r="C239" s="942"/>
      <c r="D239" s="943"/>
      <c r="E239" s="37"/>
      <c r="F239" s="37"/>
      <c r="G239" s="37"/>
      <c r="H239" s="53"/>
    </row>
    <row r="240" spans="1:15" ht="12.75" hidden="1" x14ac:dyDescent="0.2">
      <c r="A240" s="124"/>
      <c r="B240" s="941"/>
      <c r="C240" s="942"/>
      <c r="D240" s="943"/>
      <c r="E240" s="37"/>
      <c r="F240" s="37"/>
      <c r="G240" s="37"/>
      <c r="H240" s="53"/>
      <c r="I240" s="947"/>
      <c r="J240" s="948"/>
      <c r="K240" s="948"/>
      <c r="L240" s="948"/>
      <c r="M240" s="948"/>
      <c r="N240" s="948"/>
      <c r="O240" s="949"/>
    </row>
    <row r="241" spans="1:15" ht="12.75" hidden="1" customHeight="1" x14ac:dyDescent="0.2">
      <c r="A241" s="306"/>
      <c r="B241" s="941"/>
      <c r="C241" s="942"/>
      <c r="D241" s="943"/>
      <c r="E241" s="129"/>
      <c r="F241" s="129"/>
      <c r="G241" s="129"/>
      <c r="H241" s="53"/>
      <c r="I241" s="950"/>
      <c r="J241" s="951"/>
      <c r="K241" s="951"/>
      <c r="L241" s="951"/>
      <c r="M241" s="951"/>
      <c r="N241" s="951"/>
      <c r="O241" s="952"/>
    </row>
    <row r="242" spans="1:15" ht="12.75" hidden="1" x14ac:dyDescent="0.2">
      <c r="A242" s="938"/>
      <c r="B242" s="939"/>
      <c r="C242" s="939"/>
      <c r="D242" s="939"/>
      <c r="E242" s="939"/>
      <c r="F242" s="939"/>
      <c r="G242" s="940"/>
      <c r="H242" s="53"/>
      <c r="I242" s="17"/>
      <c r="J242" s="18"/>
      <c r="K242" s="18"/>
      <c r="L242" s="18"/>
      <c r="M242" s="18"/>
      <c r="N242" s="18"/>
      <c r="O242" s="18"/>
    </row>
    <row r="243" spans="1:15" ht="12.75" hidden="1" x14ac:dyDescent="0.2">
      <c r="A243" s="124"/>
      <c r="B243" s="941"/>
      <c r="C243" s="942"/>
      <c r="D243" s="943"/>
      <c r="E243" s="37"/>
      <c r="F243" s="37"/>
      <c r="G243" s="37"/>
      <c r="H243" s="53"/>
      <c r="I243" s="53"/>
      <c r="J243" s="53"/>
      <c r="K243" s="53"/>
      <c r="L243" s="14"/>
      <c r="M243" s="54"/>
    </row>
    <row r="244" spans="1:15" ht="12.75" hidden="1" x14ac:dyDescent="0.2">
      <c r="A244" s="124"/>
      <c r="B244" s="941"/>
      <c r="C244" s="942"/>
      <c r="D244" s="943"/>
      <c r="E244" s="37"/>
      <c r="F244" s="37"/>
      <c r="G244" s="37"/>
      <c r="H244" s="53"/>
    </row>
    <row r="245" spans="1:15" ht="12.75" hidden="1" x14ac:dyDescent="0.2">
      <c r="A245" s="124"/>
      <c r="B245" s="941"/>
      <c r="C245" s="942"/>
      <c r="D245" s="943"/>
      <c r="E245" s="37"/>
      <c r="F245" s="37"/>
      <c r="G245" s="37"/>
      <c r="H245" s="53"/>
      <c r="I245" s="252"/>
      <c r="J245" s="1002"/>
      <c r="K245" s="1003"/>
      <c r="L245" s="1004"/>
      <c r="M245" s="129"/>
      <c r="N245" s="129"/>
      <c r="O245" s="129"/>
    </row>
    <row r="246" spans="1:15" ht="12.75" hidden="1" x14ac:dyDescent="0.2">
      <c r="A246" s="124"/>
      <c r="B246" s="941"/>
      <c r="C246" s="942"/>
      <c r="D246" s="943"/>
      <c r="E246" s="37"/>
      <c r="F246" s="37"/>
      <c r="G246" s="37"/>
      <c r="H246" s="53"/>
      <c r="I246" s="318"/>
      <c r="J246" s="1002"/>
      <c r="K246" s="1003"/>
      <c r="L246" s="1004"/>
      <c r="M246" s="128"/>
      <c r="N246" s="128"/>
      <c r="O246" s="132"/>
    </row>
    <row r="247" spans="1:15" ht="12.75" hidden="1" x14ac:dyDescent="0.2">
      <c r="A247" s="124"/>
      <c r="B247" s="941"/>
      <c r="C247" s="942"/>
      <c r="D247" s="943"/>
      <c r="E247" s="37"/>
      <c r="F247" s="37"/>
      <c r="G247" s="37"/>
      <c r="H247" s="53"/>
      <c r="I247" s="315"/>
      <c r="J247" s="1002"/>
      <c r="K247" s="1003"/>
      <c r="L247" s="1004"/>
      <c r="M247" s="128"/>
      <c r="N247" s="128"/>
      <c r="O247" s="132"/>
    </row>
    <row r="248" spans="1:15" ht="12.75" hidden="1" x14ac:dyDescent="0.2">
      <c r="A248" s="124"/>
      <c r="B248" s="941"/>
      <c r="C248" s="942"/>
      <c r="D248" s="943"/>
      <c r="E248" s="37"/>
      <c r="F248" s="37"/>
      <c r="G248" s="37"/>
      <c r="H248" s="53"/>
      <c r="I248" s="315"/>
      <c r="J248" s="1002"/>
      <c r="K248" s="1003"/>
      <c r="L248" s="1004"/>
      <c r="M248" s="128"/>
      <c r="N248" s="128"/>
      <c r="O248" s="132"/>
    </row>
    <row r="249" spans="1:15" ht="12.75" hidden="1" x14ac:dyDescent="0.2">
      <c r="A249" s="124"/>
      <c r="B249" s="941"/>
      <c r="C249" s="942"/>
      <c r="D249" s="943"/>
      <c r="E249" s="37"/>
      <c r="F249" s="37"/>
      <c r="G249" s="37"/>
      <c r="H249" s="53"/>
      <c r="I249" s="315"/>
      <c r="J249" s="998"/>
      <c r="K249" s="998"/>
      <c r="L249" s="998"/>
      <c r="M249" s="344" t="str">
        <f>IF(SUM(M246:M248)=M245,"OK","STOP")</f>
        <v>OK</v>
      </c>
      <c r="N249" s="344" t="str">
        <f>IF(SUM(N246:N248)=N245,"OK","STOP")</f>
        <v>OK</v>
      </c>
      <c r="O249" s="344" t="str">
        <f>IF(SUM(O246:O248)=O245,"OK","STOP")</f>
        <v>OK</v>
      </c>
    </row>
    <row r="250" spans="1:15" ht="12.75" hidden="1" x14ac:dyDescent="0.2">
      <c r="A250" s="124"/>
      <c r="B250" s="941"/>
      <c r="C250" s="942"/>
      <c r="D250" s="943"/>
      <c r="E250" s="129"/>
      <c r="F250" s="129"/>
      <c r="G250" s="129"/>
      <c r="H250" s="53"/>
      <c r="I250" s="421" t="str">
        <f>I212</f>
        <v>Shpjegimet teknike</v>
      </c>
      <c r="J250" s="10"/>
      <c r="K250" s="10"/>
      <c r="L250" s="10"/>
      <c r="M250" s="10"/>
      <c r="N250" s="10"/>
      <c r="O250" s="10"/>
    </row>
    <row r="251" spans="1:15" ht="12.75" hidden="1" x14ac:dyDescent="0.2">
      <c r="A251" s="124"/>
      <c r="B251" s="941"/>
      <c r="C251" s="942"/>
      <c r="D251" s="943"/>
      <c r="E251" s="37"/>
      <c r="F251" s="37"/>
      <c r="G251" s="37"/>
      <c r="H251" s="53"/>
      <c r="I251" s="419">
        <f>M224</f>
        <v>0</v>
      </c>
      <c r="J251" s="983"/>
      <c r="K251" s="984"/>
      <c r="L251" s="984"/>
      <c r="M251" s="984"/>
      <c r="N251" s="984"/>
      <c r="O251" s="985"/>
    </row>
    <row r="252" spans="1:15" ht="12.75" hidden="1" x14ac:dyDescent="0.2">
      <c r="A252" s="124"/>
      <c r="B252" s="971"/>
      <c r="C252" s="972"/>
      <c r="D252" s="973"/>
      <c r="E252" s="37"/>
      <c r="F252" s="37"/>
      <c r="G252" s="37"/>
      <c r="H252" s="53"/>
      <c r="I252" s="420"/>
      <c r="J252" s="986"/>
      <c r="K252" s="987"/>
      <c r="L252" s="987"/>
      <c r="M252" s="987"/>
      <c r="N252" s="987"/>
      <c r="O252" s="988"/>
    </row>
    <row r="253" spans="1:15" ht="12.75" hidden="1" x14ac:dyDescent="0.2">
      <c r="A253" s="252"/>
      <c r="B253" s="941"/>
      <c r="C253" s="942"/>
      <c r="D253" s="311"/>
      <c r="E253" s="308"/>
      <c r="F253" s="308"/>
      <c r="G253" s="308"/>
      <c r="H253" s="53"/>
      <c r="I253" s="419">
        <f>N224</f>
        <v>0</v>
      </c>
      <c r="J253" s="983"/>
      <c r="K253" s="984"/>
      <c r="L253" s="984"/>
      <c r="M253" s="984"/>
      <c r="N253" s="984"/>
      <c r="O253" s="985"/>
    </row>
    <row r="254" spans="1:15" ht="12.75" hidden="1" x14ac:dyDescent="0.2">
      <c r="A254" s="124"/>
      <c r="B254" s="974"/>
      <c r="C254" s="975"/>
      <c r="D254" s="976"/>
      <c r="E254" s="129"/>
      <c r="F254" s="129"/>
      <c r="G254" s="129"/>
      <c r="H254" s="53"/>
      <c r="I254" s="420"/>
      <c r="J254" s="989"/>
      <c r="K254" s="990"/>
      <c r="L254" s="990"/>
      <c r="M254" s="990"/>
      <c r="N254" s="990"/>
      <c r="O254" s="991"/>
    </row>
    <row r="255" spans="1:15" ht="12.75" hidden="1" x14ac:dyDescent="0.2">
      <c r="A255" s="125"/>
      <c r="B255" s="210"/>
      <c r="C255" s="126"/>
      <c r="D255" s="126"/>
      <c r="E255" s="10"/>
      <c r="F255" s="10"/>
      <c r="G255" s="133"/>
      <c r="H255" s="53"/>
      <c r="I255" s="419">
        <f>O224</f>
        <v>0</v>
      </c>
      <c r="J255" s="983"/>
      <c r="K255" s="984"/>
      <c r="L255" s="984"/>
      <c r="M255" s="984"/>
      <c r="N255" s="984"/>
      <c r="O255" s="985"/>
    </row>
    <row r="256" spans="1:15" ht="12.75" hidden="1" x14ac:dyDescent="0.2">
      <c r="A256" s="137"/>
      <c r="B256" s="34"/>
      <c r="C256" s="34"/>
      <c r="D256" s="34"/>
      <c r="E256" s="129"/>
      <c r="F256" s="129"/>
      <c r="G256" s="129"/>
      <c r="H256" s="53"/>
      <c r="I256" s="420"/>
      <c r="J256" s="989"/>
      <c r="K256" s="990"/>
      <c r="L256" s="990"/>
      <c r="M256" s="990"/>
      <c r="N256" s="990"/>
      <c r="O256" s="991"/>
    </row>
    <row r="257" spans="1:15" ht="17.25" hidden="1" customHeight="1" x14ac:dyDescent="0.2"/>
    <row r="258" spans="1:15" ht="17.25" hidden="1" customHeight="1" x14ac:dyDescent="0.2"/>
    <row r="259" spans="1:15" ht="17.25" hidden="1" customHeight="1" x14ac:dyDescent="0.2">
      <c r="A259" s="213"/>
      <c r="B259" s="937"/>
      <c r="C259" s="937"/>
      <c r="D259" s="937"/>
      <c r="E259" s="937"/>
      <c r="F259" s="937"/>
      <c r="G259" s="937"/>
      <c r="H259" s="937"/>
      <c r="I259" s="937"/>
      <c r="J259" s="937"/>
      <c r="K259" s="937"/>
      <c r="L259" s="937"/>
      <c r="M259" s="937"/>
      <c r="N259" s="937"/>
      <c r="O259" s="937"/>
    </row>
    <row r="260" spans="1:15" ht="17.25" hidden="1" customHeight="1" x14ac:dyDescent="0.2">
      <c r="A260" s="276"/>
      <c r="B260" s="937"/>
      <c r="C260" s="937"/>
      <c r="D260" s="937"/>
      <c r="E260" s="937"/>
      <c r="F260" s="937"/>
      <c r="G260" s="937"/>
      <c r="H260" s="937"/>
      <c r="I260" s="937"/>
      <c r="J260" s="937"/>
      <c r="K260" s="937"/>
      <c r="L260" s="937"/>
      <c r="M260" s="937"/>
      <c r="N260" s="937"/>
      <c r="O260" s="937"/>
    </row>
    <row r="261" spans="1:15" ht="22.5" hidden="1" customHeight="1" x14ac:dyDescent="0.2">
      <c r="A261" s="933"/>
      <c r="B261" s="934"/>
      <c r="C261" s="934"/>
      <c r="D261" s="934"/>
      <c r="E261" s="934"/>
      <c r="F261" s="934"/>
      <c r="G261" s="954"/>
      <c r="H261" s="131"/>
      <c r="I261" s="955"/>
      <c r="J261" s="934"/>
      <c r="K261" s="934"/>
      <c r="L261" s="934"/>
      <c r="M261" s="934"/>
      <c r="N261" s="934"/>
      <c r="O261" s="954"/>
    </row>
    <row r="262" spans="1:15" ht="20.25" hidden="1" customHeight="1" x14ac:dyDescent="0.2">
      <c r="A262" s="211"/>
      <c r="B262" s="249"/>
      <c r="C262" s="249"/>
      <c r="D262" s="249"/>
      <c r="E262" s="250"/>
      <c r="F262" s="250"/>
      <c r="G262" s="250"/>
      <c r="H262" s="212"/>
      <c r="I262" s="307"/>
      <c r="J262" s="249"/>
      <c r="K262" s="249"/>
      <c r="L262" s="249"/>
      <c r="M262" s="250"/>
      <c r="N262" s="250"/>
      <c r="O262" s="250"/>
    </row>
    <row r="263" spans="1:15" ht="12.75" hidden="1" x14ac:dyDescent="0.2">
      <c r="A263" s="125"/>
      <c r="B263" s="210"/>
      <c r="C263" s="126"/>
      <c r="D263" s="126"/>
      <c r="E263" s="10"/>
      <c r="F263" s="10"/>
      <c r="G263" s="133"/>
      <c r="H263" s="131"/>
    </row>
    <row r="264" spans="1:15" ht="12.75" hidden="1" x14ac:dyDescent="0.2">
      <c r="A264" s="137"/>
      <c r="B264" s="34"/>
      <c r="C264" s="34"/>
      <c r="D264" s="34"/>
      <c r="E264" s="37"/>
      <c r="F264" s="37"/>
      <c r="G264" s="37"/>
      <c r="H264" s="131"/>
      <c r="I264" s="938"/>
      <c r="J264" s="939"/>
      <c r="K264" s="939"/>
      <c r="L264" s="939"/>
      <c r="M264" s="939"/>
      <c r="N264" s="939"/>
      <c r="O264" s="940"/>
    </row>
    <row r="265" spans="1:15" ht="12.75" hidden="1" x14ac:dyDescent="0.2">
      <c r="A265" s="125"/>
      <c r="B265" s="210"/>
      <c r="C265" s="126"/>
      <c r="D265" s="126"/>
      <c r="E265" s="10"/>
      <c r="F265" s="10"/>
      <c r="G265" s="133"/>
      <c r="H265" s="10"/>
      <c r="I265" s="137"/>
      <c r="J265" s="35"/>
      <c r="K265" s="35"/>
      <c r="L265" s="35"/>
      <c r="M265" s="37"/>
      <c r="N265" s="37"/>
      <c r="O265" s="37"/>
    </row>
    <row r="266" spans="1:15" ht="12.75" hidden="1" x14ac:dyDescent="0.2">
      <c r="A266" s="1005"/>
      <c r="B266" s="1006"/>
      <c r="C266" s="1006"/>
      <c r="D266" s="1006"/>
      <c r="E266" s="1006"/>
      <c r="F266" s="1006"/>
      <c r="G266" s="1007"/>
      <c r="H266" s="10"/>
    </row>
    <row r="267" spans="1:15" ht="12.75" hidden="1" x14ac:dyDescent="0.2">
      <c r="A267" s="938"/>
      <c r="B267" s="939"/>
      <c r="C267" s="939"/>
      <c r="D267" s="939"/>
      <c r="E267" s="939"/>
      <c r="F267" s="939"/>
      <c r="G267" s="940"/>
      <c r="H267" s="31"/>
      <c r="I267" s="384"/>
      <c r="J267" s="385"/>
      <c r="K267" s="385"/>
      <c r="L267" s="385"/>
      <c r="M267" s="385"/>
      <c r="N267" s="385"/>
      <c r="O267" s="386"/>
    </row>
    <row r="268" spans="1:15" ht="12.75" hidden="1" x14ac:dyDescent="0.2">
      <c r="A268" s="124"/>
      <c r="B268" s="941"/>
      <c r="C268" s="942"/>
      <c r="D268" s="943"/>
      <c r="E268" s="37"/>
      <c r="F268" s="37"/>
      <c r="G268" s="37"/>
      <c r="H268" s="31"/>
      <c r="I268" s="390"/>
      <c r="J268" s="387"/>
      <c r="K268" s="389"/>
      <c r="L268" s="388"/>
      <c r="M268" s="128"/>
      <c r="N268" s="128"/>
      <c r="O268" s="132"/>
    </row>
    <row r="269" spans="1:15" ht="12.75" hidden="1" x14ac:dyDescent="0.2">
      <c r="A269" s="124"/>
      <c r="B269" s="941"/>
      <c r="C269" s="942"/>
      <c r="D269" s="943"/>
      <c r="E269" s="37"/>
      <c r="F269" s="37"/>
      <c r="G269" s="37"/>
      <c r="H269" s="31"/>
      <c r="I269" s="390"/>
      <c r="J269" s="387"/>
      <c r="K269" s="389"/>
      <c r="L269" s="388"/>
      <c r="M269" s="128"/>
      <c r="N269" s="128"/>
      <c r="O269" s="132"/>
    </row>
    <row r="270" spans="1:15" ht="12.75" hidden="1" x14ac:dyDescent="0.2">
      <c r="A270" s="124"/>
      <c r="B270" s="941"/>
      <c r="C270" s="942"/>
      <c r="D270" s="943"/>
      <c r="E270" s="37"/>
      <c r="F270" s="37"/>
      <c r="G270" s="37"/>
      <c r="H270" s="53"/>
      <c r="I270" s="390"/>
      <c r="J270" s="387"/>
      <c r="K270" s="389"/>
      <c r="L270" s="388"/>
      <c r="M270" s="302"/>
      <c r="N270" s="548"/>
      <c r="O270" s="548"/>
    </row>
    <row r="271" spans="1:15" ht="12.75" hidden="1" x14ac:dyDescent="0.2">
      <c r="A271" s="124"/>
      <c r="B271" s="941"/>
      <c r="C271" s="942"/>
      <c r="D271" s="943"/>
      <c r="E271" s="37"/>
      <c r="F271" s="37"/>
      <c r="G271" s="37"/>
      <c r="H271" s="8"/>
      <c r="I271" s="390"/>
      <c r="J271" s="387"/>
      <c r="K271" s="389"/>
      <c r="L271" s="388"/>
      <c r="M271" s="128"/>
      <c r="N271" s="128"/>
      <c r="O271" s="132"/>
    </row>
    <row r="272" spans="1:15" ht="12.75" hidden="1" x14ac:dyDescent="0.2">
      <c r="A272" s="124"/>
      <c r="B272" s="941"/>
      <c r="C272" s="942"/>
      <c r="D272" s="943"/>
      <c r="E272" s="37"/>
      <c r="F272" s="37"/>
      <c r="G272" s="37"/>
      <c r="H272" s="53"/>
      <c r="I272" s="390"/>
      <c r="J272" s="35"/>
      <c r="K272" s="35"/>
      <c r="L272" s="35"/>
      <c r="M272" s="129"/>
      <c r="N272" s="129"/>
      <c r="O272" s="129"/>
    </row>
    <row r="273" spans="1:15" ht="12.75" hidden="1" x14ac:dyDescent="0.2">
      <c r="A273" s="124"/>
      <c r="B273" s="941"/>
      <c r="C273" s="942"/>
      <c r="D273" s="943"/>
      <c r="E273" s="37"/>
      <c r="F273" s="37"/>
      <c r="G273" s="37"/>
      <c r="H273" s="53"/>
    </row>
    <row r="274" spans="1:15" ht="12.75" hidden="1" x14ac:dyDescent="0.2">
      <c r="A274" s="124"/>
      <c r="B274" s="941"/>
      <c r="C274" s="942"/>
      <c r="D274" s="943"/>
      <c r="E274" s="37"/>
      <c r="F274" s="37"/>
      <c r="G274" s="37"/>
      <c r="H274" s="53"/>
      <c r="I274" s="137"/>
      <c r="J274" s="34"/>
      <c r="K274" s="34"/>
      <c r="L274" s="34"/>
      <c r="M274" s="129"/>
      <c r="N274" s="129"/>
      <c r="O274" s="129"/>
    </row>
    <row r="275" spans="1:15" ht="12.75" hidden="1" x14ac:dyDescent="0.2">
      <c r="A275" s="124"/>
      <c r="B275" s="941"/>
      <c r="C275" s="942"/>
      <c r="D275" s="943"/>
      <c r="E275" s="37"/>
      <c r="F275" s="37"/>
      <c r="G275" s="37"/>
      <c r="H275" s="53"/>
    </row>
    <row r="276" spans="1:15" ht="12.75" hidden="1" x14ac:dyDescent="0.2">
      <c r="A276" s="124"/>
      <c r="B276" s="941"/>
      <c r="C276" s="942"/>
      <c r="D276" s="943"/>
      <c r="E276" s="37"/>
      <c r="F276" s="37"/>
      <c r="G276" s="37"/>
      <c r="H276" s="53"/>
    </row>
    <row r="277" spans="1:15" ht="12.75" hidden="1" x14ac:dyDescent="0.2">
      <c r="A277" s="124"/>
      <c r="B277" s="941"/>
      <c r="C277" s="942"/>
      <c r="D277" s="943"/>
      <c r="E277" s="37"/>
      <c r="F277" s="37"/>
      <c r="G277" s="37"/>
      <c r="H277" s="53"/>
    </row>
    <row r="278" spans="1:15" ht="12.75" hidden="1" x14ac:dyDescent="0.2">
      <c r="A278" s="124"/>
      <c r="B278" s="941"/>
      <c r="C278" s="942"/>
      <c r="D278" s="943"/>
      <c r="E278" s="37"/>
      <c r="F278" s="37"/>
      <c r="G278" s="37"/>
      <c r="H278" s="53"/>
      <c r="I278" s="947"/>
      <c r="J278" s="948"/>
      <c r="K278" s="948"/>
      <c r="L278" s="948"/>
      <c r="M278" s="948"/>
      <c r="N278" s="948"/>
      <c r="O278" s="949"/>
    </row>
    <row r="279" spans="1:15" ht="12.75" hidden="1" customHeight="1" x14ac:dyDescent="0.2">
      <c r="A279" s="306"/>
      <c r="B279" s="941"/>
      <c r="C279" s="942"/>
      <c r="D279" s="943"/>
      <c r="E279" s="129"/>
      <c r="F279" s="129"/>
      <c r="G279" s="129"/>
      <c r="H279" s="53"/>
      <c r="I279" s="950"/>
      <c r="J279" s="951"/>
      <c r="K279" s="951"/>
      <c r="L279" s="951"/>
      <c r="M279" s="951"/>
      <c r="N279" s="951"/>
      <c r="O279" s="952"/>
    </row>
    <row r="280" spans="1:15" ht="12.75" hidden="1" x14ac:dyDescent="0.2">
      <c r="A280" s="938"/>
      <c r="B280" s="939"/>
      <c r="C280" s="939"/>
      <c r="D280" s="939"/>
      <c r="E280" s="939"/>
      <c r="F280" s="939"/>
      <c r="G280" s="940"/>
      <c r="H280" s="53"/>
      <c r="I280" s="17"/>
      <c r="J280" s="18"/>
      <c r="K280" s="18"/>
      <c r="L280" s="18"/>
      <c r="M280" s="18"/>
      <c r="N280" s="18"/>
      <c r="O280" s="18"/>
    </row>
    <row r="281" spans="1:15" ht="12.75" hidden="1" x14ac:dyDescent="0.2">
      <c r="A281" s="124"/>
      <c r="B281" s="941"/>
      <c r="C281" s="942"/>
      <c r="D281" s="943"/>
      <c r="E281" s="37"/>
      <c r="F281" s="37"/>
      <c r="G281" s="37"/>
      <c r="H281" s="53"/>
      <c r="I281" s="53"/>
      <c r="J281" s="53"/>
      <c r="K281" s="53"/>
      <c r="L281" s="14"/>
      <c r="M281" s="54"/>
    </row>
    <row r="282" spans="1:15" ht="12.75" hidden="1" x14ac:dyDescent="0.2">
      <c r="A282" s="124"/>
      <c r="B282" s="941"/>
      <c r="C282" s="942"/>
      <c r="D282" s="943"/>
      <c r="E282" s="37"/>
      <c r="F282" s="37"/>
      <c r="G282" s="37"/>
      <c r="H282" s="53"/>
    </row>
    <row r="283" spans="1:15" ht="12.75" hidden="1" x14ac:dyDescent="0.2">
      <c r="A283" s="124"/>
      <c r="B283" s="941"/>
      <c r="C283" s="942"/>
      <c r="D283" s="943"/>
      <c r="E283" s="37"/>
      <c r="F283" s="37"/>
      <c r="G283" s="37"/>
      <c r="H283" s="53"/>
      <c r="I283" s="252"/>
      <c r="J283" s="1009"/>
      <c r="K283" s="1010"/>
      <c r="L283" s="1011"/>
      <c r="M283" s="129"/>
      <c r="N283" s="129"/>
      <c r="O283" s="129"/>
    </row>
    <row r="284" spans="1:15" ht="12.75" hidden="1" x14ac:dyDescent="0.2">
      <c r="A284" s="124"/>
      <c r="B284" s="941"/>
      <c r="C284" s="942"/>
      <c r="D284" s="943"/>
      <c r="E284" s="37"/>
      <c r="F284" s="37"/>
      <c r="G284" s="37"/>
      <c r="H284" s="53"/>
      <c r="I284" s="318"/>
      <c r="J284" s="1009"/>
      <c r="K284" s="1010"/>
      <c r="L284" s="1011"/>
      <c r="M284" s="128"/>
      <c r="N284" s="128"/>
      <c r="O284" s="132"/>
    </row>
    <row r="285" spans="1:15" ht="12.75" hidden="1" x14ac:dyDescent="0.2">
      <c r="A285" s="124"/>
      <c r="B285" s="941"/>
      <c r="C285" s="942"/>
      <c r="D285" s="943"/>
      <c r="E285" s="37"/>
      <c r="F285" s="37"/>
      <c r="G285" s="37"/>
      <c r="H285" s="53"/>
      <c r="I285" s="315"/>
      <c r="J285" s="1009"/>
      <c r="K285" s="1010"/>
      <c r="L285" s="1011"/>
      <c r="M285" s="128"/>
      <c r="N285" s="128"/>
      <c r="O285" s="132"/>
    </row>
    <row r="286" spans="1:15" ht="12.75" hidden="1" x14ac:dyDescent="0.2">
      <c r="A286" s="124"/>
      <c r="B286" s="941"/>
      <c r="C286" s="942"/>
      <c r="D286" s="943"/>
      <c r="E286" s="37"/>
      <c r="F286" s="37"/>
      <c r="G286" s="37"/>
      <c r="H286" s="53"/>
      <c r="I286" s="315"/>
      <c r="J286" s="1009"/>
      <c r="K286" s="1010"/>
      <c r="L286" s="1011"/>
      <c r="M286" s="128"/>
      <c r="N286" s="128"/>
      <c r="O286" s="132"/>
    </row>
    <row r="287" spans="1:15" ht="12.75" hidden="1" x14ac:dyDescent="0.2">
      <c r="A287" s="124"/>
      <c r="B287" s="941"/>
      <c r="C287" s="942"/>
      <c r="D287" s="943"/>
      <c r="E287" s="37"/>
      <c r="F287" s="37"/>
      <c r="G287" s="37"/>
      <c r="H287" s="53"/>
      <c r="I287" s="315"/>
      <c r="J287" s="998"/>
      <c r="K287" s="998"/>
      <c r="L287" s="998"/>
      <c r="M287" s="344" t="str">
        <f>IF(SUM(M284:M286)=M283,"OK","STOP")</f>
        <v>OK</v>
      </c>
      <c r="N287" s="344" t="str">
        <f>IF(SUM(N284:N286)=N283,"OK","STOP")</f>
        <v>OK</v>
      </c>
      <c r="O287" s="344" t="str">
        <f>IF(SUM(O284:O286)=O283,"OK","STOP")</f>
        <v>OK</v>
      </c>
    </row>
    <row r="288" spans="1:15" ht="12.75" hidden="1" x14ac:dyDescent="0.2">
      <c r="A288" s="124"/>
      <c r="B288" s="941"/>
      <c r="C288" s="942"/>
      <c r="D288" s="943"/>
      <c r="E288" s="129"/>
      <c r="F288" s="129"/>
      <c r="G288" s="129"/>
      <c r="H288" s="53"/>
      <c r="I288" s="421" t="str">
        <f>I250</f>
        <v>Shpjegimet teknike</v>
      </c>
      <c r="J288" s="10"/>
      <c r="K288" s="10"/>
      <c r="L288" s="10"/>
      <c r="M288" s="10"/>
      <c r="N288" s="10"/>
      <c r="O288" s="10"/>
    </row>
    <row r="289" spans="1:15" ht="12.75" hidden="1" x14ac:dyDescent="0.2">
      <c r="A289" s="124"/>
      <c r="B289" s="941"/>
      <c r="C289" s="942"/>
      <c r="D289" s="943"/>
      <c r="E289" s="37"/>
      <c r="F289" s="37"/>
      <c r="G289" s="37"/>
      <c r="H289" s="53"/>
      <c r="I289" s="419">
        <f>M262</f>
        <v>0</v>
      </c>
      <c r="J289" s="983"/>
      <c r="K289" s="984"/>
      <c r="L289" s="984"/>
      <c r="M289" s="984"/>
      <c r="N289" s="984"/>
      <c r="O289" s="985"/>
    </row>
    <row r="290" spans="1:15" ht="12.75" hidden="1" x14ac:dyDescent="0.2">
      <c r="A290" s="124"/>
      <c r="B290" s="971"/>
      <c r="C290" s="972"/>
      <c r="D290" s="973"/>
      <c r="E290" s="37"/>
      <c r="F290" s="37"/>
      <c r="G290" s="37"/>
      <c r="H290" s="53"/>
      <c r="I290" s="420"/>
      <c r="J290" s="986"/>
      <c r="K290" s="987"/>
      <c r="L290" s="987"/>
      <c r="M290" s="987"/>
      <c r="N290" s="987"/>
      <c r="O290" s="988"/>
    </row>
    <row r="291" spans="1:15" ht="12.75" hidden="1" x14ac:dyDescent="0.2">
      <c r="A291" s="252"/>
      <c r="B291" s="941"/>
      <c r="C291" s="942"/>
      <c r="D291" s="311"/>
      <c r="E291" s="308"/>
      <c r="F291" s="308"/>
      <c r="G291" s="308"/>
      <c r="H291" s="53"/>
      <c r="I291" s="419">
        <f>N262</f>
        <v>0</v>
      </c>
      <c r="J291" s="983"/>
      <c r="K291" s="984"/>
      <c r="L291" s="984"/>
      <c r="M291" s="984"/>
      <c r="N291" s="984"/>
      <c r="O291" s="985"/>
    </row>
    <row r="292" spans="1:15" ht="12.75" hidden="1" x14ac:dyDescent="0.2">
      <c r="A292" s="124"/>
      <c r="B292" s="974"/>
      <c r="C292" s="975"/>
      <c r="D292" s="976"/>
      <c r="E292" s="129"/>
      <c r="F292" s="129"/>
      <c r="G292" s="129"/>
      <c r="H292" s="53"/>
      <c r="I292" s="420"/>
      <c r="J292" s="989"/>
      <c r="K292" s="990"/>
      <c r="L292" s="990"/>
      <c r="M292" s="990"/>
      <c r="N292" s="990"/>
      <c r="O292" s="991"/>
    </row>
    <row r="293" spans="1:15" ht="12.75" hidden="1" x14ac:dyDescent="0.2">
      <c r="A293" s="125"/>
      <c r="B293" s="210"/>
      <c r="C293" s="126"/>
      <c r="D293" s="126"/>
      <c r="E293" s="10"/>
      <c r="F293" s="10"/>
      <c r="G293" s="133"/>
      <c r="H293" s="53"/>
      <c r="I293" s="419">
        <f>O262</f>
        <v>0</v>
      </c>
      <c r="J293" s="983"/>
      <c r="K293" s="984"/>
      <c r="L293" s="984"/>
      <c r="M293" s="984"/>
      <c r="N293" s="984"/>
      <c r="O293" s="985"/>
    </row>
    <row r="294" spans="1:15" ht="12.75" hidden="1" x14ac:dyDescent="0.2">
      <c r="A294" s="137"/>
      <c r="B294" s="34"/>
      <c r="C294" s="34"/>
      <c r="D294" s="34"/>
      <c r="E294" s="129"/>
      <c r="F294" s="129"/>
      <c r="G294" s="129"/>
      <c r="H294" s="53"/>
      <c r="I294" s="420"/>
      <c r="J294" s="989"/>
      <c r="K294" s="990"/>
      <c r="L294" s="990"/>
      <c r="M294" s="990"/>
      <c r="N294" s="990"/>
      <c r="O294" s="991"/>
    </row>
  </sheetData>
  <sheetProtection algorithmName="SHA-512" hashValue="8ttYq9zlIIKCExcGBKPOct5qkdjslhSZ/RAfTCnsi/Qal/H7RHf+1Zdrxa3VS2kEgFyU0xEQl2S75kjYtprTCg==" saltValue="Lu2mNk+7Ybx8hO+aYj2nLA==" spinCount="100000" sheet="1" objects="1" scenarios="1" selectLockedCells="1"/>
  <mergeCells count="338">
    <mergeCell ref="J293:O294"/>
    <mergeCell ref="I153:O153"/>
    <mergeCell ref="I191:O191"/>
    <mergeCell ref="I229:O229"/>
    <mergeCell ref="I72:O72"/>
    <mergeCell ref="I75:O75"/>
    <mergeCell ref="J136:O137"/>
    <mergeCell ref="J138:O139"/>
    <mergeCell ref="J140:O141"/>
    <mergeCell ref="J175:O176"/>
    <mergeCell ref="J177:O178"/>
    <mergeCell ref="J179:O180"/>
    <mergeCell ref="J213:O214"/>
    <mergeCell ref="J133:L133"/>
    <mergeCell ref="J211:L211"/>
    <mergeCell ref="J245:L245"/>
    <mergeCell ref="J246:L246"/>
    <mergeCell ref="J247:L247"/>
    <mergeCell ref="J248:L248"/>
    <mergeCell ref="J249:L249"/>
    <mergeCell ref="J251:O252"/>
    <mergeCell ref="J130:L130"/>
    <mergeCell ref="J172:L172"/>
    <mergeCell ref="J173:L173"/>
    <mergeCell ref="I150:O150"/>
    <mergeCell ref="B144:O144"/>
    <mergeCell ref="B145:O145"/>
    <mergeCell ref="A147:G147"/>
    <mergeCell ref="I147:O147"/>
    <mergeCell ref="J131:L131"/>
    <mergeCell ref="J132:L132"/>
    <mergeCell ref="B124:D124"/>
    <mergeCell ref="B125:D125"/>
    <mergeCell ref="I125:O126"/>
    <mergeCell ref="B126:D126"/>
    <mergeCell ref="A127:G127"/>
    <mergeCell ref="B128:D128"/>
    <mergeCell ref="B129:D129"/>
    <mergeCell ref="B130:D130"/>
    <mergeCell ref="B131:D131"/>
    <mergeCell ref="B132:D132"/>
    <mergeCell ref="B156:D156"/>
    <mergeCell ref="B157:D157"/>
    <mergeCell ref="B158:D158"/>
    <mergeCell ref="A152:G152"/>
    <mergeCell ref="A153:G153"/>
    <mergeCell ref="B154:D154"/>
    <mergeCell ref="B155:D155"/>
    <mergeCell ref="B138:C138"/>
    <mergeCell ref="B139:D139"/>
    <mergeCell ref="I188:O188"/>
    <mergeCell ref="B173:D173"/>
    <mergeCell ref="B174:D174"/>
    <mergeCell ref="B175:D175"/>
    <mergeCell ref="B176:D176"/>
    <mergeCell ref="B177:C177"/>
    <mergeCell ref="B178:D178"/>
    <mergeCell ref="B183:O183"/>
    <mergeCell ref="B184:O184"/>
    <mergeCell ref="A185:G185"/>
    <mergeCell ref="I185:O185"/>
    <mergeCell ref="I164:O165"/>
    <mergeCell ref="B165:D165"/>
    <mergeCell ref="B163:D163"/>
    <mergeCell ref="B164:D164"/>
    <mergeCell ref="J169:L169"/>
    <mergeCell ref="J170:L170"/>
    <mergeCell ref="J171:L171"/>
    <mergeCell ref="B287:D287"/>
    <mergeCell ref="B288:D288"/>
    <mergeCell ref="B273:D273"/>
    <mergeCell ref="B274:D274"/>
    <mergeCell ref="B275:D275"/>
    <mergeCell ref="B276:D276"/>
    <mergeCell ref="B277:D277"/>
    <mergeCell ref="B270:D270"/>
    <mergeCell ref="B271:D271"/>
    <mergeCell ref="B272:D272"/>
    <mergeCell ref="A266:G266"/>
    <mergeCell ref="A267:G267"/>
    <mergeCell ref="B268:D268"/>
    <mergeCell ref="B269:D269"/>
    <mergeCell ref="I264:O264"/>
    <mergeCell ref="B253:C253"/>
    <mergeCell ref="B254:D254"/>
    <mergeCell ref="B289:D289"/>
    <mergeCell ref="B290:D290"/>
    <mergeCell ref="B291:C291"/>
    <mergeCell ref="B292:D292"/>
    <mergeCell ref="I278:O279"/>
    <mergeCell ref="B279:D279"/>
    <mergeCell ref="A280:G280"/>
    <mergeCell ref="B281:D281"/>
    <mergeCell ref="B282:D282"/>
    <mergeCell ref="B283:D283"/>
    <mergeCell ref="B284:D284"/>
    <mergeCell ref="B285:D285"/>
    <mergeCell ref="B286:D286"/>
    <mergeCell ref="J283:L283"/>
    <mergeCell ref="J284:L284"/>
    <mergeCell ref="J285:L285"/>
    <mergeCell ref="J286:L286"/>
    <mergeCell ref="J287:L287"/>
    <mergeCell ref="J289:O290"/>
    <mergeCell ref="J291:O292"/>
    <mergeCell ref="B278:D278"/>
    <mergeCell ref="B259:O259"/>
    <mergeCell ref="B260:O260"/>
    <mergeCell ref="A261:G261"/>
    <mergeCell ref="I261:O261"/>
    <mergeCell ref="J253:O254"/>
    <mergeCell ref="J255:O256"/>
    <mergeCell ref="B244:D244"/>
    <mergeCell ref="B245:D245"/>
    <mergeCell ref="B246:D246"/>
    <mergeCell ref="B247:D247"/>
    <mergeCell ref="B248:D248"/>
    <mergeCell ref="B249:D249"/>
    <mergeCell ref="B250:D250"/>
    <mergeCell ref="B251:D251"/>
    <mergeCell ref="B252:D252"/>
    <mergeCell ref="B239:D239"/>
    <mergeCell ref="B240:D240"/>
    <mergeCell ref="I240:O241"/>
    <mergeCell ref="B241:D241"/>
    <mergeCell ref="A242:G242"/>
    <mergeCell ref="B243:D243"/>
    <mergeCell ref="B234:D234"/>
    <mergeCell ref="B235:D235"/>
    <mergeCell ref="B236:D236"/>
    <mergeCell ref="B237:D237"/>
    <mergeCell ref="B238:D238"/>
    <mergeCell ref="B231:D231"/>
    <mergeCell ref="B232:D232"/>
    <mergeCell ref="B233:D233"/>
    <mergeCell ref="A228:G228"/>
    <mergeCell ref="A229:G229"/>
    <mergeCell ref="B230:D230"/>
    <mergeCell ref="A223:G223"/>
    <mergeCell ref="I223:O223"/>
    <mergeCell ref="I226:O226"/>
    <mergeCell ref="B213:D213"/>
    <mergeCell ref="B214:D214"/>
    <mergeCell ref="B215:C215"/>
    <mergeCell ref="B216:D216"/>
    <mergeCell ref="B221:O221"/>
    <mergeCell ref="B222:O222"/>
    <mergeCell ref="J215:O216"/>
    <mergeCell ref="J217:O218"/>
    <mergeCell ref="A204:G204"/>
    <mergeCell ref="B205:D205"/>
    <mergeCell ref="B206:D206"/>
    <mergeCell ref="B207:D207"/>
    <mergeCell ref="B208:D208"/>
    <mergeCell ref="B209:D209"/>
    <mergeCell ref="B210:D210"/>
    <mergeCell ref="B211:D211"/>
    <mergeCell ref="B212:D212"/>
    <mergeCell ref="J207:L207"/>
    <mergeCell ref="J208:L208"/>
    <mergeCell ref="J209:L209"/>
    <mergeCell ref="J210:L210"/>
    <mergeCell ref="B200:D200"/>
    <mergeCell ref="B201:D201"/>
    <mergeCell ref="B202:D202"/>
    <mergeCell ref="I202:O203"/>
    <mergeCell ref="B203:D203"/>
    <mergeCell ref="B195:D195"/>
    <mergeCell ref="B196:D196"/>
    <mergeCell ref="B197:D197"/>
    <mergeCell ref="B198:D198"/>
    <mergeCell ref="B194:D194"/>
    <mergeCell ref="J187:K187"/>
    <mergeCell ref="A190:G190"/>
    <mergeCell ref="A191:G191"/>
    <mergeCell ref="B199:D199"/>
    <mergeCell ref="B133:D133"/>
    <mergeCell ref="B134:D134"/>
    <mergeCell ref="B135:D135"/>
    <mergeCell ref="B136:D136"/>
    <mergeCell ref="B137:D137"/>
    <mergeCell ref="B192:D192"/>
    <mergeCell ref="B193:D193"/>
    <mergeCell ref="J134:L134"/>
    <mergeCell ref="A166:G166"/>
    <mergeCell ref="B167:D167"/>
    <mergeCell ref="B168:D168"/>
    <mergeCell ref="B169:D169"/>
    <mergeCell ref="B170:D170"/>
    <mergeCell ref="B171:D171"/>
    <mergeCell ref="B172:D172"/>
    <mergeCell ref="B159:D159"/>
    <mergeCell ref="B160:D160"/>
    <mergeCell ref="B161:D161"/>
    <mergeCell ref="B162:D162"/>
    <mergeCell ref="B119:D119"/>
    <mergeCell ref="B120:D120"/>
    <mergeCell ref="B121:D121"/>
    <mergeCell ref="B122:D122"/>
    <mergeCell ref="B123:D123"/>
    <mergeCell ref="B105:O105"/>
    <mergeCell ref="B106:O106"/>
    <mergeCell ref="J95:L95"/>
    <mergeCell ref="J97:O98"/>
    <mergeCell ref="J99:O100"/>
    <mergeCell ref="J101:O102"/>
    <mergeCell ref="B116:D116"/>
    <mergeCell ref="B117:D117"/>
    <mergeCell ref="B118:D118"/>
    <mergeCell ref="A113:G113"/>
    <mergeCell ref="A114:G114"/>
    <mergeCell ref="B115:D115"/>
    <mergeCell ref="A108:G108"/>
    <mergeCell ref="I108:O108"/>
    <mergeCell ref="I111:O111"/>
    <mergeCell ref="I114:O114"/>
    <mergeCell ref="I86:O87"/>
    <mergeCell ref="B87:D87"/>
    <mergeCell ref="A88:G88"/>
    <mergeCell ref="B89:D89"/>
    <mergeCell ref="B90:D90"/>
    <mergeCell ref="B97:D97"/>
    <mergeCell ref="B98:D98"/>
    <mergeCell ref="B99:C99"/>
    <mergeCell ref="B100:D100"/>
    <mergeCell ref="J91:L91"/>
    <mergeCell ref="J92:L92"/>
    <mergeCell ref="J93:L93"/>
    <mergeCell ref="J94:L94"/>
    <mergeCell ref="B91:D91"/>
    <mergeCell ref="B92:D92"/>
    <mergeCell ref="B93:D93"/>
    <mergeCell ref="B94:D94"/>
    <mergeCell ref="B95:D95"/>
    <mergeCell ref="B96:D96"/>
    <mergeCell ref="B79:D79"/>
    <mergeCell ref="B80:D80"/>
    <mergeCell ref="B81:D81"/>
    <mergeCell ref="B82:D82"/>
    <mergeCell ref="B83:D83"/>
    <mergeCell ref="B84:D84"/>
    <mergeCell ref="B85:D85"/>
    <mergeCell ref="B86:D86"/>
    <mergeCell ref="A75:G75"/>
    <mergeCell ref="B76:D76"/>
    <mergeCell ref="B77:D77"/>
    <mergeCell ref="B78:D78"/>
    <mergeCell ref="A74:G74"/>
    <mergeCell ref="B67:O67"/>
    <mergeCell ref="A69:G69"/>
    <mergeCell ref="I69:O69"/>
    <mergeCell ref="A57:K57"/>
    <mergeCell ref="A58:L58"/>
    <mergeCell ref="A59:L59"/>
    <mergeCell ref="A60:K60"/>
    <mergeCell ref="A61:L61"/>
    <mergeCell ref="A62:L62"/>
    <mergeCell ref="A63:K63"/>
    <mergeCell ref="B66:O66"/>
    <mergeCell ref="A53:L53"/>
    <mergeCell ref="A54:K54"/>
    <mergeCell ref="A55:L55"/>
    <mergeCell ref="A56:L56"/>
    <mergeCell ref="B41:D41"/>
    <mergeCell ref="B42:D42"/>
    <mergeCell ref="B43:D43"/>
    <mergeCell ref="B44:D44"/>
    <mergeCell ref="B45:C45"/>
    <mergeCell ref="B46:D46"/>
    <mergeCell ref="J43:O48"/>
    <mergeCell ref="J41:L41"/>
    <mergeCell ref="A34:G34"/>
    <mergeCell ref="B35:D35"/>
    <mergeCell ref="B36:D36"/>
    <mergeCell ref="B37:D37"/>
    <mergeCell ref="B38:D38"/>
    <mergeCell ref="B39:D39"/>
    <mergeCell ref="B40:D40"/>
    <mergeCell ref="A50:O50"/>
    <mergeCell ref="A52:L52"/>
    <mergeCell ref="J37:L37"/>
    <mergeCell ref="B27:D27"/>
    <mergeCell ref="B28:D28"/>
    <mergeCell ref="B29:D29"/>
    <mergeCell ref="B30:D30"/>
    <mergeCell ref="B31:D31"/>
    <mergeCell ref="B32:D32"/>
    <mergeCell ref="A21:G21"/>
    <mergeCell ref="B22:D22"/>
    <mergeCell ref="I22:O22"/>
    <mergeCell ref="B23:D23"/>
    <mergeCell ref="J23:L26"/>
    <mergeCell ref="B24:D24"/>
    <mergeCell ref="B25:D25"/>
    <mergeCell ref="B26:D26"/>
    <mergeCell ref="I32:O33"/>
    <mergeCell ref="B33:D33"/>
    <mergeCell ref="A15:G15"/>
    <mergeCell ref="I15:O15"/>
    <mergeCell ref="I18:O18"/>
    <mergeCell ref="A20:G20"/>
    <mergeCell ref="A11:B11"/>
    <mergeCell ref="C11:H11"/>
    <mergeCell ref="I11:K11"/>
    <mergeCell ref="L11:O11"/>
    <mergeCell ref="A13:O13"/>
    <mergeCell ref="B14:O14"/>
    <mergeCell ref="A17:G17"/>
    <mergeCell ref="A9:B9"/>
    <mergeCell ref="C9:H9"/>
    <mergeCell ref="I9:K9"/>
    <mergeCell ref="L9:O9"/>
    <mergeCell ref="A10:B10"/>
    <mergeCell ref="C10:H10"/>
    <mergeCell ref="I10:K10"/>
    <mergeCell ref="L10:O10"/>
    <mergeCell ref="A7:B7"/>
    <mergeCell ref="C7:H7"/>
    <mergeCell ref="I7:K7"/>
    <mergeCell ref="L7:O7"/>
    <mergeCell ref="A8:B8"/>
    <mergeCell ref="C8:H8"/>
    <mergeCell ref="I8:K8"/>
    <mergeCell ref="L8:O8"/>
    <mergeCell ref="A5:B5"/>
    <mergeCell ref="C5:H5"/>
    <mergeCell ref="I5:K5"/>
    <mergeCell ref="L5:O5"/>
    <mergeCell ref="A6:B6"/>
    <mergeCell ref="C6:H6"/>
    <mergeCell ref="I6:K6"/>
    <mergeCell ref="L6:O6"/>
    <mergeCell ref="B1:O1"/>
    <mergeCell ref="B2:O2"/>
    <mergeCell ref="A3:B3"/>
    <mergeCell ref="C3:O3"/>
    <mergeCell ref="A4:B4"/>
    <mergeCell ref="C4:O4"/>
  </mergeCells>
  <dataValidations disablePrompts="1" count="1">
    <dataValidation type="whole" errorStyle="warning" allowBlank="1" showInputMessage="1" showErrorMessage="1" errorTitle="CEILING TOO DEEP" sqref="M54:O54 M57:O57 M60:O60 M63:O65">
      <formula1>0</formula1>
      <formula2>1000000000</formula2>
    </dataValidation>
  </dataValidations>
  <pageMargins left="0.78740157480314965" right="0.70866141732283472" top="0.98425196850393704" bottom="0.78740157480314965" header="0.43307086614173229" footer="0.31496062992125984"/>
  <pageSetup paperSize="256" scale="77" fitToHeight="0" orientation="landscape" r:id="rId1"/>
  <headerFooter>
    <oddHeader>&amp;LPROGRAMI BUXHETOR AFATMESËM&amp;C&amp;8 28 Shkurt 2019&amp;R&amp;A</oddHeader>
    <oddFooter>&amp;L&amp;8Copyright for Albania: Ministry of Finance and Economy / Local Finance Directory&amp;R1</oddFooter>
  </headerFooter>
  <rowBreaks count="8" manualBreakCount="8">
    <brk id="12" max="16383" man="1"/>
    <brk id="49" max="16383" man="1"/>
    <brk id="65" max="16383" man="1"/>
    <brk id="104" max="16383" man="1"/>
    <brk id="143" max="16383" man="1"/>
    <brk id="182" max="16383" man="1"/>
    <brk id="220" max="16383" man="1"/>
    <brk id="258" max="16383" man="1"/>
  </row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3">
    <tabColor rgb="FFFF0000"/>
    <pageSetUpPr fitToPage="1"/>
  </sheetPr>
  <dimension ref="A1:O294"/>
  <sheetViews>
    <sheetView showGridLines="0" topLeftCell="A66" zoomScaleNormal="100" workbookViewId="0">
      <selection activeCell="F93" sqref="F93"/>
    </sheetView>
  </sheetViews>
  <sheetFormatPr defaultColWidth="9.140625" defaultRowHeight="17.25" customHeight="1" x14ac:dyDescent="0.2"/>
  <cols>
    <col min="1" max="1" width="25.85546875" style="98" customWidth="1"/>
    <col min="2" max="7" width="9" style="98" customWidth="1"/>
    <col min="8" max="8" width="2.7109375" style="98" customWidth="1"/>
    <col min="9" max="9" width="30" style="98" customWidth="1"/>
    <col min="10" max="15" width="9" style="98" customWidth="1"/>
    <col min="16" max="16384" width="9.140625" style="98"/>
  </cols>
  <sheetData>
    <row r="1" spans="1:15" ht="13.5" customHeight="1" x14ac:dyDescent="0.2">
      <c r="A1" s="342" t="str">
        <f>'(B2) Struktura Organizative'!A5</f>
        <v>Numër</v>
      </c>
      <c r="B1" s="1008" t="str">
        <f>'(B2) Struktura Organizative'!B5</f>
        <v>Emri i Nënfunksionit</v>
      </c>
      <c r="C1" s="1008"/>
      <c r="D1" s="1008"/>
      <c r="E1" s="1008"/>
      <c r="F1" s="1008"/>
      <c r="G1" s="1008"/>
      <c r="H1" s="1008"/>
      <c r="I1" s="1008"/>
      <c r="J1" s="1008"/>
      <c r="K1" s="1008"/>
      <c r="L1" s="1008"/>
      <c r="M1" s="1008"/>
      <c r="N1" s="1008"/>
      <c r="O1" s="1008"/>
    </row>
    <row r="2" spans="1:15" s="121" customFormat="1" ht="18.75" customHeight="1" x14ac:dyDescent="0.25">
      <c r="A2" s="310" t="str">
        <f>'(G1) Fjalori'!A74</f>
        <v>Nënfunksioni 11</v>
      </c>
      <c r="B2" s="835" t="str">
        <f>+VLOOKUP($A2,'(B2) Struktura Organizative'!$A7:$E68,2,FALSE)</f>
        <v>052 Menaxhimi i ujrave të zeza</v>
      </c>
      <c r="C2" s="835"/>
      <c r="D2" s="835"/>
      <c r="E2" s="835"/>
      <c r="F2" s="835"/>
      <c r="G2" s="835"/>
      <c r="H2" s="835"/>
      <c r="I2" s="835"/>
      <c r="J2" s="835"/>
      <c r="K2" s="835"/>
      <c r="L2" s="835"/>
      <c r="M2" s="835"/>
      <c r="N2" s="835"/>
      <c r="O2" s="835"/>
    </row>
    <row r="3" spans="1:15" ht="12.75" customHeight="1" x14ac:dyDescent="0.2">
      <c r="A3" s="925" t="str">
        <f>'(B2) Struktura Organizative'!C5</f>
        <v>Drejtoria / Departamenti</v>
      </c>
      <c r="B3" s="926"/>
      <c r="C3" s="925" t="str">
        <f>'(B2) Struktura Organizative'!D5</f>
        <v>Kryetari i programit</v>
      </c>
      <c r="D3" s="927"/>
      <c r="E3" s="927"/>
      <c r="F3" s="927"/>
      <c r="G3" s="927"/>
      <c r="H3" s="927"/>
      <c r="I3" s="927"/>
      <c r="J3" s="927"/>
      <c r="K3" s="927"/>
      <c r="L3" s="927"/>
      <c r="M3" s="927"/>
      <c r="N3" s="927"/>
      <c r="O3" s="926"/>
    </row>
    <row r="4" spans="1:15" ht="12.75" customHeight="1" x14ac:dyDescent="0.2">
      <c r="A4" s="928"/>
      <c r="B4" s="929"/>
      <c r="C4" s="930">
        <f>+VLOOKUP($A2,'(B2) Struktura Organizative'!$A7:$E68,4,FALSE)</f>
        <v>0</v>
      </c>
      <c r="D4" s="931"/>
      <c r="E4" s="931"/>
      <c r="F4" s="931"/>
      <c r="G4" s="931"/>
      <c r="H4" s="931"/>
      <c r="I4" s="931"/>
      <c r="J4" s="931"/>
      <c r="K4" s="931"/>
      <c r="L4" s="931"/>
      <c r="M4" s="931"/>
      <c r="N4" s="931"/>
      <c r="O4" s="932"/>
    </row>
    <row r="5" spans="1:15" ht="27" customHeight="1" x14ac:dyDescent="0.2">
      <c r="A5" s="919"/>
      <c r="B5" s="920"/>
      <c r="C5" s="921" t="str">
        <f>'(B3) Struktura Funksionale'!C5</f>
        <v>Emri i programit</v>
      </c>
      <c r="D5" s="922"/>
      <c r="E5" s="922"/>
      <c r="F5" s="922"/>
      <c r="G5" s="922"/>
      <c r="H5" s="923"/>
      <c r="I5" s="921" t="str">
        <f>'(B3) Struktura Funksionale'!D5</f>
        <v>Programi:  detyrueshme / shtesë</v>
      </c>
      <c r="J5" s="922"/>
      <c r="K5" s="923"/>
      <c r="L5" s="924" t="str">
        <f>'(B3) Struktura Funksionale'!E5</f>
        <v>Programi: I veti / I deleguar / Transferuar</v>
      </c>
      <c r="M5" s="924"/>
      <c r="N5" s="924"/>
      <c r="O5" s="924"/>
    </row>
    <row r="6" spans="1:15" ht="13.5" customHeight="1" x14ac:dyDescent="0.2">
      <c r="A6" s="914" t="str">
        <f>'(B3) Struktura Funksionale'!A64</f>
        <v>Programi 11a</v>
      </c>
      <c r="B6" s="915"/>
      <c r="C6" s="916" t="str">
        <f>VLOOKUP($A6,'(B3) Struktura Funksionale'!$A$7:$E$146,3,FALSE)</f>
        <v>Menaxhimi i ujrave të zeza dhe kanalizimeve</v>
      </c>
      <c r="D6" s="917"/>
      <c r="E6" s="917"/>
      <c r="F6" s="917"/>
      <c r="G6" s="917"/>
      <c r="H6" s="918"/>
      <c r="I6" s="916" t="str">
        <f>VLOOKUP($A6,'(B3) Struktura Funksionale'!$A$7:$E$146,4,FALSE)</f>
        <v>E detyrueshme</v>
      </c>
      <c r="J6" s="917"/>
      <c r="K6" s="918"/>
      <c r="L6" s="916" t="str">
        <f>VLOOKUP($A6,'(B3) Struktura Funksionale'!$A$7:$E$146,5,FALSE)</f>
        <v>I veti</v>
      </c>
      <c r="M6" s="917"/>
      <c r="N6" s="917"/>
      <c r="O6" s="918"/>
    </row>
    <row r="7" spans="1:15" ht="13.5" customHeight="1" x14ac:dyDescent="0.2">
      <c r="A7" s="914" t="str">
        <f>'(B3) Struktura Funksionale'!A65</f>
        <v>Programi 11b</v>
      </c>
      <c r="B7" s="915"/>
      <c r="C7" s="916">
        <f>VLOOKUP($A7,'(B3) Struktura Funksionale'!$A$7:$E$146,3,FALSE)</f>
        <v>0</v>
      </c>
      <c r="D7" s="917"/>
      <c r="E7" s="917"/>
      <c r="F7" s="917"/>
      <c r="G7" s="917"/>
      <c r="H7" s="918"/>
      <c r="I7" s="916">
        <f>VLOOKUP($A7,'(B3) Struktura Funksionale'!$A$7:$E$146,4,FALSE)</f>
        <v>0</v>
      </c>
      <c r="J7" s="917"/>
      <c r="K7" s="918"/>
      <c r="L7" s="916">
        <f>VLOOKUP($A7,'(B3) Struktura Funksionale'!$A$7:$E$146,5,FALSE)</f>
        <v>0</v>
      </c>
      <c r="M7" s="917"/>
      <c r="N7" s="917"/>
      <c r="O7" s="918"/>
    </row>
    <row r="8" spans="1:15" ht="13.5" customHeight="1" x14ac:dyDescent="0.2">
      <c r="A8" s="914" t="str">
        <f>'(B3) Struktura Funksionale'!A66</f>
        <v>Programi 11c</v>
      </c>
      <c r="B8" s="915"/>
      <c r="C8" s="916">
        <f>VLOOKUP($A8,'(B3) Struktura Funksionale'!$A$7:$E$146,3,FALSE)</f>
        <v>0</v>
      </c>
      <c r="D8" s="917"/>
      <c r="E8" s="917"/>
      <c r="F8" s="917"/>
      <c r="G8" s="917"/>
      <c r="H8" s="918"/>
      <c r="I8" s="916">
        <f>VLOOKUP($A8,'(B3) Struktura Funksionale'!$A$7:$E$146,4,FALSE)</f>
        <v>0</v>
      </c>
      <c r="J8" s="917"/>
      <c r="K8" s="918"/>
      <c r="L8" s="916">
        <f>VLOOKUP($A8,'(B3) Struktura Funksionale'!$A$7:$E$146,5,FALSE)</f>
        <v>0</v>
      </c>
      <c r="M8" s="917"/>
      <c r="N8" s="917"/>
      <c r="O8" s="918"/>
    </row>
    <row r="9" spans="1:15" ht="13.5" hidden="1" customHeight="1" x14ac:dyDescent="0.2">
      <c r="A9" s="914"/>
      <c r="B9" s="915"/>
      <c r="C9" s="916"/>
      <c r="D9" s="917"/>
      <c r="E9" s="917"/>
      <c r="F9" s="917"/>
      <c r="G9" s="917"/>
      <c r="H9" s="918"/>
      <c r="I9" s="916"/>
      <c r="J9" s="917"/>
      <c r="K9" s="918"/>
      <c r="L9" s="916"/>
      <c r="M9" s="917"/>
      <c r="N9" s="917"/>
      <c r="O9" s="918"/>
    </row>
    <row r="10" spans="1:15" ht="13.5" hidden="1" customHeight="1" x14ac:dyDescent="0.2">
      <c r="A10" s="914"/>
      <c r="B10" s="915"/>
      <c r="C10" s="916"/>
      <c r="D10" s="917"/>
      <c r="E10" s="917"/>
      <c r="F10" s="917"/>
      <c r="G10" s="917"/>
      <c r="H10" s="918"/>
      <c r="I10" s="916"/>
      <c r="J10" s="917"/>
      <c r="K10" s="918"/>
      <c r="L10" s="916"/>
      <c r="M10" s="917"/>
      <c r="N10" s="917"/>
      <c r="O10" s="918"/>
    </row>
    <row r="11" spans="1:15" ht="13.5" hidden="1" customHeight="1" x14ac:dyDescent="0.2">
      <c r="A11" s="914"/>
      <c r="B11" s="915"/>
      <c r="C11" s="916"/>
      <c r="D11" s="917"/>
      <c r="E11" s="917"/>
      <c r="F11" s="917"/>
      <c r="G11" s="917"/>
      <c r="H11" s="918"/>
      <c r="I11" s="916"/>
      <c r="J11" s="917"/>
      <c r="K11" s="918"/>
      <c r="L11" s="916"/>
      <c r="M11" s="917"/>
      <c r="N11" s="917"/>
      <c r="O11" s="918"/>
    </row>
    <row r="12" spans="1:15" ht="11.25" customHeight="1" x14ac:dyDescent="0.2"/>
    <row r="13" spans="1:15" ht="21" customHeight="1" x14ac:dyDescent="0.25">
      <c r="A13" s="933" t="str">
        <f>'(G1) Fjalori'!A359</f>
        <v>PËRMBLEDHJE E KËRKESËS BUXHETORE</v>
      </c>
      <c r="B13" s="934"/>
      <c r="C13" s="935"/>
      <c r="D13" s="935"/>
      <c r="E13" s="935"/>
      <c r="F13" s="935"/>
      <c r="G13" s="935"/>
      <c r="H13" s="935"/>
      <c r="I13" s="935"/>
      <c r="J13" s="935"/>
      <c r="K13" s="935"/>
      <c r="L13" s="935"/>
      <c r="M13" s="935"/>
      <c r="N13" s="935"/>
      <c r="O13" s="936"/>
    </row>
    <row r="14" spans="1:15" s="214" customFormat="1" ht="21" customHeight="1" x14ac:dyDescent="0.25">
      <c r="A14" s="213" t="str">
        <f>A2</f>
        <v>Nënfunksioni 11</v>
      </c>
      <c r="B14" s="937" t="str">
        <f>B$2</f>
        <v>052 Menaxhimi i ujrave të zeza</v>
      </c>
      <c r="C14" s="937"/>
      <c r="D14" s="937"/>
      <c r="E14" s="937"/>
      <c r="F14" s="937"/>
      <c r="G14" s="937"/>
      <c r="H14" s="937"/>
      <c r="I14" s="937"/>
      <c r="J14" s="937"/>
      <c r="K14" s="937"/>
      <c r="L14" s="937"/>
      <c r="M14" s="937"/>
      <c r="N14" s="937"/>
      <c r="O14" s="937"/>
    </row>
    <row r="15" spans="1:15" ht="21" customHeight="1" x14ac:dyDescent="0.2">
      <c r="A15" s="933" t="str">
        <f>'(G1) Fjalori'!A384</f>
        <v>SHPENZIME TË PRITSHME</v>
      </c>
      <c r="B15" s="934"/>
      <c r="C15" s="934"/>
      <c r="D15" s="934"/>
      <c r="E15" s="934"/>
      <c r="F15" s="934"/>
      <c r="G15" s="954"/>
      <c r="H15" s="131"/>
      <c r="I15" s="955" t="str">
        <f>I29</f>
        <v xml:space="preserve">TË ARDHURAT E PRITSHME </v>
      </c>
      <c r="J15" s="934"/>
      <c r="K15" s="934"/>
      <c r="L15" s="934"/>
      <c r="M15" s="934"/>
      <c r="N15" s="934"/>
      <c r="O15" s="954"/>
    </row>
    <row r="16" spans="1:15" s="121" customFormat="1" ht="20.25" customHeight="1" x14ac:dyDescent="0.25">
      <c r="A16" s="211"/>
      <c r="B16" s="249">
        <f>'(B1)Informacion i përgjithshëm '!B5</f>
        <v>2019</v>
      </c>
      <c r="C16" s="249">
        <f>'(B1)Informacion i përgjithshëm '!B6</f>
        <v>2020</v>
      </c>
      <c r="D16" s="249">
        <f>'(B1)Informacion i përgjithshëm '!B7</f>
        <v>2021</v>
      </c>
      <c r="E16" s="250">
        <f>'(B1)Informacion i përgjithshëm '!B8</f>
        <v>2022</v>
      </c>
      <c r="F16" s="250">
        <f>'(B1)Informacion i përgjithshëm '!B9</f>
        <v>2023</v>
      </c>
      <c r="G16" s="250">
        <f>'(B1)Informacion i përgjithshëm '!B10</f>
        <v>2024</v>
      </c>
      <c r="H16" s="212"/>
      <c r="I16" s="307"/>
      <c r="J16" s="249">
        <f t="shared" ref="J16:O16" si="0">B16</f>
        <v>2019</v>
      </c>
      <c r="K16" s="249">
        <f t="shared" si="0"/>
        <v>2020</v>
      </c>
      <c r="L16" s="249">
        <f t="shared" si="0"/>
        <v>2021</v>
      </c>
      <c r="M16" s="250">
        <f t="shared" si="0"/>
        <v>2022</v>
      </c>
      <c r="N16" s="250">
        <f t="shared" si="0"/>
        <v>2023</v>
      </c>
      <c r="O16" s="250">
        <f t="shared" si="0"/>
        <v>2024</v>
      </c>
    </row>
    <row r="17" spans="1:15" ht="12.75" x14ac:dyDescent="0.2">
      <c r="A17" s="953"/>
      <c r="B17" s="953"/>
      <c r="C17" s="953"/>
      <c r="D17" s="953"/>
      <c r="E17" s="953"/>
      <c r="F17" s="953"/>
      <c r="G17" s="953"/>
      <c r="H17" s="131"/>
    </row>
    <row r="18" spans="1:15" ht="12.75" x14ac:dyDescent="0.2">
      <c r="A18" s="137" t="str">
        <f>A15</f>
        <v>SHPENZIME TË PRITSHME</v>
      </c>
      <c r="B18" s="34">
        <f t="shared" ref="B18:G18" si="1">B72+B111+B150+B188+B226+B264</f>
        <v>8342</v>
      </c>
      <c r="C18" s="34">
        <f t="shared" si="1"/>
        <v>5664</v>
      </c>
      <c r="D18" s="34">
        <f t="shared" si="1"/>
        <v>12923</v>
      </c>
      <c r="E18" s="129">
        <f t="shared" si="1"/>
        <v>11896</v>
      </c>
      <c r="F18" s="129">
        <f t="shared" si="1"/>
        <v>11896</v>
      </c>
      <c r="G18" s="129">
        <f t="shared" si="1"/>
        <v>11994</v>
      </c>
      <c r="H18" s="131"/>
      <c r="I18" s="938" t="str">
        <f>'(G1) Fjalori'!A385</f>
        <v>VLERËSIM I ARDHURAVE NGA TARIFAT</v>
      </c>
      <c r="J18" s="939"/>
      <c r="K18" s="939"/>
      <c r="L18" s="939"/>
      <c r="M18" s="939"/>
      <c r="N18" s="939"/>
      <c r="O18" s="940"/>
    </row>
    <row r="19" spans="1:15" ht="12.75" x14ac:dyDescent="0.2">
      <c r="A19" s="125"/>
      <c r="B19" s="210"/>
      <c r="C19" s="126"/>
      <c r="D19" s="126"/>
      <c r="E19" s="10"/>
      <c r="F19" s="10"/>
      <c r="G19" s="133"/>
      <c r="H19" s="10"/>
      <c r="I19" s="137" t="str">
        <f>'(G1) Fjalori'!A388</f>
        <v>VLERËSIM I ARDHURAVE NGA TARIFAT</v>
      </c>
      <c r="J19" s="35">
        <f t="shared" ref="J19:O19" si="2">J73+J112+J151+J189+J227+J265</f>
        <v>0</v>
      </c>
      <c r="K19" s="35">
        <f t="shared" si="2"/>
        <v>0</v>
      </c>
      <c r="L19" s="34">
        <f t="shared" si="2"/>
        <v>0</v>
      </c>
      <c r="M19" s="129">
        <f t="shared" si="2"/>
        <v>0</v>
      </c>
      <c r="N19" s="129">
        <f t="shared" si="2"/>
        <v>0</v>
      </c>
      <c r="O19" s="129">
        <f t="shared" si="2"/>
        <v>0</v>
      </c>
    </row>
    <row r="20" spans="1:15" ht="12.75" x14ac:dyDescent="0.2">
      <c r="A20" s="944" t="str">
        <f>A15</f>
        <v>SHPENZIME TË PRITSHME</v>
      </c>
      <c r="B20" s="945"/>
      <c r="C20" s="945"/>
      <c r="D20" s="945"/>
      <c r="E20" s="945"/>
      <c r="F20" s="945"/>
      <c r="G20" s="946"/>
      <c r="H20" s="10"/>
    </row>
    <row r="21" spans="1:15" ht="12.75" customHeight="1" x14ac:dyDescent="0.2">
      <c r="A21" s="938" t="str">
        <f>'(G1) Fjalori'!A382</f>
        <v>KOSTO DIREKTE PËR PROJEKTET DHE SHPENZIMET KAPITALE</v>
      </c>
      <c r="B21" s="939"/>
      <c r="C21" s="939"/>
      <c r="D21" s="939"/>
      <c r="E21" s="939"/>
      <c r="F21" s="939"/>
      <c r="G21" s="940"/>
      <c r="H21" s="31"/>
    </row>
    <row r="22" spans="1:15" ht="12.75" customHeight="1" x14ac:dyDescent="0.2">
      <c r="A22" s="124" t="str">
        <f>'(G1) Fjalori'!A360</f>
        <v>Pagat</v>
      </c>
      <c r="B22" s="941">
        <f>'(G1) Fjalori'!C360</f>
        <v>600</v>
      </c>
      <c r="C22" s="942"/>
      <c r="D22" s="943"/>
      <c r="E22" s="305">
        <f t="shared" ref="E22:G33" si="3">E76+E115+E154+E192+E230+E268</f>
        <v>0</v>
      </c>
      <c r="F22" s="305">
        <f t="shared" si="3"/>
        <v>0</v>
      </c>
      <c r="G22" s="305">
        <f t="shared" si="3"/>
        <v>0</v>
      </c>
      <c r="H22" s="31"/>
      <c r="I22" s="938" t="str">
        <f>'(G1) Fjalori'!A389</f>
        <v>VLERËSIMI I TË ARDHURAVE ME DESTINACION</v>
      </c>
      <c r="J22" s="939"/>
      <c r="K22" s="939"/>
      <c r="L22" s="939"/>
      <c r="M22" s="939"/>
      <c r="N22" s="939"/>
      <c r="O22" s="940"/>
    </row>
    <row r="23" spans="1:15" ht="12.75" customHeight="1" x14ac:dyDescent="0.2">
      <c r="A23" s="124" t="str">
        <f>'(G1) Fjalori'!A361</f>
        <v>Sigurimet Shoqërore</v>
      </c>
      <c r="B23" s="941">
        <f>'(G1) Fjalori'!C361</f>
        <v>601</v>
      </c>
      <c r="C23" s="942"/>
      <c r="D23" s="943"/>
      <c r="E23" s="305">
        <f t="shared" si="3"/>
        <v>0</v>
      </c>
      <c r="F23" s="305">
        <f t="shared" si="3"/>
        <v>0</v>
      </c>
      <c r="G23" s="305">
        <f t="shared" si="3"/>
        <v>0</v>
      </c>
      <c r="H23" s="31"/>
      <c r="I23" s="252" t="str">
        <f>'(G1) Fjalori'!A390</f>
        <v>Transferta e kushtëzuar</v>
      </c>
      <c r="J23" s="956"/>
      <c r="K23" s="953"/>
      <c r="L23" s="957"/>
      <c r="M23" s="305">
        <f t="shared" ref="M23:O27" si="4">M76+M115+M154+M192+M230+M268</f>
        <v>0</v>
      </c>
      <c r="N23" s="305">
        <f t="shared" si="4"/>
        <v>0</v>
      </c>
      <c r="O23" s="305">
        <f t="shared" si="4"/>
        <v>0</v>
      </c>
    </row>
    <row r="24" spans="1:15" ht="12.75" customHeight="1" x14ac:dyDescent="0.2">
      <c r="A24" s="124" t="str">
        <f>'(G1) Fjalori'!A362</f>
        <v>Mallra dhe shërbime</v>
      </c>
      <c r="B24" s="941">
        <f>'(G1) Fjalori'!C362</f>
        <v>602</v>
      </c>
      <c r="C24" s="942"/>
      <c r="D24" s="943"/>
      <c r="E24" s="305">
        <f t="shared" si="3"/>
        <v>0</v>
      </c>
      <c r="F24" s="305">
        <f t="shared" si="3"/>
        <v>0</v>
      </c>
      <c r="G24" s="305">
        <f t="shared" si="3"/>
        <v>0</v>
      </c>
      <c r="H24" s="53"/>
      <c r="I24" s="252" t="str">
        <f>'(G1) Fjalori'!A391</f>
        <v>Trasferta Specifike</v>
      </c>
      <c r="J24" s="958"/>
      <c r="K24" s="959"/>
      <c r="L24" s="960"/>
      <c r="M24" s="305">
        <f t="shared" si="4"/>
        <v>0</v>
      </c>
      <c r="N24" s="305">
        <f t="shared" si="4"/>
        <v>0</v>
      </c>
      <c r="O24" s="305">
        <f t="shared" si="4"/>
        <v>0</v>
      </c>
    </row>
    <row r="25" spans="1:15" ht="12.75" customHeight="1" x14ac:dyDescent="0.2">
      <c r="A25" s="124" t="str">
        <f>'(G1) Fjalori'!A363</f>
        <v>Subvencione</v>
      </c>
      <c r="B25" s="941">
        <f>'(G1) Fjalori'!C363</f>
        <v>603</v>
      </c>
      <c r="C25" s="942"/>
      <c r="D25" s="943"/>
      <c r="E25" s="305">
        <f t="shared" si="3"/>
        <v>0</v>
      </c>
      <c r="F25" s="305">
        <f t="shared" si="3"/>
        <v>0</v>
      </c>
      <c r="G25" s="305">
        <f t="shared" si="3"/>
        <v>0</v>
      </c>
      <c r="H25" s="8"/>
      <c r="I25" s="252" t="str">
        <f>'(G1) Fjalori'!A392</f>
        <v>Trashëgimi me destinacion</v>
      </c>
      <c r="J25" s="958"/>
      <c r="K25" s="959"/>
      <c r="L25" s="960"/>
      <c r="M25" s="302">
        <f t="shared" si="4"/>
        <v>0</v>
      </c>
      <c r="N25" s="548">
        <f t="shared" si="4"/>
        <v>0</v>
      </c>
      <c r="O25" s="548">
        <f t="shared" si="4"/>
        <v>0</v>
      </c>
    </row>
    <row r="26" spans="1:15" ht="12.75" x14ac:dyDescent="0.2">
      <c r="A26" s="124" t="str">
        <f>'(G1) Fjalori'!A364</f>
        <v>Të tjera transferta korrente të brendshme</v>
      </c>
      <c r="B26" s="941">
        <f>'(G1) Fjalori'!C364</f>
        <v>604</v>
      </c>
      <c r="C26" s="942"/>
      <c r="D26" s="943"/>
      <c r="E26" s="305">
        <f t="shared" si="3"/>
        <v>0</v>
      </c>
      <c r="F26" s="305">
        <f t="shared" si="3"/>
        <v>0</v>
      </c>
      <c r="G26" s="305">
        <f t="shared" si="3"/>
        <v>0</v>
      </c>
      <c r="H26" s="53"/>
      <c r="I26" s="252" t="str">
        <f>'(G1) Fjalori'!A393</f>
        <v>Burime të tjera (përfshirë gjobat)</v>
      </c>
      <c r="J26" s="961"/>
      <c r="K26" s="962"/>
      <c r="L26" s="963"/>
      <c r="M26" s="305">
        <f t="shared" si="4"/>
        <v>0</v>
      </c>
      <c r="N26" s="305">
        <f t="shared" si="4"/>
        <v>0</v>
      </c>
      <c r="O26" s="305">
        <f t="shared" si="4"/>
        <v>0</v>
      </c>
    </row>
    <row r="27" spans="1:15" ht="12.75" x14ac:dyDescent="0.2">
      <c r="A27" s="124" t="str">
        <f>'(G1) Fjalori'!A365</f>
        <v>Transferta korrente të huaja</v>
      </c>
      <c r="B27" s="941">
        <f>'(G1) Fjalori'!C365</f>
        <v>605</v>
      </c>
      <c r="C27" s="942"/>
      <c r="D27" s="943"/>
      <c r="E27" s="305">
        <f t="shared" si="3"/>
        <v>0</v>
      </c>
      <c r="F27" s="305">
        <f t="shared" si="3"/>
        <v>0</v>
      </c>
      <c r="G27" s="305">
        <f t="shared" si="3"/>
        <v>0</v>
      </c>
      <c r="H27" s="53"/>
      <c r="I27" s="252" t="str">
        <f>'(G1) Fjalori'!A394</f>
        <v>VLERËSIMI I TË ARDHURAVE ME DESTINACION</v>
      </c>
      <c r="J27" s="34">
        <f>J80+J119+J158+J196+J234+J272</f>
        <v>0</v>
      </c>
      <c r="K27" s="34">
        <f>K80+K119+K158+K196+K234+K272</f>
        <v>0</v>
      </c>
      <c r="L27" s="34">
        <f>L80+L119+L158+L196+L234+L272</f>
        <v>0</v>
      </c>
      <c r="M27" s="129">
        <f t="shared" si="4"/>
        <v>0</v>
      </c>
      <c r="N27" s="129">
        <f t="shared" si="4"/>
        <v>0</v>
      </c>
      <c r="O27" s="129">
        <f t="shared" si="4"/>
        <v>0</v>
      </c>
    </row>
    <row r="28" spans="1:15" ht="12.75" x14ac:dyDescent="0.2">
      <c r="A28" s="124" t="str">
        <f>'(G1) Fjalori'!A366</f>
        <v>Transferta për Buxhetet Familiare dhe Individët</v>
      </c>
      <c r="B28" s="941">
        <f>'(G1) Fjalori'!C366</f>
        <v>606</v>
      </c>
      <c r="C28" s="942"/>
      <c r="D28" s="943"/>
      <c r="E28" s="305">
        <f t="shared" si="3"/>
        <v>0</v>
      </c>
      <c r="F28" s="305">
        <f t="shared" si="3"/>
        <v>0</v>
      </c>
      <c r="G28" s="305">
        <f t="shared" si="3"/>
        <v>0</v>
      </c>
      <c r="H28" s="53"/>
    </row>
    <row r="29" spans="1:15" ht="12.75" x14ac:dyDescent="0.2">
      <c r="A29" s="124" t="str">
        <f>'(G1) Fjalori'!A367</f>
        <v>Shpenzimet kapitale</v>
      </c>
      <c r="B29" s="941" t="str">
        <f>'(G1) Fjalori'!C367</f>
        <v>230 / 231</v>
      </c>
      <c r="C29" s="942"/>
      <c r="D29" s="943"/>
      <c r="E29" s="305">
        <f t="shared" si="3"/>
        <v>0</v>
      </c>
      <c r="F29" s="305">
        <f t="shared" si="3"/>
        <v>0</v>
      </c>
      <c r="G29" s="305">
        <f t="shared" si="3"/>
        <v>0</v>
      </c>
      <c r="H29" s="53"/>
      <c r="I29" s="137" t="str">
        <f>'(G1) Fjalori'!A395</f>
        <v xml:space="preserve">TË ARDHURAT E PRITSHME </v>
      </c>
      <c r="J29" s="34">
        <f t="shared" ref="J29:O29" si="5">J82+J121+J160+J198+J236+J274</f>
        <v>0</v>
      </c>
      <c r="K29" s="34">
        <f t="shared" si="5"/>
        <v>0</v>
      </c>
      <c r="L29" s="34">
        <f t="shared" si="5"/>
        <v>0</v>
      </c>
      <c r="M29" s="129">
        <f t="shared" si="5"/>
        <v>0</v>
      </c>
      <c r="N29" s="129">
        <f t="shared" si="5"/>
        <v>0</v>
      </c>
      <c r="O29" s="129">
        <f t="shared" si="5"/>
        <v>0</v>
      </c>
    </row>
    <row r="30" spans="1:15" ht="12.75" x14ac:dyDescent="0.2">
      <c r="A30" s="124" t="str">
        <f>'(G1) Fjalori'!A368</f>
        <v>Rezerva</v>
      </c>
      <c r="B30" s="941">
        <f>'(G1) Fjalori'!C368</f>
        <v>609</v>
      </c>
      <c r="C30" s="942"/>
      <c r="D30" s="943"/>
      <c r="E30" s="305">
        <f t="shared" si="3"/>
        <v>0</v>
      </c>
      <c r="F30" s="305">
        <f t="shared" si="3"/>
        <v>0</v>
      </c>
      <c r="G30" s="305">
        <f t="shared" si="3"/>
        <v>0</v>
      </c>
      <c r="H30" s="53"/>
    </row>
    <row r="31" spans="1:15" ht="12.75" x14ac:dyDescent="0.2">
      <c r="A31" s="124" t="str">
        <f>'(G1) Fjalori'!A369</f>
        <v>Interesa per kredi direkte ose bono</v>
      </c>
      <c r="B31" s="941">
        <f>'(G1) Fjalori'!C369</f>
        <v>650</v>
      </c>
      <c r="C31" s="942"/>
      <c r="D31" s="943"/>
      <c r="E31" s="305">
        <f t="shared" si="3"/>
        <v>0</v>
      </c>
      <c r="F31" s="305">
        <f t="shared" si="3"/>
        <v>0</v>
      </c>
      <c r="G31" s="305">
        <f t="shared" si="3"/>
        <v>0</v>
      </c>
      <c r="H31" s="53"/>
    </row>
    <row r="32" spans="1:15" ht="12.75" customHeight="1" x14ac:dyDescent="0.2">
      <c r="A32" s="124" t="str">
        <f>'(G1) Fjalori'!A370</f>
        <v>Të tjera</v>
      </c>
      <c r="B32" s="941" t="str">
        <f>'(G1) Fjalori'!C370</f>
        <v>69 / ?</v>
      </c>
      <c r="C32" s="942"/>
      <c r="D32" s="943"/>
      <c r="E32" s="305">
        <f t="shared" si="3"/>
        <v>0</v>
      </c>
      <c r="F32" s="305">
        <f t="shared" si="3"/>
        <v>0</v>
      </c>
      <c r="G32" s="305">
        <f t="shared" si="3"/>
        <v>0</v>
      </c>
      <c r="H32" s="53"/>
      <c r="I32" s="947" t="str">
        <f>'(G1) Fjalori'!A415</f>
        <v>SHUMA E KËRKUAR NETO</v>
      </c>
      <c r="J32" s="948"/>
      <c r="K32" s="948"/>
      <c r="L32" s="948"/>
      <c r="M32" s="948"/>
      <c r="N32" s="948"/>
      <c r="O32" s="949"/>
    </row>
    <row r="33" spans="1:15" ht="12.75" customHeight="1" x14ac:dyDescent="0.2">
      <c r="A33" s="306" t="str">
        <f>A21</f>
        <v>KOSTO DIREKTE PËR PROJEKTET DHE SHPENZIMET KAPITALE</v>
      </c>
      <c r="B33" s="941"/>
      <c r="C33" s="942"/>
      <c r="D33" s="943"/>
      <c r="E33" s="129">
        <f t="shared" si="3"/>
        <v>0</v>
      </c>
      <c r="F33" s="129">
        <f t="shared" si="3"/>
        <v>0</v>
      </c>
      <c r="G33" s="129">
        <f t="shared" si="3"/>
        <v>0</v>
      </c>
      <c r="H33" s="53"/>
      <c r="I33" s="950"/>
      <c r="J33" s="951"/>
      <c r="K33" s="951"/>
      <c r="L33" s="951"/>
      <c r="M33" s="951"/>
      <c r="N33" s="951"/>
      <c r="O33" s="952"/>
    </row>
    <row r="34" spans="1:15" ht="12.75" x14ac:dyDescent="0.2">
      <c r="A34" s="938" t="str">
        <f>'(G1) Fjalori'!A383</f>
        <v>SHPENZIME KORRENTE</v>
      </c>
      <c r="B34" s="939"/>
      <c r="C34" s="939"/>
      <c r="D34" s="939"/>
      <c r="E34" s="939"/>
      <c r="F34" s="939"/>
      <c r="G34" s="940"/>
      <c r="H34" s="53"/>
      <c r="I34" s="17" t="str">
        <f>I32</f>
        <v>SHUMA E KËRKUAR NETO</v>
      </c>
      <c r="J34" s="18">
        <f t="shared" ref="J34:O34" si="6">J88+J127+J166+J204+J242+J280</f>
        <v>8342</v>
      </c>
      <c r="K34" s="18">
        <f t="shared" si="6"/>
        <v>5664</v>
      </c>
      <c r="L34" s="18">
        <f t="shared" si="6"/>
        <v>12923</v>
      </c>
      <c r="M34" s="18">
        <f t="shared" si="6"/>
        <v>11896</v>
      </c>
      <c r="N34" s="18">
        <f t="shared" si="6"/>
        <v>11896</v>
      </c>
      <c r="O34" s="18">
        <f t="shared" si="6"/>
        <v>11994</v>
      </c>
    </row>
    <row r="35" spans="1:15" ht="12.75" x14ac:dyDescent="0.2">
      <c r="A35" s="124" t="str">
        <f>A22</f>
        <v>Pagat</v>
      </c>
      <c r="B35" s="941">
        <f>B22</f>
        <v>600</v>
      </c>
      <c r="C35" s="942"/>
      <c r="D35" s="943"/>
      <c r="E35" s="305">
        <f t="shared" ref="E35:G46" si="7">E89+E128+E167+E205+E243+E281</f>
        <v>5937</v>
      </c>
      <c r="F35" s="305">
        <f t="shared" si="7"/>
        <v>5937</v>
      </c>
      <c r="G35" s="305">
        <f t="shared" si="7"/>
        <v>5937</v>
      </c>
      <c r="H35" s="53"/>
      <c r="I35" s="53"/>
      <c r="J35" s="53"/>
      <c r="K35" s="53"/>
      <c r="L35" s="14"/>
      <c r="M35" s="54"/>
    </row>
    <row r="36" spans="1:15" ht="12.75" customHeight="1" x14ac:dyDescent="0.2">
      <c r="A36" s="124" t="str">
        <f t="shared" ref="A36:A45" si="8">A23</f>
        <v>Sigurimet Shoqërore</v>
      </c>
      <c r="B36" s="941">
        <f t="shared" ref="B36:B45" si="9">B23</f>
        <v>601</v>
      </c>
      <c r="C36" s="942"/>
      <c r="D36" s="943"/>
      <c r="E36" s="305">
        <f t="shared" si="7"/>
        <v>991</v>
      </c>
      <c r="F36" s="305">
        <f t="shared" si="7"/>
        <v>991</v>
      </c>
      <c r="G36" s="305">
        <f t="shared" si="7"/>
        <v>991</v>
      </c>
      <c r="H36" s="53"/>
    </row>
    <row r="37" spans="1:15" ht="12.75" x14ac:dyDescent="0.2">
      <c r="A37" s="124" t="str">
        <f t="shared" si="8"/>
        <v>Mallra dhe shërbime</v>
      </c>
      <c r="B37" s="941">
        <f t="shared" si="9"/>
        <v>602</v>
      </c>
      <c r="C37" s="942"/>
      <c r="D37" s="943"/>
      <c r="E37" s="305">
        <f t="shared" si="7"/>
        <v>4760</v>
      </c>
      <c r="F37" s="305">
        <f t="shared" si="7"/>
        <v>4760</v>
      </c>
      <c r="G37" s="305">
        <f t="shared" si="7"/>
        <v>4858</v>
      </c>
      <c r="H37" s="53"/>
      <c r="I37" s="124" t="str">
        <f>'(G1) Fjalori'!A413</f>
        <v>Angazhimet</v>
      </c>
      <c r="J37" s="992" t="str">
        <f>'(G1) Fjalori'!A454</f>
        <v>Vlera Totale për Aktivitet</v>
      </c>
      <c r="K37" s="993"/>
      <c r="L37" s="994"/>
      <c r="M37" s="129">
        <f t="shared" ref="M37:O40" si="10">M91+M130+M169+M207+M245+M283</f>
        <v>0</v>
      </c>
      <c r="N37" s="129">
        <f t="shared" si="10"/>
        <v>0</v>
      </c>
      <c r="O37" s="129">
        <f t="shared" si="10"/>
        <v>0</v>
      </c>
    </row>
    <row r="38" spans="1:15" ht="12.75" x14ac:dyDescent="0.2">
      <c r="A38" s="124" t="str">
        <f t="shared" si="8"/>
        <v>Subvencione</v>
      </c>
      <c r="B38" s="941">
        <f t="shared" si="9"/>
        <v>603</v>
      </c>
      <c r="C38" s="942"/>
      <c r="D38" s="943"/>
      <c r="E38" s="305">
        <f t="shared" si="7"/>
        <v>0</v>
      </c>
      <c r="F38" s="305">
        <f t="shared" si="7"/>
        <v>0</v>
      </c>
      <c r="G38" s="305">
        <f t="shared" si="7"/>
        <v>0</v>
      </c>
      <c r="H38" s="53"/>
      <c r="I38" s="318" t="str">
        <f>'(G1) Fjalori'!A456</f>
        <v>Qëllime</v>
      </c>
      <c r="J38" s="319" t="str">
        <f>A29</f>
        <v>Shpenzimet kapitale</v>
      </c>
      <c r="K38" s="316"/>
      <c r="L38" s="317"/>
      <c r="M38" s="129">
        <f t="shared" si="10"/>
        <v>0</v>
      </c>
      <c r="N38" s="129">
        <f t="shared" si="10"/>
        <v>0</v>
      </c>
      <c r="O38" s="129">
        <f t="shared" si="10"/>
        <v>0</v>
      </c>
    </row>
    <row r="39" spans="1:15" ht="12.75" x14ac:dyDescent="0.2">
      <c r="A39" s="124" t="str">
        <f t="shared" si="8"/>
        <v>Të tjera transferta korrente të brendshme</v>
      </c>
      <c r="B39" s="941">
        <f t="shared" si="9"/>
        <v>604</v>
      </c>
      <c r="C39" s="942"/>
      <c r="D39" s="943"/>
      <c r="E39" s="305">
        <f t="shared" si="7"/>
        <v>0</v>
      </c>
      <c r="F39" s="305">
        <f t="shared" si="7"/>
        <v>0</v>
      </c>
      <c r="G39" s="305">
        <f t="shared" si="7"/>
        <v>0</v>
      </c>
      <c r="H39" s="53"/>
      <c r="I39" s="315"/>
      <c r="J39" s="319" t="str">
        <f>A24</f>
        <v>Mallra dhe shërbime</v>
      </c>
      <c r="K39" s="316"/>
      <c r="L39" s="317"/>
      <c r="M39" s="129">
        <f t="shared" si="10"/>
        <v>0</v>
      </c>
      <c r="N39" s="129">
        <f t="shared" si="10"/>
        <v>0</v>
      </c>
      <c r="O39" s="129">
        <f t="shared" si="10"/>
        <v>0</v>
      </c>
    </row>
    <row r="40" spans="1:15" ht="12.75" x14ac:dyDescent="0.2">
      <c r="A40" s="124" t="str">
        <f t="shared" si="8"/>
        <v>Transferta korrente të huaja</v>
      </c>
      <c r="B40" s="941">
        <f t="shared" si="9"/>
        <v>605</v>
      </c>
      <c r="C40" s="942"/>
      <c r="D40" s="943"/>
      <c r="E40" s="305">
        <f t="shared" si="7"/>
        <v>0</v>
      </c>
      <c r="F40" s="305">
        <f t="shared" si="7"/>
        <v>0</v>
      </c>
      <c r="G40" s="305">
        <f t="shared" si="7"/>
        <v>0</v>
      </c>
      <c r="H40" s="53"/>
      <c r="I40" s="315"/>
      <c r="J40" s="319" t="str">
        <f>'(G1) Fjalori'!A455</f>
        <v>Qëllime të mëtejshme</v>
      </c>
      <c r="K40" s="316"/>
      <c r="L40" s="317"/>
      <c r="M40" s="129">
        <f t="shared" si="10"/>
        <v>0</v>
      </c>
      <c r="N40" s="129">
        <f t="shared" si="10"/>
        <v>0</v>
      </c>
      <c r="O40" s="129">
        <f t="shared" si="10"/>
        <v>0</v>
      </c>
    </row>
    <row r="41" spans="1:15" ht="12.75" x14ac:dyDescent="0.2">
      <c r="A41" s="124" t="str">
        <f t="shared" si="8"/>
        <v>Transferta për Buxhetet Familiare dhe Individët</v>
      </c>
      <c r="B41" s="941">
        <f t="shared" si="9"/>
        <v>606</v>
      </c>
      <c r="C41" s="942"/>
      <c r="D41" s="943"/>
      <c r="E41" s="305">
        <f t="shared" si="7"/>
        <v>208</v>
      </c>
      <c r="F41" s="305">
        <f t="shared" si="7"/>
        <v>208</v>
      </c>
      <c r="G41" s="305">
        <f t="shared" si="7"/>
        <v>208</v>
      </c>
      <c r="H41" s="53"/>
      <c r="I41" s="315"/>
      <c r="J41" s="998"/>
      <c r="K41" s="998"/>
      <c r="L41" s="998"/>
      <c r="M41" s="344" t="str">
        <f>IF(SUM(M38:M40)=M37,"OK","STOP")</f>
        <v>OK</v>
      </c>
      <c r="N41" s="344" t="str">
        <f>IF(SUM(N38:N40)=N37,"OK","STOP")</f>
        <v>OK</v>
      </c>
      <c r="O41" s="344" t="str">
        <f>IF(SUM(O38:O40)=O37,"OK","STOP")</f>
        <v>OK</v>
      </c>
    </row>
    <row r="42" spans="1:15" ht="12.75" x14ac:dyDescent="0.2">
      <c r="A42" s="648" t="str">
        <f t="shared" si="8"/>
        <v>Shpenzimet kapitale</v>
      </c>
      <c r="B42" s="968" t="str">
        <f t="shared" si="9"/>
        <v>230 / 231</v>
      </c>
      <c r="C42" s="969"/>
      <c r="D42" s="970"/>
      <c r="E42" s="305">
        <f t="shared" si="7"/>
        <v>0</v>
      </c>
      <c r="F42" s="305">
        <f t="shared" si="7"/>
        <v>0</v>
      </c>
      <c r="G42" s="305">
        <f t="shared" si="7"/>
        <v>0</v>
      </c>
      <c r="H42" s="53"/>
    </row>
    <row r="43" spans="1:15" ht="12.75" x14ac:dyDescent="0.2">
      <c r="A43" s="124" t="str">
        <f t="shared" si="8"/>
        <v>Rezerva</v>
      </c>
      <c r="B43" s="941">
        <f t="shared" si="9"/>
        <v>609</v>
      </c>
      <c r="C43" s="942"/>
      <c r="D43" s="943"/>
      <c r="E43" s="305">
        <f t="shared" si="7"/>
        <v>0</v>
      </c>
      <c r="F43" s="305">
        <f t="shared" si="7"/>
        <v>0</v>
      </c>
      <c r="G43" s="305">
        <f t="shared" si="7"/>
        <v>0</v>
      </c>
      <c r="H43" s="53"/>
      <c r="I43" s="142" t="str">
        <f>'(G1) Fjalori'!A416</f>
        <v>Shpjegimet teknike</v>
      </c>
      <c r="J43" s="983"/>
      <c r="K43" s="984"/>
      <c r="L43" s="984"/>
      <c r="M43" s="984"/>
      <c r="N43" s="984"/>
      <c r="O43" s="985"/>
    </row>
    <row r="44" spans="1:15" ht="12.75" x14ac:dyDescent="0.2">
      <c r="A44" s="124" t="str">
        <f t="shared" si="8"/>
        <v>Interesa per kredi direkte ose bono</v>
      </c>
      <c r="B44" s="971">
        <f t="shared" si="9"/>
        <v>650</v>
      </c>
      <c r="C44" s="972"/>
      <c r="D44" s="973"/>
      <c r="E44" s="305">
        <f t="shared" si="7"/>
        <v>0</v>
      </c>
      <c r="F44" s="305">
        <f t="shared" si="7"/>
        <v>0</v>
      </c>
      <c r="G44" s="305">
        <f t="shared" si="7"/>
        <v>0</v>
      </c>
      <c r="H44" s="53"/>
      <c r="J44" s="986"/>
      <c r="K44" s="987"/>
      <c r="L44" s="987"/>
      <c r="M44" s="987"/>
      <c r="N44" s="987"/>
      <c r="O44" s="988"/>
    </row>
    <row r="45" spans="1:15" ht="12.75" customHeight="1" x14ac:dyDescent="0.2">
      <c r="A45" s="252" t="str">
        <f t="shared" si="8"/>
        <v>Të tjera</v>
      </c>
      <c r="B45" s="941" t="str">
        <f t="shared" si="9"/>
        <v>69 / ?</v>
      </c>
      <c r="C45" s="942"/>
      <c r="D45" s="309" t="str">
        <f>IF(OR(E45&lt;0,F45&lt;0,G45&lt;0),"STOP","OK!")</f>
        <v>OK!</v>
      </c>
      <c r="E45" s="308">
        <f t="shared" si="7"/>
        <v>0</v>
      </c>
      <c r="F45" s="130">
        <f t="shared" si="7"/>
        <v>0</v>
      </c>
      <c r="G45" s="130">
        <f t="shared" si="7"/>
        <v>0</v>
      </c>
      <c r="H45" s="53"/>
      <c r="J45" s="986"/>
      <c r="K45" s="987"/>
      <c r="L45" s="987"/>
      <c r="M45" s="987"/>
      <c r="N45" s="987"/>
      <c r="O45" s="988"/>
    </row>
    <row r="46" spans="1:15" ht="12.75" customHeight="1" x14ac:dyDescent="0.2">
      <c r="A46" s="124" t="str">
        <f>A34</f>
        <v>SHPENZIME KORRENTE</v>
      </c>
      <c r="B46" s="974"/>
      <c r="C46" s="975"/>
      <c r="D46" s="976"/>
      <c r="E46" s="129">
        <f t="shared" si="7"/>
        <v>11896</v>
      </c>
      <c r="F46" s="129">
        <f t="shared" si="7"/>
        <v>11896</v>
      </c>
      <c r="G46" s="129">
        <f t="shared" si="7"/>
        <v>11994</v>
      </c>
      <c r="H46" s="53"/>
      <c r="J46" s="986"/>
      <c r="K46" s="987"/>
      <c r="L46" s="987"/>
      <c r="M46" s="987"/>
      <c r="N46" s="987"/>
      <c r="O46" s="988"/>
    </row>
    <row r="47" spans="1:15" ht="12.75" customHeight="1" x14ac:dyDescent="0.2">
      <c r="A47" s="125"/>
      <c r="B47" s="210"/>
      <c r="C47" s="126"/>
      <c r="D47" s="126"/>
      <c r="E47" s="10"/>
      <c r="F47" s="10"/>
      <c r="G47" s="133"/>
      <c r="H47" s="53"/>
      <c r="J47" s="986"/>
      <c r="K47" s="987"/>
      <c r="L47" s="987"/>
      <c r="M47" s="987"/>
      <c r="N47" s="987"/>
      <c r="O47" s="988"/>
    </row>
    <row r="48" spans="1:15" ht="12.75" customHeight="1" x14ac:dyDescent="0.2">
      <c r="A48" s="137" t="str">
        <f>A18</f>
        <v>SHPENZIME TË PRITSHME</v>
      </c>
      <c r="B48" s="34">
        <f t="shared" ref="B48:G48" si="11">B102+B141+B180+B218+B256+B294</f>
        <v>8342</v>
      </c>
      <c r="C48" s="34">
        <f t="shared" si="11"/>
        <v>5664</v>
      </c>
      <c r="D48" s="34">
        <f t="shared" si="11"/>
        <v>12923</v>
      </c>
      <c r="E48" s="129">
        <f t="shared" si="11"/>
        <v>11896</v>
      </c>
      <c r="F48" s="129">
        <f t="shared" si="11"/>
        <v>11896</v>
      </c>
      <c r="G48" s="129">
        <f t="shared" si="11"/>
        <v>11994</v>
      </c>
      <c r="H48" s="53"/>
      <c r="J48" s="989"/>
      <c r="K48" s="990"/>
      <c r="L48" s="990"/>
      <c r="M48" s="990"/>
      <c r="N48" s="990"/>
      <c r="O48" s="991"/>
    </row>
    <row r="49" spans="1:15" ht="12.75" x14ac:dyDescent="0.2">
      <c r="H49" s="53"/>
    </row>
    <row r="50" spans="1:15" ht="23.25" customHeight="1" x14ac:dyDescent="0.25">
      <c r="A50" s="933" t="str">
        <f>'(G1) Fjalori'!A396</f>
        <v>PËRPUTHSHMËRIA ME TAVANET</v>
      </c>
      <c r="B50" s="934"/>
      <c r="C50" s="935"/>
      <c r="D50" s="935"/>
      <c r="E50" s="935"/>
      <c r="F50" s="935"/>
      <c r="G50" s="935"/>
      <c r="H50" s="935"/>
      <c r="I50" s="935"/>
      <c r="J50" s="935"/>
      <c r="K50" s="935"/>
      <c r="L50" s="935"/>
      <c r="M50" s="935"/>
      <c r="N50" s="935"/>
      <c r="O50" s="936"/>
    </row>
    <row r="51" spans="1:15" s="27" customFormat="1" ht="26.25" customHeight="1" x14ac:dyDescent="0.25">
      <c r="A51" s="134"/>
      <c r="B51" s="127"/>
      <c r="C51" s="127"/>
      <c r="D51" s="26"/>
      <c r="E51" s="26"/>
      <c r="F51" s="26"/>
      <c r="G51" s="26"/>
      <c r="H51" s="26"/>
      <c r="I51" s="26"/>
      <c r="J51" s="26"/>
      <c r="K51" s="26"/>
      <c r="L51" s="26"/>
      <c r="M51" s="251">
        <f>M70</f>
        <v>2022</v>
      </c>
      <c r="N51" s="251">
        <f t="shared" ref="N51:O51" si="12">N70</f>
        <v>2023</v>
      </c>
      <c r="O51" s="251">
        <f t="shared" si="12"/>
        <v>2024</v>
      </c>
    </row>
    <row r="52" spans="1:15" ht="12.75" x14ac:dyDescent="0.2">
      <c r="A52" s="977" t="str">
        <f>'(G1) Fjalori'!A397</f>
        <v>Tavani i përgjithshëm</v>
      </c>
      <c r="B52" s="978"/>
      <c r="C52" s="978"/>
      <c r="D52" s="978"/>
      <c r="E52" s="978"/>
      <c r="F52" s="978"/>
      <c r="G52" s="978"/>
      <c r="H52" s="978"/>
      <c r="I52" s="978"/>
      <c r="J52" s="978"/>
      <c r="K52" s="978"/>
      <c r="L52" s="979"/>
      <c r="M52" s="138">
        <f>VLOOKUP($A14,'(D1) Tavanet buxhetore'!$A$7:$R$473,7,FALSE)</f>
        <v>11896</v>
      </c>
      <c r="N52" s="138">
        <f>VLOOKUP($A14,'(D1) Tavanet buxhetore'!$A$7:$R$473,8,FALSE)</f>
        <v>11896</v>
      </c>
      <c r="O52" s="672">
        <f>VLOOKUP($A14,'(D1) Tavanet buxhetore'!$A$7:$R$473,9,FALSE)</f>
        <v>11994</v>
      </c>
    </row>
    <row r="53" spans="1:15" ht="12.75" x14ac:dyDescent="0.2">
      <c r="A53" s="980" t="str">
        <f>'(G1) Fjalori'!A398</f>
        <v>SHPENZIMET E PRITSHME</v>
      </c>
      <c r="B53" s="981"/>
      <c r="C53" s="981"/>
      <c r="D53" s="981"/>
      <c r="E53" s="981"/>
      <c r="F53" s="981"/>
      <c r="G53" s="981"/>
      <c r="H53" s="981"/>
      <c r="I53" s="981"/>
      <c r="J53" s="981"/>
      <c r="K53" s="981"/>
      <c r="L53" s="982"/>
      <c r="M53" s="139">
        <f>E18</f>
        <v>11896</v>
      </c>
      <c r="N53" s="139">
        <f t="shared" ref="N53:O53" si="13">F18</f>
        <v>11896</v>
      </c>
      <c r="O53" s="673">
        <f t="shared" si="13"/>
        <v>11994</v>
      </c>
    </row>
    <row r="54" spans="1:15" ht="12.75" x14ac:dyDescent="0.2">
      <c r="A54" s="996" t="str">
        <f>'(G1) Fjalori'!A399</f>
        <v>Diferenca mes tavaneve të përgjithshme (duhet të jetë &lt;0)</v>
      </c>
      <c r="B54" s="997"/>
      <c r="C54" s="997"/>
      <c r="D54" s="997"/>
      <c r="E54" s="997"/>
      <c r="F54" s="997"/>
      <c r="G54" s="997"/>
      <c r="H54" s="997"/>
      <c r="I54" s="997"/>
      <c r="J54" s="997"/>
      <c r="K54" s="997"/>
      <c r="L54" s="136" t="str">
        <f>IF(AND(M54&lt;0.4,N54&lt;0.4,O54&lt;0.4),"OK!","STOP!")</f>
        <v>OK!</v>
      </c>
      <c r="M54" s="140">
        <f>M53-M52</f>
        <v>0</v>
      </c>
      <c r="N54" s="140">
        <f t="shared" ref="N54:O54" si="14">N53-N52</f>
        <v>0</v>
      </c>
      <c r="O54" s="141">
        <f t="shared" si="14"/>
        <v>0</v>
      </c>
    </row>
    <row r="55" spans="1:15" ht="12.75" x14ac:dyDescent="0.2">
      <c r="A55" s="977" t="str">
        <f>'(G1) Fjalori'!A400</f>
        <v>Tavani i pagave dhe sigurimeve shoqërore</v>
      </c>
      <c r="B55" s="978"/>
      <c r="C55" s="978"/>
      <c r="D55" s="978"/>
      <c r="E55" s="978"/>
      <c r="F55" s="978"/>
      <c r="G55" s="978"/>
      <c r="H55" s="978"/>
      <c r="I55" s="978"/>
      <c r="J55" s="978"/>
      <c r="K55" s="978"/>
      <c r="L55" s="979"/>
      <c r="M55" s="138">
        <f>VLOOKUP($A14,'(D1) Tavanet buxhetore'!$A$7:$R$473,10,FALSE)</f>
        <v>6928</v>
      </c>
      <c r="N55" s="138">
        <f>VLOOKUP($A14,'(D1) Tavanet buxhetore'!$A$7:$R$473,11,FALSE)</f>
        <v>6928</v>
      </c>
      <c r="O55" s="672">
        <f>VLOOKUP($A14,'(D1) Tavanet buxhetore'!$A$7:$R$473,12,FALSE)</f>
        <v>6928</v>
      </c>
    </row>
    <row r="56" spans="1:15" ht="12.75" x14ac:dyDescent="0.2">
      <c r="A56" s="996" t="str">
        <f>'(G1) Fjalori'!A401</f>
        <v>Paga dhe sigurime shoqërore</v>
      </c>
      <c r="B56" s="997"/>
      <c r="C56" s="997"/>
      <c r="D56" s="997"/>
      <c r="E56" s="997"/>
      <c r="F56" s="997"/>
      <c r="G56" s="997"/>
      <c r="H56" s="997"/>
      <c r="I56" s="997"/>
      <c r="J56" s="997"/>
      <c r="K56" s="997"/>
      <c r="L56" s="999"/>
      <c r="M56" s="139">
        <f>E22+E35+E23+E36</f>
        <v>6928</v>
      </c>
      <c r="N56" s="139">
        <f t="shared" ref="N56:O56" si="15">F22+F35+F23+F36</f>
        <v>6928</v>
      </c>
      <c r="O56" s="673">
        <f t="shared" si="15"/>
        <v>6928</v>
      </c>
    </row>
    <row r="57" spans="1:15" ht="12.75" x14ac:dyDescent="0.2">
      <c r="A57" s="996" t="str">
        <f>'(G1) Fjalori'!A402</f>
        <v>Diferenca e tavaneve në paga dhe sigurime shoqërore (duhet të jetë &lt;0)</v>
      </c>
      <c r="B57" s="997"/>
      <c r="C57" s="997"/>
      <c r="D57" s="997"/>
      <c r="E57" s="997"/>
      <c r="F57" s="997"/>
      <c r="G57" s="997"/>
      <c r="H57" s="997"/>
      <c r="I57" s="997"/>
      <c r="J57" s="997"/>
      <c r="K57" s="997"/>
      <c r="L57" s="136" t="str">
        <f>IF(AND(M57&lt;0.4,N57&lt;0.4,O57&lt;0.4),"OK!","STOP!")</f>
        <v>OK!</v>
      </c>
      <c r="M57" s="140">
        <f>M56-M55</f>
        <v>0</v>
      </c>
      <c r="N57" s="140">
        <f t="shared" ref="N57:O57" si="16">N56-N55</f>
        <v>0</v>
      </c>
      <c r="O57" s="141">
        <f t="shared" si="16"/>
        <v>0</v>
      </c>
    </row>
    <row r="58" spans="1:15" s="27" customFormat="1" ht="12.75" x14ac:dyDescent="0.2">
      <c r="A58" s="977" t="str">
        <f>'(G1) Fjalori'!A403</f>
        <v>Tavani për shpenzime e tjera korrente</v>
      </c>
      <c r="B58" s="978"/>
      <c r="C58" s="978"/>
      <c r="D58" s="978"/>
      <c r="E58" s="978"/>
      <c r="F58" s="978"/>
      <c r="G58" s="978"/>
      <c r="H58" s="978"/>
      <c r="I58" s="978"/>
      <c r="J58" s="978"/>
      <c r="K58" s="978"/>
      <c r="L58" s="979"/>
      <c r="M58" s="138">
        <f>VLOOKUP($A14,'(D1) Tavanet buxhetore'!$A$7:$R$473,13,FALSE)</f>
        <v>4968</v>
      </c>
      <c r="N58" s="138">
        <f>VLOOKUP($A14,'(D1) Tavanet buxhetore'!$A$7:$R$473,14,FALSE)</f>
        <v>4968</v>
      </c>
      <c r="O58" s="672">
        <f>VLOOKUP($A14,'(D1) Tavanet buxhetore'!$A$7:$R$473,15,FALSE)</f>
        <v>5066</v>
      </c>
    </row>
    <row r="59" spans="1:15" s="27" customFormat="1" ht="12.75" x14ac:dyDescent="0.2">
      <c r="A59" s="996" t="str">
        <f>'(G1) Fjalori'!A404</f>
        <v>Konsumi (përjashtuar paga dhe sigurimet shoqërore)</v>
      </c>
      <c r="B59" s="997"/>
      <c r="C59" s="997"/>
      <c r="D59" s="997"/>
      <c r="E59" s="997"/>
      <c r="F59" s="997"/>
      <c r="G59" s="997"/>
      <c r="H59" s="997"/>
      <c r="I59" s="997"/>
      <c r="J59" s="997"/>
      <c r="K59" s="997"/>
      <c r="L59" s="999"/>
      <c r="M59" s="139">
        <f>M53-M56-M62</f>
        <v>4968</v>
      </c>
      <c r="N59" s="139">
        <f>N53-N56-N62</f>
        <v>4968</v>
      </c>
      <c r="O59" s="673">
        <f>O53-O56-O62</f>
        <v>5066</v>
      </c>
    </row>
    <row r="60" spans="1:15" s="27" customFormat="1" ht="12.75" x14ac:dyDescent="0.2">
      <c r="A60" s="996" t="str">
        <f>'(G1) Fjalori'!A405</f>
        <v>Diferenca e tavaneve në konsum (duhet të jetë &lt;0)</v>
      </c>
      <c r="B60" s="997"/>
      <c r="C60" s="997"/>
      <c r="D60" s="997"/>
      <c r="E60" s="997"/>
      <c r="F60" s="997"/>
      <c r="G60" s="997"/>
      <c r="H60" s="997"/>
      <c r="I60" s="997"/>
      <c r="J60" s="997"/>
      <c r="K60" s="997"/>
      <c r="L60" s="136" t="str">
        <f>IF(AND(M60&lt;0.4,N60&lt;0.4,O60&lt;0.4),"OK!","STOP!")</f>
        <v>OK!</v>
      </c>
      <c r="M60" s="140">
        <f>M59-M58</f>
        <v>0</v>
      </c>
      <c r="N60" s="140">
        <f t="shared" ref="N60:O60" si="17">N59-N58</f>
        <v>0</v>
      </c>
      <c r="O60" s="141">
        <f t="shared" si="17"/>
        <v>0</v>
      </c>
    </row>
    <row r="61" spans="1:15" ht="12.75" x14ac:dyDescent="0.2">
      <c r="A61" s="977" t="str">
        <f>'(G1) Fjalori'!A406</f>
        <v>Minimumi i shpenzimeve kapitale</v>
      </c>
      <c r="B61" s="978"/>
      <c r="C61" s="978"/>
      <c r="D61" s="978"/>
      <c r="E61" s="978"/>
      <c r="F61" s="978"/>
      <c r="G61" s="978"/>
      <c r="H61" s="978"/>
      <c r="I61" s="978"/>
      <c r="J61" s="978"/>
      <c r="K61" s="978"/>
      <c r="L61" s="979"/>
      <c r="M61" s="138">
        <f>VLOOKUP($A14,'(D1) Tavanet buxhetore'!$A$7:$R$473,16,FALSE)</f>
        <v>0</v>
      </c>
      <c r="N61" s="138">
        <f>VLOOKUP($A14,'(D1) Tavanet buxhetore'!$A$7:$R$473,17,FALSE)</f>
        <v>0</v>
      </c>
      <c r="O61" s="672">
        <f>VLOOKUP($A14,'(D1) Tavanet buxhetore'!$A$7:$R$473,18,FALSE)</f>
        <v>0</v>
      </c>
    </row>
    <row r="62" spans="1:15" ht="12.75" x14ac:dyDescent="0.2">
      <c r="A62" s="996" t="str">
        <f>'(G1) Fjalori'!A407</f>
        <v>Shpenzimet kapitale</v>
      </c>
      <c r="B62" s="997"/>
      <c r="C62" s="997"/>
      <c r="D62" s="997"/>
      <c r="E62" s="997"/>
      <c r="F62" s="997"/>
      <c r="G62" s="997"/>
      <c r="H62" s="997"/>
      <c r="I62" s="997"/>
      <c r="J62" s="997"/>
      <c r="K62" s="997"/>
      <c r="L62" s="999"/>
      <c r="M62" s="139">
        <f>E29+E42</f>
        <v>0</v>
      </c>
      <c r="N62" s="139">
        <f t="shared" ref="N62:O62" si="18">F29+F42</f>
        <v>0</v>
      </c>
      <c r="O62" s="673">
        <f t="shared" si="18"/>
        <v>0</v>
      </c>
    </row>
    <row r="63" spans="1:15" s="99" customFormat="1" ht="12.75" x14ac:dyDescent="0.2">
      <c r="A63" s="996" t="str">
        <f>'(G1) Fjalori'!A408</f>
        <v>Diferenca e minimumit të shpenzimeve kapitale (duhet të jetë &gt;0)</v>
      </c>
      <c r="B63" s="997"/>
      <c r="C63" s="997"/>
      <c r="D63" s="997"/>
      <c r="E63" s="997"/>
      <c r="F63" s="997"/>
      <c r="G63" s="997"/>
      <c r="H63" s="997"/>
      <c r="I63" s="997"/>
      <c r="J63" s="997"/>
      <c r="K63" s="997"/>
      <c r="L63" s="136" t="str">
        <f>IF(AND(M63&gt;-0.4,N63&gt;-0.4,O63&gt;-0.4),"OK!","STOP!")</f>
        <v>OK!</v>
      </c>
      <c r="M63" s="140">
        <f>M62-M61</f>
        <v>0</v>
      </c>
      <c r="N63" s="140">
        <f t="shared" ref="N63:O63" si="19">N62-N61</f>
        <v>0</v>
      </c>
      <c r="O63" s="141">
        <f t="shared" si="19"/>
        <v>0</v>
      </c>
    </row>
    <row r="64" spans="1:15" s="99" customFormat="1" ht="12.75" x14ac:dyDescent="0.2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135"/>
      <c r="L64" s="135"/>
      <c r="M64" s="135"/>
      <c r="N64" s="135"/>
      <c r="O64" s="135"/>
    </row>
    <row r="65" spans="1:15" s="99" customFormat="1" ht="12.75" x14ac:dyDescent="0.2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135"/>
      <c r="L65" s="135"/>
      <c r="M65" s="135"/>
      <c r="N65" s="135"/>
      <c r="O65" s="135"/>
    </row>
    <row r="66" spans="1:15" ht="17.25" customHeight="1" x14ac:dyDescent="0.2">
      <c r="A66" s="213" t="str">
        <f t="shared" ref="A66:O66" si="20">A14</f>
        <v>Nënfunksioni 11</v>
      </c>
      <c r="B66" s="937" t="str">
        <f t="shared" si="20"/>
        <v>052 Menaxhimi i ujrave të zeza</v>
      </c>
      <c r="C66" s="937">
        <f t="shared" si="20"/>
        <v>0</v>
      </c>
      <c r="D66" s="937">
        <f t="shared" si="20"/>
        <v>0</v>
      </c>
      <c r="E66" s="937">
        <f t="shared" si="20"/>
        <v>0</v>
      </c>
      <c r="F66" s="937">
        <f t="shared" si="20"/>
        <v>0</v>
      </c>
      <c r="G66" s="937">
        <f t="shared" si="20"/>
        <v>0</v>
      </c>
      <c r="H66" s="937">
        <f t="shared" si="20"/>
        <v>0</v>
      </c>
      <c r="I66" s="937">
        <f t="shared" si="20"/>
        <v>0</v>
      </c>
      <c r="J66" s="937">
        <f t="shared" si="20"/>
        <v>0</v>
      </c>
      <c r="K66" s="937">
        <f t="shared" si="20"/>
        <v>0</v>
      </c>
      <c r="L66" s="937">
        <f t="shared" si="20"/>
        <v>0</v>
      </c>
      <c r="M66" s="937">
        <f t="shared" si="20"/>
        <v>0</v>
      </c>
      <c r="N66" s="937">
        <f t="shared" si="20"/>
        <v>0</v>
      </c>
      <c r="O66" s="937">
        <f t="shared" si="20"/>
        <v>0</v>
      </c>
    </row>
    <row r="67" spans="1:15" ht="17.25" customHeight="1" x14ac:dyDescent="0.2">
      <c r="A67" s="276" t="str">
        <f>A6</f>
        <v>Programi 11a</v>
      </c>
      <c r="B67" s="937" t="str">
        <f>C6</f>
        <v>Menaxhimi i ujrave të zeza dhe kanalizimeve</v>
      </c>
      <c r="C67" s="937" t="e">
        <f>#REF!</f>
        <v>#REF!</v>
      </c>
      <c r="D67" s="937" t="e">
        <f>#REF!</f>
        <v>#REF!</v>
      </c>
      <c r="E67" s="937" t="e">
        <f>#REF!</f>
        <v>#REF!</v>
      </c>
      <c r="F67" s="937" t="e">
        <f>#REF!</f>
        <v>#REF!</v>
      </c>
      <c r="G67" s="937" t="e">
        <f>#REF!</f>
        <v>#REF!</v>
      </c>
      <c r="H67" s="937" t="e">
        <f>#REF!</f>
        <v>#REF!</v>
      </c>
      <c r="I67" s="937" t="e">
        <f>#REF!</f>
        <v>#REF!</v>
      </c>
      <c r="J67" s="937" t="e">
        <f>#REF!</f>
        <v>#REF!</v>
      </c>
      <c r="K67" s="937" t="e">
        <f>#REF!</f>
        <v>#REF!</v>
      </c>
      <c r="L67" s="937" t="e">
        <f>#REF!</f>
        <v>#REF!</v>
      </c>
      <c r="M67" s="937" t="e">
        <f>#REF!</f>
        <v>#REF!</v>
      </c>
      <c r="N67" s="937" t="e">
        <f>#REF!</f>
        <v>#REF!</v>
      </c>
      <c r="O67" s="937" t="e">
        <f>#REF!</f>
        <v>#REF!</v>
      </c>
    </row>
    <row r="68" spans="1:15" ht="17.25" customHeight="1" x14ac:dyDescent="0.2">
      <c r="A68" s="646" t="str">
        <f>'(B3) Struktura Funksionale'!B64</f>
        <v>05200</v>
      </c>
      <c r="B68" s="568"/>
      <c r="C68" s="568"/>
      <c r="D68" s="568"/>
      <c r="E68" s="568"/>
      <c r="F68" s="568"/>
      <c r="G68" s="568"/>
      <c r="H68" s="568"/>
      <c r="I68" s="568"/>
      <c r="J68" s="568"/>
      <c r="K68" s="568"/>
      <c r="L68" s="568"/>
      <c r="M68" s="568"/>
      <c r="N68" s="568"/>
      <c r="O68" s="569"/>
    </row>
    <row r="69" spans="1:15" ht="21" customHeight="1" x14ac:dyDescent="0.2">
      <c r="A69" s="964" t="str">
        <f t="shared" ref="A69:G69" si="21">A15</f>
        <v>SHPENZIME TË PRITSHME</v>
      </c>
      <c r="B69" s="965">
        <f t="shared" si="21"/>
        <v>0</v>
      </c>
      <c r="C69" s="965">
        <f t="shared" si="21"/>
        <v>0</v>
      </c>
      <c r="D69" s="965">
        <f t="shared" si="21"/>
        <v>0</v>
      </c>
      <c r="E69" s="965">
        <f t="shared" si="21"/>
        <v>0</v>
      </c>
      <c r="F69" s="965">
        <f t="shared" si="21"/>
        <v>0</v>
      </c>
      <c r="G69" s="966">
        <f t="shared" si="21"/>
        <v>0</v>
      </c>
      <c r="H69" s="131"/>
      <c r="I69" s="967" t="str">
        <f t="shared" ref="I69:O69" si="22">I15</f>
        <v xml:space="preserve">TË ARDHURAT E PRITSHME </v>
      </c>
      <c r="J69" s="965">
        <f t="shared" si="22"/>
        <v>0</v>
      </c>
      <c r="K69" s="965">
        <f t="shared" si="22"/>
        <v>0</v>
      </c>
      <c r="L69" s="965">
        <f t="shared" si="22"/>
        <v>0</v>
      </c>
      <c r="M69" s="965">
        <f t="shared" si="22"/>
        <v>0</v>
      </c>
      <c r="N69" s="965">
        <f t="shared" si="22"/>
        <v>0</v>
      </c>
      <c r="O69" s="966">
        <f t="shared" si="22"/>
        <v>0</v>
      </c>
    </row>
    <row r="70" spans="1:15" ht="19.5" customHeight="1" x14ac:dyDescent="0.2">
      <c r="A70" s="211"/>
      <c r="B70" s="417">
        <f t="shared" ref="B70:G70" si="23">B16</f>
        <v>2019</v>
      </c>
      <c r="C70" s="417">
        <f t="shared" si="23"/>
        <v>2020</v>
      </c>
      <c r="D70" s="417">
        <f t="shared" si="23"/>
        <v>2021</v>
      </c>
      <c r="E70" s="251">
        <f t="shared" si="23"/>
        <v>2022</v>
      </c>
      <c r="F70" s="251">
        <f t="shared" si="23"/>
        <v>2023</v>
      </c>
      <c r="G70" s="251">
        <f t="shared" si="23"/>
        <v>2024</v>
      </c>
      <c r="H70" s="212"/>
      <c r="I70" s="414"/>
      <c r="J70" s="417">
        <f t="shared" ref="J70:O70" si="24">J16</f>
        <v>2019</v>
      </c>
      <c r="K70" s="417">
        <f t="shared" si="24"/>
        <v>2020</v>
      </c>
      <c r="L70" s="417">
        <f t="shared" si="24"/>
        <v>2021</v>
      </c>
      <c r="M70" s="251">
        <f t="shared" si="24"/>
        <v>2022</v>
      </c>
      <c r="N70" s="251">
        <f t="shared" si="24"/>
        <v>2023</v>
      </c>
      <c r="O70" s="251">
        <f t="shared" si="24"/>
        <v>2024</v>
      </c>
    </row>
    <row r="71" spans="1:15" s="10" customFormat="1" ht="12.75" x14ac:dyDescent="0.2">
      <c r="A71" s="418"/>
      <c r="B71" s="411"/>
      <c r="C71" s="411"/>
      <c r="D71" s="411"/>
      <c r="E71" s="412"/>
      <c r="F71" s="412"/>
      <c r="G71" s="413"/>
      <c r="H71" s="212"/>
      <c r="I71" s="410"/>
      <c r="J71" s="411"/>
      <c r="K71" s="411"/>
      <c r="L71" s="411"/>
      <c r="M71" s="412"/>
      <c r="N71" s="412"/>
      <c r="O71" s="413"/>
    </row>
    <row r="72" spans="1:15" ht="12.75" x14ac:dyDescent="0.2">
      <c r="A72" s="415" t="str">
        <f>A18</f>
        <v>SHPENZIME TË PRITSHME</v>
      </c>
      <c r="B72" s="345">
        <f>VLOOKUP(A67,'(C1) Shpenzimet vitet e kaluara'!A$9:O$177,5,FALSE)</f>
        <v>8342</v>
      </c>
      <c r="C72" s="345">
        <f>VLOOKUP(A67,'(C1) Shpenzimet vitet e kaluara'!A$9:O$177,9,FALSE)</f>
        <v>5664</v>
      </c>
      <c r="D72" s="345">
        <f>VLOOKUP(A67,'(C1) Shpenzimet vitet e kaluara'!A$9:O$177,13,FALSE)</f>
        <v>12923</v>
      </c>
      <c r="E72" s="416">
        <v>11896</v>
      </c>
      <c r="F72" s="416">
        <v>11896</v>
      </c>
      <c r="G72" s="416">
        <v>11994</v>
      </c>
      <c r="H72" s="131"/>
      <c r="I72" s="938" t="str">
        <f>I18</f>
        <v>VLERËSIM I ARDHURAVE NGA TARIFAT</v>
      </c>
      <c r="J72" s="939"/>
      <c r="K72" s="939"/>
      <c r="L72" s="939"/>
      <c r="M72" s="939"/>
      <c r="N72" s="939"/>
      <c r="O72" s="940"/>
    </row>
    <row r="73" spans="1:15" ht="12.75" x14ac:dyDescent="0.2">
      <c r="A73" s="125"/>
      <c r="B73" s="210"/>
      <c r="C73" s="126"/>
      <c r="D73" s="126"/>
      <c r="E73" s="10"/>
      <c r="F73" s="10"/>
      <c r="G73" s="133"/>
      <c r="H73" s="10"/>
      <c r="I73" s="137" t="str">
        <f>I19</f>
        <v>VLERËSIM I ARDHURAVE NGA TARIFAT</v>
      </c>
      <c r="J73" s="35">
        <f>VLOOKUP($A67,'(C1) Shpenzimet vitet e kaluara'!$A$9:$O$177,6,FALSE)</f>
        <v>0</v>
      </c>
      <c r="K73" s="35">
        <f>VLOOKUP($A67,'(C1) Shpenzimet vitet e kaluara'!$A$9:$O$177,10,FALSE)</f>
        <v>0</v>
      </c>
      <c r="L73" s="35">
        <f>VLOOKUP($A67,'(C1) Shpenzimet vitet e kaluara'!$A$9:$O$177,14,FALSE)</f>
        <v>0</v>
      </c>
      <c r="M73" s="37"/>
      <c r="N73" s="37"/>
      <c r="O73" s="37"/>
    </row>
    <row r="74" spans="1:15" ht="12.75" x14ac:dyDescent="0.2">
      <c r="A74" s="944" t="str">
        <f t="shared" ref="A74:G75" si="25">A20</f>
        <v>SHPENZIME TË PRITSHME</v>
      </c>
      <c r="B74" s="945">
        <f t="shared" si="25"/>
        <v>0</v>
      </c>
      <c r="C74" s="945">
        <f t="shared" si="25"/>
        <v>0</v>
      </c>
      <c r="D74" s="945">
        <f t="shared" si="25"/>
        <v>0</v>
      </c>
      <c r="E74" s="945">
        <f t="shared" si="25"/>
        <v>0</v>
      </c>
      <c r="F74" s="945">
        <f t="shared" si="25"/>
        <v>0</v>
      </c>
      <c r="G74" s="946">
        <f t="shared" si="25"/>
        <v>0</v>
      </c>
      <c r="H74" s="10"/>
    </row>
    <row r="75" spans="1:15" ht="12.75" x14ac:dyDescent="0.2">
      <c r="A75" s="938" t="str">
        <f t="shared" si="25"/>
        <v>KOSTO DIREKTE PËR PROJEKTET DHE SHPENZIMET KAPITALE</v>
      </c>
      <c r="B75" s="939">
        <f t="shared" si="25"/>
        <v>0</v>
      </c>
      <c r="C75" s="939">
        <f t="shared" si="25"/>
        <v>0</v>
      </c>
      <c r="D75" s="939">
        <f t="shared" si="25"/>
        <v>0</v>
      </c>
      <c r="E75" s="939">
        <f t="shared" si="25"/>
        <v>0</v>
      </c>
      <c r="F75" s="939">
        <f t="shared" si="25"/>
        <v>0</v>
      </c>
      <c r="G75" s="940">
        <f t="shared" si="25"/>
        <v>0</v>
      </c>
      <c r="H75" s="31"/>
      <c r="I75" s="938" t="str">
        <f t="shared" ref="I75:I80" si="26">I22</f>
        <v>VLERËSIMI I TË ARDHURAVE ME DESTINACION</v>
      </c>
      <c r="J75" s="939"/>
      <c r="K75" s="939"/>
      <c r="L75" s="939"/>
      <c r="M75" s="939"/>
      <c r="N75" s="939"/>
      <c r="O75" s="940"/>
    </row>
    <row r="76" spans="1:15" ht="12.75" x14ac:dyDescent="0.2">
      <c r="A76" s="124" t="str">
        <f t="shared" ref="A76:D98" si="27">A22</f>
        <v>Pagat</v>
      </c>
      <c r="B76" s="941">
        <f t="shared" si="27"/>
        <v>600</v>
      </c>
      <c r="C76" s="942">
        <f t="shared" si="27"/>
        <v>0</v>
      </c>
      <c r="D76" s="943">
        <f t="shared" si="27"/>
        <v>0</v>
      </c>
      <c r="E76" s="129"/>
      <c r="F76" s="129"/>
      <c r="G76" s="129"/>
      <c r="H76" s="31"/>
      <c r="I76" s="390" t="str">
        <f t="shared" si="26"/>
        <v>Transferta e kushtëzuar</v>
      </c>
      <c r="J76" s="387"/>
      <c r="K76" s="389"/>
      <c r="L76" s="388"/>
      <c r="M76" s="128"/>
      <c r="N76" s="128"/>
      <c r="O76" s="132"/>
    </row>
    <row r="77" spans="1:15" ht="12.75" x14ac:dyDescent="0.2">
      <c r="A77" s="124" t="str">
        <f t="shared" si="27"/>
        <v>Sigurimet Shoqërore</v>
      </c>
      <c r="B77" s="941">
        <f t="shared" si="27"/>
        <v>601</v>
      </c>
      <c r="C77" s="942">
        <f t="shared" si="27"/>
        <v>0</v>
      </c>
      <c r="D77" s="943">
        <f t="shared" si="27"/>
        <v>0</v>
      </c>
      <c r="E77" s="129"/>
      <c r="F77" s="129"/>
      <c r="G77" s="129"/>
      <c r="H77" s="31"/>
      <c r="I77" s="390" t="str">
        <f t="shared" si="26"/>
        <v>Trasferta Specifike</v>
      </c>
      <c r="J77" s="387"/>
      <c r="K77" s="389"/>
      <c r="L77" s="388"/>
      <c r="M77" s="128"/>
      <c r="N77" s="128"/>
      <c r="O77" s="132"/>
    </row>
    <row r="78" spans="1:15" ht="12.75" x14ac:dyDescent="0.2">
      <c r="A78" s="124" t="str">
        <f t="shared" si="27"/>
        <v>Mallra dhe shërbime</v>
      </c>
      <c r="B78" s="941">
        <f t="shared" si="27"/>
        <v>602</v>
      </c>
      <c r="C78" s="942">
        <f t="shared" si="27"/>
        <v>0</v>
      </c>
      <c r="D78" s="943">
        <f t="shared" si="27"/>
        <v>0</v>
      </c>
      <c r="E78" s="129"/>
      <c r="F78" s="129"/>
      <c r="G78" s="129"/>
      <c r="H78" s="53"/>
      <c r="I78" s="390" t="str">
        <f t="shared" si="26"/>
        <v>Trashëgimi me destinacion</v>
      </c>
      <c r="J78" s="387"/>
      <c r="K78" s="389"/>
      <c r="L78" s="388"/>
      <c r="M78" s="302">
        <f>VLOOKUP($A67,'(C4) Trashëgimi me destinacion'!$A$8:$F$168,4,FALSE)</f>
        <v>0</v>
      </c>
      <c r="N78" s="548">
        <f>VLOOKUP($A67,'(C4) Trashëgimi me destinacion'!$A$8:$F$168,5,FALSE)</f>
        <v>0</v>
      </c>
      <c r="O78" s="548">
        <f>VLOOKUP($A67,'(C4) Trashëgimi me destinacion'!$A$8:$F$168,6,FALSE)</f>
        <v>0</v>
      </c>
    </row>
    <row r="79" spans="1:15" ht="12.75" x14ac:dyDescent="0.2">
      <c r="A79" s="124" t="str">
        <f t="shared" si="27"/>
        <v>Subvencione</v>
      </c>
      <c r="B79" s="941">
        <f t="shared" si="27"/>
        <v>603</v>
      </c>
      <c r="C79" s="942">
        <f t="shared" si="27"/>
        <v>0</v>
      </c>
      <c r="D79" s="943">
        <f t="shared" si="27"/>
        <v>0</v>
      </c>
      <c r="E79" s="129"/>
      <c r="F79" s="129"/>
      <c r="G79" s="129"/>
      <c r="H79" s="8"/>
      <c r="I79" s="390" t="str">
        <f t="shared" si="26"/>
        <v>Burime të tjera (përfshirë gjobat)</v>
      </c>
      <c r="J79" s="387"/>
      <c r="K79" s="389"/>
      <c r="L79" s="388"/>
      <c r="M79" s="128"/>
      <c r="N79" s="128"/>
      <c r="O79" s="132"/>
    </row>
    <row r="80" spans="1:15" ht="12.75" x14ac:dyDescent="0.2">
      <c r="A80" s="124" t="str">
        <f t="shared" si="27"/>
        <v>Të tjera transferta korrente të brendshme</v>
      </c>
      <c r="B80" s="941">
        <f t="shared" si="27"/>
        <v>604</v>
      </c>
      <c r="C80" s="942">
        <f t="shared" si="27"/>
        <v>0</v>
      </c>
      <c r="D80" s="943">
        <f t="shared" si="27"/>
        <v>0</v>
      </c>
      <c r="E80" s="129"/>
      <c r="F80" s="129"/>
      <c r="G80" s="129"/>
      <c r="H80" s="53"/>
      <c r="I80" s="409" t="str">
        <f t="shared" si="26"/>
        <v>VLERËSIMI I TË ARDHURAVE ME DESTINACION</v>
      </c>
      <c r="J80" s="35">
        <f>VLOOKUP($A67,'(C1) Shpenzimet vitet e kaluara'!$A$9:$O$177,7,FALSE)</f>
        <v>0</v>
      </c>
      <c r="K80" s="35">
        <f>VLOOKUP($A67,'(C1) Shpenzimet vitet e kaluara'!$A$9:$O$177,11,FALSE)</f>
        <v>0</v>
      </c>
      <c r="L80" s="35">
        <f>VLOOKUP($A67,'(C1) Shpenzimet vitet e kaluara'!$A$9:$O$177,15,FALSE)</f>
        <v>0</v>
      </c>
      <c r="M80" s="129">
        <f>SUM(M76:M79)</f>
        <v>0</v>
      </c>
      <c r="N80" s="129">
        <f t="shared" ref="N80:O80" si="28">SUM(N76:N79)</f>
        <v>0</v>
      </c>
      <c r="O80" s="129">
        <f t="shared" si="28"/>
        <v>0</v>
      </c>
    </row>
    <row r="81" spans="1:15" ht="12.75" x14ac:dyDescent="0.2">
      <c r="A81" s="124" t="str">
        <f t="shared" si="27"/>
        <v>Transferta korrente të huaja</v>
      </c>
      <c r="B81" s="941">
        <f t="shared" si="27"/>
        <v>605</v>
      </c>
      <c r="C81" s="942">
        <f t="shared" si="27"/>
        <v>0</v>
      </c>
      <c r="D81" s="943">
        <f t="shared" si="27"/>
        <v>0</v>
      </c>
      <c r="E81" s="129"/>
      <c r="F81" s="129"/>
      <c r="G81" s="129"/>
      <c r="H81" s="53"/>
    </row>
    <row r="82" spans="1:15" ht="12.75" x14ac:dyDescent="0.2">
      <c r="A82" s="124" t="str">
        <f t="shared" si="27"/>
        <v>Transferta për Buxhetet Familiare dhe Individët</v>
      </c>
      <c r="B82" s="941">
        <f t="shared" si="27"/>
        <v>606</v>
      </c>
      <c r="C82" s="942">
        <f t="shared" si="27"/>
        <v>0</v>
      </c>
      <c r="D82" s="943">
        <f t="shared" si="27"/>
        <v>0</v>
      </c>
      <c r="E82" s="129"/>
      <c r="F82" s="129"/>
      <c r="G82" s="129"/>
      <c r="H82" s="53"/>
      <c r="I82" s="137" t="str">
        <f>I29</f>
        <v xml:space="preserve">TË ARDHURAT E PRITSHME </v>
      </c>
      <c r="J82" s="34">
        <f>J73+J80</f>
        <v>0</v>
      </c>
      <c r="K82" s="34">
        <f>K73+K80</f>
        <v>0</v>
      </c>
      <c r="L82" s="34">
        <f>L73+L80</f>
        <v>0</v>
      </c>
      <c r="M82" s="129">
        <f>M80+M73</f>
        <v>0</v>
      </c>
      <c r="N82" s="129">
        <f>N80+N73</f>
        <v>0</v>
      </c>
      <c r="O82" s="129">
        <f>O80+O73</f>
        <v>0</v>
      </c>
    </row>
    <row r="83" spans="1:15" ht="12.75" x14ac:dyDescent="0.2">
      <c r="A83" s="124" t="str">
        <f t="shared" si="27"/>
        <v>Shpenzimet kapitale</v>
      </c>
      <c r="B83" s="941" t="str">
        <f t="shared" si="27"/>
        <v>230 / 231</v>
      </c>
      <c r="C83" s="942">
        <f t="shared" si="27"/>
        <v>0</v>
      </c>
      <c r="D83" s="943">
        <f t="shared" si="27"/>
        <v>0</v>
      </c>
      <c r="E83" s="37"/>
      <c r="F83" s="37"/>
      <c r="G83" s="37"/>
      <c r="H83" s="53"/>
    </row>
    <row r="84" spans="1:15" ht="12.75" x14ac:dyDescent="0.2">
      <c r="A84" s="124" t="str">
        <f t="shared" si="27"/>
        <v>Rezerva</v>
      </c>
      <c r="B84" s="941">
        <f t="shared" si="27"/>
        <v>609</v>
      </c>
      <c r="C84" s="942">
        <f t="shared" si="27"/>
        <v>0</v>
      </c>
      <c r="D84" s="943">
        <f t="shared" si="27"/>
        <v>0</v>
      </c>
      <c r="E84" s="129"/>
      <c r="F84" s="129"/>
      <c r="G84" s="129"/>
      <c r="H84" s="53"/>
    </row>
    <row r="85" spans="1:15" ht="12.75" x14ac:dyDescent="0.2">
      <c r="A85" s="124" t="str">
        <f t="shared" si="27"/>
        <v>Interesa per kredi direkte ose bono</v>
      </c>
      <c r="B85" s="941">
        <f t="shared" si="27"/>
        <v>650</v>
      </c>
      <c r="C85" s="942">
        <f t="shared" si="27"/>
        <v>0</v>
      </c>
      <c r="D85" s="943">
        <f t="shared" si="27"/>
        <v>0</v>
      </c>
      <c r="E85" s="129"/>
      <c r="F85" s="129"/>
      <c r="G85" s="129"/>
      <c r="H85" s="53"/>
    </row>
    <row r="86" spans="1:15" ht="12.75" x14ac:dyDescent="0.2">
      <c r="A86" s="124" t="str">
        <f t="shared" si="27"/>
        <v>Të tjera</v>
      </c>
      <c r="B86" s="941" t="str">
        <f t="shared" si="27"/>
        <v>69 / ?</v>
      </c>
      <c r="C86" s="942">
        <f t="shared" si="27"/>
        <v>0</v>
      </c>
      <c r="D86" s="943">
        <f t="shared" si="27"/>
        <v>0</v>
      </c>
      <c r="E86" s="129"/>
      <c r="F86" s="129"/>
      <c r="G86" s="129"/>
      <c r="H86" s="53"/>
      <c r="I86" s="947" t="str">
        <f t="shared" ref="I86:O87" si="29">I32</f>
        <v>SHUMA E KËRKUAR NETO</v>
      </c>
      <c r="J86" s="948">
        <f t="shared" si="29"/>
        <v>0</v>
      </c>
      <c r="K86" s="948">
        <f t="shared" si="29"/>
        <v>0</v>
      </c>
      <c r="L86" s="948">
        <f t="shared" si="29"/>
        <v>0</v>
      </c>
      <c r="M86" s="948">
        <f t="shared" si="29"/>
        <v>0</v>
      </c>
      <c r="N86" s="948">
        <f t="shared" si="29"/>
        <v>0</v>
      </c>
      <c r="O86" s="949">
        <f t="shared" si="29"/>
        <v>0</v>
      </c>
    </row>
    <row r="87" spans="1:15" ht="12" customHeight="1" x14ac:dyDescent="0.2">
      <c r="A87" s="306" t="str">
        <f t="shared" si="27"/>
        <v>KOSTO DIREKTE PËR PROJEKTET DHE SHPENZIMET KAPITALE</v>
      </c>
      <c r="B87" s="941">
        <f t="shared" si="27"/>
        <v>0</v>
      </c>
      <c r="C87" s="942">
        <f t="shared" si="27"/>
        <v>0</v>
      </c>
      <c r="D87" s="943">
        <f t="shared" si="27"/>
        <v>0</v>
      </c>
      <c r="E87" s="129">
        <f>SUM(E76:E86)</f>
        <v>0</v>
      </c>
      <c r="F87" s="129">
        <f t="shared" ref="F87:G87" si="30">SUM(F76:F86)</f>
        <v>0</v>
      </c>
      <c r="G87" s="129">
        <f t="shared" si="30"/>
        <v>0</v>
      </c>
      <c r="H87" s="53"/>
      <c r="I87" s="950">
        <f t="shared" si="29"/>
        <v>0</v>
      </c>
      <c r="J87" s="951">
        <f t="shared" si="29"/>
        <v>0</v>
      </c>
      <c r="K87" s="951">
        <f t="shared" si="29"/>
        <v>0</v>
      </c>
      <c r="L87" s="951">
        <f t="shared" si="29"/>
        <v>0</v>
      </c>
      <c r="M87" s="951">
        <f t="shared" si="29"/>
        <v>0</v>
      </c>
      <c r="N87" s="951">
        <f t="shared" si="29"/>
        <v>0</v>
      </c>
      <c r="O87" s="952">
        <f t="shared" si="29"/>
        <v>0</v>
      </c>
    </row>
    <row r="88" spans="1:15" ht="12.75" x14ac:dyDescent="0.2">
      <c r="A88" s="938" t="str">
        <f t="shared" si="27"/>
        <v>SHPENZIME KORRENTE</v>
      </c>
      <c r="B88" s="939">
        <f t="shared" si="27"/>
        <v>0</v>
      </c>
      <c r="C88" s="939">
        <f t="shared" si="27"/>
        <v>0</v>
      </c>
      <c r="D88" s="939">
        <f t="shared" si="27"/>
        <v>0</v>
      </c>
      <c r="E88" s="939">
        <f>E34</f>
        <v>0</v>
      </c>
      <c r="F88" s="939">
        <f>F34</f>
        <v>0</v>
      </c>
      <c r="G88" s="940">
        <f>G34</f>
        <v>0</v>
      </c>
      <c r="H88" s="53"/>
      <c r="I88" s="17" t="str">
        <f>I34</f>
        <v>SHUMA E KËRKUAR NETO</v>
      </c>
      <c r="J88" s="18">
        <f t="shared" ref="J88:O88" si="31">B72-J82</f>
        <v>8342</v>
      </c>
      <c r="K88" s="18">
        <f t="shared" si="31"/>
        <v>5664</v>
      </c>
      <c r="L88" s="18">
        <f t="shared" si="31"/>
        <v>12923</v>
      </c>
      <c r="M88" s="18">
        <f t="shared" si="31"/>
        <v>11896</v>
      </c>
      <c r="N88" s="18">
        <f t="shared" si="31"/>
        <v>11896</v>
      </c>
      <c r="O88" s="18">
        <f t="shared" si="31"/>
        <v>11994</v>
      </c>
    </row>
    <row r="89" spans="1:15" ht="12.75" x14ac:dyDescent="0.2">
      <c r="A89" s="124" t="str">
        <f t="shared" si="27"/>
        <v>Pagat</v>
      </c>
      <c r="B89" s="941">
        <f t="shared" si="27"/>
        <v>600</v>
      </c>
      <c r="C89" s="942">
        <f t="shared" si="27"/>
        <v>0</v>
      </c>
      <c r="D89" s="943">
        <f t="shared" si="27"/>
        <v>0</v>
      </c>
      <c r="E89" s="37">
        <v>5937</v>
      </c>
      <c r="F89" s="37">
        <v>5937</v>
      </c>
      <c r="G89" s="37">
        <v>5937</v>
      </c>
      <c r="H89" s="53"/>
      <c r="I89" s="53"/>
      <c r="J89" s="53"/>
      <c r="K89" s="53"/>
      <c r="L89" s="14"/>
      <c r="M89" s="54"/>
    </row>
    <row r="90" spans="1:15" ht="12.75" x14ac:dyDescent="0.2">
      <c r="A90" s="124" t="str">
        <f t="shared" si="27"/>
        <v>Sigurimet Shoqërore</v>
      </c>
      <c r="B90" s="941">
        <f t="shared" si="27"/>
        <v>601</v>
      </c>
      <c r="C90" s="942">
        <f t="shared" si="27"/>
        <v>0</v>
      </c>
      <c r="D90" s="943">
        <f t="shared" si="27"/>
        <v>0</v>
      </c>
      <c r="E90" s="37">
        <v>991</v>
      </c>
      <c r="F90" s="37">
        <v>991</v>
      </c>
      <c r="G90" s="37">
        <v>991</v>
      </c>
      <c r="H90" s="53"/>
    </row>
    <row r="91" spans="1:15" ht="12.75" x14ac:dyDescent="0.2">
      <c r="A91" s="124" t="str">
        <f t="shared" si="27"/>
        <v>Mallra dhe shërbime</v>
      </c>
      <c r="B91" s="941">
        <f t="shared" si="27"/>
        <v>602</v>
      </c>
      <c r="C91" s="942">
        <f t="shared" si="27"/>
        <v>0</v>
      </c>
      <c r="D91" s="943">
        <f t="shared" si="27"/>
        <v>0</v>
      </c>
      <c r="E91" s="37">
        <v>4760</v>
      </c>
      <c r="F91" s="37">
        <v>4760</v>
      </c>
      <c r="G91" s="37">
        <v>4858</v>
      </c>
      <c r="H91" s="53"/>
      <c r="I91" s="252" t="str">
        <f>I37</f>
        <v>Angazhimet</v>
      </c>
      <c r="J91" s="1002" t="str">
        <f>J37</f>
        <v>Vlera Totale për Aktivitet</v>
      </c>
      <c r="K91" s="1003"/>
      <c r="L91" s="1004"/>
      <c r="M91" s="129">
        <f>VLOOKUP($A67,'(C5) Angazhimet'!$A$8:$F$168,4,FALSE)</f>
        <v>0</v>
      </c>
      <c r="N91" s="129">
        <f>VLOOKUP($A67,'(C5) Angazhimet'!$A$8:$F$168,5,FALSE)</f>
        <v>0</v>
      </c>
      <c r="O91" s="129">
        <f>VLOOKUP($A67,'(C5) Angazhimet'!$A$8:$F$168,6,FALSE)</f>
        <v>0</v>
      </c>
    </row>
    <row r="92" spans="1:15" ht="12.75" x14ac:dyDescent="0.2">
      <c r="A92" s="124" t="str">
        <f t="shared" si="27"/>
        <v>Subvencione</v>
      </c>
      <c r="B92" s="941">
        <f t="shared" si="27"/>
        <v>603</v>
      </c>
      <c r="C92" s="942">
        <f t="shared" si="27"/>
        <v>0</v>
      </c>
      <c r="D92" s="943">
        <f t="shared" si="27"/>
        <v>0</v>
      </c>
      <c r="E92" s="37"/>
      <c r="F92" s="37"/>
      <c r="G92" s="37"/>
      <c r="H92" s="53"/>
      <c r="I92" s="318" t="str">
        <f>I38</f>
        <v>Qëllime</v>
      </c>
      <c r="J92" s="1002" t="str">
        <f>J38</f>
        <v>Shpenzimet kapitale</v>
      </c>
      <c r="K92" s="1003"/>
      <c r="L92" s="1004"/>
      <c r="M92" s="128"/>
      <c r="N92" s="128"/>
      <c r="O92" s="132"/>
    </row>
    <row r="93" spans="1:15" ht="12.75" x14ac:dyDescent="0.2">
      <c r="A93" s="124" t="str">
        <f t="shared" si="27"/>
        <v>Të tjera transferta korrente të brendshme</v>
      </c>
      <c r="B93" s="941">
        <f t="shared" si="27"/>
        <v>604</v>
      </c>
      <c r="C93" s="942">
        <f t="shared" si="27"/>
        <v>0</v>
      </c>
      <c r="D93" s="943">
        <f t="shared" si="27"/>
        <v>0</v>
      </c>
      <c r="E93" s="37"/>
      <c r="F93" s="37"/>
      <c r="G93" s="37"/>
      <c r="H93" s="53"/>
      <c r="I93" s="315"/>
      <c r="J93" s="1002" t="str">
        <f>J39</f>
        <v>Mallra dhe shërbime</v>
      </c>
      <c r="K93" s="1003"/>
      <c r="L93" s="1004"/>
      <c r="M93" s="128"/>
      <c r="N93" s="128"/>
      <c r="O93" s="132"/>
    </row>
    <row r="94" spans="1:15" ht="12.75" x14ac:dyDescent="0.2">
      <c r="A94" s="124" t="str">
        <f t="shared" si="27"/>
        <v>Transferta korrente të huaja</v>
      </c>
      <c r="B94" s="941">
        <f t="shared" si="27"/>
        <v>605</v>
      </c>
      <c r="C94" s="942">
        <f t="shared" si="27"/>
        <v>0</v>
      </c>
      <c r="D94" s="943">
        <f t="shared" si="27"/>
        <v>0</v>
      </c>
      <c r="E94" s="37"/>
      <c r="F94" s="37"/>
      <c r="G94" s="37"/>
      <c r="H94" s="53"/>
      <c r="I94" s="315"/>
      <c r="J94" s="1002" t="str">
        <f>J40</f>
        <v>Qëllime të mëtejshme</v>
      </c>
      <c r="K94" s="1003"/>
      <c r="L94" s="1004"/>
      <c r="M94" s="128"/>
      <c r="N94" s="128"/>
      <c r="O94" s="132"/>
    </row>
    <row r="95" spans="1:15" ht="12.75" x14ac:dyDescent="0.2">
      <c r="A95" s="124" t="str">
        <f t="shared" si="27"/>
        <v>Transferta për Buxhetet Familiare dhe Individët</v>
      </c>
      <c r="B95" s="941">
        <f t="shared" si="27"/>
        <v>606</v>
      </c>
      <c r="C95" s="942">
        <f t="shared" si="27"/>
        <v>0</v>
      </c>
      <c r="D95" s="943">
        <f t="shared" si="27"/>
        <v>0</v>
      </c>
      <c r="E95" s="37">
        <v>208</v>
      </c>
      <c r="F95" s="37">
        <v>208</v>
      </c>
      <c r="G95" s="37">
        <v>208</v>
      </c>
      <c r="H95" s="53"/>
      <c r="I95" s="315"/>
      <c r="J95" s="998"/>
      <c r="K95" s="998"/>
      <c r="L95" s="998"/>
      <c r="M95" s="344" t="str">
        <f>IF(SUM(M92:M94)=M91,"OK","STOP")</f>
        <v>OK</v>
      </c>
      <c r="N95" s="344" t="str">
        <f>IF(SUM(N92:N94)=N91,"OK","STOP")</f>
        <v>OK</v>
      </c>
      <c r="O95" s="344" t="str">
        <f>IF(SUM(O92:O94)=O91,"OK","STOP")</f>
        <v>OK</v>
      </c>
    </row>
    <row r="96" spans="1:15" ht="12.75" x14ac:dyDescent="0.2">
      <c r="A96" s="648" t="str">
        <f t="shared" si="27"/>
        <v>Shpenzimet kapitale</v>
      </c>
      <c r="B96" s="968" t="str">
        <f t="shared" si="27"/>
        <v>230 / 231</v>
      </c>
      <c r="C96" s="969">
        <f t="shared" si="27"/>
        <v>0</v>
      </c>
      <c r="D96" s="970">
        <f t="shared" si="27"/>
        <v>0</v>
      </c>
      <c r="E96" s="129"/>
      <c r="F96" s="129"/>
      <c r="G96" s="129"/>
      <c r="H96" s="53"/>
      <c r="I96" s="421" t="str">
        <f>I43</f>
        <v>Shpjegimet teknike</v>
      </c>
      <c r="J96" s="10"/>
      <c r="K96" s="10"/>
      <c r="L96" s="10"/>
      <c r="M96" s="10"/>
      <c r="N96" s="10"/>
      <c r="O96" s="10"/>
    </row>
    <row r="97" spans="1:15" ht="12.75" x14ac:dyDescent="0.2">
      <c r="A97" s="124" t="str">
        <f t="shared" si="27"/>
        <v>Rezerva</v>
      </c>
      <c r="B97" s="941">
        <f t="shared" si="27"/>
        <v>609</v>
      </c>
      <c r="C97" s="942">
        <f t="shared" si="27"/>
        <v>0</v>
      </c>
      <c r="D97" s="943">
        <f t="shared" si="27"/>
        <v>0</v>
      </c>
      <c r="E97" s="37"/>
      <c r="F97" s="37"/>
      <c r="G97" s="37"/>
      <c r="H97" s="53"/>
      <c r="I97" s="419">
        <f>M70</f>
        <v>2022</v>
      </c>
      <c r="J97" s="983"/>
      <c r="K97" s="984"/>
      <c r="L97" s="984"/>
      <c r="M97" s="984"/>
      <c r="N97" s="984"/>
      <c r="O97" s="985"/>
    </row>
    <row r="98" spans="1:15" ht="12.75" x14ac:dyDescent="0.2">
      <c r="A98" s="124" t="str">
        <f t="shared" si="27"/>
        <v>Interesa per kredi direkte ose bono</v>
      </c>
      <c r="B98" s="971">
        <f t="shared" si="27"/>
        <v>650</v>
      </c>
      <c r="C98" s="972">
        <f t="shared" si="27"/>
        <v>0</v>
      </c>
      <c r="D98" s="973">
        <f t="shared" si="27"/>
        <v>0</v>
      </c>
      <c r="E98" s="37"/>
      <c r="F98" s="37"/>
      <c r="G98" s="37"/>
      <c r="H98" s="53"/>
      <c r="I98" s="420"/>
      <c r="J98" s="986"/>
      <c r="K98" s="987"/>
      <c r="L98" s="987"/>
      <c r="M98" s="987"/>
      <c r="N98" s="987"/>
      <c r="O98" s="988"/>
    </row>
    <row r="99" spans="1:15" ht="12.75" x14ac:dyDescent="0.2">
      <c r="A99" s="252" t="str">
        <f>A45</f>
        <v>Të tjera</v>
      </c>
      <c r="B99" s="941" t="str">
        <f>B45</f>
        <v>69 / ?</v>
      </c>
      <c r="C99" s="942">
        <f>C45</f>
        <v>0</v>
      </c>
      <c r="D99" s="439" t="str">
        <f>IF(OR(E99&lt;0,F99&lt;0,G99&lt;0),"STOP","OK!")</f>
        <v>OK!</v>
      </c>
      <c r="E99" s="130">
        <f>-E87+E72-(SUM(E89:E98))</f>
        <v>0</v>
      </c>
      <c r="F99" s="308">
        <f t="shared" ref="F99:G99" si="32">-F87+F72-(SUM(F89:F98))</f>
        <v>0</v>
      </c>
      <c r="G99" s="308">
        <f t="shared" si="32"/>
        <v>0</v>
      </c>
      <c r="H99" s="53"/>
      <c r="I99" s="419">
        <f>N70</f>
        <v>2023</v>
      </c>
      <c r="J99" s="983"/>
      <c r="K99" s="984"/>
      <c r="L99" s="984"/>
      <c r="M99" s="984"/>
      <c r="N99" s="984"/>
      <c r="O99" s="985"/>
    </row>
    <row r="100" spans="1:15" ht="12.75" x14ac:dyDescent="0.2">
      <c r="A100" s="124" t="str">
        <f>A46</f>
        <v>SHPENZIME KORRENTE</v>
      </c>
      <c r="B100" s="974"/>
      <c r="C100" s="975"/>
      <c r="D100" s="976"/>
      <c r="E100" s="129">
        <f>SUM(E89:E99)</f>
        <v>11896</v>
      </c>
      <c r="F100" s="129">
        <f t="shared" ref="F100:G100" si="33">SUM(F89:F99)</f>
        <v>11896</v>
      </c>
      <c r="G100" s="129">
        <f t="shared" si="33"/>
        <v>11994</v>
      </c>
      <c r="H100" s="53"/>
      <c r="I100" s="420"/>
      <c r="J100" s="989"/>
      <c r="K100" s="990"/>
      <c r="L100" s="990"/>
      <c r="M100" s="990"/>
      <c r="N100" s="990"/>
      <c r="O100" s="991"/>
    </row>
    <row r="101" spans="1:15" ht="12.75" x14ac:dyDescent="0.2">
      <c r="A101" s="125"/>
      <c r="B101" s="210"/>
      <c r="C101" s="126"/>
      <c r="D101" s="126"/>
      <c r="E101" s="10"/>
      <c r="F101" s="10"/>
      <c r="G101" s="133"/>
      <c r="H101" s="53"/>
      <c r="I101" s="419">
        <f>O70</f>
        <v>2024</v>
      </c>
      <c r="J101" s="983"/>
      <c r="K101" s="984"/>
      <c r="L101" s="984"/>
      <c r="M101" s="984"/>
      <c r="N101" s="984"/>
      <c r="O101" s="985"/>
    </row>
    <row r="102" spans="1:15" ht="12.75" x14ac:dyDescent="0.2">
      <c r="A102" s="137" t="str">
        <f>A48</f>
        <v>SHPENZIME TË PRITSHME</v>
      </c>
      <c r="B102" s="34">
        <f>B72</f>
        <v>8342</v>
      </c>
      <c r="C102" s="34">
        <f t="shared" ref="C102:D102" si="34">C72</f>
        <v>5664</v>
      </c>
      <c r="D102" s="34">
        <f t="shared" si="34"/>
        <v>12923</v>
      </c>
      <c r="E102" s="129">
        <f>E87+E100</f>
        <v>11896</v>
      </c>
      <c r="F102" s="129">
        <f>F87+F100</f>
        <v>11896</v>
      </c>
      <c r="G102" s="129">
        <f t="shared" ref="G102" si="35">G87+G100</f>
        <v>11994</v>
      </c>
      <c r="H102" s="53"/>
      <c r="I102" s="420"/>
      <c r="J102" s="989"/>
      <c r="K102" s="990"/>
      <c r="L102" s="990"/>
      <c r="M102" s="990"/>
      <c r="N102" s="990"/>
      <c r="O102" s="991"/>
    </row>
    <row r="105" spans="1:15" ht="17.25" customHeight="1" x14ac:dyDescent="0.2">
      <c r="A105" s="213" t="str">
        <f t="shared" ref="A105:O105" si="36">A66</f>
        <v>Nënfunksioni 11</v>
      </c>
      <c r="B105" s="937" t="str">
        <f t="shared" si="36"/>
        <v>052 Menaxhimi i ujrave të zeza</v>
      </c>
      <c r="C105" s="937">
        <f t="shared" si="36"/>
        <v>0</v>
      </c>
      <c r="D105" s="937">
        <f t="shared" si="36"/>
        <v>0</v>
      </c>
      <c r="E105" s="937">
        <f t="shared" si="36"/>
        <v>0</v>
      </c>
      <c r="F105" s="937">
        <f t="shared" si="36"/>
        <v>0</v>
      </c>
      <c r="G105" s="937">
        <f t="shared" si="36"/>
        <v>0</v>
      </c>
      <c r="H105" s="937">
        <f t="shared" si="36"/>
        <v>0</v>
      </c>
      <c r="I105" s="937">
        <f t="shared" si="36"/>
        <v>0</v>
      </c>
      <c r="J105" s="937">
        <f t="shared" si="36"/>
        <v>0</v>
      </c>
      <c r="K105" s="937">
        <f t="shared" si="36"/>
        <v>0</v>
      </c>
      <c r="L105" s="937">
        <f t="shared" si="36"/>
        <v>0</v>
      </c>
      <c r="M105" s="937">
        <f t="shared" si="36"/>
        <v>0</v>
      </c>
      <c r="N105" s="937">
        <f t="shared" si="36"/>
        <v>0</v>
      </c>
      <c r="O105" s="937">
        <f t="shared" si="36"/>
        <v>0</v>
      </c>
    </row>
    <row r="106" spans="1:15" ht="17.25" customHeight="1" x14ac:dyDescent="0.2">
      <c r="A106" s="276" t="str">
        <f>A7</f>
        <v>Programi 11b</v>
      </c>
      <c r="B106" s="937">
        <f>C7</f>
        <v>0</v>
      </c>
      <c r="C106" s="937" t="e">
        <f>#REF!</f>
        <v>#REF!</v>
      </c>
      <c r="D106" s="937" t="e">
        <f>#REF!</f>
        <v>#REF!</v>
      </c>
      <c r="E106" s="937" t="e">
        <f>#REF!</f>
        <v>#REF!</v>
      </c>
      <c r="F106" s="937" t="e">
        <f>#REF!</f>
        <v>#REF!</v>
      </c>
      <c r="G106" s="937" t="e">
        <f>#REF!</f>
        <v>#REF!</v>
      </c>
      <c r="H106" s="937" t="e">
        <f>#REF!</f>
        <v>#REF!</v>
      </c>
      <c r="I106" s="937" t="e">
        <f>#REF!</f>
        <v>#REF!</v>
      </c>
      <c r="J106" s="937" t="e">
        <f>#REF!</f>
        <v>#REF!</v>
      </c>
      <c r="K106" s="937" t="e">
        <f>#REF!</f>
        <v>#REF!</v>
      </c>
      <c r="L106" s="937" t="e">
        <f>#REF!</f>
        <v>#REF!</v>
      </c>
      <c r="M106" s="937" t="e">
        <f>#REF!</f>
        <v>#REF!</v>
      </c>
      <c r="N106" s="937" t="e">
        <f>#REF!</f>
        <v>#REF!</v>
      </c>
      <c r="O106" s="937" t="e">
        <f>#REF!</f>
        <v>#REF!</v>
      </c>
    </row>
    <row r="107" spans="1:15" ht="17.25" customHeight="1" x14ac:dyDescent="0.2">
      <c r="A107" s="646">
        <f>'(B3) Struktura Funksionale'!B65</f>
        <v>0</v>
      </c>
      <c r="B107" s="568"/>
      <c r="C107" s="568"/>
      <c r="D107" s="568"/>
      <c r="E107" s="568"/>
      <c r="F107" s="568"/>
      <c r="G107" s="568"/>
      <c r="H107" s="568"/>
      <c r="I107" s="568"/>
      <c r="J107" s="568"/>
      <c r="K107" s="568"/>
      <c r="L107" s="568"/>
      <c r="M107" s="568"/>
      <c r="N107" s="568"/>
      <c r="O107" s="569"/>
    </row>
    <row r="108" spans="1:15" ht="24.75" customHeight="1" x14ac:dyDescent="0.2">
      <c r="A108" s="964" t="str">
        <f t="shared" ref="A108:G108" si="37">A69</f>
        <v>SHPENZIME TË PRITSHME</v>
      </c>
      <c r="B108" s="965">
        <f t="shared" si="37"/>
        <v>0</v>
      </c>
      <c r="C108" s="965">
        <f t="shared" si="37"/>
        <v>0</v>
      </c>
      <c r="D108" s="965">
        <f t="shared" si="37"/>
        <v>0</v>
      </c>
      <c r="E108" s="965">
        <f t="shared" si="37"/>
        <v>0</v>
      </c>
      <c r="F108" s="965">
        <f t="shared" si="37"/>
        <v>0</v>
      </c>
      <c r="G108" s="966">
        <f t="shared" si="37"/>
        <v>0</v>
      </c>
      <c r="H108" s="131"/>
      <c r="I108" s="967" t="str">
        <f t="shared" ref="I108:O108" si="38">I69</f>
        <v xml:space="preserve">TË ARDHURAT E PRITSHME </v>
      </c>
      <c r="J108" s="965">
        <f t="shared" si="38"/>
        <v>0</v>
      </c>
      <c r="K108" s="965">
        <f t="shared" si="38"/>
        <v>0</v>
      </c>
      <c r="L108" s="965">
        <f t="shared" si="38"/>
        <v>0</v>
      </c>
      <c r="M108" s="965">
        <f t="shared" si="38"/>
        <v>0</v>
      </c>
      <c r="N108" s="965">
        <f t="shared" si="38"/>
        <v>0</v>
      </c>
      <c r="O108" s="966">
        <f t="shared" si="38"/>
        <v>0</v>
      </c>
    </row>
    <row r="109" spans="1:15" ht="21" customHeight="1" x14ac:dyDescent="0.2">
      <c r="A109" s="211"/>
      <c r="B109" s="417">
        <f t="shared" ref="B109:G109" si="39">B70</f>
        <v>2019</v>
      </c>
      <c r="C109" s="417">
        <f t="shared" si="39"/>
        <v>2020</v>
      </c>
      <c r="D109" s="417">
        <f t="shared" si="39"/>
        <v>2021</v>
      </c>
      <c r="E109" s="251">
        <f t="shared" si="39"/>
        <v>2022</v>
      </c>
      <c r="F109" s="251">
        <f t="shared" si="39"/>
        <v>2023</v>
      </c>
      <c r="G109" s="251">
        <f t="shared" si="39"/>
        <v>2024</v>
      </c>
      <c r="H109" s="212"/>
      <c r="I109" s="414"/>
      <c r="J109" s="417">
        <f t="shared" ref="J109:O109" si="40">J70</f>
        <v>2019</v>
      </c>
      <c r="K109" s="417">
        <f t="shared" si="40"/>
        <v>2020</v>
      </c>
      <c r="L109" s="417">
        <f t="shared" si="40"/>
        <v>2021</v>
      </c>
      <c r="M109" s="251">
        <f t="shared" si="40"/>
        <v>2022</v>
      </c>
      <c r="N109" s="251">
        <f t="shared" si="40"/>
        <v>2023</v>
      </c>
      <c r="O109" s="251">
        <f t="shared" si="40"/>
        <v>2024</v>
      </c>
    </row>
    <row r="110" spans="1:15" ht="12.75" x14ac:dyDescent="0.2">
      <c r="A110" s="423"/>
      <c r="B110" s="391"/>
      <c r="C110" s="425"/>
      <c r="D110" s="426"/>
      <c r="E110" s="349"/>
      <c r="F110" s="349"/>
      <c r="G110" s="350"/>
      <c r="H110" s="131"/>
      <c r="I110" s="423"/>
      <c r="J110" s="424"/>
      <c r="K110" s="347"/>
      <c r="L110" s="348"/>
      <c r="M110" s="349"/>
      <c r="N110" s="349"/>
      <c r="O110" s="350"/>
    </row>
    <row r="111" spans="1:15" ht="12.75" x14ac:dyDescent="0.2">
      <c r="A111" s="137" t="str">
        <f>A72</f>
        <v>SHPENZIME TË PRITSHME</v>
      </c>
      <c r="B111" s="34">
        <f>VLOOKUP(A106,'(C1) Shpenzimet vitet e kaluara'!A$9:O$177,5,FALSE)</f>
        <v>0</v>
      </c>
      <c r="C111" s="34">
        <f>VLOOKUP(A106,'(C1) Shpenzimet vitet e kaluara'!A$9:O$177,9,FALSE)</f>
        <v>0</v>
      </c>
      <c r="D111" s="34">
        <f>VLOOKUP(A106,'(C1) Shpenzimet vitet e kaluara'!A$9:O$177,13,FALSE)</f>
        <v>0</v>
      </c>
      <c r="E111" s="37"/>
      <c r="F111" s="37"/>
      <c r="G111" s="37"/>
      <c r="H111" s="131"/>
      <c r="I111" s="938" t="str">
        <f t="shared" ref="I111:O111" si="41">I72</f>
        <v>VLERËSIM I ARDHURAVE NGA TARIFAT</v>
      </c>
      <c r="J111" s="939">
        <f t="shared" si="41"/>
        <v>0</v>
      </c>
      <c r="K111" s="939">
        <f t="shared" si="41"/>
        <v>0</v>
      </c>
      <c r="L111" s="939">
        <f t="shared" si="41"/>
        <v>0</v>
      </c>
      <c r="M111" s="939">
        <f t="shared" si="41"/>
        <v>0</v>
      </c>
      <c r="N111" s="939">
        <f t="shared" si="41"/>
        <v>0</v>
      </c>
      <c r="O111" s="940">
        <f t="shared" si="41"/>
        <v>0</v>
      </c>
    </row>
    <row r="112" spans="1:15" ht="12.75" x14ac:dyDescent="0.2">
      <c r="A112" s="125"/>
      <c r="B112" s="210"/>
      <c r="C112" s="126"/>
      <c r="D112" s="126"/>
      <c r="E112" s="10"/>
      <c r="F112" s="10"/>
      <c r="G112" s="133"/>
      <c r="H112" s="10"/>
      <c r="I112" s="137" t="str">
        <f>I73</f>
        <v>VLERËSIM I ARDHURAVE NGA TARIFAT</v>
      </c>
      <c r="J112" s="35">
        <f>VLOOKUP($A106,'(C1) Shpenzimet vitet e kaluara'!$A$9:$O$177,6,FALSE)</f>
        <v>0</v>
      </c>
      <c r="K112" s="35">
        <f>VLOOKUP($A106,'(C1) Shpenzimet vitet e kaluara'!$A$9:$O$177,10,FALSE)</f>
        <v>0</v>
      </c>
      <c r="L112" s="35">
        <f>VLOOKUP($A106,'(C1) Shpenzimet vitet e kaluara'!$A$9:$O$177,14,FALSE)</f>
        <v>0</v>
      </c>
      <c r="M112" s="37"/>
      <c r="N112" s="37"/>
      <c r="O112" s="37"/>
    </row>
    <row r="113" spans="1:15" ht="12.75" x14ac:dyDescent="0.2">
      <c r="A113" s="944" t="str">
        <f t="shared" ref="A113:G114" si="42">A74</f>
        <v>SHPENZIME TË PRITSHME</v>
      </c>
      <c r="B113" s="945">
        <f t="shared" si="42"/>
        <v>0</v>
      </c>
      <c r="C113" s="945">
        <f t="shared" si="42"/>
        <v>0</v>
      </c>
      <c r="D113" s="945">
        <f t="shared" si="42"/>
        <v>0</v>
      </c>
      <c r="E113" s="945">
        <f t="shared" si="42"/>
        <v>0</v>
      </c>
      <c r="F113" s="945">
        <f t="shared" si="42"/>
        <v>0</v>
      </c>
      <c r="G113" s="946">
        <f t="shared" si="42"/>
        <v>0</v>
      </c>
      <c r="H113" s="10"/>
    </row>
    <row r="114" spans="1:15" ht="12.75" x14ac:dyDescent="0.2">
      <c r="A114" s="938" t="str">
        <f t="shared" si="42"/>
        <v>KOSTO DIREKTE PËR PROJEKTET DHE SHPENZIMET KAPITALE</v>
      </c>
      <c r="B114" s="939">
        <f t="shared" si="42"/>
        <v>0</v>
      </c>
      <c r="C114" s="939">
        <f t="shared" si="42"/>
        <v>0</v>
      </c>
      <c r="D114" s="939">
        <f t="shared" si="42"/>
        <v>0</v>
      </c>
      <c r="E114" s="939">
        <f t="shared" si="42"/>
        <v>0</v>
      </c>
      <c r="F114" s="939">
        <f t="shared" si="42"/>
        <v>0</v>
      </c>
      <c r="G114" s="940">
        <f t="shared" si="42"/>
        <v>0</v>
      </c>
      <c r="H114" s="31"/>
      <c r="I114" s="938" t="str">
        <f t="shared" ref="I114:I119" si="43">I75</f>
        <v>VLERËSIMI I TË ARDHURAVE ME DESTINACION</v>
      </c>
      <c r="J114" s="939"/>
      <c r="K114" s="939"/>
      <c r="L114" s="939"/>
      <c r="M114" s="939"/>
      <c r="N114" s="939"/>
      <c r="O114" s="940"/>
    </row>
    <row r="115" spans="1:15" ht="12.75" x14ac:dyDescent="0.2">
      <c r="A115" s="124" t="str">
        <f t="shared" ref="A115:D137" si="44">A76</f>
        <v>Pagat</v>
      </c>
      <c r="B115" s="941">
        <f t="shared" si="44"/>
        <v>600</v>
      </c>
      <c r="C115" s="942">
        <f t="shared" si="44"/>
        <v>0</v>
      </c>
      <c r="D115" s="943">
        <f t="shared" si="44"/>
        <v>0</v>
      </c>
      <c r="E115" s="129"/>
      <c r="F115" s="129"/>
      <c r="G115" s="129"/>
      <c r="H115" s="31"/>
      <c r="I115" s="390" t="str">
        <f t="shared" si="43"/>
        <v>Transferta e kushtëzuar</v>
      </c>
      <c r="J115" s="387"/>
      <c r="K115" s="389"/>
      <c r="L115" s="388"/>
      <c r="M115" s="128"/>
      <c r="N115" s="128"/>
      <c r="O115" s="132"/>
    </row>
    <row r="116" spans="1:15" ht="12.75" x14ac:dyDescent="0.2">
      <c r="A116" s="124" t="str">
        <f t="shared" si="44"/>
        <v>Sigurimet Shoqërore</v>
      </c>
      <c r="B116" s="941">
        <f t="shared" si="44"/>
        <v>601</v>
      </c>
      <c r="C116" s="942">
        <f t="shared" si="44"/>
        <v>0</v>
      </c>
      <c r="D116" s="943">
        <f t="shared" si="44"/>
        <v>0</v>
      </c>
      <c r="E116" s="129"/>
      <c r="F116" s="129"/>
      <c r="G116" s="129"/>
      <c r="H116" s="31"/>
      <c r="I116" s="390" t="str">
        <f t="shared" si="43"/>
        <v>Trasferta Specifike</v>
      </c>
      <c r="J116" s="387"/>
      <c r="K116" s="389"/>
      <c r="L116" s="388"/>
      <c r="M116" s="128"/>
      <c r="N116" s="128"/>
      <c r="O116" s="132"/>
    </row>
    <row r="117" spans="1:15" ht="12.75" x14ac:dyDescent="0.2">
      <c r="A117" s="124" t="str">
        <f t="shared" si="44"/>
        <v>Mallra dhe shërbime</v>
      </c>
      <c r="B117" s="941">
        <f t="shared" si="44"/>
        <v>602</v>
      </c>
      <c r="C117" s="942">
        <f t="shared" si="44"/>
        <v>0</v>
      </c>
      <c r="D117" s="943">
        <f t="shared" si="44"/>
        <v>0</v>
      </c>
      <c r="E117" s="129"/>
      <c r="F117" s="129"/>
      <c r="G117" s="129"/>
      <c r="H117" s="53"/>
      <c r="I117" s="390" t="str">
        <f t="shared" si="43"/>
        <v>Trashëgimi me destinacion</v>
      </c>
      <c r="J117" s="387"/>
      <c r="K117" s="389"/>
      <c r="L117" s="388"/>
      <c r="M117" s="302">
        <f>VLOOKUP($A106,'(C4) Trashëgimi me destinacion'!$A$8:$F$168,4,FALSE)</f>
        <v>0</v>
      </c>
      <c r="N117" s="548">
        <f>VLOOKUP($A106,'(C4) Trashëgimi me destinacion'!$A$8:$F$168,5,FALSE)</f>
        <v>0</v>
      </c>
      <c r="O117" s="548">
        <f>VLOOKUP($A106,'(C4) Trashëgimi me destinacion'!$A$8:$F$168,6,FALSE)</f>
        <v>0</v>
      </c>
    </row>
    <row r="118" spans="1:15" ht="12.75" x14ac:dyDescent="0.2">
      <c r="A118" s="124" t="str">
        <f t="shared" si="44"/>
        <v>Subvencione</v>
      </c>
      <c r="B118" s="941">
        <f t="shared" si="44"/>
        <v>603</v>
      </c>
      <c r="C118" s="942">
        <f t="shared" si="44"/>
        <v>0</v>
      </c>
      <c r="D118" s="943">
        <f t="shared" si="44"/>
        <v>0</v>
      </c>
      <c r="E118" s="129"/>
      <c r="F118" s="129"/>
      <c r="G118" s="129"/>
      <c r="H118" s="8"/>
      <c r="I118" s="390" t="str">
        <f t="shared" si="43"/>
        <v>Burime të tjera (përfshirë gjobat)</v>
      </c>
      <c r="J118" s="387"/>
      <c r="K118" s="389"/>
      <c r="L118" s="388"/>
      <c r="M118" s="128"/>
      <c r="N118" s="128"/>
      <c r="O118" s="132"/>
    </row>
    <row r="119" spans="1:15" ht="12.75" x14ac:dyDescent="0.2">
      <c r="A119" s="124" t="str">
        <f t="shared" si="44"/>
        <v>Të tjera transferta korrente të brendshme</v>
      </c>
      <c r="B119" s="941">
        <f t="shared" si="44"/>
        <v>604</v>
      </c>
      <c r="C119" s="942">
        <f t="shared" si="44"/>
        <v>0</v>
      </c>
      <c r="D119" s="943">
        <f t="shared" si="44"/>
        <v>0</v>
      </c>
      <c r="E119" s="129"/>
      <c r="F119" s="129"/>
      <c r="G119" s="129"/>
      <c r="H119" s="53"/>
      <c r="I119" s="390" t="str">
        <f t="shared" si="43"/>
        <v>VLERËSIMI I TË ARDHURAVE ME DESTINACION</v>
      </c>
      <c r="J119" s="35">
        <f>VLOOKUP($A106,'(C1) Shpenzimet vitet e kaluara'!$A$9:$O$177,7,FALSE)</f>
        <v>0</v>
      </c>
      <c r="K119" s="35">
        <f>VLOOKUP($A106,'(C1) Shpenzimet vitet e kaluara'!$A$9:$O$177,11,FALSE)</f>
        <v>0</v>
      </c>
      <c r="L119" s="35">
        <f>VLOOKUP($A106,'(C1) Shpenzimet vitet e kaluara'!$A$9:$O$177,15,FALSE)</f>
        <v>0</v>
      </c>
      <c r="M119" s="129">
        <f>SUM(M115:M118)</f>
        <v>0</v>
      </c>
      <c r="N119" s="129">
        <f t="shared" ref="N119:O119" si="45">SUM(N115:N118)</f>
        <v>0</v>
      </c>
      <c r="O119" s="129">
        <f t="shared" si="45"/>
        <v>0</v>
      </c>
    </row>
    <row r="120" spans="1:15" ht="12.75" x14ac:dyDescent="0.2">
      <c r="A120" s="124" t="str">
        <f t="shared" si="44"/>
        <v>Transferta korrente të huaja</v>
      </c>
      <c r="B120" s="941">
        <f t="shared" si="44"/>
        <v>605</v>
      </c>
      <c r="C120" s="942">
        <f t="shared" si="44"/>
        <v>0</v>
      </c>
      <c r="D120" s="943">
        <f t="shared" si="44"/>
        <v>0</v>
      </c>
      <c r="E120" s="129"/>
      <c r="F120" s="129"/>
      <c r="G120" s="129"/>
      <c r="H120" s="53"/>
    </row>
    <row r="121" spans="1:15" ht="12.75" x14ac:dyDescent="0.2">
      <c r="A121" s="124" t="str">
        <f t="shared" si="44"/>
        <v>Transferta për Buxhetet Familiare dhe Individët</v>
      </c>
      <c r="B121" s="941">
        <f t="shared" si="44"/>
        <v>606</v>
      </c>
      <c r="C121" s="942">
        <f t="shared" si="44"/>
        <v>0</v>
      </c>
      <c r="D121" s="943">
        <f t="shared" si="44"/>
        <v>0</v>
      </c>
      <c r="E121" s="129"/>
      <c r="F121" s="129"/>
      <c r="G121" s="129"/>
      <c r="H121" s="53"/>
      <c r="I121" s="137" t="str">
        <f>I82</f>
        <v xml:space="preserve">TË ARDHURAT E PRITSHME </v>
      </c>
      <c r="J121" s="34">
        <f>J112+J119</f>
        <v>0</v>
      </c>
      <c r="K121" s="34">
        <f>K112+K119</f>
        <v>0</v>
      </c>
      <c r="L121" s="34">
        <f>L112+L119</f>
        <v>0</v>
      </c>
      <c r="M121" s="129">
        <f>M119+M112</f>
        <v>0</v>
      </c>
      <c r="N121" s="129">
        <f>N119+N112</f>
        <v>0</v>
      </c>
      <c r="O121" s="129">
        <f>O119+O112</f>
        <v>0</v>
      </c>
    </row>
    <row r="122" spans="1:15" ht="12.75" x14ac:dyDescent="0.2">
      <c r="A122" s="124" t="str">
        <f t="shared" si="44"/>
        <v>Shpenzimet kapitale</v>
      </c>
      <c r="B122" s="941" t="str">
        <f t="shared" si="44"/>
        <v>230 / 231</v>
      </c>
      <c r="C122" s="942">
        <f t="shared" si="44"/>
        <v>0</v>
      </c>
      <c r="D122" s="943">
        <f t="shared" si="44"/>
        <v>0</v>
      </c>
      <c r="E122" s="37"/>
      <c r="F122" s="37"/>
      <c r="G122" s="37"/>
      <c r="H122" s="53"/>
    </row>
    <row r="123" spans="1:15" ht="12.75" x14ac:dyDescent="0.2">
      <c r="A123" s="124" t="str">
        <f t="shared" si="44"/>
        <v>Rezerva</v>
      </c>
      <c r="B123" s="941">
        <f t="shared" si="44"/>
        <v>609</v>
      </c>
      <c r="C123" s="942">
        <f t="shared" si="44"/>
        <v>0</v>
      </c>
      <c r="D123" s="943">
        <f t="shared" si="44"/>
        <v>0</v>
      </c>
      <c r="E123" s="129"/>
      <c r="F123" s="129"/>
      <c r="G123" s="129"/>
      <c r="H123" s="53"/>
    </row>
    <row r="124" spans="1:15" ht="12.75" x14ac:dyDescent="0.2">
      <c r="A124" s="124" t="str">
        <f t="shared" si="44"/>
        <v>Interesa per kredi direkte ose bono</v>
      </c>
      <c r="B124" s="941">
        <f t="shared" si="44"/>
        <v>650</v>
      </c>
      <c r="C124" s="942">
        <f t="shared" si="44"/>
        <v>0</v>
      </c>
      <c r="D124" s="943">
        <f t="shared" si="44"/>
        <v>0</v>
      </c>
      <c r="E124" s="129"/>
      <c r="F124" s="129"/>
      <c r="G124" s="129"/>
      <c r="H124" s="53"/>
    </row>
    <row r="125" spans="1:15" ht="12.75" x14ac:dyDescent="0.2">
      <c r="A125" s="124" t="str">
        <f t="shared" si="44"/>
        <v>Të tjera</v>
      </c>
      <c r="B125" s="941" t="str">
        <f t="shared" si="44"/>
        <v>69 / ?</v>
      </c>
      <c r="C125" s="942">
        <f t="shared" si="44"/>
        <v>0</v>
      </c>
      <c r="D125" s="943">
        <f t="shared" si="44"/>
        <v>0</v>
      </c>
      <c r="E125" s="129"/>
      <c r="F125" s="129"/>
      <c r="G125" s="129"/>
      <c r="H125" s="53"/>
      <c r="I125" s="947" t="str">
        <f t="shared" ref="I125:O126" si="46">I86</f>
        <v>SHUMA E KËRKUAR NETO</v>
      </c>
      <c r="J125" s="948">
        <f t="shared" si="46"/>
        <v>0</v>
      </c>
      <c r="K125" s="948">
        <f t="shared" si="46"/>
        <v>0</v>
      </c>
      <c r="L125" s="948">
        <f t="shared" si="46"/>
        <v>0</v>
      </c>
      <c r="M125" s="948">
        <f t="shared" si="46"/>
        <v>0</v>
      </c>
      <c r="N125" s="948">
        <f t="shared" si="46"/>
        <v>0</v>
      </c>
      <c r="O125" s="949">
        <f t="shared" si="46"/>
        <v>0</v>
      </c>
    </row>
    <row r="126" spans="1:15" ht="12.75" customHeight="1" x14ac:dyDescent="0.2">
      <c r="A126" s="306" t="str">
        <f t="shared" si="44"/>
        <v>KOSTO DIREKTE PËR PROJEKTET DHE SHPENZIMET KAPITALE</v>
      </c>
      <c r="B126" s="941">
        <f t="shared" si="44"/>
        <v>0</v>
      </c>
      <c r="C126" s="942">
        <f t="shared" si="44"/>
        <v>0</v>
      </c>
      <c r="D126" s="943">
        <f t="shared" si="44"/>
        <v>0</v>
      </c>
      <c r="E126" s="129">
        <f>SUM(E115:E125)</f>
        <v>0</v>
      </c>
      <c r="F126" s="129">
        <f t="shared" ref="F126:G126" si="47">SUM(F115:F125)</f>
        <v>0</v>
      </c>
      <c r="G126" s="129">
        <f t="shared" si="47"/>
        <v>0</v>
      </c>
      <c r="H126" s="53"/>
      <c r="I126" s="950">
        <f t="shared" si="46"/>
        <v>0</v>
      </c>
      <c r="J126" s="951">
        <f t="shared" si="46"/>
        <v>0</v>
      </c>
      <c r="K126" s="951">
        <f t="shared" si="46"/>
        <v>0</v>
      </c>
      <c r="L126" s="951">
        <f t="shared" si="46"/>
        <v>0</v>
      </c>
      <c r="M126" s="951">
        <f t="shared" si="46"/>
        <v>0</v>
      </c>
      <c r="N126" s="951">
        <f t="shared" si="46"/>
        <v>0</v>
      </c>
      <c r="O126" s="952">
        <f t="shared" si="46"/>
        <v>0</v>
      </c>
    </row>
    <row r="127" spans="1:15" ht="12.75" x14ac:dyDescent="0.2">
      <c r="A127" s="938" t="str">
        <f t="shared" si="44"/>
        <v>SHPENZIME KORRENTE</v>
      </c>
      <c r="B127" s="939">
        <f t="shared" si="44"/>
        <v>0</v>
      </c>
      <c r="C127" s="939">
        <f t="shared" si="44"/>
        <v>0</v>
      </c>
      <c r="D127" s="939">
        <f t="shared" si="44"/>
        <v>0</v>
      </c>
      <c r="E127" s="939">
        <f>E88</f>
        <v>0</v>
      </c>
      <c r="F127" s="939">
        <f>F88</f>
        <v>0</v>
      </c>
      <c r="G127" s="940">
        <f>G88</f>
        <v>0</v>
      </c>
      <c r="H127" s="53"/>
      <c r="I127" s="17" t="str">
        <f>I88</f>
        <v>SHUMA E KËRKUAR NETO</v>
      </c>
      <c r="J127" s="18">
        <f t="shared" ref="J127:O127" si="48">B111-J121</f>
        <v>0</v>
      </c>
      <c r="K127" s="18">
        <f t="shared" si="48"/>
        <v>0</v>
      </c>
      <c r="L127" s="18">
        <f t="shared" si="48"/>
        <v>0</v>
      </c>
      <c r="M127" s="18">
        <f t="shared" si="48"/>
        <v>0</v>
      </c>
      <c r="N127" s="18">
        <f t="shared" si="48"/>
        <v>0</v>
      </c>
      <c r="O127" s="18">
        <f t="shared" si="48"/>
        <v>0</v>
      </c>
    </row>
    <row r="128" spans="1:15" ht="12.75" x14ac:dyDescent="0.2">
      <c r="A128" s="124" t="str">
        <f t="shared" si="44"/>
        <v>Pagat</v>
      </c>
      <c r="B128" s="941">
        <f t="shared" si="44"/>
        <v>600</v>
      </c>
      <c r="C128" s="942">
        <f t="shared" si="44"/>
        <v>0</v>
      </c>
      <c r="D128" s="943">
        <f t="shared" si="44"/>
        <v>0</v>
      </c>
      <c r="E128" s="37"/>
      <c r="F128" s="37"/>
      <c r="G128" s="37"/>
      <c r="H128" s="53"/>
      <c r="I128" s="53"/>
      <c r="J128" s="53"/>
      <c r="K128" s="53"/>
      <c r="L128" s="14"/>
      <c r="M128" s="54"/>
    </row>
    <row r="129" spans="1:15" ht="12.75" x14ac:dyDescent="0.2">
      <c r="A129" s="124" t="str">
        <f t="shared" si="44"/>
        <v>Sigurimet Shoqërore</v>
      </c>
      <c r="B129" s="941">
        <f t="shared" si="44"/>
        <v>601</v>
      </c>
      <c r="C129" s="942">
        <f t="shared" si="44"/>
        <v>0</v>
      </c>
      <c r="D129" s="943">
        <f t="shared" si="44"/>
        <v>0</v>
      </c>
      <c r="E129" s="37"/>
      <c r="F129" s="37"/>
      <c r="G129" s="37"/>
      <c r="H129" s="53"/>
    </row>
    <row r="130" spans="1:15" ht="12.75" x14ac:dyDescent="0.2">
      <c r="A130" s="124" t="str">
        <f t="shared" si="44"/>
        <v>Mallra dhe shërbime</v>
      </c>
      <c r="B130" s="941">
        <f t="shared" si="44"/>
        <v>602</v>
      </c>
      <c r="C130" s="942">
        <f t="shared" si="44"/>
        <v>0</v>
      </c>
      <c r="D130" s="943">
        <f t="shared" si="44"/>
        <v>0</v>
      </c>
      <c r="E130" s="37"/>
      <c r="F130" s="37"/>
      <c r="G130" s="37"/>
      <c r="H130" s="53"/>
      <c r="I130" s="252" t="str">
        <f>I91</f>
        <v>Angazhimet</v>
      </c>
      <c r="J130" s="1002" t="str">
        <f>J91</f>
        <v>Vlera Totale për Aktivitet</v>
      </c>
      <c r="K130" s="1003"/>
      <c r="L130" s="1004"/>
      <c r="M130" s="129">
        <f>VLOOKUP($A106,'(C5) Angazhimet'!$A$8:$F$168,4,FALSE)</f>
        <v>0</v>
      </c>
      <c r="N130" s="129">
        <f>VLOOKUP($A106,'(C5) Angazhimet'!$A$8:$F$168,5,FALSE)</f>
        <v>0</v>
      </c>
      <c r="O130" s="129">
        <f>VLOOKUP($A106,'(C5) Angazhimet'!$A$8:$F$168,6,FALSE)</f>
        <v>0</v>
      </c>
    </row>
    <row r="131" spans="1:15" ht="12.75" x14ac:dyDescent="0.2">
      <c r="A131" s="124" t="str">
        <f t="shared" si="44"/>
        <v>Subvencione</v>
      </c>
      <c r="B131" s="941">
        <f t="shared" si="44"/>
        <v>603</v>
      </c>
      <c r="C131" s="942">
        <f t="shared" si="44"/>
        <v>0</v>
      </c>
      <c r="D131" s="943">
        <f t="shared" si="44"/>
        <v>0</v>
      </c>
      <c r="E131" s="37"/>
      <c r="F131" s="37"/>
      <c r="G131" s="37"/>
      <c r="H131" s="53"/>
      <c r="I131" s="318" t="str">
        <f>I92</f>
        <v>Qëllime</v>
      </c>
      <c r="J131" s="1002" t="str">
        <f>J92</f>
        <v>Shpenzimet kapitale</v>
      </c>
      <c r="K131" s="1003"/>
      <c r="L131" s="1004"/>
      <c r="M131" s="128"/>
      <c r="N131" s="128"/>
      <c r="O131" s="132"/>
    </row>
    <row r="132" spans="1:15" ht="12.75" x14ac:dyDescent="0.2">
      <c r="A132" s="124" t="str">
        <f t="shared" si="44"/>
        <v>Të tjera transferta korrente të brendshme</v>
      </c>
      <c r="B132" s="941">
        <f t="shared" si="44"/>
        <v>604</v>
      </c>
      <c r="C132" s="942">
        <f t="shared" si="44"/>
        <v>0</v>
      </c>
      <c r="D132" s="943">
        <f t="shared" si="44"/>
        <v>0</v>
      </c>
      <c r="E132" s="37"/>
      <c r="F132" s="37"/>
      <c r="G132" s="37"/>
      <c r="H132" s="53"/>
      <c r="I132" s="315"/>
      <c r="J132" s="1002" t="str">
        <f>J93</f>
        <v>Mallra dhe shërbime</v>
      </c>
      <c r="K132" s="1003"/>
      <c r="L132" s="1004"/>
      <c r="M132" s="128"/>
      <c r="N132" s="128"/>
      <c r="O132" s="132"/>
    </row>
    <row r="133" spans="1:15" ht="12.75" x14ac:dyDescent="0.2">
      <c r="A133" s="124" t="str">
        <f t="shared" si="44"/>
        <v>Transferta korrente të huaja</v>
      </c>
      <c r="B133" s="941">
        <f t="shared" si="44"/>
        <v>605</v>
      </c>
      <c r="C133" s="942">
        <f t="shared" si="44"/>
        <v>0</v>
      </c>
      <c r="D133" s="943">
        <f t="shared" si="44"/>
        <v>0</v>
      </c>
      <c r="E133" s="37"/>
      <c r="F133" s="37"/>
      <c r="G133" s="37"/>
      <c r="H133" s="53"/>
      <c r="I133" s="315"/>
      <c r="J133" s="1002" t="str">
        <f>J94</f>
        <v>Qëllime të mëtejshme</v>
      </c>
      <c r="K133" s="1003"/>
      <c r="L133" s="1004"/>
      <c r="M133" s="128"/>
      <c r="N133" s="128"/>
      <c r="O133" s="132"/>
    </row>
    <row r="134" spans="1:15" ht="12.75" x14ac:dyDescent="0.2">
      <c r="A134" s="124" t="str">
        <f t="shared" si="44"/>
        <v>Transferta për Buxhetet Familiare dhe Individët</v>
      </c>
      <c r="B134" s="941">
        <f t="shared" si="44"/>
        <v>606</v>
      </c>
      <c r="C134" s="942">
        <f t="shared" si="44"/>
        <v>0</v>
      </c>
      <c r="D134" s="943">
        <f t="shared" si="44"/>
        <v>0</v>
      </c>
      <c r="E134" s="37"/>
      <c r="F134" s="37"/>
      <c r="G134" s="37"/>
      <c r="H134" s="53"/>
      <c r="I134" s="315"/>
      <c r="J134" s="998"/>
      <c r="K134" s="998"/>
      <c r="L134" s="998"/>
      <c r="M134" s="344" t="str">
        <f>IF(SUM(M131:M133)=M130,"OK","STOP")</f>
        <v>OK</v>
      </c>
      <c r="N134" s="344" t="str">
        <f>IF(SUM(N131:N133)=N130,"OK","STOP")</f>
        <v>OK</v>
      </c>
      <c r="O134" s="344" t="str">
        <f>IF(SUM(O131:O133)=O130,"OK","STOP")</f>
        <v>OK</v>
      </c>
    </row>
    <row r="135" spans="1:15" ht="12.75" x14ac:dyDescent="0.2">
      <c r="A135" s="648" t="str">
        <f t="shared" si="44"/>
        <v>Shpenzimet kapitale</v>
      </c>
      <c r="B135" s="968" t="str">
        <f t="shared" si="44"/>
        <v>230 / 231</v>
      </c>
      <c r="C135" s="969">
        <f t="shared" si="44"/>
        <v>0</v>
      </c>
      <c r="D135" s="970">
        <f t="shared" si="44"/>
        <v>0</v>
      </c>
      <c r="E135" s="129"/>
      <c r="F135" s="129"/>
      <c r="G135" s="129"/>
      <c r="H135" s="53"/>
      <c r="I135" s="421" t="str">
        <f>I96</f>
        <v>Shpjegimet teknike</v>
      </c>
      <c r="J135" s="10"/>
      <c r="K135" s="10"/>
      <c r="L135" s="10"/>
      <c r="M135" s="10"/>
      <c r="N135" s="10"/>
      <c r="O135" s="10"/>
    </row>
    <row r="136" spans="1:15" ht="12.75" x14ac:dyDescent="0.2">
      <c r="A136" s="124" t="str">
        <f t="shared" si="44"/>
        <v>Rezerva</v>
      </c>
      <c r="B136" s="941">
        <f t="shared" si="44"/>
        <v>609</v>
      </c>
      <c r="C136" s="942">
        <f t="shared" si="44"/>
        <v>0</v>
      </c>
      <c r="D136" s="943">
        <f t="shared" si="44"/>
        <v>0</v>
      </c>
      <c r="E136" s="37"/>
      <c r="F136" s="37"/>
      <c r="G136" s="37"/>
      <c r="H136" s="53"/>
      <c r="I136" s="419">
        <f>M109</f>
        <v>2022</v>
      </c>
      <c r="J136" s="983"/>
      <c r="K136" s="984"/>
      <c r="L136" s="984"/>
      <c r="M136" s="984"/>
      <c r="N136" s="984"/>
      <c r="O136" s="985"/>
    </row>
    <row r="137" spans="1:15" ht="12.75" x14ac:dyDescent="0.2">
      <c r="A137" s="124" t="str">
        <f t="shared" si="44"/>
        <v>Interesa per kredi direkte ose bono</v>
      </c>
      <c r="B137" s="971">
        <f t="shared" si="44"/>
        <v>650</v>
      </c>
      <c r="C137" s="972">
        <f t="shared" si="44"/>
        <v>0</v>
      </c>
      <c r="D137" s="973">
        <f t="shared" si="44"/>
        <v>0</v>
      </c>
      <c r="E137" s="37"/>
      <c r="F137" s="37"/>
      <c r="G137" s="37"/>
      <c r="H137" s="53"/>
      <c r="I137" s="420"/>
      <c r="J137" s="986"/>
      <c r="K137" s="987"/>
      <c r="L137" s="987"/>
      <c r="M137" s="987"/>
      <c r="N137" s="987"/>
      <c r="O137" s="988"/>
    </row>
    <row r="138" spans="1:15" ht="12.75" x14ac:dyDescent="0.2">
      <c r="A138" s="252" t="str">
        <f>A99</f>
        <v>Të tjera</v>
      </c>
      <c r="B138" s="941" t="str">
        <f>B99</f>
        <v>69 / ?</v>
      </c>
      <c r="C138" s="942">
        <f>C99</f>
        <v>0</v>
      </c>
      <c r="D138" s="439" t="str">
        <f>IF(OR(E138&lt;0,F138&lt;0,G138&lt;0),"STOP","OK!")</f>
        <v>OK!</v>
      </c>
      <c r="E138" s="130">
        <f>-E126+E111-(SUM(E128:E137))</f>
        <v>0</v>
      </c>
      <c r="F138" s="308">
        <f t="shared" ref="F138:G138" si="49">-F126+F111-(SUM(F128:F137))</f>
        <v>0</v>
      </c>
      <c r="G138" s="308">
        <f t="shared" si="49"/>
        <v>0</v>
      </c>
      <c r="H138" s="53"/>
      <c r="I138" s="419">
        <f>N109</f>
        <v>2023</v>
      </c>
      <c r="J138" s="983"/>
      <c r="K138" s="984"/>
      <c r="L138" s="984"/>
      <c r="M138" s="984"/>
      <c r="N138" s="984"/>
      <c r="O138" s="985"/>
    </row>
    <row r="139" spans="1:15" ht="12.75" x14ac:dyDescent="0.2">
      <c r="A139" s="124" t="str">
        <f>A100</f>
        <v>SHPENZIME KORRENTE</v>
      </c>
      <c r="B139" s="974"/>
      <c r="C139" s="975"/>
      <c r="D139" s="976"/>
      <c r="E139" s="129">
        <f>SUM(E128:E138)</f>
        <v>0</v>
      </c>
      <c r="F139" s="129">
        <f t="shared" ref="F139:G139" si="50">SUM(F128:F138)</f>
        <v>0</v>
      </c>
      <c r="G139" s="129">
        <f t="shared" si="50"/>
        <v>0</v>
      </c>
      <c r="H139" s="53"/>
      <c r="I139" s="420"/>
      <c r="J139" s="989"/>
      <c r="K139" s="990"/>
      <c r="L139" s="990"/>
      <c r="M139" s="990"/>
      <c r="N139" s="990"/>
      <c r="O139" s="991"/>
    </row>
    <row r="140" spans="1:15" ht="12.75" x14ac:dyDescent="0.2">
      <c r="A140" s="125"/>
      <c r="B140" s="210"/>
      <c r="C140" s="126"/>
      <c r="D140" s="126"/>
      <c r="E140" s="10"/>
      <c r="F140" s="10"/>
      <c r="G140" s="133"/>
      <c r="H140" s="53"/>
      <c r="I140" s="419">
        <f>O109</f>
        <v>2024</v>
      </c>
      <c r="J140" s="983"/>
      <c r="K140" s="984"/>
      <c r="L140" s="984"/>
      <c r="M140" s="984"/>
      <c r="N140" s="984"/>
      <c r="O140" s="985"/>
    </row>
    <row r="141" spans="1:15" ht="12.75" x14ac:dyDescent="0.2">
      <c r="A141" s="137" t="str">
        <f>A102</f>
        <v>SHPENZIME TË PRITSHME</v>
      </c>
      <c r="B141" s="34">
        <f>B111</f>
        <v>0</v>
      </c>
      <c r="C141" s="34">
        <f t="shared" ref="C141:D141" si="51">C111</f>
        <v>0</v>
      </c>
      <c r="D141" s="34">
        <f t="shared" si="51"/>
        <v>0</v>
      </c>
      <c r="E141" s="129">
        <f>E126+E139</f>
        <v>0</v>
      </c>
      <c r="F141" s="129">
        <f>F126+F139</f>
        <v>0</v>
      </c>
      <c r="G141" s="129">
        <f t="shared" ref="G141" si="52">G126+G139</f>
        <v>0</v>
      </c>
      <c r="H141" s="53"/>
      <c r="I141" s="420"/>
      <c r="J141" s="989"/>
      <c r="K141" s="990"/>
      <c r="L141" s="990"/>
      <c r="M141" s="990"/>
      <c r="N141" s="990"/>
      <c r="O141" s="991"/>
    </row>
    <row r="144" spans="1:15" ht="17.25" customHeight="1" x14ac:dyDescent="0.2">
      <c r="A144" s="213" t="str">
        <f t="shared" ref="A144:O144" si="53">A66</f>
        <v>Nënfunksioni 11</v>
      </c>
      <c r="B144" s="937" t="str">
        <f t="shared" si="53"/>
        <v>052 Menaxhimi i ujrave të zeza</v>
      </c>
      <c r="C144" s="937">
        <f t="shared" si="53"/>
        <v>0</v>
      </c>
      <c r="D144" s="937">
        <f t="shared" si="53"/>
        <v>0</v>
      </c>
      <c r="E144" s="937">
        <f t="shared" si="53"/>
        <v>0</v>
      </c>
      <c r="F144" s="937">
        <f t="shared" si="53"/>
        <v>0</v>
      </c>
      <c r="G144" s="937">
        <f t="shared" si="53"/>
        <v>0</v>
      </c>
      <c r="H144" s="937">
        <f t="shared" si="53"/>
        <v>0</v>
      </c>
      <c r="I144" s="937">
        <f t="shared" si="53"/>
        <v>0</v>
      </c>
      <c r="J144" s="937">
        <f t="shared" si="53"/>
        <v>0</v>
      </c>
      <c r="K144" s="937">
        <f t="shared" si="53"/>
        <v>0</v>
      </c>
      <c r="L144" s="937">
        <f t="shared" si="53"/>
        <v>0</v>
      </c>
      <c r="M144" s="937">
        <f t="shared" si="53"/>
        <v>0</v>
      </c>
      <c r="N144" s="937">
        <f t="shared" si="53"/>
        <v>0</v>
      </c>
      <c r="O144" s="937">
        <f t="shared" si="53"/>
        <v>0</v>
      </c>
    </row>
    <row r="145" spans="1:15" ht="17.25" customHeight="1" x14ac:dyDescent="0.2">
      <c r="A145" s="276" t="str">
        <f>A8</f>
        <v>Programi 11c</v>
      </c>
      <c r="B145" s="937">
        <f>C8</f>
        <v>0</v>
      </c>
      <c r="C145" s="937" t="e">
        <f>#REF!</f>
        <v>#REF!</v>
      </c>
      <c r="D145" s="937" t="e">
        <f>#REF!</f>
        <v>#REF!</v>
      </c>
      <c r="E145" s="937" t="e">
        <f>#REF!</f>
        <v>#REF!</v>
      </c>
      <c r="F145" s="937" t="e">
        <f>#REF!</f>
        <v>#REF!</v>
      </c>
      <c r="G145" s="937" t="e">
        <f>#REF!</f>
        <v>#REF!</v>
      </c>
      <c r="H145" s="937" t="e">
        <f>#REF!</f>
        <v>#REF!</v>
      </c>
      <c r="I145" s="937" t="e">
        <f>#REF!</f>
        <v>#REF!</v>
      </c>
      <c r="J145" s="937" t="e">
        <f>#REF!</f>
        <v>#REF!</v>
      </c>
      <c r="K145" s="937" t="e">
        <f>#REF!</f>
        <v>#REF!</v>
      </c>
      <c r="L145" s="937" t="e">
        <f>#REF!</f>
        <v>#REF!</v>
      </c>
      <c r="M145" s="937" t="e">
        <f>#REF!</f>
        <v>#REF!</v>
      </c>
      <c r="N145" s="937" t="e">
        <f>#REF!</f>
        <v>#REF!</v>
      </c>
      <c r="O145" s="937" t="e">
        <f>#REF!</f>
        <v>#REF!</v>
      </c>
    </row>
    <row r="146" spans="1:15" ht="17.25" customHeight="1" x14ac:dyDescent="0.2">
      <c r="A146" s="646">
        <f>'(B3) Struktura Funksionale'!B66</f>
        <v>0</v>
      </c>
      <c r="B146" s="568"/>
      <c r="C146" s="568"/>
      <c r="D146" s="568"/>
      <c r="E146" s="568"/>
      <c r="F146" s="568"/>
      <c r="G146" s="568"/>
      <c r="H146" s="568"/>
      <c r="I146" s="568"/>
      <c r="J146" s="568"/>
      <c r="K146" s="568"/>
      <c r="L146" s="568"/>
      <c r="M146" s="568"/>
      <c r="N146" s="568"/>
      <c r="O146" s="569"/>
    </row>
    <row r="147" spans="1:15" ht="22.5" customHeight="1" x14ac:dyDescent="0.2">
      <c r="A147" s="964" t="str">
        <f t="shared" ref="A147:G147" si="54">A69</f>
        <v>SHPENZIME TË PRITSHME</v>
      </c>
      <c r="B147" s="965">
        <f t="shared" si="54"/>
        <v>0</v>
      </c>
      <c r="C147" s="965">
        <f t="shared" si="54"/>
        <v>0</v>
      </c>
      <c r="D147" s="965">
        <f t="shared" si="54"/>
        <v>0</v>
      </c>
      <c r="E147" s="965">
        <f t="shared" si="54"/>
        <v>0</v>
      </c>
      <c r="F147" s="965">
        <f t="shared" si="54"/>
        <v>0</v>
      </c>
      <c r="G147" s="966">
        <f t="shared" si="54"/>
        <v>0</v>
      </c>
      <c r="H147" s="131"/>
      <c r="I147" s="967" t="str">
        <f t="shared" ref="I147:O147" si="55">I69</f>
        <v xml:space="preserve">TË ARDHURAT E PRITSHME </v>
      </c>
      <c r="J147" s="965">
        <f t="shared" si="55"/>
        <v>0</v>
      </c>
      <c r="K147" s="965">
        <f t="shared" si="55"/>
        <v>0</v>
      </c>
      <c r="L147" s="965">
        <f t="shared" si="55"/>
        <v>0</v>
      </c>
      <c r="M147" s="965">
        <f t="shared" si="55"/>
        <v>0</v>
      </c>
      <c r="N147" s="965">
        <f t="shared" si="55"/>
        <v>0</v>
      </c>
      <c r="O147" s="966">
        <f t="shared" si="55"/>
        <v>0</v>
      </c>
    </row>
    <row r="148" spans="1:15" ht="20.25" customHeight="1" x14ac:dyDescent="0.2">
      <c r="A148" s="211"/>
      <c r="B148" s="417">
        <f t="shared" ref="B148:G148" si="56">B70</f>
        <v>2019</v>
      </c>
      <c r="C148" s="417">
        <f t="shared" si="56"/>
        <v>2020</v>
      </c>
      <c r="D148" s="417">
        <f t="shared" si="56"/>
        <v>2021</v>
      </c>
      <c r="E148" s="251">
        <f t="shared" si="56"/>
        <v>2022</v>
      </c>
      <c r="F148" s="251">
        <f t="shared" si="56"/>
        <v>2023</v>
      </c>
      <c r="G148" s="251">
        <f t="shared" si="56"/>
        <v>2024</v>
      </c>
      <c r="H148" s="212"/>
      <c r="I148" s="307"/>
      <c r="J148" s="249">
        <f t="shared" ref="J148:O148" si="57">J70</f>
        <v>2019</v>
      </c>
      <c r="K148" s="249">
        <f t="shared" si="57"/>
        <v>2020</v>
      </c>
      <c r="L148" s="249">
        <f t="shared" si="57"/>
        <v>2021</v>
      </c>
      <c r="M148" s="250">
        <f t="shared" si="57"/>
        <v>2022</v>
      </c>
      <c r="N148" s="250">
        <f t="shared" si="57"/>
        <v>2023</v>
      </c>
      <c r="O148" s="250">
        <f t="shared" si="57"/>
        <v>2024</v>
      </c>
    </row>
    <row r="149" spans="1:15" ht="12.75" x14ac:dyDescent="0.2">
      <c r="A149" s="423"/>
      <c r="B149" s="427"/>
      <c r="C149" s="428"/>
      <c r="D149" s="426"/>
      <c r="E149" s="349"/>
      <c r="F149" s="349"/>
      <c r="G149" s="350"/>
      <c r="H149" s="131"/>
      <c r="I149" s="423"/>
      <c r="J149" s="349"/>
      <c r="K149" s="349"/>
      <c r="L149" s="349"/>
      <c r="M149" s="349"/>
      <c r="N149" s="349"/>
      <c r="O149" s="350"/>
    </row>
    <row r="150" spans="1:15" ht="12.75" x14ac:dyDescent="0.2">
      <c r="A150" s="137" t="str">
        <f>A72</f>
        <v>SHPENZIME TË PRITSHME</v>
      </c>
      <c r="B150" s="34">
        <f>VLOOKUP(A145,'(C1) Shpenzimet vitet e kaluara'!A$9:O$177,5,FALSE)</f>
        <v>0</v>
      </c>
      <c r="C150" s="34">
        <f>VLOOKUP(A145,'(C1) Shpenzimet vitet e kaluara'!A$9:O$177,9,FALSE)</f>
        <v>0</v>
      </c>
      <c r="D150" s="34">
        <f>VLOOKUP(A145,'(C1) Shpenzimet vitet e kaluara'!A$9:O$177,13,FALSE)</f>
        <v>0</v>
      </c>
      <c r="E150" s="37"/>
      <c r="F150" s="37"/>
      <c r="G150" s="37"/>
      <c r="I150" s="938" t="str">
        <f t="shared" ref="I150:O150" si="58">I72</f>
        <v>VLERËSIM I ARDHURAVE NGA TARIFAT</v>
      </c>
      <c r="J150" s="939">
        <f t="shared" si="58"/>
        <v>0</v>
      </c>
      <c r="K150" s="939">
        <f t="shared" si="58"/>
        <v>0</v>
      </c>
      <c r="L150" s="939">
        <f t="shared" si="58"/>
        <v>0</v>
      </c>
      <c r="M150" s="939">
        <f t="shared" si="58"/>
        <v>0</v>
      </c>
      <c r="N150" s="939">
        <f t="shared" si="58"/>
        <v>0</v>
      </c>
      <c r="O150" s="940">
        <f t="shared" si="58"/>
        <v>0</v>
      </c>
    </row>
    <row r="151" spans="1:15" ht="12.75" x14ac:dyDescent="0.2">
      <c r="A151" s="125"/>
      <c r="B151" s="210"/>
      <c r="C151" s="126"/>
      <c r="D151" s="126"/>
      <c r="E151" s="10"/>
      <c r="F151" s="10"/>
      <c r="G151" s="133"/>
      <c r="I151" s="137" t="str">
        <f>I73</f>
        <v>VLERËSIM I ARDHURAVE NGA TARIFAT</v>
      </c>
      <c r="J151" s="35">
        <f>VLOOKUP($A145,'(C1) Shpenzimet vitet e kaluara'!$A$9:$O$177,6,FALSE)</f>
        <v>0</v>
      </c>
      <c r="K151" s="35">
        <f>VLOOKUP($A145,'(C1) Shpenzimet vitet e kaluara'!$A$9:$O$177,10,FALSE)</f>
        <v>0</v>
      </c>
      <c r="L151" s="35">
        <f>VLOOKUP($A145,'(C1) Shpenzimet vitet e kaluara'!$A$9:$O$177,14,FALSE)</f>
        <v>0</v>
      </c>
      <c r="M151" s="37"/>
      <c r="N151" s="37"/>
      <c r="O151" s="37"/>
    </row>
    <row r="152" spans="1:15" ht="12.75" x14ac:dyDescent="0.2">
      <c r="A152" s="944" t="str">
        <f t="shared" ref="A152:G153" si="59">A74</f>
        <v>SHPENZIME TË PRITSHME</v>
      </c>
      <c r="B152" s="945">
        <f t="shared" si="59"/>
        <v>0</v>
      </c>
      <c r="C152" s="945">
        <f t="shared" si="59"/>
        <v>0</v>
      </c>
      <c r="D152" s="945">
        <f t="shared" si="59"/>
        <v>0</v>
      </c>
      <c r="E152" s="945">
        <f t="shared" si="59"/>
        <v>0</v>
      </c>
      <c r="F152" s="945">
        <f t="shared" si="59"/>
        <v>0</v>
      </c>
      <c r="G152" s="946">
        <f t="shared" si="59"/>
        <v>0</v>
      </c>
      <c r="H152" s="10"/>
    </row>
    <row r="153" spans="1:15" ht="12.75" x14ac:dyDescent="0.2">
      <c r="A153" s="938" t="str">
        <f t="shared" si="59"/>
        <v>KOSTO DIREKTE PËR PROJEKTET DHE SHPENZIMET KAPITALE</v>
      </c>
      <c r="B153" s="939">
        <f t="shared" si="59"/>
        <v>0</v>
      </c>
      <c r="C153" s="939">
        <f t="shared" si="59"/>
        <v>0</v>
      </c>
      <c r="D153" s="939">
        <f t="shared" si="59"/>
        <v>0</v>
      </c>
      <c r="E153" s="939">
        <f t="shared" si="59"/>
        <v>0</v>
      </c>
      <c r="F153" s="939">
        <f t="shared" si="59"/>
        <v>0</v>
      </c>
      <c r="G153" s="940">
        <f t="shared" si="59"/>
        <v>0</v>
      </c>
      <c r="H153" s="31"/>
      <c r="I153" s="938" t="str">
        <f t="shared" ref="I153:I158" si="60">I75</f>
        <v>VLERËSIMI I TË ARDHURAVE ME DESTINACION</v>
      </c>
      <c r="J153" s="939"/>
      <c r="K153" s="939"/>
      <c r="L153" s="939"/>
      <c r="M153" s="939"/>
      <c r="N153" s="939"/>
      <c r="O153" s="940"/>
    </row>
    <row r="154" spans="1:15" ht="12.75" x14ac:dyDescent="0.2">
      <c r="A154" s="124" t="str">
        <f t="shared" ref="A154:D176" si="61">A76</f>
        <v>Pagat</v>
      </c>
      <c r="B154" s="941">
        <f t="shared" si="61"/>
        <v>600</v>
      </c>
      <c r="C154" s="942">
        <f t="shared" si="61"/>
        <v>0</v>
      </c>
      <c r="D154" s="943">
        <f t="shared" si="61"/>
        <v>0</v>
      </c>
      <c r="E154" s="129"/>
      <c r="F154" s="129"/>
      <c r="G154" s="129"/>
      <c r="H154" s="31"/>
      <c r="I154" s="390" t="str">
        <f t="shared" si="60"/>
        <v>Transferta e kushtëzuar</v>
      </c>
      <c r="J154" s="387"/>
      <c r="K154" s="389"/>
      <c r="L154" s="388"/>
      <c r="M154" s="128"/>
      <c r="N154" s="128"/>
      <c r="O154" s="132"/>
    </row>
    <row r="155" spans="1:15" ht="12.75" x14ac:dyDescent="0.2">
      <c r="A155" s="124" t="str">
        <f t="shared" si="61"/>
        <v>Sigurimet Shoqërore</v>
      </c>
      <c r="B155" s="941">
        <f t="shared" si="61"/>
        <v>601</v>
      </c>
      <c r="C155" s="942">
        <f t="shared" si="61"/>
        <v>0</v>
      </c>
      <c r="D155" s="943">
        <f t="shared" si="61"/>
        <v>0</v>
      </c>
      <c r="E155" s="129"/>
      <c r="F155" s="129"/>
      <c r="G155" s="129"/>
      <c r="H155" s="31"/>
      <c r="I155" s="390" t="str">
        <f t="shared" si="60"/>
        <v>Trasferta Specifike</v>
      </c>
      <c r="J155" s="387"/>
      <c r="K155" s="389"/>
      <c r="L155" s="388"/>
      <c r="M155" s="128"/>
      <c r="N155" s="128"/>
      <c r="O155" s="132"/>
    </row>
    <row r="156" spans="1:15" ht="12.75" x14ac:dyDescent="0.2">
      <c r="A156" s="124" t="str">
        <f t="shared" si="61"/>
        <v>Mallra dhe shërbime</v>
      </c>
      <c r="B156" s="941">
        <f t="shared" si="61"/>
        <v>602</v>
      </c>
      <c r="C156" s="942">
        <f t="shared" si="61"/>
        <v>0</v>
      </c>
      <c r="D156" s="943">
        <f t="shared" si="61"/>
        <v>0</v>
      </c>
      <c r="E156" s="129"/>
      <c r="F156" s="129"/>
      <c r="G156" s="129"/>
      <c r="H156" s="53"/>
      <c r="I156" s="390" t="str">
        <f t="shared" si="60"/>
        <v>Trashëgimi me destinacion</v>
      </c>
      <c r="J156" s="387"/>
      <c r="K156" s="389"/>
      <c r="L156" s="388"/>
      <c r="M156" s="302">
        <f>VLOOKUP($A145,'(C4) Trashëgimi me destinacion'!$A$8:$F$168,4,FALSE)</f>
        <v>0</v>
      </c>
      <c r="N156" s="548">
        <f>VLOOKUP($A145,'(C4) Trashëgimi me destinacion'!$A$8:$F$168,5,FALSE)</f>
        <v>0</v>
      </c>
      <c r="O156" s="548">
        <f>VLOOKUP($A145,'(C4) Trashëgimi me destinacion'!$A$8:$F$168,6,FALSE)</f>
        <v>0</v>
      </c>
    </row>
    <row r="157" spans="1:15" ht="12.75" x14ac:dyDescent="0.2">
      <c r="A157" s="124" t="str">
        <f t="shared" si="61"/>
        <v>Subvencione</v>
      </c>
      <c r="B157" s="941">
        <f t="shared" si="61"/>
        <v>603</v>
      </c>
      <c r="C157" s="942">
        <f t="shared" si="61"/>
        <v>0</v>
      </c>
      <c r="D157" s="943">
        <f t="shared" si="61"/>
        <v>0</v>
      </c>
      <c r="E157" s="129"/>
      <c r="F157" s="129"/>
      <c r="G157" s="129"/>
      <c r="H157" s="8"/>
      <c r="I157" s="390" t="str">
        <f t="shared" si="60"/>
        <v>Burime të tjera (përfshirë gjobat)</v>
      </c>
      <c r="J157" s="387"/>
      <c r="K157" s="389"/>
      <c r="L157" s="388"/>
      <c r="M157" s="128"/>
      <c r="N157" s="128"/>
      <c r="O157" s="132"/>
    </row>
    <row r="158" spans="1:15" ht="12.75" x14ac:dyDescent="0.2">
      <c r="A158" s="124" t="str">
        <f t="shared" si="61"/>
        <v>Të tjera transferta korrente të brendshme</v>
      </c>
      <c r="B158" s="941">
        <f t="shared" si="61"/>
        <v>604</v>
      </c>
      <c r="C158" s="942">
        <f t="shared" si="61"/>
        <v>0</v>
      </c>
      <c r="D158" s="943">
        <f t="shared" si="61"/>
        <v>0</v>
      </c>
      <c r="E158" s="129"/>
      <c r="F158" s="129"/>
      <c r="G158" s="129"/>
      <c r="H158" s="53"/>
      <c r="I158" s="390" t="str">
        <f t="shared" si="60"/>
        <v>VLERËSIMI I TË ARDHURAVE ME DESTINACION</v>
      </c>
      <c r="J158" s="35">
        <f>VLOOKUP($A145,'(C1) Shpenzimet vitet e kaluara'!$A$9:$O$177,7,FALSE)</f>
        <v>0</v>
      </c>
      <c r="K158" s="35">
        <f>VLOOKUP($A145,'(C1) Shpenzimet vitet e kaluara'!$A$9:$O$177,11,FALSE)</f>
        <v>0</v>
      </c>
      <c r="L158" s="35">
        <f>VLOOKUP($A145,'(C1) Shpenzimet vitet e kaluara'!$A$9:$O$177,15,FALSE)</f>
        <v>0</v>
      </c>
      <c r="M158" s="129">
        <f>SUM(M154:M157)</f>
        <v>0</v>
      </c>
      <c r="N158" s="129">
        <f t="shared" ref="N158:O158" si="62">SUM(N154:N157)</f>
        <v>0</v>
      </c>
      <c r="O158" s="129">
        <f t="shared" si="62"/>
        <v>0</v>
      </c>
    </row>
    <row r="159" spans="1:15" ht="12.75" x14ac:dyDescent="0.2">
      <c r="A159" s="124" t="str">
        <f t="shared" si="61"/>
        <v>Transferta korrente të huaja</v>
      </c>
      <c r="B159" s="941">
        <f t="shared" si="61"/>
        <v>605</v>
      </c>
      <c r="C159" s="942">
        <f t="shared" si="61"/>
        <v>0</v>
      </c>
      <c r="D159" s="943">
        <f t="shared" si="61"/>
        <v>0</v>
      </c>
      <c r="E159" s="129"/>
      <c r="F159" s="129"/>
      <c r="G159" s="129"/>
      <c r="H159" s="53"/>
    </row>
    <row r="160" spans="1:15" ht="12.75" x14ac:dyDescent="0.2">
      <c r="A160" s="124" t="str">
        <f t="shared" si="61"/>
        <v>Transferta për Buxhetet Familiare dhe Individët</v>
      </c>
      <c r="B160" s="941">
        <f t="shared" si="61"/>
        <v>606</v>
      </c>
      <c r="C160" s="942">
        <f t="shared" si="61"/>
        <v>0</v>
      </c>
      <c r="D160" s="943">
        <f t="shared" si="61"/>
        <v>0</v>
      </c>
      <c r="E160" s="129"/>
      <c r="F160" s="129"/>
      <c r="G160" s="129"/>
      <c r="H160" s="53"/>
      <c r="I160" s="137" t="str">
        <f>I82</f>
        <v xml:space="preserve">TË ARDHURAT E PRITSHME </v>
      </c>
      <c r="J160" s="34">
        <f>J151+J158</f>
        <v>0</v>
      </c>
      <c r="K160" s="34">
        <f>K151+K158</f>
        <v>0</v>
      </c>
      <c r="L160" s="34">
        <f>L151+L158</f>
        <v>0</v>
      </c>
      <c r="M160" s="129">
        <f>M158+M151</f>
        <v>0</v>
      </c>
      <c r="N160" s="129">
        <f>N158+N151</f>
        <v>0</v>
      </c>
      <c r="O160" s="129">
        <f>O158+O151</f>
        <v>0</v>
      </c>
    </row>
    <row r="161" spans="1:15" ht="12.75" x14ac:dyDescent="0.2">
      <c r="A161" s="124" t="str">
        <f t="shared" si="61"/>
        <v>Shpenzimet kapitale</v>
      </c>
      <c r="B161" s="941" t="str">
        <f t="shared" si="61"/>
        <v>230 / 231</v>
      </c>
      <c r="C161" s="942">
        <f t="shared" si="61"/>
        <v>0</v>
      </c>
      <c r="D161" s="943">
        <f t="shared" si="61"/>
        <v>0</v>
      </c>
      <c r="E161" s="37"/>
      <c r="F161" s="37"/>
      <c r="G161" s="37"/>
      <c r="H161" s="53"/>
    </row>
    <row r="162" spans="1:15" ht="12.75" x14ac:dyDescent="0.2">
      <c r="A162" s="124" t="str">
        <f t="shared" si="61"/>
        <v>Rezerva</v>
      </c>
      <c r="B162" s="941">
        <f t="shared" si="61"/>
        <v>609</v>
      </c>
      <c r="C162" s="942">
        <f t="shared" si="61"/>
        <v>0</v>
      </c>
      <c r="D162" s="943">
        <f t="shared" si="61"/>
        <v>0</v>
      </c>
      <c r="E162" s="129"/>
      <c r="F162" s="129"/>
      <c r="G162" s="129"/>
      <c r="H162" s="53"/>
    </row>
    <row r="163" spans="1:15" ht="12.75" x14ac:dyDescent="0.2">
      <c r="A163" s="124" t="str">
        <f t="shared" si="61"/>
        <v>Interesa per kredi direkte ose bono</v>
      </c>
      <c r="B163" s="941">
        <f t="shared" si="61"/>
        <v>650</v>
      </c>
      <c r="C163" s="942">
        <f t="shared" si="61"/>
        <v>0</v>
      </c>
      <c r="D163" s="943">
        <f t="shared" si="61"/>
        <v>0</v>
      </c>
      <c r="E163" s="129"/>
      <c r="F163" s="129"/>
      <c r="G163" s="129"/>
      <c r="H163" s="53"/>
    </row>
    <row r="164" spans="1:15" ht="12.75" x14ac:dyDescent="0.2">
      <c r="A164" s="124" t="str">
        <f t="shared" si="61"/>
        <v>Të tjera</v>
      </c>
      <c r="B164" s="941" t="str">
        <f t="shared" si="61"/>
        <v>69 / ?</v>
      </c>
      <c r="C164" s="942">
        <f t="shared" si="61"/>
        <v>0</v>
      </c>
      <c r="D164" s="943">
        <f t="shared" si="61"/>
        <v>0</v>
      </c>
      <c r="E164" s="129"/>
      <c r="F164" s="129"/>
      <c r="G164" s="129"/>
      <c r="H164" s="53"/>
      <c r="I164" s="947" t="str">
        <f t="shared" ref="I164:O165" si="63">I86</f>
        <v>SHUMA E KËRKUAR NETO</v>
      </c>
      <c r="J164" s="948">
        <f t="shared" si="63"/>
        <v>0</v>
      </c>
      <c r="K164" s="948">
        <f t="shared" si="63"/>
        <v>0</v>
      </c>
      <c r="L164" s="948">
        <f t="shared" si="63"/>
        <v>0</v>
      </c>
      <c r="M164" s="948">
        <f t="shared" si="63"/>
        <v>0</v>
      </c>
      <c r="N164" s="948">
        <f t="shared" si="63"/>
        <v>0</v>
      </c>
      <c r="O164" s="949">
        <f t="shared" si="63"/>
        <v>0</v>
      </c>
    </row>
    <row r="165" spans="1:15" ht="12.75" customHeight="1" x14ac:dyDescent="0.2">
      <c r="A165" s="306" t="str">
        <f t="shared" si="61"/>
        <v>KOSTO DIREKTE PËR PROJEKTET DHE SHPENZIMET KAPITALE</v>
      </c>
      <c r="B165" s="941">
        <f t="shared" si="61"/>
        <v>0</v>
      </c>
      <c r="C165" s="942">
        <f t="shared" si="61"/>
        <v>0</v>
      </c>
      <c r="D165" s="943">
        <f t="shared" si="61"/>
        <v>0</v>
      </c>
      <c r="E165" s="129">
        <f>SUM(E154:E164)</f>
        <v>0</v>
      </c>
      <c r="F165" s="129">
        <f t="shared" ref="F165:G165" si="64">SUM(F154:F164)</f>
        <v>0</v>
      </c>
      <c r="G165" s="129">
        <f t="shared" si="64"/>
        <v>0</v>
      </c>
      <c r="H165" s="53"/>
      <c r="I165" s="950">
        <f t="shared" si="63"/>
        <v>0</v>
      </c>
      <c r="J165" s="951">
        <f t="shared" si="63"/>
        <v>0</v>
      </c>
      <c r="K165" s="951">
        <f t="shared" si="63"/>
        <v>0</v>
      </c>
      <c r="L165" s="951">
        <f t="shared" si="63"/>
        <v>0</v>
      </c>
      <c r="M165" s="951">
        <f t="shared" si="63"/>
        <v>0</v>
      </c>
      <c r="N165" s="951">
        <f t="shared" si="63"/>
        <v>0</v>
      </c>
      <c r="O165" s="952">
        <f t="shared" si="63"/>
        <v>0</v>
      </c>
    </row>
    <row r="166" spans="1:15" ht="12.75" x14ac:dyDescent="0.2">
      <c r="A166" s="938" t="str">
        <f t="shared" si="61"/>
        <v>SHPENZIME KORRENTE</v>
      </c>
      <c r="B166" s="939">
        <f t="shared" si="61"/>
        <v>0</v>
      </c>
      <c r="C166" s="939">
        <f t="shared" si="61"/>
        <v>0</v>
      </c>
      <c r="D166" s="939">
        <f t="shared" si="61"/>
        <v>0</v>
      </c>
      <c r="E166" s="939">
        <f>E88</f>
        <v>0</v>
      </c>
      <c r="F166" s="939">
        <f>F88</f>
        <v>0</v>
      </c>
      <c r="G166" s="940">
        <f>G88</f>
        <v>0</v>
      </c>
      <c r="H166" s="53"/>
      <c r="I166" s="17" t="str">
        <f>I88</f>
        <v>SHUMA E KËRKUAR NETO</v>
      </c>
      <c r="J166" s="18">
        <f t="shared" ref="J166:O166" si="65">B150-J160</f>
        <v>0</v>
      </c>
      <c r="K166" s="18">
        <f t="shared" si="65"/>
        <v>0</v>
      </c>
      <c r="L166" s="18">
        <f t="shared" si="65"/>
        <v>0</v>
      </c>
      <c r="M166" s="18">
        <f t="shared" si="65"/>
        <v>0</v>
      </c>
      <c r="N166" s="18">
        <f t="shared" si="65"/>
        <v>0</v>
      </c>
      <c r="O166" s="18">
        <f t="shared" si="65"/>
        <v>0</v>
      </c>
    </row>
    <row r="167" spans="1:15" ht="12.75" x14ac:dyDescent="0.2">
      <c r="A167" s="124" t="str">
        <f t="shared" si="61"/>
        <v>Pagat</v>
      </c>
      <c r="B167" s="941">
        <f t="shared" si="61"/>
        <v>600</v>
      </c>
      <c r="C167" s="942">
        <f t="shared" si="61"/>
        <v>0</v>
      </c>
      <c r="D167" s="943">
        <f t="shared" si="61"/>
        <v>0</v>
      </c>
      <c r="E167" s="37"/>
      <c r="F167" s="37"/>
      <c r="G167" s="37"/>
      <c r="H167" s="53"/>
      <c r="I167" s="53"/>
      <c r="J167" s="53"/>
      <c r="K167" s="53"/>
      <c r="L167" s="14"/>
      <c r="M167" s="54"/>
    </row>
    <row r="168" spans="1:15" ht="12.75" x14ac:dyDescent="0.2">
      <c r="A168" s="124" t="str">
        <f t="shared" si="61"/>
        <v>Sigurimet Shoqërore</v>
      </c>
      <c r="B168" s="941">
        <f t="shared" si="61"/>
        <v>601</v>
      </c>
      <c r="C168" s="942">
        <f t="shared" si="61"/>
        <v>0</v>
      </c>
      <c r="D168" s="943">
        <f t="shared" si="61"/>
        <v>0</v>
      </c>
      <c r="E168" s="37"/>
      <c r="F168" s="37"/>
      <c r="G168" s="37"/>
      <c r="H168" s="53"/>
    </row>
    <row r="169" spans="1:15" ht="12.75" x14ac:dyDescent="0.2">
      <c r="A169" s="124" t="str">
        <f t="shared" si="61"/>
        <v>Mallra dhe shërbime</v>
      </c>
      <c r="B169" s="941">
        <f t="shared" si="61"/>
        <v>602</v>
      </c>
      <c r="C169" s="942">
        <f t="shared" si="61"/>
        <v>0</v>
      </c>
      <c r="D169" s="943">
        <f t="shared" si="61"/>
        <v>0</v>
      </c>
      <c r="E169" s="37"/>
      <c r="F169" s="37"/>
      <c r="G169" s="37"/>
      <c r="H169" s="53"/>
      <c r="I169" s="252" t="str">
        <f>I130</f>
        <v>Angazhimet</v>
      </c>
      <c r="J169" s="1002" t="str">
        <f>J130</f>
        <v>Vlera Totale për Aktivitet</v>
      </c>
      <c r="K169" s="1003"/>
      <c r="L169" s="1004"/>
      <c r="M169" s="129">
        <f>VLOOKUP($A145,'(C5) Angazhimet'!$A$8:$F$168,4,FALSE)</f>
        <v>0</v>
      </c>
      <c r="N169" s="129">
        <f>VLOOKUP($A145,'(C5) Angazhimet'!$A$8:$F$168,5,FALSE)</f>
        <v>0</v>
      </c>
      <c r="O169" s="129">
        <f>VLOOKUP($A145,'(C5) Angazhimet'!$A$8:$F$168,6,FALSE)</f>
        <v>0</v>
      </c>
    </row>
    <row r="170" spans="1:15" ht="12.75" x14ac:dyDescent="0.2">
      <c r="A170" s="124" t="str">
        <f t="shared" si="61"/>
        <v>Subvencione</v>
      </c>
      <c r="B170" s="941">
        <f t="shared" si="61"/>
        <v>603</v>
      </c>
      <c r="C170" s="942">
        <f t="shared" si="61"/>
        <v>0</v>
      </c>
      <c r="D170" s="943">
        <f t="shared" si="61"/>
        <v>0</v>
      </c>
      <c r="E170" s="37"/>
      <c r="F170" s="37"/>
      <c r="G170" s="37"/>
      <c r="H170" s="53"/>
      <c r="I170" s="318" t="str">
        <f>I131</f>
        <v>Qëllime</v>
      </c>
      <c r="J170" s="1002" t="str">
        <f>J131</f>
        <v>Shpenzimet kapitale</v>
      </c>
      <c r="K170" s="1003"/>
      <c r="L170" s="1004"/>
      <c r="M170" s="128"/>
      <c r="N170" s="128"/>
      <c r="O170" s="132"/>
    </row>
    <row r="171" spans="1:15" ht="12.75" x14ac:dyDescent="0.2">
      <c r="A171" s="124" t="str">
        <f t="shared" si="61"/>
        <v>Të tjera transferta korrente të brendshme</v>
      </c>
      <c r="B171" s="941">
        <f t="shared" si="61"/>
        <v>604</v>
      </c>
      <c r="C171" s="942">
        <f t="shared" si="61"/>
        <v>0</v>
      </c>
      <c r="D171" s="943">
        <f t="shared" si="61"/>
        <v>0</v>
      </c>
      <c r="E171" s="37"/>
      <c r="F171" s="37"/>
      <c r="G171" s="37"/>
      <c r="H171" s="53"/>
      <c r="I171" s="315"/>
      <c r="J171" s="1002" t="str">
        <f>J132</f>
        <v>Mallra dhe shërbime</v>
      </c>
      <c r="K171" s="1003"/>
      <c r="L171" s="1004"/>
      <c r="M171" s="128"/>
      <c r="N171" s="128"/>
      <c r="O171" s="132"/>
    </row>
    <row r="172" spans="1:15" ht="12.75" x14ac:dyDescent="0.2">
      <c r="A172" s="124" t="str">
        <f t="shared" si="61"/>
        <v>Transferta korrente të huaja</v>
      </c>
      <c r="B172" s="941">
        <f t="shared" si="61"/>
        <v>605</v>
      </c>
      <c r="C172" s="942">
        <f t="shared" si="61"/>
        <v>0</v>
      </c>
      <c r="D172" s="943">
        <f t="shared" si="61"/>
        <v>0</v>
      </c>
      <c r="E172" s="37"/>
      <c r="F172" s="37"/>
      <c r="G172" s="37"/>
      <c r="H172" s="53"/>
      <c r="I172" s="315"/>
      <c r="J172" s="1002" t="str">
        <f>J133</f>
        <v>Qëllime të mëtejshme</v>
      </c>
      <c r="K172" s="1003"/>
      <c r="L172" s="1004"/>
      <c r="M172" s="128"/>
      <c r="N172" s="128"/>
      <c r="O172" s="132"/>
    </row>
    <row r="173" spans="1:15" ht="12.75" x14ac:dyDescent="0.2">
      <c r="A173" s="124" t="str">
        <f t="shared" si="61"/>
        <v>Transferta për Buxhetet Familiare dhe Individët</v>
      </c>
      <c r="B173" s="941">
        <f t="shared" si="61"/>
        <v>606</v>
      </c>
      <c r="C173" s="942">
        <f t="shared" si="61"/>
        <v>0</v>
      </c>
      <c r="D173" s="943">
        <f t="shared" si="61"/>
        <v>0</v>
      </c>
      <c r="E173" s="37"/>
      <c r="F173" s="37"/>
      <c r="G173" s="37"/>
      <c r="H173" s="53"/>
      <c r="I173" s="315"/>
      <c r="J173" s="998"/>
      <c r="K173" s="998"/>
      <c r="L173" s="998"/>
      <c r="M173" s="344" t="str">
        <f>IF(SUM(M170:M172)=M169,"OK","STOP")</f>
        <v>OK</v>
      </c>
      <c r="N173" s="344" t="str">
        <f>IF(SUM(N170:N172)=N169,"OK","STOP")</f>
        <v>OK</v>
      </c>
      <c r="O173" s="344" t="str">
        <f>IF(SUM(O170:O172)=O169,"OK","STOP")</f>
        <v>OK</v>
      </c>
    </row>
    <row r="174" spans="1:15" ht="12.75" x14ac:dyDescent="0.2">
      <c r="A174" s="648" t="str">
        <f t="shared" si="61"/>
        <v>Shpenzimet kapitale</v>
      </c>
      <c r="B174" s="968" t="str">
        <f t="shared" si="61"/>
        <v>230 / 231</v>
      </c>
      <c r="C174" s="969">
        <f t="shared" si="61"/>
        <v>0</v>
      </c>
      <c r="D174" s="970">
        <f t="shared" si="61"/>
        <v>0</v>
      </c>
      <c r="E174" s="129"/>
      <c r="F174" s="129"/>
      <c r="G174" s="129"/>
      <c r="H174" s="53"/>
      <c r="I174" s="421" t="str">
        <f>I96</f>
        <v>Shpjegimet teknike</v>
      </c>
      <c r="J174" s="10"/>
      <c r="K174" s="10"/>
      <c r="L174" s="10"/>
      <c r="M174" s="10"/>
      <c r="N174" s="10"/>
      <c r="O174" s="10"/>
    </row>
    <row r="175" spans="1:15" ht="12.75" x14ac:dyDescent="0.2">
      <c r="A175" s="124" t="str">
        <f t="shared" si="61"/>
        <v>Rezerva</v>
      </c>
      <c r="B175" s="941">
        <f t="shared" si="61"/>
        <v>609</v>
      </c>
      <c r="C175" s="942">
        <f t="shared" si="61"/>
        <v>0</v>
      </c>
      <c r="D175" s="943">
        <f t="shared" si="61"/>
        <v>0</v>
      </c>
      <c r="E175" s="37"/>
      <c r="F175" s="37"/>
      <c r="G175" s="37"/>
      <c r="H175" s="53"/>
      <c r="I175" s="419">
        <f>M148</f>
        <v>2022</v>
      </c>
      <c r="J175" s="983"/>
      <c r="K175" s="984"/>
      <c r="L175" s="984"/>
      <c r="M175" s="984"/>
      <c r="N175" s="984"/>
      <c r="O175" s="985"/>
    </row>
    <row r="176" spans="1:15" ht="12.75" x14ac:dyDescent="0.2">
      <c r="A176" s="124" t="str">
        <f t="shared" si="61"/>
        <v>Interesa per kredi direkte ose bono</v>
      </c>
      <c r="B176" s="971">
        <f t="shared" si="61"/>
        <v>650</v>
      </c>
      <c r="C176" s="972">
        <f t="shared" si="61"/>
        <v>0</v>
      </c>
      <c r="D176" s="973">
        <f t="shared" si="61"/>
        <v>0</v>
      </c>
      <c r="E176" s="37"/>
      <c r="F176" s="37"/>
      <c r="G176" s="37"/>
      <c r="H176" s="53"/>
      <c r="I176" s="420"/>
      <c r="J176" s="986"/>
      <c r="K176" s="987"/>
      <c r="L176" s="987"/>
      <c r="M176" s="987"/>
      <c r="N176" s="987"/>
      <c r="O176" s="988"/>
    </row>
    <row r="177" spans="1:15" ht="12.75" x14ac:dyDescent="0.2">
      <c r="A177" s="252" t="str">
        <f>A99</f>
        <v>Të tjera</v>
      </c>
      <c r="B177" s="941" t="str">
        <f>B99</f>
        <v>69 / ?</v>
      </c>
      <c r="C177" s="942">
        <f>C99</f>
        <v>0</v>
      </c>
      <c r="D177" s="439" t="str">
        <f>IF(OR(E177&lt;0,F177&lt;0,G177&lt;0),"STOP","OK!")</f>
        <v>OK!</v>
      </c>
      <c r="E177" s="130">
        <f>-E165+E150-(SUM(E167:E176))</f>
        <v>0</v>
      </c>
      <c r="F177" s="308">
        <f t="shared" ref="F177:G177" si="66">-F165+F150-(SUM(F167:F176))</f>
        <v>0</v>
      </c>
      <c r="G177" s="308">
        <f t="shared" si="66"/>
        <v>0</v>
      </c>
      <c r="H177" s="53"/>
      <c r="I177" s="419">
        <f>N148</f>
        <v>2023</v>
      </c>
      <c r="J177" s="983"/>
      <c r="K177" s="984"/>
      <c r="L177" s="984"/>
      <c r="M177" s="984"/>
      <c r="N177" s="984"/>
      <c r="O177" s="985"/>
    </row>
    <row r="178" spans="1:15" ht="12.75" x14ac:dyDescent="0.2">
      <c r="A178" s="124" t="str">
        <f>A100</f>
        <v>SHPENZIME KORRENTE</v>
      </c>
      <c r="B178" s="974"/>
      <c r="C178" s="975"/>
      <c r="D178" s="976"/>
      <c r="E178" s="129">
        <f>SUM(E167:E177)</f>
        <v>0</v>
      </c>
      <c r="F178" s="129">
        <f t="shared" ref="F178:G178" si="67">SUM(F167:F177)</f>
        <v>0</v>
      </c>
      <c r="G178" s="129">
        <f t="shared" si="67"/>
        <v>0</v>
      </c>
      <c r="H178" s="53"/>
      <c r="I178" s="420"/>
      <c r="J178" s="989"/>
      <c r="K178" s="990"/>
      <c r="L178" s="990"/>
      <c r="M178" s="990"/>
      <c r="N178" s="990"/>
      <c r="O178" s="991"/>
    </row>
    <row r="179" spans="1:15" ht="12.75" x14ac:dyDescent="0.2">
      <c r="A179" s="125"/>
      <c r="B179" s="210"/>
      <c r="C179" s="126"/>
      <c r="D179" s="126"/>
      <c r="E179" s="10"/>
      <c r="F179" s="10"/>
      <c r="G179" s="133"/>
      <c r="H179" s="53"/>
      <c r="I179" s="419">
        <f>O148</f>
        <v>2024</v>
      </c>
      <c r="J179" s="983"/>
      <c r="K179" s="984"/>
      <c r="L179" s="984"/>
      <c r="M179" s="984"/>
      <c r="N179" s="984"/>
      <c r="O179" s="985"/>
    </row>
    <row r="180" spans="1:15" ht="12.75" x14ac:dyDescent="0.2">
      <c r="A180" s="137" t="str">
        <f>A102</f>
        <v>SHPENZIME TË PRITSHME</v>
      </c>
      <c r="B180" s="34">
        <f>B150</f>
        <v>0</v>
      </c>
      <c r="C180" s="34">
        <f t="shared" ref="C180:D180" si="68">C150</f>
        <v>0</v>
      </c>
      <c r="D180" s="34">
        <f t="shared" si="68"/>
        <v>0</v>
      </c>
      <c r="E180" s="129">
        <f>E165+E178</f>
        <v>0</v>
      </c>
      <c r="F180" s="129">
        <f>F165+F178</f>
        <v>0</v>
      </c>
      <c r="G180" s="129">
        <f t="shared" ref="G180" si="69">G165+G178</f>
        <v>0</v>
      </c>
      <c r="H180" s="53"/>
      <c r="I180" s="420"/>
      <c r="J180" s="989"/>
      <c r="K180" s="990"/>
      <c r="L180" s="990"/>
      <c r="M180" s="990"/>
      <c r="N180" s="990"/>
      <c r="O180" s="991"/>
    </row>
    <row r="181" spans="1:15" ht="12.75" x14ac:dyDescent="0.2"/>
    <row r="182" spans="1:15" ht="12.75" x14ac:dyDescent="0.2"/>
    <row r="183" spans="1:15" ht="18.75" hidden="1" x14ac:dyDescent="0.2">
      <c r="A183" s="213"/>
      <c r="B183" s="937"/>
      <c r="C183" s="937"/>
      <c r="D183" s="937"/>
      <c r="E183" s="937"/>
      <c r="F183" s="937"/>
      <c r="G183" s="937"/>
      <c r="H183" s="937"/>
      <c r="I183" s="937"/>
      <c r="J183" s="937"/>
      <c r="K183" s="937"/>
      <c r="L183" s="937"/>
      <c r="M183" s="937"/>
      <c r="N183" s="937"/>
      <c r="O183" s="937"/>
    </row>
    <row r="184" spans="1:15" ht="18.75" hidden="1" x14ac:dyDescent="0.2">
      <c r="A184" s="276"/>
      <c r="B184" s="937"/>
      <c r="C184" s="937"/>
      <c r="D184" s="937"/>
      <c r="E184" s="937"/>
      <c r="F184" s="937"/>
      <c r="G184" s="937"/>
      <c r="H184" s="937"/>
      <c r="I184" s="937"/>
      <c r="J184" s="937"/>
      <c r="K184" s="937"/>
      <c r="L184" s="937"/>
      <c r="M184" s="937"/>
      <c r="N184" s="937"/>
      <c r="O184" s="937"/>
    </row>
    <row r="185" spans="1:15" ht="22.5" hidden="1" customHeight="1" x14ac:dyDescent="0.2">
      <c r="A185" s="933"/>
      <c r="B185" s="934"/>
      <c r="C185" s="934"/>
      <c r="D185" s="934"/>
      <c r="E185" s="934"/>
      <c r="F185" s="934"/>
      <c r="G185" s="954"/>
      <c r="H185" s="131"/>
      <c r="I185" s="955"/>
      <c r="J185" s="934"/>
      <c r="K185" s="934"/>
      <c r="L185" s="934"/>
      <c r="M185" s="934"/>
      <c r="N185" s="934"/>
      <c r="O185" s="954"/>
    </row>
    <row r="186" spans="1:15" ht="21.75" hidden="1" customHeight="1" x14ac:dyDescent="0.2">
      <c r="A186" s="211"/>
      <c r="B186" s="417"/>
      <c r="C186" s="417"/>
      <c r="D186" s="417"/>
      <c r="E186" s="251"/>
      <c r="F186" s="251"/>
      <c r="G186" s="251"/>
      <c r="H186" s="212"/>
      <c r="I186" s="414"/>
      <c r="J186" s="417"/>
      <c r="K186" s="417"/>
      <c r="L186" s="417"/>
      <c r="M186" s="251"/>
      <c r="N186" s="251"/>
      <c r="O186" s="251"/>
    </row>
    <row r="187" spans="1:15" ht="12.75" hidden="1" x14ac:dyDescent="0.2">
      <c r="A187" s="431"/>
      <c r="B187" s="424"/>
      <c r="C187" s="347"/>
      <c r="D187" s="348"/>
      <c r="E187" s="432"/>
      <c r="F187" s="432"/>
      <c r="G187" s="433"/>
      <c r="H187" s="131"/>
      <c r="I187" s="346"/>
      <c r="J187" s="962"/>
      <c r="K187" s="962"/>
      <c r="L187" s="429"/>
      <c r="M187" s="429"/>
      <c r="N187" s="429"/>
      <c r="O187" s="430"/>
    </row>
    <row r="188" spans="1:15" ht="12.75" hidden="1" x14ac:dyDescent="0.2">
      <c r="A188" s="137"/>
      <c r="B188" s="34"/>
      <c r="C188" s="34"/>
      <c r="D188" s="34"/>
      <c r="E188" s="37"/>
      <c r="F188" s="37"/>
      <c r="G188" s="37"/>
      <c r="H188" s="131"/>
      <c r="I188" s="938"/>
      <c r="J188" s="939"/>
      <c r="K188" s="939"/>
      <c r="L188" s="939"/>
      <c r="M188" s="939"/>
      <c r="N188" s="939"/>
      <c r="O188" s="940"/>
    </row>
    <row r="189" spans="1:15" ht="12.75" hidden="1" x14ac:dyDescent="0.2">
      <c r="A189" s="125"/>
      <c r="B189" s="210"/>
      <c r="C189" s="126"/>
      <c r="D189" s="126"/>
      <c r="E189" s="10"/>
      <c r="F189" s="10"/>
      <c r="G189" s="133"/>
      <c r="H189" s="10"/>
      <c r="I189" s="137"/>
      <c r="J189" s="35"/>
      <c r="K189" s="35"/>
      <c r="L189" s="35"/>
      <c r="M189" s="37"/>
      <c r="N189" s="37"/>
      <c r="O189" s="37"/>
    </row>
    <row r="190" spans="1:15" ht="12.75" hidden="1" x14ac:dyDescent="0.2">
      <c r="A190" s="944"/>
      <c r="B190" s="945"/>
      <c r="C190" s="945"/>
      <c r="D190" s="945"/>
      <c r="E190" s="945"/>
      <c r="F190" s="945"/>
      <c r="G190" s="946"/>
      <c r="H190" s="10"/>
    </row>
    <row r="191" spans="1:15" ht="12.75" hidden="1" x14ac:dyDescent="0.2">
      <c r="A191" s="938"/>
      <c r="B191" s="939"/>
      <c r="C191" s="939"/>
      <c r="D191" s="939"/>
      <c r="E191" s="939"/>
      <c r="F191" s="939"/>
      <c r="G191" s="940"/>
      <c r="H191" s="31"/>
      <c r="I191" s="938"/>
      <c r="J191" s="939"/>
      <c r="K191" s="939"/>
      <c r="L191" s="939"/>
      <c r="M191" s="939"/>
      <c r="N191" s="939"/>
      <c r="O191" s="940"/>
    </row>
    <row r="192" spans="1:15" ht="12.75" hidden="1" x14ac:dyDescent="0.2">
      <c r="A192" s="124"/>
      <c r="B192" s="941"/>
      <c r="C192" s="942"/>
      <c r="D192" s="943"/>
      <c r="E192" s="37"/>
      <c r="F192" s="37"/>
      <c r="G192" s="37"/>
      <c r="H192" s="31"/>
      <c r="I192" s="390"/>
      <c r="J192" s="387"/>
      <c r="K192" s="389"/>
      <c r="L192" s="388"/>
      <c r="M192" s="128"/>
      <c r="N192" s="128"/>
      <c r="O192" s="132"/>
    </row>
    <row r="193" spans="1:15" ht="12.75" hidden="1" x14ac:dyDescent="0.2">
      <c r="A193" s="124"/>
      <c r="B193" s="941"/>
      <c r="C193" s="942"/>
      <c r="D193" s="943"/>
      <c r="E193" s="37"/>
      <c r="F193" s="37"/>
      <c r="G193" s="37"/>
      <c r="H193" s="31"/>
      <c r="I193" s="390"/>
      <c r="J193" s="387"/>
      <c r="K193" s="389"/>
      <c r="L193" s="388"/>
      <c r="M193" s="128"/>
      <c r="N193" s="128"/>
      <c r="O193" s="132"/>
    </row>
    <row r="194" spans="1:15" ht="12.75" hidden="1" x14ac:dyDescent="0.2">
      <c r="A194" s="124"/>
      <c r="B194" s="941"/>
      <c r="C194" s="942"/>
      <c r="D194" s="943"/>
      <c r="E194" s="37"/>
      <c r="F194" s="37"/>
      <c r="G194" s="37"/>
      <c r="H194" s="53"/>
      <c r="I194" s="390"/>
      <c r="J194" s="387"/>
      <c r="K194" s="389"/>
      <c r="L194" s="388"/>
      <c r="M194" s="302"/>
      <c r="N194" s="548"/>
      <c r="O194" s="548"/>
    </row>
    <row r="195" spans="1:15" ht="12.75" hidden="1" x14ac:dyDescent="0.2">
      <c r="A195" s="124"/>
      <c r="B195" s="941"/>
      <c r="C195" s="942"/>
      <c r="D195" s="943"/>
      <c r="E195" s="37"/>
      <c r="F195" s="37"/>
      <c r="G195" s="37"/>
      <c r="H195" s="8"/>
      <c r="I195" s="390"/>
      <c r="J195" s="387"/>
      <c r="K195" s="389"/>
      <c r="L195" s="388"/>
      <c r="M195" s="128"/>
      <c r="N195" s="128"/>
      <c r="O195" s="132"/>
    </row>
    <row r="196" spans="1:15" ht="12.75" hidden="1" x14ac:dyDescent="0.2">
      <c r="A196" s="124"/>
      <c r="B196" s="941"/>
      <c r="C196" s="942"/>
      <c r="D196" s="943"/>
      <c r="E196" s="37"/>
      <c r="F196" s="37"/>
      <c r="G196" s="37"/>
      <c r="H196" s="53"/>
      <c r="I196" s="390"/>
      <c r="J196" s="35"/>
      <c r="K196" s="35"/>
      <c r="L196" s="35"/>
      <c r="M196" s="129"/>
      <c r="N196" s="129"/>
      <c r="O196" s="129"/>
    </row>
    <row r="197" spans="1:15" ht="12.75" hidden="1" x14ac:dyDescent="0.2">
      <c r="A197" s="124"/>
      <c r="B197" s="941"/>
      <c r="C197" s="942"/>
      <c r="D197" s="943"/>
      <c r="E197" s="37"/>
      <c r="F197" s="37"/>
      <c r="G197" s="37"/>
      <c r="H197" s="53"/>
    </row>
    <row r="198" spans="1:15" ht="12.75" hidden="1" x14ac:dyDescent="0.2">
      <c r="A198" s="124"/>
      <c r="B198" s="941"/>
      <c r="C198" s="942"/>
      <c r="D198" s="943"/>
      <c r="E198" s="37"/>
      <c r="F198" s="37"/>
      <c r="G198" s="37"/>
      <c r="H198" s="53"/>
      <c r="I198" s="137"/>
      <c r="J198" s="34"/>
      <c r="K198" s="34"/>
      <c r="L198" s="34"/>
      <c r="M198" s="129"/>
      <c r="N198" s="129"/>
      <c r="O198" s="129"/>
    </row>
    <row r="199" spans="1:15" ht="12.75" hidden="1" x14ac:dyDescent="0.2">
      <c r="A199" s="124"/>
      <c r="B199" s="941"/>
      <c r="C199" s="942"/>
      <c r="D199" s="943"/>
      <c r="E199" s="37"/>
      <c r="F199" s="37"/>
      <c r="G199" s="37"/>
      <c r="H199" s="53"/>
    </row>
    <row r="200" spans="1:15" ht="12.75" hidden="1" x14ac:dyDescent="0.2">
      <c r="A200" s="124"/>
      <c r="B200" s="941"/>
      <c r="C200" s="942"/>
      <c r="D200" s="943"/>
      <c r="E200" s="37"/>
      <c r="F200" s="37"/>
      <c r="G200" s="37"/>
      <c r="H200" s="53"/>
    </row>
    <row r="201" spans="1:15" ht="12.75" hidden="1" x14ac:dyDescent="0.2">
      <c r="A201" s="124"/>
      <c r="B201" s="941"/>
      <c r="C201" s="942"/>
      <c r="D201" s="943"/>
      <c r="E201" s="37"/>
      <c r="F201" s="37"/>
      <c r="G201" s="37"/>
      <c r="H201" s="53"/>
    </row>
    <row r="202" spans="1:15" ht="12.75" hidden="1" x14ac:dyDescent="0.2">
      <c r="A202" s="124"/>
      <c r="B202" s="941"/>
      <c r="C202" s="942"/>
      <c r="D202" s="943"/>
      <c r="E202" s="37"/>
      <c r="F202" s="37"/>
      <c r="G202" s="37"/>
      <c r="H202" s="53"/>
      <c r="I202" s="947"/>
      <c r="J202" s="948"/>
      <c r="K202" s="948"/>
      <c r="L202" s="948"/>
      <c r="M202" s="948"/>
      <c r="N202" s="948"/>
      <c r="O202" s="949"/>
    </row>
    <row r="203" spans="1:15" ht="12.75" hidden="1" customHeight="1" x14ac:dyDescent="0.2">
      <c r="A203" s="306"/>
      <c r="B203" s="941"/>
      <c r="C203" s="942"/>
      <c r="D203" s="943"/>
      <c r="E203" s="129"/>
      <c r="F203" s="129"/>
      <c r="G203" s="129"/>
      <c r="H203" s="53"/>
      <c r="I203" s="950"/>
      <c r="J203" s="951"/>
      <c r="K203" s="951"/>
      <c r="L203" s="951"/>
      <c r="M203" s="951"/>
      <c r="N203" s="951"/>
      <c r="O203" s="952"/>
    </row>
    <row r="204" spans="1:15" ht="12.75" hidden="1" x14ac:dyDescent="0.2">
      <c r="A204" s="938"/>
      <c r="B204" s="939"/>
      <c r="C204" s="939"/>
      <c r="D204" s="939"/>
      <c r="E204" s="939"/>
      <c r="F204" s="939"/>
      <c r="G204" s="940"/>
      <c r="H204" s="53"/>
      <c r="I204" s="17"/>
      <c r="J204" s="18"/>
      <c r="K204" s="18"/>
      <c r="L204" s="18"/>
      <c r="M204" s="18"/>
      <c r="N204" s="18"/>
      <c r="O204" s="18"/>
    </row>
    <row r="205" spans="1:15" ht="12.75" hidden="1" x14ac:dyDescent="0.2">
      <c r="A205" s="124"/>
      <c r="B205" s="941"/>
      <c r="C205" s="942"/>
      <c r="D205" s="943"/>
      <c r="E205" s="37"/>
      <c r="F205" s="37"/>
      <c r="G205" s="37"/>
      <c r="H205" s="53"/>
      <c r="I205" s="53"/>
      <c r="J205" s="53"/>
      <c r="K205" s="53"/>
      <c r="L205" s="14"/>
      <c r="M205" s="54"/>
    </row>
    <row r="206" spans="1:15" ht="12.75" hidden="1" x14ac:dyDescent="0.2">
      <c r="A206" s="124"/>
      <c r="B206" s="941"/>
      <c r="C206" s="942"/>
      <c r="D206" s="943"/>
      <c r="E206" s="37"/>
      <c r="F206" s="37"/>
      <c r="G206" s="37"/>
      <c r="H206" s="53"/>
    </row>
    <row r="207" spans="1:15" ht="12.75" hidden="1" x14ac:dyDescent="0.2">
      <c r="A207" s="124"/>
      <c r="B207" s="941"/>
      <c r="C207" s="942"/>
      <c r="D207" s="943"/>
      <c r="E207" s="37"/>
      <c r="F207" s="37"/>
      <c r="G207" s="37"/>
      <c r="H207" s="53"/>
      <c r="I207" s="252"/>
      <c r="J207" s="1002"/>
      <c r="K207" s="1003"/>
      <c r="L207" s="1004"/>
      <c r="M207" s="129"/>
      <c r="N207" s="129"/>
      <c r="O207" s="129"/>
    </row>
    <row r="208" spans="1:15" ht="12.75" hidden="1" x14ac:dyDescent="0.2">
      <c r="A208" s="124"/>
      <c r="B208" s="941"/>
      <c r="C208" s="942"/>
      <c r="D208" s="943"/>
      <c r="E208" s="37"/>
      <c r="F208" s="37"/>
      <c r="G208" s="37"/>
      <c r="H208" s="53"/>
      <c r="I208" s="318"/>
      <c r="J208" s="1002"/>
      <c r="K208" s="1003"/>
      <c r="L208" s="1004"/>
      <c r="M208" s="128"/>
      <c r="N208" s="128"/>
      <c r="O208" s="132"/>
    </row>
    <row r="209" spans="1:15" ht="12.75" hidden="1" x14ac:dyDescent="0.2">
      <c r="A209" s="124"/>
      <c r="B209" s="941"/>
      <c r="C209" s="942"/>
      <c r="D209" s="943"/>
      <c r="E209" s="37"/>
      <c r="F209" s="37"/>
      <c r="G209" s="37"/>
      <c r="H209" s="53"/>
      <c r="I209" s="315"/>
      <c r="J209" s="1002"/>
      <c r="K209" s="1003"/>
      <c r="L209" s="1004"/>
      <c r="M209" s="128"/>
      <c r="N209" s="128"/>
      <c r="O209" s="132"/>
    </row>
    <row r="210" spans="1:15" ht="12.75" hidden="1" x14ac:dyDescent="0.2">
      <c r="A210" s="124"/>
      <c r="B210" s="941"/>
      <c r="C210" s="942"/>
      <c r="D210" s="943"/>
      <c r="E210" s="37"/>
      <c r="F210" s="37"/>
      <c r="G210" s="37"/>
      <c r="H210" s="53"/>
      <c r="I210" s="315"/>
      <c r="J210" s="1002"/>
      <c r="K210" s="1003"/>
      <c r="L210" s="1004"/>
      <c r="M210" s="128"/>
      <c r="N210" s="128"/>
      <c r="O210" s="132"/>
    </row>
    <row r="211" spans="1:15" ht="12.75" hidden="1" x14ac:dyDescent="0.2">
      <c r="A211" s="124"/>
      <c r="B211" s="941"/>
      <c r="C211" s="942"/>
      <c r="D211" s="943"/>
      <c r="E211" s="37"/>
      <c r="F211" s="37"/>
      <c r="G211" s="37"/>
      <c r="H211" s="53"/>
      <c r="I211" s="315"/>
      <c r="J211" s="998"/>
      <c r="K211" s="998"/>
      <c r="L211" s="998"/>
      <c r="M211" s="344" t="str">
        <f>IF(SUM(M208:M210)=M207,"OK","STOP")</f>
        <v>OK</v>
      </c>
      <c r="N211" s="344" t="str">
        <f>IF(SUM(N208:N210)=N207,"OK","STOP")</f>
        <v>OK</v>
      </c>
      <c r="O211" s="344" t="str">
        <f>IF(SUM(O208:O210)=O207,"OK","STOP")</f>
        <v>OK</v>
      </c>
    </row>
    <row r="212" spans="1:15" ht="12.75" hidden="1" x14ac:dyDescent="0.2">
      <c r="A212" s="124"/>
      <c r="B212" s="941"/>
      <c r="C212" s="942"/>
      <c r="D212" s="943"/>
      <c r="E212" s="129"/>
      <c r="F212" s="129"/>
      <c r="G212" s="129"/>
      <c r="H212" s="53"/>
      <c r="I212" s="421" t="str">
        <f>I96</f>
        <v>Shpjegimet teknike</v>
      </c>
      <c r="J212" s="10"/>
      <c r="K212" s="10"/>
      <c r="L212" s="10"/>
      <c r="M212" s="10"/>
      <c r="N212" s="10"/>
      <c r="O212" s="10"/>
    </row>
    <row r="213" spans="1:15" ht="12.75" hidden="1" x14ac:dyDescent="0.2">
      <c r="A213" s="648"/>
      <c r="B213" s="968"/>
      <c r="C213" s="969"/>
      <c r="D213" s="970"/>
      <c r="E213" s="37"/>
      <c r="F213" s="37"/>
      <c r="G213" s="37"/>
      <c r="H213" s="53"/>
      <c r="I213" s="419">
        <f>M186</f>
        <v>0</v>
      </c>
      <c r="J213" s="983"/>
      <c r="K213" s="984"/>
      <c r="L213" s="984"/>
      <c r="M213" s="984"/>
      <c r="N213" s="984"/>
      <c r="O213" s="985"/>
    </row>
    <row r="214" spans="1:15" ht="12.75" hidden="1" x14ac:dyDescent="0.2">
      <c r="A214" s="124"/>
      <c r="B214" s="971"/>
      <c r="C214" s="972"/>
      <c r="D214" s="973"/>
      <c r="E214" s="37"/>
      <c r="F214" s="37"/>
      <c r="G214" s="37"/>
      <c r="H214" s="53"/>
      <c r="I214" s="420"/>
      <c r="J214" s="986"/>
      <c r="K214" s="987"/>
      <c r="L214" s="987"/>
      <c r="M214" s="987"/>
      <c r="N214" s="987"/>
      <c r="O214" s="988"/>
    </row>
    <row r="215" spans="1:15" ht="12.75" hidden="1" x14ac:dyDescent="0.2">
      <c r="A215" s="252"/>
      <c r="B215" s="941"/>
      <c r="C215" s="942"/>
      <c r="D215" s="311"/>
      <c r="E215" s="308"/>
      <c r="F215" s="308"/>
      <c r="G215" s="308"/>
      <c r="H215" s="53"/>
      <c r="I215" s="419">
        <f>N186</f>
        <v>0</v>
      </c>
      <c r="J215" s="983"/>
      <c r="K215" s="984"/>
      <c r="L215" s="984"/>
      <c r="M215" s="984"/>
      <c r="N215" s="984"/>
      <c r="O215" s="985"/>
    </row>
    <row r="216" spans="1:15" ht="12.75" hidden="1" x14ac:dyDescent="0.2">
      <c r="A216" s="124"/>
      <c r="B216" s="974"/>
      <c r="C216" s="975"/>
      <c r="D216" s="976"/>
      <c r="E216" s="129"/>
      <c r="F216" s="129"/>
      <c r="G216" s="129"/>
      <c r="H216" s="53"/>
      <c r="I216" s="420"/>
      <c r="J216" s="989"/>
      <c r="K216" s="990"/>
      <c r="L216" s="990"/>
      <c r="M216" s="990"/>
      <c r="N216" s="990"/>
      <c r="O216" s="991"/>
    </row>
    <row r="217" spans="1:15" ht="12.75" hidden="1" x14ac:dyDescent="0.2">
      <c r="A217" s="125"/>
      <c r="B217" s="210"/>
      <c r="C217" s="126"/>
      <c r="D217" s="126"/>
      <c r="E217" s="10"/>
      <c r="F217" s="10"/>
      <c r="G217" s="133"/>
      <c r="H217" s="53"/>
      <c r="I217" s="419">
        <f>O186</f>
        <v>0</v>
      </c>
      <c r="J217" s="983"/>
      <c r="K217" s="984"/>
      <c r="L217" s="984"/>
      <c r="M217" s="984"/>
      <c r="N217" s="984"/>
      <c r="O217" s="985"/>
    </row>
    <row r="218" spans="1:15" ht="12.75" hidden="1" x14ac:dyDescent="0.2">
      <c r="A218" s="137"/>
      <c r="B218" s="34"/>
      <c r="C218" s="34"/>
      <c r="D218" s="34"/>
      <c r="E218" s="129"/>
      <c r="F218" s="129"/>
      <c r="G218" s="129"/>
      <c r="H218" s="53"/>
      <c r="I218" s="420"/>
      <c r="J218" s="989"/>
      <c r="K218" s="990"/>
      <c r="L218" s="990"/>
      <c r="M218" s="990"/>
      <c r="N218" s="990"/>
      <c r="O218" s="991"/>
    </row>
    <row r="219" spans="1:15" ht="17.25" hidden="1" customHeight="1" x14ac:dyDescent="0.2"/>
    <row r="220" spans="1:15" ht="17.25" hidden="1" customHeight="1" x14ac:dyDescent="0.2"/>
    <row r="221" spans="1:15" ht="17.25" hidden="1" customHeight="1" x14ac:dyDescent="0.2">
      <c r="A221" s="213"/>
      <c r="B221" s="937"/>
      <c r="C221" s="937"/>
      <c r="D221" s="937"/>
      <c r="E221" s="937"/>
      <c r="F221" s="937"/>
      <c r="G221" s="937"/>
      <c r="H221" s="937"/>
      <c r="I221" s="937"/>
      <c r="J221" s="937"/>
      <c r="K221" s="937"/>
      <c r="L221" s="937"/>
      <c r="M221" s="937"/>
      <c r="N221" s="937"/>
      <c r="O221" s="937"/>
    </row>
    <row r="222" spans="1:15" ht="17.25" hidden="1" customHeight="1" x14ac:dyDescent="0.2">
      <c r="A222" s="276"/>
      <c r="B222" s="937"/>
      <c r="C222" s="937"/>
      <c r="D222" s="937"/>
      <c r="E222" s="937"/>
      <c r="F222" s="937"/>
      <c r="G222" s="937"/>
      <c r="H222" s="937"/>
      <c r="I222" s="937"/>
      <c r="J222" s="937"/>
      <c r="K222" s="937"/>
      <c r="L222" s="937"/>
      <c r="M222" s="937"/>
      <c r="N222" s="937"/>
      <c r="O222" s="937"/>
    </row>
    <row r="223" spans="1:15" ht="21.75" hidden="1" customHeight="1" x14ac:dyDescent="0.2">
      <c r="A223" s="933"/>
      <c r="B223" s="934"/>
      <c r="C223" s="934"/>
      <c r="D223" s="934"/>
      <c r="E223" s="934"/>
      <c r="F223" s="934"/>
      <c r="G223" s="954"/>
      <c r="H223" s="131"/>
      <c r="I223" s="955"/>
      <c r="J223" s="934"/>
      <c r="K223" s="934"/>
      <c r="L223" s="934"/>
      <c r="M223" s="934"/>
      <c r="N223" s="934"/>
      <c r="O223" s="954"/>
    </row>
    <row r="224" spans="1:15" ht="18.75" hidden="1" customHeight="1" x14ac:dyDescent="0.2">
      <c r="A224" s="211"/>
      <c r="B224" s="417"/>
      <c r="C224" s="417"/>
      <c r="D224" s="417"/>
      <c r="E224" s="251"/>
      <c r="F224" s="251"/>
      <c r="G224" s="251"/>
      <c r="H224" s="212"/>
      <c r="I224" s="414"/>
      <c r="J224" s="417"/>
      <c r="K224" s="417"/>
      <c r="L224" s="417"/>
      <c r="M224" s="251"/>
      <c r="N224" s="251"/>
      <c r="O224" s="251"/>
    </row>
    <row r="225" spans="1:15" ht="12.75" hidden="1" x14ac:dyDescent="0.2">
      <c r="A225" s="434"/>
      <c r="B225" s="209"/>
      <c r="C225" s="422"/>
      <c r="D225" s="321"/>
      <c r="E225" s="8"/>
      <c r="F225" s="8"/>
      <c r="G225" s="435"/>
      <c r="H225" s="131"/>
      <c r="I225" s="423"/>
      <c r="J225" s="349"/>
      <c r="K225" s="349"/>
      <c r="L225" s="349"/>
      <c r="M225" s="349"/>
      <c r="N225" s="349"/>
      <c r="O225" s="350"/>
    </row>
    <row r="226" spans="1:15" ht="12.75" hidden="1" x14ac:dyDescent="0.2">
      <c r="A226" s="137"/>
      <c r="B226" s="34"/>
      <c r="C226" s="34"/>
      <c r="D226" s="34"/>
      <c r="E226" s="37"/>
      <c r="F226" s="37"/>
      <c r="G226" s="37"/>
      <c r="H226" s="131"/>
      <c r="I226" s="938"/>
      <c r="J226" s="939"/>
      <c r="K226" s="939"/>
      <c r="L226" s="939"/>
      <c r="M226" s="939"/>
      <c r="N226" s="939"/>
      <c r="O226" s="940"/>
    </row>
    <row r="227" spans="1:15" ht="12.75" hidden="1" x14ac:dyDescent="0.2">
      <c r="A227" s="125"/>
      <c r="B227" s="210"/>
      <c r="C227" s="126"/>
      <c r="D227" s="126"/>
      <c r="E227" s="10"/>
      <c r="F227" s="10"/>
      <c r="G227" s="133"/>
      <c r="H227" s="10"/>
      <c r="I227" s="137"/>
      <c r="J227" s="35"/>
      <c r="K227" s="35"/>
      <c r="L227" s="35"/>
      <c r="M227" s="37"/>
      <c r="N227" s="37"/>
      <c r="O227" s="37"/>
    </row>
    <row r="228" spans="1:15" ht="12.75" hidden="1" x14ac:dyDescent="0.2">
      <c r="A228" s="944"/>
      <c r="B228" s="945"/>
      <c r="C228" s="945"/>
      <c r="D228" s="945"/>
      <c r="E228" s="945"/>
      <c r="F228" s="945"/>
      <c r="G228" s="946"/>
      <c r="H228" s="10"/>
    </row>
    <row r="229" spans="1:15" ht="12.75" hidden="1" x14ac:dyDescent="0.2">
      <c r="A229" s="938"/>
      <c r="B229" s="939"/>
      <c r="C229" s="939"/>
      <c r="D229" s="939"/>
      <c r="E229" s="939"/>
      <c r="F229" s="939"/>
      <c r="G229" s="940"/>
      <c r="H229" s="31"/>
      <c r="I229" s="938"/>
      <c r="J229" s="939"/>
      <c r="K229" s="939"/>
      <c r="L229" s="939"/>
      <c r="M229" s="939"/>
      <c r="N229" s="939"/>
      <c r="O229" s="940"/>
    </row>
    <row r="230" spans="1:15" ht="12.75" hidden="1" x14ac:dyDescent="0.2">
      <c r="A230" s="124"/>
      <c r="B230" s="941"/>
      <c r="C230" s="942"/>
      <c r="D230" s="943"/>
      <c r="E230" s="37"/>
      <c r="F230" s="37"/>
      <c r="G230" s="37"/>
      <c r="H230" s="31"/>
      <c r="I230" s="390"/>
      <c r="J230" s="387"/>
      <c r="K230" s="389"/>
      <c r="L230" s="388"/>
      <c r="M230" s="128"/>
      <c r="N230" s="128"/>
      <c r="O230" s="132"/>
    </row>
    <row r="231" spans="1:15" ht="12.75" hidden="1" x14ac:dyDescent="0.2">
      <c r="A231" s="124"/>
      <c r="B231" s="941"/>
      <c r="C231" s="942"/>
      <c r="D231" s="943"/>
      <c r="E231" s="37"/>
      <c r="F231" s="37"/>
      <c r="G231" s="37"/>
      <c r="H231" s="31"/>
      <c r="I231" s="390"/>
      <c r="J231" s="387"/>
      <c r="K231" s="389"/>
      <c r="L231" s="388"/>
      <c r="M231" s="128"/>
      <c r="N231" s="128"/>
      <c r="O231" s="132"/>
    </row>
    <row r="232" spans="1:15" ht="12.75" hidden="1" x14ac:dyDescent="0.2">
      <c r="A232" s="124"/>
      <c r="B232" s="941"/>
      <c r="C232" s="942"/>
      <c r="D232" s="943"/>
      <c r="E232" s="37"/>
      <c r="F232" s="37"/>
      <c r="G232" s="37"/>
      <c r="H232" s="53"/>
      <c r="I232" s="390"/>
      <c r="J232" s="387"/>
      <c r="K232" s="389"/>
      <c r="L232" s="388"/>
      <c r="M232" s="302"/>
      <c r="N232" s="548"/>
      <c r="O232" s="550"/>
    </row>
    <row r="233" spans="1:15" ht="12.75" hidden="1" x14ac:dyDescent="0.2">
      <c r="A233" s="124"/>
      <c r="B233" s="941"/>
      <c r="C233" s="942"/>
      <c r="D233" s="943"/>
      <c r="E233" s="37"/>
      <c r="F233" s="37"/>
      <c r="G233" s="37"/>
      <c r="H233" s="8"/>
      <c r="I233" s="390"/>
      <c r="J233" s="387"/>
      <c r="K233" s="389"/>
      <c r="L233" s="388"/>
      <c r="M233" s="128"/>
      <c r="N233" s="128"/>
      <c r="O233" s="132"/>
    </row>
    <row r="234" spans="1:15" ht="12.75" hidden="1" x14ac:dyDescent="0.2">
      <c r="A234" s="124"/>
      <c r="B234" s="941"/>
      <c r="C234" s="942"/>
      <c r="D234" s="943"/>
      <c r="E234" s="37"/>
      <c r="F234" s="37"/>
      <c r="G234" s="37"/>
      <c r="H234" s="53"/>
      <c r="I234" s="390"/>
      <c r="J234" s="35"/>
      <c r="K234" s="35"/>
      <c r="L234" s="35"/>
      <c r="M234" s="129"/>
      <c r="N234" s="129"/>
      <c r="O234" s="129"/>
    </row>
    <row r="235" spans="1:15" ht="12.75" hidden="1" x14ac:dyDescent="0.2">
      <c r="A235" s="124"/>
      <c r="B235" s="941"/>
      <c r="C235" s="942"/>
      <c r="D235" s="943"/>
      <c r="E235" s="37"/>
      <c r="F235" s="37"/>
      <c r="G235" s="37"/>
      <c r="H235" s="53"/>
    </row>
    <row r="236" spans="1:15" ht="12.75" hidden="1" x14ac:dyDescent="0.2">
      <c r="A236" s="124"/>
      <c r="B236" s="941"/>
      <c r="C236" s="942"/>
      <c r="D236" s="943"/>
      <c r="E236" s="37"/>
      <c r="F236" s="37"/>
      <c r="G236" s="37"/>
      <c r="H236" s="53"/>
      <c r="I236" s="137"/>
      <c r="J236" s="34"/>
      <c r="K236" s="34"/>
      <c r="L236" s="34"/>
      <c r="M236" s="129"/>
      <c r="N236" s="129"/>
      <c r="O236" s="129"/>
    </row>
    <row r="237" spans="1:15" ht="12.75" hidden="1" x14ac:dyDescent="0.2">
      <c r="A237" s="124"/>
      <c r="B237" s="941"/>
      <c r="C237" s="942"/>
      <c r="D237" s="943"/>
      <c r="E237" s="37"/>
      <c r="F237" s="37"/>
      <c r="G237" s="37"/>
      <c r="H237" s="53"/>
    </row>
    <row r="238" spans="1:15" ht="12.75" hidden="1" x14ac:dyDescent="0.2">
      <c r="A238" s="124"/>
      <c r="B238" s="941"/>
      <c r="C238" s="942"/>
      <c r="D238" s="943"/>
      <c r="E238" s="37"/>
      <c r="F238" s="37"/>
      <c r="G238" s="37"/>
      <c r="H238" s="53"/>
    </row>
    <row r="239" spans="1:15" ht="12.75" hidden="1" x14ac:dyDescent="0.2">
      <c r="A239" s="124"/>
      <c r="B239" s="941"/>
      <c r="C239" s="942"/>
      <c r="D239" s="943"/>
      <c r="E239" s="37"/>
      <c r="F239" s="37"/>
      <c r="G239" s="37"/>
      <c r="H239" s="53"/>
    </row>
    <row r="240" spans="1:15" ht="12.75" hidden="1" x14ac:dyDescent="0.2">
      <c r="A240" s="124"/>
      <c r="B240" s="941"/>
      <c r="C240" s="942"/>
      <c r="D240" s="943"/>
      <c r="E240" s="37"/>
      <c r="F240" s="37"/>
      <c r="G240" s="37"/>
      <c r="H240" s="53"/>
      <c r="I240" s="947"/>
      <c r="J240" s="948"/>
      <c r="K240" s="948"/>
      <c r="L240" s="948"/>
      <c r="M240" s="948"/>
      <c r="N240" s="948"/>
      <c r="O240" s="949"/>
    </row>
    <row r="241" spans="1:15" ht="12.75" hidden="1" customHeight="1" x14ac:dyDescent="0.2">
      <c r="A241" s="306"/>
      <c r="B241" s="941"/>
      <c r="C241" s="942"/>
      <c r="D241" s="943"/>
      <c r="E241" s="129"/>
      <c r="F241" s="129"/>
      <c r="G241" s="129"/>
      <c r="H241" s="53"/>
      <c r="I241" s="950"/>
      <c r="J241" s="951"/>
      <c r="K241" s="951"/>
      <c r="L241" s="951"/>
      <c r="M241" s="951"/>
      <c r="N241" s="951"/>
      <c r="O241" s="952"/>
    </row>
    <row r="242" spans="1:15" ht="12.75" hidden="1" x14ac:dyDescent="0.2">
      <c r="A242" s="938"/>
      <c r="B242" s="939"/>
      <c r="C242" s="939"/>
      <c r="D242" s="939"/>
      <c r="E242" s="939"/>
      <c r="F242" s="939"/>
      <c r="G242" s="940"/>
      <c r="H242" s="53"/>
      <c r="I242" s="17"/>
      <c r="J242" s="18"/>
      <c r="K242" s="18"/>
      <c r="L242" s="18"/>
      <c r="M242" s="18"/>
      <c r="N242" s="18"/>
      <c r="O242" s="18"/>
    </row>
    <row r="243" spans="1:15" ht="12.75" hidden="1" x14ac:dyDescent="0.2">
      <c r="A243" s="124"/>
      <c r="B243" s="941"/>
      <c r="C243" s="942"/>
      <c r="D243" s="943"/>
      <c r="E243" s="37"/>
      <c r="F243" s="37"/>
      <c r="G243" s="37"/>
      <c r="H243" s="53"/>
      <c r="I243" s="53"/>
      <c r="J243" s="53"/>
      <c r="K243" s="53"/>
      <c r="L243" s="14"/>
      <c r="M243" s="54"/>
    </row>
    <row r="244" spans="1:15" ht="12.75" hidden="1" x14ac:dyDescent="0.2">
      <c r="A244" s="124"/>
      <c r="B244" s="941"/>
      <c r="C244" s="942"/>
      <c r="D244" s="943"/>
      <c r="E244" s="37"/>
      <c r="F244" s="37"/>
      <c r="G244" s="37"/>
      <c r="H244" s="53"/>
    </row>
    <row r="245" spans="1:15" ht="12.75" hidden="1" x14ac:dyDescent="0.2">
      <c r="A245" s="124"/>
      <c r="B245" s="941"/>
      <c r="C245" s="942"/>
      <c r="D245" s="943"/>
      <c r="E245" s="37"/>
      <c r="F245" s="37"/>
      <c r="G245" s="37"/>
      <c r="H245" s="53"/>
      <c r="I245" s="252"/>
      <c r="J245" s="1002"/>
      <c r="K245" s="1003"/>
      <c r="L245" s="1004"/>
      <c r="M245" s="129"/>
      <c r="N245" s="129"/>
      <c r="O245" s="129"/>
    </row>
    <row r="246" spans="1:15" ht="12.75" hidden="1" x14ac:dyDescent="0.2">
      <c r="A246" s="124"/>
      <c r="B246" s="941"/>
      <c r="C246" s="942"/>
      <c r="D246" s="943"/>
      <c r="E246" s="37"/>
      <c r="F246" s="37"/>
      <c r="G246" s="37"/>
      <c r="H246" s="53"/>
      <c r="I246" s="318"/>
      <c r="J246" s="1002"/>
      <c r="K246" s="1003"/>
      <c r="L246" s="1004"/>
      <c r="M246" s="128"/>
      <c r="N246" s="128"/>
      <c r="O246" s="132"/>
    </row>
    <row r="247" spans="1:15" ht="12.75" hidden="1" x14ac:dyDescent="0.2">
      <c r="A247" s="124"/>
      <c r="B247" s="941"/>
      <c r="C247" s="942"/>
      <c r="D247" s="943"/>
      <c r="E247" s="37"/>
      <c r="F247" s="37"/>
      <c r="G247" s="37"/>
      <c r="H247" s="53"/>
      <c r="I247" s="315"/>
      <c r="J247" s="1002"/>
      <c r="K247" s="1003"/>
      <c r="L247" s="1004"/>
      <c r="M247" s="128"/>
      <c r="N247" s="128"/>
      <c r="O247" s="132"/>
    </row>
    <row r="248" spans="1:15" ht="12.75" hidden="1" x14ac:dyDescent="0.2">
      <c r="A248" s="124"/>
      <c r="B248" s="941"/>
      <c r="C248" s="942"/>
      <c r="D248" s="943"/>
      <c r="E248" s="37"/>
      <c r="F248" s="37"/>
      <c r="G248" s="37"/>
      <c r="H248" s="53"/>
      <c r="I248" s="315"/>
      <c r="J248" s="1002"/>
      <c r="K248" s="1003"/>
      <c r="L248" s="1004"/>
      <c r="M248" s="128"/>
      <c r="N248" s="128"/>
      <c r="O248" s="132"/>
    </row>
    <row r="249" spans="1:15" ht="12.75" hidden="1" x14ac:dyDescent="0.2">
      <c r="A249" s="124"/>
      <c r="B249" s="941"/>
      <c r="C249" s="942"/>
      <c r="D249" s="943"/>
      <c r="E249" s="37"/>
      <c r="F249" s="37"/>
      <c r="G249" s="37"/>
      <c r="H249" s="53"/>
      <c r="I249" s="315"/>
      <c r="J249" s="998"/>
      <c r="K249" s="998"/>
      <c r="L249" s="998"/>
      <c r="M249" s="344" t="str">
        <f>IF(SUM(M246:M248)=M245,"OK","STOP")</f>
        <v>OK</v>
      </c>
      <c r="N249" s="344" t="str">
        <f>IF(SUM(N246:N248)=N245,"OK","STOP")</f>
        <v>OK</v>
      </c>
      <c r="O249" s="344" t="str">
        <f>IF(SUM(O246:O248)=O245,"OK","STOP")</f>
        <v>OK</v>
      </c>
    </row>
    <row r="250" spans="1:15" ht="12.75" hidden="1" x14ac:dyDescent="0.2">
      <c r="A250" s="124"/>
      <c r="B250" s="941"/>
      <c r="C250" s="942"/>
      <c r="D250" s="943"/>
      <c r="E250" s="129"/>
      <c r="F250" s="129"/>
      <c r="G250" s="129"/>
      <c r="H250" s="53"/>
      <c r="I250" s="421" t="str">
        <f>I212</f>
        <v>Shpjegimet teknike</v>
      </c>
      <c r="J250" s="10"/>
      <c r="K250" s="10"/>
      <c r="L250" s="10"/>
      <c r="M250" s="10"/>
      <c r="N250" s="10"/>
      <c r="O250" s="10"/>
    </row>
    <row r="251" spans="1:15" ht="12.75" hidden="1" x14ac:dyDescent="0.2">
      <c r="A251" s="124"/>
      <c r="B251" s="941"/>
      <c r="C251" s="942"/>
      <c r="D251" s="943"/>
      <c r="E251" s="37"/>
      <c r="F251" s="37"/>
      <c r="G251" s="37"/>
      <c r="H251" s="53"/>
      <c r="I251" s="419">
        <f>M224</f>
        <v>0</v>
      </c>
      <c r="J251" s="983"/>
      <c r="K251" s="984"/>
      <c r="L251" s="984"/>
      <c r="M251" s="984"/>
      <c r="N251" s="984"/>
      <c r="O251" s="985"/>
    </row>
    <row r="252" spans="1:15" ht="12.75" hidden="1" x14ac:dyDescent="0.2">
      <c r="A252" s="124"/>
      <c r="B252" s="971"/>
      <c r="C252" s="972"/>
      <c r="D252" s="973"/>
      <c r="E252" s="37"/>
      <c r="F252" s="37"/>
      <c r="G252" s="37"/>
      <c r="H252" s="53"/>
      <c r="I252" s="420"/>
      <c r="J252" s="986"/>
      <c r="K252" s="987"/>
      <c r="L252" s="987"/>
      <c r="M252" s="987"/>
      <c r="N252" s="987"/>
      <c r="O252" s="988"/>
    </row>
    <row r="253" spans="1:15" ht="12.75" hidden="1" x14ac:dyDescent="0.2">
      <c r="A253" s="252"/>
      <c r="B253" s="941"/>
      <c r="C253" s="942"/>
      <c r="D253" s="311"/>
      <c r="E253" s="308"/>
      <c r="F253" s="308"/>
      <c r="G253" s="308"/>
      <c r="H253" s="53"/>
      <c r="I253" s="419">
        <f>N224</f>
        <v>0</v>
      </c>
      <c r="J253" s="983"/>
      <c r="K253" s="984"/>
      <c r="L253" s="984"/>
      <c r="M253" s="984"/>
      <c r="N253" s="984"/>
      <c r="O253" s="985"/>
    </row>
    <row r="254" spans="1:15" ht="12.75" hidden="1" x14ac:dyDescent="0.2">
      <c r="A254" s="124"/>
      <c r="B254" s="974"/>
      <c r="C254" s="975"/>
      <c r="D254" s="976"/>
      <c r="E254" s="129"/>
      <c r="F254" s="129"/>
      <c r="G254" s="129"/>
      <c r="H254" s="53"/>
      <c r="I254" s="420"/>
      <c r="J254" s="989"/>
      <c r="K254" s="990"/>
      <c r="L254" s="990"/>
      <c r="M254" s="990"/>
      <c r="N254" s="990"/>
      <c r="O254" s="991"/>
    </row>
    <row r="255" spans="1:15" ht="12.75" hidden="1" x14ac:dyDescent="0.2">
      <c r="A255" s="125"/>
      <c r="B255" s="210"/>
      <c r="C255" s="126"/>
      <c r="D255" s="126"/>
      <c r="E255" s="10"/>
      <c r="F255" s="10"/>
      <c r="G255" s="133"/>
      <c r="H255" s="53"/>
      <c r="I255" s="419">
        <f>O224</f>
        <v>0</v>
      </c>
      <c r="J255" s="983"/>
      <c r="K255" s="984"/>
      <c r="L255" s="984"/>
      <c r="M255" s="984"/>
      <c r="N255" s="984"/>
      <c r="O255" s="985"/>
    </row>
    <row r="256" spans="1:15" ht="12.75" hidden="1" x14ac:dyDescent="0.2">
      <c r="A256" s="137"/>
      <c r="B256" s="34"/>
      <c r="C256" s="34"/>
      <c r="D256" s="34"/>
      <c r="E256" s="129"/>
      <c r="F256" s="129"/>
      <c r="G256" s="129"/>
      <c r="H256" s="53"/>
      <c r="I256" s="420"/>
      <c r="J256" s="989"/>
      <c r="K256" s="990"/>
      <c r="L256" s="990"/>
      <c r="M256" s="990"/>
      <c r="N256" s="990"/>
      <c r="O256" s="991"/>
    </row>
    <row r="257" spans="1:15" ht="17.25" hidden="1" customHeight="1" x14ac:dyDescent="0.2"/>
    <row r="258" spans="1:15" ht="17.25" hidden="1" customHeight="1" x14ac:dyDescent="0.2"/>
    <row r="259" spans="1:15" ht="17.25" hidden="1" customHeight="1" x14ac:dyDescent="0.2">
      <c r="A259" s="213"/>
      <c r="B259" s="937"/>
      <c r="C259" s="937"/>
      <c r="D259" s="937"/>
      <c r="E259" s="937"/>
      <c r="F259" s="937"/>
      <c r="G259" s="937"/>
      <c r="H259" s="937"/>
      <c r="I259" s="937"/>
      <c r="J259" s="937"/>
      <c r="K259" s="937"/>
      <c r="L259" s="937"/>
      <c r="M259" s="937"/>
      <c r="N259" s="937"/>
      <c r="O259" s="937"/>
    </row>
    <row r="260" spans="1:15" ht="17.25" hidden="1" customHeight="1" x14ac:dyDescent="0.2">
      <c r="A260" s="276"/>
      <c r="B260" s="937"/>
      <c r="C260" s="937"/>
      <c r="D260" s="937"/>
      <c r="E260" s="937"/>
      <c r="F260" s="937"/>
      <c r="G260" s="937"/>
      <c r="H260" s="937"/>
      <c r="I260" s="937"/>
      <c r="J260" s="937"/>
      <c r="K260" s="937"/>
      <c r="L260" s="937"/>
      <c r="M260" s="937"/>
      <c r="N260" s="937"/>
      <c r="O260" s="937"/>
    </row>
    <row r="261" spans="1:15" ht="22.5" hidden="1" customHeight="1" x14ac:dyDescent="0.2">
      <c r="A261" s="933"/>
      <c r="B261" s="934"/>
      <c r="C261" s="934"/>
      <c r="D261" s="934"/>
      <c r="E261" s="934"/>
      <c r="F261" s="934"/>
      <c r="G261" s="954"/>
      <c r="H261" s="131"/>
      <c r="I261" s="955"/>
      <c r="J261" s="934"/>
      <c r="K261" s="934"/>
      <c r="L261" s="934"/>
      <c r="M261" s="934"/>
      <c r="N261" s="934"/>
      <c r="O261" s="954"/>
    </row>
    <row r="262" spans="1:15" ht="20.25" hidden="1" customHeight="1" x14ac:dyDescent="0.2">
      <c r="A262" s="211"/>
      <c r="B262" s="249"/>
      <c r="C262" s="249"/>
      <c r="D262" s="249"/>
      <c r="E262" s="250"/>
      <c r="F262" s="250"/>
      <c r="G262" s="250"/>
      <c r="H262" s="212"/>
      <c r="I262" s="307"/>
      <c r="J262" s="249"/>
      <c r="K262" s="249"/>
      <c r="L262" s="249"/>
      <c r="M262" s="250"/>
      <c r="N262" s="250"/>
      <c r="O262" s="250"/>
    </row>
    <row r="263" spans="1:15" ht="12.75" hidden="1" x14ac:dyDescent="0.2">
      <c r="A263" s="125"/>
      <c r="B263" s="210"/>
      <c r="C263" s="126"/>
      <c r="D263" s="126"/>
      <c r="E263" s="10"/>
      <c r="F263" s="10"/>
      <c r="G263" s="133"/>
      <c r="H263" s="131"/>
    </row>
    <row r="264" spans="1:15" ht="12.75" hidden="1" x14ac:dyDescent="0.2">
      <c r="A264" s="137"/>
      <c r="B264" s="34"/>
      <c r="C264" s="34"/>
      <c r="D264" s="34"/>
      <c r="E264" s="37"/>
      <c r="F264" s="37"/>
      <c r="G264" s="37"/>
      <c r="H264" s="131"/>
      <c r="I264" s="938"/>
      <c r="J264" s="939"/>
      <c r="K264" s="939"/>
      <c r="L264" s="939"/>
      <c r="M264" s="939"/>
      <c r="N264" s="939"/>
      <c r="O264" s="940"/>
    </row>
    <row r="265" spans="1:15" ht="12.75" hidden="1" x14ac:dyDescent="0.2">
      <c r="A265" s="125"/>
      <c r="B265" s="210"/>
      <c r="C265" s="126"/>
      <c r="D265" s="126"/>
      <c r="E265" s="10"/>
      <c r="F265" s="10"/>
      <c r="G265" s="133"/>
      <c r="H265" s="10"/>
      <c r="I265" s="137"/>
      <c r="J265" s="35"/>
      <c r="K265" s="35"/>
      <c r="L265" s="35"/>
      <c r="M265" s="37"/>
      <c r="N265" s="37"/>
      <c r="O265" s="37"/>
    </row>
    <row r="266" spans="1:15" ht="12.75" hidden="1" x14ac:dyDescent="0.2">
      <c r="A266" s="1005"/>
      <c r="B266" s="1006"/>
      <c r="C266" s="1006"/>
      <c r="D266" s="1006"/>
      <c r="E266" s="1006"/>
      <c r="F266" s="1006"/>
      <c r="G266" s="1007"/>
      <c r="H266" s="10"/>
    </row>
    <row r="267" spans="1:15" ht="12.75" hidden="1" x14ac:dyDescent="0.2">
      <c r="A267" s="938"/>
      <c r="B267" s="939"/>
      <c r="C267" s="939"/>
      <c r="D267" s="939"/>
      <c r="E267" s="939"/>
      <c r="F267" s="939"/>
      <c r="G267" s="940"/>
      <c r="H267" s="31"/>
      <c r="I267" s="384"/>
      <c r="J267" s="385"/>
      <c r="K267" s="385"/>
      <c r="L267" s="385"/>
      <c r="M267" s="385"/>
      <c r="N267" s="385"/>
      <c r="O267" s="386"/>
    </row>
    <row r="268" spans="1:15" ht="12.75" hidden="1" x14ac:dyDescent="0.2">
      <c r="A268" s="124"/>
      <c r="B268" s="941"/>
      <c r="C268" s="942"/>
      <c r="D268" s="943"/>
      <c r="E268" s="37"/>
      <c r="F268" s="37"/>
      <c r="G268" s="37"/>
      <c r="H268" s="31"/>
      <c r="I268" s="390"/>
      <c r="J268" s="387"/>
      <c r="K268" s="389"/>
      <c r="L268" s="388"/>
      <c r="M268" s="128"/>
      <c r="N268" s="128"/>
      <c r="O268" s="132"/>
    </row>
    <row r="269" spans="1:15" ht="12.75" hidden="1" x14ac:dyDescent="0.2">
      <c r="A269" s="124"/>
      <c r="B269" s="941"/>
      <c r="C269" s="942"/>
      <c r="D269" s="943"/>
      <c r="E269" s="37"/>
      <c r="F269" s="37"/>
      <c r="G269" s="37"/>
      <c r="H269" s="31"/>
      <c r="I269" s="390"/>
      <c r="J269" s="387"/>
      <c r="K269" s="389"/>
      <c r="L269" s="388"/>
      <c r="M269" s="128"/>
      <c r="N269" s="128"/>
      <c r="O269" s="132"/>
    </row>
    <row r="270" spans="1:15" ht="12.75" hidden="1" x14ac:dyDescent="0.2">
      <c r="A270" s="124"/>
      <c r="B270" s="941"/>
      <c r="C270" s="942"/>
      <c r="D270" s="943"/>
      <c r="E270" s="37"/>
      <c r="F270" s="37"/>
      <c r="G270" s="37"/>
      <c r="H270" s="53"/>
      <c r="I270" s="390"/>
      <c r="J270" s="387"/>
      <c r="K270" s="389"/>
      <c r="L270" s="388"/>
      <c r="M270" s="302"/>
      <c r="N270" s="548"/>
      <c r="O270" s="548"/>
    </row>
    <row r="271" spans="1:15" ht="12.75" hidden="1" x14ac:dyDescent="0.2">
      <c r="A271" s="124"/>
      <c r="B271" s="941"/>
      <c r="C271" s="942"/>
      <c r="D271" s="943"/>
      <c r="E271" s="37"/>
      <c r="F271" s="37"/>
      <c r="G271" s="37"/>
      <c r="H271" s="8"/>
      <c r="I271" s="390"/>
      <c r="J271" s="387"/>
      <c r="K271" s="389"/>
      <c r="L271" s="388"/>
      <c r="M271" s="128"/>
      <c r="N271" s="128"/>
      <c r="O271" s="132"/>
    </row>
    <row r="272" spans="1:15" ht="12.75" hidden="1" x14ac:dyDescent="0.2">
      <c r="A272" s="124"/>
      <c r="B272" s="941"/>
      <c r="C272" s="942"/>
      <c r="D272" s="943"/>
      <c r="E272" s="37"/>
      <c r="F272" s="37"/>
      <c r="G272" s="37"/>
      <c r="H272" s="53"/>
      <c r="I272" s="390"/>
      <c r="J272" s="35"/>
      <c r="K272" s="35"/>
      <c r="L272" s="35"/>
      <c r="M272" s="129"/>
      <c r="N272" s="129"/>
      <c r="O272" s="129"/>
    </row>
    <row r="273" spans="1:15" ht="12.75" hidden="1" x14ac:dyDescent="0.2">
      <c r="A273" s="124"/>
      <c r="B273" s="941"/>
      <c r="C273" s="942"/>
      <c r="D273" s="943"/>
      <c r="E273" s="37"/>
      <c r="F273" s="37"/>
      <c r="G273" s="37"/>
      <c r="H273" s="53"/>
    </row>
    <row r="274" spans="1:15" ht="12.75" hidden="1" x14ac:dyDescent="0.2">
      <c r="A274" s="124"/>
      <c r="B274" s="941"/>
      <c r="C274" s="942"/>
      <c r="D274" s="943"/>
      <c r="E274" s="37"/>
      <c r="F274" s="37"/>
      <c r="G274" s="37"/>
      <c r="H274" s="53"/>
      <c r="I274" s="137"/>
      <c r="J274" s="34"/>
      <c r="K274" s="34"/>
      <c r="L274" s="34"/>
      <c r="M274" s="129"/>
      <c r="N274" s="129"/>
      <c r="O274" s="129"/>
    </row>
    <row r="275" spans="1:15" ht="12.75" hidden="1" x14ac:dyDescent="0.2">
      <c r="A275" s="124"/>
      <c r="B275" s="941"/>
      <c r="C275" s="942"/>
      <c r="D275" s="943"/>
      <c r="E275" s="37"/>
      <c r="F275" s="37"/>
      <c r="G275" s="37"/>
      <c r="H275" s="53"/>
    </row>
    <row r="276" spans="1:15" ht="12.75" hidden="1" x14ac:dyDescent="0.2">
      <c r="A276" s="124"/>
      <c r="B276" s="941"/>
      <c r="C276" s="942"/>
      <c r="D276" s="943"/>
      <c r="E276" s="37"/>
      <c r="F276" s="37"/>
      <c r="G276" s="37"/>
      <c r="H276" s="53"/>
    </row>
    <row r="277" spans="1:15" ht="12.75" hidden="1" x14ac:dyDescent="0.2">
      <c r="A277" s="124"/>
      <c r="B277" s="941"/>
      <c r="C277" s="942"/>
      <c r="D277" s="943"/>
      <c r="E277" s="37"/>
      <c r="F277" s="37"/>
      <c r="G277" s="37"/>
      <c r="H277" s="53"/>
    </row>
    <row r="278" spans="1:15" ht="12.75" hidden="1" x14ac:dyDescent="0.2">
      <c r="A278" s="124"/>
      <c r="B278" s="941"/>
      <c r="C278" s="942"/>
      <c r="D278" s="943"/>
      <c r="E278" s="37"/>
      <c r="F278" s="37"/>
      <c r="G278" s="37"/>
      <c r="H278" s="53"/>
      <c r="I278" s="947"/>
      <c r="J278" s="948"/>
      <c r="K278" s="948"/>
      <c r="L278" s="948"/>
      <c r="M278" s="948"/>
      <c r="N278" s="948"/>
      <c r="O278" s="949"/>
    </row>
    <row r="279" spans="1:15" ht="12.75" hidden="1" customHeight="1" x14ac:dyDescent="0.2">
      <c r="A279" s="306"/>
      <c r="B279" s="941"/>
      <c r="C279" s="942"/>
      <c r="D279" s="943"/>
      <c r="E279" s="129"/>
      <c r="F279" s="129"/>
      <c r="G279" s="129"/>
      <c r="H279" s="53"/>
      <c r="I279" s="950"/>
      <c r="J279" s="951"/>
      <c r="K279" s="951"/>
      <c r="L279" s="951"/>
      <c r="M279" s="951"/>
      <c r="N279" s="951"/>
      <c r="O279" s="952"/>
    </row>
    <row r="280" spans="1:15" ht="12.75" hidden="1" x14ac:dyDescent="0.2">
      <c r="A280" s="938"/>
      <c r="B280" s="939"/>
      <c r="C280" s="939"/>
      <c r="D280" s="939"/>
      <c r="E280" s="939"/>
      <c r="F280" s="939"/>
      <c r="G280" s="940"/>
      <c r="H280" s="53"/>
      <c r="I280" s="17"/>
      <c r="J280" s="18"/>
      <c r="K280" s="18"/>
      <c r="L280" s="18"/>
      <c r="M280" s="18"/>
      <c r="N280" s="18"/>
      <c r="O280" s="18"/>
    </row>
    <row r="281" spans="1:15" ht="12.75" hidden="1" x14ac:dyDescent="0.2">
      <c r="A281" s="124"/>
      <c r="B281" s="941"/>
      <c r="C281" s="942"/>
      <c r="D281" s="943"/>
      <c r="E281" s="37"/>
      <c r="F281" s="37"/>
      <c r="G281" s="37"/>
      <c r="H281" s="53"/>
      <c r="I281" s="53"/>
      <c r="J281" s="53"/>
      <c r="K281" s="53"/>
      <c r="L281" s="14"/>
      <c r="M281" s="54"/>
    </row>
    <row r="282" spans="1:15" ht="12.75" hidden="1" x14ac:dyDescent="0.2">
      <c r="A282" s="124"/>
      <c r="B282" s="941"/>
      <c r="C282" s="942"/>
      <c r="D282" s="943"/>
      <c r="E282" s="37"/>
      <c r="F282" s="37"/>
      <c r="G282" s="37"/>
      <c r="H282" s="53"/>
    </row>
    <row r="283" spans="1:15" ht="12.75" hidden="1" x14ac:dyDescent="0.2">
      <c r="A283" s="124"/>
      <c r="B283" s="941"/>
      <c r="C283" s="942"/>
      <c r="D283" s="943"/>
      <c r="E283" s="37"/>
      <c r="F283" s="37"/>
      <c r="G283" s="37"/>
      <c r="H283" s="53"/>
      <c r="I283" s="252"/>
      <c r="J283" s="1009"/>
      <c r="K283" s="1010"/>
      <c r="L283" s="1011"/>
      <c r="M283" s="129"/>
      <c r="N283" s="129"/>
      <c r="O283" s="129"/>
    </row>
    <row r="284" spans="1:15" ht="12.75" hidden="1" x14ac:dyDescent="0.2">
      <c r="A284" s="124"/>
      <c r="B284" s="941"/>
      <c r="C284" s="942"/>
      <c r="D284" s="943"/>
      <c r="E284" s="37"/>
      <c r="F284" s="37"/>
      <c r="G284" s="37"/>
      <c r="H284" s="53"/>
      <c r="I284" s="318"/>
      <c r="J284" s="1009"/>
      <c r="K284" s="1010"/>
      <c r="L284" s="1011"/>
      <c r="M284" s="128"/>
      <c r="N284" s="128"/>
      <c r="O284" s="132"/>
    </row>
    <row r="285" spans="1:15" ht="12.75" hidden="1" x14ac:dyDescent="0.2">
      <c r="A285" s="124"/>
      <c r="B285" s="941"/>
      <c r="C285" s="942"/>
      <c r="D285" s="943"/>
      <c r="E285" s="37"/>
      <c r="F285" s="37"/>
      <c r="G285" s="37"/>
      <c r="H285" s="53"/>
      <c r="I285" s="315"/>
      <c r="J285" s="1009"/>
      <c r="K285" s="1010"/>
      <c r="L285" s="1011"/>
      <c r="M285" s="128"/>
      <c r="N285" s="128"/>
      <c r="O285" s="132"/>
    </row>
    <row r="286" spans="1:15" ht="12.75" hidden="1" x14ac:dyDescent="0.2">
      <c r="A286" s="124"/>
      <c r="B286" s="941"/>
      <c r="C286" s="942"/>
      <c r="D286" s="943"/>
      <c r="E286" s="37"/>
      <c r="F286" s="37"/>
      <c r="G286" s="37"/>
      <c r="H286" s="53"/>
      <c r="I286" s="315"/>
      <c r="J286" s="1009"/>
      <c r="K286" s="1010"/>
      <c r="L286" s="1011"/>
      <c r="M286" s="128"/>
      <c r="N286" s="128"/>
      <c r="O286" s="132"/>
    </row>
    <row r="287" spans="1:15" ht="12.75" hidden="1" x14ac:dyDescent="0.2">
      <c r="A287" s="124"/>
      <c r="B287" s="941"/>
      <c r="C287" s="942"/>
      <c r="D287" s="943"/>
      <c r="E287" s="37"/>
      <c r="F287" s="37"/>
      <c r="G287" s="37"/>
      <c r="H287" s="53"/>
      <c r="I287" s="315"/>
      <c r="J287" s="998"/>
      <c r="K287" s="998"/>
      <c r="L287" s="998"/>
      <c r="M287" s="344" t="str">
        <f>IF(SUM(M284:M286)=M283,"OK","STOP")</f>
        <v>OK</v>
      </c>
      <c r="N287" s="344" t="str">
        <f>IF(SUM(N284:N286)=N283,"OK","STOP")</f>
        <v>OK</v>
      </c>
      <c r="O287" s="344" t="str">
        <f>IF(SUM(O284:O286)=O283,"OK","STOP")</f>
        <v>OK</v>
      </c>
    </row>
    <row r="288" spans="1:15" ht="12.75" hidden="1" x14ac:dyDescent="0.2">
      <c r="A288" s="124"/>
      <c r="B288" s="941"/>
      <c r="C288" s="942"/>
      <c r="D288" s="943"/>
      <c r="E288" s="129"/>
      <c r="F288" s="129"/>
      <c r="G288" s="129"/>
      <c r="H288" s="53"/>
      <c r="I288" s="421" t="str">
        <f>I250</f>
        <v>Shpjegimet teknike</v>
      </c>
      <c r="J288" s="10"/>
      <c r="K288" s="10"/>
      <c r="L288" s="10"/>
      <c r="M288" s="10"/>
      <c r="N288" s="10"/>
      <c r="O288" s="10"/>
    </row>
    <row r="289" spans="1:15" ht="12.75" hidden="1" x14ac:dyDescent="0.2">
      <c r="A289" s="124"/>
      <c r="B289" s="941"/>
      <c r="C289" s="942"/>
      <c r="D289" s="943"/>
      <c r="E289" s="37"/>
      <c r="F289" s="37"/>
      <c r="G289" s="37"/>
      <c r="H289" s="53"/>
      <c r="I289" s="419">
        <f>M262</f>
        <v>0</v>
      </c>
      <c r="J289" s="983"/>
      <c r="K289" s="984"/>
      <c r="L289" s="984"/>
      <c r="M289" s="984"/>
      <c r="N289" s="984"/>
      <c r="O289" s="985"/>
    </row>
    <row r="290" spans="1:15" ht="12.75" hidden="1" x14ac:dyDescent="0.2">
      <c r="A290" s="124"/>
      <c r="B290" s="971"/>
      <c r="C290" s="972"/>
      <c r="D290" s="973"/>
      <c r="E290" s="37"/>
      <c r="F290" s="37"/>
      <c r="G290" s="37"/>
      <c r="H290" s="53"/>
      <c r="I290" s="420"/>
      <c r="J290" s="986"/>
      <c r="K290" s="987"/>
      <c r="L290" s="987"/>
      <c r="M290" s="987"/>
      <c r="N290" s="987"/>
      <c r="O290" s="988"/>
    </row>
    <row r="291" spans="1:15" ht="12.75" hidden="1" x14ac:dyDescent="0.2">
      <c r="A291" s="252"/>
      <c r="B291" s="941"/>
      <c r="C291" s="942"/>
      <c r="D291" s="311"/>
      <c r="E291" s="308"/>
      <c r="F291" s="308"/>
      <c r="G291" s="308"/>
      <c r="H291" s="53"/>
      <c r="I291" s="419">
        <f>N262</f>
        <v>0</v>
      </c>
      <c r="J291" s="983"/>
      <c r="K291" s="984"/>
      <c r="L291" s="984"/>
      <c r="M291" s="984"/>
      <c r="N291" s="984"/>
      <c r="O291" s="985"/>
    </row>
    <row r="292" spans="1:15" ht="12.75" hidden="1" x14ac:dyDescent="0.2">
      <c r="A292" s="124"/>
      <c r="B292" s="974"/>
      <c r="C292" s="975"/>
      <c r="D292" s="976"/>
      <c r="E292" s="129"/>
      <c r="F292" s="129"/>
      <c r="G292" s="129"/>
      <c r="H292" s="53"/>
      <c r="I292" s="420"/>
      <c r="J292" s="989"/>
      <c r="K292" s="990"/>
      <c r="L292" s="990"/>
      <c r="M292" s="990"/>
      <c r="N292" s="990"/>
      <c r="O292" s="991"/>
    </row>
    <row r="293" spans="1:15" ht="12.75" hidden="1" x14ac:dyDescent="0.2">
      <c r="A293" s="125"/>
      <c r="B293" s="210"/>
      <c r="C293" s="126"/>
      <c r="D293" s="126"/>
      <c r="E293" s="10"/>
      <c r="F293" s="10"/>
      <c r="G293" s="133"/>
      <c r="H293" s="53"/>
      <c r="I293" s="419">
        <f>O262</f>
        <v>0</v>
      </c>
      <c r="J293" s="983"/>
      <c r="K293" s="984"/>
      <c r="L293" s="984"/>
      <c r="M293" s="984"/>
      <c r="N293" s="984"/>
      <c r="O293" s="985"/>
    </row>
    <row r="294" spans="1:15" ht="12.75" hidden="1" x14ac:dyDescent="0.2">
      <c r="A294" s="137"/>
      <c r="B294" s="34"/>
      <c r="C294" s="34"/>
      <c r="D294" s="34"/>
      <c r="E294" s="129"/>
      <c r="F294" s="129"/>
      <c r="G294" s="129"/>
      <c r="H294" s="53"/>
      <c r="I294" s="420"/>
      <c r="J294" s="989"/>
      <c r="K294" s="990"/>
      <c r="L294" s="990"/>
      <c r="M294" s="990"/>
      <c r="N294" s="990"/>
      <c r="O294" s="991"/>
    </row>
  </sheetData>
  <sheetProtection algorithmName="SHA-512" hashValue="+wzFVT69lRnenvuB/tW2d4FP5QIkIJd7ZoATps5n+XMpIlkOXum784MvZ4ReWmsDvdqQGPxB82yg7LI/m6zErA==" saltValue="igB5ADdEiSaOyXSmifd+YA==" spinCount="100000" sheet="1" objects="1" scenarios="1" selectLockedCells="1"/>
  <mergeCells count="338">
    <mergeCell ref="J293:O294"/>
    <mergeCell ref="I153:O153"/>
    <mergeCell ref="I191:O191"/>
    <mergeCell ref="I229:O229"/>
    <mergeCell ref="I72:O72"/>
    <mergeCell ref="I75:O75"/>
    <mergeCell ref="J136:O137"/>
    <mergeCell ref="J138:O139"/>
    <mergeCell ref="J140:O141"/>
    <mergeCell ref="J175:O176"/>
    <mergeCell ref="J177:O178"/>
    <mergeCell ref="J179:O180"/>
    <mergeCell ref="J213:O214"/>
    <mergeCell ref="J133:L133"/>
    <mergeCell ref="J211:L211"/>
    <mergeCell ref="J245:L245"/>
    <mergeCell ref="J246:L246"/>
    <mergeCell ref="J247:L247"/>
    <mergeCell ref="J248:L248"/>
    <mergeCell ref="J249:L249"/>
    <mergeCell ref="J251:O252"/>
    <mergeCell ref="J130:L130"/>
    <mergeCell ref="J172:L172"/>
    <mergeCell ref="J173:L173"/>
    <mergeCell ref="I150:O150"/>
    <mergeCell ref="B144:O144"/>
    <mergeCell ref="B145:O145"/>
    <mergeCell ref="A147:G147"/>
    <mergeCell ref="I147:O147"/>
    <mergeCell ref="J131:L131"/>
    <mergeCell ref="J132:L132"/>
    <mergeCell ref="B124:D124"/>
    <mergeCell ref="B125:D125"/>
    <mergeCell ref="I125:O126"/>
    <mergeCell ref="B126:D126"/>
    <mergeCell ref="A127:G127"/>
    <mergeCell ref="B128:D128"/>
    <mergeCell ref="B129:D129"/>
    <mergeCell ref="B130:D130"/>
    <mergeCell ref="B131:D131"/>
    <mergeCell ref="B132:D132"/>
    <mergeCell ref="B156:D156"/>
    <mergeCell ref="B157:D157"/>
    <mergeCell ref="B158:D158"/>
    <mergeCell ref="A152:G152"/>
    <mergeCell ref="A153:G153"/>
    <mergeCell ref="B154:D154"/>
    <mergeCell ref="B155:D155"/>
    <mergeCell ref="B138:C138"/>
    <mergeCell ref="B139:D139"/>
    <mergeCell ref="I188:O188"/>
    <mergeCell ref="B173:D173"/>
    <mergeCell ref="B174:D174"/>
    <mergeCell ref="B175:D175"/>
    <mergeCell ref="B176:D176"/>
    <mergeCell ref="B177:C177"/>
    <mergeCell ref="B178:D178"/>
    <mergeCell ref="B183:O183"/>
    <mergeCell ref="B184:O184"/>
    <mergeCell ref="A185:G185"/>
    <mergeCell ref="I185:O185"/>
    <mergeCell ref="I164:O165"/>
    <mergeCell ref="B165:D165"/>
    <mergeCell ref="B163:D163"/>
    <mergeCell ref="B164:D164"/>
    <mergeCell ref="J169:L169"/>
    <mergeCell ref="J170:L170"/>
    <mergeCell ref="J171:L171"/>
    <mergeCell ref="B287:D287"/>
    <mergeCell ref="B288:D288"/>
    <mergeCell ref="B273:D273"/>
    <mergeCell ref="B274:D274"/>
    <mergeCell ref="B275:D275"/>
    <mergeCell ref="B276:D276"/>
    <mergeCell ref="B277:D277"/>
    <mergeCell ref="B270:D270"/>
    <mergeCell ref="B271:D271"/>
    <mergeCell ref="B272:D272"/>
    <mergeCell ref="A266:G266"/>
    <mergeCell ref="A267:G267"/>
    <mergeCell ref="B268:D268"/>
    <mergeCell ref="B269:D269"/>
    <mergeCell ref="I264:O264"/>
    <mergeCell ref="B253:C253"/>
    <mergeCell ref="B254:D254"/>
    <mergeCell ref="B289:D289"/>
    <mergeCell ref="B290:D290"/>
    <mergeCell ref="B291:C291"/>
    <mergeCell ref="B292:D292"/>
    <mergeCell ref="I278:O279"/>
    <mergeCell ref="B279:D279"/>
    <mergeCell ref="A280:G280"/>
    <mergeCell ref="B281:D281"/>
    <mergeCell ref="B282:D282"/>
    <mergeCell ref="B283:D283"/>
    <mergeCell ref="B284:D284"/>
    <mergeCell ref="B285:D285"/>
    <mergeCell ref="B286:D286"/>
    <mergeCell ref="J283:L283"/>
    <mergeCell ref="J284:L284"/>
    <mergeCell ref="J285:L285"/>
    <mergeCell ref="J286:L286"/>
    <mergeCell ref="J287:L287"/>
    <mergeCell ref="J289:O290"/>
    <mergeCell ref="J291:O292"/>
    <mergeCell ref="B278:D278"/>
    <mergeCell ref="B259:O259"/>
    <mergeCell ref="B260:O260"/>
    <mergeCell ref="A261:G261"/>
    <mergeCell ref="I261:O261"/>
    <mergeCell ref="J253:O254"/>
    <mergeCell ref="J255:O256"/>
    <mergeCell ref="B244:D244"/>
    <mergeCell ref="B245:D245"/>
    <mergeCell ref="B246:D246"/>
    <mergeCell ref="B247:D247"/>
    <mergeCell ref="B248:D248"/>
    <mergeCell ref="B249:D249"/>
    <mergeCell ref="B250:D250"/>
    <mergeCell ref="B251:D251"/>
    <mergeCell ref="B252:D252"/>
    <mergeCell ref="B239:D239"/>
    <mergeCell ref="B240:D240"/>
    <mergeCell ref="I240:O241"/>
    <mergeCell ref="B241:D241"/>
    <mergeCell ref="A242:G242"/>
    <mergeCell ref="B243:D243"/>
    <mergeCell ref="B234:D234"/>
    <mergeCell ref="B235:D235"/>
    <mergeCell ref="B236:D236"/>
    <mergeCell ref="B237:D237"/>
    <mergeCell ref="B238:D238"/>
    <mergeCell ref="B231:D231"/>
    <mergeCell ref="B232:D232"/>
    <mergeCell ref="B233:D233"/>
    <mergeCell ref="A228:G228"/>
    <mergeCell ref="A229:G229"/>
    <mergeCell ref="B230:D230"/>
    <mergeCell ref="A223:G223"/>
    <mergeCell ref="I223:O223"/>
    <mergeCell ref="I226:O226"/>
    <mergeCell ref="B213:D213"/>
    <mergeCell ref="B214:D214"/>
    <mergeCell ref="B215:C215"/>
    <mergeCell ref="B216:D216"/>
    <mergeCell ref="B221:O221"/>
    <mergeCell ref="B222:O222"/>
    <mergeCell ref="J215:O216"/>
    <mergeCell ref="J217:O218"/>
    <mergeCell ref="A204:G204"/>
    <mergeCell ref="B205:D205"/>
    <mergeCell ref="B206:D206"/>
    <mergeCell ref="B207:D207"/>
    <mergeCell ref="B208:D208"/>
    <mergeCell ref="B209:D209"/>
    <mergeCell ref="B210:D210"/>
    <mergeCell ref="B211:D211"/>
    <mergeCell ref="B212:D212"/>
    <mergeCell ref="J207:L207"/>
    <mergeCell ref="J208:L208"/>
    <mergeCell ref="J209:L209"/>
    <mergeCell ref="J210:L210"/>
    <mergeCell ref="B200:D200"/>
    <mergeCell ref="B201:D201"/>
    <mergeCell ref="B202:D202"/>
    <mergeCell ref="I202:O203"/>
    <mergeCell ref="B203:D203"/>
    <mergeCell ref="B195:D195"/>
    <mergeCell ref="B196:D196"/>
    <mergeCell ref="B197:D197"/>
    <mergeCell ref="B198:D198"/>
    <mergeCell ref="B194:D194"/>
    <mergeCell ref="J187:K187"/>
    <mergeCell ref="A190:G190"/>
    <mergeCell ref="A191:G191"/>
    <mergeCell ref="B199:D199"/>
    <mergeCell ref="B133:D133"/>
    <mergeCell ref="B134:D134"/>
    <mergeCell ref="B135:D135"/>
    <mergeCell ref="B136:D136"/>
    <mergeCell ref="B137:D137"/>
    <mergeCell ref="B192:D192"/>
    <mergeCell ref="B193:D193"/>
    <mergeCell ref="J134:L134"/>
    <mergeCell ref="A166:G166"/>
    <mergeCell ref="B167:D167"/>
    <mergeCell ref="B168:D168"/>
    <mergeCell ref="B169:D169"/>
    <mergeCell ref="B170:D170"/>
    <mergeCell ref="B171:D171"/>
    <mergeCell ref="B172:D172"/>
    <mergeCell ref="B159:D159"/>
    <mergeCell ref="B160:D160"/>
    <mergeCell ref="B161:D161"/>
    <mergeCell ref="B162:D162"/>
    <mergeCell ref="B119:D119"/>
    <mergeCell ref="B120:D120"/>
    <mergeCell ref="B121:D121"/>
    <mergeCell ref="B122:D122"/>
    <mergeCell ref="B123:D123"/>
    <mergeCell ref="B105:O105"/>
    <mergeCell ref="B106:O106"/>
    <mergeCell ref="J95:L95"/>
    <mergeCell ref="J97:O98"/>
    <mergeCell ref="J99:O100"/>
    <mergeCell ref="J101:O102"/>
    <mergeCell ref="B116:D116"/>
    <mergeCell ref="B117:D117"/>
    <mergeCell ref="B118:D118"/>
    <mergeCell ref="A113:G113"/>
    <mergeCell ref="A114:G114"/>
    <mergeCell ref="B115:D115"/>
    <mergeCell ref="A108:G108"/>
    <mergeCell ref="I108:O108"/>
    <mergeCell ref="I111:O111"/>
    <mergeCell ref="I114:O114"/>
    <mergeCell ref="I86:O87"/>
    <mergeCell ref="B87:D87"/>
    <mergeCell ref="A88:G88"/>
    <mergeCell ref="B89:D89"/>
    <mergeCell ref="B90:D90"/>
    <mergeCell ref="B97:D97"/>
    <mergeCell ref="B98:D98"/>
    <mergeCell ref="B99:C99"/>
    <mergeCell ref="B100:D100"/>
    <mergeCell ref="J91:L91"/>
    <mergeCell ref="J92:L92"/>
    <mergeCell ref="J93:L93"/>
    <mergeCell ref="J94:L94"/>
    <mergeCell ref="B91:D91"/>
    <mergeCell ref="B92:D92"/>
    <mergeCell ref="B93:D93"/>
    <mergeCell ref="B94:D94"/>
    <mergeCell ref="B95:D95"/>
    <mergeCell ref="B96:D96"/>
    <mergeCell ref="B79:D79"/>
    <mergeCell ref="B80:D80"/>
    <mergeCell ref="B81:D81"/>
    <mergeCell ref="B82:D82"/>
    <mergeCell ref="B83:D83"/>
    <mergeCell ref="B84:D84"/>
    <mergeCell ref="B85:D85"/>
    <mergeCell ref="B86:D86"/>
    <mergeCell ref="A75:G75"/>
    <mergeCell ref="B76:D76"/>
    <mergeCell ref="B77:D77"/>
    <mergeCell ref="B78:D78"/>
    <mergeCell ref="A74:G74"/>
    <mergeCell ref="B67:O67"/>
    <mergeCell ref="A69:G69"/>
    <mergeCell ref="I69:O69"/>
    <mergeCell ref="A57:K57"/>
    <mergeCell ref="A58:L58"/>
    <mergeCell ref="A59:L59"/>
    <mergeCell ref="A60:K60"/>
    <mergeCell ref="A61:L61"/>
    <mergeCell ref="A62:L62"/>
    <mergeCell ref="A63:K63"/>
    <mergeCell ref="B66:O66"/>
    <mergeCell ref="A53:L53"/>
    <mergeCell ref="A54:K54"/>
    <mergeCell ref="A55:L55"/>
    <mergeCell ref="A56:L56"/>
    <mergeCell ref="B41:D41"/>
    <mergeCell ref="B42:D42"/>
    <mergeCell ref="B43:D43"/>
    <mergeCell ref="B44:D44"/>
    <mergeCell ref="B45:C45"/>
    <mergeCell ref="B46:D46"/>
    <mergeCell ref="J43:O48"/>
    <mergeCell ref="J41:L41"/>
    <mergeCell ref="A34:G34"/>
    <mergeCell ref="B35:D35"/>
    <mergeCell ref="B36:D36"/>
    <mergeCell ref="B37:D37"/>
    <mergeCell ref="B38:D38"/>
    <mergeCell ref="B39:D39"/>
    <mergeCell ref="B40:D40"/>
    <mergeCell ref="A50:O50"/>
    <mergeCell ref="A52:L52"/>
    <mergeCell ref="J37:L37"/>
    <mergeCell ref="B27:D27"/>
    <mergeCell ref="B28:D28"/>
    <mergeCell ref="B29:D29"/>
    <mergeCell ref="B30:D30"/>
    <mergeCell ref="B31:D31"/>
    <mergeCell ref="B32:D32"/>
    <mergeCell ref="A21:G21"/>
    <mergeCell ref="B22:D22"/>
    <mergeCell ref="I22:O22"/>
    <mergeCell ref="B23:D23"/>
    <mergeCell ref="J23:L26"/>
    <mergeCell ref="B24:D24"/>
    <mergeCell ref="B25:D25"/>
    <mergeCell ref="B26:D26"/>
    <mergeCell ref="I32:O33"/>
    <mergeCell ref="B33:D33"/>
    <mergeCell ref="A15:G15"/>
    <mergeCell ref="I15:O15"/>
    <mergeCell ref="I18:O18"/>
    <mergeCell ref="A20:G20"/>
    <mergeCell ref="A11:B11"/>
    <mergeCell ref="C11:H11"/>
    <mergeCell ref="I11:K11"/>
    <mergeCell ref="L11:O11"/>
    <mergeCell ref="A13:O13"/>
    <mergeCell ref="B14:O14"/>
    <mergeCell ref="A17:G17"/>
    <mergeCell ref="A9:B9"/>
    <mergeCell ref="C9:H9"/>
    <mergeCell ref="I9:K9"/>
    <mergeCell ref="L9:O9"/>
    <mergeCell ref="A10:B10"/>
    <mergeCell ref="C10:H10"/>
    <mergeCell ref="I10:K10"/>
    <mergeCell ref="L10:O10"/>
    <mergeCell ref="A7:B7"/>
    <mergeCell ref="C7:H7"/>
    <mergeCell ref="I7:K7"/>
    <mergeCell ref="L7:O7"/>
    <mergeCell ref="A8:B8"/>
    <mergeCell ref="C8:H8"/>
    <mergeCell ref="I8:K8"/>
    <mergeCell ref="L8:O8"/>
    <mergeCell ref="A5:B5"/>
    <mergeCell ref="C5:H5"/>
    <mergeCell ref="I5:K5"/>
    <mergeCell ref="L5:O5"/>
    <mergeCell ref="A6:B6"/>
    <mergeCell ref="C6:H6"/>
    <mergeCell ref="I6:K6"/>
    <mergeCell ref="L6:O6"/>
    <mergeCell ref="B1:O1"/>
    <mergeCell ref="B2:O2"/>
    <mergeCell ref="A3:B3"/>
    <mergeCell ref="C3:O3"/>
    <mergeCell ref="A4:B4"/>
    <mergeCell ref="C4:O4"/>
  </mergeCells>
  <dataValidations disablePrompts="1" count="1">
    <dataValidation type="whole" errorStyle="warning" allowBlank="1" showInputMessage="1" showErrorMessage="1" errorTitle="CEILING TOO DEEP" sqref="M54:O54 M57:O57 M60:O60 M63:O65">
      <formula1>0</formula1>
      <formula2>1000000000</formula2>
    </dataValidation>
  </dataValidations>
  <pageMargins left="0.78740157480314965" right="0.70866141732283472" top="0.98425196850393704" bottom="0.78740157480314965" header="0.43307086614173229" footer="0.31496062992125984"/>
  <pageSetup paperSize="256" scale="77" fitToHeight="0" orientation="landscape" r:id="rId1"/>
  <headerFooter>
    <oddHeader>&amp;LPROGRAMI BUXHETOR AFATMESËM&amp;C&amp;8 28 Shkurt 2019&amp;R&amp;A</oddHeader>
    <oddFooter>&amp;L&amp;8Copyright for Albania: Ministry of Finance and Economy / Local Finance Directory&amp;R1</oddFooter>
  </headerFooter>
  <rowBreaks count="8" manualBreakCount="8">
    <brk id="12" max="16383" man="1"/>
    <brk id="49" max="16383" man="1"/>
    <brk id="65" max="16383" man="1"/>
    <brk id="104" max="16383" man="1"/>
    <brk id="143" max="16383" man="1"/>
    <brk id="182" max="16383" man="1"/>
    <brk id="220" max="16383" man="1"/>
    <brk id="258" max="16383" man="1"/>
  </row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4">
    <tabColor rgb="FFFF0000"/>
    <pageSetUpPr fitToPage="1"/>
  </sheetPr>
  <dimension ref="A1:O294"/>
  <sheetViews>
    <sheetView showGridLines="0" topLeftCell="A57" zoomScaleNormal="100" workbookViewId="0">
      <selection activeCell="J99" sqref="J99:O100"/>
    </sheetView>
  </sheetViews>
  <sheetFormatPr defaultColWidth="9.140625" defaultRowHeight="17.25" customHeight="1" x14ac:dyDescent="0.2"/>
  <cols>
    <col min="1" max="1" width="25.85546875" style="98" customWidth="1"/>
    <col min="2" max="7" width="9" style="98" customWidth="1"/>
    <col min="8" max="8" width="2.7109375" style="98" customWidth="1"/>
    <col min="9" max="9" width="29.85546875" style="98" customWidth="1"/>
    <col min="10" max="15" width="9" style="98" customWidth="1"/>
    <col min="16" max="16384" width="9.140625" style="98"/>
  </cols>
  <sheetData>
    <row r="1" spans="1:15" ht="13.5" customHeight="1" x14ac:dyDescent="0.2">
      <c r="A1" s="342" t="str">
        <f>'(B2) Struktura Organizative'!A5</f>
        <v>Numër</v>
      </c>
      <c r="B1" s="1008" t="str">
        <f>'(B2) Struktura Organizative'!B5</f>
        <v>Emri i Nënfunksionit</v>
      </c>
      <c r="C1" s="1008"/>
      <c r="D1" s="1008"/>
      <c r="E1" s="1008"/>
      <c r="F1" s="1008"/>
      <c r="G1" s="1008"/>
      <c r="H1" s="1008"/>
      <c r="I1" s="1008"/>
      <c r="J1" s="1008"/>
      <c r="K1" s="1008"/>
      <c r="L1" s="1008"/>
      <c r="M1" s="1008"/>
      <c r="N1" s="1008"/>
      <c r="O1" s="1008"/>
    </row>
    <row r="2" spans="1:15" s="121" customFormat="1" ht="18.75" customHeight="1" x14ac:dyDescent="0.25">
      <c r="A2" s="310" t="str">
        <f>'(G1) Fjalori'!A75</f>
        <v>Nënfunksioni 12</v>
      </c>
      <c r="B2" s="835" t="str">
        <f>+VLOOKUP($A2,'(B2) Struktura Organizative'!$A7:$E68,2,FALSE)</f>
        <v>053 Reduktimi i ndotjes</v>
      </c>
      <c r="C2" s="835"/>
      <c r="D2" s="835"/>
      <c r="E2" s="835"/>
      <c r="F2" s="835"/>
      <c r="G2" s="835"/>
      <c r="H2" s="835"/>
      <c r="I2" s="835"/>
      <c r="J2" s="835"/>
      <c r="K2" s="835"/>
      <c r="L2" s="835"/>
      <c r="M2" s="835"/>
      <c r="N2" s="835"/>
      <c r="O2" s="835"/>
    </row>
    <row r="3" spans="1:15" ht="12.75" customHeight="1" x14ac:dyDescent="0.2">
      <c r="A3" s="925" t="str">
        <f>'(B2) Struktura Organizative'!C5</f>
        <v>Drejtoria / Departamenti</v>
      </c>
      <c r="B3" s="926"/>
      <c r="C3" s="925" t="str">
        <f>'(B2) Struktura Organizative'!D5</f>
        <v>Kryetari i programit</v>
      </c>
      <c r="D3" s="927"/>
      <c r="E3" s="927"/>
      <c r="F3" s="927"/>
      <c r="G3" s="927"/>
      <c r="H3" s="927"/>
      <c r="I3" s="927"/>
      <c r="J3" s="927"/>
      <c r="K3" s="927"/>
      <c r="L3" s="927"/>
      <c r="M3" s="927"/>
      <c r="N3" s="927"/>
      <c r="O3" s="926"/>
    </row>
    <row r="4" spans="1:15" ht="12.75" customHeight="1" x14ac:dyDescent="0.2">
      <c r="A4" s="928"/>
      <c r="B4" s="929"/>
      <c r="C4" s="930">
        <f>+VLOOKUP($A2,'(B2) Struktura Organizative'!$A7:$E68,4,FALSE)</f>
        <v>0</v>
      </c>
      <c r="D4" s="931"/>
      <c r="E4" s="931"/>
      <c r="F4" s="931"/>
      <c r="G4" s="931"/>
      <c r="H4" s="931"/>
      <c r="I4" s="931"/>
      <c r="J4" s="931"/>
      <c r="K4" s="931"/>
      <c r="L4" s="931"/>
      <c r="M4" s="931"/>
      <c r="N4" s="931"/>
      <c r="O4" s="932"/>
    </row>
    <row r="5" spans="1:15" ht="27" customHeight="1" x14ac:dyDescent="0.2">
      <c r="A5" s="919"/>
      <c r="B5" s="920"/>
      <c r="C5" s="921" t="str">
        <f>'(B3) Struktura Funksionale'!C5</f>
        <v>Emri i programit</v>
      </c>
      <c r="D5" s="922"/>
      <c r="E5" s="922"/>
      <c r="F5" s="922"/>
      <c r="G5" s="922"/>
      <c r="H5" s="923"/>
      <c r="I5" s="921" t="str">
        <f>'(B3) Struktura Funksionale'!D5</f>
        <v>Programi:  detyrueshme / shtesë</v>
      </c>
      <c r="J5" s="922"/>
      <c r="K5" s="923"/>
      <c r="L5" s="924" t="str">
        <f>'(B3) Struktura Funksionale'!E5</f>
        <v>Programi: I veti / I deleguar / Transferuar</v>
      </c>
      <c r="M5" s="924"/>
      <c r="N5" s="924"/>
      <c r="O5" s="924"/>
    </row>
    <row r="6" spans="1:15" ht="13.5" customHeight="1" x14ac:dyDescent="0.2">
      <c r="A6" s="914" t="str">
        <f>'(B3) Struktura Funksionale'!A68</f>
        <v>Programi 12a</v>
      </c>
      <c r="B6" s="915"/>
      <c r="C6" s="916" t="str">
        <f>VLOOKUP($A6,'(B3) Struktura Funksionale'!$A$7:$E$146,3,FALSE)</f>
        <v>Programet e mbrojtjes së mjedisit</v>
      </c>
      <c r="D6" s="917"/>
      <c r="E6" s="917"/>
      <c r="F6" s="917"/>
      <c r="G6" s="917"/>
      <c r="H6" s="918"/>
      <c r="I6" s="916" t="str">
        <f>VLOOKUP($A6,'(B3) Struktura Funksionale'!$A$7:$E$146,4,FALSE)</f>
        <v>E detyrueshme</v>
      </c>
      <c r="J6" s="917"/>
      <c r="K6" s="918"/>
      <c r="L6" s="916" t="str">
        <f>VLOOKUP($A6,'(B3) Struktura Funksionale'!$A$7:$E$146,5,FALSE)</f>
        <v>I veti</v>
      </c>
      <c r="M6" s="917"/>
      <c r="N6" s="917"/>
      <c r="O6" s="918"/>
    </row>
    <row r="7" spans="1:15" ht="13.5" customHeight="1" x14ac:dyDescent="0.2">
      <c r="A7" s="914" t="str">
        <f>'(B3) Struktura Funksionale'!A69</f>
        <v>Programi 12b</v>
      </c>
      <c r="B7" s="915"/>
      <c r="C7" s="916">
        <f>VLOOKUP($A7,'(B3) Struktura Funksionale'!$A$7:$E$146,3,FALSE)</f>
        <v>0</v>
      </c>
      <c r="D7" s="917"/>
      <c r="E7" s="917"/>
      <c r="F7" s="917"/>
      <c r="G7" s="917"/>
      <c r="H7" s="918"/>
      <c r="I7" s="916">
        <f>VLOOKUP($A7,'(B3) Struktura Funksionale'!$A$7:$E$146,4,FALSE)</f>
        <v>0</v>
      </c>
      <c r="J7" s="917"/>
      <c r="K7" s="918"/>
      <c r="L7" s="916">
        <f>VLOOKUP($A7,'(B3) Struktura Funksionale'!$A$7:$E$146,5,FALSE)</f>
        <v>0</v>
      </c>
      <c r="M7" s="917"/>
      <c r="N7" s="917"/>
      <c r="O7" s="918"/>
    </row>
    <row r="8" spans="1:15" ht="13.5" customHeight="1" x14ac:dyDescent="0.2">
      <c r="A8" s="914" t="str">
        <f>'(B3) Struktura Funksionale'!A70</f>
        <v>Programi 12c</v>
      </c>
      <c r="B8" s="915"/>
      <c r="C8" s="916">
        <f>VLOOKUP($A8,'(B3) Struktura Funksionale'!$A$7:$E$146,3,FALSE)</f>
        <v>0</v>
      </c>
      <c r="D8" s="917"/>
      <c r="E8" s="917"/>
      <c r="F8" s="917"/>
      <c r="G8" s="917"/>
      <c r="H8" s="918"/>
      <c r="I8" s="916">
        <f>VLOOKUP($A8,'(B3) Struktura Funksionale'!$A$7:$E$146,4,FALSE)</f>
        <v>0</v>
      </c>
      <c r="J8" s="917"/>
      <c r="K8" s="918"/>
      <c r="L8" s="916">
        <f>VLOOKUP($A8,'(B3) Struktura Funksionale'!$A$7:$E$146,5,FALSE)</f>
        <v>0</v>
      </c>
      <c r="M8" s="917"/>
      <c r="N8" s="917"/>
      <c r="O8" s="918"/>
    </row>
    <row r="9" spans="1:15" ht="13.5" hidden="1" customHeight="1" x14ac:dyDescent="0.2">
      <c r="A9" s="914"/>
      <c r="B9" s="915"/>
      <c r="C9" s="916"/>
      <c r="D9" s="917"/>
      <c r="E9" s="917"/>
      <c r="F9" s="917"/>
      <c r="G9" s="917"/>
      <c r="H9" s="918"/>
      <c r="I9" s="916"/>
      <c r="J9" s="917"/>
      <c r="K9" s="918"/>
      <c r="L9" s="916"/>
      <c r="M9" s="917"/>
      <c r="N9" s="917"/>
      <c r="O9" s="918"/>
    </row>
    <row r="10" spans="1:15" ht="13.5" hidden="1" customHeight="1" x14ac:dyDescent="0.2">
      <c r="A10" s="914"/>
      <c r="B10" s="915"/>
      <c r="C10" s="916"/>
      <c r="D10" s="917"/>
      <c r="E10" s="917"/>
      <c r="F10" s="917"/>
      <c r="G10" s="917"/>
      <c r="H10" s="918"/>
      <c r="I10" s="916"/>
      <c r="J10" s="917"/>
      <c r="K10" s="918"/>
      <c r="L10" s="916"/>
      <c r="M10" s="917"/>
      <c r="N10" s="917"/>
      <c r="O10" s="918"/>
    </row>
    <row r="11" spans="1:15" ht="13.5" hidden="1" customHeight="1" x14ac:dyDescent="0.2">
      <c r="A11" s="914"/>
      <c r="B11" s="915"/>
      <c r="C11" s="916"/>
      <c r="D11" s="917"/>
      <c r="E11" s="917"/>
      <c r="F11" s="917"/>
      <c r="G11" s="917"/>
      <c r="H11" s="918"/>
      <c r="I11" s="916"/>
      <c r="J11" s="917"/>
      <c r="K11" s="918"/>
      <c r="L11" s="916"/>
      <c r="M11" s="917"/>
      <c r="N11" s="917"/>
      <c r="O11" s="918"/>
    </row>
    <row r="12" spans="1:15" ht="11.25" customHeight="1" x14ac:dyDescent="0.2"/>
    <row r="13" spans="1:15" ht="21" customHeight="1" x14ac:dyDescent="0.25">
      <c r="A13" s="933" t="str">
        <f>'(G1) Fjalori'!A359</f>
        <v>PËRMBLEDHJE E KËRKESËS BUXHETORE</v>
      </c>
      <c r="B13" s="934"/>
      <c r="C13" s="935"/>
      <c r="D13" s="935"/>
      <c r="E13" s="935"/>
      <c r="F13" s="935"/>
      <c r="G13" s="935"/>
      <c r="H13" s="935"/>
      <c r="I13" s="935"/>
      <c r="J13" s="935"/>
      <c r="K13" s="935"/>
      <c r="L13" s="935"/>
      <c r="M13" s="935"/>
      <c r="N13" s="935"/>
      <c r="O13" s="936"/>
    </row>
    <row r="14" spans="1:15" s="214" customFormat="1" ht="21" customHeight="1" x14ac:dyDescent="0.25">
      <c r="A14" s="213" t="str">
        <f>A2</f>
        <v>Nënfunksioni 12</v>
      </c>
      <c r="B14" s="937" t="str">
        <f>B$2</f>
        <v>053 Reduktimi i ndotjes</v>
      </c>
      <c r="C14" s="937"/>
      <c r="D14" s="937"/>
      <c r="E14" s="937"/>
      <c r="F14" s="937"/>
      <c r="G14" s="937"/>
      <c r="H14" s="937"/>
      <c r="I14" s="937"/>
      <c r="J14" s="937"/>
      <c r="K14" s="937"/>
      <c r="L14" s="937"/>
      <c r="M14" s="937"/>
      <c r="N14" s="937"/>
      <c r="O14" s="937"/>
    </row>
    <row r="15" spans="1:15" ht="21" customHeight="1" x14ac:dyDescent="0.2">
      <c r="A15" s="933" t="str">
        <f>'(G1) Fjalori'!A384</f>
        <v>SHPENZIME TË PRITSHME</v>
      </c>
      <c r="B15" s="934"/>
      <c r="C15" s="934"/>
      <c r="D15" s="934"/>
      <c r="E15" s="934"/>
      <c r="F15" s="934"/>
      <c r="G15" s="954"/>
      <c r="H15" s="131"/>
      <c r="I15" s="955" t="str">
        <f>I29</f>
        <v xml:space="preserve">TË ARDHURAT E PRITSHME </v>
      </c>
      <c r="J15" s="934"/>
      <c r="K15" s="934"/>
      <c r="L15" s="934"/>
      <c r="M15" s="934"/>
      <c r="N15" s="934"/>
      <c r="O15" s="954"/>
    </row>
    <row r="16" spans="1:15" s="121" customFormat="1" ht="20.25" customHeight="1" x14ac:dyDescent="0.25">
      <c r="A16" s="211"/>
      <c r="B16" s="249">
        <f>'(B1)Informacion i përgjithshëm '!B5</f>
        <v>2019</v>
      </c>
      <c r="C16" s="249">
        <f>'(B1)Informacion i përgjithshëm '!B6</f>
        <v>2020</v>
      </c>
      <c r="D16" s="249">
        <f>'(B1)Informacion i përgjithshëm '!B7</f>
        <v>2021</v>
      </c>
      <c r="E16" s="250">
        <f>'(B1)Informacion i përgjithshëm '!B8</f>
        <v>2022</v>
      </c>
      <c r="F16" s="250">
        <f>'(B1)Informacion i përgjithshëm '!B9</f>
        <v>2023</v>
      </c>
      <c r="G16" s="250">
        <f>'(B1)Informacion i përgjithshëm '!B10</f>
        <v>2024</v>
      </c>
      <c r="H16" s="212"/>
      <c r="I16" s="307"/>
      <c r="J16" s="249">
        <f t="shared" ref="J16:O16" si="0">B16</f>
        <v>2019</v>
      </c>
      <c r="K16" s="249">
        <f t="shared" si="0"/>
        <v>2020</v>
      </c>
      <c r="L16" s="249">
        <f t="shared" si="0"/>
        <v>2021</v>
      </c>
      <c r="M16" s="250">
        <f t="shared" si="0"/>
        <v>2022</v>
      </c>
      <c r="N16" s="250">
        <f t="shared" si="0"/>
        <v>2023</v>
      </c>
      <c r="O16" s="250">
        <f t="shared" si="0"/>
        <v>2024</v>
      </c>
    </row>
    <row r="17" spans="1:15" ht="12.75" x14ac:dyDescent="0.2">
      <c r="A17" s="953"/>
      <c r="B17" s="953"/>
      <c r="C17" s="953"/>
      <c r="D17" s="953"/>
      <c r="E17" s="953"/>
      <c r="F17" s="953"/>
      <c r="G17" s="953"/>
      <c r="H17" s="131"/>
    </row>
    <row r="18" spans="1:15" ht="12.75" x14ac:dyDescent="0.2">
      <c r="A18" s="137" t="str">
        <f>A15</f>
        <v>SHPENZIME TË PRITSHME</v>
      </c>
      <c r="B18" s="34">
        <f t="shared" ref="B18:G18" si="1">B72+B111+B150+B188+B226+B264</f>
        <v>0</v>
      </c>
      <c r="C18" s="34">
        <f t="shared" si="1"/>
        <v>0</v>
      </c>
      <c r="D18" s="34">
        <f t="shared" si="1"/>
        <v>0</v>
      </c>
      <c r="E18" s="129">
        <f t="shared" si="1"/>
        <v>0</v>
      </c>
      <c r="F18" s="129">
        <f t="shared" si="1"/>
        <v>0</v>
      </c>
      <c r="G18" s="129">
        <f t="shared" si="1"/>
        <v>0</v>
      </c>
      <c r="H18" s="131"/>
      <c r="I18" s="938" t="str">
        <f>'(G1) Fjalori'!A385</f>
        <v>VLERËSIM I ARDHURAVE NGA TARIFAT</v>
      </c>
      <c r="J18" s="939"/>
      <c r="K18" s="939"/>
      <c r="L18" s="939"/>
      <c r="M18" s="939"/>
      <c r="N18" s="939"/>
      <c r="O18" s="940"/>
    </row>
    <row r="19" spans="1:15" ht="12.75" x14ac:dyDescent="0.2">
      <c r="A19" s="125"/>
      <c r="B19" s="210"/>
      <c r="C19" s="126"/>
      <c r="D19" s="126"/>
      <c r="E19" s="10"/>
      <c r="F19" s="10"/>
      <c r="G19" s="133"/>
      <c r="H19" s="10"/>
      <c r="I19" s="137" t="str">
        <f>'(G1) Fjalori'!A388</f>
        <v>VLERËSIM I ARDHURAVE NGA TARIFAT</v>
      </c>
      <c r="J19" s="35">
        <f t="shared" ref="J19:O19" si="2">J73+J112+J151+J189+J227+J265</f>
        <v>0</v>
      </c>
      <c r="K19" s="35">
        <f t="shared" si="2"/>
        <v>0</v>
      </c>
      <c r="L19" s="34">
        <f t="shared" si="2"/>
        <v>0</v>
      </c>
      <c r="M19" s="129">
        <f t="shared" si="2"/>
        <v>0</v>
      </c>
      <c r="N19" s="129">
        <f t="shared" si="2"/>
        <v>0</v>
      </c>
      <c r="O19" s="129">
        <f t="shared" si="2"/>
        <v>0</v>
      </c>
    </row>
    <row r="20" spans="1:15" ht="12.75" x14ac:dyDescent="0.2">
      <c r="A20" s="944" t="str">
        <f>A15</f>
        <v>SHPENZIME TË PRITSHME</v>
      </c>
      <c r="B20" s="945"/>
      <c r="C20" s="945"/>
      <c r="D20" s="945"/>
      <c r="E20" s="945"/>
      <c r="F20" s="945"/>
      <c r="G20" s="946"/>
      <c r="H20" s="10"/>
    </row>
    <row r="21" spans="1:15" ht="12.75" customHeight="1" x14ac:dyDescent="0.2">
      <c r="A21" s="938" t="str">
        <f>'(G1) Fjalori'!A382</f>
        <v>KOSTO DIREKTE PËR PROJEKTET DHE SHPENZIMET KAPITALE</v>
      </c>
      <c r="B21" s="939"/>
      <c r="C21" s="939"/>
      <c r="D21" s="939"/>
      <c r="E21" s="939"/>
      <c r="F21" s="939"/>
      <c r="G21" s="940"/>
      <c r="H21" s="31"/>
    </row>
    <row r="22" spans="1:15" ht="12.75" customHeight="1" x14ac:dyDescent="0.2">
      <c r="A22" s="124" t="str">
        <f>'(G1) Fjalori'!A360</f>
        <v>Pagat</v>
      </c>
      <c r="B22" s="941">
        <f>'(G1) Fjalori'!C360</f>
        <v>600</v>
      </c>
      <c r="C22" s="942"/>
      <c r="D22" s="943"/>
      <c r="E22" s="305">
        <f t="shared" ref="E22:G33" si="3">E76+E115+E154+E192+E230+E268</f>
        <v>0</v>
      </c>
      <c r="F22" s="305">
        <f t="shared" si="3"/>
        <v>0</v>
      </c>
      <c r="G22" s="305">
        <f t="shared" si="3"/>
        <v>0</v>
      </c>
      <c r="H22" s="31"/>
      <c r="I22" s="938" t="str">
        <f>'(G1) Fjalori'!A389</f>
        <v>VLERËSIMI I TË ARDHURAVE ME DESTINACION</v>
      </c>
      <c r="J22" s="939"/>
      <c r="K22" s="939"/>
      <c r="L22" s="939"/>
      <c r="M22" s="939"/>
      <c r="N22" s="939"/>
      <c r="O22" s="940"/>
    </row>
    <row r="23" spans="1:15" ht="12.75" customHeight="1" x14ac:dyDescent="0.2">
      <c r="A23" s="124" t="str">
        <f>'(G1) Fjalori'!A361</f>
        <v>Sigurimet Shoqërore</v>
      </c>
      <c r="B23" s="941">
        <f>'(G1) Fjalori'!C361</f>
        <v>601</v>
      </c>
      <c r="C23" s="942"/>
      <c r="D23" s="943"/>
      <c r="E23" s="305">
        <f t="shared" si="3"/>
        <v>0</v>
      </c>
      <c r="F23" s="305">
        <f t="shared" si="3"/>
        <v>0</v>
      </c>
      <c r="G23" s="305">
        <f t="shared" si="3"/>
        <v>0</v>
      </c>
      <c r="H23" s="31"/>
      <c r="I23" s="252" t="str">
        <f>'(G1) Fjalori'!A390</f>
        <v>Transferta e kushtëzuar</v>
      </c>
      <c r="J23" s="956"/>
      <c r="K23" s="953"/>
      <c r="L23" s="957"/>
      <c r="M23" s="305">
        <f t="shared" ref="M23:O27" si="4">M76+M115+M154+M192+M230+M268</f>
        <v>0</v>
      </c>
      <c r="N23" s="305">
        <f t="shared" si="4"/>
        <v>0</v>
      </c>
      <c r="O23" s="305">
        <f t="shared" si="4"/>
        <v>0</v>
      </c>
    </row>
    <row r="24" spans="1:15" ht="12.75" customHeight="1" x14ac:dyDescent="0.2">
      <c r="A24" s="124" t="str">
        <f>'(G1) Fjalori'!A362</f>
        <v>Mallra dhe shërbime</v>
      </c>
      <c r="B24" s="941">
        <f>'(G1) Fjalori'!C362</f>
        <v>602</v>
      </c>
      <c r="C24" s="942"/>
      <c r="D24" s="943"/>
      <c r="E24" s="305">
        <f t="shared" si="3"/>
        <v>0</v>
      </c>
      <c r="F24" s="305">
        <f t="shared" si="3"/>
        <v>0</v>
      </c>
      <c r="G24" s="305">
        <f t="shared" si="3"/>
        <v>0</v>
      </c>
      <c r="H24" s="53"/>
      <c r="I24" s="252" t="str">
        <f>'(G1) Fjalori'!A391</f>
        <v>Trasferta Specifike</v>
      </c>
      <c r="J24" s="958"/>
      <c r="K24" s="959"/>
      <c r="L24" s="960"/>
      <c r="M24" s="305">
        <f t="shared" si="4"/>
        <v>0</v>
      </c>
      <c r="N24" s="305">
        <f t="shared" si="4"/>
        <v>0</v>
      </c>
      <c r="O24" s="305">
        <f t="shared" si="4"/>
        <v>0</v>
      </c>
    </row>
    <row r="25" spans="1:15" ht="12.75" customHeight="1" x14ac:dyDescent="0.2">
      <c r="A25" s="124" t="str">
        <f>'(G1) Fjalori'!A363</f>
        <v>Subvencione</v>
      </c>
      <c r="B25" s="941">
        <f>'(G1) Fjalori'!C363</f>
        <v>603</v>
      </c>
      <c r="C25" s="942"/>
      <c r="D25" s="943"/>
      <c r="E25" s="305">
        <f t="shared" si="3"/>
        <v>0</v>
      </c>
      <c r="F25" s="305">
        <f t="shared" si="3"/>
        <v>0</v>
      </c>
      <c r="G25" s="305">
        <f t="shared" si="3"/>
        <v>0</v>
      </c>
      <c r="H25" s="8"/>
      <c r="I25" s="252" t="str">
        <f>'(G1) Fjalori'!A392</f>
        <v>Trashëgimi me destinacion</v>
      </c>
      <c r="J25" s="958"/>
      <c r="K25" s="959"/>
      <c r="L25" s="960"/>
      <c r="M25" s="302">
        <f t="shared" si="4"/>
        <v>0</v>
      </c>
      <c r="N25" s="548">
        <f t="shared" si="4"/>
        <v>0</v>
      </c>
      <c r="O25" s="548">
        <f t="shared" si="4"/>
        <v>0</v>
      </c>
    </row>
    <row r="26" spans="1:15" ht="12.75" x14ac:dyDescent="0.2">
      <c r="A26" s="124" t="str">
        <f>'(G1) Fjalori'!A364</f>
        <v>Të tjera transferta korrente të brendshme</v>
      </c>
      <c r="B26" s="941">
        <f>'(G1) Fjalori'!C364</f>
        <v>604</v>
      </c>
      <c r="C26" s="942"/>
      <c r="D26" s="943"/>
      <c r="E26" s="305">
        <f t="shared" si="3"/>
        <v>0</v>
      </c>
      <c r="F26" s="305">
        <f t="shared" si="3"/>
        <v>0</v>
      </c>
      <c r="G26" s="305">
        <f t="shared" si="3"/>
        <v>0</v>
      </c>
      <c r="H26" s="53"/>
      <c r="I26" s="252" t="str">
        <f>'(G1) Fjalori'!A393</f>
        <v>Burime të tjera (përfshirë gjobat)</v>
      </c>
      <c r="J26" s="961"/>
      <c r="K26" s="962"/>
      <c r="L26" s="963"/>
      <c r="M26" s="305">
        <f t="shared" si="4"/>
        <v>0</v>
      </c>
      <c r="N26" s="305">
        <f t="shared" si="4"/>
        <v>0</v>
      </c>
      <c r="O26" s="305">
        <f t="shared" si="4"/>
        <v>0</v>
      </c>
    </row>
    <row r="27" spans="1:15" ht="12.75" x14ac:dyDescent="0.2">
      <c r="A27" s="124" t="str">
        <f>'(G1) Fjalori'!A365</f>
        <v>Transferta korrente të huaja</v>
      </c>
      <c r="B27" s="941">
        <f>'(G1) Fjalori'!C365</f>
        <v>605</v>
      </c>
      <c r="C27" s="942"/>
      <c r="D27" s="943"/>
      <c r="E27" s="305">
        <f t="shared" si="3"/>
        <v>0</v>
      </c>
      <c r="F27" s="305">
        <f t="shared" si="3"/>
        <v>0</v>
      </c>
      <c r="G27" s="305">
        <f t="shared" si="3"/>
        <v>0</v>
      </c>
      <c r="H27" s="53"/>
      <c r="I27" s="252" t="str">
        <f>'(G1) Fjalori'!A394</f>
        <v>VLERËSIMI I TË ARDHURAVE ME DESTINACION</v>
      </c>
      <c r="J27" s="34">
        <f>J80+J119+J158+J196+J234+J272</f>
        <v>0</v>
      </c>
      <c r="K27" s="34">
        <f>K80+K119+K158+K196+K234+K272</f>
        <v>0</v>
      </c>
      <c r="L27" s="34">
        <f>L80+L119+L158+L196+L234+L272</f>
        <v>0</v>
      </c>
      <c r="M27" s="129">
        <f t="shared" si="4"/>
        <v>0</v>
      </c>
      <c r="N27" s="129">
        <f t="shared" si="4"/>
        <v>0</v>
      </c>
      <c r="O27" s="129">
        <f t="shared" si="4"/>
        <v>0</v>
      </c>
    </row>
    <row r="28" spans="1:15" ht="12.75" x14ac:dyDescent="0.2">
      <c r="A28" s="124" t="str">
        <f>'(G1) Fjalori'!A366</f>
        <v>Transferta për Buxhetet Familiare dhe Individët</v>
      </c>
      <c r="B28" s="941">
        <f>'(G1) Fjalori'!C366</f>
        <v>606</v>
      </c>
      <c r="C28" s="942"/>
      <c r="D28" s="943"/>
      <c r="E28" s="305">
        <f t="shared" si="3"/>
        <v>0</v>
      </c>
      <c r="F28" s="305">
        <f t="shared" si="3"/>
        <v>0</v>
      </c>
      <c r="G28" s="305">
        <f t="shared" si="3"/>
        <v>0</v>
      </c>
      <c r="H28" s="53"/>
    </row>
    <row r="29" spans="1:15" ht="12.75" x14ac:dyDescent="0.2">
      <c r="A29" s="124" t="str">
        <f>'(G1) Fjalori'!A367</f>
        <v>Shpenzimet kapitale</v>
      </c>
      <c r="B29" s="941" t="str">
        <f>'(G1) Fjalori'!C367</f>
        <v>230 / 231</v>
      </c>
      <c r="C29" s="942"/>
      <c r="D29" s="943"/>
      <c r="E29" s="305">
        <f t="shared" si="3"/>
        <v>0</v>
      </c>
      <c r="F29" s="305">
        <f t="shared" si="3"/>
        <v>0</v>
      </c>
      <c r="G29" s="305">
        <f t="shared" si="3"/>
        <v>0</v>
      </c>
      <c r="H29" s="53"/>
      <c r="I29" s="137" t="str">
        <f>'(G1) Fjalori'!A395</f>
        <v xml:space="preserve">TË ARDHURAT E PRITSHME </v>
      </c>
      <c r="J29" s="34">
        <f t="shared" ref="J29:O29" si="5">J82+J121+J160+J198+J236+J274</f>
        <v>0</v>
      </c>
      <c r="K29" s="34">
        <f t="shared" si="5"/>
        <v>0</v>
      </c>
      <c r="L29" s="34">
        <f t="shared" si="5"/>
        <v>0</v>
      </c>
      <c r="M29" s="129">
        <f t="shared" si="5"/>
        <v>0</v>
      </c>
      <c r="N29" s="129">
        <f t="shared" si="5"/>
        <v>0</v>
      </c>
      <c r="O29" s="129">
        <f t="shared" si="5"/>
        <v>0</v>
      </c>
    </row>
    <row r="30" spans="1:15" ht="12.75" x14ac:dyDescent="0.2">
      <c r="A30" s="124" t="str">
        <f>'(G1) Fjalori'!A368</f>
        <v>Rezerva</v>
      </c>
      <c r="B30" s="941">
        <f>'(G1) Fjalori'!C368</f>
        <v>609</v>
      </c>
      <c r="C30" s="942"/>
      <c r="D30" s="943"/>
      <c r="E30" s="305">
        <f t="shared" si="3"/>
        <v>0</v>
      </c>
      <c r="F30" s="305">
        <f t="shared" si="3"/>
        <v>0</v>
      </c>
      <c r="G30" s="305">
        <f t="shared" si="3"/>
        <v>0</v>
      </c>
      <c r="H30" s="53"/>
    </row>
    <row r="31" spans="1:15" ht="12.75" x14ac:dyDescent="0.2">
      <c r="A31" s="124" t="str">
        <f>'(G1) Fjalori'!A369</f>
        <v>Interesa per kredi direkte ose bono</v>
      </c>
      <c r="B31" s="941">
        <f>'(G1) Fjalori'!C369</f>
        <v>650</v>
      </c>
      <c r="C31" s="942"/>
      <c r="D31" s="943"/>
      <c r="E31" s="305">
        <f t="shared" si="3"/>
        <v>0</v>
      </c>
      <c r="F31" s="305">
        <f t="shared" si="3"/>
        <v>0</v>
      </c>
      <c r="G31" s="305">
        <f t="shared" si="3"/>
        <v>0</v>
      </c>
      <c r="H31" s="53"/>
    </row>
    <row r="32" spans="1:15" ht="12.75" customHeight="1" x14ac:dyDescent="0.2">
      <c r="A32" s="124" t="str">
        <f>'(G1) Fjalori'!A370</f>
        <v>Të tjera</v>
      </c>
      <c r="B32" s="941" t="str">
        <f>'(G1) Fjalori'!C370</f>
        <v>69 / ?</v>
      </c>
      <c r="C32" s="942"/>
      <c r="D32" s="943"/>
      <c r="E32" s="305">
        <f t="shared" si="3"/>
        <v>0</v>
      </c>
      <c r="F32" s="305">
        <f t="shared" si="3"/>
        <v>0</v>
      </c>
      <c r="G32" s="305">
        <f t="shared" si="3"/>
        <v>0</v>
      </c>
      <c r="H32" s="53"/>
      <c r="I32" s="947" t="str">
        <f>'(G1) Fjalori'!A415</f>
        <v>SHUMA E KËRKUAR NETO</v>
      </c>
      <c r="J32" s="948"/>
      <c r="K32" s="948"/>
      <c r="L32" s="948"/>
      <c r="M32" s="948"/>
      <c r="N32" s="948"/>
      <c r="O32" s="949"/>
    </row>
    <row r="33" spans="1:15" ht="12.75" customHeight="1" x14ac:dyDescent="0.2">
      <c r="A33" s="306" t="str">
        <f>A21</f>
        <v>KOSTO DIREKTE PËR PROJEKTET DHE SHPENZIMET KAPITALE</v>
      </c>
      <c r="B33" s="941"/>
      <c r="C33" s="942"/>
      <c r="D33" s="943"/>
      <c r="E33" s="129">
        <f t="shared" si="3"/>
        <v>0</v>
      </c>
      <c r="F33" s="129">
        <f t="shared" si="3"/>
        <v>0</v>
      </c>
      <c r="G33" s="129">
        <f t="shared" si="3"/>
        <v>0</v>
      </c>
      <c r="H33" s="53"/>
      <c r="I33" s="950"/>
      <c r="J33" s="951"/>
      <c r="K33" s="951"/>
      <c r="L33" s="951"/>
      <c r="M33" s="951"/>
      <c r="N33" s="951"/>
      <c r="O33" s="952"/>
    </row>
    <row r="34" spans="1:15" ht="12.75" x14ac:dyDescent="0.2">
      <c r="A34" s="938" t="str">
        <f>'(G1) Fjalori'!A383</f>
        <v>SHPENZIME KORRENTE</v>
      </c>
      <c r="B34" s="939"/>
      <c r="C34" s="939"/>
      <c r="D34" s="939"/>
      <c r="E34" s="939"/>
      <c r="F34" s="939"/>
      <c r="G34" s="940"/>
      <c r="H34" s="53"/>
      <c r="I34" s="17" t="str">
        <f>I32</f>
        <v>SHUMA E KËRKUAR NETO</v>
      </c>
      <c r="J34" s="18">
        <f t="shared" ref="J34:O34" si="6">J88+J127+J166+J204+J242+J280</f>
        <v>0</v>
      </c>
      <c r="K34" s="18">
        <f t="shared" si="6"/>
        <v>0</v>
      </c>
      <c r="L34" s="18">
        <f t="shared" si="6"/>
        <v>0</v>
      </c>
      <c r="M34" s="18">
        <f t="shared" si="6"/>
        <v>0</v>
      </c>
      <c r="N34" s="18">
        <f t="shared" si="6"/>
        <v>0</v>
      </c>
      <c r="O34" s="18">
        <f t="shared" si="6"/>
        <v>0</v>
      </c>
    </row>
    <row r="35" spans="1:15" ht="12.75" x14ac:dyDescent="0.2">
      <c r="A35" s="124" t="str">
        <f>A22</f>
        <v>Pagat</v>
      </c>
      <c r="B35" s="941">
        <f>B22</f>
        <v>600</v>
      </c>
      <c r="C35" s="942"/>
      <c r="D35" s="943"/>
      <c r="E35" s="305">
        <f t="shared" ref="E35:G46" si="7">E89+E128+E167+E205+E243+E281</f>
        <v>0</v>
      </c>
      <c r="F35" s="305">
        <f t="shared" si="7"/>
        <v>0</v>
      </c>
      <c r="G35" s="305">
        <f t="shared" si="7"/>
        <v>0</v>
      </c>
      <c r="H35" s="53"/>
      <c r="I35" s="53"/>
      <c r="J35" s="53"/>
      <c r="K35" s="53"/>
      <c r="L35" s="14"/>
      <c r="M35" s="54"/>
    </row>
    <row r="36" spans="1:15" ht="12.75" customHeight="1" x14ac:dyDescent="0.2">
      <c r="A36" s="124" t="str">
        <f t="shared" ref="A36:A45" si="8">A23</f>
        <v>Sigurimet Shoqërore</v>
      </c>
      <c r="B36" s="941">
        <f t="shared" ref="B36:B45" si="9">B23</f>
        <v>601</v>
      </c>
      <c r="C36" s="942"/>
      <c r="D36" s="943"/>
      <c r="E36" s="305">
        <f t="shared" si="7"/>
        <v>0</v>
      </c>
      <c r="F36" s="305">
        <f t="shared" si="7"/>
        <v>0</v>
      </c>
      <c r="G36" s="305">
        <f t="shared" si="7"/>
        <v>0</v>
      </c>
      <c r="H36" s="53"/>
    </row>
    <row r="37" spans="1:15" ht="12.75" x14ac:dyDescent="0.2">
      <c r="A37" s="124" t="str">
        <f t="shared" si="8"/>
        <v>Mallra dhe shërbime</v>
      </c>
      <c r="B37" s="941">
        <f t="shared" si="9"/>
        <v>602</v>
      </c>
      <c r="C37" s="942"/>
      <c r="D37" s="943"/>
      <c r="E37" s="305">
        <f t="shared" si="7"/>
        <v>0</v>
      </c>
      <c r="F37" s="305">
        <f t="shared" si="7"/>
        <v>0</v>
      </c>
      <c r="G37" s="305">
        <f t="shared" si="7"/>
        <v>0</v>
      </c>
      <c r="H37" s="53"/>
      <c r="I37" s="124" t="str">
        <f>'(G1) Fjalori'!A413</f>
        <v>Angazhimet</v>
      </c>
      <c r="J37" s="992" t="str">
        <f>'(G1) Fjalori'!A454</f>
        <v>Vlera Totale për Aktivitet</v>
      </c>
      <c r="K37" s="993"/>
      <c r="L37" s="994"/>
      <c r="M37" s="129">
        <f t="shared" ref="M37:O40" si="10">M91+M130+M169+M207+M245+M283</f>
        <v>0</v>
      </c>
      <c r="N37" s="129">
        <f t="shared" si="10"/>
        <v>0</v>
      </c>
      <c r="O37" s="129">
        <f t="shared" si="10"/>
        <v>0</v>
      </c>
    </row>
    <row r="38" spans="1:15" ht="12.75" x14ac:dyDescent="0.2">
      <c r="A38" s="124" t="str">
        <f t="shared" si="8"/>
        <v>Subvencione</v>
      </c>
      <c r="B38" s="941">
        <f t="shared" si="9"/>
        <v>603</v>
      </c>
      <c r="C38" s="942"/>
      <c r="D38" s="943"/>
      <c r="E38" s="305">
        <f t="shared" si="7"/>
        <v>0</v>
      </c>
      <c r="F38" s="305">
        <f t="shared" si="7"/>
        <v>0</v>
      </c>
      <c r="G38" s="305">
        <f t="shared" si="7"/>
        <v>0</v>
      </c>
      <c r="H38" s="53"/>
      <c r="I38" s="318" t="str">
        <f>'(G1) Fjalori'!A456</f>
        <v>Qëllime</v>
      </c>
      <c r="J38" s="319" t="str">
        <f>A29</f>
        <v>Shpenzimet kapitale</v>
      </c>
      <c r="K38" s="316"/>
      <c r="L38" s="317"/>
      <c r="M38" s="129">
        <f t="shared" si="10"/>
        <v>0</v>
      </c>
      <c r="N38" s="129">
        <f t="shared" si="10"/>
        <v>0</v>
      </c>
      <c r="O38" s="129">
        <f t="shared" si="10"/>
        <v>0</v>
      </c>
    </row>
    <row r="39" spans="1:15" ht="12.75" x14ac:dyDescent="0.2">
      <c r="A39" s="124" t="str">
        <f t="shared" si="8"/>
        <v>Të tjera transferta korrente të brendshme</v>
      </c>
      <c r="B39" s="941">
        <f t="shared" si="9"/>
        <v>604</v>
      </c>
      <c r="C39" s="942"/>
      <c r="D39" s="943"/>
      <c r="E39" s="305">
        <f t="shared" si="7"/>
        <v>0</v>
      </c>
      <c r="F39" s="305">
        <f t="shared" si="7"/>
        <v>0</v>
      </c>
      <c r="G39" s="305">
        <f t="shared" si="7"/>
        <v>0</v>
      </c>
      <c r="H39" s="53"/>
      <c r="I39" s="315"/>
      <c r="J39" s="319" t="str">
        <f>A24</f>
        <v>Mallra dhe shërbime</v>
      </c>
      <c r="K39" s="316"/>
      <c r="L39" s="317"/>
      <c r="M39" s="129">
        <f t="shared" si="10"/>
        <v>0</v>
      </c>
      <c r="N39" s="129">
        <f t="shared" si="10"/>
        <v>0</v>
      </c>
      <c r="O39" s="129">
        <f t="shared" si="10"/>
        <v>0</v>
      </c>
    </row>
    <row r="40" spans="1:15" ht="12.75" x14ac:dyDescent="0.2">
      <c r="A40" s="124" t="str">
        <f t="shared" si="8"/>
        <v>Transferta korrente të huaja</v>
      </c>
      <c r="B40" s="941">
        <f t="shared" si="9"/>
        <v>605</v>
      </c>
      <c r="C40" s="942"/>
      <c r="D40" s="943"/>
      <c r="E40" s="305">
        <f t="shared" si="7"/>
        <v>0</v>
      </c>
      <c r="F40" s="305">
        <f t="shared" si="7"/>
        <v>0</v>
      </c>
      <c r="G40" s="305">
        <f t="shared" si="7"/>
        <v>0</v>
      </c>
      <c r="H40" s="53"/>
      <c r="I40" s="315"/>
      <c r="J40" s="319" t="str">
        <f>'(G1) Fjalori'!A455</f>
        <v>Qëllime të mëtejshme</v>
      </c>
      <c r="K40" s="316"/>
      <c r="L40" s="317"/>
      <c r="M40" s="129">
        <f t="shared" si="10"/>
        <v>0</v>
      </c>
      <c r="N40" s="129">
        <f t="shared" si="10"/>
        <v>0</v>
      </c>
      <c r="O40" s="129">
        <f t="shared" si="10"/>
        <v>0</v>
      </c>
    </row>
    <row r="41" spans="1:15" ht="12.75" x14ac:dyDescent="0.2">
      <c r="A41" s="124" t="str">
        <f t="shared" si="8"/>
        <v>Transferta për Buxhetet Familiare dhe Individët</v>
      </c>
      <c r="B41" s="941">
        <f t="shared" si="9"/>
        <v>606</v>
      </c>
      <c r="C41" s="942"/>
      <c r="D41" s="943"/>
      <c r="E41" s="305">
        <f t="shared" si="7"/>
        <v>0</v>
      </c>
      <c r="F41" s="305">
        <f t="shared" si="7"/>
        <v>0</v>
      </c>
      <c r="G41" s="305">
        <f t="shared" si="7"/>
        <v>0</v>
      </c>
      <c r="H41" s="53"/>
      <c r="I41" s="315"/>
      <c r="J41" s="998"/>
      <c r="K41" s="998"/>
      <c r="L41" s="998"/>
      <c r="M41" s="344" t="str">
        <f>IF(SUM(M38:M40)=M37,"OK","STOP")</f>
        <v>OK</v>
      </c>
      <c r="N41" s="344" t="str">
        <f>IF(SUM(N38:N40)=N37,"OK","STOP")</f>
        <v>OK</v>
      </c>
      <c r="O41" s="344" t="str">
        <f>IF(SUM(O38:O40)=O37,"OK","STOP")</f>
        <v>OK</v>
      </c>
    </row>
    <row r="42" spans="1:15" ht="12.75" x14ac:dyDescent="0.2">
      <c r="A42" s="648" t="str">
        <f t="shared" si="8"/>
        <v>Shpenzimet kapitale</v>
      </c>
      <c r="B42" s="968" t="str">
        <f t="shared" si="9"/>
        <v>230 / 231</v>
      </c>
      <c r="C42" s="969"/>
      <c r="D42" s="970"/>
      <c r="E42" s="305">
        <f t="shared" si="7"/>
        <v>0</v>
      </c>
      <c r="F42" s="305">
        <f t="shared" si="7"/>
        <v>0</v>
      </c>
      <c r="G42" s="305">
        <f t="shared" si="7"/>
        <v>0</v>
      </c>
      <c r="H42" s="53"/>
    </row>
    <row r="43" spans="1:15" ht="12.75" x14ac:dyDescent="0.2">
      <c r="A43" s="124" t="str">
        <f t="shared" si="8"/>
        <v>Rezerva</v>
      </c>
      <c r="B43" s="941">
        <f t="shared" si="9"/>
        <v>609</v>
      </c>
      <c r="C43" s="942"/>
      <c r="D43" s="943"/>
      <c r="E43" s="305">
        <f t="shared" si="7"/>
        <v>0</v>
      </c>
      <c r="F43" s="305">
        <f t="shared" si="7"/>
        <v>0</v>
      </c>
      <c r="G43" s="305">
        <f t="shared" si="7"/>
        <v>0</v>
      </c>
      <c r="H43" s="53"/>
      <c r="I43" s="142" t="str">
        <f>'(G1) Fjalori'!A416</f>
        <v>Shpjegimet teknike</v>
      </c>
      <c r="J43" s="983"/>
      <c r="K43" s="984"/>
      <c r="L43" s="984"/>
      <c r="M43" s="984"/>
      <c r="N43" s="984"/>
      <c r="O43" s="985"/>
    </row>
    <row r="44" spans="1:15" ht="12.75" x14ac:dyDescent="0.2">
      <c r="A44" s="124" t="str">
        <f t="shared" si="8"/>
        <v>Interesa per kredi direkte ose bono</v>
      </c>
      <c r="B44" s="971">
        <f t="shared" si="9"/>
        <v>650</v>
      </c>
      <c r="C44" s="972"/>
      <c r="D44" s="973"/>
      <c r="E44" s="305">
        <f t="shared" si="7"/>
        <v>0</v>
      </c>
      <c r="F44" s="305">
        <f t="shared" si="7"/>
        <v>0</v>
      </c>
      <c r="G44" s="305">
        <f t="shared" si="7"/>
        <v>0</v>
      </c>
      <c r="H44" s="53"/>
      <c r="J44" s="986"/>
      <c r="K44" s="987"/>
      <c r="L44" s="987"/>
      <c r="M44" s="987"/>
      <c r="N44" s="987"/>
      <c r="O44" s="988"/>
    </row>
    <row r="45" spans="1:15" ht="12.75" customHeight="1" x14ac:dyDescent="0.2">
      <c r="A45" s="252" t="str">
        <f t="shared" si="8"/>
        <v>Të tjera</v>
      </c>
      <c r="B45" s="941" t="str">
        <f t="shared" si="9"/>
        <v>69 / ?</v>
      </c>
      <c r="C45" s="942"/>
      <c r="D45" s="309" t="str">
        <f>IF(OR(E45&lt;0,F45&lt;0,G45&lt;0),"STOP","OK!")</f>
        <v>OK!</v>
      </c>
      <c r="E45" s="308">
        <f t="shared" si="7"/>
        <v>0</v>
      </c>
      <c r="F45" s="130">
        <f t="shared" si="7"/>
        <v>0</v>
      </c>
      <c r="G45" s="130">
        <f t="shared" si="7"/>
        <v>0</v>
      </c>
      <c r="H45" s="53"/>
      <c r="J45" s="986"/>
      <c r="K45" s="987"/>
      <c r="L45" s="987"/>
      <c r="M45" s="987"/>
      <c r="N45" s="987"/>
      <c r="O45" s="988"/>
    </row>
    <row r="46" spans="1:15" ht="12.75" customHeight="1" x14ac:dyDescent="0.2">
      <c r="A46" s="124" t="str">
        <f>A34</f>
        <v>SHPENZIME KORRENTE</v>
      </c>
      <c r="B46" s="974"/>
      <c r="C46" s="975"/>
      <c r="D46" s="976"/>
      <c r="E46" s="129">
        <f t="shared" si="7"/>
        <v>0</v>
      </c>
      <c r="F46" s="129">
        <f t="shared" si="7"/>
        <v>0</v>
      </c>
      <c r="G46" s="129">
        <f t="shared" si="7"/>
        <v>0</v>
      </c>
      <c r="H46" s="53"/>
      <c r="J46" s="986"/>
      <c r="K46" s="987"/>
      <c r="L46" s="987"/>
      <c r="M46" s="987"/>
      <c r="N46" s="987"/>
      <c r="O46" s="988"/>
    </row>
    <row r="47" spans="1:15" ht="12.75" customHeight="1" x14ac:dyDescent="0.2">
      <c r="A47" s="125"/>
      <c r="B47" s="210"/>
      <c r="C47" s="126"/>
      <c r="D47" s="126"/>
      <c r="E47" s="10"/>
      <c r="F47" s="10"/>
      <c r="G47" s="133"/>
      <c r="H47" s="53"/>
      <c r="J47" s="986"/>
      <c r="K47" s="987"/>
      <c r="L47" s="987"/>
      <c r="M47" s="987"/>
      <c r="N47" s="987"/>
      <c r="O47" s="988"/>
    </row>
    <row r="48" spans="1:15" ht="12.75" customHeight="1" x14ac:dyDescent="0.2">
      <c r="A48" s="137" t="str">
        <f>A18</f>
        <v>SHPENZIME TË PRITSHME</v>
      </c>
      <c r="B48" s="34">
        <f t="shared" ref="B48:G48" si="11">B102+B141+B180+B218+B256+B294</f>
        <v>0</v>
      </c>
      <c r="C48" s="34">
        <f t="shared" si="11"/>
        <v>0</v>
      </c>
      <c r="D48" s="34">
        <f t="shared" si="11"/>
        <v>0</v>
      </c>
      <c r="E48" s="129">
        <f t="shared" si="11"/>
        <v>0</v>
      </c>
      <c r="F48" s="129">
        <f t="shared" si="11"/>
        <v>0</v>
      </c>
      <c r="G48" s="129">
        <f t="shared" si="11"/>
        <v>0</v>
      </c>
      <c r="H48" s="53"/>
      <c r="J48" s="989"/>
      <c r="K48" s="990"/>
      <c r="L48" s="990"/>
      <c r="M48" s="990"/>
      <c r="N48" s="990"/>
      <c r="O48" s="991"/>
    </row>
    <row r="49" spans="1:15" ht="12.75" x14ac:dyDescent="0.2">
      <c r="H49" s="53"/>
    </row>
    <row r="50" spans="1:15" ht="23.25" customHeight="1" x14ac:dyDescent="0.25">
      <c r="A50" s="933" t="str">
        <f>'(G1) Fjalori'!A396</f>
        <v>PËRPUTHSHMËRIA ME TAVANET</v>
      </c>
      <c r="B50" s="934"/>
      <c r="C50" s="935"/>
      <c r="D50" s="935"/>
      <c r="E50" s="935"/>
      <c r="F50" s="935"/>
      <c r="G50" s="935"/>
      <c r="H50" s="935"/>
      <c r="I50" s="935"/>
      <c r="J50" s="935"/>
      <c r="K50" s="935"/>
      <c r="L50" s="935"/>
      <c r="M50" s="935"/>
      <c r="N50" s="935"/>
      <c r="O50" s="936"/>
    </row>
    <row r="51" spans="1:15" s="27" customFormat="1" ht="26.25" customHeight="1" x14ac:dyDescent="0.25">
      <c r="A51" s="134"/>
      <c r="B51" s="127"/>
      <c r="C51" s="127"/>
      <c r="D51" s="26"/>
      <c r="E51" s="26"/>
      <c r="F51" s="26"/>
      <c r="G51" s="26"/>
      <c r="H51" s="26"/>
      <c r="I51" s="26"/>
      <c r="J51" s="26"/>
      <c r="K51" s="26"/>
      <c r="L51" s="26"/>
      <c r="M51" s="251">
        <f>M70</f>
        <v>2022</v>
      </c>
      <c r="N51" s="251">
        <f t="shared" ref="N51:O51" si="12">N70</f>
        <v>2023</v>
      </c>
      <c r="O51" s="251">
        <f t="shared" si="12"/>
        <v>2024</v>
      </c>
    </row>
    <row r="52" spans="1:15" ht="12.75" x14ac:dyDescent="0.2">
      <c r="A52" s="977" t="str">
        <f>'(G1) Fjalori'!A397</f>
        <v>Tavani i përgjithshëm</v>
      </c>
      <c r="B52" s="978"/>
      <c r="C52" s="978"/>
      <c r="D52" s="978"/>
      <c r="E52" s="978"/>
      <c r="F52" s="978"/>
      <c r="G52" s="978"/>
      <c r="H52" s="978"/>
      <c r="I52" s="978"/>
      <c r="J52" s="978"/>
      <c r="K52" s="978"/>
      <c r="L52" s="979"/>
      <c r="M52" s="138">
        <f>VLOOKUP($A14,'(D1) Tavanet buxhetore'!$A$7:$R$473,7,FALSE)</f>
        <v>0</v>
      </c>
      <c r="N52" s="138">
        <f>VLOOKUP($A14,'(D1) Tavanet buxhetore'!$A$7:$R$473,8,FALSE)</f>
        <v>0</v>
      </c>
      <c r="O52" s="672">
        <f>VLOOKUP($A14,'(D1) Tavanet buxhetore'!$A$7:$R$473,9,FALSE)</f>
        <v>0</v>
      </c>
    </row>
    <row r="53" spans="1:15" ht="12.75" x14ac:dyDescent="0.2">
      <c r="A53" s="980" t="str">
        <f>'(G1) Fjalori'!A398</f>
        <v>SHPENZIMET E PRITSHME</v>
      </c>
      <c r="B53" s="981"/>
      <c r="C53" s="981"/>
      <c r="D53" s="981"/>
      <c r="E53" s="981"/>
      <c r="F53" s="981"/>
      <c r="G53" s="981"/>
      <c r="H53" s="981"/>
      <c r="I53" s="981"/>
      <c r="J53" s="981"/>
      <c r="K53" s="981"/>
      <c r="L53" s="982"/>
      <c r="M53" s="139">
        <f>E18</f>
        <v>0</v>
      </c>
      <c r="N53" s="139">
        <f t="shared" ref="N53:O53" si="13">F18</f>
        <v>0</v>
      </c>
      <c r="O53" s="673">
        <f t="shared" si="13"/>
        <v>0</v>
      </c>
    </row>
    <row r="54" spans="1:15" ht="12.75" x14ac:dyDescent="0.2">
      <c r="A54" s="996" t="str">
        <f>'(G1) Fjalori'!A399</f>
        <v>Diferenca mes tavaneve të përgjithshme (duhet të jetë &lt;0)</v>
      </c>
      <c r="B54" s="997"/>
      <c r="C54" s="997"/>
      <c r="D54" s="997"/>
      <c r="E54" s="997"/>
      <c r="F54" s="997"/>
      <c r="G54" s="997"/>
      <c r="H54" s="997"/>
      <c r="I54" s="997"/>
      <c r="J54" s="997"/>
      <c r="K54" s="997"/>
      <c r="L54" s="136" t="str">
        <f>IF(AND(M54&lt;0.4,N54&lt;0.4,O54&lt;0.4),"OK!","STOP!")</f>
        <v>OK!</v>
      </c>
      <c r="M54" s="140">
        <f>M53-M52</f>
        <v>0</v>
      </c>
      <c r="N54" s="140">
        <f t="shared" ref="N54:O54" si="14">N53-N52</f>
        <v>0</v>
      </c>
      <c r="O54" s="141">
        <f t="shared" si="14"/>
        <v>0</v>
      </c>
    </row>
    <row r="55" spans="1:15" ht="12.75" x14ac:dyDescent="0.2">
      <c r="A55" s="977" t="str">
        <f>'(G1) Fjalori'!A400</f>
        <v>Tavani i pagave dhe sigurimeve shoqërore</v>
      </c>
      <c r="B55" s="978"/>
      <c r="C55" s="978"/>
      <c r="D55" s="978"/>
      <c r="E55" s="978"/>
      <c r="F55" s="978"/>
      <c r="G55" s="978"/>
      <c r="H55" s="978"/>
      <c r="I55" s="978"/>
      <c r="J55" s="978"/>
      <c r="K55" s="978"/>
      <c r="L55" s="979"/>
      <c r="M55" s="138">
        <f>VLOOKUP($A14,'(D1) Tavanet buxhetore'!$A$7:$R$473,10,FALSE)</f>
        <v>0</v>
      </c>
      <c r="N55" s="138">
        <f>VLOOKUP($A14,'(D1) Tavanet buxhetore'!$A$7:$R$473,11,FALSE)</f>
        <v>0</v>
      </c>
      <c r="O55" s="672">
        <f>VLOOKUP($A14,'(D1) Tavanet buxhetore'!$A$7:$R$473,12,FALSE)</f>
        <v>0</v>
      </c>
    </row>
    <row r="56" spans="1:15" ht="12.75" x14ac:dyDescent="0.2">
      <c r="A56" s="996" t="str">
        <f>'(G1) Fjalori'!A401</f>
        <v>Paga dhe sigurime shoqërore</v>
      </c>
      <c r="B56" s="997"/>
      <c r="C56" s="997"/>
      <c r="D56" s="997"/>
      <c r="E56" s="997"/>
      <c r="F56" s="997"/>
      <c r="G56" s="997"/>
      <c r="H56" s="997"/>
      <c r="I56" s="997"/>
      <c r="J56" s="997"/>
      <c r="K56" s="997"/>
      <c r="L56" s="999"/>
      <c r="M56" s="139">
        <f>E22+E35+E23+E36</f>
        <v>0</v>
      </c>
      <c r="N56" s="139">
        <f t="shared" ref="N56:O56" si="15">F22+F35+F23+F36</f>
        <v>0</v>
      </c>
      <c r="O56" s="673">
        <f t="shared" si="15"/>
        <v>0</v>
      </c>
    </row>
    <row r="57" spans="1:15" ht="12.75" x14ac:dyDescent="0.2">
      <c r="A57" s="996" t="str">
        <f>'(G1) Fjalori'!A402</f>
        <v>Diferenca e tavaneve në paga dhe sigurime shoqërore (duhet të jetë &lt;0)</v>
      </c>
      <c r="B57" s="997"/>
      <c r="C57" s="997"/>
      <c r="D57" s="997"/>
      <c r="E57" s="997"/>
      <c r="F57" s="997"/>
      <c r="G57" s="997"/>
      <c r="H57" s="997"/>
      <c r="I57" s="997"/>
      <c r="J57" s="997"/>
      <c r="K57" s="997"/>
      <c r="L57" s="136" t="str">
        <f>IF(AND(M57&lt;0.4,N57&lt;0.4,O57&lt;0.4),"OK!","STOP!")</f>
        <v>OK!</v>
      </c>
      <c r="M57" s="140">
        <f>M56-M55</f>
        <v>0</v>
      </c>
      <c r="N57" s="140">
        <f t="shared" ref="N57:O57" si="16">N56-N55</f>
        <v>0</v>
      </c>
      <c r="O57" s="141">
        <f t="shared" si="16"/>
        <v>0</v>
      </c>
    </row>
    <row r="58" spans="1:15" s="27" customFormat="1" ht="12.75" x14ac:dyDescent="0.2">
      <c r="A58" s="977" t="str">
        <f>'(G1) Fjalori'!A403</f>
        <v>Tavani për shpenzime e tjera korrente</v>
      </c>
      <c r="B58" s="978"/>
      <c r="C58" s="978"/>
      <c r="D58" s="978"/>
      <c r="E58" s="978"/>
      <c r="F58" s="978"/>
      <c r="G58" s="978"/>
      <c r="H58" s="978"/>
      <c r="I58" s="978"/>
      <c r="J58" s="978"/>
      <c r="K58" s="978"/>
      <c r="L58" s="979"/>
      <c r="M58" s="138">
        <f>VLOOKUP($A14,'(D1) Tavanet buxhetore'!$A$7:$R$473,13,FALSE)</f>
        <v>0</v>
      </c>
      <c r="N58" s="138">
        <f>VLOOKUP($A14,'(D1) Tavanet buxhetore'!$A$7:$R$473,14,FALSE)</f>
        <v>0</v>
      </c>
      <c r="O58" s="672">
        <f>VLOOKUP($A14,'(D1) Tavanet buxhetore'!$A$7:$R$473,15,FALSE)</f>
        <v>0</v>
      </c>
    </row>
    <row r="59" spans="1:15" s="27" customFormat="1" ht="12.75" x14ac:dyDescent="0.2">
      <c r="A59" s="996" t="str">
        <f>'(G1) Fjalori'!A404</f>
        <v>Konsumi (përjashtuar paga dhe sigurimet shoqërore)</v>
      </c>
      <c r="B59" s="997"/>
      <c r="C59" s="997"/>
      <c r="D59" s="997"/>
      <c r="E59" s="997"/>
      <c r="F59" s="997"/>
      <c r="G59" s="997"/>
      <c r="H59" s="997"/>
      <c r="I59" s="997"/>
      <c r="J59" s="997"/>
      <c r="K59" s="997"/>
      <c r="L59" s="999"/>
      <c r="M59" s="139">
        <f>M53-M56-M62</f>
        <v>0</v>
      </c>
      <c r="N59" s="139">
        <f>N53-N56-N62</f>
        <v>0</v>
      </c>
      <c r="O59" s="673">
        <f>O53-O56-O62</f>
        <v>0</v>
      </c>
    </row>
    <row r="60" spans="1:15" s="27" customFormat="1" ht="12.75" x14ac:dyDescent="0.2">
      <c r="A60" s="996" t="str">
        <f>'(G1) Fjalori'!A405</f>
        <v>Diferenca e tavaneve në konsum (duhet të jetë &lt;0)</v>
      </c>
      <c r="B60" s="997"/>
      <c r="C60" s="997"/>
      <c r="D60" s="997"/>
      <c r="E60" s="997"/>
      <c r="F60" s="997"/>
      <c r="G60" s="997"/>
      <c r="H60" s="997"/>
      <c r="I60" s="997"/>
      <c r="J60" s="997"/>
      <c r="K60" s="997"/>
      <c r="L60" s="136" t="str">
        <f>IF(AND(M60&lt;0.4,N60&lt;0.4,O60&lt;0.4),"OK!","STOP!")</f>
        <v>OK!</v>
      </c>
      <c r="M60" s="140">
        <f>M59-M58</f>
        <v>0</v>
      </c>
      <c r="N60" s="140">
        <f t="shared" ref="N60:O60" si="17">N59-N58</f>
        <v>0</v>
      </c>
      <c r="O60" s="141">
        <f t="shared" si="17"/>
        <v>0</v>
      </c>
    </row>
    <row r="61" spans="1:15" ht="12.75" x14ac:dyDescent="0.2">
      <c r="A61" s="977" t="str">
        <f>'(G1) Fjalori'!A406</f>
        <v>Minimumi i shpenzimeve kapitale</v>
      </c>
      <c r="B61" s="978"/>
      <c r="C61" s="978"/>
      <c r="D61" s="978"/>
      <c r="E61" s="978"/>
      <c r="F61" s="978"/>
      <c r="G61" s="978"/>
      <c r="H61" s="978"/>
      <c r="I61" s="978"/>
      <c r="J61" s="978"/>
      <c r="K61" s="978"/>
      <c r="L61" s="979"/>
      <c r="M61" s="138">
        <f>VLOOKUP($A14,'(D1) Tavanet buxhetore'!$A$7:$R$473,16,FALSE)</f>
        <v>0</v>
      </c>
      <c r="N61" s="138">
        <f>VLOOKUP($A14,'(D1) Tavanet buxhetore'!$A$7:$R$473,17,FALSE)</f>
        <v>0</v>
      </c>
      <c r="O61" s="672">
        <f>VLOOKUP($A14,'(D1) Tavanet buxhetore'!$A$7:$R$473,18,FALSE)</f>
        <v>0</v>
      </c>
    </row>
    <row r="62" spans="1:15" ht="12.75" x14ac:dyDescent="0.2">
      <c r="A62" s="996" t="str">
        <f>'(G1) Fjalori'!A407</f>
        <v>Shpenzimet kapitale</v>
      </c>
      <c r="B62" s="997"/>
      <c r="C62" s="997"/>
      <c r="D62" s="997"/>
      <c r="E62" s="997"/>
      <c r="F62" s="997"/>
      <c r="G62" s="997"/>
      <c r="H62" s="997"/>
      <c r="I62" s="997"/>
      <c r="J62" s="997"/>
      <c r="K62" s="997"/>
      <c r="L62" s="999"/>
      <c r="M62" s="139">
        <f>E29+E42</f>
        <v>0</v>
      </c>
      <c r="N62" s="139">
        <f t="shared" ref="N62:O62" si="18">F29+F42</f>
        <v>0</v>
      </c>
      <c r="O62" s="673">
        <f t="shared" si="18"/>
        <v>0</v>
      </c>
    </row>
    <row r="63" spans="1:15" s="99" customFormat="1" ht="12.75" x14ac:dyDescent="0.2">
      <c r="A63" s="996" t="str">
        <f>'(G1) Fjalori'!A408</f>
        <v>Diferenca e minimumit të shpenzimeve kapitale (duhet të jetë &gt;0)</v>
      </c>
      <c r="B63" s="997"/>
      <c r="C63" s="997"/>
      <c r="D63" s="997"/>
      <c r="E63" s="997"/>
      <c r="F63" s="997"/>
      <c r="G63" s="997"/>
      <c r="H63" s="997"/>
      <c r="I63" s="997"/>
      <c r="J63" s="997"/>
      <c r="K63" s="997"/>
      <c r="L63" s="136" t="str">
        <f>IF(AND(M63&gt;-0.4,N63&gt;-0.4,O63&gt;-0.4),"OK!","STOP!")</f>
        <v>OK!</v>
      </c>
      <c r="M63" s="140">
        <f>M62-M61</f>
        <v>0</v>
      </c>
      <c r="N63" s="140">
        <f t="shared" ref="N63:O63" si="19">N62-N61</f>
        <v>0</v>
      </c>
      <c r="O63" s="141">
        <f t="shared" si="19"/>
        <v>0</v>
      </c>
    </row>
    <row r="64" spans="1:15" s="99" customFormat="1" ht="12.75" x14ac:dyDescent="0.2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135"/>
      <c r="L64" s="135"/>
      <c r="M64" s="135"/>
      <c r="N64" s="135"/>
      <c r="O64" s="135"/>
    </row>
    <row r="65" spans="1:15" s="99" customFormat="1" ht="12.75" x14ac:dyDescent="0.2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135"/>
      <c r="L65" s="135"/>
      <c r="M65" s="135"/>
      <c r="N65" s="135"/>
      <c r="O65" s="135"/>
    </row>
    <row r="66" spans="1:15" ht="17.25" customHeight="1" x14ac:dyDescent="0.2">
      <c r="A66" s="213" t="str">
        <f t="shared" ref="A66:O66" si="20">A14</f>
        <v>Nënfunksioni 12</v>
      </c>
      <c r="B66" s="937" t="str">
        <f t="shared" si="20"/>
        <v>053 Reduktimi i ndotjes</v>
      </c>
      <c r="C66" s="937">
        <f t="shared" si="20"/>
        <v>0</v>
      </c>
      <c r="D66" s="937">
        <f t="shared" si="20"/>
        <v>0</v>
      </c>
      <c r="E66" s="937">
        <f t="shared" si="20"/>
        <v>0</v>
      </c>
      <c r="F66" s="937">
        <f t="shared" si="20"/>
        <v>0</v>
      </c>
      <c r="G66" s="937">
        <f t="shared" si="20"/>
        <v>0</v>
      </c>
      <c r="H66" s="937">
        <f t="shared" si="20"/>
        <v>0</v>
      </c>
      <c r="I66" s="937">
        <f t="shared" si="20"/>
        <v>0</v>
      </c>
      <c r="J66" s="937">
        <f t="shared" si="20"/>
        <v>0</v>
      </c>
      <c r="K66" s="937">
        <f t="shared" si="20"/>
        <v>0</v>
      </c>
      <c r="L66" s="937">
        <f t="shared" si="20"/>
        <v>0</v>
      </c>
      <c r="M66" s="937">
        <f t="shared" si="20"/>
        <v>0</v>
      </c>
      <c r="N66" s="937">
        <f t="shared" si="20"/>
        <v>0</v>
      </c>
      <c r="O66" s="937">
        <f t="shared" si="20"/>
        <v>0</v>
      </c>
    </row>
    <row r="67" spans="1:15" ht="17.25" customHeight="1" x14ac:dyDescent="0.2">
      <c r="A67" s="276" t="str">
        <f>A6</f>
        <v>Programi 12a</v>
      </c>
      <c r="B67" s="937" t="str">
        <f>C6</f>
        <v>Programet e mbrojtjes së mjedisit</v>
      </c>
      <c r="C67" s="937" t="e">
        <f>#REF!</f>
        <v>#REF!</v>
      </c>
      <c r="D67" s="937" t="e">
        <f>#REF!</f>
        <v>#REF!</v>
      </c>
      <c r="E67" s="937" t="e">
        <f>#REF!</f>
        <v>#REF!</v>
      </c>
      <c r="F67" s="937" t="e">
        <f>#REF!</f>
        <v>#REF!</v>
      </c>
      <c r="G67" s="937" t="e">
        <f>#REF!</f>
        <v>#REF!</v>
      </c>
      <c r="H67" s="937" t="e">
        <f>#REF!</f>
        <v>#REF!</v>
      </c>
      <c r="I67" s="937" t="e">
        <f>#REF!</f>
        <v>#REF!</v>
      </c>
      <c r="J67" s="937" t="e">
        <f>#REF!</f>
        <v>#REF!</v>
      </c>
      <c r="K67" s="937" t="e">
        <f>#REF!</f>
        <v>#REF!</v>
      </c>
      <c r="L67" s="937" t="e">
        <f>#REF!</f>
        <v>#REF!</v>
      </c>
      <c r="M67" s="937" t="e">
        <f>#REF!</f>
        <v>#REF!</v>
      </c>
      <c r="N67" s="937" t="e">
        <f>#REF!</f>
        <v>#REF!</v>
      </c>
      <c r="O67" s="937" t="e">
        <f>#REF!</f>
        <v>#REF!</v>
      </c>
    </row>
    <row r="68" spans="1:15" ht="17.25" customHeight="1" x14ac:dyDescent="0.2">
      <c r="A68" s="646" t="str">
        <f>'(B3) Struktura Funksionale'!B68</f>
        <v>05320</v>
      </c>
      <c r="B68" s="568"/>
      <c r="C68" s="568"/>
      <c r="D68" s="568"/>
      <c r="E68" s="568"/>
      <c r="F68" s="568"/>
      <c r="G68" s="568"/>
      <c r="H68" s="568"/>
      <c r="I68" s="568"/>
      <c r="J68" s="568"/>
      <c r="K68" s="568"/>
      <c r="L68" s="568"/>
      <c r="M68" s="568"/>
      <c r="N68" s="568"/>
      <c r="O68" s="569"/>
    </row>
    <row r="69" spans="1:15" ht="21" customHeight="1" x14ac:dyDescent="0.2">
      <c r="A69" s="964" t="str">
        <f t="shared" ref="A69:G69" si="21">A15</f>
        <v>SHPENZIME TË PRITSHME</v>
      </c>
      <c r="B69" s="965">
        <f t="shared" si="21"/>
        <v>0</v>
      </c>
      <c r="C69" s="965">
        <f t="shared" si="21"/>
        <v>0</v>
      </c>
      <c r="D69" s="965">
        <f t="shared" si="21"/>
        <v>0</v>
      </c>
      <c r="E69" s="965">
        <f t="shared" si="21"/>
        <v>0</v>
      </c>
      <c r="F69" s="965">
        <f t="shared" si="21"/>
        <v>0</v>
      </c>
      <c r="G69" s="966">
        <f t="shared" si="21"/>
        <v>0</v>
      </c>
      <c r="H69" s="131"/>
      <c r="I69" s="967" t="str">
        <f t="shared" ref="I69:O69" si="22">I15</f>
        <v xml:space="preserve">TË ARDHURAT E PRITSHME </v>
      </c>
      <c r="J69" s="965">
        <f t="shared" si="22"/>
        <v>0</v>
      </c>
      <c r="K69" s="965">
        <f t="shared" si="22"/>
        <v>0</v>
      </c>
      <c r="L69" s="965">
        <f t="shared" si="22"/>
        <v>0</v>
      </c>
      <c r="M69" s="965">
        <f t="shared" si="22"/>
        <v>0</v>
      </c>
      <c r="N69" s="965">
        <f t="shared" si="22"/>
        <v>0</v>
      </c>
      <c r="O69" s="966">
        <f t="shared" si="22"/>
        <v>0</v>
      </c>
    </row>
    <row r="70" spans="1:15" ht="19.5" customHeight="1" x14ac:dyDescent="0.2">
      <c r="A70" s="211"/>
      <c r="B70" s="417">
        <f t="shared" ref="B70:G70" si="23">B16</f>
        <v>2019</v>
      </c>
      <c r="C70" s="417">
        <f t="shared" si="23"/>
        <v>2020</v>
      </c>
      <c r="D70" s="417">
        <f t="shared" si="23"/>
        <v>2021</v>
      </c>
      <c r="E70" s="251">
        <f t="shared" si="23"/>
        <v>2022</v>
      </c>
      <c r="F70" s="251">
        <f t="shared" si="23"/>
        <v>2023</v>
      </c>
      <c r="G70" s="251">
        <f t="shared" si="23"/>
        <v>2024</v>
      </c>
      <c r="H70" s="212"/>
      <c r="I70" s="414"/>
      <c r="J70" s="417">
        <f t="shared" ref="J70:O70" si="24">J16</f>
        <v>2019</v>
      </c>
      <c r="K70" s="417">
        <f t="shared" si="24"/>
        <v>2020</v>
      </c>
      <c r="L70" s="417">
        <f t="shared" si="24"/>
        <v>2021</v>
      </c>
      <c r="M70" s="251">
        <f t="shared" si="24"/>
        <v>2022</v>
      </c>
      <c r="N70" s="251">
        <f t="shared" si="24"/>
        <v>2023</v>
      </c>
      <c r="O70" s="251">
        <f t="shared" si="24"/>
        <v>2024</v>
      </c>
    </row>
    <row r="71" spans="1:15" s="10" customFormat="1" ht="12.75" x14ac:dyDescent="0.2">
      <c r="A71" s="418"/>
      <c r="B71" s="411"/>
      <c r="C71" s="411"/>
      <c r="D71" s="411"/>
      <c r="E71" s="412"/>
      <c r="F71" s="412"/>
      <c r="G71" s="413"/>
      <c r="H71" s="212"/>
      <c r="I71" s="410"/>
      <c r="J71" s="411"/>
      <c r="K71" s="411"/>
      <c r="L71" s="411"/>
      <c r="M71" s="412"/>
      <c r="N71" s="412"/>
      <c r="O71" s="413"/>
    </row>
    <row r="72" spans="1:15" ht="12.75" x14ac:dyDescent="0.2">
      <c r="A72" s="415" t="str">
        <f>A18</f>
        <v>SHPENZIME TË PRITSHME</v>
      </c>
      <c r="B72" s="345">
        <f>VLOOKUP(A67,'(C1) Shpenzimet vitet e kaluara'!A$9:O$177,5,FALSE)</f>
        <v>0</v>
      </c>
      <c r="C72" s="345">
        <f>VLOOKUP(A67,'(C1) Shpenzimet vitet e kaluara'!A$9:O$177,9,FALSE)</f>
        <v>0</v>
      </c>
      <c r="D72" s="345">
        <f>VLOOKUP(A67,'(C1) Shpenzimet vitet e kaluara'!A$9:O$177,13,FALSE)</f>
        <v>0</v>
      </c>
      <c r="E72" s="416"/>
      <c r="F72" s="416"/>
      <c r="G72" s="416"/>
      <c r="H72" s="131"/>
      <c r="I72" s="938" t="str">
        <f>I18</f>
        <v>VLERËSIM I ARDHURAVE NGA TARIFAT</v>
      </c>
      <c r="J72" s="939"/>
      <c r="K72" s="939"/>
      <c r="L72" s="939"/>
      <c r="M72" s="939"/>
      <c r="N72" s="939"/>
      <c r="O72" s="940"/>
    </row>
    <row r="73" spans="1:15" ht="12.75" x14ac:dyDescent="0.2">
      <c r="A73" s="125"/>
      <c r="B73" s="210"/>
      <c r="C73" s="126"/>
      <c r="D73" s="126"/>
      <c r="E73" s="10"/>
      <c r="F73" s="10"/>
      <c r="G73" s="133"/>
      <c r="H73" s="10"/>
      <c r="I73" s="137" t="str">
        <f>I19</f>
        <v>VLERËSIM I ARDHURAVE NGA TARIFAT</v>
      </c>
      <c r="J73" s="35">
        <f>VLOOKUP($A67,'(C1) Shpenzimet vitet e kaluara'!$A$9:$O$177,6,FALSE)</f>
        <v>0</v>
      </c>
      <c r="K73" s="35">
        <f>VLOOKUP($A67,'(C1) Shpenzimet vitet e kaluara'!$A$9:$O$177,10,FALSE)</f>
        <v>0</v>
      </c>
      <c r="L73" s="35">
        <f>VLOOKUP($A67,'(C1) Shpenzimet vitet e kaluara'!$A$9:$O$177,14,FALSE)</f>
        <v>0</v>
      </c>
      <c r="M73" s="37"/>
      <c r="N73" s="37"/>
      <c r="O73" s="37"/>
    </row>
    <row r="74" spans="1:15" ht="12.75" x14ac:dyDescent="0.2">
      <c r="A74" s="944" t="str">
        <f t="shared" ref="A74:G75" si="25">A20</f>
        <v>SHPENZIME TË PRITSHME</v>
      </c>
      <c r="B74" s="945">
        <f t="shared" si="25"/>
        <v>0</v>
      </c>
      <c r="C74" s="945">
        <f t="shared" si="25"/>
        <v>0</v>
      </c>
      <c r="D74" s="945">
        <f t="shared" si="25"/>
        <v>0</v>
      </c>
      <c r="E74" s="945">
        <f t="shared" si="25"/>
        <v>0</v>
      </c>
      <c r="F74" s="945">
        <f t="shared" si="25"/>
        <v>0</v>
      </c>
      <c r="G74" s="946">
        <f t="shared" si="25"/>
        <v>0</v>
      </c>
      <c r="H74" s="10"/>
    </row>
    <row r="75" spans="1:15" ht="12.75" x14ac:dyDescent="0.2">
      <c r="A75" s="938" t="str">
        <f t="shared" si="25"/>
        <v>KOSTO DIREKTE PËR PROJEKTET DHE SHPENZIMET KAPITALE</v>
      </c>
      <c r="B75" s="939">
        <f t="shared" si="25"/>
        <v>0</v>
      </c>
      <c r="C75" s="939">
        <f t="shared" si="25"/>
        <v>0</v>
      </c>
      <c r="D75" s="939">
        <f t="shared" si="25"/>
        <v>0</v>
      </c>
      <c r="E75" s="939">
        <f t="shared" si="25"/>
        <v>0</v>
      </c>
      <c r="F75" s="939">
        <f t="shared" si="25"/>
        <v>0</v>
      </c>
      <c r="G75" s="940">
        <f t="shared" si="25"/>
        <v>0</v>
      </c>
      <c r="H75" s="31"/>
      <c r="I75" s="938" t="str">
        <f t="shared" ref="I75:I80" si="26">I22</f>
        <v>VLERËSIMI I TË ARDHURAVE ME DESTINACION</v>
      </c>
      <c r="J75" s="939"/>
      <c r="K75" s="939"/>
      <c r="L75" s="939"/>
      <c r="M75" s="939"/>
      <c r="N75" s="939"/>
      <c r="O75" s="940"/>
    </row>
    <row r="76" spans="1:15" ht="12.75" x14ac:dyDescent="0.2">
      <c r="A76" s="124" t="str">
        <f t="shared" ref="A76:D98" si="27">A22</f>
        <v>Pagat</v>
      </c>
      <c r="B76" s="941">
        <f t="shared" si="27"/>
        <v>600</v>
      </c>
      <c r="C76" s="942">
        <f t="shared" si="27"/>
        <v>0</v>
      </c>
      <c r="D76" s="943">
        <f t="shared" si="27"/>
        <v>0</v>
      </c>
      <c r="E76" s="129"/>
      <c r="F76" s="129"/>
      <c r="G76" s="129"/>
      <c r="H76" s="31"/>
      <c r="I76" s="390" t="str">
        <f t="shared" si="26"/>
        <v>Transferta e kushtëzuar</v>
      </c>
      <c r="J76" s="387"/>
      <c r="K76" s="389"/>
      <c r="L76" s="388"/>
      <c r="M76" s="128"/>
      <c r="N76" s="128"/>
      <c r="O76" s="132"/>
    </row>
    <row r="77" spans="1:15" ht="12.75" x14ac:dyDescent="0.2">
      <c r="A77" s="124" t="str">
        <f t="shared" si="27"/>
        <v>Sigurimet Shoqërore</v>
      </c>
      <c r="B77" s="941">
        <f t="shared" si="27"/>
        <v>601</v>
      </c>
      <c r="C77" s="942">
        <f t="shared" si="27"/>
        <v>0</v>
      </c>
      <c r="D77" s="943">
        <f t="shared" si="27"/>
        <v>0</v>
      </c>
      <c r="E77" s="129"/>
      <c r="F77" s="129"/>
      <c r="G77" s="129"/>
      <c r="H77" s="31"/>
      <c r="I77" s="390" t="str">
        <f t="shared" si="26"/>
        <v>Trasferta Specifike</v>
      </c>
      <c r="J77" s="387"/>
      <c r="K77" s="389"/>
      <c r="L77" s="388"/>
      <c r="M77" s="128"/>
      <c r="N77" s="128"/>
      <c r="O77" s="132"/>
    </row>
    <row r="78" spans="1:15" ht="12.75" x14ac:dyDescent="0.2">
      <c r="A78" s="124" t="str">
        <f t="shared" si="27"/>
        <v>Mallra dhe shërbime</v>
      </c>
      <c r="B78" s="941">
        <f t="shared" si="27"/>
        <v>602</v>
      </c>
      <c r="C78" s="942">
        <f t="shared" si="27"/>
        <v>0</v>
      </c>
      <c r="D78" s="943">
        <f t="shared" si="27"/>
        <v>0</v>
      </c>
      <c r="E78" s="129"/>
      <c r="F78" s="129"/>
      <c r="G78" s="129"/>
      <c r="H78" s="53"/>
      <c r="I78" s="390" t="str">
        <f t="shared" si="26"/>
        <v>Trashëgimi me destinacion</v>
      </c>
      <c r="J78" s="387"/>
      <c r="K78" s="389"/>
      <c r="L78" s="388"/>
      <c r="M78" s="302">
        <f>VLOOKUP($A67,'(C4) Trashëgimi me destinacion'!$A$8:$F$168,4,FALSE)</f>
        <v>0</v>
      </c>
      <c r="N78" s="548">
        <f>VLOOKUP($A67,'(C4) Trashëgimi me destinacion'!$A$8:$F$168,5,FALSE)</f>
        <v>0</v>
      </c>
      <c r="O78" s="548">
        <f>VLOOKUP($A67,'(C4) Trashëgimi me destinacion'!$A$8:$F$168,6,FALSE)</f>
        <v>0</v>
      </c>
    </row>
    <row r="79" spans="1:15" ht="12.75" x14ac:dyDescent="0.2">
      <c r="A79" s="124" t="str">
        <f t="shared" si="27"/>
        <v>Subvencione</v>
      </c>
      <c r="B79" s="941">
        <f t="shared" si="27"/>
        <v>603</v>
      </c>
      <c r="C79" s="942">
        <f t="shared" si="27"/>
        <v>0</v>
      </c>
      <c r="D79" s="943">
        <f t="shared" si="27"/>
        <v>0</v>
      </c>
      <c r="E79" s="129"/>
      <c r="F79" s="129"/>
      <c r="G79" s="129"/>
      <c r="H79" s="8"/>
      <c r="I79" s="390" t="str">
        <f t="shared" si="26"/>
        <v>Burime të tjera (përfshirë gjobat)</v>
      </c>
      <c r="J79" s="387"/>
      <c r="K79" s="389"/>
      <c r="L79" s="388"/>
      <c r="M79" s="128"/>
      <c r="N79" s="128"/>
      <c r="O79" s="132"/>
    </row>
    <row r="80" spans="1:15" ht="12.75" x14ac:dyDescent="0.2">
      <c r="A80" s="124" t="str">
        <f t="shared" si="27"/>
        <v>Të tjera transferta korrente të brendshme</v>
      </c>
      <c r="B80" s="941">
        <f t="shared" si="27"/>
        <v>604</v>
      </c>
      <c r="C80" s="942">
        <f t="shared" si="27"/>
        <v>0</v>
      </c>
      <c r="D80" s="943">
        <f t="shared" si="27"/>
        <v>0</v>
      </c>
      <c r="E80" s="129"/>
      <c r="F80" s="129"/>
      <c r="G80" s="129"/>
      <c r="H80" s="53"/>
      <c r="I80" s="409" t="str">
        <f t="shared" si="26"/>
        <v>VLERËSIMI I TË ARDHURAVE ME DESTINACION</v>
      </c>
      <c r="J80" s="35">
        <f>VLOOKUP($A67,'(C1) Shpenzimet vitet e kaluara'!$A$9:$O$177,7,FALSE)</f>
        <v>0</v>
      </c>
      <c r="K80" s="35">
        <f>VLOOKUP($A67,'(C1) Shpenzimet vitet e kaluara'!$A$9:$O$177,11,FALSE)</f>
        <v>0</v>
      </c>
      <c r="L80" s="35">
        <f>VLOOKUP($A67,'(C1) Shpenzimet vitet e kaluara'!$A$9:$O$177,15,FALSE)</f>
        <v>0</v>
      </c>
      <c r="M80" s="129">
        <f>SUM(M76:M79)</f>
        <v>0</v>
      </c>
      <c r="N80" s="129">
        <f t="shared" ref="N80:O80" si="28">SUM(N76:N79)</f>
        <v>0</v>
      </c>
      <c r="O80" s="129">
        <f t="shared" si="28"/>
        <v>0</v>
      </c>
    </row>
    <row r="81" spans="1:15" ht="12.75" x14ac:dyDescent="0.2">
      <c r="A81" s="124" t="str">
        <f t="shared" si="27"/>
        <v>Transferta korrente të huaja</v>
      </c>
      <c r="B81" s="941">
        <f t="shared" si="27"/>
        <v>605</v>
      </c>
      <c r="C81" s="942">
        <f t="shared" si="27"/>
        <v>0</v>
      </c>
      <c r="D81" s="943">
        <f t="shared" si="27"/>
        <v>0</v>
      </c>
      <c r="E81" s="129"/>
      <c r="F81" s="129"/>
      <c r="G81" s="129"/>
      <c r="H81" s="53"/>
    </row>
    <row r="82" spans="1:15" ht="12.75" x14ac:dyDescent="0.2">
      <c r="A82" s="124" t="str">
        <f t="shared" si="27"/>
        <v>Transferta për Buxhetet Familiare dhe Individët</v>
      </c>
      <c r="B82" s="941">
        <f t="shared" si="27"/>
        <v>606</v>
      </c>
      <c r="C82" s="942">
        <f t="shared" si="27"/>
        <v>0</v>
      </c>
      <c r="D82" s="943">
        <f t="shared" si="27"/>
        <v>0</v>
      </c>
      <c r="E82" s="129"/>
      <c r="F82" s="129"/>
      <c r="G82" s="129"/>
      <c r="H82" s="53"/>
      <c r="I82" s="137" t="str">
        <f>I29</f>
        <v xml:space="preserve">TË ARDHURAT E PRITSHME </v>
      </c>
      <c r="J82" s="34">
        <f>J73+J80</f>
        <v>0</v>
      </c>
      <c r="K82" s="34">
        <f>K73+K80</f>
        <v>0</v>
      </c>
      <c r="L82" s="34">
        <f>L73+L80</f>
        <v>0</v>
      </c>
      <c r="M82" s="129">
        <f>M80+M73</f>
        <v>0</v>
      </c>
      <c r="N82" s="129">
        <f>N80+N73</f>
        <v>0</v>
      </c>
      <c r="O82" s="129">
        <f>O80+O73</f>
        <v>0</v>
      </c>
    </row>
    <row r="83" spans="1:15" ht="12.75" x14ac:dyDescent="0.2">
      <c r="A83" s="124" t="str">
        <f t="shared" si="27"/>
        <v>Shpenzimet kapitale</v>
      </c>
      <c r="B83" s="941" t="str">
        <f t="shared" si="27"/>
        <v>230 / 231</v>
      </c>
      <c r="C83" s="942">
        <f t="shared" si="27"/>
        <v>0</v>
      </c>
      <c r="D83" s="943">
        <f t="shared" si="27"/>
        <v>0</v>
      </c>
      <c r="E83" s="37"/>
      <c r="F83" s="37"/>
      <c r="G83" s="37"/>
      <c r="H83" s="53"/>
    </row>
    <row r="84" spans="1:15" ht="12.75" x14ac:dyDescent="0.2">
      <c r="A84" s="124" t="str">
        <f t="shared" si="27"/>
        <v>Rezerva</v>
      </c>
      <c r="B84" s="941">
        <f t="shared" si="27"/>
        <v>609</v>
      </c>
      <c r="C84" s="942">
        <f t="shared" si="27"/>
        <v>0</v>
      </c>
      <c r="D84" s="943">
        <f t="shared" si="27"/>
        <v>0</v>
      </c>
      <c r="E84" s="129"/>
      <c r="F84" s="129"/>
      <c r="G84" s="129"/>
      <c r="H84" s="53"/>
    </row>
    <row r="85" spans="1:15" ht="12.75" x14ac:dyDescent="0.2">
      <c r="A85" s="124" t="str">
        <f t="shared" si="27"/>
        <v>Interesa per kredi direkte ose bono</v>
      </c>
      <c r="B85" s="941">
        <f t="shared" si="27"/>
        <v>650</v>
      </c>
      <c r="C85" s="942">
        <f t="shared" si="27"/>
        <v>0</v>
      </c>
      <c r="D85" s="943">
        <f t="shared" si="27"/>
        <v>0</v>
      </c>
      <c r="E85" s="129"/>
      <c r="F85" s="129"/>
      <c r="G85" s="129"/>
      <c r="H85" s="53"/>
    </row>
    <row r="86" spans="1:15" ht="12.75" x14ac:dyDescent="0.2">
      <c r="A86" s="124" t="str">
        <f t="shared" si="27"/>
        <v>Të tjera</v>
      </c>
      <c r="B86" s="941" t="str">
        <f t="shared" si="27"/>
        <v>69 / ?</v>
      </c>
      <c r="C86" s="942">
        <f t="shared" si="27"/>
        <v>0</v>
      </c>
      <c r="D86" s="943">
        <f t="shared" si="27"/>
        <v>0</v>
      </c>
      <c r="E86" s="129"/>
      <c r="F86" s="129"/>
      <c r="G86" s="129"/>
      <c r="H86" s="53"/>
      <c r="I86" s="947" t="str">
        <f t="shared" ref="I86:O87" si="29">I32</f>
        <v>SHUMA E KËRKUAR NETO</v>
      </c>
      <c r="J86" s="948">
        <f t="shared" si="29"/>
        <v>0</v>
      </c>
      <c r="K86" s="948">
        <f t="shared" si="29"/>
        <v>0</v>
      </c>
      <c r="L86" s="948">
        <f t="shared" si="29"/>
        <v>0</v>
      </c>
      <c r="M86" s="948">
        <f t="shared" si="29"/>
        <v>0</v>
      </c>
      <c r="N86" s="948">
        <f t="shared" si="29"/>
        <v>0</v>
      </c>
      <c r="O86" s="949">
        <f t="shared" si="29"/>
        <v>0</v>
      </c>
    </row>
    <row r="87" spans="1:15" ht="12" customHeight="1" x14ac:dyDescent="0.2">
      <c r="A87" s="306" t="str">
        <f t="shared" si="27"/>
        <v>KOSTO DIREKTE PËR PROJEKTET DHE SHPENZIMET KAPITALE</v>
      </c>
      <c r="B87" s="941">
        <f t="shared" si="27"/>
        <v>0</v>
      </c>
      <c r="C87" s="942">
        <f t="shared" si="27"/>
        <v>0</v>
      </c>
      <c r="D87" s="943">
        <f t="shared" si="27"/>
        <v>0</v>
      </c>
      <c r="E87" s="129">
        <f>SUM(E76:E86)</f>
        <v>0</v>
      </c>
      <c r="F87" s="129">
        <f t="shared" ref="F87:G87" si="30">SUM(F76:F86)</f>
        <v>0</v>
      </c>
      <c r="G87" s="129">
        <f t="shared" si="30"/>
        <v>0</v>
      </c>
      <c r="H87" s="53"/>
      <c r="I87" s="950">
        <f t="shared" si="29"/>
        <v>0</v>
      </c>
      <c r="J87" s="951">
        <f t="shared" si="29"/>
        <v>0</v>
      </c>
      <c r="K87" s="951">
        <f t="shared" si="29"/>
        <v>0</v>
      </c>
      <c r="L87" s="951">
        <f t="shared" si="29"/>
        <v>0</v>
      </c>
      <c r="M87" s="951">
        <f t="shared" si="29"/>
        <v>0</v>
      </c>
      <c r="N87" s="951">
        <f t="shared" si="29"/>
        <v>0</v>
      </c>
      <c r="O87" s="952">
        <f t="shared" si="29"/>
        <v>0</v>
      </c>
    </row>
    <row r="88" spans="1:15" ht="12.75" x14ac:dyDescent="0.2">
      <c r="A88" s="938" t="str">
        <f t="shared" si="27"/>
        <v>SHPENZIME KORRENTE</v>
      </c>
      <c r="B88" s="939">
        <f t="shared" si="27"/>
        <v>0</v>
      </c>
      <c r="C88" s="939">
        <f t="shared" si="27"/>
        <v>0</v>
      </c>
      <c r="D88" s="939">
        <f t="shared" si="27"/>
        <v>0</v>
      </c>
      <c r="E88" s="939">
        <f>E34</f>
        <v>0</v>
      </c>
      <c r="F88" s="939">
        <f>F34</f>
        <v>0</v>
      </c>
      <c r="G88" s="940">
        <f>G34</f>
        <v>0</v>
      </c>
      <c r="H88" s="53"/>
      <c r="I88" s="17" t="str">
        <f>I34</f>
        <v>SHUMA E KËRKUAR NETO</v>
      </c>
      <c r="J88" s="18">
        <f t="shared" ref="J88:O88" si="31">B72-J82</f>
        <v>0</v>
      </c>
      <c r="K88" s="18">
        <f t="shared" si="31"/>
        <v>0</v>
      </c>
      <c r="L88" s="18">
        <f t="shared" si="31"/>
        <v>0</v>
      </c>
      <c r="M88" s="18">
        <f t="shared" si="31"/>
        <v>0</v>
      </c>
      <c r="N88" s="18">
        <f t="shared" si="31"/>
        <v>0</v>
      </c>
      <c r="O88" s="18">
        <f t="shared" si="31"/>
        <v>0</v>
      </c>
    </row>
    <row r="89" spans="1:15" ht="12.75" x14ac:dyDescent="0.2">
      <c r="A89" s="124" t="str">
        <f t="shared" si="27"/>
        <v>Pagat</v>
      </c>
      <c r="B89" s="941">
        <f t="shared" si="27"/>
        <v>600</v>
      </c>
      <c r="C89" s="942">
        <f t="shared" si="27"/>
        <v>0</v>
      </c>
      <c r="D89" s="943">
        <f t="shared" si="27"/>
        <v>0</v>
      </c>
      <c r="E89" s="37"/>
      <c r="F89" s="37"/>
      <c r="G89" s="37"/>
      <c r="H89" s="53"/>
      <c r="I89" s="53"/>
      <c r="J89" s="53"/>
      <c r="K89" s="53"/>
      <c r="L89" s="14"/>
      <c r="M89" s="54"/>
    </row>
    <row r="90" spans="1:15" ht="12.75" x14ac:dyDescent="0.2">
      <c r="A90" s="124" t="str">
        <f t="shared" si="27"/>
        <v>Sigurimet Shoqërore</v>
      </c>
      <c r="B90" s="941">
        <f t="shared" si="27"/>
        <v>601</v>
      </c>
      <c r="C90" s="942">
        <f t="shared" si="27"/>
        <v>0</v>
      </c>
      <c r="D90" s="943">
        <f t="shared" si="27"/>
        <v>0</v>
      </c>
      <c r="E90" s="37"/>
      <c r="F90" s="37"/>
      <c r="G90" s="37"/>
      <c r="H90" s="53"/>
    </row>
    <row r="91" spans="1:15" ht="12.75" x14ac:dyDescent="0.2">
      <c r="A91" s="124" t="str">
        <f t="shared" si="27"/>
        <v>Mallra dhe shërbime</v>
      </c>
      <c r="B91" s="941">
        <f t="shared" si="27"/>
        <v>602</v>
      </c>
      <c r="C91" s="942">
        <f t="shared" si="27"/>
        <v>0</v>
      </c>
      <c r="D91" s="943">
        <f t="shared" si="27"/>
        <v>0</v>
      </c>
      <c r="E91" s="37"/>
      <c r="F91" s="37"/>
      <c r="G91" s="37"/>
      <c r="H91" s="53"/>
      <c r="I91" s="252" t="str">
        <f>I37</f>
        <v>Angazhimet</v>
      </c>
      <c r="J91" s="1002" t="str">
        <f>J37</f>
        <v>Vlera Totale për Aktivitet</v>
      </c>
      <c r="K91" s="1003"/>
      <c r="L91" s="1004"/>
      <c r="M91" s="129">
        <f>VLOOKUP($A67,'(C5) Angazhimet'!$A$8:$F$168,4,FALSE)</f>
        <v>0</v>
      </c>
      <c r="N91" s="129">
        <f>VLOOKUP($A67,'(C5) Angazhimet'!$A$8:$F$168,5,FALSE)</f>
        <v>0</v>
      </c>
      <c r="O91" s="129">
        <f>VLOOKUP($A67,'(C5) Angazhimet'!$A$8:$F$168,6,FALSE)</f>
        <v>0</v>
      </c>
    </row>
    <row r="92" spans="1:15" ht="12.75" x14ac:dyDescent="0.2">
      <c r="A92" s="124" t="str">
        <f t="shared" si="27"/>
        <v>Subvencione</v>
      </c>
      <c r="B92" s="941">
        <f t="shared" si="27"/>
        <v>603</v>
      </c>
      <c r="C92" s="942">
        <f t="shared" si="27"/>
        <v>0</v>
      </c>
      <c r="D92" s="943">
        <f t="shared" si="27"/>
        <v>0</v>
      </c>
      <c r="E92" s="37"/>
      <c r="F92" s="37"/>
      <c r="G92" s="37"/>
      <c r="H92" s="53"/>
      <c r="I92" s="318" t="str">
        <f>I38</f>
        <v>Qëllime</v>
      </c>
      <c r="J92" s="1002" t="str">
        <f>J38</f>
        <v>Shpenzimet kapitale</v>
      </c>
      <c r="K92" s="1003"/>
      <c r="L92" s="1004"/>
      <c r="M92" s="128"/>
      <c r="N92" s="128"/>
      <c r="O92" s="132"/>
    </row>
    <row r="93" spans="1:15" ht="12.75" x14ac:dyDescent="0.2">
      <c r="A93" s="124" t="str">
        <f t="shared" si="27"/>
        <v>Të tjera transferta korrente të brendshme</v>
      </c>
      <c r="B93" s="941">
        <f t="shared" si="27"/>
        <v>604</v>
      </c>
      <c r="C93" s="942">
        <f t="shared" si="27"/>
        <v>0</v>
      </c>
      <c r="D93" s="943">
        <f t="shared" si="27"/>
        <v>0</v>
      </c>
      <c r="E93" s="37"/>
      <c r="F93" s="37"/>
      <c r="G93" s="37"/>
      <c r="H93" s="53"/>
      <c r="I93" s="315"/>
      <c r="J93" s="1002" t="str">
        <f>J39</f>
        <v>Mallra dhe shërbime</v>
      </c>
      <c r="K93" s="1003"/>
      <c r="L93" s="1004"/>
      <c r="M93" s="128"/>
      <c r="N93" s="128"/>
      <c r="O93" s="132"/>
    </row>
    <row r="94" spans="1:15" ht="12.75" x14ac:dyDescent="0.2">
      <c r="A94" s="124" t="str">
        <f t="shared" si="27"/>
        <v>Transferta korrente të huaja</v>
      </c>
      <c r="B94" s="941">
        <f t="shared" si="27"/>
        <v>605</v>
      </c>
      <c r="C94" s="942">
        <f t="shared" si="27"/>
        <v>0</v>
      </c>
      <c r="D94" s="943">
        <f t="shared" si="27"/>
        <v>0</v>
      </c>
      <c r="E94" s="37"/>
      <c r="F94" s="37"/>
      <c r="G94" s="37"/>
      <c r="H94" s="53"/>
      <c r="I94" s="315"/>
      <c r="J94" s="1002" t="str">
        <f>J40</f>
        <v>Qëllime të mëtejshme</v>
      </c>
      <c r="K94" s="1003"/>
      <c r="L94" s="1004"/>
      <c r="M94" s="128"/>
      <c r="N94" s="128"/>
      <c r="O94" s="132"/>
    </row>
    <row r="95" spans="1:15" ht="12.75" x14ac:dyDescent="0.2">
      <c r="A95" s="124" t="str">
        <f t="shared" si="27"/>
        <v>Transferta për Buxhetet Familiare dhe Individët</v>
      </c>
      <c r="B95" s="941">
        <f t="shared" si="27"/>
        <v>606</v>
      </c>
      <c r="C95" s="942">
        <f t="shared" si="27"/>
        <v>0</v>
      </c>
      <c r="D95" s="943">
        <f t="shared" si="27"/>
        <v>0</v>
      </c>
      <c r="E95" s="37"/>
      <c r="F95" s="37"/>
      <c r="G95" s="37"/>
      <c r="H95" s="53"/>
      <c r="I95" s="315"/>
      <c r="J95" s="998"/>
      <c r="K95" s="998"/>
      <c r="L95" s="998"/>
      <c r="M95" s="344" t="str">
        <f>IF(SUM(M92:M94)=M91,"OK","STOP")</f>
        <v>OK</v>
      </c>
      <c r="N95" s="344" t="str">
        <f>IF(SUM(N92:N94)=N91,"OK","STOP")</f>
        <v>OK</v>
      </c>
      <c r="O95" s="344" t="str">
        <f>IF(SUM(O92:O94)=O91,"OK","STOP")</f>
        <v>OK</v>
      </c>
    </row>
    <row r="96" spans="1:15" ht="12.75" x14ac:dyDescent="0.2">
      <c r="A96" s="648" t="str">
        <f t="shared" si="27"/>
        <v>Shpenzimet kapitale</v>
      </c>
      <c r="B96" s="968" t="str">
        <f t="shared" si="27"/>
        <v>230 / 231</v>
      </c>
      <c r="C96" s="969">
        <f t="shared" si="27"/>
        <v>0</v>
      </c>
      <c r="D96" s="970">
        <f t="shared" si="27"/>
        <v>0</v>
      </c>
      <c r="E96" s="129"/>
      <c r="F96" s="129"/>
      <c r="G96" s="129"/>
      <c r="H96" s="53"/>
      <c r="I96" s="421" t="str">
        <f>I43</f>
        <v>Shpjegimet teknike</v>
      </c>
      <c r="J96" s="10"/>
      <c r="K96" s="10"/>
      <c r="L96" s="10"/>
      <c r="M96" s="10"/>
      <c r="N96" s="10"/>
      <c r="O96" s="10"/>
    </row>
    <row r="97" spans="1:15" ht="12.75" x14ac:dyDescent="0.2">
      <c r="A97" s="124" t="str">
        <f t="shared" si="27"/>
        <v>Rezerva</v>
      </c>
      <c r="B97" s="941">
        <f t="shared" si="27"/>
        <v>609</v>
      </c>
      <c r="C97" s="942">
        <f t="shared" si="27"/>
        <v>0</v>
      </c>
      <c r="D97" s="943">
        <f t="shared" si="27"/>
        <v>0</v>
      </c>
      <c r="E97" s="37"/>
      <c r="F97" s="37"/>
      <c r="G97" s="37"/>
      <c r="H97" s="53"/>
      <c r="I97" s="419">
        <f>M70</f>
        <v>2022</v>
      </c>
      <c r="J97" s="983"/>
      <c r="K97" s="984"/>
      <c r="L97" s="984"/>
      <c r="M97" s="984"/>
      <c r="N97" s="984"/>
      <c r="O97" s="985"/>
    </row>
    <row r="98" spans="1:15" ht="12.75" x14ac:dyDescent="0.2">
      <c r="A98" s="124" t="str">
        <f t="shared" si="27"/>
        <v>Interesa per kredi direkte ose bono</v>
      </c>
      <c r="B98" s="971">
        <f t="shared" si="27"/>
        <v>650</v>
      </c>
      <c r="C98" s="972">
        <f t="shared" si="27"/>
        <v>0</v>
      </c>
      <c r="D98" s="973">
        <f t="shared" si="27"/>
        <v>0</v>
      </c>
      <c r="E98" s="37"/>
      <c r="F98" s="37"/>
      <c r="G98" s="37"/>
      <c r="H98" s="53"/>
      <c r="I98" s="420"/>
      <c r="J98" s="986"/>
      <c r="K98" s="987"/>
      <c r="L98" s="987"/>
      <c r="M98" s="987"/>
      <c r="N98" s="987"/>
      <c r="O98" s="988"/>
    </row>
    <row r="99" spans="1:15" ht="12.75" x14ac:dyDescent="0.2">
      <c r="A99" s="252" t="str">
        <f>A45</f>
        <v>Të tjera</v>
      </c>
      <c r="B99" s="941" t="str">
        <f>B45</f>
        <v>69 / ?</v>
      </c>
      <c r="C99" s="942">
        <f>C45</f>
        <v>0</v>
      </c>
      <c r="D99" s="439" t="str">
        <f>IF(OR(E99&lt;0,F99&lt;0,G99&lt;0),"STOP","OK!")</f>
        <v>OK!</v>
      </c>
      <c r="E99" s="130">
        <f>-E87+E72-(SUM(E89:E98))</f>
        <v>0</v>
      </c>
      <c r="F99" s="308">
        <f t="shared" ref="F99:G99" si="32">-F87+F72-(SUM(F89:F98))</f>
        <v>0</v>
      </c>
      <c r="G99" s="308">
        <f t="shared" si="32"/>
        <v>0</v>
      </c>
      <c r="H99" s="53"/>
      <c r="I99" s="419">
        <f>N70</f>
        <v>2023</v>
      </c>
      <c r="J99" s="983"/>
      <c r="K99" s="984"/>
      <c r="L99" s="984"/>
      <c r="M99" s="984"/>
      <c r="N99" s="984"/>
      <c r="O99" s="985"/>
    </row>
    <row r="100" spans="1:15" ht="12.75" x14ac:dyDescent="0.2">
      <c r="A100" s="124" t="str">
        <f>A46</f>
        <v>SHPENZIME KORRENTE</v>
      </c>
      <c r="B100" s="974"/>
      <c r="C100" s="975"/>
      <c r="D100" s="976"/>
      <c r="E100" s="129">
        <f>SUM(E89:E99)</f>
        <v>0</v>
      </c>
      <c r="F100" s="129">
        <f t="shared" ref="F100:G100" si="33">SUM(F89:F99)</f>
        <v>0</v>
      </c>
      <c r="G100" s="129">
        <f t="shared" si="33"/>
        <v>0</v>
      </c>
      <c r="H100" s="53"/>
      <c r="I100" s="420"/>
      <c r="J100" s="989"/>
      <c r="K100" s="990"/>
      <c r="L100" s="990"/>
      <c r="M100" s="990"/>
      <c r="N100" s="990"/>
      <c r="O100" s="991"/>
    </row>
    <row r="101" spans="1:15" ht="12.75" x14ac:dyDescent="0.2">
      <c r="A101" s="125"/>
      <c r="B101" s="210"/>
      <c r="C101" s="126"/>
      <c r="D101" s="126"/>
      <c r="E101" s="10"/>
      <c r="F101" s="10"/>
      <c r="G101" s="133"/>
      <c r="H101" s="53"/>
      <c r="I101" s="419">
        <f>O70</f>
        <v>2024</v>
      </c>
      <c r="J101" s="983"/>
      <c r="K101" s="984"/>
      <c r="L101" s="984"/>
      <c r="M101" s="984"/>
      <c r="N101" s="984"/>
      <c r="O101" s="985"/>
    </row>
    <row r="102" spans="1:15" ht="12.75" x14ac:dyDescent="0.2">
      <c r="A102" s="137" t="str">
        <f>A48</f>
        <v>SHPENZIME TË PRITSHME</v>
      </c>
      <c r="B102" s="34">
        <f>B72</f>
        <v>0</v>
      </c>
      <c r="C102" s="34">
        <f t="shared" ref="C102:D102" si="34">C72</f>
        <v>0</v>
      </c>
      <c r="D102" s="34">
        <f t="shared" si="34"/>
        <v>0</v>
      </c>
      <c r="E102" s="129">
        <f>E87+E100</f>
        <v>0</v>
      </c>
      <c r="F102" s="129">
        <f>F87+F100</f>
        <v>0</v>
      </c>
      <c r="G102" s="129">
        <f t="shared" ref="G102" si="35">G87+G100</f>
        <v>0</v>
      </c>
      <c r="H102" s="53"/>
      <c r="I102" s="420"/>
      <c r="J102" s="989"/>
      <c r="K102" s="990"/>
      <c r="L102" s="990"/>
      <c r="M102" s="990"/>
      <c r="N102" s="990"/>
      <c r="O102" s="991"/>
    </row>
    <row r="105" spans="1:15" ht="17.25" customHeight="1" x14ac:dyDescent="0.2">
      <c r="A105" s="213" t="str">
        <f t="shared" ref="A105:O105" si="36">A66</f>
        <v>Nënfunksioni 12</v>
      </c>
      <c r="B105" s="937" t="str">
        <f t="shared" si="36"/>
        <v>053 Reduktimi i ndotjes</v>
      </c>
      <c r="C105" s="937">
        <f t="shared" si="36"/>
        <v>0</v>
      </c>
      <c r="D105" s="937">
        <f t="shared" si="36"/>
        <v>0</v>
      </c>
      <c r="E105" s="937">
        <f t="shared" si="36"/>
        <v>0</v>
      </c>
      <c r="F105" s="937">
        <f t="shared" si="36"/>
        <v>0</v>
      </c>
      <c r="G105" s="937">
        <f t="shared" si="36"/>
        <v>0</v>
      </c>
      <c r="H105" s="937">
        <f t="shared" si="36"/>
        <v>0</v>
      </c>
      <c r="I105" s="937">
        <f t="shared" si="36"/>
        <v>0</v>
      </c>
      <c r="J105" s="937">
        <f t="shared" si="36"/>
        <v>0</v>
      </c>
      <c r="K105" s="937">
        <f t="shared" si="36"/>
        <v>0</v>
      </c>
      <c r="L105" s="937">
        <f t="shared" si="36"/>
        <v>0</v>
      </c>
      <c r="M105" s="937">
        <f t="shared" si="36"/>
        <v>0</v>
      </c>
      <c r="N105" s="937">
        <f t="shared" si="36"/>
        <v>0</v>
      </c>
      <c r="O105" s="937">
        <f t="shared" si="36"/>
        <v>0</v>
      </c>
    </row>
    <row r="106" spans="1:15" ht="17.25" customHeight="1" x14ac:dyDescent="0.2">
      <c r="A106" s="276" t="str">
        <f>A7</f>
        <v>Programi 12b</v>
      </c>
      <c r="B106" s="937">
        <f>C7</f>
        <v>0</v>
      </c>
      <c r="C106" s="937" t="e">
        <f>#REF!</f>
        <v>#REF!</v>
      </c>
      <c r="D106" s="937" t="e">
        <f>#REF!</f>
        <v>#REF!</v>
      </c>
      <c r="E106" s="937" t="e">
        <f>#REF!</f>
        <v>#REF!</v>
      </c>
      <c r="F106" s="937" t="e">
        <f>#REF!</f>
        <v>#REF!</v>
      </c>
      <c r="G106" s="937" t="e">
        <f>#REF!</f>
        <v>#REF!</v>
      </c>
      <c r="H106" s="937" t="e">
        <f>#REF!</f>
        <v>#REF!</v>
      </c>
      <c r="I106" s="937" t="e">
        <f>#REF!</f>
        <v>#REF!</v>
      </c>
      <c r="J106" s="937" t="e">
        <f>#REF!</f>
        <v>#REF!</v>
      </c>
      <c r="K106" s="937" t="e">
        <f>#REF!</f>
        <v>#REF!</v>
      </c>
      <c r="L106" s="937" t="e">
        <f>#REF!</f>
        <v>#REF!</v>
      </c>
      <c r="M106" s="937" t="e">
        <f>#REF!</f>
        <v>#REF!</v>
      </c>
      <c r="N106" s="937" t="e">
        <f>#REF!</f>
        <v>#REF!</v>
      </c>
      <c r="O106" s="937" t="e">
        <f>#REF!</f>
        <v>#REF!</v>
      </c>
    </row>
    <row r="107" spans="1:15" ht="17.25" customHeight="1" x14ac:dyDescent="0.2">
      <c r="A107" s="646">
        <f>'(B3) Struktura Funksionale'!B69</f>
        <v>0</v>
      </c>
      <c r="B107" s="568"/>
      <c r="C107" s="568"/>
      <c r="D107" s="568"/>
      <c r="E107" s="568"/>
      <c r="F107" s="568"/>
      <c r="G107" s="568"/>
      <c r="H107" s="568"/>
      <c r="I107" s="568"/>
      <c r="J107" s="568"/>
      <c r="K107" s="568"/>
      <c r="L107" s="568"/>
      <c r="M107" s="568"/>
      <c r="N107" s="568"/>
      <c r="O107" s="569"/>
    </row>
    <row r="108" spans="1:15" ht="24.75" customHeight="1" x14ac:dyDescent="0.2">
      <c r="A108" s="964" t="str">
        <f t="shared" ref="A108:G108" si="37">A69</f>
        <v>SHPENZIME TË PRITSHME</v>
      </c>
      <c r="B108" s="965">
        <f t="shared" si="37"/>
        <v>0</v>
      </c>
      <c r="C108" s="965">
        <f t="shared" si="37"/>
        <v>0</v>
      </c>
      <c r="D108" s="965">
        <f t="shared" si="37"/>
        <v>0</v>
      </c>
      <c r="E108" s="965">
        <f t="shared" si="37"/>
        <v>0</v>
      </c>
      <c r="F108" s="965">
        <f t="shared" si="37"/>
        <v>0</v>
      </c>
      <c r="G108" s="966">
        <f t="shared" si="37"/>
        <v>0</v>
      </c>
      <c r="H108" s="131"/>
      <c r="I108" s="967" t="str">
        <f t="shared" ref="I108:O108" si="38">I69</f>
        <v xml:space="preserve">TË ARDHURAT E PRITSHME </v>
      </c>
      <c r="J108" s="965">
        <f t="shared" si="38"/>
        <v>0</v>
      </c>
      <c r="K108" s="965">
        <f t="shared" si="38"/>
        <v>0</v>
      </c>
      <c r="L108" s="965">
        <f t="shared" si="38"/>
        <v>0</v>
      </c>
      <c r="M108" s="965">
        <f t="shared" si="38"/>
        <v>0</v>
      </c>
      <c r="N108" s="965">
        <f t="shared" si="38"/>
        <v>0</v>
      </c>
      <c r="O108" s="966">
        <f t="shared" si="38"/>
        <v>0</v>
      </c>
    </row>
    <row r="109" spans="1:15" ht="21" customHeight="1" x14ac:dyDescent="0.2">
      <c r="A109" s="211"/>
      <c r="B109" s="417">
        <f t="shared" ref="B109:G109" si="39">B70</f>
        <v>2019</v>
      </c>
      <c r="C109" s="417">
        <f t="shared" si="39"/>
        <v>2020</v>
      </c>
      <c r="D109" s="417">
        <f t="shared" si="39"/>
        <v>2021</v>
      </c>
      <c r="E109" s="251">
        <f t="shared" si="39"/>
        <v>2022</v>
      </c>
      <c r="F109" s="251">
        <f t="shared" si="39"/>
        <v>2023</v>
      </c>
      <c r="G109" s="251">
        <f t="shared" si="39"/>
        <v>2024</v>
      </c>
      <c r="H109" s="212"/>
      <c r="I109" s="414"/>
      <c r="J109" s="417">
        <f t="shared" ref="J109:O109" si="40">J70</f>
        <v>2019</v>
      </c>
      <c r="K109" s="417">
        <f t="shared" si="40"/>
        <v>2020</v>
      </c>
      <c r="L109" s="417">
        <f t="shared" si="40"/>
        <v>2021</v>
      </c>
      <c r="M109" s="251">
        <f t="shared" si="40"/>
        <v>2022</v>
      </c>
      <c r="N109" s="251">
        <f t="shared" si="40"/>
        <v>2023</v>
      </c>
      <c r="O109" s="251">
        <f t="shared" si="40"/>
        <v>2024</v>
      </c>
    </row>
    <row r="110" spans="1:15" ht="12.75" x14ac:dyDescent="0.2">
      <c r="A110" s="423"/>
      <c r="B110" s="391"/>
      <c r="C110" s="425"/>
      <c r="D110" s="426"/>
      <c r="E110" s="349"/>
      <c r="F110" s="349"/>
      <c r="G110" s="350"/>
      <c r="H110" s="131"/>
      <c r="I110" s="423"/>
      <c r="J110" s="424"/>
      <c r="K110" s="347"/>
      <c r="L110" s="348"/>
      <c r="M110" s="349"/>
      <c r="N110" s="349"/>
      <c r="O110" s="350"/>
    </row>
    <row r="111" spans="1:15" ht="12.75" x14ac:dyDescent="0.2">
      <c r="A111" s="137" t="str">
        <f>A72</f>
        <v>SHPENZIME TË PRITSHME</v>
      </c>
      <c r="B111" s="34">
        <f>VLOOKUP(A106,'(C1) Shpenzimet vitet e kaluara'!A$9:O$177,5,FALSE)</f>
        <v>0</v>
      </c>
      <c r="C111" s="34">
        <f>VLOOKUP(A106,'(C1) Shpenzimet vitet e kaluara'!A$9:O$177,9,FALSE)</f>
        <v>0</v>
      </c>
      <c r="D111" s="34">
        <f>VLOOKUP(A106,'(C1) Shpenzimet vitet e kaluara'!A$9:O$177,13,FALSE)</f>
        <v>0</v>
      </c>
      <c r="E111" s="37"/>
      <c r="F111" s="37"/>
      <c r="G111" s="37"/>
      <c r="H111" s="131"/>
      <c r="I111" s="938" t="str">
        <f t="shared" ref="I111:O111" si="41">I72</f>
        <v>VLERËSIM I ARDHURAVE NGA TARIFAT</v>
      </c>
      <c r="J111" s="939">
        <f t="shared" si="41"/>
        <v>0</v>
      </c>
      <c r="K111" s="939">
        <f t="shared" si="41"/>
        <v>0</v>
      </c>
      <c r="L111" s="939">
        <f t="shared" si="41"/>
        <v>0</v>
      </c>
      <c r="M111" s="939">
        <f t="shared" si="41"/>
        <v>0</v>
      </c>
      <c r="N111" s="939">
        <f t="shared" si="41"/>
        <v>0</v>
      </c>
      <c r="O111" s="940">
        <f t="shared" si="41"/>
        <v>0</v>
      </c>
    </row>
    <row r="112" spans="1:15" ht="12.75" x14ac:dyDescent="0.2">
      <c r="A112" s="125"/>
      <c r="B112" s="210"/>
      <c r="C112" s="126"/>
      <c r="D112" s="126"/>
      <c r="E112" s="10"/>
      <c r="F112" s="10"/>
      <c r="G112" s="133"/>
      <c r="H112" s="10"/>
      <c r="I112" s="137" t="str">
        <f>I73</f>
        <v>VLERËSIM I ARDHURAVE NGA TARIFAT</v>
      </c>
      <c r="J112" s="35">
        <f>VLOOKUP($A106,'(C1) Shpenzimet vitet e kaluara'!$A$9:$O$177,6,FALSE)</f>
        <v>0</v>
      </c>
      <c r="K112" s="35">
        <f>VLOOKUP($A106,'(C1) Shpenzimet vitet e kaluara'!$A$9:$O$177,10,FALSE)</f>
        <v>0</v>
      </c>
      <c r="L112" s="35">
        <f>VLOOKUP($A106,'(C1) Shpenzimet vitet e kaluara'!$A$9:$O$177,14,FALSE)</f>
        <v>0</v>
      </c>
      <c r="M112" s="37"/>
      <c r="N112" s="37"/>
      <c r="O112" s="37"/>
    </row>
    <row r="113" spans="1:15" ht="12.75" x14ac:dyDescent="0.2">
      <c r="A113" s="944" t="str">
        <f t="shared" ref="A113:G114" si="42">A74</f>
        <v>SHPENZIME TË PRITSHME</v>
      </c>
      <c r="B113" s="945">
        <f t="shared" si="42"/>
        <v>0</v>
      </c>
      <c r="C113" s="945">
        <f t="shared" si="42"/>
        <v>0</v>
      </c>
      <c r="D113" s="945">
        <f t="shared" si="42"/>
        <v>0</v>
      </c>
      <c r="E113" s="945">
        <f t="shared" si="42"/>
        <v>0</v>
      </c>
      <c r="F113" s="945">
        <f t="shared" si="42"/>
        <v>0</v>
      </c>
      <c r="G113" s="946">
        <f t="shared" si="42"/>
        <v>0</v>
      </c>
      <c r="H113" s="10"/>
    </row>
    <row r="114" spans="1:15" ht="12.75" x14ac:dyDescent="0.2">
      <c r="A114" s="938" t="str">
        <f t="shared" si="42"/>
        <v>KOSTO DIREKTE PËR PROJEKTET DHE SHPENZIMET KAPITALE</v>
      </c>
      <c r="B114" s="939">
        <f t="shared" si="42"/>
        <v>0</v>
      </c>
      <c r="C114" s="939">
        <f t="shared" si="42"/>
        <v>0</v>
      </c>
      <c r="D114" s="939">
        <f t="shared" si="42"/>
        <v>0</v>
      </c>
      <c r="E114" s="939">
        <f t="shared" si="42"/>
        <v>0</v>
      </c>
      <c r="F114" s="939">
        <f t="shared" si="42"/>
        <v>0</v>
      </c>
      <c r="G114" s="940">
        <f t="shared" si="42"/>
        <v>0</v>
      </c>
      <c r="H114" s="31"/>
      <c r="I114" s="938" t="str">
        <f t="shared" ref="I114:I119" si="43">I75</f>
        <v>VLERËSIMI I TË ARDHURAVE ME DESTINACION</v>
      </c>
      <c r="J114" s="939"/>
      <c r="K114" s="939"/>
      <c r="L114" s="939"/>
      <c r="M114" s="939"/>
      <c r="N114" s="939"/>
      <c r="O114" s="940"/>
    </row>
    <row r="115" spans="1:15" ht="12.75" x14ac:dyDescent="0.2">
      <c r="A115" s="124" t="str">
        <f t="shared" ref="A115:D137" si="44">A76</f>
        <v>Pagat</v>
      </c>
      <c r="B115" s="941">
        <f t="shared" si="44"/>
        <v>600</v>
      </c>
      <c r="C115" s="942">
        <f t="shared" si="44"/>
        <v>0</v>
      </c>
      <c r="D115" s="943">
        <f t="shared" si="44"/>
        <v>0</v>
      </c>
      <c r="E115" s="129"/>
      <c r="F115" s="129"/>
      <c r="G115" s="129"/>
      <c r="H115" s="31"/>
      <c r="I115" s="390" t="str">
        <f t="shared" si="43"/>
        <v>Transferta e kushtëzuar</v>
      </c>
      <c r="J115" s="387"/>
      <c r="K115" s="389"/>
      <c r="L115" s="388"/>
      <c r="M115" s="128"/>
      <c r="N115" s="128"/>
      <c r="O115" s="132"/>
    </row>
    <row r="116" spans="1:15" ht="12.75" x14ac:dyDescent="0.2">
      <c r="A116" s="124" t="str">
        <f t="shared" si="44"/>
        <v>Sigurimet Shoqërore</v>
      </c>
      <c r="B116" s="941">
        <f t="shared" si="44"/>
        <v>601</v>
      </c>
      <c r="C116" s="942">
        <f t="shared" si="44"/>
        <v>0</v>
      </c>
      <c r="D116" s="943">
        <f t="shared" si="44"/>
        <v>0</v>
      </c>
      <c r="E116" s="129"/>
      <c r="F116" s="129"/>
      <c r="G116" s="129"/>
      <c r="H116" s="31"/>
      <c r="I116" s="390" t="str">
        <f t="shared" si="43"/>
        <v>Trasferta Specifike</v>
      </c>
      <c r="J116" s="387"/>
      <c r="K116" s="389"/>
      <c r="L116" s="388"/>
      <c r="M116" s="128"/>
      <c r="N116" s="128"/>
      <c r="O116" s="132"/>
    </row>
    <row r="117" spans="1:15" ht="12.75" x14ac:dyDescent="0.2">
      <c r="A117" s="124" t="str">
        <f t="shared" si="44"/>
        <v>Mallra dhe shërbime</v>
      </c>
      <c r="B117" s="941">
        <f t="shared" si="44"/>
        <v>602</v>
      </c>
      <c r="C117" s="942">
        <f t="shared" si="44"/>
        <v>0</v>
      </c>
      <c r="D117" s="943">
        <f t="shared" si="44"/>
        <v>0</v>
      </c>
      <c r="E117" s="129"/>
      <c r="F117" s="129"/>
      <c r="G117" s="129"/>
      <c r="H117" s="53"/>
      <c r="I117" s="390" t="str">
        <f t="shared" si="43"/>
        <v>Trashëgimi me destinacion</v>
      </c>
      <c r="J117" s="387"/>
      <c r="K117" s="389"/>
      <c r="L117" s="388"/>
      <c r="M117" s="302">
        <f>VLOOKUP($A106,'(C4) Trashëgimi me destinacion'!$A$8:$F$168,4,FALSE)</f>
        <v>0</v>
      </c>
      <c r="N117" s="548">
        <f>VLOOKUP($A106,'(C4) Trashëgimi me destinacion'!$A$8:$F$168,5,FALSE)</f>
        <v>0</v>
      </c>
      <c r="O117" s="548">
        <f>VLOOKUP($A106,'(C4) Trashëgimi me destinacion'!$A$8:$F$168,6,FALSE)</f>
        <v>0</v>
      </c>
    </row>
    <row r="118" spans="1:15" ht="12.75" x14ac:dyDescent="0.2">
      <c r="A118" s="124" t="str">
        <f t="shared" si="44"/>
        <v>Subvencione</v>
      </c>
      <c r="B118" s="941">
        <f t="shared" si="44"/>
        <v>603</v>
      </c>
      <c r="C118" s="942">
        <f t="shared" si="44"/>
        <v>0</v>
      </c>
      <c r="D118" s="943">
        <f t="shared" si="44"/>
        <v>0</v>
      </c>
      <c r="E118" s="129"/>
      <c r="F118" s="129"/>
      <c r="G118" s="129"/>
      <c r="H118" s="8"/>
      <c r="I118" s="390" t="str">
        <f t="shared" si="43"/>
        <v>Burime të tjera (përfshirë gjobat)</v>
      </c>
      <c r="J118" s="387"/>
      <c r="K118" s="389"/>
      <c r="L118" s="388"/>
      <c r="M118" s="128"/>
      <c r="N118" s="128"/>
      <c r="O118" s="132"/>
    </row>
    <row r="119" spans="1:15" ht="12.75" x14ac:dyDescent="0.2">
      <c r="A119" s="124" t="str">
        <f t="shared" si="44"/>
        <v>Të tjera transferta korrente të brendshme</v>
      </c>
      <c r="B119" s="941">
        <f t="shared" si="44"/>
        <v>604</v>
      </c>
      <c r="C119" s="942">
        <f t="shared" si="44"/>
        <v>0</v>
      </c>
      <c r="D119" s="943">
        <f t="shared" si="44"/>
        <v>0</v>
      </c>
      <c r="E119" s="129"/>
      <c r="F119" s="129"/>
      <c r="G119" s="129"/>
      <c r="H119" s="53"/>
      <c r="I119" s="390" t="str">
        <f t="shared" si="43"/>
        <v>VLERËSIMI I TË ARDHURAVE ME DESTINACION</v>
      </c>
      <c r="J119" s="35">
        <f>VLOOKUP($A106,'(C1) Shpenzimet vitet e kaluara'!$A$9:$O$177,7,FALSE)</f>
        <v>0</v>
      </c>
      <c r="K119" s="35">
        <f>VLOOKUP($A106,'(C1) Shpenzimet vitet e kaluara'!$A$9:$O$177,11,FALSE)</f>
        <v>0</v>
      </c>
      <c r="L119" s="35">
        <f>VLOOKUP($A106,'(C1) Shpenzimet vitet e kaluara'!$A$9:$O$177,15,FALSE)</f>
        <v>0</v>
      </c>
      <c r="M119" s="129">
        <f>SUM(M115:M118)</f>
        <v>0</v>
      </c>
      <c r="N119" s="129">
        <f t="shared" ref="N119:O119" si="45">SUM(N115:N118)</f>
        <v>0</v>
      </c>
      <c r="O119" s="129">
        <f t="shared" si="45"/>
        <v>0</v>
      </c>
    </row>
    <row r="120" spans="1:15" ht="12.75" x14ac:dyDescent="0.2">
      <c r="A120" s="124" t="str">
        <f t="shared" si="44"/>
        <v>Transferta korrente të huaja</v>
      </c>
      <c r="B120" s="941">
        <f t="shared" si="44"/>
        <v>605</v>
      </c>
      <c r="C120" s="942">
        <f t="shared" si="44"/>
        <v>0</v>
      </c>
      <c r="D120" s="943">
        <f t="shared" si="44"/>
        <v>0</v>
      </c>
      <c r="E120" s="129"/>
      <c r="F120" s="129"/>
      <c r="G120" s="129"/>
      <c r="H120" s="53"/>
    </row>
    <row r="121" spans="1:15" ht="12.75" x14ac:dyDescent="0.2">
      <c r="A121" s="124" t="str">
        <f t="shared" si="44"/>
        <v>Transferta për Buxhetet Familiare dhe Individët</v>
      </c>
      <c r="B121" s="941">
        <f t="shared" si="44"/>
        <v>606</v>
      </c>
      <c r="C121" s="942">
        <f t="shared" si="44"/>
        <v>0</v>
      </c>
      <c r="D121" s="943">
        <f t="shared" si="44"/>
        <v>0</v>
      </c>
      <c r="E121" s="129"/>
      <c r="F121" s="129"/>
      <c r="G121" s="129"/>
      <c r="H121" s="53"/>
      <c r="I121" s="137" t="str">
        <f>I82</f>
        <v xml:space="preserve">TË ARDHURAT E PRITSHME </v>
      </c>
      <c r="J121" s="34">
        <f>J112+J119</f>
        <v>0</v>
      </c>
      <c r="K121" s="34">
        <f>K112+K119</f>
        <v>0</v>
      </c>
      <c r="L121" s="34">
        <f>L112+L119</f>
        <v>0</v>
      </c>
      <c r="M121" s="129">
        <f>M119+M112</f>
        <v>0</v>
      </c>
      <c r="N121" s="129">
        <f>N119+N112</f>
        <v>0</v>
      </c>
      <c r="O121" s="129">
        <f>O119+O112</f>
        <v>0</v>
      </c>
    </row>
    <row r="122" spans="1:15" ht="12.75" x14ac:dyDescent="0.2">
      <c r="A122" s="124" t="str">
        <f t="shared" si="44"/>
        <v>Shpenzimet kapitale</v>
      </c>
      <c r="B122" s="941" t="str">
        <f t="shared" si="44"/>
        <v>230 / 231</v>
      </c>
      <c r="C122" s="942">
        <f t="shared" si="44"/>
        <v>0</v>
      </c>
      <c r="D122" s="943">
        <f t="shared" si="44"/>
        <v>0</v>
      </c>
      <c r="E122" s="37"/>
      <c r="F122" s="37"/>
      <c r="G122" s="37"/>
      <c r="H122" s="53"/>
    </row>
    <row r="123" spans="1:15" ht="12.75" x14ac:dyDescent="0.2">
      <c r="A123" s="124" t="str">
        <f t="shared" si="44"/>
        <v>Rezerva</v>
      </c>
      <c r="B123" s="941">
        <f t="shared" si="44"/>
        <v>609</v>
      </c>
      <c r="C123" s="942">
        <f t="shared" si="44"/>
        <v>0</v>
      </c>
      <c r="D123" s="943">
        <f t="shared" si="44"/>
        <v>0</v>
      </c>
      <c r="E123" s="129"/>
      <c r="F123" s="129"/>
      <c r="G123" s="129"/>
      <c r="H123" s="53"/>
    </row>
    <row r="124" spans="1:15" ht="12.75" x14ac:dyDescent="0.2">
      <c r="A124" s="124" t="str">
        <f t="shared" si="44"/>
        <v>Interesa per kredi direkte ose bono</v>
      </c>
      <c r="B124" s="941">
        <f t="shared" si="44"/>
        <v>650</v>
      </c>
      <c r="C124" s="942">
        <f t="shared" si="44"/>
        <v>0</v>
      </c>
      <c r="D124" s="943">
        <f t="shared" si="44"/>
        <v>0</v>
      </c>
      <c r="E124" s="129"/>
      <c r="F124" s="129"/>
      <c r="G124" s="129"/>
      <c r="H124" s="53"/>
    </row>
    <row r="125" spans="1:15" ht="12.75" x14ac:dyDescent="0.2">
      <c r="A125" s="124" t="str">
        <f t="shared" si="44"/>
        <v>Të tjera</v>
      </c>
      <c r="B125" s="941" t="str">
        <f t="shared" si="44"/>
        <v>69 / ?</v>
      </c>
      <c r="C125" s="942">
        <f t="shared" si="44"/>
        <v>0</v>
      </c>
      <c r="D125" s="943">
        <f t="shared" si="44"/>
        <v>0</v>
      </c>
      <c r="E125" s="129"/>
      <c r="F125" s="129"/>
      <c r="G125" s="129"/>
      <c r="H125" s="53"/>
      <c r="I125" s="947" t="str">
        <f t="shared" ref="I125:O126" si="46">I86</f>
        <v>SHUMA E KËRKUAR NETO</v>
      </c>
      <c r="J125" s="948">
        <f t="shared" si="46"/>
        <v>0</v>
      </c>
      <c r="K125" s="948">
        <f t="shared" si="46"/>
        <v>0</v>
      </c>
      <c r="L125" s="948">
        <f t="shared" si="46"/>
        <v>0</v>
      </c>
      <c r="M125" s="948">
        <f t="shared" si="46"/>
        <v>0</v>
      </c>
      <c r="N125" s="948">
        <f t="shared" si="46"/>
        <v>0</v>
      </c>
      <c r="O125" s="949">
        <f t="shared" si="46"/>
        <v>0</v>
      </c>
    </row>
    <row r="126" spans="1:15" ht="12.75" customHeight="1" x14ac:dyDescent="0.2">
      <c r="A126" s="306" t="str">
        <f t="shared" si="44"/>
        <v>KOSTO DIREKTE PËR PROJEKTET DHE SHPENZIMET KAPITALE</v>
      </c>
      <c r="B126" s="941">
        <f t="shared" si="44"/>
        <v>0</v>
      </c>
      <c r="C126" s="942">
        <f t="shared" si="44"/>
        <v>0</v>
      </c>
      <c r="D126" s="943">
        <f t="shared" si="44"/>
        <v>0</v>
      </c>
      <c r="E126" s="129">
        <f>SUM(E115:E125)</f>
        <v>0</v>
      </c>
      <c r="F126" s="129">
        <f t="shared" ref="F126:G126" si="47">SUM(F115:F125)</f>
        <v>0</v>
      </c>
      <c r="G126" s="129">
        <f t="shared" si="47"/>
        <v>0</v>
      </c>
      <c r="H126" s="53"/>
      <c r="I126" s="950">
        <f t="shared" si="46"/>
        <v>0</v>
      </c>
      <c r="J126" s="951">
        <f t="shared" si="46"/>
        <v>0</v>
      </c>
      <c r="K126" s="951">
        <f t="shared" si="46"/>
        <v>0</v>
      </c>
      <c r="L126" s="951">
        <f t="shared" si="46"/>
        <v>0</v>
      </c>
      <c r="M126" s="951">
        <f t="shared" si="46"/>
        <v>0</v>
      </c>
      <c r="N126" s="951">
        <f t="shared" si="46"/>
        <v>0</v>
      </c>
      <c r="O126" s="952">
        <f t="shared" si="46"/>
        <v>0</v>
      </c>
    </row>
    <row r="127" spans="1:15" ht="12.75" x14ac:dyDescent="0.2">
      <c r="A127" s="938" t="str">
        <f t="shared" si="44"/>
        <v>SHPENZIME KORRENTE</v>
      </c>
      <c r="B127" s="939">
        <f t="shared" si="44"/>
        <v>0</v>
      </c>
      <c r="C127" s="939">
        <f t="shared" si="44"/>
        <v>0</v>
      </c>
      <c r="D127" s="939">
        <f t="shared" si="44"/>
        <v>0</v>
      </c>
      <c r="E127" s="939">
        <f>E88</f>
        <v>0</v>
      </c>
      <c r="F127" s="939">
        <f>F88</f>
        <v>0</v>
      </c>
      <c r="G127" s="940">
        <f>G88</f>
        <v>0</v>
      </c>
      <c r="H127" s="53"/>
      <c r="I127" s="17" t="str">
        <f>I88</f>
        <v>SHUMA E KËRKUAR NETO</v>
      </c>
      <c r="J127" s="18">
        <f t="shared" ref="J127:O127" si="48">B111-J121</f>
        <v>0</v>
      </c>
      <c r="K127" s="18">
        <f t="shared" si="48"/>
        <v>0</v>
      </c>
      <c r="L127" s="18">
        <f t="shared" si="48"/>
        <v>0</v>
      </c>
      <c r="M127" s="18">
        <f t="shared" si="48"/>
        <v>0</v>
      </c>
      <c r="N127" s="18">
        <f t="shared" si="48"/>
        <v>0</v>
      </c>
      <c r="O127" s="18">
        <f t="shared" si="48"/>
        <v>0</v>
      </c>
    </row>
    <row r="128" spans="1:15" ht="12.75" x14ac:dyDescent="0.2">
      <c r="A128" s="124" t="str">
        <f t="shared" si="44"/>
        <v>Pagat</v>
      </c>
      <c r="B128" s="941">
        <f t="shared" si="44"/>
        <v>600</v>
      </c>
      <c r="C128" s="942">
        <f t="shared" si="44"/>
        <v>0</v>
      </c>
      <c r="D128" s="943">
        <f t="shared" si="44"/>
        <v>0</v>
      </c>
      <c r="E128" s="37"/>
      <c r="F128" s="37"/>
      <c r="G128" s="37"/>
      <c r="H128" s="53"/>
      <c r="I128" s="53"/>
      <c r="J128" s="53"/>
      <c r="K128" s="53"/>
      <c r="L128" s="14"/>
      <c r="M128" s="54"/>
    </row>
    <row r="129" spans="1:15" ht="12.75" x14ac:dyDescent="0.2">
      <c r="A129" s="124" t="str">
        <f t="shared" si="44"/>
        <v>Sigurimet Shoqërore</v>
      </c>
      <c r="B129" s="941">
        <f t="shared" si="44"/>
        <v>601</v>
      </c>
      <c r="C129" s="942">
        <f t="shared" si="44"/>
        <v>0</v>
      </c>
      <c r="D129" s="943">
        <f t="shared" si="44"/>
        <v>0</v>
      </c>
      <c r="E129" s="37"/>
      <c r="F129" s="37"/>
      <c r="G129" s="37"/>
      <c r="H129" s="53"/>
    </row>
    <row r="130" spans="1:15" ht="12.75" x14ac:dyDescent="0.2">
      <c r="A130" s="124" t="str">
        <f t="shared" si="44"/>
        <v>Mallra dhe shërbime</v>
      </c>
      <c r="B130" s="941">
        <f t="shared" si="44"/>
        <v>602</v>
      </c>
      <c r="C130" s="942">
        <f t="shared" si="44"/>
        <v>0</v>
      </c>
      <c r="D130" s="943">
        <f t="shared" si="44"/>
        <v>0</v>
      </c>
      <c r="E130" s="37"/>
      <c r="F130" s="37"/>
      <c r="G130" s="37"/>
      <c r="H130" s="53"/>
      <c r="I130" s="252" t="str">
        <f>I91</f>
        <v>Angazhimet</v>
      </c>
      <c r="J130" s="1002" t="str">
        <f>J91</f>
        <v>Vlera Totale për Aktivitet</v>
      </c>
      <c r="K130" s="1003"/>
      <c r="L130" s="1004"/>
      <c r="M130" s="129">
        <f>VLOOKUP($A106,'(C5) Angazhimet'!$A$8:$F$168,4,FALSE)</f>
        <v>0</v>
      </c>
      <c r="N130" s="129">
        <f>VLOOKUP($A106,'(C5) Angazhimet'!$A$8:$F$168,5,FALSE)</f>
        <v>0</v>
      </c>
      <c r="O130" s="129">
        <f>VLOOKUP($A106,'(C5) Angazhimet'!$A$8:$F$168,6,FALSE)</f>
        <v>0</v>
      </c>
    </row>
    <row r="131" spans="1:15" ht="12.75" x14ac:dyDescent="0.2">
      <c r="A131" s="124" t="str">
        <f t="shared" si="44"/>
        <v>Subvencione</v>
      </c>
      <c r="B131" s="941">
        <f t="shared" si="44"/>
        <v>603</v>
      </c>
      <c r="C131" s="942">
        <f t="shared" si="44"/>
        <v>0</v>
      </c>
      <c r="D131" s="943">
        <f t="shared" si="44"/>
        <v>0</v>
      </c>
      <c r="E131" s="37"/>
      <c r="F131" s="37"/>
      <c r="G131" s="37"/>
      <c r="H131" s="53"/>
      <c r="I131" s="318" t="str">
        <f>I92</f>
        <v>Qëllime</v>
      </c>
      <c r="J131" s="1002" t="str">
        <f>J92</f>
        <v>Shpenzimet kapitale</v>
      </c>
      <c r="K131" s="1003"/>
      <c r="L131" s="1004"/>
      <c r="M131" s="128"/>
      <c r="N131" s="128"/>
      <c r="O131" s="132"/>
    </row>
    <row r="132" spans="1:15" ht="12.75" x14ac:dyDescent="0.2">
      <c r="A132" s="124" t="str">
        <f t="shared" si="44"/>
        <v>Të tjera transferta korrente të brendshme</v>
      </c>
      <c r="B132" s="941">
        <f t="shared" si="44"/>
        <v>604</v>
      </c>
      <c r="C132" s="942">
        <f t="shared" si="44"/>
        <v>0</v>
      </c>
      <c r="D132" s="943">
        <f t="shared" si="44"/>
        <v>0</v>
      </c>
      <c r="E132" s="37"/>
      <c r="F132" s="37"/>
      <c r="G132" s="37"/>
      <c r="H132" s="53"/>
      <c r="I132" s="315"/>
      <c r="J132" s="1002" t="str">
        <f>J93</f>
        <v>Mallra dhe shërbime</v>
      </c>
      <c r="K132" s="1003"/>
      <c r="L132" s="1004"/>
      <c r="M132" s="128"/>
      <c r="N132" s="128"/>
      <c r="O132" s="132"/>
    </row>
    <row r="133" spans="1:15" ht="12.75" x14ac:dyDescent="0.2">
      <c r="A133" s="124" t="str">
        <f t="shared" si="44"/>
        <v>Transferta korrente të huaja</v>
      </c>
      <c r="B133" s="941">
        <f t="shared" si="44"/>
        <v>605</v>
      </c>
      <c r="C133" s="942">
        <f t="shared" si="44"/>
        <v>0</v>
      </c>
      <c r="D133" s="943">
        <f t="shared" si="44"/>
        <v>0</v>
      </c>
      <c r="E133" s="37"/>
      <c r="F133" s="37"/>
      <c r="G133" s="37"/>
      <c r="H133" s="53"/>
      <c r="I133" s="315"/>
      <c r="J133" s="1002" t="str">
        <f>J94</f>
        <v>Qëllime të mëtejshme</v>
      </c>
      <c r="K133" s="1003"/>
      <c r="L133" s="1004"/>
      <c r="M133" s="128"/>
      <c r="N133" s="128"/>
      <c r="O133" s="132"/>
    </row>
    <row r="134" spans="1:15" ht="12.75" x14ac:dyDescent="0.2">
      <c r="A134" s="124" t="str">
        <f t="shared" si="44"/>
        <v>Transferta për Buxhetet Familiare dhe Individët</v>
      </c>
      <c r="B134" s="941">
        <f t="shared" si="44"/>
        <v>606</v>
      </c>
      <c r="C134" s="942">
        <f t="shared" si="44"/>
        <v>0</v>
      </c>
      <c r="D134" s="943">
        <f t="shared" si="44"/>
        <v>0</v>
      </c>
      <c r="E134" s="37"/>
      <c r="F134" s="37"/>
      <c r="G134" s="37"/>
      <c r="H134" s="53"/>
      <c r="I134" s="315"/>
      <c r="J134" s="998"/>
      <c r="K134" s="998"/>
      <c r="L134" s="998"/>
      <c r="M134" s="344" t="str">
        <f>IF(SUM(M131:M133)=M130,"OK","STOP")</f>
        <v>OK</v>
      </c>
      <c r="N134" s="344" t="str">
        <f>IF(SUM(N131:N133)=N130,"OK","STOP")</f>
        <v>OK</v>
      </c>
      <c r="O134" s="344" t="str">
        <f>IF(SUM(O131:O133)=O130,"OK","STOP")</f>
        <v>OK</v>
      </c>
    </row>
    <row r="135" spans="1:15" ht="12.75" x14ac:dyDescent="0.2">
      <c r="A135" s="648" t="str">
        <f t="shared" si="44"/>
        <v>Shpenzimet kapitale</v>
      </c>
      <c r="B135" s="968" t="str">
        <f t="shared" si="44"/>
        <v>230 / 231</v>
      </c>
      <c r="C135" s="969">
        <f t="shared" si="44"/>
        <v>0</v>
      </c>
      <c r="D135" s="970">
        <f t="shared" si="44"/>
        <v>0</v>
      </c>
      <c r="E135" s="129"/>
      <c r="F135" s="129"/>
      <c r="G135" s="129"/>
      <c r="H135" s="53"/>
      <c r="I135" s="421" t="str">
        <f>I96</f>
        <v>Shpjegimet teknike</v>
      </c>
      <c r="J135" s="10"/>
      <c r="K135" s="10"/>
      <c r="L135" s="10"/>
      <c r="M135" s="10"/>
      <c r="N135" s="10"/>
      <c r="O135" s="10"/>
    </row>
    <row r="136" spans="1:15" ht="12.75" x14ac:dyDescent="0.2">
      <c r="A136" s="124" t="str">
        <f t="shared" si="44"/>
        <v>Rezerva</v>
      </c>
      <c r="B136" s="941">
        <f t="shared" si="44"/>
        <v>609</v>
      </c>
      <c r="C136" s="942">
        <f t="shared" si="44"/>
        <v>0</v>
      </c>
      <c r="D136" s="943">
        <f t="shared" si="44"/>
        <v>0</v>
      </c>
      <c r="E136" s="37"/>
      <c r="F136" s="37"/>
      <c r="G136" s="37"/>
      <c r="H136" s="53"/>
      <c r="I136" s="419">
        <f>M109</f>
        <v>2022</v>
      </c>
      <c r="J136" s="983"/>
      <c r="K136" s="984"/>
      <c r="L136" s="984"/>
      <c r="M136" s="984"/>
      <c r="N136" s="984"/>
      <c r="O136" s="985"/>
    </row>
    <row r="137" spans="1:15" ht="12.75" x14ac:dyDescent="0.2">
      <c r="A137" s="124" t="str">
        <f t="shared" si="44"/>
        <v>Interesa per kredi direkte ose bono</v>
      </c>
      <c r="B137" s="971">
        <f t="shared" si="44"/>
        <v>650</v>
      </c>
      <c r="C137" s="972">
        <f t="shared" si="44"/>
        <v>0</v>
      </c>
      <c r="D137" s="973">
        <f t="shared" si="44"/>
        <v>0</v>
      </c>
      <c r="E137" s="37"/>
      <c r="F137" s="37"/>
      <c r="G137" s="37"/>
      <c r="H137" s="53"/>
      <c r="I137" s="420"/>
      <c r="J137" s="986"/>
      <c r="K137" s="987"/>
      <c r="L137" s="987"/>
      <c r="M137" s="987"/>
      <c r="N137" s="987"/>
      <c r="O137" s="988"/>
    </row>
    <row r="138" spans="1:15" ht="12.75" x14ac:dyDescent="0.2">
      <c r="A138" s="252" t="str">
        <f>A99</f>
        <v>Të tjera</v>
      </c>
      <c r="B138" s="941" t="str">
        <f>B99</f>
        <v>69 / ?</v>
      </c>
      <c r="C138" s="942">
        <f>C99</f>
        <v>0</v>
      </c>
      <c r="D138" s="439" t="str">
        <f>IF(OR(E138&lt;0,F138&lt;0,G138&lt;0),"STOP","OK!")</f>
        <v>OK!</v>
      </c>
      <c r="E138" s="130">
        <f>-E126+E111-(SUM(E128:E137))</f>
        <v>0</v>
      </c>
      <c r="F138" s="308">
        <f t="shared" ref="F138:G138" si="49">-F126+F111-(SUM(F128:F137))</f>
        <v>0</v>
      </c>
      <c r="G138" s="308">
        <f t="shared" si="49"/>
        <v>0</v>
      </c>
      <c r="H138" s="53"/>
      <c r="I138" s="419">
        <f>N109</f>
        <v>2023</v>
      </c>
      <c r="J138" s="983"/>
      <c r="K138" s="984"/>
      <c r="L138" s="984"/>
      <c r="M138" s="984"/>
      <c r="N138" s="984"/>
      <c r="O138" s="985"/>
    </row>
    <row r="139" spans="1:15" ht="12.75" x14ac:dyDescent="0.2">
      <c r="A139" s="124" t="str">
        <f>A100</f>
        <v>SHPENZIME KORRENTE</v>
      </c>
      <c r="B139" s="974"/>
      <c r="C139" s="975"/>
      <c r="D139" s="976"/>
      <c r="E139" s="129">
        <f>SUM(E128:E138)</f>
        <v>0</v>
      </c>
      <c r="F139" s="129">
        <f t="shared" ref="F139:G139" si="50">SUM(F128:F138)</f>
        <v>0</v>
      </c>
      <c r="G139" s="129">
        <f t="shared" si="50"/>
        <v>0</v>
      </c>
      <c r="H139" s="53"/>
      <c r="I139" s="420"/>
      <c r="J139" s="989"/>
      <c r="K139" s="990"/>
      <c r="L139" s="990"/>
      <c r="M139" s="990"/>
      <c r="N139" s="990"/>
      <c r="O139" s="991"/>
    </row>
    <row r="140" spans="1:15" ht="12.75" x14ac:dyDescent="0.2">
      <c r="A140" s="125"/>
      <c r="B140" s="210"/>
      <c r="C140" s="126"/>
      <c r="D140" s="126"/>
      <c r="E140" s="10"/>
      <c r="F140" s="10"/>
      <c r="G140" s="133"/>
      <c r="H140" s="53"/>
      <c r="I140" s="419">
        <f>O109</f>
        <v>2024</v>
      </c>
      <c r="J140" s="983"/>
      <c r="K140" s="984"/>
      <c r="L140" s="984"/>
      <c r="M140" s="984"/>
      <c r="N140" s="984"/>
      <c r="O140" s="985"/>
    </row>
    <row r="141" spans="1:15" ht="12.75" x14ac:dyDescent="0.2">
      <c r="A141" s="137" t="str">
        <f>A102</f>
        <v>SHPENZIME TË PRITSHME</v>
      </c>
      <c r="B141" s="34">
        <f>B111</f>
        <v>0</v>
      </c>
      <c r="C141" s="34">
        <f t="shared" ref="C141:D141" si="51">C111</f>
        <v>0</v>
      </c>
      <c r="D141" s="34">
        <f t="shared" si="51"/>
        <v>0</v>
      </c>
      <c r="E141" s="129">
        <f>E126+E139</f>
        <v>0</v>
      </c>
      <c r="F141" s="129">
        <f>F126+F139</f>
        <v>0</v>
      </c>
      <c r="G141" s="129">
        <f t="shared" ref="G141" si="52">G126+G139</f>
        <v>0</v>
      </c>
      <c r="H141" s="53"/>
      <c r="I141" s="420"/>
      <c r="J141" s="989"/>
      <c r="K141" s="990"/>
      <c r="L141" s="990"/>
      <c r="M141" s="990"/>
      <c r="N141" s="990"/>
      <c r="O141" s="991"/>
    </row>
    <row r="144" spans="1:15" ht="17.25" customHeight="1" x14ac:dyDescent="0.2">
      <c r="A144" s="213" t="str">
        <f t="shared" ref="A144:O144" si="53">A66</f>
        <v>Nënfunksioni 12</v>
      </c>
      <c r="B144" s="937" t="str">
        <f t="shared" si="53"/>
        <v>053 Reduktimi i ndotjes</v>
      </c>
      <c r="C144" s="937">
        <f t="shared" si="53"/>
        <v>0</v>
      </c>
      <c r="D144" s="937">
        <f t="shared" si="53"/>
        <v>0</v>
      </c>
      <c r="E144" s="937">
        <f t="shared" si="53"/>
        <v>0</v>
      </c>
      <c r="F144" s="937">
        <f t="shared" si="53"/>
        <v>0</v>
      </c>
      <c r="G144" s="937">
        <f t="shared" si="53"/>
        <v>0</v>
      </c>
      <c r="H144" s="937">
        <f t="shared" si="53"/>
        <v>0</v>
      </c>
      <c r="I144" s="937">
        <f t="shared" si="53"/>
        <v>0</v>
      </c>
      <c r="J144" s="937">
        <f t="shared" si="53"/>
        <v>0</v>
      </c>
      <c r="K144" s="937">
        <f t="shared" si="53"/>
        <v>0</v>
      </c>
      <c r="L144" s="937">
        <f t="shared" si="53"/>
        <v>0</v>
      </c>
      <c r="M144" s="937">
        <f t="shared" si="53"/>
        <v>0</v>
      </c>
      <c r="N144" s="937">
        <f t="shared" si="53"/>
        <v>0</v>
      </c>
      <c r="O144" s="937">
        <f t="shared" si="53"/>
        <v>0</v>
      </c>
    </row>
    <row r="145" spans="1:15" ht="17.25" customHeight="1" x14ac:dyDescent="0.2">
      <c r="A145" s="276" t="str">
        <f>A8</f>
        <v>Programi 12c</v>
      </c>
      <c r="B145" s="937">
        <f>C8</f>
        <v>0</v>
      </c>
      <c r="C145" s="937" t="e">
        <f>#REF!</f>
        <v>#REF!</v>
      </c>
      <c r="D145" s="937" t="e">
        <f>#REF!</f>
        <v>#REF!</v>
      </c>
      <c r="E145" s="937" t="e">
        <f>#REF!</f>
        <v>#REF!</v>
      </c>
      <c r="F145" s="937" t="e">
        <f>#REF!</f>
        <v>#REF!</v>
      </c>
      <c r="G145" s="937" t="e">
        <f>#REF!</f>
        <v>#REF!</v>
      </c>
      <c r="H145" s="937" t="e">
        <f>#REF!</f>
        <v>#REF!</v>
      </c>
      <c r="I145" s="937" t="e">
        <f>#REF!</f>
        <v>#REF!</v>
      </c>
      <c r="J145" s="937" t="e">
        <f>#REF!</f>
        <v>#REF!</v>
      </c>
      <c r="K145" s="937" t="e">
        <f>#REF!</f>
        <v>#REF!</v>
      </c>
      <c r="L145" s="937" t="e">
        <f>#REF!</f>
        <v>#REF!</v>
      </c>
      <c r="M145" s="937" t="e">
        <f>#REF!</f>
        <v>#REF!</v>
      </c>
      <c r="N145" s="937" t="e">
        <f>#REF!</f>
        <v>#REF!</v>
      </c>
      <c r="O145" s="937" t="e">
        <f>#REF!</f>
        <v>#REF!</v>
      </c>
    </row>
    <row r="146" spans="1:15" ht="17.25" customHeight="1" x14ac:dyDescent="0.2">
      <c r="A146" s="646">
        <f>'(B3) Struktura Funksionale'!B70</f>
        <v>0</v>
      </c>
      <c r="B146" s="568"/>
      <c r="C146" s="568"/>
      <c r="D146" s="568"/>
      <c r="E146" s="568"/>
      <c r="F146" s="568"/>
      <c r="G146" s="568"/>
      <c r="H146" s="568"/>
      <c r="I146" s="568"/>
      <c r="J146" s="568"/>
      <c r="K146" s="568"/>
      <c r="L146" s="568"/>
      <c r="M146" s="568"/>
      <c r="N146" s="568"/>
      <c r="O146" s="569"/>
    </row>
    <row r="147" spans="1:15" ht="22.5" customHeight="1" x14ac:dyDescent="0.2">
      <c r="A147" s="964" t="str">
        <f t="shared" ref="A147:G147" si="54">A69</f>
        <v>SHPENZIME TË PRITSHME</v>
      </c>
      <c r="B147" s="965">
        <f t="shared" si="54"/>
        <v>0</v>
      </c>
      <c r="C147" s="965">
        <f t="shared" si="54"/>
        <v>0</v>
      </c>
      <c r="D147" s="965">
        <f t="shared" si="54"/>
        <v>0</v>
      </c>
      <c r="E147" s="965">
        <f t="shared" si="54"/>
        <v>0</v>
      </c>
      <c r="F147" s="965">
        <f t="shared" si="54"/>
        <v>0</v>
      </c>
      <c r="G147" s="966">
        <f t="shared" si="54"/>
        <v>0</v>
      </c>
      <c r="H147" s="131"/>
      <c r="I147" s="967" t="str">
        <f t="shared" ref="I147:O147" si="55">I69</f>
        <v xml:space="preserve">TË ARDHURAT E PRITSHME </v>
      </c>
      <c r="J147" s="965">
        <f t="shared" si="55"/>
        <v>0</v>
      </c>
      <c r="K147" s="965">
        <f t="shared" si="55"/>
        <v>0</v>
      </c>
      <c r="L147" s="965">
        <f t="shared" si="55"/>
        <v>0</v>
      </c>
      <c r="M147" s="965">
        <f t="shared" si="55"/>
        <v>0</v>
      </c>
      <c r="N147" s="965">
        <f t="shared" si="55"/>
        <v>0</v>
      </c>
      <c r="O147" s="966">
        <f t="shared" si="55"/>
        <v>0</v>
      </c>
    </row>
    <row r="148" spans="1:15" ht="20.25" customHeight="1" x14ac:dyDescent="0.2">
      <c r="A148" s="211"/>
      <c r="B148" s="417">
        <f t="shared" ref="B148:G148" si="56">B70</f>
        <v>2019</v>
      </c>
      <c r="C148" s="417">
        <f t="shared" si="56"/>
        <v>2020</v>
      </c>
      <c r="D148" s="417">
        <f t="shared" si="56"/>
        <v>2021</v>
      </c>
      <c r="E148" s="251">
        <f t="shared" si="56"/>
        <v>2022</v>
      </c>
      <c r="F148" s="251">
        <f t="shared" si="56"/>
        <v>2023</v>
      </c>
      <c r="G148" s="251">
        <f t="shared" si="56"/>
        <v>2024</v>
      </c>
      <c r="H148" s="212"/>
      <c r="I148" s="307"/>
      <c r="J148" s="249">
        <f t="shared" ref="J148:O148" si="57">J70</f>
        <v>2019</v>
      </c>
      <c r="K148" s="249">
        <f t="shared" si="57"/>
        <v>2020</v>
      </c>
      <c r="L148" s="249">
        <f t="shared" si="57"/>
        <v>2021</v>
      </c>
      <c r="M148" s="250">
        <f t="shared" si="57"/>
        <v>2022</v>
      </c>
      <c r="N148" s="250">
        <f t="shared" si="57"/>
        <v>2023</v>
      </c>
      <c r="O148" s="250">
        <f t="shared" si="57"/>
        <v>2024</v>
      </c>
    </row>
    <row r="149" spans="1:15" ht="12.75" x14ac:dyDescent="0.2">
      <c r="A149" s="423"/>
      <c r="B149" s="427"/>
      <c r="C149" s="428"/>
      <c r="D149" s="426"/>
      <c r="E149" s="349"/>
      <c r="F149" s="349"/>
      <c r="G149" s="350"/>
      <c r="H149" s="131"/>
      <c r="I149" s="423"/>
      <c r="J149" s="349"/>
      <c r="K149" s="349"/>
      <c r="L149" s="349"/>
      <c r="M149" s="349"/>
      <c r="N149" s="349"/>
      <c r="O149" s="350"/>
    </row>
    <row r="150" spans="1:15" ht="12.75" x14ac:dyDescent="0.2">
      <c r="A150" s="137" t="str">
        <f>A72</f>
        <v>SHPENZIME TË PRITSHME</v>
      </c>
      <c r="B150" s="34">
        <f>VLOOKUP(A145,'(C1) Shpenzimet vitet e kaluara'!A$9:O$177,5,FALSE)</f>
        <v>0</v>
      </c>
      <c r="C150" s="34">
        <f>VLOOKUP(A145,'(C1) Shpenzimet vitet e kaluara'!A$9:O$177,9,FALSE)</f>
        <v>0</v>
      </c>
      <c r="D150" s="34">
        <f>VLOOKUP(A145,'(C1) Shpenzimet vitet e kaluara'!A$9:O$177,13,FALSE)</f>
        <v>0</v>
      </c>
      <c r="E150" s="37"/>
      <c r="F150" s="37"/>
      <c r="G150" s="37"/>
      <c r="I150" s="938" t="str">
        <f t="shared" ref="I150:O150" si="58">I72</f>
        <v>VLERËSIM I ARDHURAVE NGA TARIFAT</v>
      </c>
      <c r="J150" s="939">
        <f t="shared" si="58"/>
        <v>0</v>
      </c>
      <c r="K150" s="939">
        <f t="shared" si="58"/>
        <v>0</v>
      </c>
      <c r="L150" s="939">
        <f t="shared" si="58"/>
        <v>0</v>
      </c>
      <c r="M150" s="939">
        <f t="shared" si="58"/>
        <v>0</v>
      </c>
      <c r="N150" s="939">
        <f t="shared" si="58"/>
        <v>0</v>
      </c>
      <c r="O150" s="940">
        <f t="shared" si="58"/>
        <v>0</v>
      </c>
    </row>
    <row r="151" spans="1:15" ht="12.75" x14ac:dyDescent="0.2">
      <c r="A151" s="125"/>
      <c r="B151" s="210"/>
      <c r="C151" s="126"/>
      <c r="D151" s="126"/>
      <c r="E151" s="10"/>
      <c r="F151" s="10"/>
      <c r="G151" s="133"/>
      <c r="I151" s="137" t="str">
        <f>I73</f>
        <v>VLERËSIM I ARDHURAVE NGA TARIFAT</v>
      </c>
      <c r="J151" s="35">
        <f>VLOOKUP($A145,'(C1) Shpenzimet vitet e kaluara'!$A$9:$O$177,6,FALSE)</f>
        <v>0</v>
      </c>
      <c r="K151" s="35">
        <f>VLOOKUP($A145,'(C1) Shpenzimet vitet e kaluara'!$A$9:$O$177,10,FALSE)</f>
        <v>0</v>
      </c>
      <c r="L151" s="35">
        <f>VLOOKUP($A145,'(C1) Shpenzimet vitet e kaluara'!$A$9:$O$177,14,FALSE)</f>
        <v>0</v>
      </c>
      <c r="M151" s="37"/>
      <c r="N151" s="37"/>
      <c r="O151" s="37"/>
    </row>
    <row r="152" spans="1:15" ht="12.75" x14ac:dyDescent="0.2">
      <c r="A152" s="944" t="str">
        <f t="shared" ref="A152:G153" si="59">A74</f>
        <v>SHPENZIME TË PRITSHME</v>
      </c>
      <c r="B152" s="945">
        <f t="shared" si="59"/>
        <v>0</v>
      </c>
      <c r="C152" s="945">
        <f t="shared" si="59"/>
        <v>0</v>
      </c>
      <c r="D152" s="945">
        <f t="shared" si="59"/>
        <v>0</v>
      </c>
      <c r="E152" s="945">
        <f t="shared" si="59"/>
        <v>0</v>
      </c>
      <c r="F152" s="945">
        <f t="shared" si="59"/>
        <v>0</v>
      </c>
      <c r="G152" s="946">
        <f t="shared" si="59"/>
        <v>0</v>
      </c>
      <c r="H152" s="10"/>
    </row>
    <row r="153" spans="1:15" ht="12.75" x14ac:dyDescent="0.2">
      <c r="A153" s="938" t="str">
        <f t="shared" si="59"/>
        <v>KOSTO DIREKTE PËR PROJEKTET DHE SHPENZIMET KAPITALE</v>
      </c>
      <c r="B153" s="939">
        <f t="shared" si="59"/>
        <v>0</v>
      </c>
      <c r="C153" s="939">
        <f t="shared" si="59"/>
        <v>0</v>
      </c>
      <c r="D153" s="939">
        <f t="shared" si="59"/>
        <v>0</v>
      </c>
      <c r="E153" s="939">
        <f t="shared" si="59"/>
        <v>0</v>
      </c>
      <c r="F153" s="939">
        <f t="shared" si="59"/>
        <v>0</v>
      </c>
      <c r="G153" s="940">
        <f t="shared" si="59"/>
        <v>0</v>
      </c>
      <c r="H153" s="31"/>
      <c r="I153" s="938" t="str">
        <f t="shared" ref="I153:I158" si="60">I75</f>
        <v>VLERËSIMI I TË ARDHURAVE ME DESTINACION</v>
      </c>
      <c r="J153" s="939"/>
      <c r="K153" s="939"/>
      <c r="L153" s="939"/>
      <c r="M153" s="939"/>
      <c r="N153" s="939"/>
      <c r="O153" s="940"/>
    </row>
    <row r="154" spans="1:15" ht="12.75" x14ac:dyDescent="0.2">
      <c r="A154" s="124" t="str">
        <f t="shared" ref="A154:D176" si="61">A76</f>
        <v>Pagat</v>
      </c>
      <c r="B154" s="941">
        <f t="shared" si="61"/>
        <v>600</v>
      </c>
      <c r="C154" s="942">
        <f t="shared" si="61"/>
        <v>0</v>
      </c>
      <c r="D154" s="943">
        <f t="shared" si="61"/>
        <v>0</v>
      </c>
      <c r="E154" s="129"/>
      <c r="F154" s="129"/>
      <c r="G154" s="129"/>
      <c r="H154" s="31"/>
      <c r="I154" s="390" t="str">
        <f t="shared" si="60"/>
        <v>Transferta e kushtëzuar</v>
      </c>
      <c r="J154" s="387"/>
      <c r="K154" s="389"/>
      <c r="L154" s="388"/>
      <c r="M154" s="128"/>
      <c r="N154" s="128"/>
      <c r="O154" s="132"/>
    </row>
    <row r="155" spans="1:15" ht="12.75" x14ac:dyDescent="0.2">
      <c r="A155" s="124" t="str">
        <f t="shared" si="61"/>
        <v>Sigurimet Shoqërore</v>
      </c>
      <c r="B155" s="941">
        <f t="shared" si="61"/>
        <v>601</v>
      </c>
      <c r="C155" s="942">
        <f t="shared" si="61"/>
        <v>0</v>
      </c>
      <c r="D155" s="943">
        <f t="shared" si="61"/>
        <v>0</v>
      </c>
      <c r="E155" s="129"/>
      <c r="F155" s="129"/>
      <c r="G155" s="129"/>
      <c r="H155" s="31"/>
      <c r="I155" s="390" t="str">
        <f t="shared" si="60"/>
        <v>Trasferta Specifike</v>
      </c>
      <c r="J155" s="387"/>
      <c r="K155" s="389"/>
      <c r="L155" s="388"/>
      <c r="M155" s="128"/>
      <c r="N155" s="128"/>
      <c r="O155" s="132"/>
    </row>
    <row r="156" spans="1:15" ht="12.75" x14ac:dyDescent="0.2">
      <c r="A156" s="124" t="str">
        <f t="shared" si="61"/>
        <v>Mallra dhe shërbime</v>
      </c>
      <c r="B156" s="941">
        <f t="shared" si="61"/>
        <v>602</v>
      </c>
      <c r="C156" s="942">
        <f t="shared" si="61"/>
        <v>0</v>
      </c>
      <c r="D156" s="943">
        <f t="shared" si="61"/>
        <v>0</v>
      </c>
      <c r="E156" s="129"/>
      <c r="F156" s="129"/>
      <c r="G156" s="129"/>
      <c r="H156" s="53"/>
      <c r="I156" s="390" t="str">
        <f t="shared" si="60"/>
        <v>Trashëgimi me destinacion</v>
      </c>
      <c r="J156" s="387"/>
      <c r="K156" s="389"/>
      <c r="L156" s="388"/>
      <c r="M156" s="302">
        <f>VLOOKUP($A145,'(C4) Trashëgimi me destinacion'!$A$8:$F$168,4,FALSE)</f>
        <v>0</v>
      </c>
      <c r="N156" s="548">
        <f>VLOOKUP($A145,'(C4) Trashëgimi me destinacion'!$A$8:$F$168,5,FALSE)</f>
        <v>0</v>
      </c>
      <c r="O156" s="548">
        <f>VLOOKUP($A145,'(C4) Trashëgimi me destinacion'!$A$8:$F$168,6,FALSE)</f>
        <v>0</v>
      </c>
    </row>
    <row r="157" spans="1:15" ht="12.75" x14ac:dyDescent="0.2">
      <c r="A157" s="124" t="str">
        <f t="shared" si="61"/>
        <v>Subvencione</v>
      </c>
      <c r="B157" s="941">
        <f t="shared" si="61"/>
        <v>603</v>
      </c>
      <c r="C157" s="942">
        <f t="shared" si="61"/>
        <v>0</v>
      </c>
      <c r="D157" s="943">
        <f t="shared" si="61"/>
        <v>0</v>
      </c>
      <c r="E157" s="129"/>
      <c r="F157" s="129"/>
      <c r="G157" s="129"/>
      <c r="H157" s="8"/>
      <c r="I157" s="390" t="str">
        <f t="shared" si="60"/>
        <v>Burime të tjera (përfshirë gjobat)</v>
      </c>
      <c r="J157" s="387"/>
      <c r="K157" s="389"/>
      <c r="L157" s="388"/>
      <c r="M157" s="128"/>
      <c r="N157" s="128"/>
      <c r="O157" s="132"/>
    </row>
    <row r="158" spans="1:15" ht="12.75" x14ac:dyDescent="0.2">
      <c r="A158" s="124" t="str">
        <f t="shared" si="61"/>
        <v>Të tjera transferta korrente të brendshme</v>
      </c>
      <c r="B158" s="941">
        <f t="shared" si="61"/>
        <v>604</v>
      </c>
      <c r="C158" s="942">
        <f t="shared" si="61"/>
        <v>0</v>
      </c>
      <c r="D158" s="943">
        <f t="shared" si="61"/>
        <v>0</v>
      </c>
      <c r="E158" s="129"/>
      <c r="F158" s="129"/>
      <c r="G158" s="129"/>
      <c r="H158" s="53"/>
      <c r="I158" s="390" t="str">
        <f t="shared" si="60"/>
        <v>VLERËSIMI I TË ARDHURAVE ME DESTINACION</v>
      </c>
      <c r="J158" s="35">
        <f>VLOOKUP($A145,'(C1) Shpenzimet vitet e kaluara'!$A$9:$O$177,7,FALSE)</f>
        <v>0</v>
      </c>
      <c r="K158" s="35">
        <f>VLOOKUP($A145,'(C1) Shpenzimet vitet e kaluara'!$A$9:$O$177,11,FALSE)</f>
        <v>0</v>
      </c>
      <c r="L158" s="35">
        <f>VLOOKUP($A145,'(C1) Shpenzimet vitet e kaluara'!$A$9:$O$177,15,FALSE)</f>
        <v>0</v>
      </c>
      <c r="M158" s="129">
        <f>SUM(M154:M157)</f>
        <v>0</v>
      </c>
      <c r="N158" s="129">
        <f t="shared" ref="N158:O158" si="62">SUM(N154:N157)</f>
        <v>0</v>
      </c>
      <c r="O158" s="129">
        <f t="shared" si="62"/>
        <v>0</v>
      </c>
    </row>
    <row r="159" spans="1:15" ht="12.75" x14ac:dyDescent="0.2">
      <c r="A159" s="124" t="str">
        <f t="shared" si="61"/>
        <v>Transferta korrente të huaja</v>
      </c>
      <c r="B159" s="941">
        <f t="shared" si="61"/>
        <v>605</v>
      </c>
      <c r="C159" s="942">
        <f t="shared" si="61"/>
        <v>0</v>
      </c>
      <c r="D159" s="943">
        <f t="shared" si="61"/>
        <v>0</v>
      </c>
      <c r="E159" s="129"/>
      <c r="F159" s="129"/>
      <c r="G159" s="129"/>
      <c r="H159" s="53"/>
    </row>
    <row r="160" spans="1:15" ht="12.75" x14ac:dyDescent="0.2">
      <c r="A160" s="124" t="str">
        <f t="shared" si="61"/>
        <v>Transferta për Buxhetet Familiare dhe Individët</v>
      </c>
      <c r="B160" s="941">
        <f t="shared" si="61"/>
        <v>606</v>
      </c>
      <c r="C160" s="942">
        <f t="shared" si="61"/>
        <v>0</v>
      </c>
      <c r="D160" s="943">
        <f t="shared" si="61"/>
        <v>0</v>
      </c>
      <c r="E160" s="129"/>
      <c r="F160" s="129"/>
      <c r="G160" s="129"/>
      <c r="H160" s="53"/>
      <c r="I160" s="137" t="str">
        <f>I82</f>
        <v xml:space="preserve">TË ARDHURAT E PRITSHME </v>
      </c>
      <c r="J160" s="34">
        <f>J151+J158</f>
        <v>0</v>
      </c>
      <c r="K160" s="34">
        <f>K151+K158</f>
        <v>0</v>
      </c>
      <c r="L160" s="34">
        <f>L151+L158</f>
        <v>0</v>
      </c>
      <c r="M160" s="129">
        <f>M158+M151</f>
        <v>0</v>
      </c>
      <c r="N160" s="129">
        <f>N158+N151</f>
        <v>0</v>
      </c>
      <c r="O160" s="129">
        <f>O158+O151</f>
        <v>0</v>
      </c>
    </row>
    <row r="161" spans="1:15" ht="12.75" x14ac:dyDescent="0.2">
      <c r="A161" s="124" t="str">
        <f t="shared" si="61"/>
        <v>Shpenzimet kapitale</v>
      </c>
      <c r="B161" s="941" t="str">
        <f t="shared" si="61"/>
        <v>230 / 231</v>
      </c>
      <c r="C161" s="942">
        <f t="shared" si="61"/>
        <v>0</v>
      </c>
      <c r="D161" s="943">
        <f t="shared" si="61"/>
        <v>0</v>
      </c>
      <c r="E161" s="37"/>
      <c r="F161" s="37"/>
      <c r="G161" s="37"/>
      <c r="H161" s="53"/>
    </row>
    <row r="162" spans="1:15" ht="12.75" x14ac:dyDescent="0.2">
      <c r="A162" s="124" t="str">
        <f t="shared" si="61"/>
        <v>Rezerva</v>
      </c>
      <c r="B162" s="941">
        <f t="shared" si="61"/>
        <v>609</v>
      </c>
      <c r="C162" s="942">
        <f t="shared" si="61"/>
        <v>0</v>
      </c>
      <c r="D162" s="943">
        <f t="shared" si="61"/>
        <v>0</v>
      </c>
      <c r="E162" s="129"/>
      <c r="F162" s="129"/>
      <c r="G162" s="129"/>
      <c r="H162" s="53"/>
    </row>
    <row r="163" spans="1:15" ht="12.75" x14ac:dyDescent="0.2">
      <c r="A163" s="124" t="str">
        <f t="shared" si="61"/>
        <v>Interesa per kredi direkte ose bono</v>
      </c>
      <c r="B163" s="941">
        <f t="shared" si="61"/>
        <v>650</v>
      </c>
      <c r="C163" s="942">
        <f t="shared" si="61"/>
        <v>0</v>
      </c>
      <c r="D163" s="943">
        <f t="shared" si="61"/>
        <v>0</v>
      </c>
      <c r="E163" s="129"/>
      <c r="F163" s="129"/>
      <c r="G163" s="129"/>
      <c r="H163" s="53"/>
    </row>
    <row r="164" spans="1:15" ht="12.75" x14ac:dyDescent="0.2">
      <c r="A164" s="124" t="str">
        <f t="shared" si="61"/>
        <v>Të tjera</v>
      </c>
      <c r="B164" s="941" t="str">
        <f t="shared" si="61"/>
        <v>69 / ?</v>
      </c>
      <c r="C164" s="942">
        <f t="shared" si="61"/>
        <v>0</v>
      </c>
      <c r="D164" s="943">
        <f t="shared" si="61"/>
        <v>0</v>
      </c>
      <c r="E164" s="129"/>
      <c r="F164" s="129"/>
      <c r="G164" s="129"/>
      <c r="H164" s="53"/>
      <c r="I164" s="947" t="str">
        <f t="shared" ref="I164:O165" si="63">I86</f>
        <v>SHUMA E KËRKUAR NETO</v>
      </c>
      <c r="J164" s="948">
        <f t="shared" si="63"/>
        <v>0</v>
      </c>
      <c r="K164" s="948">
        <f t="shared" si="63"/>
        <v>0</v>
      </c>
      <c r="L164" s="948">
        <f t="shared" si="63"/>
        <v>0</v>
      </c>
      <c r="M164" s="948">
        <f t="shared" si="63"/>
        <v>0</v>
      </c>
      <c r="N164" s="948">
        <f t="shared" si="63"/>
        <v>0</v>
      </c>
      <c r="O164" s="949">
        <f t="shared" si="63"/>
        <v>0</v>
      </c>
    </row>
    <row r="165" spans="1:15" ht="12.75" customHeight="1" x14ac:dyDescent="0.2">
      <c r="A165" s="306" t="str">
        <f t="shared" si="61"/>
        <v>KOSTO DIREKTE PËR PROJEKTET DHE SHPENZIMET KAPITALE</v>
      </c>
      <c r="B165" s="941">
        <f t="shared" si="61"/>
        <v>0</v>
      </c>
      <c r="C165" s="942">
        <f t="shared" si="61"/>
        <v>0</v>
      </c>
      <c r="D165" s="943">
        <f t="shared" si="61"/>
        <v>0</v>
      </c>
      <c r="E165" s="129">
        <f>SUM(E154:E164)</f>
        <v>0</v>
      </c>
      <c r="F165" s="129">
        <f t="shared" ref="F165:G165" si="64">SUM(F154:F164)</f>
        <v>0</v>
      </c>
      <c r="G165" s="129">
        <f t="shared" si="64"/>
        <v>0</v>
      </c>
      <c r="H165" s="53"/>
      <c r="I165" s="950">
        <f t="shared" si="63"/>
        <v>0</v>
      </c>
      <c r="J165" s="951">
        <f t="shared" si="63"/>
        <v>0</v>
      </c>
      <c r="K165" s="951">
        <f t="shared" si="63"/>
        <v>0</v>
      </c>
      <c r="L165" s="951">
        <f t="shared" si="63"/>
        <v>0</v>
      </c>
      <c r="M165" s="951">
        <f t="shared" si="63"/>
        <v>0</v>
      </c>
      <c r="N165" s="951">
        <f t="shared" si="63"/>
        <v>0</v>
      </c>
      <c r="O165" s="952">
        <f t="shared" si="63"/>
        <v>0</v>
      </c>
    </row>
    <row r="166" spans="1:15" ht="12.75" x14ac:dyDescent="0.2">
      <c r="A166" s="938" t="str">
        <f t="shared" si="61"/>
        <v>SHPENZIME KORRENTE</v>
      </c>
      <c r="B166" s="939">
        <f t="shared" si="61"/>
        <v>0</v>
      </c>
      <c r="C166" s="939">
        <f t="shared" si="61"/>
        <v>0</v>
      </c>
      <c r="D166" s="939">
        <f t="shared" si="61"/>
        <v>0</v>
      </c>
      <c r="E166" s="939">
        <f>E88</f>
        <v>0</v>
      </c>
      <c r="F166" s="939">
        <f>F88</f>
        <v>0</v>
      </c>
      <c r="G166" s="940">
        <f>G88</f>
        <v>0</v>
      </c>
      <c r="H166" s="53"/>
      <c r="I166" s="17" t="str">
        <f>I88</f>
        <v>SHUMA E KËRKUAR NETO</v>
      </c>
      <c r="J166" s="18">
        <f t="shared" ref="J166:O166" si="65">B150-J160</f>
        <v>0</v>
      </c>
      <c r="K166" s="18">
        <f t="shared" si="65"/>
        <v>0</v>
      </c>
      <c r="L166" s="18">
        <f t="shared" si="65"/>
        <v>0</v>
      </c>
      <c r="M166" s="18">
        <f t="shared" si="65"/>
        <v>0</v>
      </c>
      <c r="N166" s="18">
        <f t="shared" si="65"/>
        <v>0</v>
      </c>
      <c r="O166" s="18">
        <f t="shared" si="65"/>
        <v>0</v>
      </c>
    </row>
    <row r="167" spans="1:15" ht="12.75" x14ac:dyDescent="0.2">
      <c r="A167" s="124" t="str">
        <f t="shared" si="61"/>
        <v>Pagat</v>
      </c>
      <c r="B167" s="941">
        <f t="shared" si="61"/>
        <v>600</v>
      </c>
      <c r="C167" s="942">
        <f t="shared" si="61"/>
        <v>0</v>
      </c>
      <c r="D167" s="943">
        <f t="shared" si="61"/>
        <v>0</v>
      </c>
      <c r="E167" s="37"/>
      <c r="F167" s="37"/>
      <c r="G167" s="37"/>
      <c r="H167" s="53"/>
      <c r="I167" s="53"/>
      <c r="J167" s="53"/>
      <c r="K167" s="53"/>
      <c r="L167" s="14"/>
      <c r="M167" s="54"/>
    </row>
    <row r="168" spans="1:15" ht="12.75" x14ac:dyDescent="0.2">
      <c r="A168" s="124" t="str">
        <f t="shared" si="61"/>
        <v>Sigurimet Shoqërore</v>
      </c>
      <c r="B168" s="941">
        <f t="shared" si="61"/>
        <v>601</v>
      </c>
      <c r="C168" s="942">
        <f t="shared" si="61"/>
        <v>0</v>
      </c>
      <c r="D168" s="943">
        <f t="shared" si="61"/>
        <v>0</v>
      </c>
      <c r="E168" s="37"/>
      <c r="F168" s="37"/>
      <c r="G168" s="37"/>
      <c r="H168" s="53"/>
    </row>
    <row r="169" spans="1:15" ht="12.75" x14ac:dyDescent="0.2">
      <c r="A169" s="124" t="str">
        <f t="shared" si="61"/>
        <v>Mallra dhe shërbime</v>
      </c>
      <c r="B169" s="941">
        <f t="shared" si="61"/>
        <v>602</v>
      </c>
      <c r="C169" s="942">
        <f t="shared" si="61"/>
        <v>0</v>
      </c>
      <c r="D169" s="943">
        <f t="shared" si="61"/>
        <v>0</v>
      </c>
      <c r="E169" s="37"/>
      <c r="F169" s="37"/>
      <c r="G169" s="37"/>
      <c r="H169" s="53"/>
      <c r="I169" s="252" t="str">
        <f>I130</f>
        <v>Angazhimet</v>
      </c>
      <c r="J169" s="1002" t="str">
        <f>J130</f>
        <v>Vlera Totale për Aktivitet</v>
      </c>
      <c r="K169" s="1003"/>
      <c r="L169" s="1004"/>
      <c r="M169" s="129">
        <f>VLOOKUP($A145,'(C5) Angazhimet'!$A$8:$F$168,4,FALSE)</f>
        <v>0</v>
      </c>
      <c r="N169" s="129">
        <f>VLOOKUP($A145,'(C5) Angazhimet'!$A$8:$F$168,5,FALSE)</f>
        <v>0</v>
      </c>
      <c r="O169" s="129">
        <f>VLOOKUP($A145,'(C5) Angazhimet'!$A$8:$F$168,6,FALSE)</f>
        <v>0</v>
      </c>
    </row>
    <row r="170" spans="1:15" ht="12.75" x14ac:dyDescent="0.2">
      <c r="A170" s="124" t="str">
        <f t="shared" si="61"/>
        <v>Subvencione</v>
      </c>
      <c r="B170" s="941">
        <f t="shared" si="61"/>
        <v>603</v>
      </c>
      <c r="C170" s="942">
        <f t="shared" si="61"/>
        <v>0</v>
      </c>
      <c r="D170" s="943">
        <f t="shared" si="61"/>
        <v>0</v>
      </c>
      <c r="E170" s="37"/>
      <c r="F170" s="37"/>
      <c r="G170" s="37"/>
      <c r="H170" s="53"/>
      <c r="I170" s="318" t="str">
        <f>I131</f>
        <v>Qëllime</v>
      </c>
      <c r="J170" s="1002" t="str">
        <f>J131</f>
        <v>Shpenzimet kapitale</v>
      </c>
      <c r="K170" s="1003"/>
      <c r="L170" s="1004"/>
      <c r="M170" s="128"/>
      <c r="N170" s="128"/>
      <c r="O170" s="132"/>
    </row>
    <row r="171" spans="1:15" ht="12.75" x14ac:dyDescent="0.2">
      <c r="A171" s="124" t="str">
        <f t="shared" si="61"/>
        <v>Të tjera transferta korrente të brendshme</v>
      </c>
      <c r="B171" s="941">
        <f t="shared" si="61"/>
        <v>604</v>
      </c>
      <c r="C171" s="942">
        <f t="shared" si="61"/>
        <v>0</v>
      </c>
      <c r="D171" s="943">
        <f t="shared" si="61"/>
        <v>0</v>
      </c>
      <c r="E171" s="37"/>
      <c r="F171" s="37"/>
      <c r="G171" s="37"/>
      <c r="H171" s="53"/>
      <c r="I171" s="315"/>
      <c r="J171" s="1002" t="str">
        <f>J132</f>
        <v>Mallra dhe shërbime</v>
      </c>
      <c r="K171" s="1003"/>
      <c r="L171" s="1004"/>
      <c r="M171" s="128"/>
      <c r="N171" s="128"/>
      <c r="O171" s="132"/>
    </row>
    <row r="172" spans="1:15" ht="12.75" x14ac:dyDescent="0.2">
      <c r="A172" s="124" t="str">
        <f t="shared" si="61"/>
        <v>Transferta korrente të huaja</v>
      </c>
      <c r="B172" s="941">
        <f t="shared" si="61"/>
        <v>605</v>
      </c>
      <c r="C172" s="942">
        <f t="shared" si="61"/>
        <v>0</v>
      </c>
      <c r="D172" s="943">
        <f t="shared" si="61"/>
        <v>0</v>
      </c>
      <c r="E172" s="37"/>
      <c r="F172" s="37"/>
      <c r="G172" s="37"/>
      <c r="H172" s="53"/>
      <c r="I172" s="315"/>
      <c r="J172" s="1002" t="str">
        <f>J133</f>
        <v>Qëllime të mëtejshme</v>
      </c>
      <c r="K172" s="1003"/>
      <c r="L172" s="1004"/>
      <c r="M172" s="128"/>
      <c r="N172" s="128"/>
      <c r="O172" s="132"/>
    </row>
    <row r="173" spans="1:15" ht="12.75" x14ac:dyDescent="0.2">
      <c r="A173" s="124" t="str">
        <f t="shared" si="61"/>
        <v>Transferta për Buxhetet Familiare dhe Individët</v>
      </c>
      <c r="B173" s="941">
        <f t="shared" si="61"/>
        <v>606</v>
      </c>
      <c r="C173" s="942">
        <f t="shared" si="61"/>
        <v>0</v>
      </c>
      <c r="D173" s="943">
        <f t="shared" si="61"/>
        <v>0</v>
      </c>
      <c r="E173" s="37"/>
      <c r="F173" s="37"/>
      <c r="G173" s="37"/>
      <c r="H173" s="53"/>
      <c r="I173" s="315"/>
      <c r="J173" s="998"/>
      <c r="K173" s="998"/>
      <c r="L173" s="998"/>
      <c r="M173" s="344" t="str">
        <f>IF(SUM(M170:M172)=M169,"OK","STOP")</f>
        <v>OK</v>
      </c>
      <c r="N173" s="344" t="str">
        <f>IF(SUM(N170:N172)=N169,"OK","STOP")</f>
        <v>OK</v>
      </c>
      <c r="O173" s="344" t="str">
        <f>IF(SUM(O170:O172)=O169,"OK","STOP")</f>
        <v>OK</v>
      </c>
    </row>
    <row r="174" spans="1:15" ht="12.75" x14ac:dyDescent="0.2">
      <c r="A174" s="648" t="str">
        <f t="shared" si="61"/>
        <v>Shpenzimet kapitale</v>
      </c>
      <c r="B174" s="968" t="str">
        <f t="shared" si="61"/>
        <v>230 / 231</v>
      </c>
      <c r="C174" s="969">
        <f t="shared" si="61"/>
        <v>0</v>
      </c>
      <c r="D174" s="970">
        <f t="shared" si="61"/>
        <v>0</v>
      </c>
      <c r="E174" s="129"/>
      <c r="F174" s="129"/>
      <c r="G174" s="129"/>
      <c r="H174" s="53"/>
      <c r="I174" s="421" t="str">
        <f>I96</f>
        <v>Shpjegimet teknike</v>
      </c>
      <c r="J174" s="10"/>
      <c r="K174" s="10"/>
      <c r="L174" s="10"/>
      <c r="M174" s="10"/>
      <c r="N174" s="10"/>
      <c r="O174" s="10"/>
    </row>
    <row r="175" spans="1:15" ht="12.75" x14ac:dyDescent="0.2">
      <c r="A175" s="124" t="str">
        <f t="shared" si="61"/>
        <v>Rezerva</v>
      </c>
      <c r="B175" s="941">
        <f t="shared" si="61"/>
        <v>609</v>
      </c>
      <c r="C175" s="942">
        <f t="shared" si="61"/>
        <v>0</v>
      </c>
      <c r="D175" s="943">
        <f t="shared" si="61"/>
        <v>0</v>
      </c>
      <c r="E175" s="37"/>
      <c r="F175" s="37"/>
      <c r="G175" s="37"/>
      <c r="H175" s="53"/>
      <c r="I175" s="419">
        <f>M148</f>
        <v>2022</v>
      </c>
      <c r="J175" s="983"/>
      <c r="K175" s="984"/>
      <c r="L175" s="984"/>
      <c r="M175" s="984"/>
      <c r="N175" s="984"/>
      <c r="O175" s="985"/>
    </row>
    <row r="176" spans="1:15" ht="12.75" x14ac:dyDescent="0.2">
      <c r="A176" s="124" t="str">
        <f t="shared" si="61"/>
        <v>Interesa per kredi direkte ose bono</v>
      </c>
      <c r="B176" s="971">
        <f t="shared" si="61"/>
        <v>650</v>
      </c>
      <c r="C176" s="972">
        <f t="shared" si="61"/>
        <v>0</v>
      </c>
      <c r="D176" s="973">
        <f t="shared" si="61"/>
        <v>0</v>
      </c>
      <c r="E176" s="37"/>
      <c r="F176" s="37"/>
      <c r="G176" s="37"/>
      <c r="H176" s="53"/>
      <c r="I176" s="420"/>
      <c r="J176" s="986"/>
      <c r="K176" s="987"/>
      <c r="L176" s="987"/>
      <c r="M176" s="987"/>
      <c r="N176" s="987"/>
      <c r="O176" s="988"/>
    </row>
    <row r="177" spans="1:15" ht="12.75" x14ac:dyDescent="0.2">
      <c r="A177" s="252" t="str">
        <f>A99</f>
        <v>Të tjera</v>
      </c>
      <c r="B177" s="941" t="str">
        <f>B99</f>
        <v>69 / ?</v>
      </c>
      <c r="C177" s="942">
        <f>C99</f>
        <v>0</v>
      </c>
      <c r="D177" s="439" t="str">
        <f>IF(OR(E177&lt;0,F177&lt;0,G177&lt;0),"STOP","OK!")</f>
        <v>OK!</v>
      </c>
      <c r="E177" s="130">
        <f>-E165+E150-(SUM(E167:E176))</f>
        <v>0</v>
      </c>
      <c r="F177" s="308">
        <f t="shared" ref="F177:G177" si="66">-F165+F150-(SUM(F167:F176))</f>
        <v>0</v>
      </c>
      <c r="G177" s="308">
        <f t="shared" si="66"/>
        <v>0</v>
      </c>
      <c r="H177" s="53"/>
      <c r="I177" s="419">
        <f>N148</f>
        <v>2023</v>
      </c>
      <c r="J177" s="983"/>
      <c r="K177" s="984"/>
      <c r="L177" s="984"/>
      <c r="M177" s="984"/>
      <c r="N177" s="984"/>
      <c r="O177" s="985"/>
    </row>
    <row r="178" spans="1:15" ht="12.75" x14ac:dyDescent="0.2">
      <c r="A178" s="124" t="str">
        <f>A100</f>
        <v>SHPENZIME KORRENTE</v>
      </c>
      <c r="B178" s="974"/>
      <c r="C178" s="975"/>
      <c r="D178" s="976"/>
      <c r="E178" s="129">
        <f>SUM(E167:E177)</f>
        <v>0</v>
      </c>
      <c r="F178" s="129">
        <f t="shared" ref="F178:G178" si="67">SUM(F167:F177)</f>
        <v>0</v>
      </c>
      <c r="G178" s="129">
        <f t="shared" si="67"/>
        <v>0</v>
      </c>
      <c r="H178" s="53"/>
      <c r="I178" s="420"/>
      <c r="J178" s="989"/>
      <c r="K178" s="990"/>
      <c r="L178" s="990"/>
      <c r="M178" s="990"/>
      <c r="N178" s="990"/>
      <c r="O178" s="991"/>
    </row>
    <row r="179" spans="1:15" ht="12.75" x14ac:dyDescent="0.2">
      <c r="A179" s="125"/>
      <c r="B179" s="210"/>
      <c r="C179" s="126"/>
      <c r="D179" s="126"/>
      <c r="E179" s="10"/>
      <c r="F179" s="10"/>
      <c r="G179" s="133"/>
      <c r="H179" s="53"/>
      <c r="I179" s="419">
        <f>O148</f>
        <v>2024</v>
      </c>
      <c r="J179" s="983"/>
      <c r="K179" s="984"/>
      <c r="L179" s="984"/>
      <c r="M179" s="984"/>
      <c r="N179" s="984"/>
      <c r="O179" s="985"/>
    </row>
    <row r="180" spans="1:15" ht="12.75" x14ac:dyDescent="0.2">
      <c r="A180" s="137" t="str">
        <f>A102</f>
        <v>SHPENZIME TË PRITSHME</v>
      </c>
      <c r="B180" s="34">
        <f>B150</f>
        <v>0</v>
      </c>
      <c r="C180" s="34">
        <f t="shared" ref="C180:D180" si="68">C150</f>
        <v>0</v>
      </c>
      <c r="D180" s="34">
        <f t="shared" si="68"/>
        <v>0</v>
      </c>
      <c r="E180" s="129">
        <f>E165+E178</f>
        <v>0</v>
      </c>
      <c r="F180" s="129">
        <f>F165+F178</f>
        <v>0</v>
      </c>
      <c r="G180" s="129">
        <f t="shared" ref="G180" si="69">G165+G178</f>
        <v>0</v>
      </c>
      <c r="H180" s="53"/>
      <c r="I180" s="420"/>
      <c r="J180" s="989"/>
      <c r="K180" s="990"/>
      <c r="L180" s="990"/>
      <c r="M180" s="990"/>
      <c r="N180" s="990"/>
      <c r="O180" s="991"/>
    </row>
    <row r="181" spans="1:15" ht="12.75" x14ac:dyDescent="0.2"/>
    <row r="182" spans="1:15" ht="12.75" x14ac:dyDescent="0.2"/>
    <row r="183" spans="1:15" ht="18.75" hidden="1" x14ac:dyDescent="0.2">
      <c r="A183" s="213"/>
      <c r="B183" s="937"/>
      <c r="C183" s="937"/>
      <c r="D183" s="937"/>
      <c r="E183" s="937"/>
      <c r="F183" s="937"/>
      <c r="G183" s="937"/>
      <c r="H183" s="937"/>
      <c r="I183" s="937"/>
      <c r="J183" s="937"/>
      <c r="K183" s="937"/>
      <c r="L183" s="937"/>
      <c r="M183" s="937"/>
      <c r="N183" s="937"/>
      <c r="O183" s="937"/>
    </row>
    <row r="184" spans="1:15" ht="18.75" hidden="1" x14ac:dyDescent="0.2">
      <c r="A184" s="276"/>
      <c r="B184" s="937"/>
      <c r="C184" s="937"/>
      <c r="D184" s="937"/>
      <c r="E184" s="937"/>
      <c r="F184" s="937"/>
      <c r="G184" s="937"/>
      <c r="H184" s="937"/>
      <c r="I184" s="937"/>
      <c r="J184" s="937"/>
      <c r="K184" s="937"/>
      <c r="L184" s="937"/>
      <c r="M184" s="937"/>
      <c r="N184" s="937"/>
      <c r="O184" s="937"/>
    </row>
    <row r="185" spans="1:15" ht="22.5" hidden="1" customHeight="1" x14ac:dyDescent="0.2">
      <c r="A185" s="933"/>
      <c r="B185" s="934"/>
      <c r="C185" s="934"/>
      <c r="D185" s="934"/>
      <c r="E185" s="934"/>
      <c r="F185" s="934"/>
      <c r="G185" s="954"/>
      <c r="H185" s="131"/>
      <c r="I185" s="955"/>
      <c r="J185" s="934"/>
      <c r="K185" s="934"/>
      <c r="L185" s="934"/>
      <c r="M185" s="934"/>
      <c r="N185" s="934"/>
      <c r="O185" s="954"/>
    </row>
    <row r="186" spans="1:15" ht="21.75" hidden="1" customHeight="1" x14ac:dyDescent="0.2">
      <c r="A186" s="211"/>
      <c r="B186" s="417"/>
      <c r="C186" s="417"/>
      <c r="D186" s="417"/>
      <c r="E186" s="251"/>
      <c r="F186" s="251"/>
      <c r="G186" s="251"/>
      <c r="H186" s="212"/>
      <c r="I186" s="414"/>
      <c r="J186" s="417"/>
      <c r="K186" s="417"/>
      <c r="L186" s="417"/>
      <c r="M186" s="251"/>
      <c r="N186" s="251"/>
      <c r="O186" s="251"/>
    </row>
    <row r="187" spans="1:15" ht="12.75" hidden="1" x14ac:dyDescent="0.2">
      <c r="A187" s="431"/>
      <c r="B187" s="424"/>
      <c r="C187" s="347"/>
      <c r="D187" s="348"/>
      <c r="E187" s="432"/>
      <c r="F187" s="432"/>
      <c r="G187" s="433"/>
      <c r="H187" s="131"/>
      <c r="I187" s="346"/>
      <c r="J187" s="962"/>
      <c r="K187" s="962"/>
      <c r="L187" s="429"/>
      <c r="M187" s="429"/>
      <c r="N187" s="429"/>
      <c r="O187" s="430"/>
    </row>
    <row r="188" spans="1:15" ht="12.75" hidden="1" x14ac:dyDescent="0.2">
      <c r="A188" s="137"/>
      <c r="B188" s="34"/>
      <c r="C188" s="34"/>
      <c r="D188" s="34"/>
      <c r="E188" s="37"/>
      <c r="F188" s="37"/>
      <c r="G188" s="37"/>
      <c r="H188" s="131"/>
      <c r="I188" s="938"/>
      <c r="J188" s="939"/>
      <c r="K188" s="939"/>
      <c r="L188" s="939"/>
      <c r="M188" s="939"/>
      <c r="N188" s="939"/>
      <c r="O188" s="940"/>
    </row>
    <row r="189" spans="1:15" ht="12.75" hidden="1" x14ac:dyDescent="0.2">
      <c r="A189" s="125"/>
      <c r="B189" s="210"/>
      <c r="C189" s="126"/>
      <c r="D189" s="126"/>
      <c r="E189" s="10"/>
      <c r="F189" s="10"/>
      <c r="G189" s="133"/>
      <c r="H189" s="10"/>
      <c r="I189" s="137"/>
      <c r="J189" s="35"/>
      <c r="K189" s="35"/>
      <c r="L189" s="35"/>
      <c r="M189" s="37"/>
      <c r="N189" s="37"/>
      <c r="O189" s="37"/>
    </row>
    <row r="190" spans="1:15" ht="12.75" hidden="1" x14ac:dyDescent="0.2">
      <c r="A190" s="944"/>
      <c r="B190" s="945"/>
      <c r="C190" s="945"/>
      <c r="D190" s="945"/>
      <c r="E190" s="945"/>
      <c r="F190" s="945"/>
      <c r="G190" s="946"/>
      <c r="H190" s="10"/>
    </row>
    <row r="191" spans="1:15" ht="12.75" hidden="1" x14ac:dyDescent="0.2">
      <c r="A191" s="938"/>
      <c r="B191" s="939"/>
      <c r="C191" s="939"/>
      <c r="D191" s="939"/>
      <c r="E191" s="939"/>
      <c r="F191" s="939"/>
      <c r="G191" s="940"/>
      <c r="H191" s="31"/>
      <c r="I191" s="938"/>
      <c r="J191" s="939"/>
      <c r="K191" s="939"/>
      <c r="L191" s="939"/>
      <c r="M191" s="939"/>
      <c r="N191" s="939"/>
      <c r="O191" s="940"/>
    </row>
    <row r="192" spans="1:15" ht="12.75" hidden="1" x14ac:dyDescent="0.2">
      <c r="A192" s="124"/>
      <c r="B192" s="941"/>
      <c r="C192" s="942"/>
      <c r="D192" s="943"/>
      <c r="E192" s="37"/>
      <c r="F192" s="37"/>
      <c r="G192" s="37"/>
      <c r="H192" s="31"/>
      <c r="I192" s="390"/>
      <c r="J192" s="387"/>
      <c r="K192" s="389"/>
      <c r="L192" s="388"/>
      <c r="M192" s="128"/>
      <c r="N192" s="128"/>
      <c r="O192" s="132"/>
    </row>
    <row r="193" spans="1:15" ht="12.75" hidden="1" x14ac:dyDescent="0.2">
      <c r="A193" s="124"/>
      <c r="B193" s="941"/>
      <c r="C193" s="942"/>
      <c r="D193" s="943"/>
      <c r="E193" s="37"/>
      <c r="F193" s="37"/>
      <c r="G193" s="37"/>
      <c r="H193" s="31"/>
      <c r="I193" s="390"/>
      <c r="J193" s="387"/>
      <c r="K193" s="389"/>
      <c r="L193" s="388"/>
      <c r="M193" s="128"/>
      <c r="N193" s="128"/>
      <c r="O193" s="132"/>
    </row>
    <row r="194" spans="1:15" ht="12.75" hidden="1" x14ac:dyDescent="0.2">
      <c r="A194" s="124"/>
      <c r="B194" s="941"/>
      <c r="C194" s="942"/>
      <c r="D194" s="943"/>
      <c r="E194" s="37"/>
      <c r="F194" s="37"/>
      <c r="G194" s="37"/>
      <c r="H194" s="53"/>
      <c r="I194" s="390"/>
      <c r="J194" s="387"/>
      <c r="K194" s="389"/>
      <c r="L194" s="388"/>
      <c r="M194" s="302"/>
      <c r="N194" s="548"/>
      <c r="O194" s="548"/>
    </row>
    <row r="195" spans="1:15" ht="12.75" hidden="1" x14ac:dyDescent="0.2">
      <c r="A195" s="124"/>
      <c r="B195" s="941"/>
      <c r="C195" s="942"/>
      <c r="D195" s="943"/>
      <c r="E195" s="37"/>
      <c r="F195" s="37"/>
      <c r="G195" s="37"/>
      <c r="H195" s="8"/>
      <c r="I195" s="390"/>
      <c r="J195" s="387"/>
      <c r="K195" s="389"/>
      <c r="L195" s="388"/>
      <c r="M195" s="128"/>
      <c r="N195" s="128"/>
      <c r="O195" s="132"/>
    </row>
    <row r="196" spans="1:15" ht="12.75" hidden="1" x14ac:dyDescent="0.2">
      <c r="A196" s="124"/>
      <c r="B196" s="941"/>
      <c r="C196" s="942"/>
      <c r="D196" s="943"/>
      <c r="E196" s="37"/>
      <c r="F196" s="37"/>
      <c r="G196" s="37"/>
      <c r="H196" s="53"/>
      <c r="I196" s="390"/>
      <c r="J196" s="35"/>
      <c r="K196" s="35"/>
      <c r="L196" s="35"/>
      <c r="M196" s="129"/>
      <c r="N196" s="129"/>
      <c r="O196" s="129"/>
    </row>
    <row r="197" spans="1:15" ht="12.75" hidden="1" x14ac:dyDescent="0.2">
      <c r="A197" s="124"/>
      <c r="B197" s="941"/>
      <c r="C197" s="942"/>
      <c r="D197" s="943"/>
      <c r="E197" s="37"/>
      <c r="F197" s="37"/>
      <c r="G197" s="37"/>
      <c r="H197" s="53"/>
    </row>
    <row r="198" spans="1:15" ht="12.75" hidden="1" x14ac:dyDescent="0.2">
      <c r="A198" s="124"/>
      <c r="B198" s="941"/>
      <c r="C198" s="942"/>
      <c r="D198" s="943"/>
      <c r="E198" s="37"/>
      <c r="F198" s="37"/>
      <c r="G198" s="37"/>
      <c r="H198" s="53"/>
      <c r="I198" s="137"/>
      <c r="J198" s="34"/>
      <c r="K198" s="34"/>
      <c r="L198" s="34"/>
      <c r="M198" s="129"/>
      <c r="N198" s="129"/>
      <c r="O198" s="129"/>
    </row>
    <row r="199" spans="1:15" ht="12.75" hidden="1" x14ac:dyDescent="0.2">
      <c r="A199" s="124"/>
      <c r="B199" s="941"/>
      <c r="C199" s="942"/>
      <c r="D199" s="943"/>
      <c r="E199" s="37"/>
      <c r="F199" s="37"/>
      <c r="G199" s="37"/>
      <c r="H199" s="53"/>
    </row>
    <row r="200" spans="1:15" ht="12.75" hidden="1" x14ac:dyDescent="0.2">
      <c r="A200" s="124"/>
      <c r="B200" s="941"/>
      <c r="C200" s="942"/>
      <c r="D200" s="943"/>
      <c r="E200" s="37"/>
      <c r="F200" s="37"/>
      <c r="G200" s="37"/>
      <c r="H200" s="53"/>
    </row>
    <row r="201" spans="1:15" ht="12.75" hidden="1" x14ac:dyDescent="0.2">
      <c r="A201" s="124"/>
      <c r="B201" s="941"/>
      <c r="C201" s="942"/>
      <c r="D201" s="943"/>
      <c r="E201" s="37"/>
      <c r="F201" s="37"/>
      <c r="G201" s="37"/>
      <c r="H201" s="53"/>
    </row>
    <row r="202" spans="1:15" ht="12.75" hidden="1" x14ac:dyDescent="0.2">
      <c r="A202" s="124"/>
      <c r="B202" s="941"/>
      <c r="C202" s="942"/>
      <c r="D202" s="943"/>
      <c r="E202" s="37"/>
      <c r="F202" s="37"/>
      <c r="G202" s="37"/>
      <c r="H202" s="53"/>
      <c r="I202" s="947"/>
      <c r="J202" s="948"/>
      <c r="K202" s="948"/>
      <c r="L202" s="948"/>
      <c r="M202" s="948"/>
      <c r="N202" s="948"/>
      <c r="O202" s="949"/>
    </row>
    <row r="203" spans="1:15" ht="12.75" hidden="1" customHeight="1" x14ac:dyDescent="0.2">
      <c r="A203" s="306"/>
      <c r="B203" s="941"/>
      <c r="C203" s="942"/>
      <c r="D203" s="943"/>
      <c r="E203" s="129"/>
      <c r="F203" s="129"/>
      <c r="G203" s="129"/>
      <c r="H203" s="53"/>
      <c r="I203" s="950"/>
      <c r="J203" s="951"/>
      <c r="K203" s="951"/>
      <c r="L203" s="951"/>
      <c r="M203" s="951"/>
      <c r="N203" s="951"/>
      <c r="O203" s="952"/>
    </row>
    <row r="204" spans="1:15" ht="12.75" hidden="1" x14ac:dyDescent="0.2">
      <c r="A204" s="938"/>
      <c r="B204" s="939"/>
      <c r="C204" s="939"/>
      <c r="D204" s="939"/>
      <c r="E204" s="939"/>
      <c r="F204" s="939"/>
      <c r="G204" s="940"/>
      <c r="H204" s="53"/>
      <c r="I204" s="17"/>
      <c r="J204" s="18"/>
      <c r="K204" s="18"/>
      <c r="L204" s="18"/>
      <c r="M204" s="18"/>
      <c r="N204" s="18"/>
      <c r="O204" s="18"/>
    </row>
    <row r="205" spans="1:15" ht="12.75" hidden="1" x14ac:dyDescent="0.2">
      <c r="A205" s="124"/>
      <c r="B205" s="941"/>
      <c r="C205" s="942"/>
      <c r="D205" s="943"/>
      <c r="E205" s="37"/>
      <c r="F205" s="37"/>
      <c r="G205" s="37"/>
      <c r="H205" s="53"/>
      <c r="I205" s="53"/>
      <c r="J205" s="53"/>
      <c r="K205" s="53"/>
      <c r="L205" s="14"/>
      <c r="M205" s="54"/>
    </row>
    <row r="206" spans="1:15" ht="12.75" hidden="1" x14ac:dyDescent="0.2">
      <c r="A206" s="124"/>
      <c r="B206" s="941"/>
      <c r="C206" s="942"/>
      <c r="D206" s="943"/>
      <c r="E206" s="37"/>
      <c r="F206" s="37"/>
      <c r="G206" s="37"/>
      <c r="H206" s="53"/>
    </row>
    <row r="207" spans="1:15" ht="12.75" hidden="1" x14ac:dyDescent="0.2">
      <c r="A207" s="124"/>
      <c r="B207" s="941"/>
      <c r="C207" s="942"/>
      <c r="D207" s="943"/>
      <c r="E207" s="37"/>
      <c r="F207" s="37"/>
      <c r="G207" s="37"/>
      <c r="H207" s="53"/>
      <c r="I207" s="252"/>
      <c r="J207" s="1002"/>
      <c r="K207" s="1003"/>
      <c r="L207" s="1004"/>
      <c r="M207" s="129"/>
      <c r="N207" s="129"/>
      <c r="O207" s="129"/>
    </row>
    <row r="208" spans="1:15" ht="12.75" hidden="1" x14ac:dyDescent="0.2">
      <c r="A208" s="124"/>
      <c r="B208" s="941"/>
      <c r="C208" s="942"/>
      <c r="D208" s="943"/>
      <c r="E208" s="37"/>
      <c r="F208" s="37"/>
      <c r="G208" s="37"/>
      <c r="H208" s="53"/>
      <c r="I208" s="318"/>
      <c r="J208" s="1002"/>
      <c r="K208" s="1003"/>
      <c r="L208" s="1004"/>
      <c r="M208" s="128"/>
      <c r="N208" s="128"/>
      <c r="O208" s="132"/>
    </row>
    <row r="209" spans="1:15" ht="12.75" hidden="1" x14ac:dyDescent="0.2">
      <c r="A209" s="124"/>
      <c r="B209" s="941"/>
      <c r="C209" s="942"/>
      <c r="D209" s="943"/>
      <c r="E209" s="37"/>
      <c r="F209" s="37"/>
      <c r="G209" s="37"/>
      <c r="H209" s="53"/>
      <c r="I209" s="315"/>
      <c r="J209" s="1002"/>
      <c r="K209" s="1003"/>
      <c r="L209" s="1004"/>
      <c r="M209" s="128"/>
      <c r="N209" s="128"/>
      <c r="O209" s="132"/>
    </row>
    <row r="210" spans="1:15" ht="12.75" hidden="1" x14ac:dyDescent="0.2">
      <c r="A210" s="124"/>
      <c r="B210" s="941"/>
      <c r="C210" s="942"/>
      <c r="D210" s="943"/>
      <c r="E210" s="37"/>
      <c r="F210" s="37"/>
      <c r="G210" s="37"/>
      <c r="H210" s="53"/>
      <c r="I210" s="315"/>
      <c r="J210" s="1002"/>
      <c r="K210" s="1003"/>
      <c r="L210" s="1004"/>
      <c r="M210" s="128"/>
      <c r="N210" s="128"/>
      <c r="O210" s="132"/>
    </row>
    <row r="211" spans="1:15" ht="12.75" hidden="1" x14ac:dyDescent="0.2">
      <c r="A211" s="124"/>
      <c r="B211" s="941"/>
      <c r="C211" s="942"/>
      <c r="D211" s="943"/>
      <c r="E211" s="37"/>
      <c r="F211" s="37"/>
      <c r="G211" s="37"/>
      <c r="H211" s="53"/>
      <c r="I211" s="315"/>
      <c r="J211" s="998"/>
      <c r="K211" s="998"/>
      <c r="L211" s="998"/>
      <c r="M211" s="344" t="str">
        <f>IF(SUM(M208:M210)=M207,"OK","STOP")</f>
        <v>OK</v>
      </c>
      <c r="N211" s="344" t="str">
        <f>IF(SUM(N208:N210)=N207,"OK","STOP")</f>
        <v>OK</v>
      </c>
      <c r="O211" s="344" t="str">
        <f>IF(SUM(O208:O210)=O207,"OK","STOP")</f>
        <v>OK</v>
      </c>
    </row>
    <row r="212" spans="1:15" ht="12.75" hidden="1" x14ac:dyDescent="0.2">
      <c r="A212" s="124"/>
      <c r="B212" s="941"/>
      <c r="C212" s="942"/>
      <c r="D212" s="943"/>
      <c r="E212" s="129"/>
      <c r="F212" s="129"/>
      <c r="G212" s="129"/>
      <c r="H212" s="53"/>
      <c r="I212" s="421" t="str">
        <f>I96</f>
        <v>Shpjegimet teknike</v>
      </c>
      <c r="J212" s="10"/>
      <c r="K212" s="10"/>
      <c r="L212" s="10"/>
      <c r="M212" s="10"/>
      <c r="N212" s="10"/>
      <c r="O212" s="10"/>
    </row>
    <row r="213" spans="1:15" ht="12.75" hidden="1" x14ac:dyDescent="0.2">
      <c r="A213" s="648"/>
      <c r="B213" s="968"/>
      <c r="C213" s="969"/>
      <c r="D213" s="970"/>
      <c r="E213" s="37"/>
      <c r="F213" s="37"/>
      <c r="G213" s="37"/>
      <c r="H213" s="53"/>
      <c r="I213" s="419">
        <f>M186</f>
        <v>0</v>
      </c>
      <c r="J213" s="983"/>
      <c r="K213" s="984"/>
      <c r="L213" s="984"/>
      <c r="M213" s="984"/>
      <c r="N213" s="984"/>
      <c r="O213" s="985"/>
    </row>
    <row r="214" spans="1:15" ht="12.75" hidden="1" x14ac:dyDescent="0.2">
      <c r="A214" s="124"/>
      <c r="B214" s="971"/>
      <c r="C214" s="972"/>
      <c r="D214" s="973"/>
      <c r="E214" s="37"/>
      <c r="F214" s="37"/>
      <c r="G214" s="37"/>
      <c r="H214" s="53"/>
      <c r="I214" s="420"/>
      <c r="J214" s="986"/>
      <c r="K214" s="987"/>
      <c r="L214" s="987"/>
      <c r="M214" s="987"/>
      <c r="N214" s="987"/>
      <c r="O214" s="988"/>
    </row>
    <row r="215" spans="1:15" ht="12.75" hidden="1" x14ac:dyDescent="0.2">
      <c r="A215" s="252"/>
      <c r="B215" s="941"/>
      <c r="C215" s="942"/>
      <c r="D215" s="311"/>
      <c r="E215" s="308"/>
      <c r="F215" s="308"/>
      <c r="G215" s="308"/>
      <c r="H215" s="53"/>
      <c r="I215" s="419">
        <f>N186</f>
        <v>0</v>
      </c>
      <c r="J215" s="983"/>
      <c r="K215" s="984"/>
      <c r="L215" s="984"/>
      <c r="M215" s="984"/>
      <c r="N215" s="984"/>
      <c r="O215" s="985"/>
    </row>
    <row r="216" spans="1:15" ht="12.75" hidden="1" x14ac:dyDescent="0.2">
      <c r="A216" s="124"/>
      <c r="B216" s="974"/>
      <c r="C216" s="975"/>
      <c r="D216" s="976"/>
      <c r="E216" s="129"/>
      <c r="F216" s="129"/>
      <c r="G216" s="129"/>
      <c r="H216" s="53"/>
      <c r="I216" s="420"/>
      <c r="J216" s="989"/>
      <c r="K216" s="990"/>
      <c r="L216" s="990"/>
      <c r="M216" s="990"/>
      <c r="N216" s="990"/>
      <c r="O216" s="991"/>
    </row>
    <row r="217" spans="1:15" ht="12.75" hidden="1" x14ac:dyDescent="0.2">
      <c r="A217" s="125"/>
      <c r="B217" s="210"/>
      <c r="C217" s="126"/>
      <c r="D217" s="126"/>
      <c r="E217" s="10"/>
      <c r="F217" s="10"/>
      <c r="G217" s="133"/>
      <c r="H217" s="53"/>
      <c r="I217" s="419">
        <f>O186</f>
        <v>0</v>
      </c>
      <c r="J217" s="983"/>
      <c r="K217" s="984"/>
      <c r="L217" s="984"/>
      <c r="M217" s="984"/>
      <c r="N217" s="984"/>
      <c r="O217" s="985"/>
    </row>
    <row r="218" spans="1:15" ht="12.75" hidden="1" x14ac:dyDescent="0.2">
      <c r="A218" s="137"/>
      <c r="B218" s="34"/>
      <c r="C218" s="34"/>
      <c r="D218" s="34"/>
      <c r="E218" s="129"/>
      <c r="F218" s="129"/>
      <c r="G218" s="129"/>
      <c r="H218" s="53"/>
      <c r="I218" s="420"/>
      <c r="J218" s="989"/>
      <c r="K218" s="990"/>
      <c r="L218" s="990"/>
      <c r="M218" s="990"/>
      <c r="N218" s="990"/>
      <c r="O218" s="991"/>
    </row>
    <row r="219" spans="1:15" ht="17.25" hidden="1" customHeight="1" x14ac:dyDescent="0.2"/>
    <row r="220" spans="1:15" ht="17.25" hidden="1" customHeight="1" x14ac:dyDescent="0.2"/>
    <row r="221" spans="1:15" ht="17.25" hidden="1" customHeight="1" x14ac:dyDescent="0.2">
      <c r="A221" s="213"/>
      <c r="B221" s="937"/>
      <c r="C221" s="937"/>
      <c r="D221" s="937"/>
      <c r="E221" s="937"/>
      <c r="F221" s="937"/>
      <c r="G221" s="937"/>
      <c r="H221" s="937"/>
      <c r="I221" s="937"/>
      <c r="J221" s="937"/>
      <c r="K221" s="937"/>
      <c r="L221" s="937"/>
      <c r="M221" s="937"/>
      <c r="N221" s="937"/>
      <c r="O221" s="937"/>
    </row>
    <row r="222" spans="1:15" ht="17.25" hidden="1" customHeight="1" x14ac:dyDescent="0.2">
      <c r="A222" s="276"/>
      <c r="B222" s="937"/>
      <c r="C222" s="937"/>
      <c r="D222" s="937"/>
      <c r="E222" s="937"/>
      <c r="F222" s="937"/>
      <c r="G222" s="937"/>
      <c r="H222" s="937"/>
      <c r="I222" s="937"/>
      <c r="J222" s="937"/>
      <c r="K222" s="937"/>
      <c r="L222" s="937"/>
      <c r="M222" s="937"/>
      <c r="N222" s="937"/>
      <c r="O222" s="937"/>
    </row>
    <row r="223" spans="1:15" ht="21.75" hidden="1" customHeight="1" x14ac:dyDescent="0.2">
      <c r="A223" s="933"/>
      <c r="B223" s="934"/>
      <c r="C223" s="934"/>
      <c r="D223" s="934"/>
      <c r="E223" s="934"/>
      <c r="F223" s="934"/>
      <c r="G223" s="954"/>
      <c r="H223" s="131"/>
      <c r="I223" s="955"/>
      <c r="J223" s="934"/>
      <c r="K223" s="934"/>
      <c r="L223" s="934"/>
      <c r="M223" s="934"/>
      <c r="N223" s="934"/>
      <c r="O223" s="954"/>
    </row>
    <row r="224" spans="1:15" ht="18.75" hidden="1" customHeight="1" x14ac:dyDescent="0.2">
      <c r="A224" s="211"/>
      <c r="B224" s="417"/>
      <c r="C224" s="417"/>
      <c r="D224" s="417"/>
      <c r="E224" s="251"/>
      <c r="F224" s="251"/>
      <c r="G224" s="251"/>
      <c r="H224" s="212"/>
      <c r="I224" s="414"/>
      <c r="J224" s="417"/>
      <c r="K224" s="417"/>
      <c r="L224" s="417"/>
      <c r="M224" s="251"/>
      <c r="N224" s="251"/>
      <c r="O224" s="251"/>
    </row>
    <row r="225" spans="1:15" ht="12.75" hidden="1" x14ac:dyDescent="0.2">
      <c r="A225" s="434"/>
      <c r="B225" s="209"/>
      <c r="C225" s="422"/>
      <c r="D225" s="321"/>
      <c r="E225" s="8"/>
      <c r="F225" s="8"/>
      <c r="G225" s="435"/>
      <c r="H225" s="131"/>
      <c r="I225" s="423"/>
      <c r="J225" s="349"/>
      <c r="K225" s="349"/>
      <c r="L225" s="349"/>
      <c r="M225" s="349"/>
      <c r="N225" s="349"/>
      <c r="O225" s="350"/>
    </row>
    <row r="226" spans="1:15" ht="12.75" hidden="1" x14ac:dyDescent="0.2">
      <c r="A226" s="137"/>
      <c r="B226" s="34"/>
      <c r="C226" s="34"/>
      <c r="D226" s="34"/>
      <c r="E226" s="37"/>
      <c r="F226" s="37"/>
      <c r="G226" s="37"/>
      <c r="H226" s="131"/>
      <c r="I226" s="938"/>
      <c r="J226" s="939"/>
      <c r="K226" s="939"/>
      <c r="L226" s="939"/>
      <c r="M226" s="939"/>
      <c r="N226" s="939"/>
      <c r="O226" s="940"/>
    </row>
    <row r="227" spans="1:15" ht="12.75" hidden="1" x14ac:dyDescent="0.2">
      <c r="A227" s="125"/>
      <c r="B227" s="210"/>
      <c r="C227" s="126"/>
      <c r="D227" s="126"/>
      <c r="E227" s="10"/>
      <c r="F227" s="10"/>
      <c r="G227" s="133"/>
      <c r="H227" s="10"/>
      <c r="I227" s="137"/>
      <c r="J227" s="35"/>
      <c r="K227" s="35"/>
      <c r="L227" s="35"/>
      <c r="M227" s="37"/>
      <c r="N227" s="37"/>
      <c r="O227" s="37"/>
    </row>
    <row r="228" spans="1:15" ht="12.75" hidden="1" x14ac:dyDescent="0.2">
      <c r="A228" s="944"/>
      <c r="B228" s="945"/>
      <c r="C228" s="945"/>
      <c r="D228" s="945"/>
      <c r="E228" s="945"/>
      <c r="F228" s="945"/>
      <c r="G228" s="946"/>
      <c r="H228" s="10"/>
    </row>
    <row r="229" spans="1:15" ht="12.75" hidden="1" x14ac:dyDescent="0.2">
      <c r="A229" s="938"/>
      <c r="B229" s="939"/>
      <c r="C229" s="939"/>
      <c r="D229" s="939"/>
      <c r="E229" s="939"/>
      <c r="F229" s="939"/>
      <c r="G229" s="940"/>
      <c r="H229" s="31"/>
      <c r="I229" s="938"/>
      <c r="J229" s="939"/>
      <c r="K229" s="939"/>
      <c r="L229" s="939"/>
      <c r="M229" s="939"/>
      <c r="N229" s="939"/>
      <c r="O229" s="940"/>
    </row>
    <row r="230" spans="1:15" ht="12.75" hidden="1" x14ac:dyDescent="0.2">
      <c r="A230" s="124"/>
      <c r="B230" s="941"/>
      <c r="C230" s="942"/>
      <c r="D230" s="943"/>
      <c r="E230" s="37"/>
      <c r="F230" s="37"/>
      <c r="G230" s="37"/>
      <c r="H230" s="31"/>
      <c r="I230" s="390"/>
      <c r="J230" s="387"/>
      <c r="K230" s="389"/>
      <c r="L230" s="388"/>
      <c r="M230" s="128"/>
      <c r="N230" s="128"/>
      <c r="O230" s="132"/>
    </row>
    <row r="231" spans="1:15" ht="12.75" hidden="1" x14ac:dyDescent="0.2">
      <c r="A231" s="124"/>
      <c r="B231" s="941"/>
      <c r="C231" s="942"/>
      <c r="D231" s="943"/>
      <c r="E231" s="37"/>
      <c r="F231" s="37"/>
      <c r="G231" s="37"/>
      <c r="H231" s="31"/>
      <c r="I231" s="390"/>
      <c r="J231" s="387"/>
      <c r="K231" s="389"/>
      <c r="L231" s="388"/>
      <c r="M231" s="128"/>
      <c r="N231" s="128"/>
      <c r="O231" s="132"/>
    </row>
    <row r="232" spans="1:15" ht="12.75" hidden="1" x14ac:dyDescent="0.2">
      <c r="A232" s="124"/>
      <c r="B232" s="941"/>
      <c r="C232" s="942"/>
      <c r="D232" s="943"/>
      <c r="E232" s="37"/>
      <c r="F232" s="37"/>
      <c r="G232" s="37"/>
      <c r="H232" s="53"/>
      <c r="I232" s="390"/>
      <c r="J232" s="387"/>
      <c r="K232" s="389"/>
      <c r="L232" s="388"/>
      <c r="M232" s="302"/>
      <c r="N232" s="548"/>
      <c r="O232" s="550"/>
    </row>
    <row r="233" spans="1:15" ht="12.75" hidden="1" x14ac:dyDescent="0.2">
      <c r="A233" s="124"/>
      <c r="B233" s="941"/>
      <c r="C233" s="942"/>
      <c r="D233" s="943"/>
      <c r="E233" s="37"/>
      <c r="F233" s="37"/>
      <c r="G233" s="37"/>
      <c r="H233" s="8"/>
      <c r="I233" s="390"/>
      <c r="J233" s="387"/>
      <c r="K233" s="389"/>
      <c r="L233" s="388"/>
      <c r="M233" s="128"/>
      <c r="N233" s="128"/>
      <c r="O233" s="132"/>
    </row>
    <row r="234" spans="1:15" ht="12.75" hidden="1" x14ac:dyDescent="0.2">
      <c r="A234" s="124"/>
      <c r="B234" s="941"/>
      <c r="C234" s="942"/>
      <c r="D234" s="943"/>
      <c r="E234" s="37"/>
      <c r="F234" s="37"/>
      <c r="G234" s="37"/>
      <c r="H234" s="53"/>
      <c r="I234" s="390"/>
      <c r="J234" s="35"/>
      <c r="K234" s="35"/>
      <c r="L234" s="35"/>
      <c r="M234" s="129"/>
      <c r="N234" s="129"/>
      <c r="O234" s="129"/>
    </row>
    <row r="235" spans="1:15" ht="12.75" hidden="1" x14ac:dyDescent="0.2">
      <c r="A235" s="124"/>
      <c r="B235" s="941"/>
      <c r="C235" s="942"/>
      <c r="D235" s="943"/>
      <c r="E235" s="37"/>
      <c r="F235" s="37"/>
      <c r="G235" s="37"/>
      <c r="H235" s="53"/>
    </row>
    <row r="236" spans="1:15" ht="12.75" hidden="1" x14ac:dyDescent="0.2">
      <c r="A236" s="124"/>
      <c r="B236" s="941"/>
      <c r="C236" s="942"/>
      <c r="D236" s="943"/>
      <c r="E236" s="37"/>
      <c r="F236" s="37"/>
      <c r="G236" s="37"/>
      <c r="H236" s="53"/>
      <c r="I236" s="137"/>
      <c r="J236" s="34"/>
      <c r="K236" s="34"/>
      <c r="L236" s="34"/>
      <c r="M236" s="129"/>
      <c r="N236" s="129"/>
      <c r="O236" s="129"/>
    </row>
    <row r="237" spans="1:15" ht="12.75" hidden="1" x14ac:dyDescent="0.2">
      <c r="A237" s="124"/>
      <c r="B237" s="941"/>
      <c r="C237" s="942"/>
      <c r="D237" s="943"/>
      <c r="E237" s="37"/>
      <c r="F237" s="37"/>
      <c r="G237" s="37"/>
      <c r="H237" s="53"/>
    </row>
    <row r="238" spans="1:15" ht="12.75" hidden="1" x14ac:dyDescent="0.2">
      <c r="A238" s="124"/>
      <c r="B238" s="941"/>
      <c r="C238" s="942"/>
      <c r="D238" s="943"/>
      <c r="E238" s="37"/>
      <c r="F238" s="37"/>
      <c r="G238" s="37"/>
      <c r="H238" s="53"/>
    </row>
    <row r="239" spans="1:15" ht="12.75" hidden="1" x14ac:dyDescent="0.2">
      <c r="A239" s="124"/>
      <c r="B239" s="941"/>
      <c r="C239" s="942"/>
      <c r="D239" s="943"/>
      <c r="E239" s="37"/>
      <c r="F239" s="37"/>
      <c r="G239" s="37"/>
      <c r="H239" s="53"/>
    </row>
    <row r="240" spans="1:15" ht="12.75" hidden="1" x14ac:dyDescent="0.2">
      <c r="A240" s="124"/>
      <c r="B240" s="941"/>
      <c r="C240" s="942"/>
      <c r="D240" s="943"/>
      <c r="E240" s="37"/>
      <c r="F240" s="37"/>
      <c r="G240" s="37"/>
      <c r="H240" s="53"/>
      <c r="I240" s="947"/>
      <c r="J240" s="948"/>
      <c r="K240" s="948"/>
      <c r="L240" s="948"/>
      <c r="M240" s="948"/>
      <c r="N240" s="948"/>
      <c r="O240" s="949"/>
    </row>
    <row r="241" spans="1:15" ht="12.75" hidden="1" customHeight="1" x14ac:dyDescent="0.2">
      <c r="A241" s="306"/>
      <c r="B241" s="941"/>
      <c r="C241" s="942"/>
      <c r="D241" s="943"/>
      <c r="E241" s="129"/>
      <c r="F241" s="129"/>
      <c r="G241" s="129"/>
      <c r="H241" s="53"/>
      <c r="I241" s="950"/>
      <c r="J241" s="951"/>
      <c r="K241" s="951"/>
      <c r="L241" s="951"/>
      <c r="M241" s="951"/>
      <c r="N241" s="951"/>
      <c r="O241" s="952"/>
    </row>
    <row r="242" spans="1:15" ht="12.75" hidden="1" x14ac:dyDescent="0.2">
      <c r="A242" s="938"/>
      <c r="B242" s="939"/>
      <c r="C242" s="939"/>
      <c r="D242" s="939"/>
      <c r="E242" s="939"/>
      <c r="F242" s="939"/>
      <c r="G242" s="940"/>
      <c r="H242" s="53"/>
      <c r="I242" s="17"/>
      <c r="J242" s="18"/>
      <c r="K242" s="18"/>
      <c r="L242" s="18"/>
      <c r="M242" s="18"/>
      <c r="N242" s="18"/>
      <c r="O242" s="18"/>
    </row>
    <row r="243" spans="1:15" ht="12.75" hidden="1" x14ac:dyDescent="0.2">
      <c r="A243" s="124"/>
      <c r="B243" s="941"/>
      <c r="C243" s="942"/>
      <c r="D243" s="943"/>
      <c r="E243" s="37"/>
      <c r="F243" s="37"/>
      <c r="G243" s="37"/>
      <c r="H243" s="53"/>
      <c r="I243" s="53"/>
      <c r="J243" s="53"/>
      <c r="K243" s="53"/>
      <c r="L243" s="14"/>
      <c r="M243" s="54"/>
    </row>
    <row r="244" spans="1:15" ht="12.75" hidden="1" x14ac:dyDescent="0.2">
      <c r="A244" s="124"/>
      <c r="B244" s="941"/>
      <c r="C244" s="942"/>
      <c r="D244" s="943"/>
      <c r="E244" s="37"/>
      <c r="F244" s="37"/>
      <c r="G244" s="37"/>
      <c r="H244" s="53"/>
    </row>
    <row r="245" spans="1:15" ht="12.75" hidden="1" x14ac:dyDescent="0.2">
      <c r="A245" s="124"/>
      <c r="B245" s="941"/>
      <c r="C245" s="942"/>
      <c r="D245" s="943"/>
      <c r="E245" s="37"/>
      <c r="F245" s="37"/>
      <c r="G245" s="37"/>
      <c r="H245" s="53"/>
      <c r="I245" s="252"/>
      <c r="J245" s="1002"/>
      <c r="K245" s="1003"/>
      <c r="L245" s="1004"/>
      <c r="M245" s="129"/>
      <c r="N245" s="129"/>
      <c r="O245" s="129"/>
    </row>
    <row r="246" spans="1:15" ht="12.75" hidden="1" x14ac:dyDescent="0.2">
      <c r="A246" s="124"/>
      <c r="B246" s="941"/>
      <c r="C246" s="942"/>
      <c r="D246" s="943"/>
      <c r="E246" s="37"/>
      <c r="F246" s="37"/>
      <c r="G246" s="37"/>
      <c r="H246" s="53"/>
      <c r="I246" s="318"/>
      <c r="J246" s="1002"/>
      <c r="K246" s="1003"/>
      <c r="L246" s="1004"/>
      <c r="M246" s="128"/>
      <c r="N246" s="128"/>
      <c r="O246" s="132"/>
    </row>
    <row r="247" spans="1:15" ht="12.75" hidden="1" x14ac:dyDescent="0.2">
      <c r="A247" s="124"/>
      <c r="B247" s="941"/>
      <c r="C247" s="942"/>
      <c r="D247" s="943"/>
      <c r="E247" s="37"/>
      <c r="F247" s="37"/>
      <c r="G247" s="37"/>
      <c r="H247" s="53"/>
      <c r="I247" s="315"/>
      <c r="J247" s="1002"/>
      <c r="K247" s="1003"/>
      <c r="L247" s="1004"/>
      <c r="M247" s="128"/>
      <c r="N247" s="128"/>
      <c r="O247" s="132"/>
    </row>
    <row r="248" spans="1:15" ht="12.75" hidden="1" x14ac:dyDescent="0.2">
      <c r="A248" s="124"/>
      <c r="B248" s="941"/>
      <c r="C248" s="942"/>
      <c r="D248" s="943"/>
      <c r="E248" s="37"/>
      <c r="F248" s="37"/>
      <c r="G248" s="37"/>
      <c r="H248" s="53"/>
      <c r="I248" s="315"/>
      <c r="J248" s="1002"/>
      <c r="K248" s="1003"/>
      <c r="L248" s="1004"/>
      <c r="M248" s="128"/>
      <c r="N248" s="128"/>
      <c r="O248" s="132"/>
    </row>
    <row r="249" spans="1:15" ht="12.75" hidden="1" x14ac:dyDescent="0.2">
      <c r="A249" s="124"/>
      <c r="B249" s="941"/>
      <c r="C249" s="942"/>
      <c r="D249" s="943"/>
      <c r="E249" s="37"/>
      <c r="F249" s="37"/>
      <c r="G249" s="37"/>
      <c r="H249" s="53"/>
      <c r="I249" s="315"/>
      <c r="J249" s="998"/>
      <c r="K249" s="998"/>
      <c r="L249" s="998"/>
      <c r="M249" s="344" t="str">
        <f>IF(SUM(M246:M248)=M245,"OK","STOP")</f>
        <v>OK</v>
      </c>
      <c r="N249" s="344" t="str">
        <f>IF(SUM(N246:N248)=N245,"OK","STOP")</f>
        <v>OK</v>
      </c>
      <c r="O249" s="344" t="str">
        <f>IF(SUM(O246:O248)=O245,"OK","STOP")</f>
        <v>OK</v>
      </c>
    </row>
    <row r="250" spans="1:15" ht="12.75" hidden="1" x14ac:dyDescent="0.2">
      <c r="A250" s="124"/>
      <c r="B250" s="941"/>
      <c r="C250" s="942"/>
      <c r="D250" s="943"/>
      <c r="E250" s="129"/>
      <c r="F250" s="129"/>
      <c r="G250" s="129"/>
      <c r="H250" s="53"/>
      <c r="I250" s="421" t="str">
        <f>I212</f>
        <v>Shpjegimet teknike</v>
      </c>
      <c r="J250" s="10"/>
      <c r="K250" s="10"/>
      <c r="L250" s="10"/>
      <c r="M250" s="10"/>
      <c r="N250" s="10"/>
      <c r="O250" s="10"/>
    </row>
    <row r="251" spans="1:15" ht="12.75" hidden="1" x14ac:dyDescent="0.2">
      <c r="A251" s="124"/>
      <c r="B251" s="941"/>
      <c r="C251" s="942"/>
      <c r="D251" s="943"/>
      <c r="E251" s="37"/>
      <c r="F251" s="37"/>
      <c r="G251" s="37"/>
      <c r="H251" s="53"/>
      <c r="I251" s="419">
        <f>M224</f>
        <v>0</v>
      </c>
      <c r="J251" s="983"/>
      <c r="K251" s="984"/>
      <c r="L251" s="984"/>
      <c r="M251" s="984"/>
      <c r="N251" s="984"/>
      <c r="O251" s="985"/>
    </row>
    <row r="252" spans="1:15" ht="12.75" hidden="1" x14ac:dyDescent="0.2">
      <c r="A252" s="124"/>
      <c r="B252" s="971"/>
      <c r="C252" s="972"/>
      <c r="D252" s="973"/>
      <c r="E252" s="37"/>
      <c r="F252" s="37"/>
      <c r="G252" s="37"/>
      <c r="H252" s="53"/>
      <c r="I252" s="420"/>
      <c r="J252" s="986"/>
      <c r="K252" s="987"/>
      <c r="L252" s="987"/>
      <c r="M252" s="987"/>
      <c r="N252" s="987"/>
      <c r="O252" s="988"/>
    </row>
    <row r="253" spans="1:15" ht="12.75" hidden="1" x14ac:dyDescent="0.2">
      <c r="A253" s="252"/>
      <c r="B253" s="941"/>
      <c r="C253" s="942"/>
      <c r="D253" s="311"/>
      <c r="E253" s="308"/>
      <c r="F253" s="308"/>
      <c r="G253" s="308"/>
      <c r="H253" s="53"/>
      <c r="I253" s="419">
        <f>N224</f>
        <v>0</v>
      </c>
      <c r="J253" s="983"/>
      <c r="K253" s="984"/>
      <c r="L253" s="984"/>
      <c r="M253" s="984"/>
      <c r="N253" s="984"/>
      <c r="O253" s="985"/>
    </row>
    <row r="254" spans="1:15" ht="12.75" hidden="1" x14ac:dyDescent="0.2">
      <c r="A254" s="124"/>
      <c r="B254" s="974"/>
      <c r="C254" s="975"/>
      <c r="D254" s="976"/>
      <c r="E254" s="129"/>
      <c r="F254" s="129"/>
      <c r="G254" s="129"/>
      <c r="H254" s="53"/>
      <c r="I254" s="420"/>
      <c r="J254" s="989"/>
      <c r="K254" s="990"/>
      <c r="L254" s="990"/>
      <c r="M254" s="990"/>
      <c r="N254" s="990"/>
      <c r="O254" s="991"/>
    </row>
    <row r="255" spans="1:15" ht="12.75" hidden="1" x14ac:dyDescent="0.2">
      <c r="A255" s="125"/>
      <c r="B255" s="210"/>
      <c r="C255" s="126"/>
      <c r="D255" s="126"/>
      <c r="E255" s="10"/>
      <c r="F255" s="10"/>
      <c r="G255" s="133"/>
      <c r="H255" s="53"/>
      <c r="I255" s="419">
        <f>O224</f>
        <v>0</v>
      </c>
      <c r="J255" s="983"/>
      <c r="K255" s="984"/>
      <c r="L255" s="984"/>
      <c r="M255" s="984"/>
      <c r="N255" s="984"/>
      <c r="O255" s="985"/>
    </row>
    <row r="256" spans="1:15" ht="12.75" hidden="1" x14ac:dyDescent="0.2">
      <c r="A256" s="137"/>
      <c r="B256" s="34"/>
      <c r="C256" s="34"/>
      <c r="D256" s="34"/>
      <c r="E256" s="129"/>
      <c r="F256" s="129"/>
      <c r="G256" s="129"/>
      <c r="H256" s="53"/>
      <c r="I256" s="420"/>
      <c r="J256" s="989"/>
      <c r="K256" s="990"/>
      <c r="L256" s="990"/>
      <c r="M256" s="990"/>
      <c r="N256" s="990"/>
      <c r="O256" s="991"/>
    </row>
    <row r="257" spans="1:15" ht="17.25" hidden="1" customHeight="1" x14ac:dyDescent="0.2"/>
    <row r="258" spans="1:15" ht="17.25" hidden="1" customHeight="1" x14ac:dyDescent="0.2"/>
    <row r="259" spans="1:15" ht="17.25" hidden="1" customHeight="1" x14ac:dyDescent="0.2">
      <c r="A259" s="213"/>
      <c r="B259" s="937"/>
      <c r="C259" s="937"/>
      <c r="D259" s="937"/>
      <c r="E259" s="937"/>
      <c r="F259" s="937"/>
      <c r="G259" s="937"/>
      <c r="H259" s="937"/>
      <c r="I259" s="937"/>
      <c r="J259" s="937"/>
      <c r="K259" s="937"/>
      <c r="L259" s="937"/>
      <c r="M259" s="937"/>
      <c r="N259" s="937"/>
      <c r="O259" s="937"/>
    </row>
    <row r="260" spans="1:15" ht="17.25" hidden="1" customHeight="1" x14ac:dyDescent="0.2">
      <c r="A260" s="276"/>
      <c r="B260" s="937"/>
      <c r="C260" s="937"/>
      <c r="D260" s="937"/>
      <c r="E260" s="937"/>
      <c r="F260" s="937"/>
      <c r="G260" s="937"/>
      <c r="H260" s="937"/>
      <c r="I260" s="937"/>
      <c r="J260" s="937"/>
      <c r="K260" s="937"/>
      <c r="L260" s="937"/>
      <c r="M260" s="937"/>
      <c r="N260" s="937"/>
      <c r="O260" s="937"/>
    </row>
    <row r="261" spans="1:15" ht="22.5" hidden="1" customHeight="1" x14ac:dyDescent="0.2">
      <c r="A261" s="933"/>
      <c r="B261" s="934"/>
      <c r="C261" s="934"/>
      <c r="D261" s="934"/>
      <c r="E261" s="934"/>
      <c r="F261" s="934"/>
      <c r="G261" s="954"/>
      <c r="H261" s="131"/>
      <c r="I261" s="955"/>
      <c r="J261" s="934"/>
      <c r="K261" s="934"/>
      <c r="L261" s="934"/>
      <c r="M261" s="934"/>
      <c r="N261" s="934"/>
      <c r="O261" s="954"/>
    </row>
    <row r="262" spans="1:15" ht="20.25" hidden="1" customHeight="1" x14ac:dyDescent="0.2">
      <c r="A262" s="211"/>
      <c r="B262" s="249"/>
      <c r="C262" s="249"/>
      <c r="D262" s="249"/>
      <c r="E262" s="250"/>
      <c r="F262" s="250"/>
      <c r="G262" s="250"/>
      <c r="H262" s="212"/>
      <c r="I262" s="307"/>
      <c r="J262" s="249"/>
      <c r="K262" s="249"/>
      <c r="L262" s="249"/>
      <c r="M262" s="250"/>
      <c r="N262" s="250"/>
      <c r="O262" s="250"/>
    </row>
    <row r="263" spans="1:15" ht="12.75" hidden="1" x14ac:dyDescent="0.2">
      <c r="A263" s="125"/>
      <c r="B263" s="210"/>
      <c r="C263" s="126"/>
      <c r="D263" s="126"/>
      <c r="E263" s="10"/>
      <c r="F263" s="10"/>
      <c r="G263" s="133"/>
      <c r="H263" s="131"/>
    </row>
    <row r="264" spans="1:15" ht="12.75" hidden="1" x14ac:dyDescent="0.2">
      <c r="A264" s="137"/>
      <c r="B264" s="34"/>
      <c r="C264" s="34"/>
      <c r="D264" s="34"/>
      <c r="E264" s="37"/>
      <c r="F264" s="37"/>
      <c r="G264" s="37"/>
      <c r="H264" s="131"/>
      <c r="I264" s="938"/>
      <c r="J264" s="939"/>
      <c r="K264" s="939"/>
      <c r="L264" s="939"/>
      <c r="M264" s="939"/>
      <c r="N264" s="939"/>
      <c r="O264" s="940"/>
    </row>
    <row r="265" spans="1:15" ht="12.75" hidden="1" x14ac:dyDescent="0.2">
      <c r="A265" s="125"/>
      <c r="B265" s="210"/>
      <c r="C265" s="126"/>
      <c r="D265" s="126"/>
      <c r="E265" s="10"/>
      <c r="F265" s="10"/>
      <c r="G265" s="133"/>
      <c r="H265" s="10"/>
      <c r="I265" s="137"/>
      <c r="J265" s="35"/>
      <c r="K265" s="35"/>
      <c r="L265" s="35"/>
      <c r="M265" s="37"/>
      <c r="N265" s="37"/>
      <c r="O265" s="37"/>
    </row>
    <row r="266" spans="1:15" ht="12.75" hidden="1" x14ac:dyDescent="0.2">
      <c r="A266" s="1005"/>
      <c r="B266" s="1006"/>
      <c r="C266" s="1006"/>
      <c r="D266" s="1006"/>
      <c r="E266" s="1006"/>
      <c r="F266" s="1006"/>
      <c r="G266" s="1007"/>
      <c r="H266" s="10"/>
    </row>
    <row r="267" spans="1:15" ht="12.75" hidden="1" x14ac:dyDescent="0.2">
      <c r="A267" s="938"/>
      <c r="B267" s="939"/>
      <c r="C267" s="939"/>
      <c r="D267" s="939"/>
      <c r="E267" s="939"/>
      <c r="F267" s="939"/>
      <c r="G267" s="940"/>
      <c r="H267" s="31"/>
      <c r="I267" s="384"/>
      <c r="J267" s="385"/>
      <c r="K267" s="385"/>
      <c r="L267" s="385"/>
      <c r="M267" s="385"/>
      <c r="N267" s="385"/>
      <c r="O267" s="386"/>
    </row>
    <row r="268" spans="1:15" ht="12.75" hidden="1" x14ac:dyDescent="0.2">
      <c r="A268" s="124"/>
      <c r="B268" s="941"/>
      <c r="C268" s="942"/>
      <c r="D268" s="943"/>
      <c r="E268" s="37"/>
      <c r="F268" s="37"/>
      <c r="G268" s="37"/>
      <c r="H268" s="31"/>
      <c r="I268" s="390"/>
      <c r="J268" s="387"/>
      <c r="K268" s="389"/>
      <c r="L268" s="388"/>
      <c r="M268" s="128"/>
      <c r="N268" s="128"/>
      <c r="O268" s="132"/>
    </row>
    <row r="269" spans="1:15" ht="12.75" hidden="1" x14ac:dyDescent="0.2">
      <c r="A269" s="124"/>
      <c r="B269" s="941"/>
      <c r="C269" s="942"/>
      <c r="D269" s="943"/>
      <c r="E269" s="37"/>
      <c r="F269" s="37"/>
      <c r="G269" s="37"/>
      <c r="H269" s="31"/>
      <c r="I269" s="390"/>
      <c r="J269" s="387"/>
      <c r="K269" s="389"/>
      <c r="L269" s="388"/>
      <c r="M269" s="128"/>
      <c r="N269" s="128"/>
      <c r="O269" s="132"/>
    </row>
    <row r="270" spans="1:15" ht="12.75" hidden="1" x14ac:dyDescent="0.2">
      <c r="A270" s="124"/>
      <c r="B270" s="941"/>
      <c r="C270" s="942"/>
      <c r="D270" s="943"/>
      <c r="E270" s="37"/>
      <c r="F270" s="37"/>
      <c r="G270" s="37"/>
      <c r="H270" s="53"/>
      <c r="I270" s="390"/>
      <c r="J270" s="387"/>
      <c r="K270" s="389"/>
      <c r="L270" s="388"/>
      <c r="M270" s="302"/>
      <c r="N270" s="548"/>
      <c r="O270" s="548"/>
    </row>
    <row r="271" spans="1:15" ht="12.75" hidden="1" x14ac:dyDescent="0.2">
      <c r="A271" s="124"/>
      <c r="B271" s="941"/>
      <c r="C271" s="942"/>
      <c r="D271" s="943"/>
      <c r="E271" s="37"/>
      <c r="F271" s="37"/>
      <c r="G271" s="37"/>
      <c r="H271" s="8"/>
      <c r="I271" s="390"/>
      <c r="J271" s="387"/>
      <c r="K271" s="389"/>
      <c r="L271" s="388"/>
      <c r="M271" s="128"/>
      <c r="N271" s="128"/>
      <c r="O271" s="132"/>
    </row>
    <row r="272" spans="1:15" ht="12.75" hidden="1" x14ac:dyDescent="0.2">
      <c r="A272" s="124"/>
      <c r="B272" s="941"/>
      <c r="C272" s="942"/>
      <c r="D272" s="943"/>
      <c r="E272" s="37"/>
      <c r="F272" s="37"/>
      <c r="G272" s="37"/>
      <c r="H272" s="53"/>
      <c r="I272" s="390"/>
      <c r="J272" s="35"/>
      <c r="K272" s="35"/>
      <c r="L272" s="35"/>
      <c r="M272" s="129"/>
      <c r="N272" s="129"/>
      <c r="O272" s="129"/>
    </row>
    <row r="273" spans="1:15" ht="12.75" hidden="1" x14ac:dyDescent="0.2">
      <c r="A273" s="124"/>
      <c r="B273" s="941"/>
      <c r="C273" s="942"/>
      <c r="D273" s="943"/>
      <c r="E273" s="37"/>
      <c r="F273" s="37"/>
      <c r="G273" s="37"/>
      <c r="H273" s="53"/>
    </row>
    <row r="274" spans="1:15" ht="12.75" hidden="1" x14ac:dyDescent="0.2">
      <c r="A274" s="124"/>
      <c r="B274" s="941"/>
      <c r="C274" s="942"/>
      <c r="D274" s="943"/>
      <c r="E274" s="37"/>
      <c r="F274" s="37"/>
      <c r="G274" s="37"/>
      <c r="H274" s="53"/>
      <c r="I274" s="137"/>
      <c r="J274" s="34"/>
      <c r="K274" s="34"/>
      <c r="L274" s="34"/>
      <c r="M274" s="129"/>
      <c r="N274" s="129"/>
      <c r="O274" s="129"/>
    </row>
    <row r="275" spans="1:15" ht="12.75" hidden="1" x14ac:dyDescent="0.2">
      <c r="A275" s="124"/>
      <c r="B275" s="941"/>
      <c r="C275" s="942"/>
      <c r="D275" s="943"/>
      <c r="E275" s="37"/>
      <c r="F275" s="37"/>
      <c r="G275" s="37"/>
      <c r="H275" s="53"/>
    </row>
    <row r="276" spans="1:15" ht="12.75" hidden="1" x14ac:dyDescent="0.2">
      <c r="A276" s="124"/>
      <c r="B276" s="941"/>
      <c r="C276" s="942"/>
      <c r="D276" s="943"/>
      <c r="E276" s="37"/>
      <c r="F276" s="37"/>
      <c r="G276" s="37"/>
      <c r="H276" s="53"/>
    </row>
    <row r="277" spans="1:15" ht="12.75" hidden="1" x14ac:dyDescent="0.2">
      <c r="A277" s="124"/>
      <c r="B277" s="941"/>
      <c r="C277" s="942"/>
      <c r="D277" s="943"/>
      <c r="E277" s="37"/>
      <c r="F277" s="37"/>
      <c r="G277" s="37"/>
      <c r="H277" s="53"/>
    </row>
    <row r="278" spans="1:15" ht="12.75" hidden="1" x14ac:dyDescent="0.2">
      <c r="A278" s="124"/>
      <c r="B278" s="941"/>
      <c r="C278" s="942"/>
      <c r="D278" s="943"/>
      <c r="E278" s="37"/>
      <c r="F278" s="37"/>
      <c r="G278" s="37"/>
      <c r="H278" s="53"/>
      <c r="I278" s="947"/>
      <c r="J278" s="948"/>
      <c r="K278" s="948"/>
      <c r="L278" s="948"/>
      <c r="M278" s="948"/>
      <c r="N278" s="948"/>
      <c r="O278" s="949"/>
    </row>
    <row r="279" spans="1:15" ht="12.75" hidden="1" customHeight="1" x14ac:dyDescent="0.2">
      <c r="A279" s="306"/>
      <c r="B279" s="941"/>
      <c r="C279" s="942"/>
      <c r="D279" s="943"/>
      <c r="E279" s="129"/>
      <c r="F279" s="129"/>
      <c r="G279" s="129"/>
      <c r="H279" s="53"/>
      <c r="I279" s="950"/>
      <c r="J279" s="951"/>
      <c r="K279" s="951"/>
      <c r="L279" s="951"/>
      <c r="M279" s="951"/>
      <c r="N279" s="951"/>
      <c r="O279" s="952"/>
    </row>
    <row r="280" spans="1:15" ht="12.75" hidden="1" x14ac:dyDescent="0.2">
      <c r="A280" s="938"/>
      <c r="B280" s="939"/>
      <c r="C280" s="939"/>
      <c r="D280" s="939"/>
      <c r="E280" s="939"/>
      <c r="F280" s="939"/>
      <c r="G280" s="940"/>
      <c r="H280" s="53"/>
      <c r="I280" s="17"/>
      <c r="J280" s="18"/>
      <c r="K280" s="18"/>
      <c r="L280" s="18"/>
      <c r="M280" s="18"/>
      <c r="N280" s="18"/>
      <c r="O280" s="18"/>
    </row>
    <row r="281" spans="1:15" ht="12.75" hidden="1" x14ac:dyDescent="0.2">
      <c r="A281" s="124"/>
      <c r="B281" s="941"/>
      <c r="C281" s="942"/>
      <c r="D281" s="943"/>
      <c r="E281" s="37"/>
      <c r="F281" s="37"/>
      <c r="G281" s="37"/>
      <c r="H281" s="53"/>
      <c r="I281" s="53"/>
      <c r="J281" s="53"/>
      <c r="K281" s="53"/>
      <c r="L281" s="14"/>
      <c r="M281" s="54"/>
    </row>
    <row r="282" spans="1:15" ht="12.75" hidden="1" x14ac:dyDescent="0.2">
      <c r="A282" s="124"/>
      <c r="B282" s="941"/>
      <c r="C282" s="942"/>
      <c r="D282" s="943"/>
      <c r="E282" s="37"/>
      <c r="F282" s="37"/>
      <c r="G282" s="37"/>
      <c r="H282" s="53"/>
    </row>
    <row r="283" spans="1:15" ht="12.75" hidden="1" x14ac:dyDescent="0.2">
      <c r="A283" s="124"/>
      <c r="B283" s="941"/>
      <c r="C283" s="942"/>
      <c r="D283" s="943"/>
      <c r="E283" s="37"/>
      <c r="F283" s="37"/>
      <c r="G283" s="37"/>
      <c r="H283" s="53"/>
      <c r="I283" s="252"/>
      <c r="J283" s="1009"/>
      <c r="K283" s="1010"/>
      <c r="L283" s="1011"/>
      <c r="M283" s="129"/>
      <c r="N283" s="129"/>
      <c r="O283" s="129"/>
    </row>
    <row r="284" spans="1:15" ht="12.75" hidden="1" x14ac:dyDescent="0.2">
      <c r="A284" s="124"/>
      <c r="B284" s="941"/>
      <c r="C284" s="942"/>
      <c r="D284" s="943"/>
      <c r="E284" s="37"/>
      <c r="F284" s="37"/>
      <c r="G284" s="37"/>
      <c r="H284" s="53"/>
      <c r="I284" s="318"/>
      <c r="J284" s="1009"/>
      <c r="K284" s="1010"/>
      <c r="L284" s="1011"/>
      <c r="M284" s="128"/>
      <c r="N284" s="128"/>
      <c r="O284" s="132"/>
    </row>
    <row r="285" spans="1:15" ht="12.75" hidden="1" x14ac:dyDescent="0.2">
      <c r="A285" s="124"/>
      <c r="B285" s="941"/>
      <c r="C285" s="942"/>
      <c r="D285" s="943"/>
      <c r="E285" s="37"/>
      <c r="F285" s="37"/>
      <c r="G285" s="37"/>
      <c r="H285" s="53"/>
      <c r="I285" s="315"/>
      <c r="J285" s="1009"/>
      <c r="K285" s="1010"/>
      <c r="L285" s="1011"/>
      <c r="M285" s="128"/>
      <c r="N285" s="128"/>
      <c r="O285" s="132"/>
    </row>
    <row r="286" spans="1:15" ht="12.75" hidden="1" x14ac:dyDescent="0.2">
      <c r="A286" s="124"/>
      <c r="B286" s="941"/>
      <c r="C286" s="942"/>
      <c r="D286" s="943"/>
      <c r="E286" s="37"/>
      <c r="F286" s="37"/>
      <c r="G286" s="37"/>
      <c r="H286" s="53"/>
      <c r="I286" s="315"/>
      <c r="J286" s="1009"/>
      <c r="K286" s="1010"/>
      <c r="L286" s="1011"/>
      <c r="M286" s="128"/>
      <c r="N286" s="128"/>
      <c r="O286" s="132"/>
    </row>
    <row r="287" spans="1:15" ht="12.75" hidden="1" x14ac:dyDescent="0.2">
      <c r="A287" s="124"/>
      <c r="B287" s="941"/>
      <c r="C287" s="942"/>
      <c r="D287" s="943"/>
      <c r="E287" s="37"/>
      <c r="F287" s="37"/>
      <c r="G287" s="37"/>
      <c r="H287" s="53"/>
      <c r="I287" s="315"/>
      <c r="J287" s="998"/>
      <c r="K287" s="998"/>
      <c r="L287" s="998"/>
      <c r="M287" s="344" t="str">
        <f>IF(SUM(M284:M286)=M283,"OK","STOP")</f>
        <v>OK</v>
      </c>
      <c r="N287" s="344" t="str">
        <f>IF(SUM(N284:N286)=N283,"OK","STOP")</f>
        <v>OK</v>
      </c>
      <c r="O287" s="344" t="str">
        <f>IF(SUM(O284:O286)=O283,"OK","STOP")</f>
        <v>OK</v>
      </c>
    </row>
    <row r="288" spans="1:15" ht="12.75" hidden="1" x14ac:dyDescent="0.2">
      <c r="A288" s="124"/>
      <c r="B288" s="941"/>
      <c r="C288" s="942"/>
      <c r="D288" s="943"/>
      <c r="E288" s="129"/>
      <c r="F288" s="129"/>
      <c r="G288" s="129"/>
      <c r="H288" s="53"/>
      <c r="I288" s="421" t="str">
        <f>I250</f>
        <v>Shpjegimet teknike</v>
      </c>
      <c r="J288" s="10"/>
      <c r="K288" s="10"/>
      <c r="L288" s="10"/>
      <c r="M288" s="10"/>
      <c r="N288" s="10"/>
      <c r="O288" s="10"/>
    </row>
    <row r="289" spans="1:15" ht="12.75" hidden="1" x14ac:dyDescent="0.2">
      <c r="A289" s="124"/>
      <c r="B289" s="941"/>
      <c r="C289" s="942"/>
      <c r="D289" s="943"/>
      <c r="E289" s="37"/>
      <c r="F289" s="37"/>
      <c r="G289" s="37"/>
      <c r="H289" s="53"/>
      <c r="I289" s="419">
        <f>M262</f>
        <v>0</v>
      </c>
      <c r="J289" s="983"/>
      <c r="K289" s="984"/>
      <c r="L289" s="984"/>
      <c r="M289" s="984"/>
      <c r="N289" s="984"/>
      <c r="O289" s="985"/>
    </row>
    <row r="290" spans="1:15" ht="12.75" hidden="1" x14ac:dyDescent="0.2">
      <c r="A290" s="124"/>
      <c r="B290" s="971"/>
      <c r="C290" s="972"/>
      <c r="D290" s="973"/>
      <c r="E290" s="37"/>
      <c r="F290" s="37"/>
      <c r="G290" s="37"/>
      <c r="H290" s="53"/>
      <c r="I290" s="420"/>
      <c r="J290" s="986"/>
      <c r="K290" s="987"/>
      <c r="L290" s="987"/>
      <c r="M290" s="987"/>
      <c r="N290" s="987"/>
      <c r="O290" s="988"/>
    </row>
    <row r="291" spans="1:15" ht="12.75" hidden="1" x14ac:dyDescent="0.2">
      <c r="A291" s="252"/>
      <c r="B291" s="941"/>
      <c r="C291" s="942"/>
      <c r="D291" s="311"/>
      <c r="E291" s="308"/>
      <c r="F291" s="308"/>
      <c r="G291" s="308"/>
      <c r="H291" s="53"/>
      <c r="I291" s="419">
        <f>N262</f>
        <v>0</v>
      </c>
      <c r="J291" s="983"/>
      <c r="K291" s="984"/>
      <c r="L291" s="984"/>
      <c r="M291" s="984"/>
      <c r="N291" s="984"/>
      <c r="O291" s="985"/>
    </row>
    <row r="292" spans="1:15" ht="12.75" hidden="1" x14ac:dyDescent="0.2">
      <c r="A292" s="124"/>
      <c r="B292" s="974"/>
      <c r="C292" s="975"/>
      <c r="D292" s="976"/>
      <c r="E292" s="129"/>
      <c r="F292" s="129"/>
      <c r="G292" s="129"/>
      <c r="H292" s="53"/>
      <c r="I292" s="420"/>
      <c r="J292" s="989"/>
      <c r="K292" s="990"/>
      <c r="L292" s="990"/>
      <c r="M292" s="990"/>
      <c r="N292" s="990"/>
      <c r="O292" s="991"/>
    </row>
    <row r="293" spans="1:15" ht="12.75" hidden="1" x14ac:dyDescent="0.2">
      <c r="A293" s="125"/>
      <c r="B293" s="210"/>
      <c r="C293" s="126"/>
      <c r="D293" s="126"/>
      <c r="E293" s="10"/>
      <c r="F293" s="10"/>
      <c r="G293" s="133"/>
      <c r="H293" s="53"/>
      <c r="I293" s="419">
        <f>O262</f>
        <v>0</v>
      </c>
      <c r="J293" s="983"/>
      <c r="K293" s="984"/>
      <c r="L293" s="984"/>
      <c r="M293" s="984"/>
      <c r="N293" s="984"/>
      <c r="O293" s="985"/>
    </row>
    <row r="294" spans="1:15" ht="12.75" hidden="1" x14ac:dyDescent="0.2">
      <c r="A294" s="137"/>
      <c r="B294" s="34"/>
      <c r="C294" s="34"/>
      <c r="D294" s="34"/>
      <c r="E294" s="129"/>
      <c r="F294" s="129"/>
      <c r="G294" s="129"/>
      <c r="H294" s="53"/>
      <c r="I294" s="420"/>
      <c r="J294" s="989"/>
      <c r="K294" s="990"/>
      <c r="L294" s="990"/>
      <c r="M294" s="990"/>
      <c r="N294" s="990"/>
      <c r="O294" s="991"/>
    </row>
  </sheetData>
  <sheetProtection algorithmName="SHA-512" hashValue="vWtSTJEUFFhIb9tdqACXgU60YqKlKuMratHS7hlj4i0sMET3hV2kXCDbzfG6NJfmj7vOfwTMmbJbMHtdmRAKpA==" saltValue="oH48IiRgzGF1PAyfI3Mm9w==" spinCount="100000" sheet="1" objects="1" scenarios="1" selectLockedCells="1"/>
  <mergeCells count="338">
    <mergeCell ref="J293:O294"/>
    <mergeCell ref="I153:O153"/>
    <mergeCell ref="I191:O191"/>
    <mergeCell ref="I229:O229"/>
    <mergeCell ref="I72:O72"/>
    <mergeCell ref="I75:O75"/>
    <mergeCell ref="J136:O137"/>
    <mergeCell ref="J138:O139"/>
    <mergeCell ref="J140:O141"/>
    <mergeCell ref="J175:O176"/>
    <mergeCell ref="J177:O178"/>
    <mergeCell ref="J179:O180"/>
    <mergeCell ref="J213:O214"/>
    <mergeCell ref="J133:L133"/>
    <mergeCell ref="J211:L211"/>
    <mergeCell ref="J245:L245"/>
    <mergeCell ref="J246:L246"/>
    <mergeCell ref="J247:L247"/>
    <mergeCell ref="J248:L248"/>
    <mergeCell ref="J249:L249"/>
    <mergeCell ref="J251:O252"/>
    <mergeCell ref="J130:L130"/>
    <mergeCell ref="J172:L172"/>
    <mergeCell ref="J173:L173"/>
    <mergeCell ref="I150:O150"/>
    <mergeCell ref="B144:O144"/>
    <mergeCell ref="B145:O145"/>
    <mergeCell ref="A147:G147"/>
    <mergeCell ref="I147:O147"/>
    <mergeCell ref="J131:L131"/>
    <mergeCell ref="J132:L132"/>
    <mergeCell ref="B124:D124"/>
    <mergeCell ref="B125:D125"/>
    <mergeCell ref="I125:O126"/>
    <mergeCell ref="B126:D126"/>
    <mergeCell ref="A127:G127"/>
    <mergeCell ref="B128:D128"/>
    <mergeCell ref="B129:D129"/>
    <mergeCell ref="B130:D130"/>
    <mergeCell ref="B131:D131"/>
    <mergeCell ref="B132:D132"/>
    <mergeCell ref="B156:D156"/>
    <mergeCell ref="B157:D157"/>
    <mergeCell ref="B158:D158"/>
    <mergeCell ref="A152:G152"/>
    <mergeCell ref="A153:G153"/>
    <mergeCell ref="B154:D154"/>
    <mergeCell ref="B155:D155"/>
    <mergeCell ref="B138:C138"/>
    <mergeCell ref="B139:D139"/>
    <mergeCell ref="I188:O188"/>
    <mergeCell ref="B173:D173"/>
    <mergeCell ref="B174:D174"/>
    <mergeCell ref="B175:D175"/>
    <mergeCell ref="B176:D176"/>
    <mergeCell ref="B177:C177"/>
    <mergeCell ref="B178:D178"/>
    <mergeCell ref="B183:O183"/>
    <mergeCell ref="B184:O184"/>
    <mergeCell ref="A185:G185"/>
    <mergeCell ref="I185:O185"/>
    <mergeCell ref="I164:O165"/>
    <mergeCell ref="B165:D165"/>
    <mergeCell ref="B163:D163"/>
    <mergeCell ref="B164:D164"/>
    <mergeCell ref="J169:L169"/>
    <mergeCell ref="J170:L170"/>
    <mergeCell ref="J171:L171"/>
    <mergeCell ref="B287:D287"/>
    <mergeCell ref="B288:D288"/>
    <mergeCell ref="B273:D273"/>
    <mergeCell ref="B274:D274"/>
    <mergeCell ref="B275:D275"/>
    <mergeCell ref="B276:D276"/>
    <mergeCell ref="B277:D277"/>
    <mergeCell ref="B270:D270"/>
    <mergeCell ref="B271:D271"/>
    <mergeCell ref="B272:D272"/>
    <mergeCell ref="A266:G266"/>
    <mergeCell ref="A267:G267"/>
    <mergeCell ref="B268:D268"/>
    <mergeCell ref="B269:D269"/>
    <mergeCell ref="I264:O264"/>
    <mergeCell ref="B253:C253"/>
    <mergeCell ref="B254:D254"/>
    <mergeCell ref="B289:D289"/>
    <mergeCell ref="B290:D290"/>
    <mergeCell ref="B291:C291"/>
    <mergeCell ref="B292:D292"/>
    <mergeCell ref="I278:O279"/>
    <mergeCell ref="B279:D279"/>
    <mergeCell ref="A280:G280"/>
    <mergeCell ref="B281:D281"/>
    <mergeCell ref="B282:D282"/>
    <mergeCell ref="B283:D283"/>
    <mergeCell ref="B284:D284"/>
    <mergeCell ref="B285:D285"/>
    <mergeCell ref="B286:D286"/>
    <mergeCell ref="J283:L283"/>
    <mergeCell ref="J284:L284"/>
    <mergeCell ref="J285:L285"/>
    <mergeCell ref="J286:L286"/>
    <mergeCell ref="J287:L287"/>
    <mergeCell ref="J289:O290"/>
    <mergeCell ref="J291:O292"/>
    <mergeCell ref="B278:D278"/>
    <mergeCell ref="B259:O259"/>
    <mergeCell ref="B260:O260"/>
    <mergeCell ref="A261:G261"/>
    <mergeCell ref="I261:O261"/>
    <mergeCell ref="J253:O254"/>
    <mergeCell ref="J255:O256"/>
    <mergeCell ref="B244:D244"/>
    <mergeCell ref="B245:D245"/>
    <mergeCell ref="B246:D246"/>
    <mergeCell ref="B247:D247"/>
    <mergeCell ref="B248:D248"/>
    <mergeCell ref="B249:D249"/>
    <mergeCell ref="B250:D250"/>
    <mergeCell ref="B251:D251"/>
    <mergeCell ref="B252:D252"/>
    <mergeCell ref="B239:D239"/>
    <mergeCell ref="B240:D240"/>
    <mergeCell ref="I240:O241"/>
    <mergeCell ref="B241:D241"/>
    <mergeCell ref="A242:G242"/>
    <mergeCell ref="B243:D243"/>
    <mergeCell ref="B234:D234"/>
    <mergeCell ref="B235:D235"/>
    <mergeCell ref="B236:D236"/>
    <mergeCell ref="B237:D237"/>
    <mergeCell ref="B238:D238"/>
    <mergeCell ref="B231:D231"/>
    <mergeCell ref="B232:D232"/>
    <mergeCell ref="B233:D233"/>
    <mergeCell ref="A228:G228"/>
    <mergeCell ref="A229:G229"/>
    <mergeCell ref="B230:D230"/>
    <mergeCell ref="A223:G223"/>
    <mergeCell ref="I223:O223"/>
    <mergeCell ref="I226:O226"/>
    <mergeCell ref="B213:D213"/>
    <mergeCell ref="B214:D214"/>
    <mergeCell ref="B215:C215"/>
    <mergeCell ref="B216:D216"/>
    <mergeCell ref="B221:O221"/>
    <mergeCell ref="B222:O222"/>
    <mergeCell ref="J215:O216"/>
    <mergeCell ref="J217:O218"/>
    <mergeCell ref="A204:G204"/>
    <mergeCell ref="B205:D205"/>
    <mergeCell ref="B206:D206"/>
    <mergeCell ref="B207:D207"/>
    <mergeCell ref="B208:D208"/>
    <mergeCell ref="B209:D209"/>
    <mergeCell ref="B210:D210"/>
    <mergeCell ref="B211:D211"/>
    <mergeCell ref="B212:D212"/>
    <mergeCell ref="J207:L207"/>
    <mergeCell ref="J208:L208"/>
    <mergeCell ref="J209:L209"/>
    <mergeCell ref="J210:L210"/>
    <mergeCell ref="B200:D200"/>
    <mergeCell ref="B201:D201"/>
    <mergeCell ref="B202:D202"/>
    <mergeCell ref="I202:O203"/>
    <mergeCell ref="B203:D203"/>
    <mergeCell ref="B195:D195"/>
    <mergeCell ref="B196:D196"/>
    <mergeCell ref="B197:D197"/>
    <mergeCell ref="B198:D198"/>
    <mergeCell ref="B194:D194"/>
    <mergeCell ref="J187:K187"/>
    <mergeCell ref="A190:G190"/>
    <mergeCell ref="A191:G191"/>
    <mergeCell ref="B199:D199"/>
    <mergeCell ref="B133:D133"/>
    <mergeCell ref="B134:D134"/>
    <mergeCell ref="B135:D135"/>
    <mergeCell ref="B136:D136"/>
    <mergeCell ref="B137:D137"/>
    <mergeCell ref="B192:D192"/>
    <mergeCell ref="B193:D193"/>
    <mergeCell ref="J134:L134"/>
    <mergeCell ref="A166:G166"/>
    <mergeCell ref="B167:D167"/>
    <mergeCell ref="B168:D168"/>
    <mergeCell ref="B169:D169"/>
    <mergeCell ref="B170:D170"/>
    <mergeCell ref="B171:D171"/>
    <mergeCell ref="B172:D172"/>
    <mergeCell ref="B159:D159"/>
    <mergeCell ref="B160:D160"/>
    <mergeCell ref="B161:D161"/>
    <mergeCell ref="B162:D162"/>
    <mergeCell ref="B119:D119"/>
    <mergeCell ref="B120:D120"/>
    <mergeCell ref="B121:D121"/>
    <mergeCell ref="B122:D122"/>
    <mergeCell ref="B123:D123"/>
    <mergeCell ref="B105:O105"/>
    <mergeCell ref="B106:O106"/>
    <mergeCell ref="J95:L95"/>
    <mergeCell ref="J97:O98"/>
    <mergeCell ref="J99:O100"/>
    <mergeCell ref="J101:O102"/>
    <mergeCell ref="B116:D116"/>
    <mergeCell ref="B117:D117"/>
    <mergeCell ref="B118:D118"/>
    <mergeCell ref="A113:G113"/>
    <mergeCell ref="A114:G114"/>
    <mergeCell ref="B115:D115"/>
    <mergeCell ref="A108:G108"/>
    <mergeCell ref="I108:O108"/>
    <mergeCell ref="I111:O111"/>
    <mergeCell ref="I114:O114"/>
    <mergeCell ref="I86:O87"/>
    <mergeCell ref="B87:D87"/>
    <mergeCell ref="A88:G88"/>
    <mergeCell ref="B89:D89"/>
    <mergeCell ref="B90:D90"/>
    <mergeCell ref="B97:D97"/>
    <mergeCell ref="B98:D98"/>
    <mergeCell ref="B99:C99"/>
    <mergeCell ref="B100:D100"/>
    <mergeCell ref="J91:L91"/>
    <mergeCell ref="J92:L92"/>
    <mergeCell ref="J93:L93"/>
    <mergeCell ref="J94:L94"/>
    <mergeCell ref="B91:D91"/>
    <mergeCell ref="B92:D92"/>
    <mergeCell ref="B93:D93"/>
    <mergeCell ref="B94:D94"/>
    <mergeCell ref="B95:D95"/>
    <mergeCell ref="B96:D96"/>
    <mergeCell ref="B79:D79"/>
    <mergeCell ref="B80:D80"/>
    <mergeCell ref="B81:D81"/>
    <mergeCell ref="B82:D82"/>
    <mergeCell ref="B83:D83"/>
    <mergeCell ref="B84:D84"/>
    <mergeCell ref="B85:D85"/>
    <mergeCell ref="B86:D86"/>
    <mergeCell ref="A75:G75"/>
    <mergeCell ref="B76:D76"/>
    <mergeCell ref="B77:D77"/>
    <mergeCell ref="B78:D78"/>
    <mergeCell ref="A74:G74"/>
    <mergeCell ref="B67:O67"/>
    <mergeCell ref="A69:G69"/>
    <mergeCell ref="I69:O69"/>
    <mergeCell ref="A57:K57"/>
    <mergeCell ref="A58:L58"/>
    <mergeCell ref="A59:L59"/>
    <mergeCell ref="A60:K60"/>
    <mergeCell ref="A61:L61"/>
    <mergeCell ref="A62:L62"/>
    <mergeCell ref="A63:K63"/>
    <mergeCell ref="B66:O66"/>
    <mergeCell ref="A53:L53"/>
    <mergeCell ref="A54:K54"/>
    <mergeCell ref="A55:L55"/>
    <mergeCell ref="A56:L56"/>
    <mergeCell ref="B41:D41"/>
    <mergeCell ref="B42:D42"/>
    <mergeCell ref="B43:D43"/>
    <mergeCell ref="B44:D44"/>
    <mergeCell ref="B45:C45"/>
    <mergeCell ref="B46:D46"/>
    <mergeCell ref="J43:O48"/>
    <mergeCell ref="J41:L41"/>
    <mergeCell ref="A34:G34"/>
    <mergeCell ref="B35:D35"/>
    <mergeCell ref="B36:D36"/>
    <mergeCell ref="B37:D37"/>
    <mergeCell ref="B38:D38"/>
    <mergeCell ref="B39:D39"/>
    <mergeCell ref="B40:D40"/>
    <mergeCell ref="A50:O50"/>
    <mergeCell ref="A52:L52"/>
    <mergeCell ref="J37:L37"/>
    <mergeCell ref="B27:D27"/>
    <mergeCell ref="B28:D28"/>
    <mergeCell ref="B29:D29"/>
    <mergeCell ref="B30:D30"/>
    <mergeCell ref="B31:D31"/>
    <mergeCell ref="B32:D32"/>
    <mergeCell ref="A21:G21"/>
    <mergeCell ref="B22:D22"/>
    <mergeCell ref="I22:O22"/>
    <mergeCell ref="B23:D23"/>
    <mergeCell ref="J23:L26"/>
    <mergeCell ref="B24:D24"/>
    <mergeCell ref="B25:D25"/>
    <mergeCell ref="B26:D26"/>
    <mergeCell ref="I32:O33"/>
    <mergeCell ref="B33:D33"/>
    <mergeCell ref="A15:G15"/>
    <mergeCell ref="I15:O15"/>
    <mergeCell ref="I18:O18"/>
    <mergeCell ref="A20:G20"/>
    <mergeCell ref="A11:B11"/>
    <mergeCell ref="C11:H11"/>
    <mergeCell ref="I11:K11"/>
    <mergeCell ref="L11:O11"/>
    <mergeCell ref="A13:O13"/>
    <mergeCell ref="B14:O14"/>
    <mergeCell ref="A17:G17"/>
    <mergeCell ref="A9:B9"/>
    <mergeCell ref="C9:H9"/>
    <mergeCell ref="I9:K9"/>
    <mergeCell ref="L9:O9"/>
    <mergeCell ref="A10:B10"/>
    <mergeCell ref="C10:H10"/>
    <mergeCell ref="I10:K10"/>
    <mergeCell ref="L10:O10"/>
    <mergeCell ref="A7:B7"/>
    <mergeCell ref="C7:H7"/>
    <mergeCell ref="I7:K7"/>
    <mergeCell ref="L7:O7"/>
    <mergeCell ref="A8:B8"/>
    <mergeCell ref="C8:H8"/>
    <mergeCell ref="I8:K8"/>
    <mergeCell ref="L8:O8"/>
    <mergeCell ref="A5:B5"/>
    <mergeCell ref="C5:H5"/>
    <mergeCell ref="I5:K5"/>
    <mergeCell ref="L5:O5"/>
    <mergeCell ref="A6:B6"/>
    <mergeCell ref="C6:H6"/>
    <mergeCell ref="I6:K6"/>
    <mergeCell ref="L6:O6"/>
    <mergeCell ref="B1:O1"/>
    <mergeCell ref="B2:O2"/>
    <mergeCell ref="A3:B3"/>
    <mergeCell ref="C3:O3"/>
    <mergeCell ref="A4:B4"/>
    <mergeCell ref="C4:O4"/>
  </mergeCells>
  <dataValidations disablePrompts="1" count="1">
    <dataValidation type="whole" errorStyle="warning" allowBlank="1" showInputMessage="1" showErrorMessage="1" errorTitle="CEILING TOO DEEP" sqref="M54:O54 M57:O57 M60:O60 M63:O65">
      <formula1>0</formula1>
      <formula2>1000000000</formula2>
    </dataValidation>
  </dataValidations>
  <pageMargins left="0.78740157480314965" right="0.70866141732283472" top="0.98425196850393704" bottom="0.78740157480314965" header="0.43307086614173229" footer="0.31496062992125984"/>
  <pageSetup paperSize="256" scale="77" fitToHeight="0" orientation="landscape" r:id="rId1"/>
  <headerFooter>
    <oddHeader>&amp;LPROGRAMI BUXHETOR AFATMESËM&amp;C&amp;8 28 Shkurt 2019&amp;R&amp;A</oddHeader>
    <oddFooter>&amp;L&amp;8Copyright for Albania: Ministry of Finance and Economy / Local Finance Directory&amp;R1</oddFooter>
  </headerFooter>
  <rowBreaks count="8" manualBreakCount="8">
    <brk id="12" max="16383" man="1"/>
    <brk id="49" max="16383" man="1"/>
    <brk id="65" max="16383" man="1"/>
    <brk id="104" max="16383" man="1"/>
    <brk id="143" max="16383" man="1"/>
    <brk id="182" max="16383" man="1"/>
    <brk id="220" max="16383" man="1"/>
    <brk id="258" max="16383" man="1"/>
  </row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5">
    <tabColor rgb="FFFF0000"/>
    <pageSetUpPr fitToPage="1"/>
  </sheetPr>
  <dimension ref="A1:O294"/>
  <sheetViews>
    <sheetView showGridLines="0" zoomScaleNormal="100" workbookViewId="0">
      <selection activeCell="G83" sqref="G83"/>
    </sheetView>
  </sheetViews>
  <sheetFormatPr defaultColWidth="9.140625" defaultRowHeight="17.25" customHeight="1" x14ac:dyDescent="0.2"/>
  <cols>
    <col min="1" max="1" width="25.85546875" style="98" customWidth="1"/>
    <col min="2" max="7" width="9" style="98" customWidth="1"/>
    <col min="8" max="8" width="2.7109375" style="98" customWidth="1"/>
    <col min="9" max="9" width="29.42578125" style="98" customWidth="1"/>
    <col min="10" max="15" width="9" style="98" customWidth="1"/>
    <col min="16" max="16384" width="9.140625" style="98"/>
  </cols>
  <sheetData>
    <row r="1" spans="1:15" ht="13.5" customHeight="1" x14ac:dyDescent="0.2">
      <c r="A1" s="342" t="str">
        <f>'(B2) Struktura Organizative'!A5</f>
        <v>Numër</v>
      </c>
      <c r="B1" s="1008" t="str">
        <f>'(B2) Struktura Organizative'!B5</f>
        <v>Emri i Nënfunksionit</v>
      </c>
      <c r="C1" s="1008"/>
      <c r="D1" s="1008"/>
      <c r="E1" s="1008"/>
      <c r="F1" s="1008"/>
      <c r="G1" s="1008"/>
      <c r="H1" s="1008"/>
      <c r="I1" s="1008"/>
      <c r="J1" s="1008"/>
      <c r="K1" s="1008"/>
      <c r="L1" s="1008"/>
      <c r="M1" s="1008"/>
      <c r="N1" s="1008"/>
      <c r="O1" s="1008"/>
    </row>
    <row r="2" spans="1:15" s="121" customFormat="1" ht="18.75" customHeight="1" x14ac:dyDescent="0.25">
      <c r="A2" s="310" t="str">
        <f>'(G1) Fjalori'!A76</f>
        <v>Nënfunksioni 13</v>
      </c>
      <c r="B2" s="835" t="str">
        <f>+VLOOKUP($A2,'(B2) Struktura Organizative'!$A7:$E68,2,FALSE)</f>
        <v>056 Mbrojtja e mjedisit</v>
      </c>
      <c r="C2" s="835"/>
      <c r="D2" s="835"/>
      <c r="E2" s="835"/>
      <c r="F2" s="835"/>
      <c r="G2" s="835"/>
      <c r="H2" s="835"/>
      <c r="I2" s="835"/>
      <c r="J2" s="835"/>
      <c r="K2" s="835"/>
      <c r="L2" s="835"/>
      <c r="M2" s="835"/>
      <c r="N2" s="835"/>
      <c r="O2" s="835"/>
    </row>
    <row r="3" spans="1:15" ht="12.75" customHeight="1" x14ac:dyDescent="0.2">
      <c r="A3" s="925" t="str">
        <f>'(B2) Struktura Organizative'!C5</f>
        <v>Drejtoria / Departamenti</v>
      </c>
      <c r="B3" s="926"/>
      <c r="C3" s="925" t="str">
        <f>'(B2) Struktura Organizative'!D5</f>
        <v>Kryetari i programit</v>
      </c>
      <c r="D3" s="927"/>
      <c r="E3" s="927"/>
      <c r="F3" s="927"/>
      <c r="G3" s="927"/>
      <c r="H3" s="927"/>
      <c r="I3" s="927"/>
      <c r="J3" s="927"/>
      <c r="K3" s="927"/>
      <c r="L3" s="927"/>
      <c r="M3" s="927"/>
      <c r="N3" s="927"/>
      <c r="O3" s="926"/>
    </row>
    <row r="4" spans="1:15" ht="12.75" customHeight="1" x14ac:dyDescent="0.2">
      <c r="A4" s="928"/>
      <c r="B4" s="929"/>
      <c r="C4" s="930">
        <f>+VLOOKUP($A2,'(B2) Struktura Organizative'!$A7:$E68,4,FALSE)</f>
        <v>0</v>
      </c>
      <c r="D4" s="931"/>
      <c r="E4" s="931"/>
      <c r="F4" s="931"/>
      <c r="G4" s="931"/>
      <c r="H4" s="931"/>
      <c r="I4" s="931"/>
      <c r="J4" s="931"/>
      <c r="K4" s="931"/>
      <c r="L4" s="931"/>
      <c r="M4" s="931"/>
      <c r="N4" s="931"/>
      <c r="O4" s="932"/>
    </row>
    <row r="5" spans="1:15" ht="27" customHeight="1" x14ac:dyDescent="0.2">
      <c r="A5" s="919"/>
      <c r="B5" s="920"/>
      <c r="C5" s="921" t="str">
        <f>'(B3) Struktura Funksionale'!C5</f>
        <v>Emri i programit</v>
      </c>
      <c r="D5" s="922"/>
      <c r="E5" s="922"/>
      <c r="F5" s="922"/>
      <c r="G5" s="922"/>
      <c r="H5" s="923"/>
      <c r="I5" s="921" t="str">
        <f>'(B3) Struktura Funksionale'!D5</f>
        <v>Programi:  detyrueshme / shtesë</v>
      </c>
      <c r="J5" s="922"/>
      <c r="K5" s="923"/>
      <c r="L5" s="924" t="str">
        <f>'(B3) Struktura Funksionale'!E5</f>
        <v>Programi: I veti / I deleguar / Transferuar</v>
      </c>
      <c r="M5" s="924"/>
      <c r="N5" s="924"/>
      <c r="O5" s="924"/>
    </row>
    <row r="6" spans="1:15" ht="13.5" customHeight="1" x14ac:dyDescent="0.2">
      <c r="A6" s="914" t="str">
        <f>'(B3) Struktura Funksionale'!A72</f>
        <v>Programi 13a</v>
      </c>
      <c r="B6" s="915"/>
      <c r="C6" s="916" t="str">
        <f>VLOOKUP($A6,'(B3) Struktura Funksionale'!$A$7:$E$146,3,FALSE)</f>
        <v>Ndërgjegjësimi mjedisor</v>
      </c>
      <c r="D6" s="917"/>
      <c r="E6" s="917"/>
      <c r="F6" s="917"/>
      <c r="G6" s="917"/>
      <c r="H6" s="918"/>
      <c r="I6" s="916" t="str">
        <f>VLOOKUP($A6,'(B3) Struktura Funksionale'!$A$7:$E$146,4,FALSE)</f>
        <v>E detyrueshme</v>
      </c>
      <c r="J6" s="917"/>
      <c r="K6" s="918"/>
      <c r="L6" s="916" t="str">
        <f>VLOOKUP($A6,'(B3) Struktura Funksionale'!$A$7:$E$146,5,FALSE)</f>
        <v>I veti</v>
      </c>
      <c r="M6" s="917"/>
      <c r="N6" s="917"/>
      <c r="O6" s="918"/>
    </row>
    <row r="7" spans="1:15" ht="13.5" customHeight="1" x14ac:dyDescent="0.2">
      <c r="A7" s="914" t="str">
        <f>'(B3) Struktura Funksionale'!A73</f>
        <v>Programi 13b</v>
      </c>
      <c r="B7" s="915"/>
      <c r="C7" s="916" t="str">
        <f>VLOOKUP($A7,'(B3) Struktura Funksionale'!$A$7:$E$146,3,FALSE)</f>
        <v>Administrimi i resurseve ujore</v>
      </c>
      <c r="D7" s="917"/>
      <c r="E7" s="917"/>
      <c r="F7" s="917"/>
      <c r="G7" s="917"/>
      <c r="H7" s="918"/>
      <c r="I7" s="916" t="str">
        <f>VLOOKUP($A7,'(B3) Struktura Funksionale'!$A$7:$E$146,4,FALSE)</f>
        <v>E detyrueshme</v>
      </c>
      <c r="J7" s="917"/>
      <c r="K7" s="918"/>
      <c r="L7" s="916" t="str">
        <f>VLOOKUP($A7,'(B3) Struktura Funksionale'!$A$7:$E$146,5,FALSE)</f>
        <v>I veti</v>
      </c>
      <c r="M7" s="917"/>
      <c r="N7" s="917"/>
      <c r="O7" s="918"/>
    </row>
    <row r="8" spans="1:15" ht="13.5" customHeight="1" x14ac:dyDescent="0.2">
      <c r="A8" s="914" t="str">
        <f>'(B3) Struktura Funksionale'!A74</f>
        <v>Programi 13c</v>
      </c>
      <c r="B8" s="915"/>
      <c r="C8" s="916">
        <f>VLOOKUP($A8,'(B3) Struktura Funksionale'!$A$7:$E$146,3,FALSE)</f>
        <v>0</v>
      </c>
      <c r="D8" s="917"/>
      <c r="E8" s="917"/>
      <c r="F8" s="917"/>
      <c r="G8" s="917"/>
      <c r="H8" s="918"/>
      <c r="I8" s="916">
        <f>VLOOKUP($A8,'(B3) Struktura Funksionale'!$A$7:$E$146,4,FALSE)</f>
        <v>0</v>
      </c>
      <c r="J8" s="917"/>
      <c r="K8" s="918"/>
      <c r="L8" s="916">
        <f>VLOOKUP($A8,'(B3) Struktura Funksionale'!$A$7:$E$146,5,FALSE)</f>
        <v>0</v>
      </c>
      <c r="M8" s="917"/>
      <c r="N8" s="917"/>
      <c r="O8" s="918"/>
    </row>
    <row r="9" spans="1:15" ht="13.5" hidden="1" customHeight="1" x14ac:dyDescent="0.2">
      <c r="A9" s="914"/>
      <c r="B9" s="915"/>
      <c r="C9" s="916"/>
      <c r="D9" s="917"/>
      <c r="E9" s="917"/>
      <c r="F9" s="917"/>
      <c r="G9" s="917"/>
      <c r="H9" s="918"/>
      <c r="I9" s="916"/>
      <c r="J9" s="917"/>
      <c r="K9" s="918"/>
      <c r="L9" s="916"/>
      <c r="M9" s="917"/>
      <c r="N9" s="917"/>
      <c r="O9" s="918"/>
    </row>
    <row r="10" spans="1:15" ht="13.5" hidden="1" customHeight="1" x14ac:dyDescent="0.2">
      <c r="A10" s="914"/>
      <c r="B10" s="915"/>
      <c r="C10" s="916"/>
      <c r="D10" s="917"/>
      <c r="E10" s="917"/>
      <c r="F10" s="917"/>
      <c r="G10" s="917"/>
      <c r="H10" s="918"/>
      <c r="I10" s="916"/>
      <c r="J10" s="917"/>
      <c r="K10" s="918"/>
      <c r="L10" s="916"/>
      <c r="M10" s="917"/>
      <c r="N10" s="917"/>
      <c r="O10" s="918"/>
    </row>
    <row r="11" spans="1:15" ht="13.5" hidden="1" customHeight="1" x14ac:dyDescent="0.2">
      <c r="A11" s="914"/>
      <c r="B11" s="915"/>
      <c r="C11" s="916"/>
      <c r="D11" s="917"/>
      <c r="E11" s="917"/>
      <c r="F11" s="917"/>
      <c r="G11" s="917"/>
      <c r="H11" s="918"/>
      <c r="I11" s="916"/>
      <c r="J11" s="917"/>
      <c r="K11" s="918"/>
      <c r="L11" s="916"/>
      <c r="M11" s="917"/>
      <c r="N11" s="917"/>
      <c r="O11" s="918"/>
    </row>
    <row r="12" spans="1:15" ht="11.25" customHeight="1" x14ac:dyDescent="0.2"/>
    <row r="13" spans="1:15" ht="21" customHeight="1" x14ac:dyDescent="0.25">
      <c r="A13" s="933" t="str">
        <f>'(G1) Fjalori'!A359</f>
        <v>PËRMBLEDHJE E KËRKESËS BUXHETORE</v>
      </c>
      <c r="B13" s="934"/>
      <c r="C13" s="935"/>
      <c r="D13" s="935"/>
      <c r="E13" s="935"/>
      <c r="F13" s="935"/>
      <c r="G13" s="935"/>
      <c r="H13" s="935"/>
      <c r="I13" s="935"/>
      <c r="J13" s="935"/>
      <c r="K13" s="935"/>
      <c r="L13" s="935"/>
      <c r="M13" s="935"/>
      <c r="N13" s="935"/>
      <c r="O13" s="936"/>
    </row>
    <row r="14" spans="1:15" s="214" customFormat="1" ht="21" customHeight="1" x14ac:dyDescent="0.25">
      <c r="A14" s="213" t="str">
        <f>A2</f>
        <v>Nënfunksioni 13</v>
      </c>
      <c r="B14" s="937" t="str">
        <f>B$2</f>
        <v>056 Mbrojtja e mjedisit</v>
      </c>
      <c r="C14" s="937"/>
      <c r="D14" s="937"/>
      <c r="E14" s="937"/>
      <c r="F14" s="937"/>
      <c r="G14" s="937"/>
      <c r="H14" s="937"/>
      <c r="I14" s="937"/>
      <c r="J14" s="937"/>
      <c r="K14" s="937"/>
      <c r="L14" s="937"/>
      <c r="M14" s="937"/>
      <c r="N14" s="937"/>
      <c r="O14" s="937"/>
    </row>
    <row r="15" spans="1:15" ht="21" customHeight="1" x14ac:dyDescent="0.2">
      <c r="A15" s="933" t="str">
        <f>'(G1) Fjalori'!A384</f>
        <v>SHPENZIME TË PRITSHME</v>
      </c>
      <c r="B15" s="934"/>
      <c r="C15" s="934"/>
      <c r="D15" s="934"/>
      <c r="E15" s="934"/>
      <c r="F15" s="934"/>
      <c r="G15" s="954"/>
      <c r="H15" s="131"/>
      <c r="I15" s="955" t="str">
        <f>I29</f>
        <v xml:space="preserve">TË ARDHURAT E PRITSHME </v>
      </c>
      <c r="J15" s="934"/>
      <c r="K15" s="934"/>
      <c r="L15" s="934"/>
      <c r="M15" s="934"/>
      <c r="N15" s="934"/>
      <c r="O15" s="954"/>
    </row>
    <row r="16" spans="1:15" s="121" customFormat="1" ht="20.25" customHeight="1" x14ac:dyDescent="0.25">
      <c r="A16" s="211"/>
      <c r="B16" s="249">
        <f>'(B1)Informacion i përgjithshëm '!B5</f>
        <v>2019</v>
      </c>
      <c r="C16" s="249">
        <f>'(B1)Informacion i përgjithshëm '!B6</f>
        <v>2020</v>
      </c>
      <c r="D16" s="249">
        <f>'(B1)Informacion i përgjithshëm '!B7</f>
        <v>2021</v>
      </c>
      <c r="E16" s="250">
        <f>'(B1)Informacion i përgjithshëm '!B8</f>
        <v>2022</v>
      </c>
      <c r="F16" s="250">
        <f>'(B1)Informacion i përgjithshëm '!B9</f>
        <v>2023</v>
      </c>
      <c r="G16" s="250">
        <f>'(B1)Informacion i përgjithshëm '!B10</f>
        <v>2024</v>
      </c>
      <c r="H16" s="212"/>
      <c r="I16" s="307"/>
      <c r="J16" s="249">
        <f t="shared" ref="J16:O16" si="0">B16</f>
        <v>2019</v>
      </c>
      <c r="K16" s="249">
        <f t="shared" si="0"/>
        <v>2020</v>
      </c>
      <c r="L16" s="249">
        <f t="shared" si="0"/>
        <v>2021</v>
      </c>
      <c r="M16" s="250">
        <f t="shared" si="0"/>
        <v>2022</v>
      </c>
      <c r="N16" s="250">
        <f t="shared" si="0"/>
        <v>2023</v>
      </c>
      <c r="O16" s="250">
        <f t="shared" si="0"/>
        <v>2024</v>
      </c>
    </row>
    <row r="17" spans="1:15" ht="12.75" x14ac:dyDescent="0.2">
      <c r="A17" s="953"/>
      <c r="B17" s="953"/>
      <c r="C17" s="953"/>
      <c r="D17" s="953"/>
      <c r="E17" s="953"/>
      <c r="F17" s="953"/>
      <c r="G17" s="953"/>
      <c r="H17" s="131"/>
    </row>
    <row r="18" spans="1:15" ht="12.75" x14ac:dyDescent="0.2">
      <c r="A18" s="137" t="str">
        <f>A15</f>
        <v>SHPENZIME TË PRITSHME</v>
      </c>
      <c r="B18" s="34">
        <f t="shared" ref="B18:G18" si="1">B72+B111+B150+B188+B226+B264</f>
        <v>0</v>
      </c>
      <c r="C18" s="34">
        <f t="shared" si="1"/>
        <v>0</v>
      </c>
      <c r="D18" s="34">
        <f t="shared" si="1"/>
        <v>0</v>
      </c>
      <c r="E18" s="129">
        <f t="shared" si="1"/>
        <v>0</v>
      </c>
      <c r="F18" s="129">
        <f t="shared" si="1"/>
        <v>0</v>
      </c>
      <c r="G18" s="129">
        <f t="shared" si="1"/>
        <v>0</v>
      </c>
      <c r="H18" s="131"/>
      <c r="I18" s="938" t="str">
        <f>'(G1) Fjalori'!A385</f>
        <v>VLERËSIM I ARDHURAVE NGA TARIFAT</v>
      </c>
      <c r="J18" s="939"/>
      <c r="K18" s="939"/>
      <c r="L18" s="939"/>
      <c r="M18" s="939"/>
      <c r="N18" s="939"/>
      <c r="O18" s="940"/>
    </row>
    <row r="19" spans="1:15" ht="12.75" x14ac:dyDescent="0.2">
      <c r="A19" s="125"/>
      <c r="B19" s="210"/>
      <c r="C19" s="126"/>
      <c r="D19" s="126"/>
      <c r="E19" s="10"/>
      <c r="F19" s="10"/>
      <c r="G19" s="133"/>
      <c r="H19" s="10"/>
      <c r="I19" s="137" t="str">
        <f>'(G1) Fjalori'!A388</f>
        <v>VLERËSIM I ARDHURAVE NGA TARIFAT</v>
      </c>
      <c r="J19" s="35">
        <f t="shared" ref="J19:O19" si="2">J73+J112+J151+J189+J227+J265</f>
        <v>0</v>
      </c>
      <c r="K19" s="35">
        <f t="shared" si="2"/>
        <v>0</v>
      </c>
      <c r="L19" s="34">
        <f t="shared" si="2"/>
        <v>0</v>
      </c>
      <c r="M19" s="129">
        <f t="shared" si="2"/>
        <v>0</v>
      </c>
      <c r="N19" s="129">
        <f t="shared" si="2"/>
        <v>0</v>
      </c>
      <c r="O19" s="129">
        <f t="shared" si="2"/>
        <v>0</v>
      </c>
    </row>
    <row r="20" spans="1:15" ht="12.75" x14ac:dyDescent="0.2">
      <c r="A20" s="944" t="str">
        <f>A15</f>
        <v>SHPENZIME TË PRITSHME</v>
      </c>
      <c r="B20" s="945"/>
      <c r="C20" s="945"/>
      <c r="D20" s="945"/>
      <c r="E20" s="945"/>
      <c r="F20" s="945"/>
      <c r="G20" s="946"/>
      <c r="H20" s="10"/>
    </row>
    <row r="21" spans="1:15" ht="12.75" customHeight="1" x14ac:dyDescent="0.2">
      <c r="A21" s="938" t="str">
        <f>'(G1) Fjalori'!A382</f>
        <v>KOSTO DIREKTE PËR PROJEKTET DHE SHPENZIMET KAPITALE</v>
      </c>
      <c r="B21" s="939"/>
      <c r="C21" s="939"/>
      <c r="D21" s="939"/>
      <c r="E21" s="939"/>
      <c r="F21" s="939"/>
      <c r="G21" s="940"/>
      <c r="H21" s="31"/>
    </row>
    <row r="22" spans="1:15" ht="12.75" customHeight="1" x14ac:dyDescent="0.2">
      <c r="A22" s="124" t="str">
        <f>'(G1) Fjalori'!A360</f>
        <v>Pagat</v>
      </c>
      <c r="B22" s="941">
        <f>'(G1) Fjalori'!C360</f>
        <v>600</v>
      </c>
      <c r="C22" s="942"/>
      <c r="D22" s="943"/>
      <c r="E22" s="305">
        <f t="shared" ref="E22:G33" si="3">E76+E115+E154+E192+E230+E268</f>
        <v>0</v>
      </c>
      <c r="F22" s="305">
        <f t="shared" si="3"/>
        <v>0</v>
      </c>
      <c r="G22" s="305">
        <f t="shared" si="3"/>
        <v>0</v>
      </c>
      <c r="H22" s="31"/>
      <c r="I22" s="938" t="str">
        <f>'(G1) Fjalori'!A389</f>
        <v>VLERËSIMI I TË ARDHURAVE ME DESTINACION</v>
      </c>
      <c r="J22" s="939"/>
      <c r="K22" s="939"/>
      <c r="L22" s="939"/>
      <c r="M22" s="939"/>
      <c r="N22" s="939"/>
      <c r="O22" s="940"/>
    </row>
    <row r="23" spans="1:15" ht="12.75" customHeight="1" x14ac:dyDescent="0.2">
      <c r="A23" s="124" t="str">
        <f>'(G1) Fjalori'!A361</f>
        <v>Sigurimet Shoqërore</v>
      </c>
      <c r="B23" s="941">
        <f>'(G1) Fjalori'!C361</f>
        <v>601</v>
      </c>
      <c r="C23" s="942"/>
      <c r="D23" s="943"/>
      <c r="E23" s="305">
        <f t="shared" si="3"/>
        <v>0</v>
      </c>
      <c r="F23" s="305">
        <f t="shared" si="3"/>
        <v>0</v>
      </c>
      <c r="G23" s="305">
        <f t="shared" si="3"/>
        <v>0</v>
      </c>
      <c r="H23" s="31"/>
      <c r="I23" s="252" t="str">
        <f>'(G1) Fjalori'!A390</f>
        <v>Transferta e kushtëzuar</v>
      </c>
      <c r="J23" s="956"/>
      <c r="K23" s="953"/>
      <c r="L23" s="957"/>
      <c r="M23" s="305">
        <f t="shared" ref="M23:O27" si="4">M76+M115+M154+M192+M230+M268</f>
        <v>0</v>
      </c>
      <c r="N23" s="305">
        <f t="shared" si="4"/>
        <v>0</v>
      </c>
      <c r="O23" s="305">
        <f t="shared" si="4"/>
        <v>0</v>
      </c>
    </row>
    <row r="24" spans="1:15" ht="12.75" customHeight="1" x14ac:dyDescent="0.2">
      <c r="A24" s="124" t="str">
        <f>'(G1) Fjalori'!A362</f>
        <v>Mallra dhe shërbime</v>
      </c>
      <c r="B24" s="941">
        <f>'(G1) Fjalori'!C362</f>
        <v>602</v>
      </c>
      <c r="C24" s="942"/>
      <c r="D24" s="943"/>
      <c r="E24" s="305">
        <f t="shared" si="3"/>
        <v>0</v>
      </c>
      <c r="F24" s="305">
        <f t="shared" si="3"/>
        <v>0</v>
      </c>
      <c r="G24" s="305">
        <f t="shared" si="3"/>
        <v>0</v>
      </c>
      <c r="H24" s="53"/>
      <c r="I24" s="252" t="str">
        <f>'(G1) Fjalori'!A391</f>
        <v>Trasferta Specifike</v>
      </c>
      <c r="J24" s="958"/>
      <c r="K24" s="959"/>
      <c r="L24" s="960"/>
      <c r="M24" s="305">
        <f t="shared" si="4"/>
        <v>0</v>
      </c>
      <c r="N24" s="305">
        <f t="shared" si="4"/>
        <v>0</v>
      </c>
      <c r="O24" s="305">
        <f t="shared" si="4"/>
        <v>0</v>
      </c>
    </row>
    <row r="25" spans="1:15" ht="12.75" customHeight="1" x14ac:dyDescent="0.2">
      <c r="A25" s="124" t="str">
        <f>'(G1) Fjalori'!A363</f>
        <v>Subvencione</v>
      </c>
      <c r="B25" s="941">
        <f>'(G1) Fjalori'!C363</f>
        <v>603</v>
      </c>
      <c r="C25" s="942"/>
      <c r="D25" s="943"/>
      <c r="E25" s="305">
        <f t="shared" si="3"/>
        <v>0</v>
      </c>
      <c r="F25" s="305">
        <f t="shared" si="3"/>
        <v>0</v>
      </c>
      <c r="G25" s="305">
        <f t="shared" si="3"/>
        <v>0</v>
      </c>
      <c r="H25" s="8"/>
      <c r="I25" s="252" t="str">
        <f>'(G1) Fjalori'!A392</f>
        <v>Trashëgimi me destinacion</v>
      </c>
      <c r="J25" s="958"/>
      <c r="K25" s="959"/>
      <c r="L25" s="960"/>
      <c r="M25" s="302">
        <f t="shared" si="4"/>
        <v>0</v>
      </c>
      <c r="N25" s="548">
        <f t="shared" si="4"/>
        <v>0</v>
      </c>
      <c r="O25" s="548">
        <f t="shared" si="4"/>
        <v>0</v>
      </c>
    </row>
    <row r="26" spans="1:15" ht="12.75" x14ac:dyDescent="0.2">
      <c r="A26" s="124" t="str">
        <f>'(G1) Fjalori'!A364</f>
        <v>Të tjera transferta korrente të brendshme</v>
      </c>
      <c r="B26" s="941">
        <f>'(G1) Fjalori'!C364</f>
        <v>604</v>
      </c>
      <c r="C26" s="942"/>
      <c r="D26" s="943"/>
      <c r="E26" s="305">
        <f t="shared" si="3"/>
        <v>0</v>
      </c>
      <c r="F26" s="305">
        <f t="shared" si="3"/>
        <v>0</v>
      </c>
      <c r="G26" s="305">
        <f t="shared" si="3"/>
        <v>0</v>
      </c>
      <c r="H26" s="53"/>
      <c r="I26" s="252" t="str">
        <f>'(G1) Fjalori'!A393</f>
        <v>Burime të tjera (përfshirë gjobat)</v>
      </c>
      <c r="J26" s="961"/>
      <c r="K26" s="962"/>
      <c r="L26" s="963"/>
      <c r="M26" s="305">
        <f t="shared" si="4"/>
        <v>0</v>
      </c>
      <c r="N26" s="305">
        <f t="shared" si="4"/>
        <v>0</v>
      </c>
      <c r="O26" s="305">
        <f t="shared" si="4"/>
        <v>0</v>
      </c>
    </row>
    <row r="27" spans="1:15" ht="12.75" x14ac:dyDescent="0.2">
      <c r="A27" s="124" t="str">
        <f>'(G1) Fjalori'!A365</f>
        <v>Transferta korrente të huaja</v>
      </c>
      <c r="B27" s="941">
        <f>'(G1) Fjalori'!C365</f>
        <v>605</v>
      </c>
      <c r="C27" s="942"/>
      <c r="D27" s="943"/>
      <c r="E27" s="305">
        <f t="shared" si="3"/>
        <v>0</v>
      </c>
      <c r="F27" s="305">
        <f t="shared" si="3"/>
        <v>0</v>
      </c>
      <c r="G27" s="305">
        <f t="shared" si="3"/>
        <v>0</v>
      </c>
      <c r="H27" s="53"/>
      <c r="I27" s="252" t="str">
        <f>'(G1) Fjalori'!A394</f>
        <v>VLERËSIMI I TË ARDHURAVE ME DESTINACION</v>
      </c>
      <c r="J27" s="34">
        <f>J80+J119+J158+J196+J234+J272</f>
        <v>0</v>
      </c>
      <c r="K27" s="34">
        <f>K80+K119+K158+K196+K234+K272</f>
        <v>0</v>
      </c>
      <c r="L27" s="34">
        <f>L80+L119+L158+L196+L234+L272</f>
        <v>0</v>
      </c>
      <c r="M27" s="129">
        <f t="shared" si="4"/>
        <v>0</v>
      </c>
      <c r="N27" s="129">
        <f t="shared" si="4"/>
        <v>0</v>
      </c>
      <c r="O27" s="129">
        <f t="shared" si="4"/>
        <v>0</v>
      </c>
    </row>
    <row r="28" spans="1:15" ht="12.75" x14ac:dyDescent="0.2">
      <c r="A28" s="124" t="str">
        <f>'(G1) Fjalori'!A366</f>
        <v>Transferta për Buxhetet Familiare dhe Individët</v>
      </c>
      <c r="B28" s="941">
        <f>'(G1) Fjalori'!C366</f>
        <v>606</v>
      </c>
      <c r="C28" s="942"/>
      <c r="D28" s="943"/>
      <c r="E28" s="305">
        <f t="shared" si="3"/>
        <v>0</v>
      </c>
      <c r="F28" s="305">
        <f t="shared" si="3"/>
        <v>0</v>
      </c>
      <c r="G28" s="305">
        <f t="shared" si="3"/>
        <v>0</v>
      </c>
      <c r="H28" s="53"/>
    </row>
    <row r="29" spans="1:15" ht="12.75" x14ac:dyDescent="0.2">
      <c r="A29" s="124" t="str">
        <f>'(G1) Fjalori'!A367</f>
        <v>Shpenzimet kapitale</v>
      </c>
      <c r="B29" s="941" t="str">
        <f>'(G1) Fjalori'!C367</f>
        <v>230 / 231</v>
      </c>
      <c r="C29" s="942"/>
      <c r="D29" s="943"/>
      <c r="E29" s="305">
        <f t="shared" si="3"/>
        <v>0</v>
      </c>
      <c r="F29" s="305">
        <f t="shared" si="3"/>
        <v>0</v>
      </c>
      <c r="G29" s="305">
        <f t="shared" si="3"/>
        <v>0</v>
      </c>
      <c r="H29" s="53"/>
      <c r="I29" s="137" t="str">
        <f>'(G1) Fjalori'!A395</f>
        <v xml:space="preserve">TË ARDHURAT E PRITSHME </v>
      </c>
      <c r="J29" s="34">
        <f t="shared" ref="J29:O29" si="5">J82+J121+J160+J198+J236+J274</f>
        <v>0</v>
      </c>
      <c r="K29" s="34">
        <f t="shared" si="5"/>
        <v>0</v>
      </c>
      <c r="L29" s="34">
        <f t="shared" si="5"/>
        <v>0</v>
      </c>
      <c r="M29" s="129">
        <f t="shared" si="5"/>
        <v>0</v>
      </c>
      <c r="N29" s="129">
        <f t="shared" si="5"/>
        <v>0</v>
      </c>
      <c r="O29" s="129">
        <f t="shared" si="5"/>
        <v>0</v>
      </c>
    </row>
    <row r="30" spans="1:15" ht="12.75" x14ac:dyDescent="0.2">
      <c r="A30" s="124" t="str">
        <f>'(G1) Fjalori'!A368</f>
        <v>Rezerva</v>
      </c>
      <c r="B30" s="941">
        <f>'(G1) Fjalori'!C368</f>
        <v>609</v>
      </c>
      <c r="C30" s="942"/>
      <c r="D30" s="943"/>
      <c r="E30" s="305">
        <f t="shared" si="3"/>
        <v>0</v>
      </c>
      <c r="F30" s="305">
        <f t="shared" si="3"/>
        <v>0</v>
      </c>
      <c r="G30" s="305">
        <f t="shared" si="3"/>
        <v>0</v>
      </c>
      <c r="H30" s="53"/>
    </row>
    <row r="31" spans="1:15" ht="12.75" x14ac:dyDescent="0.2">
      <c r="A31" s="124" t="str">
        <f>'(G1) Fjalori'!A369</f>
        <v>Interesa per kredi direkte ose bono</v>
      </c>
      <c r="B31" s="941">
        <f>'(G1) Fjalori'!C369</f>
        <v>650</v>
      </c>
      <c r="C31" s="942"/>
      <c r="D31" s="943"/>
      <c r="E31" s="305">
        <f t="shared" si="3"/>
        <v>0</v>
      </c>
      <c r="F31" s="305">
        <f t="shared" si="3"/>
        <v>0</v>
      </c>
      <c r="G31" s="305">
        <f t="shared" si="3"/>
        <v>0</v>
      </c>
      <c r="H31" s="53"/>
    </row>
    <row r="32" spans="1:15" ht="12.75" customHeight="1" x14ac:dyDescent="0.2">
      <c r="A32" s="124" t="str">
        <f>'(G1) Fjalori'!A370</f>
        <v>Të tjera</v>
      </c>
      <c r="B32" s="941" t="str">
        <f>'(G1) Fjalori'!C370</f>
        <v>69 / ?</v>
      </c>
      <c r="C32" s="942"/>
      <c r="D32" s="943"/>
      <c r="E32" s="305">
        <f t="shared" si="3"/>
        <v>0</v>
      </c>
      <c r="F32" s="305">
        <f t="shared" si="3"/>
        <v>0</v>
      </c>
      <c r="G32" s="305">
        <f t="shared" si="3"/>
        <v>0</v>
      </c>
      <c r="H32" s="53"/>
      <c r="I32" s="947" t="str">
        <f>'(G1) Fjalori'!A415</f>
        <v>SHUMA E KËRKUAR NETO</v>
      </c>
      <c r="J32" s="948"/>
      <c r="K32" s="948"/>
      <c r="L32" s="948"/>
      <c r="M32" s="948"/>
      <c r="N32" s="948"/>
      <c r="O32" s="949"/>
    </row>
    <row r="33" spans="1:15" ht="12.75" customHeight="1" x14ac:dyDescent="0.2">
      <c r="A33" s="306" t="str">
        <f>A21</f>
        <v>KOSTO DIREKTE PËR PROJEKTET DHE SHPENZIMET KAPITALE</v>
      </c>
      <c r="B33" s="941"/>
      <c r="C33" s="942"/>
      <c r="D33" s="943"/>
      <c r="E33" s="129">
        <f t="shared" si="3"/>
        <v>0</v>
      </c>
      <c r="F33" s="129">
        <f t="shared" si="3"/>
        <v>0</v>
      </c>
      <c r="G33" s="129">
        <f t="shared" si="3"/>
        <v>0</v>
      </c>
      <c r="H33" s="53"/>
      <c r="I33" s="950"/>
      <c r="J33" s="951"/>
      <c r="K33" s="951"/>
      <c r="L33" s="951"/>
      <c r="M33" s="951"/>
      <c r="N33" s="951"/>
      <c r="O33" s="952"/>
    </row>
    <row r="34" spans="1:15" ht="12.75" x14ac:dyDescent="0.2">
      <c r="A34" s="938" t="str">
        <f>'(G1) Fjalori'!A383</f>
        <v>SHPENZIME KORRENTE</v>
      </c>
      <c r="B34" s="939"/>
      <c r="C34" s="939"/>
      <c r="D34" s="939"/>
      <c r="E34" s="939"/>
      <c r="F34" s="939"/>
      <c r="G34" s="940"/>
      <c r="H34" s="53"/>
      <c r="I34" s="17" t="str">
        <f>I32</f>
        <v>SHUMA E KËRKUAR NETO</v>
      </c>
      <c r="J34" s="18">
        <f t="shared" ref="J34:O34" si="6">J88+J127+J166+J204+J242+J280</f>
        <v>0</v>
      </c>
      <c r="K34" s="18">
        <f t="shared" si="6"/>
        <v>0</v>
      </c>
      <c r="L34" s="18">
        <f t="shared" si="6"/>
        <v>0</v>
      </c>
      <c r="M34" s="18">
        <f t="shared" si="6"/>
        <v>0</v>
      </c>
      <c r="N34" s="18">
        <f t="shared" si="6"/>
        <v>0</v>
      </c>
      <c r="O34" s="18">
        <f t="shared" si="6"/>
        <v>0</v>
      </c>
    </row>
    <row r="35" spans="1:15" ht="12.75" x14ac:dyDescent="0.2">
      <c r="A35" s="124" t="str">
        <f>A22</f>
        <v>Pagat</v>
      </c>
      <c r="B35" s="941">
        <f>B22</f>
        <v>600</v>
      </c>
      <c r="C35" s="942"/>
      <c r="D35" s="943"/>
      <c r="E35" s="305">
        <f t="shared" ref="E35:G46" si="7">E89+E128+E167+E205+E243+E281</f>
        <v>0</v>
      </c>
      <c r="F35" s="305">
        <f t="shared" si="7"/>
        <v>0</v>
      </c>
      <c r="G35" s="305">
        <f t="shared" si="7"/>
        <v>0</v>
      </c>
      <c r="H35" s="53"/>
      <c r="I35" s="53"/>
      <c r="J35" s="53"/>
      <c r="K35" s="53"/>
      <c r="L35" s="14"/>
      <c r="M35" s="54"/>
    </row>
    <row r="36" spans="1:15" ht="12.75" customHeight="1" x14ac:dyDescent="0.2">
      <c r="A36" s="124" t="str">
        <f t="shared" ref="A36:A45" si="8">A23</f>
        <v>Sigurimet Shoqërore</v>
      </c>
      <c r="B36" s="941">
        <f t="shared" ref="B36:B45" si="9">B23</f>
        <v>601</v>
      </c>
      <c r="C36" s="942"/>
      <c r="D36" s="943"/>
      <c r="E36" s="305">
        <f t="shared" si="7"/>
        <v>0</v>
      </c>
      <c r="F36" s="305">
        <f t="shared" si="7"/>
        <v>0</v>
      </c>
      <c r="G36" s="305">
        <f t="shared" si="7"/>
        <v>0</v>
      </c>
      <c r="H36" s="53"/>
    </row>
    <row r="37" spans="1:15" ht="12.75" x14ac:dyDescent="0.2">
      <c r="A37" s="124" t="str">
        <f t="shared" si="8"/>
        <v>Mallra dhe shërbime</v>
      </c>
      <c r="B37" s="941">
        <f t="shared" si="9"/>
        <v>602</v>
      </c>
      <c r="C37" s="942"/>
      <c r="D37" s="943"/>
      <c r="E37" s="305">
        <f t="shared" si="7"/>
        <v>0</v>
      </c>
      <c r="F37" s="305">
        <f t="shared" si="7"/>
        <v>0</v>
      </c>
      <c r="G37" s="305">
        <f t="shared" si="7"/>
        <v>0</v>
      </c>
      <c r="H37" s="53"/>
      <c r="I37" s="124" t="str">
        <f>'(G1) Fjalori'!A413</f>
        <v>Angazhimet</v>
      </c>
      <c r="J37" s="992" t="str">
        <f>'(G1) Fjalori'!A454</f>
        <v>Vlera Totale për Aktivitet</v>
      </c>
      <c r="K37" s="993"/>
      <c r="L37" s="994"/>
      <c r="M37" s="129">
        <f t="shared" ref="M37:O40" si="10">M91+M130+M169+M207+M245+M283</f>
        <v>0</v>
      </c>
      <c r="N37" s="129">
        <f t="shared" si="10"/>
        <v>0</v>
      </c>
      <c r="O37" s="129">
        <f t="shared" si="10"/>
        <v>0</v>
      </c>
    </row>
    <row r="38" spans="1:15" ht="12.75" x14ac:dyDescent="0.2">
      <c r="A38" s="124" t="str">
        <f t="shared" si="8"/>
        <v>Subvencione</v>
      </c>
      <c r="B38" s="941">
        <f t="shared" si="9"/>
        <v>603</v>
      </c>
      <c r="C38" s="942"/>
      <c r="D38" s="943"/>
      <c r="E38" s="305">
        <f t="shared" si="7"/>
        <v>0</v>
      </c>
      <c r="F38" s="305">
        <f t="shared" si="7"/>
        <v>0</v>
      </c>
      <c r="G38" s="305">
        <f t="shared" si="7"/>
        <v>0</v>
      </c>
      <c r="H38" s="53"/>
      <c r="I38" s="318" t="str">
        <f>'(G1) Fjalori'!A456</f>
        <v>Qëllime</v>
      </c>
      <c r="J38" s="319" t="str">
        <f>A29</f>
        <v>Shpenzimet kapitale</v>
      </c>
      <c r="K38" s="316"/>
      <c r="L38" s="317"/>
      <c r="M38" s="129">
        <f t="shared" si="10"/>
        <v>0</v>
      </c>
      <c r="N38" s="129">
        <f t="shared" si="10"/>
        <v>0</v>
      </c>
      <c r="O38" s="129">
        <f t="shared" si="10"/>
        <v>0</v>
      </c>
    </row>
    <row r="39" spans="1:15" ht="12.75" x14ac:dyDescent="0.2">
      <c r="A39" s="124" t="str">
        <f t="shared" si="8"/>
        <v>Të tjera transferta korrente të brendshme</v>
      </c>
      <c r="B39" s="941">
        <f t="shared" si="9"/>
        <v>604</v>
      </c>
      <c r="C39" s="942"/>
      <c r="D39" s="943"/>
      <c r="E39" s="305">
        <f t="shared" si="7"/>
        <v>0</v>
      </c>
      <c r="F39" s="305">
        <f t="shared" si="7"/>
        <v>0</v>
      </c>
      <c r="G39" s="305">
        <f t="shared" si="7"/>
        <v>0</v>
      </c>
      <c r="H39" s="53"/>
      <c r="I39" s="315"/>
      <c r="J39" s="319" t="str">
        <f>A24</f>
        <v>Mallra dhe shërbime</v>
      </c>
      <c r="K39" s="316"/>
      <c r="L39" s="317"/>
      <c r="M39" s="129">
        <f t="shared" si="10"/>
        <v>0</v>
      </c>
      <c r="N39" s="129">
        <f t="shared" si="10"/>
        <v>0</v>
      </c>
      <c r="O39" s="129">
        <f t="shared" si="10"/>
        <v>0</v>
      </c>
    </row>
    <row r="40" spans="1:15" ht="12.75" x14ac:dyDescent="0.2">
      <c r="A40" s="124" t="str">
        <f t="shared" si="8"/>
        <v>Transferta korrente të huaja</v>
      </c>
      <c r="B40" s="941">
        <f t="shared" si="9"/>
        <v>605</v>
      </c>
      <c r="C40" s="942"/>
      <c r="D40" s="943"/>
      <c r="E40" s="305">
        <f t="shared" si="7"/>
        <v>0</v>
      </c>
      <c r="F40" s="305">
        <f t="shared" si="7"/>
        <v>0</v>
      </c>
      <c r="G40" s="305">
        <f t="shared" si="7"/>
        <v>0</v>
      </c>
      <c r="H40" s="53"/>
      <c r="I40" s="315"/>
      <c r="J40" s="319" t="str">
        <f>'(G1) Fjalori'!A455</f>
        <v>Qëllime të mëtejshme</v>
      </c>
      <c r="K40" s="316"/>
      <c r="L40" s="317"/>
      <c r="M40" s="129">
        <f t="shared" si="10"/>
        <v>0</v>
      </c>
      <c r="N40" s="129">
        <f t="shared" si="10"/>
        <v>0</v>
      </c>
      <c r="O40" s="129">
        <f t="shared" si="10"/>
        <v>0</v>
      </c>
    </row>
    <row r="41" spans="1:15" ht="12.75" x14ac:dyDescent="0.2">
      <c r="A41" s="124" t="str">
        <f t="shared" si="8"/>
        <v>Transferta për Buxhetet Familiare dhe Individët</v>
      </c>
      <c r="B41" s="941">
        <f t="shared" si="9"/>
        <v>606</v>
      </c>
      <c r="C41" s="942"/>
      <c r="D41" s="943"/>
      <c r="E41" s="305">
        <f t="shared" si="7"/>
        <v>0</v>
      </c>
      <c r="F41" s="305">
        <f t="shared" si="7"/>
        <v>0</v>
      </c>
      <c r="G41" s="305">
        <f t="shared" si="7"/>
        <v>0</v>
      </c>
      <c r="H41" s="53"/>
      <c r="I41" s="315"/>
      <c r="J41" s="998"/>
      <c r="K41" s="998"/>
      <c r="L41" s="998"/>
      <c r="M41" s="344" t="str">
        <f>IF(SUM(M38:M40)=M37,"OK","STOP")</f>
        <v>OK</v>
      </c>
      <c r="N41" s="344" t="str">
        <f>IF(SUM(N38:N40)=N37,"OK","STOP")</f>
        <v>OK</v>
      </c>
      <c r="O41" s="344" t="str">
        <f>IF(SUM(O38:O40)=O37,"OK","STOP")</f>
        <v>OK</v>
      </c>
    </row>
    <row r="42" spans="1:15" ht="12.75" x14ac:dyDescent="0.2">
      <c r="A42" s="648" t="str">
        <f t="shared" si="8"/>
        <v>Shpenzimet kapitale</v>
      </c>
      <c r="B42" s="968" t="str">
        <f t="shared" si="9"/>
        <v>230 / 231</v>
      </c>
      <c r="C42" s="969"/>
      <c r="D42" s="970"/>
      <c r="E42" s="305">
        <f t="shared" si="7"/>
        <v>0</v>
      </c>
      <c r="F42" s="305">
        <f t="shared" si="7"/>
        <v>0</v>
      </c>
      <c r="G42" s="305">
        <f t="shared" si="7"/>
        <v>0</v>
      </c>
      <c r="H42" s="53"/>
    </row>
    <row r="43" spans="1:15" ht="12.75" x14ac:dyDescent="0.2">
      <c r="A43" s="124" t="str">
        <f t="shared" si="8"/>
        <v>Rezerva</v>
      </c>
      <c r="B43" s="941">
        <f t="shared" si="9"/>
        <v>609</v>
      </c>
      <c r="C43" s="942"/>
      <c r="D43" s="943"/>
      <c r="E43" s="305">
        <f t="shared" si="7"/>
        <v>0</v>
      </c>
      <c r="F43" s="305">
        <f t="shared" si="7"/>
        <v>0</v>
      </c>
      <c r="G43" s="305">
        <f t="shared" si="7"/>
        <v>0</v>
      </c>
      <c r="H43" s="53"/>
      <c r="I43" s="142" t="str">
        <f>'(G1) Fjalori'!A416</f>
        <v>Shpjegimet teknike</v>
      </c>
      <c r="J43" s="983"/>
      <c r="K43" s="984"/>
      <c r="L43" s="984"/>
      <c r="M43" s="984"/>
      <c r="N43" s="984"/>
      <c r="O43" s="985"/>
    </row>
    <row r="44" spans="1:15" ht="12.75" x14ac:dyDescent="0.2">
      <c r="A44" s="124" t="str">
        <f t="shared" si="8"/>
        <v>Interesa per kredi direkte ose bono</v>
      </c>
      <c r="B44" s="971">
        <f t="shared" si="9"/>
        <v>650</v>
      </c>
      <c r="C44" s="972"/>
      <c r="D44" s="973"/>
      <c r="E44" s="305">
        <f t="shared" si="7"/>
        <v>0</v>
      </c>
      <c r="F44" s="305">
        <f t="shared" si="7"/>
        <v>0</v>
      </c>
      <c r="G44" s="305">
        <f t="shared" si="7"/>
        <v>0</v>
      </c>
      <c r="H44" s="53"/>
      <c r="J44" s="986"/>
      <c r="K44" s="987"/>
      <c r="L44" s="987"/>
      <c r="M44" s="987"/>
      <c r="N44" s="987"/>
      <c r="O44" s="988"/>
    </row>
    <row r="45" spans="1:15" ht="12.75" customHeight="1" x14ac:dyDescent="0.2">
      <c r="A45" s="252" t="str">
        <f t="shared" si="8"/>
        <v>Të tjera</v>
      </c>
      <c r="B45" s="941" t="str">
        <f t="shared" si="9"/>
        <v>69 / ?</v>
      </c>
      <c r="C45" s="942"/>
      <c r="D45" s="309" t="str">
        <f>IF(OR(E45&lt;0,F45&lt;0,G45&lt;0),"STOP","OK!")</f>
        <v>OK!</v>
      </c>
      <c r="E45" s="308">
        <f t="shared" si="7"/>
        <v>0</v>
      </c>
      <c r="F45" s="130">
        <f t="shared" si="7"/>
        <v>0</v>
      </c>
      <c r="G45" s="130">
        <f t="shared" si="7"/>
        <v>0</v>
      </c>
      <c r="H45" s="53"/>
      <c r="J45" s="986"/>
      <c r="K45" s="987"/>
      <c r="L45" s="987"/>
      <c r="M45" s="987"/>
      <c r="N45" s="987"/>
      <c r="O45" s="988"/>
    </row>
    <row r="46" spans="1:15" ht="12.75" customHeight="1" x14ac:dyDescent="0.2">
      <c r="A46" s="124" t="str">
        <f>A34</f>
        <v>SHPENZIME KORRENTE</v>
      </c>
      <c r="B46" s="974"/>
      <c r="C46" s="975"/>
      <c r="D46" s="976"/>
      <c r="E46" s="129">
        <f t="shared" si="7"/>
        <v>0</v>
      </c>
      <c r="F46" s="129">
        <f t="shared" si="7"/>
        <v>0</v>
      </c>
      <c r="G46" s="129">
        <f t="shared" si="7"/>
        <v>0</v>
      </c>
      <c r="H46" s="53"/>
      <c r="J46" s="986"/>
      <c r="K46" s="987"/>
      <c r="L46" s="987"/>
      <c r="M46" s="987"/>
      <c r="N46" s="987"/>
      <c r="O46" s="988"/>
    </row>
    <row r="47" spans="1:15" ht="12.75" customHeight="1" x14ac:dyDescent="0.2">
      <c r="A47" s="125"/>
      <c r="B47" s="210"/>
      <c r="C47" s="126"/>
      <c r="D47" s="126"/>
      <c r="E47" s="10"/>
      <c r="F47" s="10"/>
      <c r="G47" s="133"/>
      <c r="H47" s="53"/>
      <c r="J47" s="986"/>
      <c r="K47" s="987"/>
      <c r="L47" s="987"/>
      <c r="M47" s="987"/>
      <c r="N47" s="987"/>
      <c r="O47" s="988"/>
    </row>
    <row r="48" spans="1:15" ht="12.75" customHeight="1" x14ac:dyDescent="0.2">
      <c r="A48" s="137" t="str">
        <f>A18</f>
        <v>SHPENZIME TË PRITSHME</v>
      </c>
      <c r="B48" s="34">
        <f t="shared" ref="B48:G48" si="11">B102+B141+B180+B218+B256+B294</f>
        <v>0</v>
      </c>
      <c r="C48" s="34">
        <f t="shared" si="11"/>
        <v>0</v>
      </c>
      <c r="D48" s="34">
        <f t="shared" si="11"/>
        <v>0</v>
      </c>
      <c r="E48" s="129">
        <f t="shared" si="11"/>
        <v>0</v>
      </c>
      <c r="F48" s="129">
        <f t="shared" si="11"/>
        <v>0</v>
      </c>
      <c r="G48" s="129">
        <f t="shared" si="11"/>
        <v>0</v>
      </c>
      <c r="H48" s="53"/>
      <c r="J48" s="989"/>
      <c r="K48" s="990"/>
      <c r="L48" s="990"/>
      <c r="M48" s="990"/>
      <c r="N48" s="990"/>
      <c r="O48" s="991"/>
    </row>
    <row r="49" spans="1:15" ht="12.75" x14ac:dyDescent="0.2">
      <c r="H49" s="53"/>
    </row>
    <row r="50" spans="1:15" ht="23.25" customHeight="1" x14ac:dyDescent="0.25">
      <c r="A50" s="933" t="str">
        <f>'(G1) Fjalori'!A396</f>
        <v>PËRPUTHSHMËRIA ME TAVANET</v>
      </c>
      <c r="B50" s="934"/>
      <c r="C50" s="935"/>
      <c r="D50" s="935"/>
      <c r="E50" s="935"/>
      <c r="F50" s="935"/>
      <c r="G50" s="935"/>
      <c r="H50" s="935"/>
      <c r="I50" s="935"/>
      <c r="J50" s="935"/>
      <c r="K50" s="935"/>
      <c r="L50" s="935"/>
      <c r="M50" s="935"/>
      <c r="N50" s="935"/>
      <c r="O50" s="936"/>
    </row>
    <row r="51" spans="1:15" s="27" customFormat="1" ht="26.25" customHeight="1" x14ac:dyDescent="0.25">
      <c r="A51" s="134"/>
      <c r="B51" s="127"/>
      <c r="C51" s="127"/>
      <c r="D51" s="26"/>
      <c r="E51" s="26"/>
      <c r="F51" s="26"/>
      <c r="G51" s="26"/>
      <c r="H51" s="26"/>
      <c r="I51" s="26"/>
      <c r="J51" s="26"/>
      <c r="K51" s="26"/>
      <c r="L51" s="26"/>
      <c r="M51" s="251">
        <f>M70</f>
        <v>2022</v>
      </c>
      <c r="N51" s="251">
        <f t="shared" ref="N51:O51" si="12">N70</f>
        <v>2023</v>
      </c>
      <c r="O51" s="251">
        <f t="shared" si="12"/>
        <v>2024</v>
      </c>
    </row>
    <row r="52" spans="1:15" ht="12.75" x14ac:dyDescent="0.2">
      <c r="A52" s="977" t="str">
        <f>'(G1) Fjalori'!A397</f>
        <v>Tavani i përgjithshëm</v>
      </c>
      <c r="B52" s="978"/>
      <c r="C52" s="978"/>
      <c r="D52" s="978"/>
      <c r="E52" s="978"/>
      <c r="F52" s="978"/>
      <c r="G52" s="978"/>
      <c r="H52" s="978"/>
      <c r="I52" s="978"/>
      <c r="J52" s="978"/>
      <c r="K52" s="978"/>
      <c r="L52" s="979"/>
      <c r="M52" s="138">
        <f>VLOOKUP($A14,'(D1) Tavanet buxhetore'!$A$7:$R$473,7,FALSE)</f>
        <v>0</v>
      </c>
      <c r="N52" s="138">
        <f>VLOOKUP($A14,'(D1) Tavanet buxhetore'!$A$7:$R$473,8,FALSE)</f>
        <v>0</v>
      </c>
      <c r="O52" s="672">
        <f>VLOOKUP($A14,'(D1) Tavanet buxhetore'!$A$7:$R$473,9,FALSE)</f>
        <v>0</v>
      </c>
    </row>
    <row r="53" spans="1:15" ht="12.75" x14ac:dyDescent="0.2">
      <c r="A53" s="980" t="str">
        <f>'(G1) Fjalori'!A398</f>
        <v>SHPENZIMET E PRITSHME</v>
      </c>
      <c r="B53" s="981"/>
      <c r="C53" s="981"/>
      <c r="D53" s="981"/>
      <c r="E53" s="981"/>
      <c r="F53" s="981"/>
      <c r="G53" s="981"/>
      <c r="H53" s="981"/>
      <c r="I53" s="981"/>
      <c r="J53" s="981"/>
      <c r="K53" s="981"/>
      <c r="L53" s="982"/>
      <c r="M53" s="139">
        <f>E18</f>
        <v>0</v>
      </c>
      <c r="N53" s="139">
        <f t="shared" ref="N53:O53" si="13">F18</f>
        <v>0</v>
      </c>
      <c r="O53" s="673">
        <f t="shared" si="13"/>
        <v>0</v>
      </c>
    </row>
    <row r="54" spans="1:15" ht="12.75" x14ac:dyDescent="0.2">
      <c r="A54" s="996" t="str">
        <f>'(G1) Fjalori'!A399</f>
        <v>Diferenca mes tavaneve të përgjithshme (duhet të jetë &lt;0)</v>
      </c>
      <c r="B54" s="997"/>
      <c r="C54" s="997"/>
      <c r="D54" s="997"/>
      <c r="E54" s="997"/>
      <c r="F54" s="997"/>
      <c r="G54" s="997"/>
      <c r="H54" s="997"/>
      <c r="I54" s="997"/>
      <c r="J54" s="997"/>
      <c r="K54" s="997"/>
      <c r="L54" s="136" t="str">
        <f>IF(AND(M54&lt;0.4,N54&lt;0.4,O54&lt;0.4),"OK!","STOP!")</f>
        <v>OK!</v>
      </c>
      <c r="M54" s="140">
        <f>M53-M52</f>
        <v>0</v>
      </c>
      <c r="N54" s="140">
        <f t="shared" ref="N54:O54" si="14">N53-N52</f>
        <v>0</v>
      </c>
      <c r="O54" s="141">
        <f t="shared" si="14"/>
        <v>0</v>
      </c>
    </row>
    <row r="55" spans="1:15" ht="12.75" x14ac:dyDescent="0.2">
      <c r="A55" s="977" t="str">
        <f>'(G1) Fjalori'!A400</f>
        <v>Tavani i pagave dhe sigurimeve shoqërore</v>
      </c>
      <c r="B55" s="978"/>
      <c r="C55" s="978"/>
      <c r="D55" s="978"/>
      <c r="E55" s="978"/>
      <c r="F55" s="978"/>
      <c r="G55" s="978"/>
      <c r="H55" s="978"/>
      <c r="I55" s="978"/>
      <c r="J55" s="978"/>
      <c r="K55" s="978"/>
      <c r="L55" s="979"/>
      <c r="M55" s="138">
        <f>VLOOKUP($A14,'(D1) Tavanet buxhetore'!$A$7:$R$473,10,FALSE)</f>
        <v>0</v>
      </c>
      <c r="N55" s="138">
        <f>VLOOKUP($A14,'(D1) Tavanet buxhetore'!$A$7:$R$473,11,FALSE)</f>
        <v>0</v>
      </c>
      <c r="O55" s="672">
        <f>VLOOKUP($A14,'(D1) Tavanet buxhetore'!$A$7:$R$473,12,FALSE)</f>
        <v>0</v>
      </c>
    </row>
    <row r="56" spans="1:15" ht="12.75" x14ac:dyDescent="0.2">
      <c r="A56" s="996" t="str">
        <f>'(G1) Fjalori'!A401</f>
        <v>Paga dhe sigurime shoqërore</v>
      </c>
      <c r="B56" s="997"/>
      <c r="C56" s="997"/>
      <c r="D56" s="997"/>
      <c r="E56" s="997"/>
      <c r="F56" s="997"/>
      <c r="G56" s="997"/>
      <c r="H56" s="997"/>
      <c r="I56" s="997"/>
      <c r="J56" s="997"/>
      <c r="K56" s="997"/>
      <c r="L56" s="999"/>
      <c r="M56" s="139">
        <f>E22+E35+E23+E36</f>
        <v>0</v>
      </c>
      <c r="N56" s="139">
        <f t="shared" ref="N56:O56" si="15">F22+F35+F23+F36</f>
        <v>0</v>
      </c>
      <c r="O56" s="673">
        <f t="shared" si="15"/>
        <v>0</v>
      </c>
    </row>
    <row r="57" spans="1:15" ht="12.75" x14ac:dyDescent="0.2">
      <c r="A57" s="996" t="str">
        <f>'(G1) Fjalori'!A402</f>
        <v>Diferenca e tavaneve në paga dhe sigurime shoqërore (duhet të jetë &lt;0)</v>
      </c>
      <c r="B57" s="997"/>
      <c r="C57" s="997"/>
      <c r="D57" s="997"/>
      <c r="E57" s="997"/>
      <c r="F57" s="997"/>
      <c r="G57" s="997"/>
      <c r="H57" s="997"/>
      <c r="I57" s="997"/>
      <c r="J57" s="997"/>
      <c r="K57" s="997"/>
      <c r="L57" s="136" t="str">
        <f>IF(AND(M57&lt;0.4,N57&lt;0.4,O57&lt;0.4),"OK!","STOP!")</f>
        <v>OK!</v>
      </c>
      <c r="M57" s="140">
        <f>M56-M55</f>
        <v>0</v>
      </c>
      <c r="N57" s="140">
        <f t="shared" ref="N57:O57" si="16">N56-N55</f>
        <v>0</v>
      </c>
      <c r="O57" s="141">
        <f t="shared" si="16"/>
        <v>0</v>
      </c>
    </row>
    <row r="58" spans="1:15" s="27" customFormat="1" ht="12.75" x14ac:dyDescent="0.2">
      <c r="A58" s="977" t="str">
        <f>'(G1) Fjalori'!A403</f>
        <v>Tavani për shpenzime e tjera korrente</v>
      </c>
      <c r="B58" s="978"/>
      <c r="C58" s="978"/>
      <c r="D58" s="978"/>
      <c r="E58" s="978"/>
      <c r="F58" s="978"/>
      <c r="G58" s="978"/>
      <c r="H58" s="978"/>
      <c r="I58" s="978"/>
      <c r="J58" s="978"/>
      <c r="K58" s="978"/>
      <c r="L58" s="979"/>
      <c r="M58" s="138">
        <f>VLOOKUP($A14,'(D1) Tavanet buxhetore'!$A$7:$R$473,13,FALSE)</f>
        <v>0</v>
      </c>
      <c r="N58" s="138">
        <f>VLOOKUP($A14,'(D1) Tavanet buxhetore'!$A$7:$R$473,14,FALSE)</f>
        <v>0</v>
      </c>
      <c r="O58" s="672">
        <f>VLOOKUP($A14,'(D1) Tavanet buxhetore'!$A$7:$R$473,15,FALSE)</f>
        <v>0</v>
      </c>
    </row>
    <row r="59" spans="1:15" s="27" customFormat="1" ht="12.75" x14ac:dyDescent="0.2">
      <c r="A59" s="996" t="str">
        <f>'(G1) Fjalori'!A404</f>
        <v>Konsumi (përjashtuar paga dhe sigurimet shoqërore)</v>
      </c>
      <c r="B59" s="997"/>
      <c r="C59" s="997"/>
      <c r="D59" s="997"/>
      <c r="E59" s="997"/>
      <c r="F59" s="997"/>
      <c r="G59" s="997"/>
      <c r="H59" s="997"/>
      <c r="I59" s="997"/>
      <c r="J59" s="997"/>
      <c r="K59" s="997"/>
      <c r="L59" s="999"/>
      <c r="M59" s="139">
        <f>M53-M56-M62</f>
        <v>0</v>
      </c>
      <c r="N59" s="139">
        <f>N53-N56-N62</f>
        <v>0</v>
      </c>
      <c r="O59" s="673">
        <f>O53-O56-O62</f>
        <v>0</v>
      </c>
    </row>
    <row r="60" spans="1:15" s="27" customFormat="1" ht="12.75" x14ac:dyDescent="0.2">
      <c r="A60" s="996" t="str">
        <f>'(G1) Fjalori'!A405</f>
        <v>Diferenca e tavaneve në konsum (duhet të jetë &lt;0)</v>
      </c>
      <c r="B60" s="997"/>
      <c r="C60" s="997"/>
      <c r="D60" s="997"/>
      <c r="E60" s="997"/>
      <c r="F60" s="997"/>
      <c r="G60" s="997"/>
      <c r="H60" s="997"/>
      <c r="I60" s="997"/>
      <c r="J60" s="997"/>
      <c r="K60" s="997"/>
      <c r="L60" s="136" t="str">
        <f>IF(AND(M60&lt;0.4,N60&lt;0.4,O60&lt;0.4),"OK!","STOP!")</f>
        <v>OK!</v>
      </c>
      <c r="M60" s="140">
        <f>M59-M58</f>
        <v>0</v>
      </c>
      <c r="N60" s="140">
        <f t="shared" ref="N60:O60" si="17">N59-N58</f>
        <v>0</v>
      </c>
      <c r="O60" s="141">
        <f t="shared" si="17"/>
        <v>0</v>
      </c>
    </row>
    <row r="61" spans="1:15" ht="12.75" x14ac:dyDescent="0.2">
      <c r="A61" s="977" t="str">
        <f>'(G1) Fjalori'!A406</f>
        <v>Minimumi i shpenzimeve kapitale</v>
      </c>
      <c r="B61" s="978"/>
      <c r="C61" s="978"/>
      <c r="D61" s="978"/>
      <c r="E61" s="978"/>
      <c r="F61" s="978"/>
      <c r="G61" s="978"/>
      <c r="H61" s="978"/>
      <c r="I61" s="978"/>
      <c r="J61" s="978"/>
      <c r="K61" s="978"/>
      <c r="L61" s="979"/>
      <c r="M61" s="138">
        <f>VLOOKUP($A14,'(D1) Tavanet buxhetore'!$A$7:$R$473,16,FALSE)</f>
        <v>0</v>
      </c>
      <c r="N61" s="138">
        <f>VLOOKUP($A14,'(D1) Tavanet buxhetore'!$A$7:$R$473,17,FALSE)</f>
        <v>0</v>
      </c>
      <c r="O61" s="672">
        <f>VLOOKUP($A14,'(D1) Tavanet buxhetore'!$A$7:$R$473,18,FALSE)</f>
        <v>0</v>
      </c>
    </row>
    <row r="62" spans="1:15" ht="12.75" x14ac:dyDescent="0.2">
      <c r="A62" s="996" t="str">
        <f>'(G1) Fjalori'!A407</f>
        <v>Shpenzimet kapitale</v>
      </c>
      <c r="B62" s="997"/>
      <c r="C62" s="997"/>
      <c r="D62" s="997"/>
      <c r="E62" s="997"/>
      <c r="F62" s="997"/>
      <c r="G62" s="997"/>
      <c r="H62" s="997"/>
      <c r="I62" s="997"/>
      <c r="J62" s="997"/>
      <c r="K62" s="997"/>
      <c r="L62" s="999"/>
      <c r="M62" s="139">
        <f>E29+E42</f>
        <v>0</v>
      </c>
      <c r="N62" s="139">
        <f t="shared" ref="N62:O62" si="18">F29+F42</f>
        <v>0</v>
      </c>
      <c r="O62" s="673">
        <f t="shared" si="18"/>
        <v>0</v>
      </c>
    </row>
    <row r="63" spans="1:15" s="99" customFormat="1" ht="12.75" x14ac:dyDescent="0.2">
      <c r="A63" s="996" t="str">
        <f>'(G1) Fjalori'!A408</f>
        <v>Diferenca e minimumit të shpenzimeve kapitale (duhet të jetë &gt;0)</v>
      </c>
      <c r="B63" s="997"/>
      <c r="C63" s="997"/>
      <c r="D63" s="997"/>
      <c r="E63" s="997"/>
      <c r="F63" s="997"/>
      <c r="G63" s="997"/>
      <c r="H63" s="997"/>
      <c r="I63" s="997"/>
      <c r="J63" s="997"/>
      <c r="K63" s="997"/>
      <c r="L63" s="136" t="str">
        <f>IF(AND(M63&gt;-0.4,N63&gt;-0.4,O63&gt;-0.4),"OK!","STOP!")</f>
        <v>OK!</v>
      </c>
      <c r="M63" s="140">
        <f>M62-M61</f>
        <v>0</v>
      </c>
      <c r="N63" s="140">
        <f t="shared" ref="N63:O63" si="19">N62-N61</f>
        <v>0</v>
      </c>
      <c r="O63" s="141">
        <f t="shared" si="19"/>
        <v>0</v>
      </c>
    </row>
    <row r="64" spans="1:15" s="99" customFormat="1" ht="12.75" x14ac:dyDescent="0.2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135"/>
      <c r="L64" s="135"/>
      <c r="M64" s="135"/>
      <c r="N64" s="135"/>
      <c r="O64" s="135"/>
    </row>
    <row r="65" spans="1:15" s="99" customFormat="1" ht="12.75" x14ac:dyDescent="0.2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135"/>
      <c r="L65" s="135"/>
      <c r="M65" s="135"/>
      <c r="N65" s="135"/>
      <c r="O65" s="135"/>
    </row>
    <row r="66" spans="1:15" ht="17.25" customHeight="1" x14ac:dyDescent="0.2">
      <c r="A66" s="213" t="str">
        <f t="shared" ref="A66:O66" si="20">A14</f>
        <v>Nënfunksioni 13</v>
      </c>
      <c r="B66" s="937" t="str">
        <f t="shared" si="20"/>
        <v>056 Mbrojtja e mjedisit</v>
      </c>
      <c r="C66" s="937">
        <f t="shared" si="20"/>
        <v>0</v>
      </c>
      <c r="D66" s="937">
        <f t="shared" si="20"/>
        <v>0</v>
      </c>
      <c r="E66" s="937">
        <f t="shared" si="20"/>
        <v>0</v>
      </c>
      <c r="F66" s="937">
        <f t="shared" si="20"/>
        <v>0</v>
      </c>
      <c r="G66" s="937">
        <f t="shared" si="20"/>
        <v>0</v>
      </c>
      <c r="H66" s="937">
        <f t="shared" si="20"/>
        <v>0</v>
      </c>
      <c r="I66" s="937">
        <f t="shared" si="20"/>
        <v>0</v>
      </c>
      <c r="J66" s="937">
        <f t="shared" si="20"/>
        <v>0</v>
      </c>
      <c r="K66" s="937">
        <f t="shared" si="20"/>
        <v>0</v>
      </c>
      <c r="L66" s="937">
        <f t="shared" si="20"/>
        <v>0</v>
      </c>
      <c r="M66" s="937">
        <f t="shared" si="20"/>
        <v>0</v>
      </c>
      <c r="N66" s="937">
        <f t="shared" si="20"/>
        <v>0</v>
      </c>
      <c r="O66" s="937">
        <f t="shared" si="20"/>
        <v>0</v>
      </c>
    </row>
    <row r="67" spans="1:15" ht="17.25" customHeight="1" x14ac:dyDescent="0.2">
      <c r="A67" s="276" t="str">
        <f>A6</f>
        <v>Programi 13a</v>
      </c>
      <c r="B67" s="937" t="str">
        <f>C6</f>
        <v>Ndërgjegjësimi mjedisor</v>
      </c>
      <c r="C67" s="937" t="e">
        <f>#REF!</f>
        <v>#REF!</v>
      </c>
      <c r="D67" s="937" t="e">
        <f>#REF!</f>
        <v>#REF!</v>
      </c>
      <c r="E67" s="937" t="e">
        <f>#REF!</f>
        <v>#REF!</v>
      </c>
      <c r="F67" s="937" t="e">
        <f>#REF!</f>
        <v>#REF!</v>
      </c>
      <c r="G67" s="937" t="e">
        <f>#REF!</f>
        <v>#REF!</v>
      </c>
      <c r="H67" s="937" t="e">
        <f>#REF!</f>
        <v>#REF!</v>
      </c>
      <c r="I67" s="937" t="e">
        <f>#REF!</f>
        <v>#REF!</v>
      </c>
      <c r="J67" s="937" t="e">
        <f>#REF!</f>
        <v>#REF!</v>
      </c>
      <c r="K67" s="937" t="e">
        <f>#REF!</f>
        <v>#REF!</v>
      </c>
      <c r="L67" s="937" t="e">
        <f>#REF!</f>
        <v>#REF!</v>
      </c>
      <c r="M67" s="937" t="e">
        <f>#REF!</f>
        <v>#REF!</v>
      </c>
      <c r="N67" s="937" t="e">
        <f>#REF!</f>
        <v>#REF!</v>
      </c>
      <c r="O67" s="937" t="e">
        <f>#REF!</f>
        <v>#REF!</v>
      </c>
    </row>
    <row r="68" spans="1:15" ht="17.25" customHeight="1" x14ac:dyDescent="0.2">
      <c r="A68" s="646" t="str">
        <f>'(B3) Struktura Funksionale'!B72</f>
        <v>05630</v>
      </c>
      <c r="B68" s="568"/>
      <c r="C68" s="568"/>
      <c r="D68" s="568"/>
      <c r="E68" s="568"/>
      <c r="F68" s="568"/>
      <c r="G68" s="568"/>
      <c r="H68" s="568"/>
      <c r="I68" s="568"/>
      <c r="J68" s="568"/>
      <c r="K68" s="568"/>
      <c r="L68" s="568"/>
      <c r="M68" s="568"/>
      <c r="N68" s="568"/>
      <c r="O68" s="569"/>
    </row>
    <row r="69" spans="1:15" ht="21" customHeight="1" x14ac:dyDescent="0.2">
      <c r="A69" s="964" t="str">
        <f t="shared" ref="A69:G69" si="21">A15</f>
        <v>SHPENZIME TË PRITSHME</v>
      </c>
      <c r="B69" s="965">
        <f t="shared" si="21"/>
        <v>0</v>
      </c>
      <c r="C69" s="965">
        <f t="shared" si="21"/>
        <v>0</v>
      </c>
      <c r="D69" s="965">
        <f t="shared" si="21"/>
        <v>0</v>
      </c>
      <c r="E69" s="965">
        <f t="shared" si="21"/>
        <v>0</v>
      </c>
      <c r="F69" s="965">
        <f t="shared" si="21"/>
        <v>0</v>
      </c>
      <c r="G69" s="966">
        <f t="shared" si="21"/>
        <v>0</v>
      </c>
      <c r="H69" s="131"/>
      <c r="I69" s="967" t="str">
        <f t="shared" ref="I69:O69" si="22">I15</f>
        <v xml:space="preserve">TË ARDHURAT E PRITSHME </v>
      </c>
      <c r="J69" s="965">
        <f t="shared" si="22"/>
        <v>0</v>
      </c>
      <c r="K69" s="965">
        <f t="shared" si="22"/>
        <v>0</v>
      </c>
      <c r="L69" s="965">
        <f t="shared" si="22"/>
        <v>0</v>
      </c>
      <c r="M69" s="965">
        <f t="shared" si="22"/>
        <v>0</v>
      </c>
      <c r="N69" s="965">
        <f t="shared" si="22"/>
        <v>0</v>
      </c>
      <c r="O69" s="966">
        <f t="shared" si="22"/>
        <v>0</v>
      </c>
    </row>
    <row r="70" spans="1:15" ht="19.5" customHeight="1" x14ac:dyDescent="0.2">
      <c r="A70" s="211"/>
      <c r="B70" s="417">
        <f t="shared" ref="B70:G70" si="23">B16</f>
        <v>2019</v>
      </c>
      <c r="C70" s="417">
        <f t="shared" si="23"/>
        <v>2020</v>
      </c>
      <c r="D70" s="417">
        <f t="shared" si="23"/>
        <v>2021</v>
      </c>
      <c r="E70" s="251">
        <f t="shared" si="23"/>
        <v>2022</v>
      </c>
      <c r="F70" s="251">
        <f t="shared" si="23"/>
        <v>2023</v>
      </c>
      <c r="G70" s="251">
        <f t="shared" si="23"/>
        <v>2024</v>
      </c>
      <c r="H70" s="212"/>
      <c r="I70" s="414"/>
      <c r="J70" s="417">
        <f t="shared" ref="J70:O70" si="24">J16</f>
        <v>2019</v>
      </c>
      <c r="K70" s="417">
        <f t="shared" si="24"/>
        <v>2020</v>
      </c>
      <c r="L70" s="417">
        <f t="shared" si="24"/>
        <v>2021</v>
      </c>
      <c r="M70" s="251">
        <f t="shared" si="24"/>
        <v>2022</v>
      </c>
      <c r="N70" s="251">
        <f t="shared" si="24"/>
        <v>2023</v>
      </c>
      <c r="O70" s="251">
        <f t="shared" si="24"/>
        <v>2024</v>
      </c>
    </row>
    <row r="71" spans="1:15" s="10" customFormat="1" ht="12.75" x14ac:dyDescent="0.2">
      <c r="A71" s="418"/>
      <c r="B71" s="411"/>
      <c r="C71" s="411"/>
      <c r="D71" s="411"/>
      <c r="E71" s="412"/>
      <c r="F71" s="412"/>
      <c r="G71" s="413"/>
      <c r="H71" s="212"/>
      <c r="I71" s="410"/>
      <c r="J71" s="411"/>
      <c r="K71" s="411"/>
      <c r="L71" s="411"/>
      <c r="M71" s="412"/>
      <c r="N71" s="412"/>
      <c r="O71" s="413"/>
    </row>
    <row r="72" spans="1:15" ht="12.75" x14ac:dyDescent="0.2">
      <c r="A72" s="415" t="str">
        <f>A18</f>
        <v>SHPENZIME TË PRITSHME</v>
      </c>
      <c r="B72" s="345">
        <f>VLOOKUP(A67,'(C1) Shpenzimet vitet e kaluara'!A$9:O$177,5,FALSE)</f>
        <v>0</v>
      </c>
      <c r="C72" s="345">
        <f>VLOOKUP(A67,'(C1) Shpenzimet vitet e kaluara'!A$9:O$177,9,FALSE)</f>
        <v>0</v>
      </c>
      <c r="D72" s="345">
        <f>VLOOKUP(A67,'(C1) Shpenzimet vitet e kaluara'!A$9:O$177,13,FALSE)</f>
        <v>0</v>
      </c>
      <c r="E72" s="416"/>
      <c r="F72" s="416"/>
      <c r="G72" s="416"/>
      <c r="H72" s="131"/>
      <c r="I72" s="938" t="str">
        <f>I18</f>
        <v>VLERËSIM I ARDHURAVE NGA TARIFAT</v>
      </c>
      <c r="J72" s="939"/>
      <c r="K72" s="939"/>
      <c r="L72" s="939"/>
      <c r="M72" s="939"/>
      <c r="N72" s="939"/>
      <c r="O72" s="940"/>
    </row>
    <row r="73" spans="1:15" ht="12.75" x14ac:dyDescent="0.2">
      <c r="A73" s="125"/>
      <c r="B73" s="210"/>
      <c r="C73" s="126"/>
      <c r="D73" s="126"/>
      <c r="E73" s="10"/>
      <c r="F73" s="10"/>
      <c r="G73" s="133"/>
      <c r="H73" s="10"/>
      <c r="I73" s="137" t="str">
        <f>I19</f>
        <v>VLERËSIM I ARDHURAVE NGA TARIFAT</v>
      </c>
      <c r="J73" s="35">
        <f>VLOOKUP($A67,'(C1) Shpenzimet vitet e kaluara'!$A$9:$O$177,6,FALSE)</f>
        <v>0</v>
      </c>
      <c r="K73" s="35">
        <f>VLOOKUP($A67,'(C1) Shpenzimet vitet e kaluara'!$A$9:$O$177,10,FALSE)</f>
        <v>0</v>
      </c>
      <c r="L73" s="35">
        <f>VLOOKUP($A67,'(C1) Shpenzimet vitet e kaluara'!$A$9:$O$177,14,FALSE)</f>
        <v>0</v>
      </c>
      <c r="M73" s="37"/>
      <c r="N73" s="37"/>
      <c r="O73" s="37"/>
    </row>
    <row r="74" spans="1:15" ht="12.75" x14ac:dyDescent="0.2">
      <c r="A74" s="944" t="str">
        <f t="shared" ref="A74:G75" si="25">A20</f>
        <v>SHPENZIME TË PRITSHME</v>
      </c>
      <c r="B74" s="945">
        <f t="shared" si="25"/>
        <v>0</v>
      </c>
      <c r="C74" s="945">
        <f t="shared" si="25"/>
        <v>0</v>
      </c>
      <c r="D74" s="945">
        <f t="shared" si="25"/>
        <v>0</v>
      </c>
      <c r="E74" s="945">
        <f t="shared" si="25"/>
        <v>0</v>
      </c>
      <c r="F74" s="945">
        <f t="shared" si="25"/>
        <v>0</v>
      </c>
      <c r="G74" s="946">
        <f t="shared" si="25"/>
        <v>0</v>
      </c>
      <c r="H74" s="10"/>
    </row>
    <row r="75" spans="1:15" ht="12.75" x14ac:dyDescent="0.2">
      <c r="A75" s="938" t="str">
        <f t="shared" si="25"/>
        <v>KOSTO DIREKTE PËR PROJEKTET DHE SHPENZIMET KAPITALE</v>
      </c>
      <c r="B75" s="939">
        <f t="shared" si="25"/>
        <v>0</v>
      </c>
      <c r="C75" s="939">
        <f t="shared" si="25"/>
        <v>0</v>
      </c>
      <c r="D75" s="939">
        <f t="shared" si="25"/>
        <v>0</v>
      </c>
      <c r="E75" s="939">
        <f t="shared" si="25"/>
        <v>0</v>
      </c>
      <c r="F75" s="939">
        <f t="shared" si="25"/>
        <v>0</v>
      </c>
      <c r="G75" s="940">
        <f t="shared" si="25"/>
        <v>0</v>
      </c>
      <c r="H75" s="31"/>
      <c r="I75" s="938" t="str">
        <f t="shared" ref="I75:I80" si="26">I22</f>
        <v>VLERËSIMI I TË ARDHURAVE ME DESTINACION</v>
      </c>
      <c r="J75" s="939"/>
      <c r="K75" s="939"/>
      <c r="L75" s="939"/>
      <c r="M75" s="939"/>
      <c r="N75" s="939"/>
      <c r="O75" s="940"/>
    </row>
    <row r="76" spans="1:15" ht="12.75" x14ac:dyDescent="0.2">
      <c r="A76" s="124" t="str">
        <f t="shared" ref="A76:D98" si="27">A22</f>
        <v>Pagat</v>
      </c>
      <c r="B76" s="941">
        <f t="shared" si="27"/>
        <v>600</v>
      </c>
      <c r="C76" s="942">
        <f t="shared" si="27"/>
        <v>0</v>
      </c>
      <c r="D76" s="943">
        <f t="shared" si="27"/>
        <v>0</v>
      </c>
      <c r="E76" s="129"/>
      <c r="F76" s="129"/>
      <c r="G76" s="129"/>
      <c r="H76" s="31"/>
      <c r="I76" s="390" t="str">
        <f t="shared" si="26"/>
        <v>Transferta e kushtëzuar</v>
      </c>
      <c r="J76" s="387"/>
      <c r="K76" s="389"/>
      <c r="L76" s="388"/>
      <c r="M76" s="128"/>
      <c r="N76" s="128"/>
      <c r="O76" s="132"/>
    </row>
    <row r="77" spans="1:15" ht="12.75" x14ac:dyDescent="0.2">
      <c r="A77" s="124" t="str">
        <f t="shared" si="27"/>
        <v>Sigurimet Shoqërore</v>
      </c>
      <c r="B77" s="941">
        <f t="shared" si="27"/>
        <v>601</v>
      </c>
      <c r="C77" s="942">
        <f t="shared" si="27"/>
        <v>0</v>
      </c>
      <c r="D77" s="943">
        <f t="shared" si="27"/>
        <v>0</v>
      </c>
      <c r="E77" s="129"/>
      <c r="F77" s="129"/>
      <c r="G77" s="129"/>
      <c r="H77" s="31"/>
      <c r="I77" s="390" t="str">
        <f t="shared" si="26"/>
        <v>Trasferta Specifike</v>
      </c>
      <c r="J77" s="387"/>
      <c r="K77" s="389"/>
      <c r="L77" s="388"/>
      <c r="M77" s="128"/>
      <c r="N77" s="128"/>
      <c r="O77" s="132"/>
    </row>
    <row r="78" spans="1:15" ht="12.75" x14ac:dyDescent="0.2">
      <c r="A78" s="124" t="str">
        <f t="shared" si="27"/>
        <v>Mallra dhe shërbime</v>
      </c>
      <c r="B78" s="941">
        <f t="shared" si="27"/>
        <v>602</v>
      </c>
      <c r="C78" s="942">
        <f t="shared" si="27"/>
        <v>0</v>
      </c>
      <c r="D78" s="943">
        <f t="shared" si="27"/>
        <v>0</v>
      </c>
      <c r="E78" s="129"/>
      <c r="F78" s="129"/>
      <c r="G78" s="129"/>
      <c r="H78" s="53"/>
      <c r="I78" s="390" t="str">
        <f t="shared" si="26"/>
        <v>Trashëgimi me destinacion</v>
      </c>
      <c r="J78" s="387"/>
      <c r="K78" s="389"/>
      <c r="L78" s="388"/>
      <c r="M78" s="302">
        <f>VLOOKUP($A67,'(C4) Trashëgimi me destinacion'!$A$8:$F$168,4,FALSE)</f>
        <v>0</v>
      </c>
      <c r="N78" s="548">
        <f>VLOOKUP($A67,'(C4) Trashëgimi me destinacion'!$A$8:$F$168,5,FALSE)</f>
        <v>0</v>
      </c>
      <c r="O78" s="548">
        <f>VLOOKUP($A67,'(C4) Trashëgimi me destinacion'!$A$8:$F$168,6,FALSE)</f>
        <v>0</v>
      </c>
    </row>
    <row r="79" spans="1:15" ht="12.75" x14ac:dyDescent="0.2">
      <c r="A79" s="124" t="str">
        <f t="shared" si="27"/>
        <v>Subvencione</v>
      </c>
      <c r="B79" s="941">
        <f t="shared" si="27"/>
        <v>603</v>
      </c>
      <c r="C79" s="942">
        <f t="shared" si="27"/>
        <v>0</v>
      </c>
      <c r="D79" s="943">
        <f t="shared" si="27"/>
        <v>0</v>
      </c>
      <c r="E79" s="129"/>
      <c r="F79" s="129"/>
      <c r="G79" s="129"/>
      <c r="H79" s="8"/>
      <c r="I79" s="390" t="str">
        <f t="shared" si="26"/>
        <v>Burime të tjera (përfshirë gjobat)</v>
      </c>
      <c r="J79" s="387"/>
      <c r="K79" s="389"/>
      <c r="L79" s="388"/>
      <c r="M79" s="128"/>
      <c r="N79" s="128"/>
      <c r="O79" s="132"/>
    </row>
    <row r="80" spans="1:15" ht="12.75" x14ac:dyDescent="0.2">
      <c r="A80" s="124" t="str">
        <f t="shared" si="27"/>
        <v>Të tjera transferta korrente të brendshme</v>
      </c>
      <c r="B80" s="941">
        <f t="shared" si="27"/>
        <v>604</v>
      </c>
      <c r="C80" s="942">
        <f t="shared" si="27"/>
        <v>0</v>
      </c>
      <c r="D80" s="943">
        <f t="shared" si="27"/>
        <v>0</v>
      </c>
      <c r="E80" s="129"/>
      <c r="F80" s="129"/>
      <c r="G80" s="129"/>
      <c r="H80" s="53"/>
      <c r="I80" s="409" t="str">
        <f t="shared" si="26"/>
        <v>VLERËSIMI I TË ARDHURAVE ME DESTINACION</v>
      </c>
      <c r="J80" s="35">
        <f>VLOOKUP($A67,'(C1) Shpenzimet vitet e kaluara'!$A$9:$O$177,7,FALSE)</f>
        <v>0</v>
      </c>
      <c r="K80" s="35">
        <f>VLOOKUP($A67,'(C1) Shpenzimet vitet e kaluara'!$A$9:$O$177,11,FALSE)</f>
        <v>0</v>
      </c>
      <c r="L80" s="35">
        <f>VLOOKUP($A67,'(C1) Shpenzimet vitet e kaluara'!$A$9:$O$177,15,FALSE)</f>
        <v>0</v>
      </c>
      <c r="M80" s="129">
        <f>SUM(M76:M79)</f>
        <v>0</v>
      </c>
      <c r="N80" s="129">
        <f t="shared" ref="N80:O80" si="28">SUM(N76:N79)</f>
        <v>0</v>
      </c>
      <c r="O80" s="129">
        <f t="shared" si="28"/>
        <v>0</v>
      </c>
    </row>
    <row r="81" spans="1:15" ht="12.75" x14ac:dyDescent="0.2">
      <c r="A81" s="124" t="str">
        <f t="shared" si="27"/>
        <v>Transferta korrente të huaja</v>
      </c>
      <c r="B81" s="941">
        <f t="shared" si="27"/>
        <v>605</v>
      </c>
      <c r="C81" s="942">
        <f t="shared" si="27"/>
        <v>0</v>
      </c>
      <c r="D81" s="943">
        <f t="shared" si="27"/>
        <v>0</v>
      </c>
      <c r="E81" s="129"/>
      <c r="F81" s="129"/>
      <c r="G81" s="129"/>
      <c r="H81" s="53"/>
    </row>
    <row r="82" spans="1:15" ht="12.75" x14ac:dyDescent="0.2">
      <c r="A82" s="124" t="str">
        <f t="shared" si="27"/>
        <v>Transferta për Buxhetet Familiare dhe Individët</v>
      </c>
      <c r="B82" s="941">
        <f t="shared" si="27"/>
        <v>606</v>
      </c>
      <c r="C82" s="942">
        <f t="shared" si="27"/>
        <v>0</v>
      </c>
      <c r="D82" s="943">
        <f t="shared" si="27"/>
        <v>0</v>
      </c>
      <c r="E82" s="129"/>
      <c r="F82" s="129"/>
      <c r="G82" s="129"/>
      <c r="H82" s="53"/>
      <c r="I82" s="137" t="str">
        <f>I29</f>
        <v xml:space="preserve">TË ARDHURAT E PRITSHME </v>
      </c>
      <c r="J82" s="34">
        <f>J73+J80</f>
        <v>0</v>
      </c>
      <c r="K82" s="34">
        <f>K73+K80</f>
        <v>0</v>
      </c>
      <c r="L82" s="34">
        <f>L73+L80</f>
        <v>0</v>
      </c>
      <c r="M82" s="129">
        <f>M80+M73</f>
        <v>0</v>
      </c>
      <c r="N82" s="129">
        <f>N80+N73</f>
        <v>0</v>
      </c>
      <c r="O82" s="129">
        <f>O80+O73</f>
        <v>0</v>
      </c>
    </row>
    <row r="83" spans="1:15" ht="12.75" x14ac:dyDescent="0.2">
      <c r="A83" s="124" t="str">
        <f t="shared" si="27"/>
        <v>Shpenzimet kapitale</v>
      </c>
      <c r="B83" s="941" t="str">
        <f t="shared" si="27"/>
        <v>230 / 231</v>
      </c>
      <c r="C83" s="942">
        <f t="shared" si="27"/>
        <v>0</v>
      </c>
      <c r="D83" s="943">
        <f t="shared" si="27"/>
        <v>0</v>
      </c>
      <c r="E83" s="37"/>
      <c r="F83" s="37"/>
      <c r="G83" s="37"/>
      <c r="H83" s="53"/>
    </row>
    <row r="84" spans="1:15" ht="12.75" x14ac:dyDescent="0.2">
      <c r="A84" s="124" t="str">
        <f t="shared" si="27"/>
        <v>Rezerva</v>
      </c>
      <c r="B84" s="941">
        <f t="shared" si="27"/>
        <v>609</v>
      </c>
      <c r="C84" s="942">
        <f t="shared" si="27"/>
        <v>0</v>
      </c>
      <c r="D84" s="943">
        <f t="shared" si="27"/>
        <v>0</v>
      </c>
      <c r="E84" s="129"/>
      <c r="F84" s="129"/>
      <c r="G84" s="129"/>
      <c r="H84" s="53"/>
    </row>
    <row r="85" spans="1:15" ht="12.75" x14ac:dyDescent="0.2">
      <c r="A85" s="124" t="str">
        <f t="shared" si="27"/>
        <v>Interesa per kredi direkte ose bono</v>
      </c>
      <c r="B85" s="941">
        <f t="shared" si="27"/>
        <v>650</v>
      </c>
      <c r="C85" s="942">
        <f t="shared" si="27"/>
        <v>0</v>
      </c>
      <c r="D85" s="943">
        <f t="shared" si="27"/>
        <v>0</v>
      </c>
      <c r="E85" s="129"/>
      <c r="F85" s="129"/>
      <c r="G85" s="129"/>
      <c r="H85" s="53"/>
    </row>
    <row r="86" spans="1:15" ht="12.75" x14ac:dyDescent="0.2">
      <c r="A86" s="124" t="str">
        <f t="shared" si="27"/>
        <v>Të tjera</v>
      </c>
      <c r="B86" s="941" t="str">
        <f t="shared" si="27"/>
        <v>69 / ?</v>
      </c>
      <c r="C86" s="942">
        <f t="shared" si="27"/>
        <v>0</v>
      </c>
      <c r="D86" s="943">
        <f t="shared" si="27"/>
        <v>0</v>
      </c>
      <c r="E86" s="129"/>
      <c r="F86" s="129"/>
      <c r="G86" s="129"/>
      <c r="H86" s="53"/>
      <c r="I86" s="947" t="str">
        <f t="shared" ref="I86:O87" si="29">I32</f>
        <v>SHUMA E KËRKUAR NETO</v>
      </c>
      <c r="J86" s="948">
        <f t="shared" si="29"/>
        <v>0</v>
      </c>
      <c r="K86" s="948">
        <f t="shared" si="29"/>
        <v>0</v>
      </c>
      <c r="L86" s="948">
        <f t="shared" si="29"/>
        <v>0</v>
      </c>
      <c r="M86" s="948">
        <f t="shared" si="29"/>
        <v>0</v>
      </c>
      <c r="N86" s="948">
        <f t="shared" si="29"/>
        <v>0</v>
      </c>
      <c r="O86" s="949">
        <f t="shared" si="29"/>
        <v>0</v>
      </c>
    </row>
    <row r="87" spans="1:15" ht="12" customHeight="1" x14ac:dyDescent="0.2">
      <c r="A87" s="306" t="str">
        <f t="shared" si="27"/>
        <v>KOSTO DIREKTE PËR PROJEKTET DHE SHPENZIMET KAPITALE</v>
      </c>
      <c r="B87" s="941">
        <f t="shared" si="27"/>
        <v>0</v>
      </c>
      <c r="C87" s="942">
        <f t="shared" si="27"/>
        <v>0</v>
      </c>
      <c r="D87" s="943">
        <f t="shared" si="27"/>
        <v>0</v>
      </c>
      <c r="E87" s="129">
        <f>SUM(E76:E86)</f>
        <v>0</v>
      </c>
      <c r="F87" s="129">
        <f t="shared" ref="F87:G87" si="30">SUM(F76:F86)</f>
        <v>0</v>
      </c>
      <c r="G87" s="129">
        <f t="shared" si="30"/>
        <v>0</v>
      </c>
      <c r="H87" s="53"/>
      <c r="I87" s="950">
        <f t="shared" si="29"/>
        <v>0</v>
      </c>
      <c r="J87" s="951">
        <f t="shared" si="29"/>
        <v>0</v>
      </c>
      <c r="K87" s="951">
        <f t="shared" si="29"/>
        <v>0</v>
      </c>
      <c r="L87" s="951">
        <f t="shared" si="29"/>
        <v>0</v>
      </c>
      <c r="M87" s="951">
        <f t="shared" si="29"/>
        <v>0</v>
      </c>
      <c r="N87" s="951">
        <f t="shared" si="29"/>
        <v>0</v>
      </c>
      <c r="O87" s="952">
        <f t="shared" si="29"/>
        <v>0</v>
      </c>
    </row>
    <row r="88" spans="1:15" ht="12.75" x14ac:dyDescent="0.2">
      <c r="A88" s="938" t="str">
        <f t="shared" si="27"/>
        <v>SHPENZIME KORRENTE</v>
      </c>
      <c r="B88" s="939">
        <f t="shared" si="27"/>
        <v>0</v>
      </c>
      <c r="C88" s="939">
        <f t="shared" si="27"/>
        <v>0</v>
      </c>
      <c r="D88" s="939">
        <f t="shared" si="27"/>
        <v>0</v>
      </c>
      <c r="E88" s="939">
        <f>E34</f>
        <v>0</v>
      </c>
      <c r="F88" s="939">
        <f>F34</f>
        <v>0</v>
      </c>
      <c r="G88" s="940">
        <f>G34</f>
        <v>0</v>
      </c>
      <c r="H88" s="53"/>
      <c r="I88" s="17" t="str">
        <f>I34</f>
        <v>SHUMA E KËRKUAR NETO</v>
      </c>
      <c r="J88" s="18">
        <f t="shared" ref="J88:O88" si="31">B72-J82</f>
        <v>0</v>
      </c>
      <c r="K88" s="18">
        <f t="shared" si="31"/>
        <v>0</v>
      </c>
      <c r="L88" s="18">
        <f t="shared" si="31"/>
        <v>0</v>
      </c>
      <c r="M88" s="18">
        <f t="shared" si="31"/>
        <v>0</v>
      </c>
      <c r="N88" s="18">
        <f t="shared" si="31"/>
        <v>0</v>
      </c>
      <c r="O88" s="18">
        <f t="shared" si="31"/>
        <v>0</v>
      </c>
    </row>
    <row r="89" spans="1:15" ht="12.75" x14ac:dyDescent="0.2">
      <c r="A89" s="124" t="str">
        <f t="shared" si="27"/>
        <v>Pagat</v>
      </c>
      <c r="B89" s="941">
        <f t="shared" si="27"/>
        <v>600</v>
      </c>
      <c r="C89" s="942">
        <f t="shared" si="27"/>
        <v>0</v>
      </c>
      <c r="D89" s="943">
        <f t="shared" si="27"/>
        <v>0</v>
      </c>
      <c r="E89" s="37"/>
      <c r="F89" s="37"/>
      <c r="G89" s="37"/>
      <c r="H89" s="53"/>
      <c r="I89" s="53"/>
      <c r="J89" s="53"/>
      <c r="K89" s="53"/>
      <c r="L89" s="14"/>
      <c r="M89" s="54"/>
    </row>
    <row r="90" spans="1:15" ht="12.75" x14ac:dyDescent="0.2">
      <c r="A90" s="124" t="str">
        <f t="shared" si="27"/>
        <v>Sigurimet Shoqërore</v>
      </c>
      <c r="B90" s="941">
        <f t="shared" si="27"/>
        <v>601</v>
      </c>
      <c r="C90" s="942">
        <f t="shared" si="27"/>
        <v>0</v>
      </c>
      <c r="D90" s="943">
        <f t="shared" si="27"/>
        <v>0</v>
      </c>
      <c r="E90" s="37"/>
      <c r="F90" s="37"/>
      <c r="G90" s="37"/>
      <c r="H90" s="53"/>
    </row>
    <row r="91" spans="1:15" ht="12.75" x14ac:dyDescent="0.2">
      <c r="A91" s="124" t="str">
        <f t="shared" si="27"/>
        <v>Mallra dhe shërbime</v>
      </c>
      <c r="B91" s="941">
        <f t="shared" si="27"/>
        <v>602</v>
      </c>
      <c r="C91" s="942">
        <f t="shared" si="27"/>
        <v>0</v>
      </c>
      <c r="D91" s="943">
        <f t="shared" si="27"/>
        <v>0</v>
      </c>
      <c r="E91" s="37"/>
      <c r="F91" s="37"/>
      <c r="G91" s="37"/>
      <c r="H91" s="53"/>
      <c r="I91" s="252" t="str">
        <f>I37</f>
        <v>Angazhimet</v>
      </c>
      <c r="J91" s="1002" t="str">
        <f>J37</f>
        <v>Vlera Totale për Aktivitet</v>
      </c>
      <c r="K91" s="1003"/>
      <c r="L91" s="1004"/>
      <c r="M91" s="129">
        <f>VLOOKUP($A67,'(C5) Angazhimet'!$A$8:$F$168,4,FALSE)</f>
        <v>0</v>
      </c>
      <c r="N91" s="129">
        <f>VLOOKUP($A67,'(C5) Angazhimet'!$A$8:$F$168,5,FALSE)</f>
        <v>0</v>
      </c>
      <c r="O91" s="129">
        <f>VLOOKUP($A67,'(C5) Angazhimet'!$A$8:$F$168,6,FALSE)</f>
        <v>0</v>
      </c>
    </row>
    <row r="92" spans="1:15" ht="12.75" x14ac:dyDescent="0.2">
      <c r="A92" s="124" t="str">
        <f t="shared" si="27"/>
        <v>Subvencione</v>
      </c>
      <c r="B92" s="941">
        <f t="shared" si="27"/>
        <v>603</v>
      </c>
      <c r="C92" s="942">
        <f t="shared" si="27"/>
        <v>0</v>
      </c>
      <c r="D92" s="943">
        <f t="shared" si="27"/>
        <v>0</v>
      </c>
      <c r="E92" s="37"/>
      <c r="F92" s="37"/>
      <c r="G92" s="37"/>
      <c r="H92" s="53"/>
      <c r="I92" s="318" t="str">
        <f>I38</f>
        <v>Qëllime</v>
      </c>
      <c r="J92" s="1002" t="str">
        <f>J38</f>
        <v>Shpenzimet kapitale</v>
      </c>
      <c r="K92" s="1003"/>
      <c r="L92" s="1004"/>
      <c r="M92" s="128"/>
      <c r="N92" s="128"/>
      <c r="O92" s="132"/>
    </row>
    <row r="93" spans="1:15" ht="12.75" x14ac:dyDescent="0.2">
      <c r="A93" s="124" t="str">
        <f t="shared" si="27"/>
        <v>Të tjera transferta korrente të brendshme</v>
      </c>
      <c r="B93" s="941">
        <f t="shared" si="27"/>
        <v>604</v>
      </c>
      <c r="C93" s="942">
        <f t="shared" si="27"/>
        <v>0</v>
      </c>
      <c r="D93" s="943">
        <f t="shared" si="27"/>
        <v>0</v>
      </c>
      <c r="E93" s="37"/>
      <c r="F93" s="37"/>
      <c r="G93" s="37"/>
      <c r="H93" s="53"/>
      <c r="I93" s="315"/>
      <c r="J93" s="1002" t="str">
        <f>J39</f>
        <v>Mallra dhe shërbime</v>
      </c>
      <c r="K93" s="1003"/>
      <c r="L93" s="1004"/>
      <c r="M93" s="128"/>
      <c r="N93" s="128"/>
      <c r="O93" s="132"/>
    </row>
    <row r="94" spans="1:15" ht="12.75" x14ac:dyDescent="0.2">
      <c r="A94" s="124" t="str">
        <f t="shared" si="27"/>
        <v>Transferta korrente të huaja</v>
      </c>
      <c r="B94" s="941">
        <f t="shared" si="27"/>
        <v>605</v>
      </c>
      <c r="C94" s="942">
        <f t="shared" si="27"/>
        <v>0</v>
      </c>
      <c r="D94" s="943">
        <f t="shared" si="27"/>
        <v>0</v>
      </c>
      <c r="E94" s="37"/>
      <c r="F94" s="37"/>
      <c r="G94" s="37"/>
      <c r="H94" s="53"/>
      <c r="I94" s="315"/>
      <c r="J94" s="1002" t="str">
        <f>J40</f>
        <v>Qëllime të mëtejshme</v>
      </c>
      <c r="K94" s="1003"/>
      <c r="L94" s="1004"/>
      <c r="M94" s="128"/>
      <c r="N94" s="128"/>
      <c r="O94" s="132"/>
    </row>
    <row r="95" spans="1:15" ht="12.75" x14ac:dyDescent="0.2">
      <c r="A95" s="124" t="str">
        <f t="shared" si="27"/>
        <v>Transferta për Buxhetet Familiare dhe Individët</v>
      </c>
      <c r="B95" s="941">
        <f t="shared" si="27"/>
        <v>606</v>
      </c>
      <c r="C95" s="942">
        <f t="shared" si="27"/>
        <v>0</v>
      </c>
      <c r="D95" s="943">
        <f t="shared" si="27"/>
        <v>0</v>
      </c>
      <c r="E95" s="37"/>
      <c r="F95" s="37"/>
      <c r="G95" s="37"/>
      <c r="H95" s="53"/>
      <c r="I95" s="315"/>
      <c r="J95" s="998"/>
      <c r="K95" s="998"/>
      <c r="L95" s="998"/>
      <c r="M95" s="344" t="str">
        <f>IF(SUM(M92:M94)=M91,"OK","STOP")</f>
        <v>OK</v>
      </c>
      <c r="N95" s="344" t="str">
        <f>IF(SUM(N92:N94)=N91,"OK","STOP")</f>
        <v>OK</v>
      </c>
      <c r="O95" s="344" t="str">
        <f>IF(SUM(O92:O94)=O91,"OK","STOP")</f>
        <v>OK</v>
      </c>
    </row>
    <row r="96" spans="1:15" ht="12.75" x14ac:dyDescent="0.2">
      <c r="A96" s="648" t="str">
        <f t="shared" si="27"/>
        <v>Shpenzimet kapitale</v>
      </c>
      <c r="B96" s="968" t="str">
        <f t="shared" si="27"/>
        <v>230 / 231</v>
      </c>
      <c r="C96" s="969">
        <f t="shared" si="27"/>
        <v>0</v>
      </c>
      <c r="D96" s="970">
        <f t="shared" si="27"/>
        <v>0</v>
      </c>
      <c r="E96" s="129"/>
      <c r="F96" s="129"/>
      <c r="G96" s="129"/>
      <c r="H96" s="53"/>
      <c r="I96" s="421" t="str">
        <f>I43</f>
        <v>Shpjegimet teknike</v>
      </c>
      <c r="J96" s="10"/>
      <c r="K96" s="10"/>
      <c r="L96" s="10"/>
      <c r="M96" s="10"/>
      <c r="N96" s="10"/>
      <c r="O96" s="10"/>
    </row>
    <row r="97" spans="1:15" ht="12.75" x14ac:dyDescent="0.2">
      <c r="A97" s="124" t="str">
        <f t="shared" si="27"/>
        <v>Rezerva</v>
      </c>
      <c r="B97" s="941">
        <f t="shared" si="27"/>
        <v>609</v>
      </c>
      <c r="C97" s="942">
        <f t="shared" si="27"/>
        <v>0</v>
      </c>
      <c r="D97" s="943">
        <f t="shared" si="27"/>
        <v>0</v>
      </c>
      <c r="E97" s="37"/>
      <c r="F97" s="37"/>
      <c r="G97" s="37"/>
      <c r="H97" s="53"/>
      <c r="I97" s="419">
        <f>M70</f>
        <v>2022</v>
      </c>
      <c r="J97" s="983"/>
      <c r="K97" s="984"/>
      <c r="L97" s="984"/>
      <c r="M97" s="984"/>
      <c r="N97" s="984"/>
      <c r="O97" s="985"/>
    </row>
    <row r="98" spans="1:15" ht="12.75" x14ac:dyDescent="0.2">
      <c r="A98" s="124" t="str">
        <f t="shared" si="27"/>
        <v>Interesa per kredi direkte ose bono</v>
      </c>
      <c r="B98" s="971">
        <f t="shared" si="27"/>
        <v>650</v>
      </c>
      <c r="C98" s="972">
        <f t="shared" si="27"/>
        <v>0</v>
      </c>
      <c r="D98" s="973">
        <f t="shared" si="27"/>
        <v>0</v>
      </c>
      <c r="E98" s="37"/>
      <c r="F98" s="37"/>
      <c r="G98" s="37"/>
      <c r="H98" s="53"/>
      <c r="I98" s="420"/>
      <c r="J98" s="986"/>
      <c r="K98" s="987"/>
      <c r="L98" s="987"/>
      <c r="M98" s="987"/>
      <c r="N98" s="987"/>
      <c r="O98" s="988"/>
    </row>
    <row r="99" spans="1:15" ht="12.75" x14ac:dyDescent="0.2">
      <c r="A99" s="252" t="str">
        <f>A45</f>
        <v>Të tjera</v>
      </c>
      <c r="B99" s="941" t="str">
        <f>B45</f>
        <v>69 / ?</v>
      </c>
      <c r="C99" s="942">
        <f>C45</f>
        <v>0</v>
      </c>
      <c r="D99" s="439" t="str">
        <f>IF(OR(E99&lt;0,F99&lt;0,G99&lt;0),"STOP","OK!")</f>
        <v>OK!</v>
      </c>
      <c r="E99" s="130">
        <f>-E87+E72-(SUM(E89:E98))</f>
        <v>0</v>
      </c>
      <c r="F99" s="308">
        <f t="shared" ref="F99:G99" si="32">-F87+F72-(SUM(F89:F98))</f>
        <v>0</v>
      </c>
      <c r="G99" s="308">
        <f t="shared" si="32"/>
        <v>0</v>
      </c>
      <c r="H99" s="53"/>
      <c r="I99" s="419">
        <f>N70</f>
        <v>2023</v>
      </c>
      <c r="J99" s="983"/>
      <c r="K99" s="984"/>
      <c r="L99" s="984"/>
      <c r="M99" s="984"/>
      <c r="N99" s="984"/>
      <c r="O99" s="985"/>
    </row>
    <row r="100" spans="1:15" ht="12.75" x14ac:dyDescent="0.2">
      <c r="A100" s="124" t="str">
        <f>A46</f>
        <v>SHPENZIME KORRENTE</v>
      </c>
      <c r="B100" s="974"/>
      <c r="C100" s="975"/>
      <c r="D100" s="976"/>
      <c r="E100" s="129">
        <f>SUM(E89:E99)</f>
        <v>0</v>
      </c>
      <c r="F100" s="129">
        <f t="shared" ref="F100:G100" si="33">SUM(F89:F99)</f>
        <v>0</v>
      </c>
      <c r="G100" s="129">
        <f t="shared" si="33"/>
        <v>0</v>
      </c>
      <c r="H100" s="53"/>
      <c r="I100" s="420"/>
      <c r="J100" s="989"/>
      <c r="K100" s="990"/>
      <c r="L100" s="990"/>
      <c r="M100" s="990"/>
      <c r="N100" s="990"/>
      <c r="O100" s="991"/>
    </row>
    <row r="101" spans="1:15" ht="12.75" x14ac:dyDescent="0.2">
      <c r="A101" s="125"/>
      <c r="B101" s="210"/>
      <c r="C101" s="126"/>
      <c r="D101" s="126"/>
      <c r="E101" s="10"/>
      <c r="F101" s="10"/>
      <c r="G101" s="133"/>
      <c r="H101" s="53"/>
      <c r="I101" s="419">
        <f>O70</f>
        <v>2024</v>
      </c>
      <c r="J101" s="983"/>
      <c r="K101" s="984"/>
      <c r="L101" s="984"/>
      <c r="M101" s="984"/>
      <c r="N101" s="984"/>
      <c r="O101" s="985"/>
    </row>
    <row r="102" spans="1:15" ht="12.75" x14ac:dyDescent="0.2">
      <c r="A102" s="137" t="str">
        <f>A48</f>
        <v>SHPENZIME TË PRITSHME</v>
      </c>
      <c r="B102" s="34">
        <f>B72</f>
        <v>0</v>
      </c>
      <c r="C102" s="34">
        <f t="shared" ref="C102:D102" si="34">C72</f>
        <v>0</v>
      </c>
      <c r="D102" s="34">
        <f t="shared" si="34"/>
        <v>0</v>
      </c>
      <c r="E102" s="129">
        <f>E87+E100</f>
        <v>0</v>
      </c>
      <c r="F102" s="129">
        <f>F87+F100</f>
        <v>0</v>
      </c>
      <c r="G102" s="129">
        <f t="shared" ref="G102" si="35">G87+G100</f>
        <v>0</v>
      </c>
      <c r="H102" s="53"/>
      <c r="I102" s="420"/>
      <c r="J102" s="989"/>
      <c r="K102" s="990"/>
      <c r="L102" s="990"/>
      <c r="M102" s="990"/>
      <c r="N102" s="990"/>
      <c r="O102" s="991"/>
    </row>
    <row r="104" spans="1:15" ht="17.25" hidden="1" customHeight="1" x14ac:dyDescent="0.2"/>
    <row r="105" spans="1:15" ht="17.25" hidden="1" customHeight="1" x14ac:dyDescent="0.2">
      <c r="A105" s="213" t="str">
        <f t="shared" ref="A105:O105" si="36">A66</f>
        <v>Nënfunksioni 13</v>
      </c>
      <c r="B105" s="937" t="str">
        <f t="shared" si="36"/>
        <v>056 Mbrojtja e mjedisit</v>
      </c>
      <c r="C105" s="937">
        <f t="shared" si="36"/>
        <v>0</v>
      </c>
      <c r="D105" s="937">
        <f t="shared" si="36"/>
        <v>0</v>
      </c>
      <c r="E105" s="937">
        <f t="shared" si="36"/>
        <v>0</v>
      </c>
      <c r="F105" s="937">
        <f t="shared" si="36"/>
        <v>0</v>
      </c>
      <c r="G105" s="937">
        <f t="shared" si="36"/>
        <v>0</v>
      </c>
      <c r="H105" s="937">
        <f t="shared" si="36"/>
        <v>0</v>
      </c>
      <c r="I105" s="937">
        <f t="shared" si="36"/>
        <v>0</v>
      </c>
      <c r="J105" s="937">
        <f t="shared" si="36"/>
        <v>0</v>
      </c>
      <c r="K105" s="937">
        <f t="shared" si="36"/>
        <v>0</v>
      </c>
      <c r="L105" s="937">
        <f t="shared" si="36"/>
        <v>0</v>
      </c>
      <c r="M105" s="937">
        <f t="shared" si="36"/>
        <v>0</v>
      </c>
      <c r="N105" s="937">
        <f t="shared" si="36"/>
        <v>0</v>
      </c>
      <c r="O105" s="937">
        <f t="shared" si="36"/>
        <v>0</v>
      </c>
    </row>
    <row r="106" spans="1:15" ht="17.25" hidden="1" customHeight="1" x14ac:dyDescent="0.2">
      <c r="A106" s="276" t="str">
        <f>A7</f>
        <v>Programi 13b</v>
      </c>
      <c r="B106" s="937" t="str">
        <f>C7</f>
        <v>Administrimi i resurseve ujore</v>
      </c>
      <c r="C106" s="937" t="e">
        <f>#REF!</f>
        <v>#REF!</v>
      </c>
      <c r="D106" s="937" t="e">
        <f>#REF!</f>
        <v>#REF!</v>
      </c>
      <c r="E106" s="937" t="e">
        <f>#REF!</f>
        <v>#REF!</v>
      </c>
      <c r="F106" s="937" t="e">
        <f>#REF!</f>
        <v>#REF!</v>
      </c>
      <c r="G106" s="937" t="e">
        <f>#REF!</f>
        <v>#REF!</v>
      </c>
      <c r="H106" s="937" t="e">
        <f>#REF!</f>
        <v>#REF!</v>
      </c>
      <c r="I106" s="937" t="e">
        <f>#REF!</f>
        <v>#REF!</v>
      </c>
      <c r="J106" s="937" t="e">
        <f>#REF!</f>
        <v>#REF!</v>
      </c>
      <c r="K106" s="937" t="e">
        <f>#REF!</f>
        <v>#REF!</v>
      </c>
      <c r="L106" s="937" t="e">
        <f>#REF!</f>
        <v>#REF!</v>
      </c>
      <c r="M106" s="937" t="e">
        <f>#REF!</f>
        <v>#REF!</v>
      </c>
      <c r="N106" s="937" t="e">
        <f>#REF!</f>
        <v>#REF!</v>
      </c>
      <c r="O106" s="937" t="e">
        <f>#REF!</f>
        <v>#REF!</v>
      </c>
    </row>
    <row r="107" spans="1:15" ht="17.25" hidden="1" customHeight="1" x14ac:dyDescent="0.2">
      <c r="A107" s="646" t="str">
        <f>'(B3) Struktura Funksionale'!B73</f>
        <v>05640</v>
      </c>
      <c r="B107" s="568"/>
      <c r="C107" s="568"/>
      <c r="D107" s="568"/>
      <c r="E107" s="568"/>
      <c r="F107" s="568"/>
      <c r="G107" s="568"/>
      <c r="H107" s="568"/>
      <c r="I107" s="568"/>
      <c r="J107" s="568"/>
      <c r="K107" s="568"/>
      <c r="L107" s="568"/>
      <c r="M107" s="568"/>
      <c r="N107" s="568"/>
      <c r="O107" s="569"/>
    </row>
    <row r="108" spans="1:15" ht="24.75" hidden="1" customHeight="1" x14ac:dyDescent="0.2">
      <c r="A108" s="964" t="str">
        <f t="shared" ref="A108:G108" si="37">A69</f>
        <v>SHPENZIME TË PRITSHME</v>
      </c>
      <c r="B108" s="965">
        <f t="shared" si="37"/>
        <v>0</v>
      </c>
      <c r="C108" s="965">
        <f t="shared" si="37"/>
        <v>0</v>
      </c>
      <c r="D108" s="965">
        <f t="shared" si="37"/>
        <v>0</v>
      </c>
      <c r="E108" s="965">
        <f t="shared" si="37"/>
        <v>0</v>
      </c>
      <c r="F108" s="965">
        <f t="shared" si="37"/>
        <v>0</v>
      </c>
      <c r="G108" s="966">
        <f t="shared" si="37"/>
        <v>0</v>
      </c>
      <c r="H108" s="131"/>
      <c r="I108" s="967" t="str">
        <f t="shared" ref="I108:O108" si="38">I69</f>
        <v xml:space="preserve">TË ARDHURAT E PRITSHME </v>
      </c>
      <c r="J108" s="965">
        <f t="shared" si="38"/>
        <v>0</v>
      </c>
      <c r="K108" s="965">
        <f t="shared" si="38"/>
        <v>0</v>
      </c>
      <c r="L108" s="965">
        <f t="shared" si="38"/>
        <v>0</v>
      </c>
      <c r="M108" s="965">
        <f t="shared" si="38"/>
        <v>0</v>
      </c>
      <c r="N108" s="965">
        <f t="shared" si="38"/>
        <v>0</v>
      </c>
      <c r="O108" s="966">
        <f t="shared" si="38"/>
        <v>0</v>
      </c>
    </row>
    <row r="109" spans="1:15" ht="21" hidden="1" customHeight="1" x14ac:dyDescent="0.2">
      <c r="A109" s="211"/>
      <c r="B109" s="417">
        <f t="shared" ref="B109:G109" si="39">B70</f>
        <v>2019</v>
      </c>
      <c r="C109" s="417">
        <f t="shared" si="39"/>
        <v>2020</v>
      </c>
      <c r="D109" s="417">
        <f t="shared" si="39"/>
        <v>2021</v>
      </c>
      <c r="E109" s="251">
        <f t="shared" si="39"/>
        <v>2022</v>
      </c>
      <c r="F109" s="251">
        <f t="shared" si="39"/>
        <v>2023</v>
      </c>
      <c r="G109" s="251">
        <f t="shared" si="39"/>
        <v>2024</v>
      </c>
      <c r="H109" s="212"/>
      <c r="I109" s="414"/>
      <c r="J109" s="417">
        <f t="shared" ref="J109:O109" si="40">J70</f>
        <v>2019</v>
      </c>
      <c r="K109" s="417">
        <f t="shared" si="40"/>
        <v>2020</v>
      </c>
      <c r="L109" s="417">
        <f t="shared" si="40"/>
        <v>2021</v>
      </c>
      <c r="M109" s="251">
        <f t="shared" si="40"/>
        <v>2022</v>
      </c>
      <c r="N109" s="251">
        <f t="shared" si="40"/>
        <v>2023</v>
      </c>
      <c r="O109" s="251">
        <f t="shared" si="40"/>
        <v>2024</v>
      </c>
    </row>
    <row r="110" spans="1:15" ht="12.75" hidden="1" x14ac:dyDescent="0.2">
      <c r="A110" s="423"/>
      <c r="B110" s="391"/>
      <c r="C110" s="425"/>
      <c r="D110" s="426"/>
      <c r="E110" s="349"/>
      <c r="F110" s="349"/>
      <c r="G110" s="350"/>
      <c r="H110" s="131"/>
      <c r="I110" s="423"/>
      <c r="J110" s="424"/>
      <c r="K110" s="347"/>
      <c r="L110" s="348"/>
      <c r="M110" s="349"/>
      <c r="N110" s="349"/>
      <c r="O110" s="350"/>
    </row>
    <row r="111" spans="1:15" ht="12.75" hidden="1" x14ac:dyDescent="0.2">
      <c r="A111" s="137" t="str">
        <f>A72</f>
        <v>SHPENZIME TË PRITSHME</v>
      </c>
      <c r="B111" s="34">
        <f>VLOOKUP(A106,'(C1) Shpenzimet vitet e kaluara'!A$9:O$177,5,FALSE)</f>
        <v>0</v>
      </c>
      <c r="C111" s="34">
        <f>VLOOKUP(A106,'(C1) Shpenzimet vitet e kaluara'!A$9:O$177,9,FALSE)</f>
        <v>0</v>
      </c>
      <c r="D111" s="34">
        <f>VLOOKUP(A106,'(C1) Shpenzimet vitet e kaluara'!A$9:O$177,13,FALSE)</f>
        <v>0</v>
      </c>
      <c r="E111" s="37"/>
      <c r="F111" s="37"/>
      <c r="G111" s="37"/>
      <c r="H111" s="131"/>
      <c r="I111" s="938" t="str">
        <f t="shared" ref="I111:O111" si="41">I72</f>
        <v>VLERËSIM I ARDHURAVE NGA TARIFAT</v>
      </c>
      <c r="J111" s="939">
        <f t="shared" si="41"/>
        <v>0</v>
      </c>
      <c r="K111" s="939">
        <f t="shared" si="41"/>
        <v>0</v>
      </c>
      <c r="L111" s="939">
        <f t="shared" si="41"/>
        <v>0</v>
      </c>
      <c r="M111" s="939">
        <f t="shared" si="41"/>
        <v>0</v>
      </c>
      <c r="N111" s="939">
        <f t="shared" si="41"/>
        <v>0</v>
      </c>
      <c r="O111" s="940">
        <f t="shared" si="41"/>
        <v>0</v>
      </c>
    </row>
    <row r="112" spans="1:15" ht="12.75" hidden="1" x14ac:dyDescent="0.2">
      <c r="A112" s="125"/>
      <c r="B112" s="210"/>
      <c r="C112" s="126"/>
      <c r="D112" s="126"/>
      <c r="E112" s="10"/>
      <c r="F112" s="10"/>
      <c r="G112" s="133"/>
      <c r="H112" s="10"/>
      <c r="I112" s="137" t="str">
        <f>I73</f>
        <v>VLERËSIM I ARDHURAVE NGA TARIFAT</v>
      </c>
      <c r="J112" s="35">
        <f>VLOOKUP($A106,'(C1) Shpenzimet vitet e kaluara'!$A$9:$O$177,6,FALSE)</f>
        <v>0</v>
      </c>
      <c r="K112" s="35">
        <f>VLOOKUP($A106,'(C1) Shpenzimet vitet e kaluara'!$A$9:$O$177,10,FALSE)</f>
        <v>0</v>
      </c>
      <c r="L112" s="35">
        <f>VLOOKUP($A106,'(C1) Shpenzimet vitet e kaluara'!$A$9:$O$177,14,FALSE)</f>
        <v>0</v>
      </c>
      <c r="M112" s="37"/>
      <c r="N112" s="37"/>
      <c r="O112" s="37"/>
    </row>
    <row r="113" spans="1:15" ht="12.75" hidden="1" x14ac:dyDescent="0.2">
      <c r="A113" s="944" t="str">
        <f t="shared" ref="A113:G114" si="42">A74</f>
        <v>SHPENZIME TË PRITSHME</v>
      </c>
      <c r="B113" s="945">
        <f t="shared" si="42"/>
        <v>0</v>
      </c>
      <c r="C113" s="945">
        <f t="shared" si="42"/>
        <v>0</v>
      </c>
      <c r="D113" s="945">
        <f t="shared" si="42"/>
        <v>0</v>
      </c>
      <c r="E113" s="945">
        <f t="shared" si="42"/>
        <v>0</v>
      </c>
      <c r="F113" s="945">
        <f t="shared" si="42"/>
        <v>0</v>
      </c>
      <c r="G113" s="946">
        <f t="shared" si="42"/>
        <v>0</v>
      </c>
      <c r="H113" s="10"/>
    </row>
    <row r="114" spans="1:15" ht="12.75" hidden="1" x14ac:dyDescent="0.2">
      <c r="A114" s="938" t="str">
        <f t="shared" si="42"/>
        <v>KOSTO DIREKTE PËR PROJEKTET DHE SHPENZIMET KAPITALE</v>
      </c>
      <c r="B114" s="939">
        <f t="shared" si="42"/>
        <v>0</v>
      </c>
      <c r="C114" s="939">
        <f t="shared" si="42"/>
        <v>0</v>
      </c>
      <c r="D114" s="939">
        <f t="shared" si="42"/>
        <v>0</v>
      </c>
      <c r="E114" s="939">
        <f t="shared" si="42"/>
        <v>0</v>
      </c>
      <c r="F114" s="939">
        <f t="shared" si="42"/>
        <v>0</v>
      </c>
      <c r="G114" s="940">
        <f t="shared" si="42"/>
        <v>0</v>
      </c>
      <c r="H114" s="31"/>
      <c r="I114" s="938" t="str">
        <f t="shared" ref="I114:I119" si="43">I75</f>
        <v>VLERËSIMI I TË ARDHURAVE ME DESTINACION</v>
      </c>
      <c r="J114" s="939"/>
      <c r="K114" s="939"/>
      <c r="L114" s="939"/>
      <c r="M114" s="939"/>
      <c r="N114" s="939"/>
      <c r="O114" s="940"/>
    </row>
    <row r="115" spans="1:15" ht="12.75" hidden="1" x14ac:dyDescent="0.2">
      <c r="A115" s="124" t="str">
        <f t="shared" ref="A115:D137" si="44">A76</f>
        <v>Pagat</v>
      </c>
      <c r="B115" s="941">
        <f t="shared" si="44"/>
        <v>600</v>
      </c>
      <c r="C115" s="942">
        <f t="shared" si="44"/>
        <v>0</v>
      </c>
      <c r="D115" s="943">
        <f t="shared" si="44"/>
        <v>0</v>
      </c>
      <c r="E115" s="129"/>
      <c r="F115" s="129"/>
      <c r="G115" s="129"/>
      <c r="H115" s="31"/>
      <c r="I115" s="390" t="str">
        <f t="shared" si="43"/>
        <v>Transferta e kushtëzuar</v>
      </c>
      <c r="J115" s="387"/>
      <c r="K115" s="389"/>
      <c r="L115" s="388"/>
      <c r="M115" s="128"/>
      <c r="N115" s="128"/>
      <c r="O115" s="132"/>
    </row>
    <row r="116" spans="1:15" ht="12.75" hidden="1" x14ac:dyDescent="0.2">
      <c r="A116" s="124" t="str">
        <f t="shared" si="44"/>
        <v>Sigurimet Shoqërore</v>
      </c>
      <c r="B116" s="941">
        <f t="shared" si="44"/>
        <v>601</v>
      </c>
      <c r="C116" s="942">
        <f t="shared" si="44"/>
        <v>0</v>
      </c>
      <c r="D116" s="943">
        <f t="shared" si="44"/>
        <v>0</v>
      </c>
      <c r="E116" s="129"/>
      <c r="F116" s="129"/>
      <c r="G116" s="129"/>
      <c r="H116" s="31"/>
      <c r="I116" s="390" t="str">
        <f t="shared" si="43"/>
        <v>Trasferta Specifike</v>
      </c>
      <c r="J116" s="387"/>
      <c r="K116" s="389"/>
      <c r="L116" s="388"/>
      <c r="M116" s="128"/>
      <c r="N116" s="128"/>
      <c r="O116" s="132"/>
    </row>
    <row r="117" spans="1:15" ht="12.75" hidden="1" x14ac:dyDescent="0.2">
      <c r="A117" s="124" t="str">
        <f t="shared" si="44"/>
        <v>Mallra dhe shërbime</v>
      </c>
      <c r="B117" s="941">
        <f t="shared" si="44"/>
        <v>602</v>
      </c>
      <c r="C117" s="942">
        <f t="shared" si="44"/>
        <v>0</v>
      </c>
      <c r="D117" s="943">
        <f t="shared" si="44"/>
        <v>0</v>
      </c>
      <c r="E117" s="129"/>
      <c r="F117" s="129"/>
      <c r="G117" s="129"/>
      <c r="H117" s="53"/>
      <c r="I117" s="390" t="str">
        <f t="shared" si="43"/>
        <v>Trashëgimi me destinacion</v>
      </c>
      <c r="J117" s="387"/>
      <c r="K117" s="389"/>
      <c r="L117" s="388"/>
      <c r="M117" s="302">
        <f>VLOOKUP($A106,'(C4) Trashëgimi me destinacion'!$A$8:$F$168,4,FALSE)</f>
        <v>0</v>
      </c>
      <c r="N117" s="548">
        <f>VLOOKUP($A106,'(C4) Trashëgimi me destinacion'!$A$8:$F$168,5,FALSE)</f>
        <v>0</v>
      </c>
      <c r="O117" s="548">
        <f>VLOOKUP($A106,'(C4) Trashëgimi me destinacion'!$A$8:$F$168,6,FALSE)</f>
        <v>0</v>
      </c>
    </row>
    <row r="118" spans="1:15" ht="12.75" hidden="1" x14ac:dyDescent="0.2">
      <c r="A118" s="124" t="str">
        <f t="shared" si="44"/>
        <v>Subvencione</v>
      </c>
      <c r="B118" s="941">
        <f t="shared" si="44"/>
        <v>603</v>
      </c>
      <c r="C118" s="942">
        <f t="shared" si="44"/>
        <v>0</v>
      </c>
      <c r="D118" s="943">
        <f t="shared" si="44"/>
        <v>0</v>
      </c>
      <c r="E118" s="129"/>
      <c r="F118" s="129"/>
      <c r="G118" s="129"/>
      <c r="H118" s="8"/>
      <c r="I118" s="390" t="str">
        <f t="shared" si="43"/>
        <v>Burime të tjera (përfshirë gjobat)</v>
      </c>
      <c r="J118" s="387"/>
      <c r="K118" s="389"/>
      <c r="L118" s="388"/>
      <c r="M118" s="128"/>
      <c r="N118" s="128"/>
      <c r="O118" s="132"/>
    </row>
    <row r="119" spans="1:15" ht="12.75" hidden="1" x14ac:dyDescent="0.2">
      <c r="A119" s="124" t="str">
        <f t="shared" si="44"/>
        <v>Të tjera transferta korrente të brendshme</v>
      </c>
      <c r="B119" s="941">
        <f t="shared" si="44"/>
        <v>604</v>
      </c>
      <c r="C119" s="942">
        <f t="shared" si="44"/>
        <v>0</v>
      </c>
      <c r="D119" s="943">
        <f t="shared" si="44"/>
        <v>0</v>
      </c>
      <c r="E119" s="129"/>
      <c r="F119" s="129"/>
      <c r="G119" s="129"/>
      <c r="H119" s="53"/>
      <c r="I119" s="390" t="str">
        <f t="shared" si="43"/>
        <v>VLERËSIMI I TË ARDHURAVE ME DESTINACION</v>
      </c>
      <c r="J119" s="35">
        <f>VLOOKUP($A106,'(C1) Shpenzimet vitet e kaluara'!$A$9:$O$177,7,FALSE)</f>
        <v>0</v>
      </c>
      <c r="K119" s="35">
        <f>VLOOKUP($A106,'(C1) Shpenzimet vitet e kaluara'!$A$9:$O$177,11,FALSE)</f>
        <v>0</v>
      </c>
      <c r="L119" s="35">
        <f>VLOOKUP($A106,'(C1) Shpenzimet vitet e kaluara'!$A$9:$O$177,15,FALSE)</f>
        <v>0</v>
      </c>
      <c r="M119" s="129">
        <f>SUM(M115:M118)</f>
        <v>0</v>
      </c>
      <c r="N119" s="129">
        <f t="shared" ref="N119:O119" si="45">SUM(N115:N118)</f>
        <v>0</v>
      </c>
      <c r="O119" s="129">
        <f t="shared" si="45"/>
        <v>0</v>
      </c>
    </row>
    <row r="120" spans="1:15" ht="12.75" hidden="1" x14ac:dyDescent="0.2">
      <c r="A120" s="124" t="str">
        <f t="shared" si="44"/>
        <v>Transferta korrente të huaja</v>
      </c>
      <c r="B120" s="941">
        <f t="shared" si="44"/>
        <v>605</v>
      </c>
      <c r="C120" s="942">
        <f t="shared" si="44"/>
        <v>0</v>
      </c>
      <c r="D120" s="943">
        <f t="shared" si="44"/>
        <v>0</v>
      </c>
      <c r="E120" s="129"/>
      <c r="F120" s="129"/>
      <c r="G120" s="129"/>
      <c r="H120" s="53"/>
    </row>
    <row r="121" spans="1:15" ht="12.75" hidden="1" x14ac:dyDescent="0.2">
      <c r="A121" s="124" t="str">
        <f t="shared" si="44"/>
        <v>Transferta për Buxhetet Familiare dhe Individët</v>
      </c>
      <c r="B121" s="941">
        <f t="shared" si="44"/>
        <v>606</v>
      </c>
      <c r="C121" s="942">
        <f t="shared" si="44"/>
        <v>0</v>
      </c>
      <c r="D121" s="943">
        <f t="shared" si="44"/>
        <v>0</v>
      </c>
      <c r="E121" s="129"/>
      <c r="F121" s="129"/>
      <c r="G121" s="129"/>
      <c r="H121" s="53"/>
      <c r="I121" s="137" t="str">
        <f>I82</f>
        <v xml:space="preserve">TË ARDHURAT E PRITSHME </v>
      </c>
      <c r="J121" s="34">
        <f>J112+J119</f>
        <v>0</v>
      </c>
      <c r="K121" s="34">
        <f>K112+K119</f>
        <v>0</v>
      </c>
      <c r="L121" s="34">
        <f>L112+L119</f>
        <v>0</v>
      </c>
      <c r="M121" s="129">
        <f>M119+M112</f>
        <v>0</v>
      </c>
      <c r="N121" s="129">
        <f>N119+N112</f>
        <v>0</v>
      </c>
      <c r="O121" s="129">
        <f>O119+O112</f>
        <v>0</v>
      </c>
    </row>
    <row r="122" spans="1:15" ht="12.75" hidden="1" x14ac:dyDescent="0.2">
      <c r="A122" s="124" t="str">
        <f t="shared" si="44"/>
        <v>Shpenzimet kapitale</v>
      </c>
      <c r="B122" s="941" t="str">
        <f t="shared" si="44"/>
        <v>230 / 231</v>
      </c>
      <c r="C122" s="942">
        <f t="shared" si="44"/>
        <v>0</v>
      </c>
      <c r="D122" s="943">
        <f t="shared" si="44"/>
        <v>0</v>
      </c>
      <c r="E122" s="37"/>
      <c r="F122" s="37"/>
      <c r="G122" s="37"/>
      <c r="H122" s="53"/>
    </row>
    <row r="123" spans="1:15" ht="12.75" hidden="1" x14ac:dyDescent="0.2">
      <c r="A123" s="124" t="str">
        <f t="shared" si="44"/>
        <v>Rezerva</v>
      </c>
      <c r="B123" s="941">
        <f t="shared" si="44"/>
        <v>609</v>
      </c>
      <c r="C123" s="942">
        <f t="shared" si="44"/>
        <v>0</v>
      </c>
      <c r="D123" s="943">
        <f t="shared" si="44"/>
        <v>0</v>
      </c>
      <c r="E123" s="129"/>
      <c r="F123" s="129"/>
      <c r="G123" s="129"/>
      <c r="H123" s="53"/>
    </row>
    <row r="124" spans="1:15" ht="12.75" hidden="1" x14ac:dyDescent="0.2">
      <c r="A124" s="124" t="str">
        <f t="shared" si="44"/>
        <v>Interesa per kredi direkte ose bono</v>
      </c>
      <c r="B124" s="941">
        <f t="shared" si="44"/>
        <v>650</v>
      </c>
      <c r="C124" s="942">
        <f t="shared" si="44"/>
        <v>0</v>
      </c>
      <c r="D124" s="943">
        <f t="shared" si="44"/>
        <v>0</v>
      </c>
      <c r="E124" s="129"/>
      <c r="F124" s="129"/>
      <c r="G124" s="129"/>
      <c r="H124" s="53"/>
    </row>
    <row r="125" spans="1:15" ht="12.75" hidden="1" x14ac:dyDescent="0.2">
      <c r="A125" s="124" t="str">
        <f t="shared" si="44"/>
        <v>Të tjera</v>
      </c>
      <c r="B125" s="941" t="str">
        <f t="shared" si="44"/>
        <v>69 / ?</v>
      </c>
      <c r="C125" s="942">
        <f t="shared" si="44"/>
        <v>0</v>
      </c>
      <c r="D125" s="943">
        <f t="shared" si="44"/>
        <v>0</v>
      </c>
      <c r="E125" s="129"/>
      <c r="F125" s="129"/>
      <c r="G125" s="129"/>
      <c r="H125" s="53"/>
      <c r="I125" s="947" t="str">
        <f t="shared" ref="I125:O126" si="46">I86</f>
        <v>SHUMA E KËRKUAR NETO</v>
      </c>
      <c r="J125" s="948">
        <f t="shared" si="46"/>
        <v>0</v>
      </c>
      <c r="K125" s="948">
        <f t="shared" si="46"/>
        <v>0</v>
      </c>
      <c r="L125" s="948">
        <f t="shared" si="46"/>
        <v>0</v>
      </c>
      <c r="M125" s="948">
        <f t="shared" si="46"/>
        <v>0</v>
      </c>
      <c r="N125" s="948">
        <f t="shared" si="46"/>
        <v>0</v>
      </c>
      <c r="O125" s="949">
        <f t="shared" si="46"/>
        <v>0</v>
      </c>
    </row>
    <row r="126" spans="1:15" ht="12.75" hidden="1" customHeight="1" x14ac:dyDescent="0.2">
      <c r="A126" s="306" t="str">
        <f t="shared" si="44"/>
        <v>KOSTO DIREKTE PËR PROJEKTET DHE SHPENZIMET KAPITALE</v>
      </c>
      <c r="B126" s="941">
        <f t="shared" si="44"/>
        <v>0</v>
      </c>
      <c r="C126" s="942">
        <f t="shared" si="44"/>
        <v>0</v>
      </c>
      <c r="D126" s="943">
        <f t="shared" si="44"/>
        <v>0</v>
      </c>
      <c r="E126" s="129">
        <f>SUM(E115:E125)</f>
        <v>0</v>
      </c>
      <c r="F126" s="129">
        <f t="shared" ref="F126:G126" si="47">SUM(F115:F125)</f>
        <v>0</v>
      </c>
      <c r="G126" s="129">
        <f t="shared" si="47"/>
        <v>0</v>
      </c>
      <c r="H126" s="53"/>
      <c r="I126" s="950">
        <f t="shared" si="46"/>
        <v>0</v>
      </c>
      <c r="J126" s="951">
        <f t="shared" si="46"/>
        <v>0</v>
      </c>
      <c r="K126" s="951">
        <f t="shared" si="46"/>
        <v>0</v>
      </c>
      <c r="L126" s="951">
        <f t="shared" si="46"/>
        <v>0</v>
      </c>
      <c r="M126" s="951">
        <f t="shared" si="46"/>
        <v>0</v>
      </c>
      <c r="N126" s="951">
        <f t="shared" si="46"/>
        <v>0</v>
      </c>
      <c r="O126" s="952">
        <f t="shared" si="46"/>
        <v>0</v>
      </c>
    </row>
    <row r="127" spans="1:15" ht="12.75" hidden="1" x14ac:dyDescent="0.2">
      <c r="A127" s="938" t="str">
        <f t="shared" si="44"/>
        <v>SHPENZIME KORRENTE</v>
      </c>
      <c r="B127" s="939">
        <f t="shared" si="44"/>
        <v>0</v>
      </c>
      <c r="C127" s="939">
        <f t="shared" si="44"/>
        <v>0</v>
      </c>
      <c r="D127" s="939">
        <f t="shared" si="44"/>
        <v>0</v>
      </c>
      <c r="E127" s="939">
        <f>E88</f>
        <v>0</v>
      </c>
      <c r="F127" s="939">
        <f>F88</f>
        <v>0</v>
      </c>
      <c r="G127" s="940">
        <f>G88</f>
        <v>0</v>
      </c>
      <c r="H127" s="53"/>
      <c r="I127" s="17" t="str">
        <f>I88</f>
        <v>SHUMA E KËRKUAR NETO</v>
      </c>
      <c r="J127" s="18">
        <f t="shared" ref="J127:O127" si="48">B111-J121</f>
        <v>0</v>
      </c>
      <c r="K127" s="18">
        <f t="shared" si="48"/>
        <v>0</v>
      </c>
      <c r="L127" s="18">
        <f t="shared" si="48"/>
        <v>0</v>
      </c>
      <c r="M127" s="18">
        <f t="shared" si="48"/>
        <v>0</v>
      </c>
      <c r="N127" s="18">
        <f t="shared" si="48"/>
        <v>0</v>
      </c>
      <c r="O127" s="18">
        <f t="shared" si="48"/>
        <v>0</v>
      </c>
    </row>
    <row r="128" spans="1:15" ht="12.75" hidden="1" x14ac:dyDescent="0.2">
      <c r="A128" s="124" t="str">
        <f t="shared" si="44"/>
        <v>Pagat</v>
      </c>
      <c r="B128" s="941">
        <f t="shared" si="44"/>
        <v>600</v>
      </c>
      <c r="C128" s="942">
        <f t="shared" si="44"/>
        <v>0</v>
      </c>
      <c r="D128" s="943">
        <f t="shared" si="44"/>
        <v>0</v>
      </c>
      <c r="E128" s="37"/>
      <c r="F128" s="37"/>
      <c r="G128" s="37"/>
      <c r="H128" s="53"/>
      <c r="I128" s="53"/>
      <c r="J128" s="53"/>
      <c r="K128" s="53"/>
      <c r="L128" s="14"/>
      <c r="M128" s="54"/>
    </row>
    <row r="129" spans="1:15" ht="12.75" hidden="1" x14ac:dyDescent="0.2">
      <c r="A129" s="124" t="str">
        <f t="shared" si="44"/>
        <v>Sigurimet Shoqërore</v>
      </c>
      <c r="B129" s="941">
        <f t="shared" si="44"/>
        <v>601</v>
      </c>
      <c r="C129" s="942">
        <f t="shared" si="44"/>
        <v>0</v>
      </c>
      <c r="D129" s="943">
        <f t="shared" si="44"/>
        <v>0</v>
      </c>
      <c r="E129" s="37"/>
      <c r="F129" s="37"/>
      <c r="G129" s="37"/>
      <c r="H129" s="53"/>
    </row>
    <row r="130" spans="1:15" ht="12.75" hidden="1" x14ac:dyDescent="0.2">
      <c r="A130" s="124" t="str">
        <f t="shared" si="44"/>
        <v>Mallra dhe shërbime</v>
      </c>
      <c r="B130" s="941">
        <f t="shared" si="44"/>
        <v>602</v>
      </c>
      <c r="C130" s="942">
        <f t="shared" si="44"/>
        <v>0</v>
      </c>
      <c r="D130" s="943">
        <f t="shared" si="44"/>
        <v>0</v>
      </c>
      <c r="E130" s="37"/>
      <c r="F130" s="37"/>
      <c r="G130" s="37"/>
      <c r="H130" s="53"/>
      <c r="I130" s="252" t="str">
        <f>I91</f>
        <v>Angazhimet</v>
      </c>
      <c r="J130" s="1002" t="str">
        <f>J91</f>
        <v>Vlera Totale për Aktivitet</v>
      </c>
      <c r="K130" s="1003"/>
      <c r="L130" s="1004"/>
      <c r="M130" s="129">
        <f>VLOOKUP($A106,'(C5) Angazhimet'!$A$8:$F$168,4,FALSE)</f>
        <v>0</v>
      </c>
      <c r="N130" s="129">
        <f>VLOOKUP($A106,'(C5) Angazhimet'!$A$8:$F$168,5,FALSE)</f>
        <v>0</v>
      </c>
      <c r="O130" s="129">
        <f>VLOOKUP($A106,'(C5) Angazhimet'!$A$8:$F$168,6,FALSE)</f>
        <v>0</v>
      </c>
    </row>
    <row r="131" spans="1:15" ht="12.75" hidden="1" x14ac:dyDescent="0.2">
      <c r="A131" s="124" t="str">
        <f t="shared" si="44"/>
        <v>Subvencione</v>
      </c>
      <c r="B131" s="941">
        <f t="shared" si="44"/>
        <v>603</v>
      </c>
      <c r="C131" s="942">
        <f t="shared" si="44"/>
        <v>0</v>
      </c>
      <c r="D131" s="943">
        <f t="shared" si="44"/>
        <v>0</v>
      </c>
      <c r="E131" s="37"/>
      <c r="F131" s="37"/>
      <c r="G131" s="37"/>
      <c r="H131" s="53"/>
      <c r="I131" s="318" t="str">
        <f>I92</f>
        <v>Qëllime</v>
      </c>
      <c r="J131" s="1002" t="str">
        <f>J92</f>
        <v>Shpenzimet kapitale</v>
      </c>
      <c r="K131" s="1003"/>
      <c r="L131" s="1004"/>
      <c r="M131" s="128"/>
      <c r="N131" s="128"/>
      <c r="O131" s="132"/>
    </row>
    <row r="132" spans="1:15" ht="12.75" hidden="1" x14ac:dyDescent="0.2">
      <c r="A132" s="124" t="str">
        <f t="shared" si="44"/>
        <v>Të tjera transferta korrente të brendshme</v>
      </c>
      <c r="B132" s="941">
        <f t="shared" si="44"/>
        <v>604</v>
      </c>
      <c r="C132" s="942">
        <f t="shared" si="44"/>
        <v>0</v>
      </c>
      <c r="D132" s="943">
        <f t="shared" si="44"/>
        <v>0</v>
      </c>
      <c r="E132" s="37"/>
      <c r="F132" s="37"/>
      <c r="G132" s="37"/>
      <c r="H132" s="53"/>
      <c r="I132" s="315"/>
      <c r="J132" s="1002" t="str">
        <f>J93</f>
        <v>Mallra dhe shërbime</v>
      </c>
      <c r="K132" s="1003"/>
      <c r="L132" s="1004"/>
      <c r="M132" s="128"/>
      <c r="N132" s="128"/>
      <c r="O132" s="132"/>
    </row>
    <row r="133" spans="1:15" ht="12.75" hidden="1" x14ac:dyDescent="0.2">
      <c r="A133" s="124" t="str">
        <f t="shared" si="44"/>
        <v>Transferta korrente të huaja</v>
      </c>
      <c r="B133" s="941">
        <f t="shared" si="44"/>
        <v>605</v>
      </c>
      <c r="C133" s="942">
        <f t="shared" si="44"/>
        <v>0</v>
      </c>
      <c r="D133" s="943">
        <f t="shared" si="44"/>
        <v>0</v>
      </c>
      <c r="E133" s="37"/>
      <c r="F133" s="37"/>
      <c r="G133" s="37"/>
      <c r="H133" s="53"/>
      <c r="I133" s="315"/>
      <c r="J133" s="1002" t="str">
        <f>J94</f>
        <v>Qëllime të mëtejshme</v>
      </c>
      <c r="K133" s="1003"/>
      <c r="L133" s="1004"/>
      <c r="M133" s="128"/>
      <c r="N133" s="128"/>
      <c r="O133" s="132"/>
    </row>
    <row r="134" spans="1:15" ht="12.75" hidden="1" x14ac:dyDescent="0.2">
      <c r="A134" s="124" t="str">
        <f t="shared" si="44"/>
        <v>Transferta për Buxhetet Familiare dhe Individët</v>
      </c>
      <c r="B134" s="941">
        <f t="shared" si="44"/>
        <v>606</v>
      </c>
      <c r="C134" s="942">
        <f t="shared" si="44"/>
        <v>0</v>
      </c>
      <c r="D134" s="943">
        <f t="shared" si="44"/>
        <v>0</v>
      </c>
      <c r="E134" s="37"/>
      <c r="F134" s="37"/>
      <c r="G134" s="37"/>
      <c r="H134" s="53"/>
      <c r="I134" s="315"/>
      <c r="J134" s="998"/>
      <c r="K134" s="998"/>
      <c r="L134" s="998"/>
      <c r="M134" s="344" t="str">
        <f>IF(SUM(M131:M133)=M130,"OK","STOP")</f>
        <v>OK</v>
      </c>
      <c r="N134" s="344" t="str">
        <f>IF(SUM(N131:N133)=N130,"OK","STOP")</f>
        <v>OK</v>
      </c>
      <c r="O134" s="344" t="str">
        <f>IF(SUM(O131:O133)=O130,"OK","STOP")</f>
        <v>OK</v>
      </c>
    </row>
    <row r="135" spans="1:15" ht="12.75" hidden="1" x14ac:dyDescent="0.2">
      <c r="A135" s="648" t="str">
        <f t="shared" si="44"/>
        <v>Shpenzimet kapitale</v>
      </c>
      <c r="B135" s="968" t="str">
        <f t="shared" si="44"/>
        <v>230 / 231</v>
      </c>
      <c r="C135" s="969">
        <f t="shared" si="44"/>
        <v>0</v>
      </c>
      <c r="D135" s="970">
        <f t="shared" si="44"/>
        <v>0</v>
      </c>
      <c r="E135" s="129"/>
      <c r="F135" s="129"/>
      <c r="G135" s="129"/>
      <c r="H135" s="53"/>
      <c r="I135" s="421" t="str">
        <f>I96</f>
        <v>Shpjegimet teknike</v>
      </c>
      <c r="J135" s="10"/>
      <c r="K135" s="10"/>
      <c r="L135" s="10"/>
      <c r="M135" s="10"/>
      <c r="N135" s="10"/>
      <c r="O135" s="10"/>
    </row>
    <row r="136" spans="1:15" ht="12.75" hidden="1" x14ac:dyDescent="0.2">
      <c r="A136" s="124" t="str">
        <f t="shared" si="44"/>
        <v>Rezerva</v>
      </c>
      <c r="B136" s="941">
        <f t="shared" si="44"/>
        <v>609</v>
      </c>
      <c r="C136" s="942">
        <f t="shared" si="44"/>
        <v>0</v>
      </c>
      <c r="D136" s="943">
        <f t="shared" si="44"/>
        <v>0</v>
      </c>
      <c r="E136" s="37"/>
      <c r="F136" s="37"/>
      <c r="G136" s="37"/>
      <c r="H136" s="53"/>
      <c r="I136" s="419">
        <f>M109</f>
        <v>2022</v>
      </c>
      <c r="J136" s="983"/>
      <c r="K136" s="984"/>
      <c r="L136" s="984"/>
      <c r="M136" s="984"/>
      <c r="N136" s="984"/>
      <c r="O136" s="985"/>
    </row>
    <row r="137" spans="1:15" ht="12.75" hidden="1" x14ac:dyDescent="0.2">
      <c r="A137" s="124" t="str">
        <f t="shared" si="44"/>
        <v>Interesa per kredi direkte ose bono</v>
      </c>
      <c r="B137" s="971">
        <f t="shared" si="44"/>
        <v>650</v>
      </c>
      <c r="C137" s="972">
        <f t="shared" si="44"/>
        <v>0</v>
      </c>
      <c r="D137" s="973">
        <f t="shared" si="44"/>
        <v>0</v>
      </c>
      <c r="E137" s="37"/>
      <c r="F137" s="37"/>
      <c r="G137" s="37"/>
      <c r="H137" s="53"/>
      <c r="I137" s="420"/>
      <c r="J137" s="986"/>
      <c r="K137" s="987"/>
      <c r="L137" s="987"/>
      <c r="M137" s="987"/>
      <c r="N137" s="987"/>
      <c r="O137" s="988"/>
    </row>
    <row r="138" spans="1:15" ht="12.75" hidden="1" x14ac:dyDescent="0.2">
      <c r="A138" s="252" t="str">
        <f>A99</f>
        <v>Të tjera</v>
      </c>
      <c r="B138" s="941" t="str">
        <f>B99</f>
        <v>69 / ?</v>
      </c>
      <c r="C138" s="942">
        <f>C99</f>
        <v>0</v>
      </c>
      <c r="D138" s="439" t="str">
        <f>IF(OR(E138&lt;0,F138&lt;0,G138&lt;0),"STOP","OK!")</f>
        <v>OK!</v>
      </c>
      <c r="E138" s="130">
        <f>-E126+E111-(SUM(E128:E137))</f>
        <v>0</v>
      </c>
      <c r="F138" s="308">
        <f t="shared" ref="F138:G138" si="49">-F126+F111-(SUM(F128:F137))</f>
        <v>0</v>
      </c>
      <c r="G138" s="308">
        <f t="shared" si="49"/>
        <v>0</v>
      </c>
      <c r="H138" s="53"/>
      <c r="I138" s="419">
        <f>N109</f>
        <v>2023</v>
      </c>
      <c r="J138" s="983"/>
      <c r="K138" s="984"/>
      <c r="L138" s="984"/>
      <c r="M138" s="984"/>
      <c r="N138" s="984"/>
      <c r="O138" s="985"/>
    </row>
    <row r="139" spans="1:15" ht="12.75" hidden="1" x14ac:dyDescent="0.2">
      <c r="A139" s="124" t="str">
        <f>A100</f>
        <v>SHPENZIME KORRENTE</v>
      </c>
      <c r="B139" s="974"/>
      <c r="C139" s="975"/>
      <c r="D139" s="976"/>
      <c r="E139" s="129">
        <f>SUM(E128:E138)</f>
        <v>0</v>
      </c>
      <c r="F139" s="129">
        <f t="shared" ref="F139:G139" si="50">SUM(F128:F138)</f>
        <v>0</v>
      </c>
      <c r="G139" s="129">
        <f t="shared" si="50"/>
        <v>0</v>
      </c>
      <c r="H139" s="53"/>
      <c r="I139" s="420"/>
      <c r="J139" s="989"/>
      <c r="K139" s="990"/>
      <c r="L139" s="990"/>
      <c r="M139" s="990"/>
      <c r="N139" s="990"/>
      <c r="O139" s="991"/>
    </row>
    <row r="140" spans="1:15" ht="12.75" hidden="1" x14ac:dyDescent="0.2">
      <c r="A140" s="125"/>
      <c r="B140" s="210"/>
      <c r="C140" s="126"/>
      <c r="D140" s="126"/>
      <c r="E140" s="10"/>
      <c r="F140" s="10"/>
      <c r="G140" s="133"/>
      <c r="H140" s="53"/>
      <c r="I140" s="419">
        <f>O109</f>
        <v>2024</v>
      </c>
      <c r="J140" s="983"/>
      <c r="K140" s="984"/>
      <c r="L140" s="984"/>
      <c r="M140" s="984"/>
      <c r="N140" s="984"/>
      <c r="O140" s="985"/>
    </row>
    <row r="141" spans="1:15" ht="12.75" hidden="1" x14ac:dyDescent="0.2">
      <c r="A141" s="137" t="str">
        <f>A102</f>
        <v>SHPENZIME TË PRITSHME</v>
      </c>
      <c r="B141" s="34">
        <f>B111</f>
        <v>0</v>
      </c>
      <c r="C141" s="34">
        <f t="shared" ref="C141:D141" si="51">C111</f>
        <v>0</v>
      </c>
      <c r="D141" s="34">
        <f t="shared" si="51"/>
        <v>0</v>
      </c>
      <c r="E141" s="129">
        <f>E126+E139</f>
        <v>0</v>
      </c>
      <c r="F141" s="129">
        <f>F126+F139</f>
        <v>0</v>
      </c>
      <c r="G141" s="129">
        <f t="shared" ref="G141" si="52">G126+G139</f>
        <v>0</v>
      </c>
      <c r="H141" s="53"/>
      <c r="I141" s="420"/>
      <c r="J141" s="989"/>
      <c r="K141" s="990"/>
      <c r="L141" s="990"/>
      <c r="M141" s="990"/>
      <c r="N141" s="990"/>
      <c r="O141" s="991"/>
    </row>
    <row r="142" spans="1:15" ht="17.25" hidden="1" customHeight="1" x14ac:dyDescent="0.2"/>
    <row r="144" spans="1:15" ht="17.25" customHeight="1" x14ac:dyDescent="0.2">
      <c r="A144" s="213" t="str">
        <f t="shared" ref="A144:O144" si="53">A66</f>
        <v>Nënfunksioni 13</v>
      </c>
      <c r="B144" s="937" t="str">
        <f t="shared" si="53"/>
        <v>056 Mbrojtja e mjedisit</v>
      </c>
      <c r="C144" s="937">
        <f t="shared" si="53"/>
        <v>0</v>
      </c>
      <c r="D144" s="937">
        <f t="shared" si="53"/>
        <v>0</v>
      </c>
      <c r="E144" s="937">
        <f t="shared" si="53"/>
        <v>0</v>
      </c>
      <c r="F144" s="937">
        <f t="shared" si="53"/>
        <v>0</v>
      </c>
      <c r="G144" s="937">
        <f t="shared" si="53"/>
        <v>0</v>
      </c>
      <c r="H144" s="937">
        <f t="shared" si="53"/>
        <v>0</v>
      </c>
      <c r="I144" s="937">
        <f t="shared" si="53"/>
        <v>0</v>
      </c>
      <c r="J144" s="937">
        <f t="shared" si="53"/>
        <v>0</v>
      </c>
      <c r="K144" s="937">
        <f t="shared" si="53"/>
        <v>0</v>
      </c>
      <c r="L144" s="937">
        <f t="shared" si="53"/>
        <v>0</v>
      </c>
      <c r="M144" s="937">
        <f t="shared" si="53"/>
        <v>0</v>
      </c>
      <c r="N144" s="937">
        <f t="shared" si="53"/>
        <v>0</v>
      </c>
      <c r="O144" s="937">
        <f t="shared" si="53"/>
        <v>0</v>
      </c>
    </row>
    <row r="145" spans="1:15" ht="17.25" customHeight="1" x14ac:dyDescent="0.2">
      <c r="A145" s="276" t="str">
        <f>A8</f>
        <v>Programi 13c</v>
      </c>
      <c r="B145" s="937">
        <f>C8</f>
        <v>0</v>
      </c>
      <c r="C145" s="937" t="e">
        <f>#REF!</f>
        <v>#REF!</v>
      </c>
      <c r="D145" s="937" t="e">
        <f>#REF!</f>
        <v>#REF!</v>
      </c>
      <c r="E145" s="937" t="e">
        <f>#REF!</f>
        <v>#REF!</v>
      </c>
      <c r="F145" s="937" t="e">
        <f>#REF!</f>
        <v>#REF!</v>
      </c>
      <c r="G145" s="937" t="e">
        <f>#REF!</f>
        <v>#REF!</v>
      </c>
      <c r="H145" s="937" t="e">
        <f>#REF!</f>
        <v>#REF!</v>
      </c>
      <c r="I145" s="937" t="e">
        <f>#REF!</f>
        <v>#REF!</v>
      </c>
      <c r="J145" s="937" t="e">
        <f>#REF!</f>
        <v>#REF!</v>
      </c>
      <c r="K145" s="937" t="e">
        <f>#REF!</f>
        <v>#REF!</v>
      </c>
      <c r="L145" s="937" t="e">
        <f>#REF!</f>
        <v>#REF!</v>
      </c>
      <c r="M145" s="937" t="e">
        <f>#REF!</f>
        <v>#REF!</v>
      </c>
      <c r="N145" s="937" t="e">
        <f>#REF!</f>
        <v>#REF!</v>
      </c>
      <c r="O145" s="937" t="e">
        <f>#REF!</f>
        <v>#REF!</v>
      </c>
    </row>
    <row r="146" spans="1:15" ht="17.25" customHeight="1" x14ac:dyDescent="0.2">
      <c r="A146" s="646">
        <f>'(B3) Struktura Funksionale'!B74</f>
        <v>0</v>
      </c>
      <c r="B146" s="568"/>
      <c r="C146" s="568"/>
      <c r="D146" s="568"/>
      <c r="E146" s="568"/>
      <c r="F146" s="568"/>
      <c r="G146" s="568"/>
      <c r="H146" s="568"/>
      <c r="I146" s="568"/>
      <c r="J146" s="568"/>
      <c r="K146" s="568"/>
      <c r="L146" s="568"/>
      <c r="M146" s="568"/>
      <c r="N146" s="568"/>
      <c r="O146" s="569"/>
    </row>
    <row r="147" spans="1:15" ht="22.5" customHeight="1" x14ac:dyDescent="0.2">
      <c r="A147" s="964" t="str">
        <f t="shared" ref="A147:G147" si="54">A69</f>
        <v>SHPENZIME TË PRITSHME</v>
      </c>
      <c r="B147" s="965">
        <f t="shared" si="54"/>
        <v>0</v>
      </c>
      <c r="C147" s="965">
        <f t="shared" si="54"/>
        <v>0</v>
      </c>
      <c r="D147" s="965">
        <f t="shared" si="54"/>
        <v>0</v>
      </c>
      <c r="E147" s="965">
        <f t="shared" si="54"/>
        <v>0</v>
      </c>
      <c r="F147" s="965">
        <f t="shared" si="54"/>
        <v>0</v>
      </c>
      <c r="G147" s="966">
        <f t="shared" si="54"/>
        <v>0</v>
      </c>
      <c r="H147" s="131"/>
      <c r="I147" s="967" t="str">
        <f t="shared" ref="I147:O147" si="55">I69</f>
        <v xml:space="preserve">TË ARDHURAT E PRITSHME </v>
      </c>
      <c r="J147" s="965">
        <f t="shared" si="55"/>
        <v>0</v>
      </c>
      <c r="K147" s="965">
        <f t="shared" si="55"/>
        <v>0</v>
      </c>
      <c r="L147" s="965">
        <f t="shared" si="55"/>
        <v>0</v>
      </c>
      <c r="M147" s="965">
        <f t="shared" si="55"/>
        <v>0</v>
      </c>
      <c r="N147" s="965">
        <f t="shared" si="55"/>
        <v>0</v>
      </c>
      <c r="O147" s="966">
        <f t="shared" si="55"/>
        <v>0</v>
      </c>
    </row>
    <row r="148" spans="1:15" ht="20.25" customHeight="1" x14ac:dyDescent="0.2">
      <c r="A148" s="211"/>
      <c r="B148" s="417">
        <f t="shared" ref="B148:G148" si="56">B70</f>
        <v>2019</v>
      </c>
      <c r="C148" s="417">
        <f t="shared" si="56"/>
        <v>2020</v>
      </c>
      <c r="D148" s="417">
        <f t="shared" si="56"/>
        <v>2021</v>
      </c>
      <c r="E148" s="251">
        <f t="shared" si="56"/>
        <v>2022</v>
      </c>
      <c r="F148" s="251">
        <f t="shared" si="56"/>
        <v>2023</v>
      </c>
      <c r="G148" s="251">
        <f t="shared" si="56"/>
        <v>2024</v>
      </c>
      <c r="H148" s="212"/>
      <c r="I148" s="307"/>
      <c r="J148" s="249">
        <f t="shared" ref="J148:O148" si="57">J70</f>
        <v>2019</v>
      </c>
      <c r="K148" s="249">
        <f t="shared" si="57"/>
        <v>2020</v>
      </c>
      <c r="L148" s="249">
        <f t="shared" si="57"/>
        <v>2021</v>
      </c>
      <c r="M148" s="250">
        <f t="shared" si="57"/>
        <v>2022</v>
      </c>
      <c r="N148" s="250">
        <f t="shared" si="57"/>
        <v>2023</v>
      </c>
      <c r="O148" s="250">
        <f t="shared" si="57"/>
        <v>2024</v>
      </c>
    </row>
    <row r="149" spans="1:15" ht="12.75" x14ac:dyDescent="0.2">
      <c r="A149" s="423"/>
      <c r="B149" s="427"/>
      <c r="C149" s="428"/>
      <c r="D149" s="426"/>
      <c r="E149" s="349"/>
      <c r="F149" s="349"/>
      <c r="G149" s="350"/>
      <c r="H149" s="131"/>
      <c r="I149" s="423"/>
      <c r="J149" s="349"/>
      <c r="K149" s="349"/>
      <c r="L149" s="349"/>
      <c r="M149" s="349"/>
      <c r="N149" s="349"/>
      <c r="O149" s="350"/>
    </row>
    <row r="150" spans="1:15" ht="12.75" x14ac:dyDescent="0.2">
      <c r="A150" s="137" t="str">
        <f>A72</f>
        <v>SHPENZIME TË PRITSHME</v>
      </c>
      <c r="B150" s="34">
        <f>VLOOKUP(A145,'(C1) Shpenzimet vitet e kaluara'!A$9:O$177,5,FALSE)</f>
        <v>0</v>
      </c>
      <c r="C150" s="34">
        <f>VLOOKUP(A145,'(C1) Shpenzimet vitet e kaluara'!A$9:O$177,9,FALSE)</f>
        <v>0</v>
      </c>
      <c r="D150" s="34">
        <f>VLOOKUP(A145,'(C1) Shpenzimet vitet e kaluara'!A$9:O$177,13,FALSE)</f>
        <v>0</v>
      </c>
      <c r="E150" s="37"/>
      <c r="F150" s="37"/>
      <c r="G150" s="37"/>
      <c r="I150" s="938" t="str">
        <f t="shared" ref="I150:O150" si="58">I72</f>
        <v>VLERËSIM I ARDHURAVE NGA TARIFAT</v>
      </c>
      <c r="J150" s="939">
        <f t="shared" si="58"/>
        <v>0</v>
      </c>
      <c r="K150" s="939">
        <f t="shared" si="58"/>
        <v>0</v>
      </c>
      <c r="L150" s="939">
        <f t="shared" si="58"/>
        <v>0</v>
      </c>
      <c r="M150" s="939">
        <f t="shared" si="58"/>
        <v>0</v>
      </c>
      <c r="N150" s="939">
        <f t="shared" si="58"/>
        <v>0</v>
      </c>
      <c r="O150" s="940">
        <f t="shared" si="58"/>
        <v>0</v>
      </c>
    </row>
    <row r="151" spans="1:15" ht="12.75" x14ac:dyDescent="0.2">
      <c r="A151" s="125"/>
      <c r="B151" s="210"/>
      <c r="C151" s="126"/>
      <c r="D151" s="126"/>
      <c r="E151" s="10"/>
      <c r="F151" s="10"/>
      <c r="G151" s="133"/>
      <c r="I151" s="137" t="str">
        <f>I73</f>
        <v>VLERËSIM I ARDHURAVE NGA TARIFAT</v>
      </c>
      <c r="J151" s="35">
        <f>VLOOKUP($A145,'(C1) Shpenzimet vitet e kaluara'!$A$9:$O$177,6,FALSE)</f>
        <v>0</v>
      </c>
      <c r="K151" s="35">
        <f>VLOOKUP($A145,'(C1) Shpenzimet vitet e kaluara'!$A$9:$O$177,10,FALSE)</f>
        <v>0</v>
      </c>
      <c r="L151" s="35">
        <f>VLOOKUP($A145,'(C1) Shpenzimet vitet e kaluara'!$A$9:$O$177,14,FALSE)</f>
        <v>0</v>
      </c>
      <c r="M151" s="37"/>
      <c r="N151" s="37"/>
      <c r="O151" s="37"/>
    </row>
    <row r="152" spans="1:15" ht="12.75" x14ac:dyDescent="0.2">
      <c r="A152" s="944" t="str">
        <f t="shared" ref="A152:G153" si="59">A74</f>
        <v>SHPENZIME TË PRITSHME</v>
      </c>
      <c r="B152" s="945">
        <f t="shared" si="59"/>
        <v>0</v>
      </c>
      <c r="C152" s="945">
        <f t="shared" si="59"/>
        <v>0</v>
      </c>
      <c r="D152" s="945">
        <f t="shared" si="59"/>
        <v>0</v>
      </c>
      <c r="E152" s="945">
        <f t="shared" si="59"/>
        <v>0</v>
      </c>
      <c r="F152" s="945">
        <f t="shared" si="59"/>
        <v>0</v>
      </c>
      <c r="G152" s="946">
        <f t="shared" si="59"/>
        <v>0</v>
      </c>
      <c r="H152" s="10"/>
    </row>
    <row r="153" spans="1:15" ht="12.75" x14ac:dyDescent="0.2">
      <c r="A153" s="938" t="str">
        <f t="shared" si="59"/>
        <v>KOSTO DIREKTE PËR PROJEKTET DHE SHPENZIMET KAPITALE</v>
      </c>
      <c r="B153" s="939">
        <f t="shared" si="59"/>
        <v>0</v>
      </c>
      <c r="C153" s="939">
        <f t="shared" si="59"/>
        <v>0</v>
      </c>
      <c r="D153" s="939">
        <f t="shared" si="59"/>
        <v>0</v>
      </c>
      <c r="E153" s="939">
        <f t="shared" si="59"/>
        <v>0</v>
      </c>
      <c r="F153" s="939">
        <f t="shared" si="59"/>
        <v>0</v>
      </c>
      <c r="G153" s="940">
        <f t="shared" si="59"/>
        <v>0</v>
      </c>
      <c r="H153" s="31"/>
      <c r="I153" s="938" t="str">
        <f t="shared" ref="I153:I158" si="60">I75</f>
        <v>VLERËSIMI I TË ARDHURAVE ME DESTINACION</v>
      </c>
      <c r="J153" s="939"/>
      <c r="K153" s="939"/>
      <c r="L153" s="939"/>
      <c r="M153" s="939"/>
      <c r="N153" s="939"/>
      <c r="O153" s="940"/>
    </row>
    <row r="154" spans="1:15" ht="12.75" x14ac:dyDescent="0.2">
      <c r="A154" s="124" t="str">
        <f t="shared" ref="A154:D176" si="61">A76</f>
        <v>Pagat</v>
      </c>
      <c r="B154" s="941">
        <f t="shared" si="61"/>
        <v>600</v>
      </c>
      <c r="C154" s="942">
        <f t="shared" si="61"/>
        <v>0</v>
      </c>
      <c r="D154" s="943">
        <f t="shared" si="61"/>
        <v>0</v>
      </c>
      <c r="E154" s="129"/>
      <c r="F154" s="129"/>
      <c r="G154" s="129"/>
      <c r="H154" s="31"/>
      <c r="I154" s="390" t="str">
        <f t="shared" si="60"/>
        <v>Transferta e kushtëzuar</v>
      </c>
      <c r="J154" s="387"/>
      <c r="K154" s="389"/>
      <c r="L154" s="388"/>
      <c r="M154" s="128"/>
      <c r="N154" s="128"/>
      <c r="O154" s="132"/>
    </row>
    <row r="155" spans="1:15" ht="12.75" x14ac:dyDescent="0.2">
      <c r="A155" s="124" t="str">
        <f t="shared" si="61"/>
        <v>Sigurimet Shoqërore</v>
      </c>
      <c r="B155" s="941">
        <f t="shared" si="61"/>
        <v>601</v>
      </c>
      <c r="C155" s="942">
        <f t="shared" si="61"/>
        <v>0</v>
      </c>
      <c r="D155" s="943">
        <f t="shared" si="61"/>
        <v>0</v>
      </c>
      <c r="E155" s="129"/>
      <c r="F155" s="129"/>
      <c r="G155" s="129"/>
      <c r="H155" s="31"/>
      <c r="I155" s="390" t="str">
        <f t="shared" si="60"/>
        <v>Trasferta Specifike</v>
      </c>
      <c r="J155" s="387"/>
      <c r="K155" s="389"/>
      <c r="L155" s="388"/>
      <c r="M155" s="128"/>
      <c r="N155" s="128"/>
      <c r="O155" s="132"/>
    </row>
    <row r="156" spans="1:15" ht="12.75" x14ac:dyDescent="0.2">
      <c r="A156" s="124" t="str">
        <f t="shared" si="61"/>
        <v>Mallra dhe shërbime</v>
      </c>
      <c r="B156" s="941">
        <f t="shared" si="61"/>
        <v>602</v>
      </c>
      <c r="C156" s="942">
        <f t="shared" si="61"/>
        <v>0</v>
      </c>
      <c r="D156" s="943">
        <f t="shared" si="61"/>
        <v>0</v>
      </c>
      <c r="E156" s="129"/>
      <c r="F156" s="129"/>
      <c r="G156" s="129"/>
      <c r="H156" s="53"/>
      <c r="I156" s="390" t="str">
        <f t="shared" si="60"/>
        <v>Trashëgimi me destinacion</v>
      </c>
      <c r="J156" s="387"/>
      <c r="K156" s="389"/>
      <c r="L156" s="388"/>
      <c r="M156" s="302">
        <f>VLOOKUP($A145,'(C4) Trashëgimi me destinacion'!$A$8:$F$168,4,FALSE)</f>
        <v>0</v>
      </c>
      <c r="N156" s="548">
        <f>VLOOKUP($A145,'(C4) Trashëgimi me destinacion'!$A$8:$F$168,5,FALSE)</f>
        <v>0</v>
      </c>
      <c r="O156" s="548">
        <f>VLOOKUP($A145,'(C4) Trashëgimi me destinacion'!$A$8:$F$168,6,FALSE)</f>
        <v>0</v>
      </c>
    </row>
    <row r="157" spans="1:15" ht="12.75" x14ac:dyDescent="0.2">
      <c r="A157" s="124" t="str">
        <f t="shared" si="61"/>
        <v>Subvencione</v>
      </c>
      <c r="B157" s="941">
        <f t="shared" si="61"/>
        <v>603</v>
      </c>
      <c r="C157" s="942">
        <f t="shared" si="61"/>
        <v>0</v>
      </c>
      <c r="D157" s="943">
        <f t="shared" si="61"/>
        <v>0</v>
      </c>
      <c r="E157" s="129"/>
      <c r="F157" s="129"/>
      <c r="G157" s="129"/>
      <c r="H157" s="8"/>
      <c r="I157" s="390" t="str">
        <f t="shared" si="60"/>
        <v>Burime të tjera (përfshirë gjobat)</v>
      </c>
      <c r="J157" s="387"/>
      <c r="K157" s="389"/>
      <c r="L157" s="388"/>
      <c r="M157" s="128"/>
      <c r="N157" s="128"/>
      <c r="O157" s="132"/>
    </row>
    <row r="158" spans="1:15" ht="12.75" x14ac:dyDescent="0.2">
      <c r="A158" s="124" t="str">
        <f t="shared" si="61"/>
        <v>Të tjera transferta korrente të brendshme</v>
      </c>
      <c r="B158" s="941">
        <f t="shared" si="61"/>
        <v>604</v>
      </c>
      <c r="C158" s="942">
        <f t="shared" si="61"/>
        <v>0</v>
      </c>
      <c r="D158" s="943">
        <f t="shared" si="61"/>
        <v>0</v>
      </c>
      <c r="E158" s="129"/>
      <c r="F158" s="129"/>
      <c r="G158" s="129"/>
      <c r="H158" s="53"/>
      <c r="I158" s="390" t="str">
        <f t="shared" si="60"/>
        <v>VLERËSIMI I TË ARDHURAVE ME DESTINACION</v>
      </c>
      <c r="J158" s="35">
        <f>VLOOKUP($A145,'(C1) Shpenzimet vitet e kaluara'!$A$9:$O$177,7,FALSE)</f>
        <v>0</v>
      </c>
      <c r="K158" s="35">
        <f>VLOOKUP($A145,'(C1) Shpenzimet vitet e kaluara'!$A$9:$O$177,11,FALSE)</f>
        <v>0</v>
      </c>
      <c r="L158" s="35">
        <f>VLOOKUP($A145,'(C1) Shpenzimet vitet e kaluara'!$A$9:$O$177,15,FALSE)</f>
        <v>0</v>
      </c>
      <c r="M158" s="129">
        <f>SUM(M154:M157)</f>
        <v>0</v>
      </c>
      <c r="N158" s="129">
        <f t="shared" ref="N158:O158" si="62">SUM(N154:N157)</f>
        <v>0</v>
      </c>
      <c r="O158" s="129">
        <f t="shared" si="62"/>
        <v>0</v>
      </c>
    </row>
    <row r="159" spans="1:15" ht="12.75" x14ac:dyDescent="0.2">
      <c r="A159" s="124" t="str">
        <f t="shared" si="61"/>
        <v>Transferta korrente të huaja</v>
      </c>
      <c r="B159" s="941">
        <f t="shared" si="61"/>
        <v>605</v>
      </c>
      <c r="C159" s="942">
        <f t="shared" si="61"/>
        <v>0</v>
      </c>
      <c r="D159" s="943">
        <f t="shared" si="61"/>
        <v>0</v>
      </c>
      <c r="E159" s="129"/>
      <c r="F159" s="129"/>
      <c r="G159" s="129"/>
      <c r="H159" s="53"/>
    </row>
    <row r="160" spans="1:15" ht="12.75" x14ac:dyDescent="0.2">
      <c r="A160" s="124" t="str">
        <f t="shared" si="61"/>
        <v>Transferta për Buxhetet Familiare dhe Individët</v>
      </c>
      <c r="B160" s="941">
        <f t="shared" si="61"/>
        <v>606</v>
      </c>
      <c r="C160" s="942">
        <f t="shared" si="61"/>
        <v>0</v>
      </c>
      <c r="D160" s="943">
        <f t="shared" si="61"/>
        <v>0</v>
      </c>
      <c r="E160" s="129"/>
      <c r="F160" s="129"/>
      <c r="G160" s="129"/>
      <c r="H160" s="53"/>
      <c r="I160" s="137" t="str">
        <f>I82</f>
        <v xml:space="preserve">TË ARDHURAT E PRITSHME </v>
      </c>
      <c r="J160" s="34">
        <f>J151+J158</f>
        <v>0</v>
      </c>
      <c r="K160" s="34">
        <f>K151+K158</f>
        <v>0</v>
      </c>
      <c r="L160" s="34">
        <f>L151+L158</f>
        <v>0</v>
      </c>
      <c r="M160" s="129">
        <f>M158+M151</f>
        <v>0</v>
      </c>
      <c r="N160" s="129">
        <f>N158+N151</f>
        <v>0</v>
      </c>
      <c r="O160" s="129">
        <f>O158+O151</f>
        <v>0</v>
      </c>
    </row>
    <row r="161" spans="1:15" ht="12.75" x14ac:dyDescent="0.2">
      <c r="A161" s="124" t="str">
        <f t="shared" si="61"/>
        <v>Shpenzimet kapitale</v>
      </c>
      <c r="B161" s="941" t="str">
        <f t="shared" si="61"/>
        <v>230 / 231</v>
      </c>
      <c r="C161" s="942">
        <f t="shared" si="61"/>
        <v>0</v>
      </c>
      <c r="D161" s="943">
        <f t="shared" si="61"/>
        <v>0</v>
      </c>
      <c r="E161" s="37"/>
      <c r="F161" s="37"/>
      <c r="G161" s="37"/>
      <c r="H161" s="53"/>
    </row>
    <row r="162" spans="1:15" ht="12.75" x14ac:dyDescent="0.2">
      <c r="A162" s="124" t="str">
        <f t="shared" si="61"/>
        <v>Rezerva</v>
      </c>
      <c r="B162" s="941">
        <f t="shared" si="61"/>
        <v>609</v>
      </c>
      <c r="C162" s="942">
        <f t="shared" si="61"/>
        <v>0</v>
      </c>
      <c r="D162" s="943">
        <f t="shared" si="61"/>
        <v>0</v>
      </c>
      <c r="E162" s="129"/>
      <c r="F162" s="129"/>
      <c r="G162" s="129"/>
      <c r="H162" s="53"/>
    </row>
    <row r="163" spans="1:15" ht="12.75" x14ac:dyDescent="0.2">
      <c r="A163" s="124" t="str">
        <f t="shared" si="61"/>
        <v>Interesa per kredi direkte ose bono</v>
      </c>
      <c r="B163" s="941">
        <f t="shared" si="61"/>
        <v>650</v>
      </c>
      <c r="C163" s="942">
        <f t="shared" si="61"/>
        <v>0</v>
      </c>
      <c r="D163" s="943">
        <f t="shared" si="61"/>
        <v>0</v>
      </c>
      <c r="E163" s="129"/>
      <c r="F163" s="129"/>
      <c r="G163" s="129"/>
      <c r="H163" s="53"/>
    </row>
    <row r="164" spans="1:15" ht="12.75" x14ac:dyDescent="0.2">
      <c r="A164" s="124" t="str">
        <f t="shared" si="61"/>
        <v>Të tjera</v>
      </c>
      <c r="B164" s="941" t="str">
        <f t="shared" si="61"/>
        <v>69 / ?</v>
      </c>
      <c r="C164" s="942">
        <f t="shared" si="61"/>
        <v>0</v>
      </c>
      <c r="D164" s="943">
        <f t="shared" si="61"/>
        <v>0</v>
      </c>
      <c r="E164" s="129"/>
      <c r="F164" s="129"/>
      <c r="G164" s="129"/>
      <c r="H164" s="53"/>
      <c r="I164" s="947" t="str">
        <f t="shared" ref="I164:O165" si="63">I86</f>
        <v>SHUMA E KËRKUAR NETO</v>
      </c>
      <c r="J164" s="948">
        <f t="shared" si="63"/>
        <v>0</v>
      </c>
      <c r="K164" s="948">
        <f t="shared" si="63"/>
        <v>0</v>
      </c>
      <c r="L164" s="948">
        <f t="shared" si="63"/>
        <v>0</v>
      </c>
      <c r="M164" s="948">
        <f t="shared" si="63"/>
        <v>0</v>
      </c>
      <c r="N164" s="948">
        <f t="shared" si="63"/>
        <v>0</v>
      </c>
      <c r="O164" s="949">
        <f t="shared" si="63"/>
        <v>0</v>
      </c>
    </row>
    <row r="165" spans="1:15" ht="12.75" customHeight="1" x14ac:dyDescent="0.2">
      <c r="A165" s="306" t="str">
        <f t="shared" si="61"/>
        <v>KOSTO DIREKTE PËR PROJEKTET DHE SHPENZIMET KAPITALE</v>
      </c>
      <c r="B165" s="941">
        <f t="shared" si="61"/>
        <v>0</v>
      </c>
      <c r="C165" s="942">
        <f t="shared" si="61"/>
        <v>0</v>
      </c>
      <c r="D165" s="943">
        <f t="shared" si="61"/>
        <v>0</v>
      </c>
      <c r="E165" s="129">
        <f>SUM(E154:E164)</f>
        <v>0</v>
      </c>
      <c r="F165" s="129">
        <f t="shared" ref="F165:G165" si="64">SUM(F154:F164)</f>
        <v>0</v>
      </c>
      <c r="G165" s="129">
        <f t="shared" si="64"/>
        <v>0</v>
      </c>
      <c r="H165" s="53"/>
      <c r="I165" s="950">
        <f t="shared" si="63"/>
        <v>0</v>
      </c>
      <c r="J165" s="951">
        <f t="shared" si="63"/>
        <v>0</v>
      </c>
      <c r="K165" s="951">
        <f t="shared" si="63"/>
        <v>0</v>
      </c>
      <c r="L165" s="951">
        <f t="shared" si="63"/>
        <v>0</v>
      </c>
      <c r="M165" s="951">
        <f t="shared" si="63"/>
        <v>0</v>
      </c>
      <c r="N165" s="951">
        <f t="shared" si="63"/>
        <v>0</v>
      </c>
      <c r="O165" s="952">
        <f t="shared" si="63"/>
        <v>0</v>
      </c>
    </row>
    <row r="166" spans="1:15" ht="12.75" x14ac:dyDescent="0.2">
      <c r="A166" s="938" t="str">
        <f t="shared" si="61"/>
        <v>SHPENZIME KORRENTE</v>
      </c>
      <c r="B166" s="939">
        <f t="shared" si="61"/>
        <v>0</v>
      </c>
      <c r="C166" s="939">
        <f t="shared" si="61"/>
        <v>0</v>
      </c>
      <c r="D166" s="939">
        <f t="shared" si="61"/>
        <v>0</v>
      </c>
      <c r="E166" s="939">
        <f>E88</f>
        <v>0</v>
      </c>
      <c r="F166" s="939">
        <f>F88</f>
        <v>0</v>
      </c>
      <c r="G166" s="940">
        <f>G88</f>
        <v>0</v>
      </c>
      <c r="H166" s="53"/>
      <c r="I166" s="17" t="str">
        <f>I88</f>
        <v>SHUMA E KËRKUAR NETO</v>
      </c>
      <c r="J166" s="18">
        <f t="shared" ref="J166:O166" si="65">B150-J160</f>
        <v>0</v>
      </c>
      <c r="K166" s="18">
        <f t="shared" si="65"/>
        <v>0</v>
      </c>
      <c r="L166" s="18">
        <f t="shared" si="65"/>
        <v>0</v>
      </c>
      <c r="M166" s="18">
        <f t="shared" si="65"/>
        <v>0</v>
      </c>
      <c r="N166" s="18">
        <f t="shared" si="65"/>
        <v>0</v>
      </c>
      <c r="O166" s="18">
        <f t="shared" si="65"/>
        <v>0</v>
      </c>
    </row>
    <row r="167" spans="1:15" ht="12.75" x14ac:dyDescent="0.2">
      <c r="A167" s="124" t="str">
        <f t="shared" si="61"/>
        <v>Pagat</v>
      </c>
      <c r="B167" s="941">
        <f t="shared" si="61"/>
        <v>600</v>
      </c>
      <c r="C167" s="942">
        <f t="shared" si="61"/>
        <v>0</v>
      </c>
      <c r="D167" s="943">
        <f t="shared" si="61"/>
        <v>0</v>
      </c>
      <c r="E167" s="37"/>
      <c r="F167" s="37"/>
      <c r="G167" s="37"/>
      <c r="H167" s="53"/>
      <c r="I167" s="53"/>
      <c r="J167" s="53"/>
      <c r="K167" s="53"/>
      <c r="L167" s="14"/>
      <c r="M167" s="54"/>
    </row>
    <row r="168" spans="1:15" ht="12.75" x14ac:dyDescent="0.2">
      <c r="A168" s="124" t="str">
        <f t="shared" si="61"/>
        <v>Sigurimet Shoqërore</v>
      </c>
      <c r="B168" s="941">
        <f t="shared" si="61"/>
        <v>601</v>
      </c>
      <c r="C168" s="942">
        <f t="shared" si="61"/>
        <v>0</v>
      </c>
      <c r="D168" s="943">
        <f t="shared" si="61"/>
        <v>0</v>
      </c>
      <c r="E168" s="37"/>
      <c r="F168" s="37"/>
      <c r="G168" s="37"/>
      <c r="H168" s="53"/>
    </row>
    <row r="169" spans="1:15" ht="12.75" x14ac:dyDescent="0.2">
      <c r="A169" s="124" t="str">
        <f t="shared" si="61"/>
        <v>Mallra dhe shërbime</v>
      </c>
      <c r="B169" s="941">
        <f t="shared" si="61"/>
        <v>602</v>
      </c>
      <c r="C169" s="942">
        <f t="shared" si="61"/>
        <v>0</v>
      </c>
      <c r="D169" s="943">
        <f t="shared" si="61"/>
        <v>0</v>
      </c>
      <c r="E169" s="37"/>
      <c r="F169" s="37"/>
      <c r="G169" s="37"/>
      <c r="H169" s="53"/>
      <c r="I169" s="252" t="str">
        <f>I130</f>
        <v>Angazhimet</v>
      </c>
      <c r="J169" s="1002" t="str">
        <f>J130</f>
        <v>Vlera Totale për Aktivitet</v>
      </c>
      <c r="K169" s="1003"/>
      <c r="L169" s="1004"/>
      <c r="M169" s="129">
        <f>VLOOKUP($A145,'(C5) Angazhimet'!$A$8:$F$168,4,FALSE)</f>
        <v>0</v>
      </c>
      <c r="N169" s="129">
        <f>VLOOKUP($A145,'(C5) Angazhimet'!$A$8:$F$168,5,FALSE)</f>
        <v>0</v>
      </c>
      <c r="O169" s="129">
        <f>VLOOKUP($A145,'(C5) Angazhimet'!$A$8:$F$168,6,FALSE)</f>
        <v>0</v>
      </c>
    </row>
    <row r="170" spans="1:15" ht="12.75" x14ac:dyDescent="0.2">
      <c r="A170" s="124" t="str">
        <f t="shared" si="61"/>
        <v>Subvencione</v>
      </c>
      <c r="B170" s="941">
        <f t="shared" si="61"/>
        <v>603</v>
      </c>
      <c r="C170" s="942">
        <f t="shared" si="61"/>
        <v>0</v>
      </c>
      <c r="D170" s="943">
        <f t="shared" si="61"/>
        <v>0</v>
      </c>
      <c r="E170" s="37"/>
      <c r="F170" s="37"/>
      <c r="G170" s="37"/>
      <c r="H170" s="53"/>
      <c r="I170" s="318" t="str">
        <f>I131</f>
        <v>Qëllime</v>
      </c>
      <c r="J170" s="1002" t="str">
        <f>J131</f>
        <v>Shpenzimet kapitale</v>
      </c>
      <c r="K170" s="1003"/>
      <c r="L170" s="1004"/>
      <c r="M170" s="128"/>
      <c r="N170" s="128"/>
      <c r="O170" s="132"/>
    </row>
    <row r="171" spans="1:15" ht="12.75" x14ac:dyDescent="0.2">
      <c r="A171" s="124" t="str">
        <f t="shared" si="61"/>
        <v>Të tjera transferta korrente të brendshme</v>
      </c>
      <c r="B171" s="941">
        <f t="shared" si="61"/>
        <v>604</v>
      </c>
      <c r="C171" s="942">
        <f t="shared" si="61"/>
        <v>0</v>
      </c>
      <c r="D171" s="943">
        <f t="shared" si="61"/>
        <v>0</v>
      </c>
      <c r="E171" s="37"/>
      <c r="F171" s="37"/>
      <c r="G171" s="37"/>
      <c r="H171" s="53"/>
      <c r="I171" s="315"/>
      <c r="J171" s="1002" t="str">
        <f>J132</f>
        <v>Mallra dhe shërbime</v>
      </c>
      <c r="K171" s="1003"/>
      <c r="L171" s="1004"/>
      <c r="M171" s="128"/>
      <c r="N171" s="128"/>
      <c r="O171" s="132"/>
    </row>
    <row r="172" spans="1:15" ht="12.75" x14ac:dyDescent="0.2">
      <c r="A172" s="124" t="str">
        <f t="shared" si="61"/>
        <v>Transferta korrente të huaja</v>
      </c>
      <c r="B172" s="941">
        <f t="shared" si="61"/>
        <v>605</v>
      </c>
      <c r="C172" s="942">
        <f t="shared" si="61"/>
        <v>0</v>
      </c>
      <c r="D172" s="943">
        <f t="shared" si="61"/>
        <v>0</v>
      </c>
      <c r="E172" s="37"/>
      <c r="F172" s="37"/>
      <c r="G172" s="37"/>
      <c r="H172" s="53"/>
      <c r="I172" s="315"/>
      <c r="J172" s="1002" t="str">
        <f>J133</f>
        <v>Qëllime të mëtejshme</v>
      </c>
      <c r="K172" s="1003"/>
      <c r="L172" s="1004"/>
      <c r="M172" s="128"/>
      <c r="N172" s="128"/>
      <c r="O172" s="132"/>
    </row>
    <row r="173" spans="1:15" ht="12.75" x14ac:dyDescent="0.2">
      <c r="A173" s="124" t="str">
        <f t="shared" si="61"/>
        <v>Transferta për Buxhetet Familiare dhe Individët</v>
      </c>
      <c r="B173" s="941">
        <f t="shared" si="61"/>
        <v>606</v>
      </c>
      <c r="C173" s="942">
        <f t="shared" si="61"/>
        <v>0</v>
      </c>
      <c r="D173" s="943">
        <f t="shared" si="61"/>
        <v>0</v>
      </c>
      <c r="E173" s="37"/>
      <c r="F173" s="37"/>
      <c r="G173" s="37"/>
      <c r="H173" s="53"/>
      <c r="I173" s="315"/>
      <c r="J173" s="998"/>
      <c r="K173" s="998"/>
      <c r="L173" s="998"/>
      <c r="M173" s="344" t="str">
        <f>IF(SUM(M170:M172)=M169,"OK","STOP")</f>
        <v>OK</v>
      </c>
      <c r="N173" s="344" t="str">
        <f>IF(SUM(N170:N172)=N169,"OK","STOP")</f>
        <v>OK</v>
      </c>
      <c r="O173" s="344" t="str">
        <f>IF(SUM(O170:O172)=O169,"OK","STOP")</f>
        <v>OK</v>
      </c>
    </row>
    <row r="174" spans="1:15" ht="12.75" x14ac:dyDescent="0.2">
      <c r="A174" s="648" t="str">
        <f t="shared" si="61"/>
        <v>Shpenzimet kapitale</v>
      </c>
      <c r="B174" s="968" t="str">
        <f t="shared" si="61"/>
        <v>230 / 231</v>
      </c>
      <c r="C174" s="969">
        <f t="shared" si="61"/>
        <v>0</v>
      </c>
      <c r="D174" s="970">
        <f t="shared" si="61"/>
        <v>0</v>
      </c>
      <c r="E174" s="129"/>
      <c r="F174" s="129"/>
      <c r="G174" s="129"/>
      <c r="H174" s="53"/>
      <c r="I174" s="421" t="str">
        <f>I96</f>
        <v>Shpjegimet teknike</v>
      </c>
      <c r="J174" s="10"/>
      <c r="K174" s="10"/>
      <c r="L174" s="10"/>
      <c r="M174" s="10"/>
      <c r="N174" s="10"/>
      <c r="O174" s="10"/>
    </row>
    <row r="175" spans="1:15" ht="12.75" x14ac:dyDescent="0.2">
      <c r="A175" s="124" t="str">
        <f t="shared" si="61"/>
        <v>Rezerva</v>
      </c>
      <c r="B175" s="941">
        <f t="shared" si="61"/>
        <v>609</v>
      </c>
      <c r="C175" s="942">
        <f t="shared" si="61"/>
        <v>0</v>
      </c>
      <c r="D175" s="943">
        <f t="shared" si="61"/>
        <v>0</v>
      </c>
      <c r="E175" s="37"/>
      <c r="F175" s="37"/>
      <c r="G175" s="37"/>
      <c r="H175" s="53"/>
      <c r="I175" s="419">
        <f>M148</f>
        <v>2022</v>
      </c>
      <c r="J175" s="983"/>
      <c r="K175" s="984"/>
      <c r="L175" s="984"/>
      <c r="M175" s="984"/>
      <c r="N175" s="984"/>
      <c r="O175" s="985"/>
    </row>
    <row r="176" spans="1:15" ht="12.75" x14ac:dyDescent="0.2">
      <c r="A176" s="124" t="str">
        <f t="shared" si="61"/>
        <v>Interesa per kredi direkte ose bono</v>
      </c>
      <c r="B176" s="971">
        <f t="shared" si="61"/>
        <v>650</v>
      </c>
      <c r="C176" s="972">
        <f t="shared" si="61"/>
        <v>0</v>
      </c>
      <c r="D176" s="973">
        <f t="shared" si="61"/>
        <v>0</v>
      </c>
      <c r="E176" s="37"/>
      <c r="F176" s="37"/>
      <c r="G176" s="37"/>
      <c r="H176" s="53"/>
      <c r="I176" s="420"/>
      <c r="J176" s="986"/>
      <c r="K176" s="987"/>
      <c r="L176" s="987"/>
      <c r="M176" s="987"/>
      <c r="N176" s="987"/>
      <c r="O176" s="988"/>
    </row>
    <row r="177" spans="1:15" ht="12.75" x14ac:dyDescent="0.2">
      <c r="A177" s="252" t="str">
        <f>A99</f>
        <v>Të tjera</v>
      </c>
      <c r="B177" s="941" t="str">
        <f>B99</f>
        <v>69 / ?</v>
      </c>
      <c r="C177" s="942">
        <f>C99</f>
        <v>0</v>
      </c>
      <c r="D177" s="439" t="str">
        <f>IF(OR(E177&lt;0,F177&lt;0,G177&lt;0),"STOP","OK!")</f>
        <v>OK!</v>
      </c>
      <c r="E177" s="130">
        <f>-E165+E150-(SUM(E167:E176))</f>
        <v>0</v>
      </c>
      <c r="F177" s="308">
        <f t="shared" ref="F177:G177" si="66">-F165+F150-(SUM(F167:F176))</f>
        <v>0</v>
      </c>
      <c r="G177" s="308">
        <f t="shared" si="66"/>
        <v>0</v>
      </c>
      <c r="H177" s="53"/>
      <c r="I177" s="419">
        <f>N148</f>
        <v>2023</v>
      </c>
      <c r="J177" s="983"/>
      <c r="K177" s="984"/>
      <c r="L177" s="984"/>
      <c r="M177" s="984"/>
      <c r="N177" s="984"/>
      <c r="O177" s="985"/>
    </row>
    <row r="178" spans="1:15" ht="12.75" x14ac:dyDescent="0.2">
      <c r="A178" s="124" t="str">
        <f>A100</f>
        <v>SHPENZIME KORRENTE</v>
      </c>
      <c r="B178" s="974"/>
      <c r="C178" s="975"/>
      <c r="D178" s="976"/>
      <c r="E178" s="129">
        <f>SUM(E167:E177)</f>
        <v>0</v>
      </c>
      <c r="F178" s="129">
        <f t="shared" ref="F178:G178" si="67">SUM(F167:F177)</f>
        <v>0</v>
      </c>
      <c r="G178" s="129">
        <f t="shared" si="67"/>
        <v>0</v>
      </c>
      <c r="H178" s="53"/>
      <c r="I178" s="420"/>
      <c r="J178" s="989"/>
      <c r="K178" s="990"/>
      <c r="L178" s="990"/>
      <c r="M178" s="990"/>
      <c r="N178" s="990"/>
      <c r="O178" s="991"/>
    </row>
    <row r="179" spans="1:15" ht="12.75" x14ac:dyDescent="0.2">
      <c r="A179" s="125"/>
      <c r="B179" s="210"/>
      <c r="C179" s="126"/>
      <c r="D179" s="126"/>
      <c r="E179" s="10"/>
      <c r="F179" s="10"/>
      <c r="G179" s="133"/>
      <c r="H179" s="53"/>
      <c r="I179" s="419">
        <f>O148</f>
        <v>2024</v>
      </c>
      <c r="J179" s="983"/>
      <c r="K179" s="984"/>
      <c r="L179" s="984"/>
      <c r="M179" s="984"/>
      <c r="N179" s="984"/>
      <c r="O179" s="985"/>
    </row>
    <row r="180" spans="1:15" ht="12.75" x14ac:dyDescent="0.2">
      <c r="A180" s="137" t="str">
        <f>A102</f>
        <v>SHPENZIME TË PRITSHME</v>
      </c>
      <c r="B180" s="34">
        <f>B150</f>
        <v>0</v>
      </c>
      <c r="C180" s="34">
        <f t="shared" ref="C180:D180" si="68">C150</f>
        <v>0</v>
      </c>
      <c r="D180" s="34">
        <f t="shared" si="68"/>
        <v>0</v>
      </c>
      <c r="E180" s="129">
        <f>E165+E178</f>
        <v>0</v>
      </c>
      <c r="F180" s="129">
        <f>F165+F178</f>
        <v>0</v>
      </c>
      <c r="G180" s="129">
        <f t="shared" ref="G180" si="69">G165+G178</f>
        <v>0</v>
      </c>
      <c r="H180" s="53"/>
      <c r="I180" s="420"/>
      <c r="J180" s="989"/>
      <c r="K180" s="990"/>
      <c r="L180" s="990"/>
      <c r="M180" s="990"/>
      <c r="N180" s="990"/>
      <c r="O180" s="991"/>
    </row>
    <row r="181" spans="1:15" ht="12.75" x14ac:dyDescent="0.2"/>
    <row r="182" spans="1:15" ht="12.75" x14ac:dyDescent="0.2"/>
    <row r="183" spans="1:15" ht="18.75" hidden="1" x14ac:dyDescent="0.2">
      <c r="A183" s="213"/>
      <c r="B183" s="937"/>
      <c r="C183" s="937"/>
      <c r="D183" s="937"/>
      <c r="E183" s="937"/>
      <c r="F183" s="937"/>
      <c r="G183" s="937"/>
      <c r="H183" s="937"/>
      <c r="I183" s="937"/>
      <c r="J183" s="937"/>
      <c r="K183" s="937"/>
      <c r="L183" s="937"/>
      <c r="M183" s="937"/>
      <c r="N183" s="937"/>
      <c r="O183" s="937"/>
    </row>
    <row r="184" spans="1:15" ht="18.75" hidden="1" x14ac:dyDescent="0.2">
      <c r="A184" s="276"/>
      <c r="B184" s="937"/>
      <c r="C184" s="937"/>
      <c r="D184" s="937"/>
      <c r="E184" s="937"/>
      <c r="F184" s="937"/>
      <c r="G184" s="937"/>
      <c r="H184" s="937"/>
      <c r="I184" s="937"/>
      <c r="J184" s="937"/>
      <c r="K184" s="937"/>
      <c r="L184" s="937"/>
      <c r="M184" s="937"/>
      <c r="N184" s="937"/>
      <c r="O184" s="937"/>
    </row>
    <row r="185" spans="1:15" ht="22.5" hidden="1" customHeight="1" x14ac:dyDescent="0.2">
      <c r="A185" s="933"/>
      <c r="B185" s="934"/>
      <c r="C185" s="934"/>
      <c r="D185" s="934"/>
      <c r="E185" s="934"/>
      <c r="F185" s="934"/>
      <c r="G185" s="954"/>
      <c r="H185" s="131"/>
      <c r="I185" s="955"/>
      <c r="J185" s="934"/>
      <c r="K185" s="934"/>
      <c r="L185" s="934"/>
      <c r="M185" s="934"/>
      <c r="N185" s="934"/>
      <c r="O185" s="954"/>
    </row>
    <row r="186" spans="1:15" ht="21.75" hidden="1" customHeight="1" x14ac:dyDescent="0.2">
      <c r="A186" s="211"/>
      <c r="B186" s="417"/>
      <c r="C186" s="417"/>
      <c r="D186" s="417"/>
      <c r="E186" s="251"/>
      <c r="F186" s="251"/>
      <c r="G186" s="251"/>
      <c r="H186" s="212"/>
      <c r="I186" s="414"/>
      <c r="J186" s="417"/>
      <c r="K186" s="417"/>
      <c r="L186" s="417"/>
      <c r="M186" s="251"/>
      <c r="N186" s="251"/>
      <c r="O186" s="251"/>
    </row>
    <row r="187" spans="1:15" ht="12.75" hidden="1" x14ac:dyDescent="0.2">
      <c r="A187" s="431"/>
      <c r="B187" s="424"/>
      <c r="C187" s="347"/>
      <c r="D187" s="348"/>
      <c r="E187" s="432"/>
      <c r="F187" s="432"/>
      <c r="G187" s="433"/>
      <c r="H187" s="131"/>
      <c r="I187" s="346"/>
      <c r="J187" s="962"/>
      <c r="K187" s="962"/>
      <c r="L187" s="429"/>
      <c r="M187" s="429"/>
      <c r="N187" s="429"/>
      <c r="O187" s="430"/>
    </row>
    <row r="188" spans="1:15" ht="12.75" hidden="1" x14ac:dyDescent="0.2">
      <c r="A188" s="137"/>
      <c r="B188" s="34"/>
      <c r="C188" s="34"/>
      <c r="D188" s="34"/>
      <c r="E188" s="37"/>
      <c r="F188" s="37"/>
      <c r="G188" s="37"/>
      <c r="H188" s="131"/>
      <c r="I188" s="938"/>
      <c r="J188" s="939"/>
      <c r="K188" s="939"/>
      <c r="L188" s="939"/>
      <c r="M188" s="939"/>
      <c r="N188" s="939"/>
      <c r="O188" s="940"/>
    </row>
    <row r="189" spans="1:15" ht="12.75" hidden="1" x14ac:dyDescent="0.2">
      <c r="A189" s="125"/>
      <c r="B189" s="210"/>
      <c r="C189" s="126"/>
      <c r="D189" s="126"/>
      <c r="E189" s="10"/>
      <c r="F189" s="10"/>
      <c r="G189" s="133"/>
      <c r="H189" s="10"/>
      <c r="I189" s="137"/>
      <c r="J189" s="35"/>
      <c r="K189" s="35"/>
      <c r="L189" s="35"/>
      <c r="M189" s="37"/>
      <c r="N189" s="37"/>
      <c r="O189" s="37"/>
    </row>
    <row r="190" spans="1:15" ht="12.75" hidden="1" x14ac:dyDescent="0.2">
      <c r="A190" s="944"/>
      <c r="B190" s="945"/>
      <c r="C190" s="945"/>
      <c r="D190" s="945"/>
      <c r="E190" s="945"/>
      <c r="F190" s="945"/>
      <c r="G190" s="946"/>
      <c r="H190" s="10"/>
    </row>
    <row r="191" spans="1:15" ht="12.75" hidden="1" x14ac:dyDescent="0.2">
      <c r="A191" s="938"/>
      <c r="B191" s="939"/>
      <c r="C191" s="939"/>
      <c r="D191" s="939"/>
      <c r="E191" s="939"/>
      <c r="F191" s="939"/>
      <c r="G191" s="940"/>
      <c r="H191" s="31"/>
      <c r="I191" s="938"/>
      <c r="J191" s="939"/>
      <c r="K191" s="939"/>
      <c r="L191" s="939"/>
      <c r="M191" s="939"/>
      <c r="N191" s="939"/>
      <c r="O191" s="940"/>
    </row>
    <row r="192" spans="1:15" ht="12.75" hidden="1" x14ac:dyDescent="0.2">
      <c r="A192" s="124"/>
      <c r="B192" s="941"/>
      <c r="C192" s="942"/>
      <c r="D192" s="943"/>
      <c r="E192" s="37"/>
      <c r="F192" s="37"/>
      <c r="G192" s="37"/>
      <c r="H192" s="31"/>
      <c r="I192" s="390"/>
      <c r="J192" s="387"/>
      <c r="K192" s="389"/>
      <c r="L192" s="388"/>
      <c r="M192" s="128"/>
      <c r="N192" s="128"/>
      <c r="O192" s="132"/>
    </row>
    <row r="193" spans="1:15" ht="12.75" hidden="1" x14ac:dyDescent="0.2">
      <c r="A193" s="124"/>
      <c r="B193" s="941"/>
      <c r="C193" s="942"/>
      <c r="D193" s="943"/>
      <c r="E193" s="37"/>
      <c r="F193" s="37"/>
      <c r="G193" s="37"/>
      <c r="H193" s="31"/>
      <c r="I193" s="390"/>
      <c r="J193" s="387"/>
      <c r="K193" s="389"/>
      <c r="L193" s="388"/>
      <c r="M193" s="128"/>
      <c r="N193" s="128"/>
      <c r="O193" s="132"/>
    </row>
    <row r="194" spans="1:15" ht="12.75" hidden="1" x14ac:dyDescent="0.2">
      <c r="A194" s="124"/>
      <c r="B194" s="941"/>
      <c r="C194" s="942"/>
      <c r="D194" s="943"/>
      <c r="E194" s="37"/>
      <c r="F194" s="37"/>
      <c r="G194" s="37"/>
      <c r="H194" s="53"/>
      <c r="I194" s="390"/>
      <c r="J194" s="387"/>
      <c r="K194" s="389"/>
      <c r="L194" s="388"/>
      <c r="M194" s="302"/>
      <c r="N194" s="548"/>
      <c r="O194" s="548"/>
    </row>
    <row r="195" spans="1:15" ht="12.75" hidden="1" x14ac:dyDescent="0.2">
      <c r="A195" s="124"/>
      <c r="B195" s="941"/>
      <c r="C195" s="942"/>
      <c r="D195" s="943"/>
      <c r="E195" s="37"/>
      <c r="F195" s="37"/>
      <c r="G195" s="37"/>
      <c r="H195" s="8"/>
      <c r="I195" s="390"/>
      <c r="J195" s="387"/>
      <c r="K195" s="389"/>
      <c r="L195" s="388"/>
      <c r="M195" s="128"/>
      <c r="N195" s="128"/>
      <c r="O195" s="132"/>
    </row>
    <row r="196" spans="1:15" ht="12.75" hidden="1" x14ac:dyDescent="0.2">
      <c r="A196" s="124"/>
      <c r="B196" s="941"/>
      <c r="C196" s="942"/>
      <c r="D196" s="943"/>
      <c r="E196" s="37"/>
      <c r="F196" s="37"/>
      <c r="G196" s="37"/>
      <c r="H196" s="53"/>
      <c r="I196" s="390"/>
      <c r="J196" s="35"/>
      <c r="K196" s="35"/>
      <c r="L196" s="35"/>
      <c r="M196" s="129"/>
      <c r="N196" s="129"/>
      <c r="O196" s="129"/>
    </row>
    <row r="197" spans="1:15" ht="12.75" hidden="1" x14ac:dyDescent="0.2">
      <c r="A197" s="124"/>
      <c r="B197" s="941"/>
      <c r="C197" s="942"/>
      <c r="D197" s="943"/>
      <c r="E197" s="37"/>
      <c r="F197" s="37"/>
      <c r="G197" s="37"/>
      <c r="H197" s="53"/>
    </row>
    <row r="198" spans="1:15" ht="12.75" hidden="1" x14ac:dyDescent="0.2">
      <c r="A198" s="124"/>
      <c r="B198" s="941"/>
      <c r="C198" s="942"/>
      <c r="D198" s="943"/>
      <c r="E198" s="37"/>
      <c r="F198" s="37"/>
      <c r="G198" s="37"/>
      <c r="H198" s="53"/>
      <c r="I198" s="137"/>
      <c r="J198" s="34"/>
      <c r="K198" s="34"/>
      <c r="L198" s="34"/>
      <c r="M198" s="129"/>
      <c r="N198" s="129"/>
      <c r="O198" s="129"/>
    </row>
    <row r="199" spans="1:15" ht="12.75" hidden="1" x14ac:dyDescent="0.2">
      <c r="A199" s="124"/>
      <c r="B199" s="941"/>
      <c r="C199" s="942"/>
      <c r="D199" s="943"/>
      <c r="E199" s="37"/>
      <c r="F199" s="37"/>
      <c r="G199" s="37"/>
      <c r="H199" s="53"/>
    </row>
    <row r="200" spans="1:15" ht="12.75" hidden="1" x14ac:dyDescent="0.2">
      <c r="A200" s="124"/>
      <c r="B200" s="941"/>
      <c r="C200" s="942"/>
      <c r="D200" s="943"/>
      <c r="E200" s="37"/>
      <c r="F200" s="37"/>
      <c r="G200" s="37"/>
      <c r="H200" s="53"/>
    </row>
    <row r="201" spans="1:15" ht="12.75" hidden="1" x14ac:dyDescent="0.2">
      <c r="A201" s="124"/>
      <c r="B201" s="941"/>
      <c r="C201" s="942"/>
      <c r="D201" s="943"/>
      <c r="E201" s="37"/>
      <c r="F201" s="37"/>
      <c r="G201" s="37"/>
      <c r="H201" s="53"/>
    </row>
    <row r="202" spans="1:15" ht="12.75" hidden="1" x14ac:dyDescent="0.2">
      <c r="A202" s="124"/>
      <c r="B202" s="941"/>
      <c r="C202" s="942"/>
      <c r="D202" s="943"/>
      <c r="E202" s="37"/>
      <c r="F202" s="37"/>
      <c r="G202" s="37"/>
      <c r="H202" s="53"/>
      <c r="I202" s="947"/>
      <c r="J202" s="948"/>
      <c r="K202" s="948"/>
      <c r="L202" s="948"/>
      <c r="M202" s="948"/>
      <c r="N202" s="948"/>
      <c r="O202" s="949"/>
    </row>
    <row r="203" spans="1:15" ht="12.75" hidden="1" customHeight="1" x14ac:dyDescent="0.2">
      <c r="A203" s="306"/>
      <c r="B203" s="941"/>
      <c r="C203" s="942"/>
      <c r="D203" s="943"/>
      <c r="E203" s="129"/>
      <c r="F203" s="129"/>
      <c r="G203" s="129"/>
      <c r="H203" s="53"/>
      <c r="I203" s="950"/>
      <c r="J203" s="951"/>
      <c r="K203" s="951"/>
      <c r="L203" s="951"/>
      <c r="M203" s="951"/>
      <c r="N203" s="951"/>
      <c r="O203" s="952"/>
    </row>
    <row r="204" spans="1:15" ht="12.75" hidden="1" x14ac:dyDescent="0.2">
      <c r="A204" s="938"/>
      <c r="B204" s="939"/>
      <c r="C204" s="939"/>
      <c r="D204" s="939"/>
      <c r="E204" s="939"/>
      <c r="F204" s="939"/>
      <c r="G204" s="940"/>
      <c r="H204" s="53"/>
      <c r="I204" s="17"/>
      <c r="J204" s="18"/>
      <c r="K204" s="18"/>
      <c r="L204" s="18"/>
      <c r="M204" s="18"/>
      <c r="N204" s="18"/>
      <c r="O204" s="18"/>
    </row>
    <row r="205" spans="1:15" ht="12.75" hidden="1" x14ac:dyDescent="0.2">
      <c r="A205" s="124"/>
      <c r="B205" s="941"/>
      <c r="C205" s="942"/>
      <c r="D205" s="943"/>
      <c r="E205" s="37"/>
      <c r="F205" s="37"/>
      <c r="G205" s="37"/>
      <c r="H205" s="53"/>
      <c r="I205" s="53"/>
      <c r="J205" s="53"/>
      <c r="K205" s="53"/>
      <c r="L205" s="14"/>
      <c r="M205" s="54"/>
    </row>
    <row r="206" spans="1:15" ht="12.75" hidden="1" x14ac:dyDescent="0.2">
      <c r="A206" s="124"/>
      <c r="B206" s="941"/>
      <c r="C206" s="942"/>
      <c r="D206" s="943"/>
      <c r="E206" s="37"/>
      <c r="F206" s="37"/>
      <c r="G206" s="37"/>
      <c r="H206" s="53"/>
    </row>
    <row r="207" spans="1:15" ht="12.75" hidden="1" x14ac:dyDescent="0.2">
      <c r="A207" s="124"/>
      <c r="B207" s="941"/>
      <c r="C207" s="942"/>
      <c r="D207" s="943"/>
      <c r="E207" s="37"/>
      <c r="F207" s="37"/>
      <c r="G207" s="37"/>
      <c r="H207" s="53"/>
      <c r="I207" s="252"/>
      <c r="J207" s="1002"/>
      <c r="K207" s="1003"/>
      <c r="L207" s="1004"/>
      <c r="M207" s="129"/>
      <c r="N207" s="129"/>
      <c r="O207" s="129"/>
    </row>
    <row r="208" spans="1:15" ht="12.75" hidden="1" x14ac:dyDescent="0.2">
      <c r="A208" s="124"/>
      <c r="B208" s="941"/>
      <c r="C208" s="942"/>
      <c r="D208" s="943"/>
      <c r="E208" s="37"/>
      <c r="F208" s="37"/>
      <c r="G208" s="37"/>
      <c r="H208" s="53"/>
      <c r="I208" s="318"/>
      <c r="J208" s="1002"/>
      <c r="K208" s="1003"/>
      <c r="L208" s="1004"/>
      <c r="M208" s="128"/>
      <c r="N208" s="128"/>
      <c r="O208" s="132"/>
    </row>
    <row r="209" spans="1:15" ht="12.75" hidden="1" x14ac:dyDescent="0.2">
      <c r="A209" s="124"/>
      <c r="B209" s="941"/>
      <c r="C209" s="942"/>
      <c r="D209" s="943"/>
      <c r="E209" s="37"/>
      <c r="F209" s="37"/>
      <c r="G209" s="37"/>
      <c r="H209" s="53"/>
      <c r="I209" s="315"/>
      <c r="J209" s="1002"/>
      <c r="K209" s="1003"/>
      <c r="L209" s="1004"/>
      <c r="M209" s="128"/>
      <c r="N209" s="128"/>
      <c r="O209" s="132"/>
    </row>
    <row r="210" spans="1:15" ht="12.75" hidden="1" x14ac:dyDescent="0.2">
      <c r="A210" s="124"/>
      <c r="B210" s="941"/>
      <c r="C210" s="942"/>
      <c r="D210" s="943"/>
      <c r="E210" s="37"/>
      <c r="F210" s="37"/>
      <c r="G210" s="37"/>
      <c r="H210" s="53"/>
      <c r="I210" s="315"/>
      <c r="J210" s="1002"/>
      <c r="K210" s="1003"/>
      <c r="L210" s="1004"/>
      <c r="M210" s="128"/>
      <c r="N210" s="128"/>
      <c r="O210" s="132"/>
    </row>
    <row r="211" spans="1:15" ht="12.75" hidden="1" x14ac:dyDescent="0.2">
      <c r="A211" s="124"/>
      <c r="B211" s="941"/>
      <c r="C211" s="942"/>
      <c r="D211" s="943"/>
      <c r="E211" s="37"/>
      <c r="F211" s="37"/>
      <c r="G211" s="37"/>
      <c r="H211" s="53"/>
      <c r="I211" s="315"/>
      <c r="J211" s="998"/>
      <c r="K211" s="998"/>
      <c r="L211" s="998"/>
      <c r="M211" s="344" t="str">
        <f>IF(SUM(M208:M210)=M207,"OK","STOP")</f>
        <v>OK</v>
      </c>
      <c r="N211" s="344" t="str">
        <f>IF(SUM(N208:N210)=N207,"OK","STOP")</f>
        <v>OK</v>
      </c>
      <c r="O211" s="344" t="str">
        <f>IF(SUM(O208:O210)=O207,"OK","STOP")</f>
        <v>OK</v>
      </c>
    </row>
    <row r="212" spans="1:15" ht="12.75" hidden="1" x14ac:dyDescent="0.2">
      <c r="A212" s="124"/>
      <c r="B212" s="941"/>
      <c r="C212" s="942"/>
      <c r="D212" s="943"/>
      <c r="E212" s="129"/>
      <c r="F212" s="129"/>
      <c r="G212" s="129"/>
      <c r="H212" s="53"/>
      <c r="I212" s="421" t="str">
        <f>I96</f>
        <v>Shpjegimet teknike</v>
      </c>
      <c r="J212" s="10"/>
      <c r="K212" s="10"/>
      <c r="L212" s="10"/>
      <c r="M212" s="10"/>
      <c r="N212" s="10"/>
      <c r="O212" s="10"/>
    </row>
    <row r="213" spans="1:15" ht="12.75" hidden="1" x14ac:dyDescent="0.2">
      <c r="A213" s="648"/>
      <c r="B213" s="968"/>
      <c r="C213" s="969"/>
      <c r="D213" s="970"/>
      <c r="E213" s="37"/>
      <c r="F213" s="37"/>
      <c r="G213" s="37"/>
      <c r="H213" s="53"/>
      <c r="I213" s="419">
        <f>M186</f>
        <v>0</v>
      </c>
      <c r="J213" s="983"/>
      <c r="K213" s="984"/>
      <c r="L213" s="984"/>
      <c r="M213" s="984"/>
      <c r="N213" s="984"/>
      <c r="O213" s="985"/>
    </row>
    <row r="214" spans="1:15" ht="12.75" hidden="1" x14ac:dyDescent="0.2">
      <c r="A214" s="124"/>
      <c r="B214" s="971"/>
      <c r="C214" s="972"/>
      <c r="D214" s="973"/>
      <c r="E214" s="37"/>
      <c r="F214" s="37"/>
      <c r="G214" s="37"/>
      <c r="H214" s="53"/>
      <c r="I214" s="420"/>
      <c r="J214" s="986"/>
      <c r="K214" s="987"/>
      <c r="L214" s="987"/>
      <c r="M214" s="987"/>
      <c r="N214" s="987"/>
      <c r="O214" s="988"/>
    </row>
    <row r="215" spans="1:15" ht="12.75" hidden="1" x14ac:dyDescent="0.2">
      <c r="A215" s="252"/>
      <c r="B215" s="941"/>
      <c r="C215" s="942"/>
      <c r="D215" s="311"/>
      <c r="E215" s="308"/>
      <c r="F215" s="308"/>
      <c r="G215" s="308"/>
      <c r="H215" s="53"/>
      <c r="I215" s="419">
        <f>N186</f>
        <v>0</v>
      </c>
      <c r="J215" s="983"/>
      <c r="K215" s="984"/>
      <c r="L215" s="984"/>
      <c r="M215" s="984"/>
      <c r="N215" s="984"/>
      <c r="O215" s="985"/>
    </row>
    <row r="216" spans="1:15" ht="12.75" hidden="1" x14ac:dyDescent="0.2">
      <c r="A216" s="124"/>
      <c r="B216" s="974"/>
      <c r="C216" s="975"/>
      <c r="D216" s="976"/>
      <c r="E216" s="129"/>
      <c r="F216" s="129"/>
      <c r="G216" s="129"/>
      <c r="H216" s="53"/>
      <c r="I216" s="420"/>
      <c r="J216" s="989"/>
      <c r="K216" s="990"/>
      <c r="L216" s="990"/>
      <c r="M216" s="990"/>
      <c r="N216" s="990"/>
      <c r="O216" s="991"/>
    </row>
    <row r="217" spans="1:15" ht="12.75" hidden="1" x14ac:dyDescent="0.2">
      <c r="A217" s="125"/>
      <c r="B217" s="210"/>
      <c r="C217" s="126"/>
      <c r="D217" s="126"/>
      <c r="E217" s="10"/>
      <c r="F217" s="10"/>
      <c r="G217" s="133"/>
      <c r="H217" s="53"/>
      <c r="I217" s="419">
        <f>O186</f>
        <v>0</v>
      </c>
      <c r="J217" s="983"/>
      <c r="K217" s="984"/>
      <c r="L217" s="984"/>
      <c r="M217" s="984"/>
      <c r="N217" s="984"/>
      <c r="O217" s="985"/>
    </row>
    <row r="218" spans="1:15" ht="12.75" hidden="1" x14ac:dyDescent="0.2">
      <c r="A218" s="137"/>
      <c r="B218" s="34"/>
      <c r="C218" s="34"/>
      <c r="D218" s="34"/>
      <c r="E218" s="129"/>
      <c r="F218" s="129"/>
      <c r="G218" s="129"/>
      <c r="H218" s="53"/>
      <c r="I218" s="420"/>
      <c r="J218" s="989"/>
      <c r="K218" s="990"/>
      <c r="L218" s="990"/>
      <c r="M218" s="990"/>
      <c r="N218" s="990"/>
      <c r="O218" s="991"/>
    </row>
    <row r="219" spans="1:15" ht="17.25" hidden="1" customHeight="1" x14ac:dyDescent="0.2"/>
    <row r="220" spans="1:15" ht="17.25" hidden="1" customHeight="1" x14ac:dyDescent="0.2"/>
    <row r="221" spans="1:15" ht="17.25" hidden="1" customHeight="1" x14ac:dyDescent="0.2">
      <c r="A221" s="213"/>
      <c r="B221" s="937"/>
      <c r="C221" s="937"/>
      <c r="D221" s="937"/>
      <c r="E221" s="937"/>
      <c r="F221" s="937"/>
      <c r="G221" s="937"/>
      <c r="H221" s="937"/>
      <c r="I221" s="937"/>
      <c r="J221" s="937"/>
      <c r="K221" s="937"/>
      <c r="L221" s="937"/>
      <c r="M221" s="937"/>
      <c r="N221" s="937"/>
      <c r="O221" s="937"/>
    </row>
    <row r="222" spans="1:15" ht="17.25" hidden="1" customHeight="1" x14ac:dyDescent="0.2">
      <c r="A222" s="276"/>
      <c r="B222" s="937"/>
      <c r="C222" s="937"/>
      <c r="D222" s="937"/>
      <c r="E222" s="937"/>
      <c r="F222" s="937"/>
      <c r="G222" s="937"/>
      <c r="H222" s="937"/>
      <c r="I222" s="937"/>
      <c r="J222" s="937"/>
      <c r="K222" s="937"/>
      <c r="L222" s="937"/>
      <c r="M222" s="937"/>
      <c r="N222" s="937"/>
      <c r="O222" s="937"/>
    </row>
    <row r="223" spans="1:15" ht="21.75" hidden="1" customHeight="1" x14ac:dyDescent="0.2">
      <c r="A223" s="933"/>
      <c r="B223" s="934"/>
      <c r="C223" s="934"/>
      <c r="D223" s="934"/>
      <c r="E223" s="934"/>
      <c r="F223" s="934"/>
      <c r="G223" s="954"/>
      <c r="H223" s="131"/>
      <c r="I223" s="955"/>
      <c r="J223" s="934"/>
      <c r="K223" s="934"/>
      <c r="L223" s="934"/>
      <c r="M223" s="934"/>
      <c r="N223" s="934"/>
      <c r="O223" s="954"/>
    </row>
    <row r="224" spans="1:15" ht="18.75" hidden="1" customHeight="1" x14ac:dyDescent="0.2">
      <c r="A224" s="211"/>
      <c r="B224" s="417"/>
      <c r="C224" s="417"/>
      <c r="D224" s="417"/>
      <c r="E224" s="251"/>
      <c r="F224" s="251"/>
      <c r="G224" s="251"/>
      <c r="H224" s="212"/>
      <c r="I224" s="414"/>
      <c r="J224" s="417"/>
      <c r="K224" s="417"/>
      <c r="L224" s="417"/>
      <c r="M224" s="251"/>
      <c r="N224" s="251"/>
      <c r="O224" s="251"/>
    </row>
    <row r="225" spans="1:15" ht="12.75" hidden="1" x14ac:dyDescent="0.2">
      <c r="A225" s="434"/>
      <c r="B225" s="209"/>
      <c r="C225" s="422"/>
      <c r="D225" s="321"/>
      <c r="E225" s="8"/>
      <c r="F225" s="8"/>
      <c r="G225" s="435"/>
      <c r="H225" s="131"/>
      <c r="I225" s="423"/>
      <c r="J225" s="349"/>
      <c r="K225" s="349"/>
      <c r="L225" s="349"/>
      <c r="M225" s="349"/>
      <c r="N225" s="349"/>
      <c r="O225" s="350"/>
    </row>
    <row r="226" spans="1:15" ht="12.75" hidden="1" x14ac:dyDescent="0.2">
      <c r="A226" s="137"/>
      <c r="B226" s="34"/>
      <c r="C226" s="34"/>
      <c r="D226" s="34"/>
      <c r="E226" s="37"/>
      <c r="F226" s="37"/>
      <c r="G226" s="37"/>
      <c r="H226" s="131"/>
      <c r="I226" s="938"/>
      <c r="J226" s="939"/>
      <c r="K226" s="939"/>
      <c r="L226" s="939"/>
      <c r="M226" s="939"/>
      <c r="N226" s="939"/>
      <c r="O226" s="940"/>
    </row>
    <row r="227" spans="1:15" ht="12.75" hidden="1" x14ac:dyDescent="0.2">
      <c r="A227" s="125"/>
      <c r="B227" s="210"/>
      <c r="C227" s="126"/>
      <c r="D227" s="126"/>
      <c r="E227" s="10"/>
      <c r="F227" s="10"/>
      <c r="G227" s="133"/>
      <c r="H227" s="10"/>
      <c r="I227" s="137"/>
      <c r="J227" s="35"/>
      <c r="K227" s="35"/>
      <c r="L227" s="35"/>
      <c r="M227" s="37"/>
      <c r="N227" s="37"/>
      <c r="O227" s="37"/>
    </row>
    <row r="228" spans="1:15" ht="12.75" hidden="1" x14ac:dyDescent="0.2">
      <c r="A228" s="944"/>
      <c r="B228" s="945"/>
      <c r="C228" s="945"/>
      <c r="D228" s="945"/>
      <c r="E228" s="945"/>
      <c r="F228" s="945"/>
      <c r="G228" s="946"/>
      <c r="H228" s="10"/>
    </row>
    <row r="229" spans="1:15" ht="12.75" hidden="1" x14ac:dyDescent="0.2">
      <c r="A229" s="938"/>
      <c r="B229" s="939"/>
      <c r="C229" s="939"/>
      <c r="D229" s="939"/>
      <c r="E229" s="939"/>
      <c r="F229" s="939"/>
      <c r="G229" s="940"/>
      <c r="H229" s="31"/>
      <c r="I229" s="938"/>
      <c r="J229" s="939"/>
      <c r="K229" s="939"/>
      <c r="L229" s="939"/>
      <c r="M229" s="939"/>
      <c r="N229" s="939"/>
      <c r="O229" s="940"/>
    </row>
    <row r="230" spans="1:15" ht="12.75" hidden="1" x14ac:dyDescent="0.2">
      <c r="A230" s="124"/>
      <c r="B230" s="941"/>
      <c r="C230" s="942"/>
      <c r="D230" s="943"/>
      <c r="E230" s="37"/>
      <c r="F230" s="37"/>
      <c r="G230" s="37"/>
      <c r="H230" s="31"/>
      <c r="I230" s="390"/>
      <c r="J230" s="387"/>
      <c r="K230" s="389"/>
      <c r="L230" s="388"/>
      <c r="M230" s="128"/>
      <c r="N230" s="128"/>
      <c r="O230" s="132"/>
    </row>
    <row r="231" spans="1:15" ht="12.75" hidden="1" x14ac:dyDescent="0.2">
      <c r="A231" s="124"/>
      <c r="B231" s="941"/>
      <c r="C231" s="942"/>
      <c r="D231" s="943"/>
      <c r="E231" s="37"/>
      <c r="F231" s="37"/>
      <c r="G231" s="37"/>
      <c r="H231" s="31"/>
      <c r="I231" s="390"/>
      <c r="J231" s="387"/>
      <c r="K231" s="389"/>
      <c r="L231" s="388"/>
      <c r="M231" s="128"/>
      <c r="N231" s="128"/>
      <c r="O231" s="132"/>
    </row>
    <row r="232" spans="1:15" ht="12.75" hidden="1" x14ac:dyDescent="0.2">
      <c r="A232" s="124"/>
      <c r="B232" s="941"/>
      <c r="C232" s="942"/>
      <c r="D232" s="943"/>
      <c r="E232" s="37"/>
      <c r="F232" s="37"/>
      <c r="G232" s="37"/>
      <c r="H232" s="53"/>
      <c r="I232" s="390"/>
      <c r="J232" s="387"/>
      <c r="K232" s="389"/>
      <c r="L232" s="388"/>
      <c r="M232" s="302"/>
      <c r="N232" s="548"/>
      <c r="O232" s="550"/>
    </row>
    <row r="233" spans="1:15" ht="12.75" hidden="1" x14ac:dyDescent="0.2">
      <c r="A233" s="124"/>
      <c r="B233" s="941"/>
      <c r="C233" s="942"/>
      <c r="D233" s="943"/>
      <c r="E233" s="37"/>
      <c r="F233" s="37"/>
      <c r="G233" s="37"/>
      <c r="H233" s="8"/>
      <c r="I233" s="390"/>
      <c r="J233" s="387"/>
      <c r="K233" s="389"/>
      <c r="L233" s="388"/>
      <c r="M233" s="128"/>
      <c r="N233" s="128"/>
      <c r="O233" s="132"/>
    </row>
    <row r="234" spans="1:15" ht="12.75" hidden="1" x14ac:dyDescent="0.2">
      <c r="A234" s="124"/>
      <c r="B234" s="941"/>
      <c r="C234" s="942"/>
      <c r="D234" s="943"/>
      <c r="E234" s="37"/>
      <c r="F234" s="37"/>
      <c r="G234" s="37"/>
      <c r="H234" s="53"/>
      <c r="I234" s="390"/>
      <c r="J234" s="35"/>
      <c r="K234" s="35"/>
      <c r="L234" s="35"/>
      <c r="M234" s="129"/>
      <c r="N234" s="129"/>
      <c r="O234" s="129"/>
    </row>
    <row r="235" spans="1:15" ht="12.75" hidden="1" x14ac:dyDescent="0.2">
      <c r="A235" s="124"/>
      <c r="B235" s="941"/>
      <c r="C235" s="942"/>
      <c r="D235" s="943"/>
      <c r="E235" s="37"/>
      <c r="F235" s="37"/>
      <c r="G235" s="37"/>
      <c r="H235" s="53"/>
    </row>
    <row r="236" spans="1:15" ht="12.75" hidden="1" x14ac:dyDescent="0.2">
      <c r="A236" s="124"/>
      <c r="B236" s="941"/>
      <c r="C236" s="942"/>
      <c r="D236" s="943"/>
      <c r="E236" s="37"/>
      <c r="F236" s="37"/>
      <c r="G236" s="37"/>
      <c r="H236" s="53"/>
      <c r="I236" s="137"/>
      <c r="J236" s="34"/>
      <c r="K236" s="34"/>
      <c r="L236" s="34"/>
      <c r="M236" s="129"/>
      <c r="N236" s="129"/>
      <c r="O236" s="129"/>
    </row>
    <row r="237" spans="1:15" ht="12.75" hidden="1" x14ac:dyDescent="0.2">
      <c r="A237" s="124"/>
      <c r="B237" s="941"/>
      <c r="C237" s="942"/>
      <c r="D237" s="943"/>
      <c r="E237" s="37"/>
      <c r="F237" s="37"/>
      <c r="G237" s="37"/>
      <c r="H237" s="53"/>
    </row>
    <row r="238" spans="1:15" ht="12.75" hidden="1" x14ac:dyDescent="0.2">
      <c r="A238" s="124"/>
      <c r="B238" s="941"/>
      <c r="C238" s="942"/>
      <c r="D238" s="943"/>
      <c r="E238" s="37"/>
      <c r="F238" s="37"/>
      <c r="G238" s="37"/>
      <c r="H238" s="53"/>
    </row>
    <row r="239" spans="1:15" ht="12.75" hidden="1" x14ac:dyDescent="0.2">
      <c r="A239" s="124"/>
      <c r="B239" s="941"/>
      <c r="C239" s="942"/>
      <c r="D239" s="943"/>
      <c r="E239" s="37"/>
      <c r="F239" s="37"/>
      <c r="G239" s="37"/>
      <c r="H239" s="53"/>
    </row>
    <row r="240" spans="1:15" ht="12.75" hidden="1" x14ac:dyDescent="0.2">
      <c r="A240" s="124"/>
      <c r="B240" s="941"/>
      <c r="C240" s="942"/>
      <c r="D240" s="943"/>
      <c r="E240" s="37"/>
      <c r="F240" s="37"/>
      <c r="G240" s="37"/>
      <c r="H240" s="53"/>
      <c r="I240" s="947"/>
      <c r="J240" s="948"/>
      <c r="K240" s="948"/>
      <c r="L240" s="948"/>
      <c r="M240" s="948"/>
      <c r="N240" s="948"/>
      <c r="O240" s="949"/>
    </row>
    <row r="241" spans="1:15" ht="12.75" hidden="1" customHeight="1" x14ac:dyDescent="0.2">
      <c r="A241" s="306"/>
      <c r="B241" s="941"/>
      <c r="C241" s="942"/>
      <c r="D241" s="943"/>
      <c r="E241" s="129"/>
      <c r="F241" s="129"/>
      <c r="G241" s="129"/>
      <c r="H241" s="53"/>
      <c r="I241" s="950"/>
      <c r="J241" s="951"/>
      <c r="K241" s="951"/>
      <c r="L241" s="951"/>
      <c r="M241" s="951"/>
      <c r="N241" s="951"/>
      <c r="O241" s="952"/>
    </row>
    <row r="242" spans="1:15" ht="12.75" hidden="1" x14ac:dyDescent="0.2">
      <c r="A242" s="938"/>
      <c r="B242" s="939"/>
      <c r="C242" s="939"/>
      <c r="D242" s="939"/>
      <c r="E242" s="939"/>
      <c r="F242" s="939"/>
      <c r="G242" s="940"/>
      <c r="H242" s="53"/>
      <c r="I242" s="17"/>
      <c r="J242" s="18"/>
      <c r="K242" s="18"/>
      <c r="L242" s="18"/>
      <c r="M242" s="18"/>
      <c r="N242" s="18"/>
      <c r="O242" s="18"/>
    </row>
    <row r="243" spans="1:15" ht="12.75" hidden="1" x14ac:dyDescent="0.2">
      <c r="A243" s="124"/>
      <c r="B243" s="941"/>
      <c r="C243" s="942"/>
      <c r="D243" s="943"/>
      <c r="E243" s="37"/>
      <c r="F243" s="37"/>
      <c r="G243" s="37"/>
      <c r="H243" s="53"/>
      <c r="I243" s="53"/>
      <c r="J243" s="53"/>
      <c r="K243" s="53"/>
      <c r="L243" s="14"/>
      <c r="M243" s="54"/>
    </row>
    <row r="244" spans="1:15" ht="12.75" hidden="1" x14ac:dyDescent="0.2">
      <c r="A244" s="124"/>
      <c r="B244" s="941"/>
      <c r="C244" s="942"/>
      <c r="D244" s="943"/>
      <c r="E244" s="37"/>
      <c r="F244" s="37"/>
      <c r="G244" s="37"/>
      <c r="H244" s="53"/>
    </row>
    <row r="245" spans="1:15" ht="12.75" hidden="1" x14ac:dyDescent="0.2">
      <c r="A245" s="124"/>
      <c r="B245" s="941"/>
      <c r="C245" s="942"/>
      <c r="D245" s="943"/>
      <c r="E245" s="37"/>
      <c r="F245" s="37"/>
      <c r="G245" s="37"/>
      <c r="H245" s="53"/>
      <c r="I245" s="252"/>
      <c r="J245" s="1002"/>
      <c r="K245" s="1003"/>
      <c r="L245" s="1004"/>
      <c r="M245" s="129"/>
      <c r="N245" s="129"/>
      <c r="O245" s="129"/>
    </row>
    <row r="246" spans="1:15" ht="12.75" hidden="1" x14ac:dyDescent="0.2">
      <c r="A246" s="124"/>
      <c r="B246" s="941"/>
      <c r="C246" s="942"/>
      <c r="D246" s="943"/>
      <c r="E246" s="37"/>
      <c r="F246" s="37"/>
      <c r="G246" s="37"/>
      <c r="H246" s="53"/>
      <c r="I246" s="318"/>
      <c r="J246" s="1002"/>
      <c r="K246" s="1003"/>
      <c r="L246" s="1004"/>
      <c r="M246" s="128"/>
      <c r="N246" s="128"/>
      <c r="O246" s="132"/>
    </row>
    <row r="247" spans="1:15" ht="12.75" hidden="1" x14ac:dyDescent="0.2">
      <c r="A247" s="124"/>
      <c r="B247" s="941"/>
      <c r="C247" s="942"/>
      <c r="D247" s="943"/>
      <c r="E247" s="37"/>
      <c r="F247" s="37"/>
      <c r="G247" s="37"/>
      <c r="H247" s="53"/>
      <c r="I247" s="315"/>
      <c r="J247" s="1002"/>
      <c r="K247" s="1003"/>
      <c r="L247" s="1004"/>
      <c r="M247" s="128"/>
      <c r="N247" s="128"/>
      <c r="O247" s="132"/>
    </row>
    <row r="248" spans="1:15" ht="12.75" hidden="1" x14ac:dyDescent="0.2">
      <c r="A248" s="124"/>
      <c r="B248" s="941"/>
      <c r="C248" s="942"/>
      <c r="D248" s="943"/>
      <c r="E248" s="37"/>
      <c r="F248" s="37"/>
      <c r="G248" s="37"/>
      <c r="H248" s="53"/>
      <c r="I248" s="315"/>
      <c r="J248" s="1002"/>
      <c r="K248" s="1003"/>
      <c r="L248" s="1004"/>
      <c r="M248" s="128"/>
      <c r="N248" s="128"/>
      <c r="O248" s="132"/>
    </row>
    <row r="249" spans="1:15" ht="12.75" hidden="1" x14ac:dyDescent="0.2">
      <c r="A249" s="124"/>
      <c r="B249" s="941"/>
      <c r="C249" s="942"/>
      <c r="D249" s="943"/>
      <c r="E249" s="37"/>
      <c r="F249" s="37"/>
      <c r="G249" s="37"/>
      <c r="H249" s="53"/>
      <c r="I249" s="315"/>
      <c r="J249" s="998"/>
      <c r="K249" s="998"/>
      <c r="L249" s="998"/>
      <c r="M249" s="344" t="str">
        <f>IF(SUM(M246:M248)=M245,"OK","STOP")</f>
        <v>OK</v>
      </c>
      <c r="N249" s="344" t="str">
        <f>IF(SUM(N246:N248)=N245,"OK","STOP")</f>
        <v>OK</v>
      </c>
      <c r="O249" s="344" t="str">
        <f>IF(SUM(O246:O248)=O245,"OK","STOP")</f>
        <v>OK</v>
      </c>
    </row>
    <row r="250" spans="1:15" ht="12.75" hidden="1" x14ac:dyDescent="0.2">
      <c r="A250" s="124"/>
      <c r="B250" s="941"/>
      <c r="C250" s="942"/>
      <c r="D250" s="943"/>
      <c r="E250" s="129"/>
      <c r="F250" s="129"/>
      <c r="G250" s="129"/>
      <c r="H250" s="53"/>
      <c r="I250" s="421" t="str">
        <f>I212</f>
        <v>Shpjegimet teknike</v>
      </c>
      <c r="J250" s="10"/>
      <c r="K250" s="10"/>
      <c r="L250" s="10"/>
      <c r="M250" s="10"/>
      <c r="N250" s="10"/>
      <c r="O250" s="10"/>
    </row>
    <row r="251" spans="1:15" ht="12.75" hidden="1" x14ac:dyDescent="0.2">
      <c r="A251" s="124"/>
      <c r="B251" s="941"/>
      <c r="C251" s="942"/>
      <c r="D251" s="943"/>
      <c r="E251" s="37"/>
      <c r="F251" s="37"/>
      <c r="G251" s="37"/>
      <c r="H251" s="53"/>
      <c r="I251" s="419">
        <f>M224</f>
        <v>0</v>
      </c>
      <c r="J251" s="983"/>
      <c r="K251" s="984"/>
      <c r="L251" s="984"/>
      <c r="M251" s="984"/>
      <c r="N251" s="984"/>
      <c r="O251" s="985"/>
    </row>
    <row r="252" spans="1:15" ht="12.75" hidden="1" x14ac:dyDescent="0.2">
      <c r="A252" s="124"/>
      <c r="B252" s="971"/>
      <c r="C252" s="972"/>
      <c r="D252" s="973"/>
      <c r="E252" s="37"/>
      <c r="F252" s="37"/>
      <c r="G252" s="37"/>
      <c r="H252" s="53"/>
      <c r="I252" s="420"/>
      <c r="J252" s="986"/>
      <c r="K252" s="987"/>
      <c r="L252" s="987"/>
      <c r="M252" s="987"/>
      <c r="N252" s="987"/>
      <c r="O252" s="988"/>
    </row>
    <row r="253" spans="1:15" ht="12.75" hidden="1" x14ac:dyDescent="0.2">
      <c r="A253" s="252"/>
      <c r="B253" s="941"/>
      <c r="C253" s="942"/>
      <c r="D253" s="311"/>
      <c r="E253" s="308"/>
      <c r="F253" s="308"/>
      <c r="G253" s="308"/>
      <c r="H253" s="53"/>
      <c r="I253" s="419">
        <f>N224</f>
        <v>0</v>
      </c>
      <c r="J253" s="983"/>
      <c r="K253" s="984"/>
      <c r="L253" s="984"/>
      <c r="M253" s="984"/>
      <c r="N253" s="984"/>
      <c r="O253" s="985"/>
    </row>
    <row r="254" spans="1:15" ht="12.75" hidden="1" x14ac:dyDescent="0.2">
      <c r="A254" s="124"/>
      <c r="B254" s="974"/>
      <c r="C254" s="975"/>
      <c r="D254" s="976"/>
      <c r="E254" s="129"/>
      <c r="F254" s="129"/>
      <c r="G254" s="129"/>
      <c r="H254" s="53"/>
      <c r="I254" s="420"/>
      <c r="J254" s="989"/>
      <c r="K254" s="990"/>
      <c r="L254" s="990"/>
      <c r="M254" s="990"/>
      <c r="N254" s="990"/>
      <c r="O254" s="991"/>
    </row>
    <row r="255" spans="1:15" ht="12.75" hidden="1" x14ac:dyDescent="0.2">
      <c r="A255" s="125"/>
      <c r="B255" s="210"/>
      <c r="C255" s="126"/>
      <c r="D255" s="126"/>
      <c r="E255" s="10"/>
      <c r="F255" s="10"/>
      <c r="G255" s="133"/>
      <c r="H255" s="53"/>
      <c r="I255" s="419">
        <f>O224</f>
        <v>0</v>
      </c>
      <c r="J255" s="983"/>
      <c r="K255" s="984"/>
      <c r="L255" s="984"/>
      <c r="M255" s="984"/>
      <c r="N255" s="984"/>
      <c r="O255" s="985"/>
    </row>
    <row r="256" spans="1:15" ht="12.75" hidden="1" x14ac:dyDescent="0.2">
      <c r="A256" s="137"/>
      <c r="B256" s="34"/>
      <c r="C256" s="34"/>
      <c r="D256" s="34"/>
      <c r="E256" s="129"/>
      <c r="F256" s="129"/>
      <c r="G256" s="129"/>
      <c r="H256" s="53"/>
      <c r="I256" s="420"/>
      <c r="J256" s="989"/>
      <c r="K256" s="990"/>
      <c r="L256" s="990"/>
      <c r="M256" s="990"/>
      <c r="N256" s="990"/>
      <c r="O256" s="991"/>
    </row>
    <row r="257" spans="1:15" ht="17.25" hidden="1" customHeight="1" x14ac:dyDescent="0.2"/>
    <row r="258" spans="1:15" ht="17.25" hidden="1" customHeight="1" x14ac:dyDescent="0.2"/>
    <row r="259" spans="1:15" ht="17.25" hidden="1" customHeight="1" x14ac:dyDescent="0.2">
      <c r="A259" s="213"/>
      <c r="B259" s="937"/>
      <c r="C259" s="937"/>
      <c r="D259" s="937"/>
      <c r="E259" s="937"/>
      <c r="F259" s="937"/>
      <c r="G259" s="937"/>
      <c r="H259" s="937"/>
      <c r="I259" s="937"/>
      <c r="J259" s="937"/>
      <c r="K259" s="937"/>
      <c r="L259" s="937"/>
      <c r="M259" s="937"/>
      <c r="N259" s="937"/>
      <c r="O259" s="937"/>
    </row>
    <row r="260" spans="1:15" ht="17.25" hidden="1" customHeight="1" x14ac:dyDescent="0.2">
      <c r="A260" s="276"/>
      <c r="B260" s="937"/>
      <c r="C260" s="937"/>
      <c r="D260" s="937"/>
      <c r="E260" s="937"/>
      <c r="F260" s="937"/>
      <c r="G260" s="937"/>
      <c r="H260" s="937"/>
      <c r="I260" s="937"/>
      <c r="J260" s="937"/>
      <c r="K260" s="937"/>
      <c r="L260" s="937"/>
      <c r="M260" s="937"/>
      <c r="N260" s="937"/>
      <c r="O260" s="937"/>
    </row>
    <row r="261" spans="1:15" ht="22.5" hidden="1" customHeight="1" x14ac:dyDescent="0.2">
      <c r="A261" s="933"/>
      <c r="B261" s="934"/>
      <c r="C261" s="934"/>
      <c r="D261" s="934"/>
      <c r="E261" s="934"/>
      <c r="F261" s="934"/>
      <c r="G261" s="954"/>
      <c r="H261" s="131"/>
      <c r="I261" s="955"/>
      <c r="J261" s="934"/>
      <c r="K261" s="934"/>
      <c r="L261" s="934"/>
      <c r="M261" s="934"/>
      <c r="N261" s="934"/>
      <c r="O261" s="954"/>
    </row>
    <row r="262" spans="1:15" ht="20.25" hidden="1" customHeight="1" x14ac:dyDescent="0.2">
      <c r="A262" s="211"/>
      <c r="B262" s="249"/>
      <c r="C262" s="249"/>
      <c r="D262" s="249"/>
      <c r="E262" s="250"/>
      <c r="F262" s="250"/>
      <c r="G262" s="250"/>
      <c r="H262" s="212"/>
      <c r="I262" s="307"/>
      <c r="J262" s="249"/>
      <c r="K262" s="249"/>
      <c r="L262" s="249"/>
      <c r="M262" s="250"/>
      <c r="N262" s="250"/>
      <c r="O262" s="250"/>
    </row>
    <row r="263" spans="1:15" ht="12.75" hidden="1" x14ac:dyDescent="0.2">
      <c r="A263" s="125"/>
      <c r="B263" s="210"/>
      <c r="C263" s="126"/>
      <c r="D263" s="126"/>
      <c r="E263" s="10"/>
      <c r="F263" s="10"/>
      <c r="G263" s="133"/>
      <c r="H263" s="131"/>
    </row>
    <row r="264" spans="1:15" ht="12.75" hidden="1" x14ac:dyDescent="0.2">
      <c r="A264" s="137"/>
      <c r="B264" s="34"/>
      <c r="C264" s="34"/>
      <c r="D264" s="34"/>
      <c r="E264" s="37"/>
      <c r="F264" s="37"/>
      <c r="G264" s="37"/>
      <c r="H264" s="131"/>
      <c r="I264" s="938"/>
      <c r="J264" s="939"/>
      <c r="K264" s="939"/>
      <c r="L264" s="939"/>
      <c r="M264" s="939"/>
      <c r="N264" s="939"/>
      <c r="O264" s="940"/>
    </row>
    <row r="265" spans="1:15" ht="12.75" hidden="1" x14ac:dyDescent="0.2">
      <c r="A265" s="125"/>
      <c r="B265" s="210"/>
      <c r="C265" s="126"/>
      <c r="D265" s="126"/>
      <c r="E265" s="10"/>
      <c r="F265" s="10"/>
      <c r="G265" s="133"/>
      <c r="H265" s="10"/>
      <c r="I265" s="137"/>
      <c r="J265" s="35"/>
      <c r="K265" s="35"/>
      <c r="L265" s="35"/>
      <c r="M265" s="37"/>
      <c r="N265" s="37"/>
      <c r="O265" s="37"/>
    </row>
    <row r="266" spans="1:15" ht="12.75" hidden="1" x14ac:dyDescent="0.2">
      <c r="A266" s="1005"/>
      <c r="B266" s="1006"/>
      <c r="C266" s="1006"/>
      <c r="D266" s="1006"/>
      <c r="E266" s="1006"/>
      <c r="F266" s="1006"/>
      <c r="G266" s="1007"/>
      <c r="H266" s="10"/>
    </row>
    <row r="267" spans="1:15" ht="12.75" hidden="1" x14ac:dyDescent="0.2">
      <c r="A267" s="938"/>
      <c r="B267" s="939"/>
      <c r="C267" s="939"/>
      <c r="D267" s="939"/>
      <c r="E267" s="939"/>
      <c r="F267" s="939"/>
      <c r="G267" s="940"/>
      <c r="H267" s="31"/>
      <c r="I267" s="384"/>
      <c r="J267" s="385"/>
      <c r="K267" s="385"/>
      <c r="L267" s="385"/>
      <c r="M267" s="385"/>
      <c r="N267" s="385"/>
      <c r="O267" s="386"/>
    </row>
    <row r="268" spans="1:15" ht="12.75" hidden="1" x14ac:dyDescent="0.2">
      <c r="A268" s="124"/>
      <c r="B268" s="941"/>
      <c r="C268" s="942"/>
      <c r="D268" s="943"/>
      <c r="E268" s="37"/>
      <c r="F268" s="37"/>
      <c r="G268" s="37"/>
      <c r="H268" s="31"/>
      <c r="I268" s="390"/>
      <c r="J268" s="387"/>
      <c r="K268" s="389"/>
      <c r="L268" s="388"/>
      <c r="M268" s="128"/>
      <c r="N268" s="128"/>
      <c r="O268" s="132"/>
    </row>
    <row r="269" spans="1:15" ht="12.75" hidden="1" x14ac:dyDescent="0.2">
      <c r="A269" s="124"/>
      <c r="B269" s="941"/>
      <c r="C269" s="942"/>
      <c r="D269" s="943"/>
      <c r="E269" s="37"/>
      <c r="F269" s="37"/>
      <c r="G269" s="37"/>
      <c r="H269" s="31"/>
      <c r="I269" s="390"/>
      <c r="J269" s="387"/>
      <c r="K269" s="389"/>
      <c r="L269" s="388"/>
      <c r="M269" s="128"/>
      <c r="N269" s="128"/>
      <c r="O269" s="132"/>
    </row>
    <row r="270" spans="1:15" ht="12.75" hidden="1" x14ac:dyDescent="0.2">
      <c r="A270" s="124"/>
      <c r="B270" s="941"/>
      <c r="C270" s="942"/>
      <c r="D270" s="943"/>
      <c r="E270" s="37"/>
      <c r="F270" s="37"/>
      <c r="G270" s="37"/>
      <c r="H270" s="53"/>
      <c r="I270" s="390"/>
      <c r="J270" s="387"/>
      <c r="K270" s="389"/>
      <c r="L270" s="388"/>
      <c r="M270" s="302"/>
      <c r="N270" s="548"/>
      <c r="O270" s="548"/>
    </row>
    <row r="271" spans="1:15" ht="12.75" hidden="1" x14ac:dyDescent="0.2">
      <c r="A271" s="124"/>
      <c r="B271" s="941"/>
      <c r="C271" s="942"/>
      <c r="D271" s="943"/>
      <c r="E271" s="37"/>
      <c r="F271" s="37"/>
      <c r="G271" s="37"/>
      <c r="H271" s="8"/>
      <c r="I271" s="390"/>
      <c r="J271" s="387"/>
      <c r="K271" s="389"/>
      <c r="L271" s="388"/>
      <c r="M271" s="128"/>
      <c r="N271" s="128"/>
      <c r="O271" s="132"/>
    </row>
    <row r="272" spans="1:15" ht="12.75" hidden="1" x14ac:dyDescent="0.2">
      <c r="A272" s="124"/>
      <c r="B272" s="941"/>
      <c r="C272" s="942"/>
      <c r="D272" s="943"/>
      <c r="E272" s="37"/>
      <c r="F272" s="37"/>
      <c r="G272" s="37"/>
      <c r="H272" s="53"/>
      <c r="I272" s="390"/>
      <c r="J272" s="35"/>
      <c r="K272" s="35"/>
      <c r="L272" s="35"/>
      <c r="M272" s="129"/>
      <c r="N272" s="129"/>
      <c r="O272" s="129"/>
    </row>
    <row r="273" spans="1:15" ht="12.75" hidden="1" x14ac:dyDescent="0.2">
      <c r="A273" s="124"/>
      <c r="B273" s="941"/>
      <c r="C273" s="942"/>
      <c r="D273" s="943"/>
      <c r="E273" s="37"/>
      <c r="F273" s="37"/>
      <c r="G273" s="37"/>
      <c r="H273" s="53"/>
    </row>
    <row r="274" spans="1:15" ht="12.75" hidden="1" x14ac:dyDescent="0.2">
      <c r="A274" s="124"/>
      <c r="B274" s="941"/>
      <c r="C274" s="942"/>
      <c r="D274" s="943"/>
      <c r="E274" s="37"/>
      <c r="F274" s="37"/>
      <c r="G274" s="37"/>
      <c r="H274" s="53"/>
      <c r="I274" s="137"/>
      <c r="J274" s="34"/>
      <c r="K274" s="34"/>
      <c r="L274" s="34"/>
      <c r="M274" s="129"/>
      <c r="N274" s="129"/>
      <c r="O274" s="129"/>
    </row>
    <row r="275" spans="1:15" ht="12.75" hidden="1" x14ac:dyDescent="0.2">
      <c r="A275" s="124"/>
      <c r="B275" s="941"/>
      <c r="C275" s="942"/>
      <c r="D275" s="943"/>
      <c r="E275" s="37"/>
      <c r="F275" s="37"/>
      <c r="G275" s="37"/>
      <c r="H275" s="53"/>
    </row>
    <row r="276" spans="1:15" ht="12.75" hidden="1" x14ac:dyDescent="0.2">
      <c r="A276" s="124"/>
      <c r="B276" s="941"/>
      <c r="C276" s="942"/>
      <c r="D276" s="943"/>
      <c r="E276" s="37"/>
      <c r="F276" s="37"/>
      <c r="G276" s="37"/>
      <c r="H276" s="53"/>
    </row>
    <row r="277" spans="1:15" ht="12.75" hidden="1" x14ac:dyDescent="0.2">
      <c r="A277" s="124"/>
      <c r="B277" s="941"/>
      <c r="C277" s="942"/>
      <c r="D277" s="943"/>
      <c r="E277" s="37"/>
      <c r="F277" s="37"/>
      <c r="G277" s="37"/>
      <c r="H277" s="53"/>
    </row>
    <row r="278" spans="1:15" ht="12.75" hidden="1" x14ac:dyDescent="0.2">
      <c r="A278" s="124"/>
      <c r="B278" s="941"/>
      <c r="C278" s="942"/>
      <c r="D278" s="943"/>
      <c r="E278" s="37"/>
      <c r="F278" s="37"/>
      <c r="G278" s="37"/>
      <c r="H278" s="53"/>
      <c r="I278" s="947"/>
      <c r="J278" s="948"/>
      <c r="K278" s="948"/>
      <c r="L278" s="948"/>
      <c r="M278" s="948"/>
      <c r="N278" s="948"/>
      <c r="O278" s="949"/>
    </row>
    <row r="279" spans="1:15" ht="12.75" hidden="1" customHeight="1" x14ac:dyDescent="0.2">
      <c r="A279" s="306"/>
      <c r="B279" s="941"/>
      <c r="C279" s="942"/>
      <c r="D279" s="943"/>
      <c r="E279" s="129"/>
      <c r="F279" s="129"/>
      <c r="G279" s="129"/>
      <c r="H279" s="53"/>
      <c r="I279" s="950"/>
      <c r="J279" s="951"/>
      <c r="K279" s="951"/>
      <c r="L279" s="951"/>
      <c r="M279" s="951"/>
      <c r="N279" s="951"/>
      <c r="O279" s="952"/>
    </row>
    <row r="280" spans="1:15" ht="12.75" hidden="1" x14ac:dyDescent="0.2">
      <c r="A280" s="938"/>
      <c r="B280" s="939"/>
      <c r="C280" s="939"/>
      <c r="D280" s="939"/>
      <c r="E280" s="939"/>
      <c r="F280" s="939"/>
      <c r="G280" s="940"/>
      <c r="H280" s="53"/>
      <c r="I280" s="17"/>
      <c r="J280" s="18"/>
      <c r="K280" s="18"/>
      <c r="L280" s="18"/>
      <c r="M280" s="18"/>
      <c r="N280" s="18"/>
      <c r="O280" s="18"/>
    </row>
    <row r="281" spans="1:15" ht="12.75" hidden="1" x14ac:dyDescent="0.2">
      <c r="A281" s="124"/>
      <c r="B281" s="941"/>
      <c r="C281" s="942"/>
      <c r="D281" s="943"/>
      <c r="E281" s="37"/>
      <c r="F281" s="37"/>
      <c r="G281" s="37"/>
      <c r="H281" s="53"/>
      <c r="I281" s="53"/>
      <c r="J281" s="53"/>
      <c r="K281" s="53"/>
      <c r="L281" s="14"/>
      <c r="M281" s="54"/>
    </row>
    <row r="282" spans="1:15" ht="12.75" hidden="1" x14ac:dyDescent="0.2">
      <c r="A282" s="124"/>
      <c r="B282" s="941"/>
      <c r="C282" s="942"/>
      <c r="D282" s="943"/>
      <c r="E282" s="37"/>
      <c r="F282" s="37"/>
      <c r="G282" s="37"/>
      <c r="H282" s="53"/>
    </row>
    <row r="283" spans="1:15" ht="12.75" hidden="1" x14ac:dyDescent="0.2">
      <c r="A283" s="124"/>
      <c r="B283" s="941"/>
      <c r="C283" s="942"/>
      <c r="D283" s="943"/>
      <c r="E283" s="37"/>
      <c r="F283" s="37"/>
      <c r="G283" s="37"/>
      <c r="H283" s="53"/>
      <c r="I283" s="252"/>
      <c r="J283" s="1009"/>
      <c r="K283" s="1010"/>
      <c r="L283" s="1011"/>
      <c r="M283" s="129"/>
      <c r="N283" s="129"/>
      <c r="O283" s="129"/>
    </row>
    <row r="284" spans="1:15" ht="12.75" hidden="1" x14ac:dyDescent="0.2">
      <c r="A284" s="124"/>
      <c r="B284" s="941"/>
      <c r="C284" s="942"/>
      <c r="D284" s="943"/>
      <c r="E284" s="37"/>
      <c r="F284" s="37"/>
      <c r="G284" s="37"/>
      <c r="H284" s="53"/>
      <c r="I284" s="318"/>
      <c r="J284" s="1009"/>
      <c r="K284" s="1010"/>
      <c r="L284" s="1011"/>
      <c r="M284" s="128"/>
      <c r="N284" s="128"/>
      <c r="O284" s="132"/>
    </row>
    <row r="285" spans="1:15" ht="12.75" hidden="1" x14ac:dyDescent="0.2">
      <c r="A285" s="124"/>
      <c r="B285" s="941"/>
      <c r="C285" s="942"/>
      <c r="D285" s="943"/>
      <c r="E285" s="37"/>
      <c r="F285" s="37"/>
      <c r="G285" s="37"/>
      <c r="H285" s="53"/>
      <c r="I285" s="315"/>
      <c r="J285" s="1009"/>
      <c r="K285" s="1010"/>
      <c r="L285" s="1011"/>
      <c r="M285" s="128"/>
      <c r="N285" s="128"/>
      <c r="O285" s="132"/>
    </row>
    <row r="286" spans="1:15" ht="12.75" hidden="1" x14ac:dyDescent="0.2">
      <c r="A286" s="124"/>
      <c r="B286" s="941"/>
      <c r="C286" s="942"/>
      <c r="D286" s="943"/>
      <c r="E286" s="37"/>
      <c r="F286" s="37"/>
      <c r="G286" s="37"/>
      <c r="H286" s="53"/>
      <c r="I286" s="315"/>
      <c r="J286" s="1009"/>
      <c r="K286" s="1010"/>
      <c r="L286" s="1011"/>
      <c r="M286" s="128"/>
      <c r="N286" s="128"/>
      <c r="O286" s="132"/>
    </row>
    <row r="287" spans="1:15" ht="12.75" hidden="1" x14ac:dyDescent="0.2">
      <c r="A287" s="124"/>
      <c r="B287" s="941"/>
      <c r="C287" s="942"/>
      <c r="D287" s="943"/>
      <c r="E287" s="37"/>
      <c r="F287" s="37"/>
      <c r="G287" s="37"/>
      <c r="H287" s="53"/>
      <c r="I287" s="315"/>
      <c r="J287" s="998"/>
      <c r="K287" s="998"/>
      <c r="L287" s="998"/>
      <c r="M287" s="344" t="str">
        <f>IF(SUM(M284:M286)=M283,"OK","STOP")</f>
        <v>OK</v>
      </c>
      <c r="N287" s="344" t="str">
        <f>IF(SUM(N284:N286)=N283,"OK","STOP")</f>
        <v>OK</v>
      </c>
      <c r="O287" s="344" t="str">
        <f>IF(SUM(O284:O286)=O283,"OK","STOP")</f>
        <v>OK</v>
      </c>
    </row>
    <row r="288" spans="1:15" ht="12.75" hidden="1" x14ac:dyDescent="0.2">
      <c r="A288" s="124"/>
      <c r="B288" s="941"/>
      <c r="C288" s="942"/>
      <c r="D288" s="943"/>
      <c r="E288" s="129"/>
      <c r="F288" s="129"/>
      <c r="G288" s="129"/>
      <c r="H288" s="53"/>
      <c r="I288" s="421" t="str">
        <f>I250</f>
        <v>Shpjegimet teknike</v>
      </c>
      <c r="J288" s="10"/>
      <c r="K288" s="10"/>
      <c r="L288" s="10"/>
      <c r="M288" s="10"/>
      <c r="N288" s="10"/>
      <c r="O288" s="10"/>
    </row>
    <row r="289" spans="1:15" ht="12.75" hidden="1" x14ac:dyDescent="0.2">
      <c r="A289" s="124"/>
      <c r="B289" s="941"/>
      <c r="C289" s="942"/>
      <c r="D289" s="943"/>
      <c r="E289" s="37"/>
      <c r="F289" s="37"/>
      <c r="G289" s="37"/>
      <c r="H289" s="53"/>
      <c r="I289" s="419">
        <f>M262</f>
        <v>0</v>
      </c>
      <c r="J289" s="983"/>
      <c r="K289" s="984"/>
      <c r="L289" s="984"/>
      <c r="M289" s="984"/>
      <c r="N289" s="984"/>
      <c r="O289" s="985"/>
    </row>
    <row r="290" spans="1:15" ht="12.75" hidden="1" x14ac:dyDescent="0.2">
      <c r="A290" s="124"/>
      <c r="B290" s="971"/>
      <c r="C290" s="972"/>
      <c r="D290" s="973"/>
      <c r="E290" s="37"/>
      <c r="F290" s="37"/>
      <c r="G290" s="37"/>
      <c r="H290" s="53"/>
      <c r="I290" s="420"/>
      <c r="J290" s="986"/>
      <c r="K290" s="987"/>
      <c r="L290" s="987"/>
      <c r="M290" s="987"/>
      <c r="N290" s="987"/>
      <c r="O290" s="988"/>
    </row>
    <row r="291" spans="1:15" ht="12.75" hidden="1" x14ac:dyDescent="0.2">
      <c r="A291" s="252"/>
      <c r="B291" s="941"/>
      <c r="C291" s="942"/>
      <c r="D291" s="311"/>
      <c r="E291" s="308"/>
      <c r="F291" s="308"/>
      <c r="G291" s="308"/>
      <c r="H291" s="53"/>
      <c r="I291" s="419">
        <f>N262</f>
        <v>0</v>
      </c>
      <c r="J291" s="983"/>
      <c r="K291" s="984"/>
      <c r="L291" s="984"/>
      <c r="M291" s="984"/>
      <c r="N291" s="984"/>
      <c r="O291" s="985"/>
    </row>
    <row r="292" spans="1:15" ht="12.75" hidden="1" x14ac:dyDescent="0.2">
      <c r="A292" s="124"/>
      <c r="B292" s="974"/>
      <c r="C292" s="975"/>
      <c r="D292" s="976"/>
      <c r="E292" s="129"/>
      <c r="F292" s="129"/>
      <c r="G292" s="129"/>
      <c r="H292" s="53"/>
      <c r="I292" s="420"/>
      <c r="J292" s="989"/>
      <c r="K292" s="990"/>
      <c r="L292" s="990"/>
      <c r="M292" s="990"/>
      <c r="N292" s="990"/>
      <c r="O292" s="991"/>
    </row>
    <row r="293" spans="1:15" ht="12.75" hidden="1" x14ac:dyDescent="0.2">
      <c r="A293" s="125"/>
      <c r="B293" s="210"/>
      <c r="C293" s="126"/>
      <c r="D293" s="126"/>
      <c r="E293" s="10"/>
      <c r="F293" s="10"/>
      <c r="G293" s="133"/>
      <c r="H293" s="53"/>
      <c r="I293" s="419">
        <f>O262</f>
        <v>0</v>
      </c>
      <c r="J293" s="983"/>
      <c r="K293" s="984"/>
      <c r="L293" s="984"/>
      <c r="M293" s="984"/>
      <c r="N293" s="984"/>
      <c r="O293" s="985"/>
    </row>
    <row r="294" spans="1:15" ht="12.75" hidden="1" x14ac:dyDescent="0.2">
      <c r="A294" s="137"/>
      <c r="B294" s="34"/>
      <c r="C294" s="34"/>
      <c r="D294" s="34"/>
      <c r="E294" s="129"/>
      <c r="F294" s="129"/>
      <c r="G294" s="129"/>
      <c r="H294" s="53"/>
      <c r="I294" s="420"/>
      <c r="J294" s="989"/>
      <c r="K294" s="990"/>
      <c r="L294" s="990"/>
      <c r="M294" s="990"/>
      <c r="N294" s="990"/>
      <c r="O294" s="991"/>
    </row>
  </sheetData>
  <sheetProtection algorithmName="SHA-512" hashValue="autRelgyHztI2zEphofxLF2rMnCZFiX1moJB05YqPxgmEfGpd3FzmgLgJ8wllFDscONx37b+65TTvpgkdOuPng==" saltValue="f0e/PDaPC24DGQqxY5p6YQ==" spinCount="100000" sheet="1" objects="1" scenarios="1" selectLockedCells="1"/>
  <mergeCells count="338">
    <mergeCell ref="J293:O294"/>
    <mergeCell ref="I153:O153"/>
    <mergeCell ref="I191:O191"/>
    <mergeCell ref="I229:O229"/>
    <mergeCell ref="I72:O72"/>
    <mergeCell ref="I75:O75"/>
    <mergeCell ref="J136:O137"/>
    <mergeCell ref="J138:O139"/>
    <mergeCell ref="J140:O141"/>
    <mergeCell ref="J175:O176"/>
    <mergeCell ref="J177:O178"/>
    <mergeCell ref="J179:O180"/>
    <mergeCell ref="J213:O214"/>
    <mergeCell ref="J133:L133"/>
    <mergeCell ref="J211:L211"/>
    <mergeCell ref="J245:L245"/>
    <mergeCell ref="J246:L246"/>
    <mergeCell ref="J247:L247"/>
    <mergeCell ref="J248:L248"/>
    <mergeCell ref="J249:L249"/>
    <mergeCell ref="J251:O252"/>
    <mergeCell ref="J130:L130"/>
    <mergeCell ref="J172:L172"/>
    <mergeCell ref="J173:L173"/>
    <mergeCell ref="I150:O150"/>
    <mergeCell ref="B144:O144"/>
    <mergeCell ref="B145:O145"/>
    <mergeCell ref="A147:G147"/>
    <mergeCell ref="I147:O147"/>
    <mergeCell ref="J131:L131"/>
    <mergeCell ref="J132:L132"/>
    <mergeCell ref="B124:D124"/>
    <mergeCell ref="B125:D125"/>
    <mergeCell ref="I125:O126"/>
    <mergeCell ref="B126:D126"/>
    <mergeCell ref="A127:G127"/>
    <mergeCell ref="B128:D128"/>
    <mergeCell ref="B129:D129"/>
    <mergeCell ref="B130:D130"/>
    <mergeCell ref="B131:D131"/>
    <mergeCell ref="B132:D132"/>
    <mergeCell ref="B156:D156"/>
    <mergeCell ref="B157:D157"/>
    <mergeCell ref="B158:D158"/>
    <mergeCell ref="A152:G152"/>
    <mergeCell ref="A153:G153"/>
    <mergeCell ref="B154:D154"/>
    <mergeCell ref="B155:D155"/>
    <mergeCell ref="B138:C138"/>
    <mergeCell ref="B139:D139"/>
    <mergeCell ref="I188:O188"/>
    <mergeCell ref="B173:D173"/>
    <mergeCell ref="B174:D174"/>
    <mergeCell ref="B175:D175"/>
    <mergeCell ref="B176:D176"/>
    <mergeCell ref="B177:C177"/>
    <mergeCell ref="B178:D178"/>
    <mergeCell ref="B183:O183"/>
    <mergeCell ref="B184:O184"/>
    <mergeCell ref="A185:G185"/>
    <mergeCell ref="I185:O185"/>
    <mergeCell ref="I164:O165"/>
    <mergeCell ref="B165:D165"/>
    <mergeCell ref="B163:D163"/>
    <mergeCell ref="B164:D164"/>
    <mergeCell ref="J169:L169"/>
    <mergeCell ref="J170:L170"/>
    <mergeCell ref="J171:L171"/>
    <mergeCell ref="B287:D287"/>
    <mergeCell ref="B288:D288"/>
    <mergeCell ref="B273:D273"/>
    <mergeCell ref="B274:D274"/>
    <mergeCell ref="B275:D275"/>
    <mergeCell ref="B276:D276"/>
    <mergeCell ref="B277:D277"/>
    <mergeCell ref="B270:D270"/>
    <mergeCell ref="B271:D271"/>
    <mergeCell ref="B272:D272"/>
    <mergeCell ref="A266:G266"/>
    <mergeCell ref="A267:G267"/>
    <mergeCell ref="B268:D268"/>
    <mergeCell ref="B269:D269"/>
    <mergeCell ref="I264:O264"/>
    <mergeCell ref="B253:C253"/>
    <mergeCell ref="B254:D254"/>
    <mergeCell ref="B289:D289"/>
    <mergeCell ref="B290:D290"/>
    <mergeCell ref="B291:C291"/>
    <mergeCell ref="B292:D292"/>
    <mergeCell ref="I278:O279"/>
    <mergeCell ref="B279:D279"/>
    <mergeCell ref="A280:G280"/>
    <mergeCell ref="B281:D281"/>
    <mergeCell ref="B282:D282"/>
    <mergeCell ref="B283:D283"/>
    <mergeCell ref="B284:D284"/>
    <mergeCell ref="B285:D285"/>
    <mergeCell ref="B286:D286"/>
    <mergeCell ref="J283:L283"/>
    <mergeCell ref="J284:L284"/>
    <mergeCell ref="J285:L285"/>
    <mergeCell ref="J286:L286"/>
    <mergeCell ref="J287:L287"/>
    <mergeCell ref="J289:O290"/>
    <mergeCell ref="J291:O292"/>
    <mergeCell ref="B278:D278"/>
    <mergeCell ref="B259:O259"/>
    <mergeCell ref="B260:O260"/>
    <mergeCell ref="A261:G261"/>
    <mergeCell ref="I261:O261"/>
    <mergeCell ref="J253:O254"/>
    <mergeCell ref="J255:O256"/>
    <mergeCell ref="B244:D244"/>
    <mergeCell ref="B245:D245"/>
    <mergeCell ref="B246:D246"/>
    <mergeCell ref="B247:D247"/>
    <mergeCell ref="B248:D248"/>
    <mergeCell ref="B249:D249"/>
    <mergeCell ref="B250:D250"/>
    <mergeCell ref="B251:D251"/>
    <mergeCell ref="B252:D252"/>
    <mergeCell ref="B239:D239"/>
    <mergeCell ref="B240:D240"/>
    <mergeCell ref="I240:O241"/>
    <mergeCell ref="B241:D241"/>
    <mergeCell ref="A242:G242"/>
    <mergeCell ref="B243:D243"/>
    <mergeCell ref="B234:D234"/>
    <mergeCell ref="B235:D235"/>
    <mergeCell ref="B236:D236"/>
    <mergeCell ref="B237:D237"/>
    <mergeCell ref="B238:D238"/>
    <mergeCell ref="B231:D231"/>
    <mergeCell ref="B232:D232"/>
    <mergeCell ref="B233:D233"/>
    <mergeCell ref="A228:G228"/>
    <mergeCell ref="A229:G229"/>
    <mergeCell ref="B230:D230"/>
    <mergeCell ref="A223:G223"/>
    <mergeCell ref="I223:O223"/>
    <mergeCell ref="I226:O226"/>
    <mergeCell ref="B213:D213"/>
    <mergeCell ref="B214:D214"/>
    <mergeCell ref="B215:C215"/>
    <mergeCell ref="B216:D216"/>
    <mergeCell ref="B221:O221"/>
    <mergeCell ref="B222:O222"/>
    <mergeCell ref="J215:O216"/>
    <mergeCell ref="J217:O218"/>
    <mergeCell ref="A204:G204"/>
    <mergeCell ref="B205:D205"/>
    <mergeCell ref="B206:D206"/>
    <mergeCell ref="B207:D207"/>
    <mergeCell ref="B208:D208"/>
    <mergeCell ref="B209:D209"/>
    <mergeCell ref="B210:D210"/>
    <mergeCell ref="B211:D211"/>
    <mergeCell ref="B212:D212"/>
    <mergeCell ref="J207:L207"/>
    <mergeCell ref="J208:L208"/>
    <mergeCell ref="J209:L209"/>
    <mergeCell ref="J210:L210"/>
    <mergeCell ref="B200:D200"/>
    <mergeCell ref="B201:D201"/>
    <mergeCell ref="B202:D202"/>
    <mergeCell ref="I202:O203"/>
    <mergeCell ref="B203:D203"/>
    <mergeCell ref="B195:D195"/>
    <mergeCell ref="B196:D196"/>
    <mergeCell ref="B197:D197"/>
    <mergeCell ref="B198:D198"/>
    <mergeCell ref="B194:D194"/>
    <mergeCell ref="J187:K187"/>
    <mergeCell ref="A190:G190"/>
    <mergeCell ref="A191:G191"/>
    <mergeCell ref="B199:D199"/>
    <mergeCell ref="B133:D133"/>
    <mergeCell ref="B134:D134"/>
    <mergeCell ref="B135:D135"/>
    <mergeCell ref="B136:D136"/>
    <mergeCell ref="B137:D137"/>
    <mergeCell ref="B192:D192"/>
    <mergeCell ref="B193:D193"/>
    <mergeCell ref="J134:L134"/>
    <mergeCell ref="A166:G166"/>
    <mergeCell ref="B167:D167"/>
    <mergeCell ref="B168:D168"/>
    <mergeCell ref="B169:D169"/>
    <mergeCell ref="B170:D170"/>
    <mergeCell ref="B171:D171"/>
    <mergeCell ref="B172:D172"/>
    <mergeCell ref="B159:D159"/>
    <mergeCell ref="B160:D160"/>
    <mergeCell ref="B161:D161"/>
    <mergeCell ref="B162:D162"/>
    <mergeCell ref="B119:D119"/>
    <mergeCell ref="B120:D120"/>
    <mergeCell ref="B121:D121"/>
    <mergeCell ref="B122:D122"/>
    <mergeCell ref="B123:D123"/>
    <mergeCell ref="B105:O105"/>
    <mergeCell ref="B106:O106"/>
    <mergeCell ref="J95:L95"/>
    <mergeCell ref="J97:O98"/>
    <mergeCell ref="J99:O100"/>
    <mergeCell ref="J101:O102"/>
    <mergeCell ref="B116:D116"/>
    <mergeCell ref="B117:D117"/>
    <mergeCell ref="B118:D118"/>
    <mergeCell ref="A113:G113"/>
    <mergeCell ref="A114:G114"/>
    <mergeCell ref="B115:D115"/>
    <mergeCell ref="A108:G108"/>
    <mergeCell ref="I108:O108"/>
    <mergeCell ref="I111:O111"/>
    <mergeCell ref="I114:O114"/>
    <mergeCell ref="I86:O87"/>
    <mergeCell ref="B87:D87"/>
    <mergeCell ref="A88:G88"/>
    <mergeCell ref="B89:D89"/>
    <mergeCell ref="B90:D90"/>
    <mergeCell ref="B97:D97"/>
    <mergeCell ref="B98:D98"/>
    <mergeCell ref="B99:C99"/>
    <mergeCell ref="B100:D100"/>
    <mergeCell ref="J91:L91"/>
    <mergeCell ref="J92:L92"/>
    <mergeCell ref="J93:L93"/>
    <mergeCell ref="J94:L94"/>
    <mergeCell ref="B91:D91"/>
    <mergeCell ref="B92:D92"/>
    <mergeCell ref="B93:D93"/>
    <mergeCell ref="B94:D94"/>
    <mergeCell ref="B95:D95"/>
    <mergeCell ref="B96:D96"/>
    <mergeCell ref="B79:D79"/>
    <mergeCell ref="B80:D80"/>
    <mergeCell ref="B81:D81"/>
    <mergeCell ref="B82:D82"/>
    <mergeCell ref="B83:D83"/>
    <mergeCell ref="B84:D84"/>
    <mergeCell ref="B85:D85"/>
    <mergeCell ref="B86:D86"/>
    <mergeCell ref="A75:G75"/>
    <mergeCell ref="B76:D76"/>
    <mergeCell ref="B77:D77"/>
    <mergeCell ref="B78:D78"/>
    <mergeCell ref="A74:G74"/>
    <mergeCell ref="B67:O67"/>
    <mergeCell ref="A69:G69"/>
    <mergeCell ref="I69:O69"/>
    <mergeCell ref="A57:K57"/>
    <mergeCell ref="A58:L58"/>
    <mergeCell ref="A59:L59"/>
    <mergeCell ref="A60:K60"/>
    <mergeCell ref="A61:L61"/>
    <mergeCell ref="A62:L62"/>
    <mergeCell ref="A63:K63"/>
    <mergeCell ref="B66:O66"/>
    <mergeCell ref="A53:L53"/>
    <mergeCell ref="A54:K54"/>
    <mergeCell ref="A55:L55"/>
    <mergeCell ref="A56:L56"/>
    <mergeCell ref="B41:D41"/>
    <mergeCell ref="B42:D42"/>
    <mergeCell ref="B43:D43"/>
    <mergeCell ref="B44:D44"/>
    <mergeCell ref="B45:C45"/>
    <mergeCell ref="B46:D46"/>
    <mergeCell ref="J43:O48"/>
    <mergeCell ref="J41:L41"/>
    <mergeCell ref="A34:G34"/>
    <mergeCell ref="B35:D35"/>
    <mergeCell ref="B36:D36"/>
    <mergeCell ref="B37:D37"/>
    <mergeCell ref="B38:D38"/>
    <mergeCell ref="B39:D39"/>
    <mergeCell ref="B40:D40"/>
    <mergeCell ref="A50:O50"/>
    <mergeCell ref="A52:L52"/>
    <mergeCell ref="J37:L37"/>
    <mergeCell ref="B27:D27"/>
    <mergeCell ref="B28:D28"/>
    <mergeCell ref="B29:D29"/>
    <mergeCell ref="B30:D30"/>
    <mergeCell ref="B31:D31"/>
    <mergeCell ref="B32:D32"/>
    <mergeCell ref="A21:G21"/>
    <mergeCell ref="B22:D22"/>
    <mergeCell ref="I22:O22"/>
    <mergeCell ref="B23:D23"/>
    <mergeCell ref="J23:L26"/>
    <mergeCell ref="B24:D24"/>
    <mergeCell ref="B25:D25"/>
    <mergeCell ref="B26:D26"/>
    <mergeCell ref="I32:O33"/>
    <mergeCell ref="B33:D33"/>
    <mergeCell ref="A15:G15"/>
    <mergeCell ref="I15:O15"/>
    <mergeCell ref="I18:O18"/>
    <mergeCell ref="A20:G20"/>
    <mergeCell ref="A11:B11"/>
    <mergeCell ref="C11:H11"/>
    <mergeCell ref="I11:K11"/>
    <mergeCell ref="L11:O11"/>
    <mergeCell ref="A13:O13"/>
    <mergeCell ref="B14:O14"/>
    <mergeCell ref="A17:G17"/>
    <mergeCell ref="A9:B9"/>
    <mergeCell ref="C9:H9"/>
    <mergeCell ref="I9:K9"/>
    <mergeCell ref="L9:O9"/>
    <mergeCell ref="A10:B10"/>
    <mergeCell ref="C10:H10"/>
    <mergeCell ref="I10:K10"/>
    <mergeCell ref="L10:O10"/>
    <mergeCell ref="A7:B7"/>
    <mergeCell ref="C7:H7"/>
    <mergeCell ref="I7:K7"/>
    <mergeCell ref="L7:O7"/>
    <mergeCell ref="A8:B8"/>
    <mergeCell ref="C8:H8"/>
    <mergeCell ref="I8:K8"/>
    <mergeCell ref="L8:O8"/>
    <mergeCell ref="A5:B5"/>
    <mergeCell ref="C5:H5"/>
    <mergeCell ref="I5:K5"/>
    <mergeCell ref="L5:O5"/>
    <mergeCell ref="A6:B6"/>
    <mergeCell ref="C6:H6"/>
    <mergeCell ref="I6:K6"/>
    <mergeCell ref="L6:O6"/>
    <mergeCell ref="B1:O1"/>
    <mergeCell ref="B2:O2"/>
    <mergeCell ref="A3:B3"/>
    <mergeCell ref="C3:O3"/>
    <mergeCell ref="A4:B4"/>
    <mergeCell ref="C4:O4"/>
  </mergeCells>
  <dataValidations disablePrompts="1" count="1">
    <dataValidation type="whole" errorStyle="warning" allowBlank="1" showInputMessage="1" showErrorMessage="1" errorTitle="CEILING TOO DEEP" sqref="M54:O54 M57:O57 M60:O60 M63:O65">
      <formula1>0</formula1>
      <formula2>1000000000</formula2>
    </dataValidation>
  </dataValidations>
  <pageMargins left="0.78740157480314965" right="0.70866141732283472" top="0.98425196850393704" bottom="0.78740157480314965" header="0.43307086614173229" footer="0.31496062992125984"/>
  <pageSetup paperSize="256" scale="77" fitToHeight="0" orientation="landscape" r:id="rId1"/>
  <headerFooter>
    <oddHeader>&amp;LPROGRAMI BUXHETOR AFATMESËM&amp;C&amp;8 28 Shkurt 2019&amp;R&amp;A</oddHeader>
    <oddFooter>&amp;L&amp;8Copyright for Albania: Ministry of Finance and Economy / Local Finance Directory&amp;R1</oddFooter>
  </headerFooter>
  <rowBreaks count="8" manualBreakCount="8">
    <brk id="12" max="16383" man="1"/>
    <brk id="49" max="16383" man="1"/>
    <brk id="65" max="16383" man="1"/>
    <brk id="104" max="16383" man="1"/>
    <brk id="143" max="16383" man="1"/>
    <brk id="182" max="16383" man="1"/>
    <brk id="220" max="16383" man="1"/>
    <brk id="258" max="16383" man="1"/>
  </row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6">
    <tabColor rgb="FFFF0000"/>
    <pageSetUpPr fitToPage="1"/>
  </sheetPr>
  <dimension ref="A1:O294"/>
  <sheetViews>
    <sheetView showGridLines="0" topLeftCell="A19" zoomScaleNormal="100" workbookViewId="0">
      <selection activeCell="E95" sqref="E95"/>
    </sheetView>
  </sheetViews>
  <sheetFormatPr defaultColWidth="9.140625" defaultRowHeight="17.25" customHeight="1" x14ac:dyDescent="0.2"/>
  <cols>
    <col min="1" max="1" width="25.85546875" style="98" customWidth="1"/>
    <col min="2" max="2" width="9" style="98" customWidth="1"/>
    <col min="3" max="3" width="9.140625" style="98" customWidth="1"/>
    <col min="4" max="7" width="9" style="98" customWidth="1"/>
    <col min="8" max="8" width="2.7109375" style="98" customWidth="1"/>
    <col min="9" max="9" width="30" style="98" customWidth="1"/>
    <col min="10" max="10" width="11.85546875" style="98" customWidth="1"/>
    <col min="11" max="11" width="10.7109375" style="98" customWidth="1"/>
    <col min="12" max="15" width="9" style="98" customWidth="1"/>
    <col min="16" max="16384" width="9.140625" style="98"/>
  </cols>
  <sheetData>
    <row r="1" spans="1:15" ht="13.5" customHeight="1" x14ac:dyDescent="0.2">
      <c r="A1" s="342" t="str">
        <f>'(B2) Struktura Organizative'!A5</f>
        <v>Numër</v>
      </c>
      <c r="B1" s="1008" t="str">
        <f>'(B2) Struktura Organizative'!B5</f>
        <v>Emri i Nënfunksionit</v>
      </c>
      <c r="C1" s="1008"/>
      <c r="D1" s="1008"/>
      <c r="E1" s="1008"/>
      <c r="F1" s="1008"/>
      <c r="G1" s="1008"/>
      <c r="H1" s="1008"/>
      <c r="I1" s="1008"/>
      <c r="J1" s="1008"/>
      <c r="K1" s="1008"/>
      <c r="L1" s="1008"/>
      <c r="M1" s="1008"/>
      <c r="N1" s="1008"/>
      <c r="O1" s="1008"/>
    </row>
    <row r="2" spans="1:15" s="121" customFormat="1" ht="18.75" customHeight="1" x14ac:dyDescent="0.25">
      <c r="A2" s="310" t="str">
        <f>'(G1) Fjalori'!A77</f>
        <v>Nënfunksioni 14</v>
      </c>
      <c r="B2" s="835" t="str">
        <f>+VLOOKUP($A2,'(B2) Struktura Organizative'!$A7:$E68,2,FALSE)</f>
        <v>061 Urbanistika</v>
      </c>
      <c r="C2" s="835"/>
      <c r="D2" s="835"/>
      <c r="E2" s="835"/>
      <c r="F2" s="835"/>
      <c r="G2" s="835"/>
      <c r="H2" s="835"/>
      <c r="I2" s="835"/>
      <c r="J2" s="835"/>
      <c r="K2" s="835"/>
      <c r="L2" s="835"/>
      <c r="M2" s="835"/>
      <c r="N2" s="835"/>
      <c r="O2" s="835"/>
    </row>
    <row r="3" spans="1:15" ht="12.75" customHeight="1" x14ac:dyDescent="0.2">
      <c r="A3" s="925" t="str">
        <f>'(B2) Struktura Organizative'!C5</f>
        <v>Drejtoria / Departamenti</v>
      </c>
      <c r="B3" s="926"/>
      <c r="C3" s="925" t="str">
        <f>'(B2) Struktura Organizative'!D5</f>
        <v>Kryetari i programit</v>
      </c>
      <c r="D3" s="927"/>
      <c r="E3" s="927"/>
      <c r="F3" s="927"/>
      <c r="G3" s="927"/>
      <c r="H3" s="927"/>
      <c r="I3" s="927"/>
      <c r="J3" s="927"/>
      <c r="K3" s="927"/>
      <c r="L3" s="927"/>
      <c r="M3" s="927"/>
      <c r="N3" s="927"/>
      <c r="O3" s="926"/>
    </row>
    <row r="4" spans="1:15" ht="12.75" customHeight="1" x14ac:dyDescent="0.2">
      <c r="A4" s="928"/>
      <c r="B4" s="929"/>
      <c r="C4" s="930">
        <f>+VLOOKUP($A2,'(B2) Struktura Organizative'!$A7:$E68,4,FALSE)</f>
        <v>0</v>
      </c>
      <c r="D4" s="931"/>
      <c r="E4" s="931"/>
      <c r="F4" s="931"/>
      <c r="G4" s="931"/>
      <c r="H4" s="931"/>
      <c r="I4" s="931"/>
      <c r="J4" s="931"/>
      <c r="K4" s="931"/>
      <c r="L4" s="931"/>
      <c r="M4" s="931"/>
      <c r="N4" s="931"/>
      <c r="O4" s="932"/>
    </row>
    <row r="5" spans="1:15" ht="27" customHeight="1" x14ac:dyDescent="0.2">
      <c r="A5" s="919"/>
      <c r="B5" s="920"/>
      <c r="C5" s="921" t="str">
        <f>'(B3) Struktura Funksionale'!C5</f>
        <v>Emri i programit</v>
      </c>
      <c r="D5" s="922"/>
      <c r="E5" s="922"/>
      <c r="F5" s="922"/>
      <c r="G5" s="922"/>
      <c r="H5" s="923"/>
      <c r="I5" s="921" t="str">
        <f>'(B3) Struktura Funksionale'!D5</f>
        <v>Programi:  detyrueshme / shtesë</v>
      </c>
      <c r="J5" s="922"/>
      <c r="K5" s="923"/>
      <c r="L5" s="924" t="str">
        <f>'(B3) Struktura Funksionale'!E5</f>
        <v>Programi: I veti / I deleguar / Transferuar</v>
      </c>
      <c r="M5" s="924"/>
      <c r="N5" s="924"/>
      <c r="O5" s="924"/>
    </row>
    <row r="6" spans="1:15" ht="13.5" customHeight="1" x14ac:dyDescent="0.2">
      <c r="A6" s="914" t="str">
        <f>'(B3) Struktura Funksionale'!A77</f>
        <v>Programi 14a</v>
      </c>
      <c r="B6" s="915"/>
      <c r="C6" s="916" t="str">
        <f>VLOOKUP($A6,'(B3) Struktura Funksionale'!$A$7:$E$146,3,FALSE)</f>
        <v>Planifikimi Urban Vendor</v>
      </c>
      <c r="D6" s="917"/>
      <c r="E6" s="917"/>
      <c r="F6" s="917"/>
      <c r="G6" s="917"/>
      <c r="H6" s="918"/>
      <c r="I6" s="916" t="str">
        <f>VLOOKUP($A6,'(B3) Struktura Funksionale'!$A$7:$E$146,4,FALSE)</f>
        <v>E detyrueshme</v>
      </c>
      <c r="J6" s="917"/>
      <c r="K6" s="918"/>
      <c r="L6" s="916" t="str">
        <f>VLOOKUP($A6,'(B3) Struktura Funksionale'!$A$7:$E$146,5,FALSE)</f>
        <v>I veti</v>
      </c>
      <c r="M6" s="917"/>
      <c r="N6" s="917"/>
      <c r="O6" s="918"/>
    </row>
    <row r="7" spans="1:15" ht="13.5" customHeight="1" x14ac:dyDescent="0.2">
      <c r="A7" s="914" t="str">
        <f>'(B3) Struktura Funksionale'!A78</f>
        <v>Programi 14b</v>
      </c>
      <c r="B7" s="915"/>
      <c r="C7" s="916" t="str">
        <f>VLOOKUP($A7,'(B3) Struktura Funksionale'!$A$7:$E$146,3,FALSE)</f>
        <v>Planifikimi urban dhe strehimi</v>
      </c>
      <c r="D7" s="917"/>
      <c r="E7" s="917"/>
      <c r="F7" s="917"/>
      <c r="G7" s="917"/>
      <c r="H7" s="918"/>
      <c r="I7" s="916" t="str">
        <f>VLOOKUP($A7,'(B3) Struktura Funksionale'!$A$7:$E$146,4,FALSE)</f>
        <v>E detyrueshme</v>
      </c>
      <c r="J7" s="917"/>
      <c r="K7" s="918"/>
      <c r="L7" s="916" t="str">
        <f>VLOOKUP($A7,'(B3) Struktura Funksionale'!$A$7:$E$146,5,FALSE)</f>
        <v>I veti</v>
      </c>
      <c r="M7" s="917"/>
      <c r="N7" s="917"/>
      <c r="O7" s="918"/>
    </row>
    <row r="8" spans="1:15" ht="13.5" customHeight="1" x14ac:dyDescent="0.2">
      <c r="A8" s="914" t="str">
        <f>'(B3) Struktura Funksionale'!A79</f>
        <v>Programi 14c</v>
      </c>
      <c r="B8" s="915"/>
      <c r="C8" s="916">
        <f>VLOOKUP($A8,'(B3) Struktura Funksionale'!$A$7:$E$146,3,FALSE)</f>
        <v>0</v>
      </c>
      <c r="D8" s="917"/>
      <c r="E8" s="917"/>
      <c r="F8" s="917"/>
      <c r="G8" s="917"/>
      <c r="H8" s="918"/>
      <c r="I8" s="916">
        <f>VLOOKUP($A8,'(B3) Struktura Funksionale'!$A$7:$E$146,4,FALSE)</f>
        <v>0</v>
      </c>
      <c r="J8" s="917"/>
      <c r="K8" s="918"/>
      <c r="L8" s="916">
        <f>VLOOKUP($A8,'(B3) Struktura Funksionale'!$A$7:$E$146,5,FALSE)</f>
        <v>0</v>
      </c>
      <c r="M8" s="917"/>
      <c r="N8" s="917"/>
      <c r="O8" s="918"/>
    </row>
    <row r="9" spans="1:15" ht="13.5" hidden="1" customHeight="1" x14ac:dyDescent="0.2">
      <c r="A9" s="914"/>
      <c r="B9" s="915"/>
      <c r="C9" s="916"/>
      <c r="D9" s="917"/>
      <c r="E9" s="917"/>
      <c r="F9" s="917"/>
      <c r="G9" s="917"/>
      <c r="H9" s="918"/>
      <c r="I9" s="916"/>
      <c r="J9" s="917"/>
      <c r="K9" s="918"/>
      <c r="L9" s="916"/>
      <c r="M9" s="917"/>
      <c r="N9" s="917"/>
      <c r="O9" s="918"/>
    </row>
    <row r="10" spans="1:15" ht="13.5" hidden="1" customHeight="1" x14ac:dyDescent="0.2">
      <c r="A10" s="914"/>
      <c r="B10" s="915"/>
      <c r="C10" s="916"/>
      <c r="D10" s="917"/>
      <c r="E10" s="917"/>
      <c r="F10" s="917"/>
      <c r="G10" s="917"/>
      <c r="H10" s="918"/>
      <c r="I10" s="916"/>
      <c r="J10" s="917"/>
      <c r="K10" s="918"/>
      <c r="L10" s="916"/>
      <c r="M10" s="917"/>
      <c r="N10" s="917"/>
      <c r="O10" s="918"/>
    </row>
    <row r="11" spans="1:15" ht="13.5" hidden="1" customHeight="1" x14ac:dyDescent="0.2">
      <c r="A11" s="914"/>
      <c r="B11" s="915"/>
      <c r="C11" s="916"/>
      <c r="D11" s="917"/>
      <c r="E11" s="917"/>
      <c r="F11" s="917"/>
      <c r="G11" s="917"/>
      <c r="H11" s="918"/>
      <c r="I11" s="916"/>
      <c r="J11" s="917"/>
      <c r="K11" s="918"/>
      <c r="L11" s="916"/>
      <c r="M11" s="917"/>
      <c r="N11" s="917"/>
      <c r="O11" s="918"/>
    </row>
    <row r="12" spans="1:15" ht="11.25" customHeight="1" x14ac:dyDescent="0.2"/>
    <row r="13" spans="1:15" ht="21" customHeight="1" x14ac:dyDescent="0.25">
      <c r="A13" s="933" t="str">
        <f>'(G1) Fjalori'!A359</f>
        <v>PËRMBLEDHJE E KËRKESËS BUXHETORE</v>
      </c>
      <c r="B13" s="934"/>
      <c r="C13" s="935"/>
      <c r="D13" s="935"/>
      <c r="E13" s="935"/>
      <c r="F13" s="935"/>
      <c r="G13" s="935"/>
      <c r="H13" s="935"/>
      <c r="I13" s="935"/>
      <c r="J13" s="935"/>
      <c r="K13" s="935"/>
      <c r="L13" s="935"/>
      <c r="M13" s="935"/>
      <c r="N13" s="935"/>
      <c r="O13" s="936"/>
    </row>
    <row r="14" spans="1:15" s="214" customFormat="1" ht="21" customHeight="1" x14ac:dyDescent="0.25">
      <c r="A14" s="213" t="str">
        <f>A2</f>
        <v>Nënfunksioni 14</v>
      </c>
      <c r="B14" s="937" t="str">
        <f>B$2</f>
        <v>061 Urbanistika</v>
      </c>
      <c r="C14" s="937"/>
      <c r="D14" s="937"/>
      <c r="E14" s="937"/>
      <c r="F14" s="937"/>
      <c r="G14" s="937"/>
      <c r="H14" s="937"/>
      <c r="I14" s="937"/>
      <c r="J14" s="937"/>
      <c r="K14" s="937"/>
      <c r="L14" s="937"/>
      <c r="M14" s="937"/>
      <c r="N14" s="937"/>
      <c r="O14" s="937"/>
    </row>
    <row r="15" spans="1:15" ht="21" customHeight="1" x14ac:dyDescent="0.2">
      <c r="A15" s="933" t="str">
        <f>'(G1) Fjalori'!A384</f>
        <v>SHPENZIME TË PRITSHME</v>
      </c>
      <c r="B15" s="934"/>
      <c r="C15" s="934"/>
      <c r="D15" s="934"/>
      <c r="E15" s="934"/>
      <c r="F15" s="934"/>
      <c r="G15" s="954"/>
      <c r="H15" s="131"/>
      <c r="I15" s="955" t="str">
        <f>I29</f>
        <v xml:space="preserve">TË ARDHURAT E PRITSHME </v>
      </c>
      <c r="J15" s="934"/>
      <c r="K15" s="934"/>
      <c r="L15" s="934"/>
      <c r="M15" s="934"/>
      <c r="N15" s="934"/>
      <c r="O15" s="954"/>
    </row>
    <row r="16" spans="1:15" s="121" customFormat="1" ht="20.25" customHeight="1" x14ac:dyDescent="0.25">
      <c r="A16" s="211"/>
      <c r="B16" s="249">
        <f>'(B1)Informacion i përgjithshëm '!B5</f>
        <v>2019</v>
      </c>
      <c r="C16" s="249">
        <f>'(B1)Informacion i përgjithshëm '!B6</f>
        <v>2020</v>
      </c>
      <c r="D16" s="249">
        <f>'(B1)Informacion i përgjithshëm '!B7</f>
        <v>2021</v>
      </c>
      <c r="E16" s="250">
        <f>'(B1)Informacion i përgjithshëm '!B8</f>
        <v>2022</v>
      </c>
      <c r="F16" s="250">
        <f>'(B1)Informacion i përgjithshëm '!B9</f>
        <v>2023</v>
      </c>
      <c r="G16" s="250">
        <f>'(B1)Informacion i përgjithshëm '!B10</f>
        <v>2024</v>
      </c>
      <c r="H16" s="212"/>
      <c r="I16" s="307"/>
      <c r="J16" s="249">
        <f t="shared" ref="J16:O16" si="0">B16</f>
        <v>2019</v>
      </c>
      <c r="K16" s="249">
        <f t="shared" si="0"/>
        <v>2020</v>
      </c>
      <c r="L16" s="249">
        <f t="shared" si="0"/>
        <v>2021</v>
      </c>
      <c r="M16" s="250">
        <f t="shared" si="0"/>
        <v>2022</v>
      </c>
      <c r="N16" s="250">
        <f t="shared" si="0"/>
        <v>2023</v>
      </c>
      <c r="O16" s="250">
        <f t="shared" si="0"/>
        <v>2024</v>
      </c>
    </row>
    <row r="17" spans="1:15" ht="12.75" x14ac:dyDescent="0.2">
      <c r="A17" s="953"/>
      <c r="B17" s="953"/>
      <c r="C17" s="953"/>
      <c r="D17" s="953"/>
      <c r="E17" s="953"/>
      <c r="F17" s="953"/>
      <c r="G17" s="953"/>
      <c r="H17" s="131"/>
    </row>
    <row r="18" spans="1:15" ht="12.75" x14ac:dyDescent="0.2">
      <c r="A18" s="137" t="str">
        <f>A15</f>
        <v>SHPENZIME TË PRITSHME</v>
      </c>
      <c r="B18" s="34">
        <f t="shared" ref="B18:G18" si="1">B72+B111+B150+B188+B226+B264</f>
        <v>32353</v>
      </c>
      <c r="C18" s="34">
        <f t="shared" si="1"/>
        <v>530518</v>
      </c>
      <c r="D18" s="34">
        <f t="shared" si="1"/>
        <v>724740</v>
      </c>
      <c r="E18" s="129">
        <f t="shared" si="1"/>
        <v>32825</v>
      </c>
      <c r="F18" s="129">
        <f t="shared" si="1"/>
        <v>17425</v>
      </c>
      <c r="G18" s="129">
        <f t="shared" si="1"/>
        <v>17425</v>
      </c>
      <c r="H18" s="131"/>
      <c r="I18" s="938" t="str">
        <f>'(G1) Fjalori'!A385</f>
        <v>VLERËSIM I ARDHURAVE NGA TARIFAT</v>
      </c>
      <c r="J18" s="939"/>
      <c r="K18" s="939"/>
      <c r="L18" s="939"/>
      <c r="M18" s="939"/>
      <c r="N18" s="939"/>
      <c r="O18" s="940"/>
    </row>
    <row r="19" spans="1:15" ht="12.75" x14ac:dyDescent="0.2">
      <c r="A19" s="125"/>
      <c r="B19" s="210"/>
      <c r="C19" s="126"/>
      <c r="D19" s="126"/>
      <c r="E19" s="10"/>
      <c r="F19" s="10"/>
      <c r="G19" s="133"/>
      <c r="H19" s="10"/>
      <c r="I19" s="137" t="str">
        <f>'(G1) Fjalori'!A388</f>
        <v>VLERËSIM I ARDHURAVE NGA TARIFAT</v>
      </c>
      <c r="J19" s="35">
        <f t="shared" ref="J19:O19" si="2">J73+J112+J151+J189+J227+J265</f>
        <v>9522</v>
      </c>
      <c r="K19" s="35">
        <f t="shared" si="2"/>
        <v>4279</v>
      </c>
      <c r="L19" s="34">
        <f t="shared" si="2"/>
        <v>10000</v>
      </c>
      <c r="M19" s="129">
        <f t="shared" si="2"/>
        <v>11000</v>
      </c>
      <c r="N19" s="129">
        <f t="shared" si="2"/>
        <v>12000</v>
      </c>
      <c r="O19" s="129">
        <f t="shared" si="2"/>
        <v>12500</v>
      </c>
    </row>
    <row r="20" spans="1:15" ht="12.75" x14ac:dyDescent="0.2">
      <c r="A20" s="944" t="str">
        <f>A15</f>
        <v>SHPENZIME TË PRITSHME</v>
      </c>
      <c r="B20" s="945"/>
      <c r="C20" s="945"/>
      <c r="D20" s="945"/>
      <c r="E20" s="945"/>
      <c r="F20" s="945"/>
      <c r="G20" s="946"/>
      <c r="H20" s="10"/>
    </row>
    <row r="21" spans="1:15" ht="12.75" customHeight="1" x14ac:dyDescent="0.2">
      <c r="A21" s="938" t="str">
        <f>'(G1) Fjalori'!A382</f>
        <v>KOSTO DIREKTE PËR PROJEKTET DHE SHPENZIMET KAPITALE</v>
      </c>
      <c r="B21" s="939"/>
      <c r="C21" s="939"/>
      <c r="D21" s="939"/>
      <c r="E21" s="939"/>
      <c r="F21" s="939"/>
      <c r="G21" s="940"/>
      <c r="H21" s="31"/>
    </row>
    <row r="22" spans="1:15" ht="12.75" customHeight="1" x14ac:dyDescent="0.2">
      <c r="A22" s="124" t="str">
        <f>'(G1) Fjalori'!A360</f>
        <v>Pagat</v>
      </c>
      <c r="B22" s="941">
        <f>'(G1) Fjalori'!C360</f>
        <v>600</v>
      </c>
      <c r="C22" s="942"/>
      <c r="D22" s="943"/>
      <c r="E22" s="305">
        <f t="shared" ref="E22:G33" si="3">E76+E115+E154+E192+E230+E268</f>
        <v>0</v>
      </c>
      <c r="F22" s="305">
        <f t="shared" si="3"/>
        <v>0</v>
      </c>
      <c r="G22" s="305">
        <f t="shared" si="3"/>
        <v>0</v>
      </c>
      <c r="H22" s="31"/>
      <c r="I22" s="938" t="str">
        <f>'(G1) Fjalori'!A389</f>
        <v>VLERËSIMI I TË ARDHURAVE ME DESTINACION</v>
      </c>
      <c r="J22" s="939"/>
      <c r="K22" s="939"/>
      <c r="L22" s="939"/>
      <c r="M22" s="939"/>
      <c r="N22" s="939"/>
      <c r="O22" s="940"/>
    </row>
    <row r="23" spans="1:15" ht="12.75" customHeight="1" x14ac:dyDescent="0.2">
      <c r="A23" s="124" t="str">
        <f>'(G1) Fjalori'!A361</f>
        <v>Sigurimet Shoqërore</v>
      </c>
      <c r="B23" s="941">
        <f>'(G1) Fjalori'!C361</f>
        <v>601</v>
      </c>
      <c r="C23" s="942"/>
      <c r="D23" s="943"/>
      <c r="E23" s="305">
        <f t="shared" si="3"/>
        <v>0</v>
      </c>
      <c r="F23" s="305">
        <f t="shared" si="3"/>
        <v>0</v>
      </c>
      <c r="G23" s="305">
        <f t="shared" si="3"/>
        <v>0</v>
      </c>
      <c r="H23" s="31"/>
      <c r="I23" s="252" t="str">
        <f>'(G1) Fjalori'!A390</f>
        <v>Transferta e kushtëzuar</v>
      </c>
      <c r="J23" s="956"/>
      <c r="K23" s="953"/>
      <c r="L23" s="957"/>
      <c r="M23" s="305">
        <f t="shared" ref="M23:O27" si="4">M76+M115+M154+M192+M230+M268</f>
        <v>0</v>
      </c>
      <c r="N23" s="305">
        <f t="shared" si="4"/>
        <v>0</v>
      </c>
      <c r="O23" s="305">
        <f t="shared" si="4"/>
        <v>0</v>
      </c>
    </row>
    <row r="24" spans="1:15" ht="12.75" customHeight="1" x14ac:dyDescent="0.2">
      <c r="A24" s="124" t="str">
        <f>'(G1) Fjalori'!A362</f>
        <v>Mallra dhe shërbime</v>
      </c>
      <c r="B24" s="941">
        <f>'(G1) Fjalori'!C362</f>
        <v>602</v>
      </c>
      <c r="C24" s="942"/>
      <c r="D24" s="943"/>
      <c r="E24" s="305">
        <f t="shared" si="3"/>
        <v>0</v>
      </c>
      <c r="F24" s="305">
        <f t="shared" si="3"/>
        <v>0</v>
      </c>
      <c r="G24" s="305">
        <f t="shared" si="3"/>
        <v>0</v>
      </c>
      <c r="H24" s="53"/>
      <c r="I24" s="252" t="str">
        <f>'(G1) Fjalori'!A391</f>
        <v>Trasferta Specifike</v>
      </c>
      <c r="J24" s="958"/>
      <c r="K24" s="959"/>
      <c r="L24" s="960"/>
      <c r="M24" s="305">
        <f t="shared" si="4"/>
        <v>0</v>
      </c>
      <c r="N24" s="305">
        <f t="shared" si="4"/>
        <v>0</v>
      </c>
      <c r="O24" s="305">
        <f t="shared" si="4"/>
        <v>0</v>
      </c>
    </row>
    <row r="25" spans="1:15" ht="12.75" customHeight="1" x14ac:dyDescent="0.2">
      <c r="A25" s="124" t="str">
        <f>'(G1) Fjalori'!A363</f>
        <v>Subvencione</v>
      </c>
      <c r="B25" s="941">
        <f>'(G1) Fjalori'!C363</f>
        <v>603</v>
      </c>
      <c r="C25" s="942"/>
      <c r="D25" s="943"/>
      <c r="E25" s="305">
        <f t="shared" si="3"/>
        <v>0</v>
      </c>
      <c r="F25" s="305">
        <f t="shared" si="3"/>
        <v>0</v>
      </c>
      <c r="G25" s="305">
        <f t="shared" si="3"/>
        <v>0</v>
      </c>
      <c r="H25" s="8"/>
      <c r="I25" s="252" t="str">
        <f>'(G1) Fjalori'!A392</f>
        <v>Trashëgimi me destinacion</v>
      </c>
      <c r="J25" s="958"/>
      <c r="K25" s="959"/>
      <c r="L25" s="960"/>
      <c r="M25" s="302">
        <f t="shared" si="4"/>
        <v>0</v>
      </c>
      <c r="N25" s="548">
        <f t="shared" si="4"/>
        <v>0</v>
      </c>
      <c r="O25" s="548">
        <f t="shared" si="4"/>
        <v>0</v>
      </c>
    </row>
    <row r="26" spans="1:15" ht="12.75" x14ac:dyDescent="0.2">
      <c r="A26" s="124" t="str">
        <f>'(G1) Fjalori'!A364</f>
        <v>Të tjera transferta korrente të brendshme</v>
      </c>
      <c r="B26" s="941">
        <f>'(G1) Fjalori'!C364</f>
        <v>604</v>
      </c>
      <c r="C26" s="942"/>
      <c r="D26" s="943"/>
      <c r="E26" s="305">
        <f t="shared" si="3"/>
        <v>0</v>
      </c>
      <c r="F26" s="305">
        <f t="shared" si="3"/>
        <v>0</v>
      </c>
      <c r="G26" s="305">
        <f t="shared" si="3"/>
        <v>0</v>
      </c>
      <c r="H26" s="53"/>
      <c r="I26" s="252" t="str">
        <f>'(G1) Fjalori'!A393</f>
        <v>Burime të tjera (përfshirë gjobat)</v>
      </c>
      <c r="J26" s="961"/>
      <c r="K26" s="962"/>
      <c r="L26" s="963"/>
      <c r="M26" s="305">
        <f t="shared" si="4"/>
        <v>0</v>
      </c>
      <c r="N26" s="305">
        <f t="shared" si="4"/>
        <v>0</v>
      </c>
      <c r="O26" s="305">
        <f t="shared" si="4"/>
        <v>0</v>
      </c>
    </row>
    <row r="27" spans="1:15" ht="12.75" x14ac:dyDescent="0.2">
      <c r="A27" s="124" t="str">
        <f>'(G1) Fjalori'!A365</f>
        <v>Transferta korrente të huaja</v>
      </c>
      <c r="B27" s="941">
        <f>'(G1) Fjalori'!C365</f>
        <v>605</v>
      </c>
      <c r="C27" s="942"/>
      <c r="D27" s="943"/>
      <c r="E27" s="305">
        <f t="shared" si="3"/>
        <v>0</v>
      </c>
      <c r="F27" s="305">
        <f t="shared" si="3"/>
        <v>0</v>
      </c>
      <c r="G27" s="305">
        <f t="shared" si="3"/>
        <v>0</v>
      </c>
      <c r="H27" s="53"/>
      <c r="I27" s="252" t="str">
        <f>'(G1) Fjalori'!A394</f>
        <v>VLERËSIMI I TË ARDHURAVE ME DESTINACION</v>
      </c>
      <c r="J27" s="34">
        <f>J80+J119+J158+J196+J234+J272</f>
        <v>3199</v>
      </c>
      <c r="K27" s="34">
        <f>K80+K119+K158+K196+K234+K272</f>
        <v>514152</v>
      </c>
      <c r="L27" s="34">
        <f>L80+L119+L158+L196+L234+L272</f>
        <v>672929</v>
      </c>
      <c r="M27" s="129">
        <f t="shared" si="4"/>
        <v>0</v>
      </c>
      <c r="N27" s="129">
        <f t="shared" si="4"/>
        <v>0</v>
      </c>
      <c r="O27" s="129">
        <f t="shared" si="4"/>
        <v>0</v>
      </c>
    </row>
    <row r="28" spans="1:15" ht="12.75" x14ac:dyDescent="0.2">
      <c r="A28" s="124" t="str">
        <f>'(G1) Fjalori'!A366</f>
        <v>Transferta për Buxhetet Familiare dhe Individët</v>
      </c>
      <c r="B28" s="941">
        <f>'(G1) Fjalori'!C366</f>
        <v>606</v>
      </c>
      <c r="C28" s="942"/>
      <c r="D28" s="943"/>
      <c r="E28" s="305">
        <f t="shared" si="3"/>
        <v>0</v>
      </c>
      <c r="F28" s="305">
        <f t="shared" si="3"/>
        <v>0</v>
      </c>
      <c r="G28" s="305">
        <f t="shared" si="3"/>
        <v>0</v>
      </c>
      <c r="H28" s="53"/>
    </row>
    <row r="29" spans="1:15" ht="12.75" x14ac:dyDescent="0.2">
      <c r="A29" s="124" t="str">
        <f>'(G1) Fjalori'!A367</f>
        <v>Shpenzimet kapitale</v>
      </c>
      <c r="B29" s="941" t="str">
        <f>'(G1) Fjalori'!C367</f>
        <v>230 / 231</v>
      </c>
      <c r="C29" s="942"/>
      <c r="D29" s="943"/>
      <c r="E29" s="305">
        <f t="shared" si="3"/>
        <v>15000</v>
      </c>
      <c r="F29" s="305">
        <f t="shared" si="3"/>
        <v>0</v>
      </c>
      <c r="G29" s="305">
        <f t="shared" si="3"/>
        <v>0</v>
      </c>
      <c r="H29" s="53"/>
      <c r="I29" s="137" t="str">
        <f>'(G1) Fjalori'!A395</f>
        <v xml:space="preserve">TË ARDHURAT E PRITSHME </v>
      </c>
      <c r="J29" s="34">
        <f t="shared" ref="J29:O29" si="5">J82+J121+J160+J198+J236+J274</f>
        <v>12721</v>
      </c>
      <c r="K29" s="34">
        <f t="shared" si="5"/>
        <v>518431</v>
      </c>
      <c r="L29" s="34">
        <f t="shared" si="5"/>
        <v>682929</v>
      </c>
      <c r="M29" s="129">
        <f t="shared" si="5"/>
        <v>11000</v>
      </c>
      <c r="N29" s="129">
        <f t="shared" si="5"/>
        <v>12000</v>
      </c>
      <c r="O29" s="129">
        <f t="shared" si="5"/>
        <v>12500</v>
      </c>
    </row>
    <row r="30" spans="1:15" ht="12.75" x14ac:dyDescent="0.2">
      <c r="A30" s="124" t="str">
        <f>'(G1) Fjalori'!A368</f>
        <v>Rezerva</v>
      </c>
      <c r="B30" s="941">
        <f>'(G1) Fjalori'!C368</f>
        <v>609</v>
      </c>
      <c r="C30" s="942"/>
      <c r="D30" s="943"/>
      <c r="E30" s="305">
        <f t="shared" si="3"/>
        <v>0</v>
      </c>
      <c r="F30" s="305">
        <f t="shared" si="3"/>
        <v>0</v>
      </c>
      <c r="G30" s="305">
        <f t="shared" si="3"/>
        <v>0</v>
      </c>
      <c r="H30" s="53"/>
    </row>
    <row r="31" spans="1:15" ht="12.75" x14ac:dyDescent="0.2">
      <c r="A31" s="124" t="str">
        <f>'(G1) Fjalori'!A369</f>
        <v>Interesa per kredi direkte ose bono</v>
      </c>
      <c r="B31" s="941">
        <f>'(G1) Fjalori'!C369</f>
        <v>650</v>
      </c>
      <c r="C31" s="942"/>
      <c r="D31" s="943"/>
      <c r="E31" s="305">
        <f t="shared" si="3"/>
        <v>0</v>
      </c>
      <c r="F31" s="305">
        <f t="shared" si="3"/>
        <v>0</v>
      </c>
      <c r="G31" s="305">
        <f t="shared" si="3"/>
        <v>0</v>
      </c>
      <c r="H31" s="53"/>
    </row>
    <row r="32" spans="1:15" ht="12.75" customHeight="1" x14ac:dyDescent="0.2">
      <c r="A32" s="124" t="str">
        <f>'(G1) Fjalori'!A370</f>
        <v>Të tjera</v>
      </c>
      <c r="B32" s="941" t="str">
        <f>'(G1) Fjalori'!C370</f>
        <v>69 / ?</v>
      </c>
      <c r="C32" s="942"/>
      <c r="D32" s="943"/>
      <c r="E32" s="305">
        <f t="shared" si="3"/>
        <v>0</v>
      </c>
      <c r="F32" s="305">
        <f t="shared" si="3"/>
        <v>0</v>
      </c>
      <c r="G32" s="305">
        <f t="shared" si="3"/>
        <v>0</v>
      </c>
      <c r="H32" s="53"/>
      <c r="I32" s="947" t="str">
        <f>'(G1) Fjalori'!A415</f>
        <v>SHUMA E KËRKUAR NETO</v>
      </c>
      <c r="J32" s="948"/>
      <c r="K32" s="948"/>
      <c r="L32" s="948"/>
      <c r="M32" s="948"/>
      <c r="N32" s="948"/>
      <c r="O32" s="949"/>
    </row>
    <row r="33" spans="1:15" ht="12.75" customHeight="1" x14ac:dyDescent="0.2">
      <c r="A33" s="306" t="str">
        <f>A21</f>
        <v>KOSTO DIREKTE PËR PROJEKTET DHE SHPENZIMET KAPITALE</v>
      </c>
      <c r="B33" s="941"/>
      <c r="C33" s="942"/>
      <c r="D33" s="943"/>
      <c r="E33" s="129">
        <f t="shared" si="3"/>
        <v>15000</v>
      </c>
      <c r="F33" s="129">
        <f t="shared" si="3"/>
        <v>0</v>
      </c>
      <c r="G33" s="129">
        <f t="shared" si="3"/>
        <v>0</v>
      </c>
      <c r="H33" s="53"/>
      <c r="I33" s="950"/>
      <c r="J33" s="951"/>
      <c r="K33" s="951"/>
      <c r="L33" s="951"/>
      <c r="M33" s="951"/>
      <c r="N33" s="951"/>
      <c r="O33" s="952"/>
    </row>
    <row r="34" spans="1:15" ht="12.75" x14ac:dyDescent="0.2">
      <c r="A34" s="938" t="str">
        <f>'(G1) Fjalori'!A383</f>
        <v>SHPENZIME KORRENTE</v>
      </c>
      <c r="B34" s="939"/>
      <c r="C34" s="939"/>
      <c r="D34" s="939"/>
      <c r="E34" s="939"/>
      <c r="F34" s="939"/>
      <c r="G34" s="940"/>
      <c r="H34" s="53"/>
      <c r="I34" s="17" t="str">
        <f>I32</f>
        <v>SHUMA E KËRKUAR NETO</v>
      </c>
      <c r="J34" s="18">
        <f t="shared" ref="J34:O34" si="6">J88+J127+J166+J204+J242+J280</f>
        <v>19632</v>
      </c>
      <c r="K34" s="18">
        <f t="shared" si="6"/>
        <v>12087</v>
      </c>
      <c r="L34" s="18">
        <f t="shared" si="6"/>
        <v>41811</v>
      </c>
      <c r="M34" s="18">
        <f t="shared" si="6"/>
        <v>21825</v>
      </c>
      <c r="N34" s="18">
        <f t="shared" si="6"/>
        <v>5425</v>
      </c>
      <c r="O34" s="18">
        <f t="shared" si="6"/>
        <v>4925</v>
      </c>
    </row>
    <row r="35" spans="1:15" ht="12.75" x14ac:dyDescent="0.2">
      <c r="A35" s="124" t="str">
        <f>A22</f>
        <v>Pagat</v>
      </c>
      <c r="B35" s="941">
        <f>B22</f>
        <v>600</v>
      </c>
      <c r="C35" s="942"/>
      <c r="D35" s="943"/>
      <c r="E35" s="305">
        <f t="shared" ref="E35:G46" si="7">E89+E128+E167+E205+E243+E281</f>
        <v>13428</v>
      </c>
      <c r="F35" s="305">
        <f t="shared" si="7"/>
        <v>13428</v>
      </c>
      <c r="G35" s="305">
        <f t="shared" si="7"/>
        <v>13428</v>
      </c>
      <c r="H35" s="53"/>
      <c r="I35" s="53"/>
      <c r="J35" s="53"/>
      <c r="K35" s="53"/>
      <c r="L35" s="14"/>
      <c r="M35" s="54"/>
    </row>
    <row r="36" spans="1:15" ht="12.75" customHeight="1" x14ac:dyDescent="0.2">
      <c r="A36" s="124" t="str">
        <f t="shared" ref="A36:A45" si="8">A23</f>
        <v>Sigurimet Shoqërore</v>
      </c>
      <c r="B36" s="941">
        <f t="shared" ref="B36:B45" si="9">B23</f>
        <v>601</v>
      </c>
      <c r="C36" s="942"/>
      <c r="D36" s="943"/>
      <c r="E36" s="305">
        <f t="shared" si="7"/>
        <v>2242</v>
      </c>
      <c r="F36" s="305">
        <f t="shared" si="7"/>
        <v>2242</v>
      </c>
      <c r="G36" s="305">
        <f t="shared" si="7"/>
        <v>2242</v>
      </c>
      <c r="H36" s="53"/>
    </row>
    <row r="37" spans="1:15" ht="12.75" x14ac:dyDescent="0.2">
      <c r="A37" s="124" t="str">
        <f t="shared" si="8"/>
        <v>Mallra dhe shërbime</v>
      </c>
      <c r="B37" s="941">
        <f t="shared" si="9"/>
        <v>602</v>
      </c>
      <c r="C37" s="942"/>
      <c r="D37" s="943"/>
      <c r="E37" s="305">
        <f t="shared" si="7"/>
        <v>1752</v>
      </c>
      <c r="F37" s="305">
        <f t="shared" si="7"/>
        <v>1352</v>
      </c>
      <c r="G37" s="305">
        <f t="shared" si="7"/>
        <v>1352</v>
      </c>
      <c r="H37" s="53"/>
      <c r="I37" s="124" t="str">
        <f>'(G1) Fjalori'!A413</f>
        <v>Angazhimet</v>
      </c>
      <c r="J37" s="992" t="str">
        <f>'(G1) Fjalori'!A454</f>
        <v>Vlera Totale për Aktivitet</v>
      </c>
      <c r="K37" s="993"/>
      <c r="L37" s="994"/>
      <c r="M37" s="129">
        <f t="shared" ref="M37:O40" si="10">M91+M130+M169+M207+M245+M283</f>
        <v>0</v>
      </c>
      <c r="N37" s="129">
        <f t="shared" si="10"/>
        <v>0</v>
      </c>
      <c r="O37" s="129">
        <f t="shared" si="10"/>
        <v>0</v>
      </c>
    </row>
    <row r="38" spans="1:15" ht="12.75" x14ac:dyDescent="0.2">
      <c r="A38" s="124" t="str">
        <f t="shared" si="8"/>
        <v>Subvencione</v>
      </c>
      <c r="B38" s="941">
        <f t="shared" si="9"/>
        <v>603</v>
      </c>
      <c r="C38" s="942"/>
      <c r="D38" s="943"/>
      <c r="E38" s="305">
        <f t="shared" si="7"/>
        <v>0</v>
      </c>
      <c r="F38" s="305">
        <f t="shared" si="7"/>
        <v>0</v>
      </c>
      <c r="G38" s="305">
        <f t="shared" si="7"/>
        <v>0</v>
      </c>
      <c r="H38" s="53"/>
      <c r="I38" s="318" t="str">
        <f>'(G1) Fjalori'!A456</f>
        <v>Qëllime</v>
      </c>
      <c r="J38" s="319" t="str">
        <f>A29</f>
        <v>Shpenzimet kapitale</v>
      </c>
      <c r="K38" s="316"/>
      <c r="L38" s="317"/>
      <c r="M38" s="129">
        <f t="shared" si="10"/>
        <v>0</v>
      </c>
      <c r="N38" s="129">
        <f t="shared" si="10"/>
        <v>0</v>
      </c>
      <c r="O38" s="129">
        <f t="shared" si="10"/>
        <v>0</v>
      </c>
    </row>
    <row r="39" spans="1:15" ht="12.75" x14ac:dyDescent="0.2">
      <c r="A39" s="124" t="str">
        <f t="shared" si="8"/>
        <v>Të tjera transferta korrente të brendshme</v>
      </c>
      <c r="B39" s="941">
        <f t="shared" si="9"/>
        <v>604</v>
      </c>
      <c r="C39" s="942"/>
      <c r="D39" s="943"/>
      <c r="E39" s="305">
        <f t="shared" si="7"/>
        <v>0</v>
      </c>
      <c r="F39" s="305">
        <f t="shared" si="7"/>
        <v>0</v>
      </c>
      <c r="G39" s="305">
        <f t="shared" si="7"/>
        <v>0</v>
      </c>
      <c r="H39" s="53"/>
      <c r="I39" s="315"/>
      <c r="J39" s="319" t="str">
        <f>A24</f>
        <v>Mallra dhe shërbime</v>
      </c>
      <c r="K39" s="316"/>
      <c r="L39" s="317"/>
      <c r="M39" s="129">
        <f t="shared" si="10"/>
        <v>0</v>
      </c>
      <c r="N39" s="129">
        <f t="shared" si="10"/>
        <v>0</v>
      </c>
      <c r="O39" s="129">
        <f t="shared" si="10"/>
        <v>0</v>
      </c>
    </row>
    <row r="40" spans="1:15" ht="12.75" x14ac:dyDescent="0.2">
      <c r="A40" s="124" t="str">
        <f t="shared" si="8"/>
        <v>Transferta korrente të huaja</v>
      </c>
      <c r="B40" s="941">
        <f t="shared" si="9"/>
        <v>605</v>
      </c>
      <c r="C40" s="942"/>
      <c r="D40" s="943"/>
      <c r="E40" s="305">
        <f t="shared" si="7"/>
        <v>0</v>
      </c>
      <c r="F40" s="305">
        <f t="shared" si="7"/>
        <v>0</v>
      </c>
      <c r="G40" s="305">
        <f t="shared" si="7"/>
        <v>0</v>
      </c>
      <c r="H40" s="53"/>
      <c r="I40" s="315"/>
      <c r="J40" s="319" t="str">
        <f>'(G1) Fjalori'!A455</f>
        <v>Qëllime të mëtejshme</v>
      </c>
      <c r="K40" s="316"/>
      <c r="L40" s="317"/>
      <c r="M40" s="129">
        <f t="shared" si="10"/>
        <v>0</v>
      </c>
      <c r="N40" s="129">
        <f t="shared" si="10"/>
        <v>0</v>
      </c>
      <c r="O40" s="129">
        <f t="shared" si="10"/>
        <v>0</v>
      </c>
    </row>
    <row r="41" spans="1:15" ht="12.75" x14ac:dyDescent="0.2">
      <c r="A41" s="124" t="str">
        <f t="shared" si="8"/>
        <v>Transferta për Buxhetet Familiare dhe Individët</v>
      </c>
      <c r="B41" s="941">
        <f t="shared" si="9"/>
        <v>606</v>
      </c>
      <c r="C41" s="942"/>
      <c r="D41" s="943"/>
      <c r="E41" s="305">
        <f t="shared" si="7"/>
        <v>403</v>
      </c>
      <c r="F41" s="305">
        <f t="shared" si="7"/>
        <v>403</v>
      </c>
      <c r="G41" s="305">
        <f t="shared" si="7"/>
        <v>403</v>
      </c>
      <c r="H41" s="53"/>
      <c r="I41" s="315"/>
      <c r="J41" s="998"/>
      <c r="K41" s="998"/>
      <c r="L41" s="998"/>
      <c r="M41" s="344" t="str">
        <f>IF(SUM(M38:M40)=M37,"OK","STOP")</f>
        <v>OK</v>
      </c>
      <c r="N41" s="344" t="str">
        <f>IF(SUM(N38:N40)=N37,"OK","STOP")</f>
        <v>OK</v>
      </c>
      <c r="O41" s="344" t="str">
        <f>IF(SUM(O38:O40)=O37,"OK","STOP")</f>
        <v>OK</v>
      </c>
    </row>
    <row r="42" spans="1:15" ht="12.75" x14ac:dyDescent="0.2">
      <c r="A42" s="648" t="str">
        <f t="shared" si="8"/>
        <v>Shpenzimet kapitale</v>
      </c>
      <c r="B42" s="968" t="str">
        <f t="shared" si="9"/>
        <v>230 / 231</v>
      </c>
      <c r="C42" s="969"/>
      <c r="D42" s="970"/>
      <c r="E42" s="305">
        <f t="shared" si="7"/>
        <v>0</v>
      </c>
      <c r="F42" s="305">
        <f t="shared" si="7"/>
        <v>0</v>
      </c>
      <c r="G42" s="305">
        <f t="shared" si="7"/>
        <v>0</v>
      </c>
      <c r="H42" s="53"/>
    </row>
    <row r="43" spans="1:15" ht="12.75" x14ac:dyDescent="0.2">
      <c r="A43" s="124" t="str">
        <f t="shared" si="8"/>
        <v>Rezerva</v>
      </c>
      <c r="B43" s="941">
        <f t="shared" si="9"/>
        <v>609</v>
      </c>
      <c r="C43" s="942"/>
      <c r="D43" s="943"/>
      <c r="E43" s="305">
        <f t="shared" si="7"/>
        <v>0</v>
      </c>
      <c r="F43" s="305">
        <f t="shared" si="7"/>
        <v>0</v>
      </c>
      <c r="G43" s="305">
        <f t="shared" si="7"/>
        <v>0</v>
      </c>
      <c r="H43" s="53"/>
      <c r="I43" s="142" t="str">
        <f>'(G1) Fjalori'!A416</f>
        <v>Shpjegimet teknike</v>
      </c>
      <c r="J43" s="983"/>
      <c r="K43" s="984"/>
      <c r="L43" s="984"/>
      <c r="M43" s="984"/>
      <c r="N43" s="984"/>
      <c r="O43" s="985"/>
    </row>
    <row r="44" spans="1:15" ht="12.75" x14ac:dyDescent="0.2">
      <c r="A44" s="124" t="str">
        <f t="shared" si="8"/>
        <v>Interesa per kredi direkte ose bono</v>
      </c>
      <c r="B44" s="971">
        <f t="shared" si="9"/>
        <v>650</v>
      </c>
      <c r="C44" s="972"/>
      <c r="D44" s="973"/>
      <c r="E44" s="305">
        <f t="shared" si="7"/>
        <v>0</v>
      </c>
      <c r="F44" s="305">
        <f t="shared" si="7"/>
        <v>0</v>
      </c>
      <c r="G44" s="305">
        <f t="shared" si="7"/>
        <v>0</v>
      </c>
      <c r="H44" s="53"/>
      <c r="J44" s="986"/>
      <c r="K44" s="987"/>
      <c r="L44" s="987"/>
      <c r="M44" s="987"/>
      <c r="N44" s="987"/>
      <c r="O44" s="988"/>
    </row>
    <row r="45" spans="1:15" ht="12.75" customHeight="1" x14ac:dyDescent="0.2">
      <c r="A45" s="252" t="str">
        <f t="shared" si="8"/>
        <v>Të tjera</v>
      </c>
      <c r="B45" s="941" t="str">
        <f t="shared" si="9"/>
        <v>69 / ?</v>
      </c>
      <c r="C45" s="942"/>
      <c r="D45" s="309" t="str">
        <f>IF(OR(E45&lt;0,F45&lt;0,G45&lt;0),"STOP","OK!")</f>
        <v>OK!</v>
      </c>
      <c r="E45" s="308">
        <f t="shared" si="7"/>
        <v>0</v>
      </c>
      <c r="F45" s="130">
        <f t="shared" si="7"/>
        <v>0</v>
      </c>
      <c r="G45" s="130">
        <f t="shared" si="7"/>
        <v>0</v>
      </c>
      <c r="H45" s="53"/>
      <c r="J45" s="986"/>
      <c r="K45" s="987"/>
      <c r="L45" s="987"/>
      <c r="M45" s="987"/>
      <c r="N45" s="987"/>
      <c r="O45" s="988"/>
    </row>
    <row r="46" spans="1:15" ht="12.75" customHeight="1" x14ac:dyDescent="0.2">
      <c r="A46" s="124" t="str">
        <f>A34</f>
        <v>SHPENZIME KORRENTE</v>
      </c>
      <c r="B46" s="974"/>
      <c r="C46" s="975"/>
      <c r="D46" s="976"/>
      <c r="E46" s="129">
        <f t="shared" si="7"/>
        <v>17825</v>
      </c>
      <c r="F46" s="129">
        <f t="shared" si="7"/>
        <v>17425</v>
      </c>
      <c r="G46" s="129">
        <f t="shared" si="7"/>
        <v>17425</v>
      </c>
      <c r="H46" s="53"/>
      <c r="J46" s="986"/>
      <c r="K46" s="987"/>
      <c r="L46" s="987"/>
      <c r="M46" s="987"/>
      <c r="N46" s="987"/>
      <c r="O46" s="988"/>
    </row>
    <row r="47" spans="1:15" ht="12.75" customHeight="1" x14ac:dyDescent="0.2">
      <c r="A47" s="125"/>
      <c r="B47" s="210"/>
      <c r="C47" s="126"/>
      <c r="D47" s="126"/>
      <c r="E47" s="10"/>
      <c r="F47" s="10"/>
      <c r="G47" s="133"/>
      <c r="H47" s="53"/>
      <c r="J47" s="986"/>
      <c r="K47" s="987"/>
      <c r="L47" s="987"/>
      <c r="M47" s="987"/>
      <c r="N47" s="987"/>
      <c r="O47" s="988"/>
    </row>
    <row r="48" spans="1:15" ht="12.75" customHeight="1" x14ac:dyDescent="0.2">
      <c r="A48" s="137" t="str">
        <f>A18</f>
        <v>SHPENZIME TË PRITSHME</v>
      </c>
      <c r="B48" s="34">
        <f t="shared" ref="B48:G48" si="11">B102+B141+B180+B218+B256+B294</f>
        <v>32353</v>
      </c>
      <c r="C48" s="34">
        <f t="shared" si="11"/>
        <v>530518</v>
      </c>
      <c r="D48" s="34">
        <f t="shared" si="11"/>
        <v>724740</v>
      </c>
      <c r="E48" s="129">
        <f t="shared" si="11"/>
        <v>32825</v>
      </c>
      <c r="F48" s="129">
        <f t="shared" si="11"/>
        <v>17425</v>
      </c>
      <c r="G48" s="129">
        <f t="shared" si="11"/>
        <v>17425</v>
      </c>
      <c r="H48" s="53"/>
      <c r="J48" s="989"/>
      <c r="K48" s="990"/>
      <c r="L48" s="990"/>
      <c r="M48" s="990"/>
      <c r="N48" s="990"/>
      <c r="O48" s="991"/>
    </row>
    <row r="49" spans="1:15" ht="12.75" x14ac:dyDescent="0.2">
      <c r="H49" s="53"/>
    </row>
    <row r="50" spans="1:15" ht="23.25" customHeight="1" x14ac:dyDescent="0.25">
      <c r="A50" s="933" t="str">
        <f>'(G1) Fjalori'!A396</f>
        <v>PËRPUTHSHMËRIA ME TAVANET</v>
      </c>
      <c r="B50" s="934"/>
      <c r="C50" s="935"/>
      <c r="D50" s="935"/>
      <c r="E50" s="935"/>
      <c r="F50" s="935"/>
      <c r="G50" s="935"/>
      <c r="H50" s="935"/>
      <c r="I50" s="935"/>
      <c r="J50" s="935"/>
      <c r="K50" s="935"/>
      <c r="L50" s="935"/>
      <c r="M50" s="935"/>
      <c r="N50" s="935"/>
      <c r="O50" s="936"/>
    </row>
    <row r="51" spans="1:15" s="27" customFormat="1" ht="26.25" customHeight="1" x14ac:dyDescent="0.25">
      <c r="A51" s="134"/>
      <c r="B51" s="127"/>
      <c r="C51" s="127"/>
      <c r="D51" s="26"/>
      <c r="E51" s="26"/>
      <c r="F51" s="26"/>
      <c r="G51" s="26"/>
      <c r="H51" s="26"/>
      <c r="I51" s="26"/>
      <c r="J51" s="26"/>
      <c r="K51" s="26"/>
      <c r="L51" s="26"/>
      <c r="M51" s="251">
        <f>M70</f>
        <v>2022</v>
      </c>
      <c r="N51" s="251">
        <f t="shared" ref="N51:O51" si="12">N70</f>
        <v>2023</v>
      </c>
      <c r="O51" s="251">
        <f t="shared" si="12"/>
        <v>2024</v>
      </c>
    </row>
    <row r="52" spans="1:15" ht="12.75" x14ac:dyDescent="0.2">
      <c r="A52" s="977" t="str">
        <f>'(G1) Fjalori'!A397</f>
        <v>Tavani i përgjithshëm</v>
      </c>
      <c r="B52" s="978"/>
      <c r="C52" s="978"/>
      <c r="D52" s="978"/>
      <c r="E52" s="978"/>
      <c r="F52" s="978"/>
      <c r="G52" s="978"/>
      <c r="H52" s="978"/>
      <c r="I52" s="978"/>
      <c r="J52" s="978"/>
      <c r="K52" s="978"/>
      <c r="L52" s="979"/>
      <c r="M52" s="138">
        <f>VLOOKUP($A14,'(D1) Tavanet buxhetore'!$A$7:$R$473,7,FALSE)</f>
        <v>32825</v>
      </c>
      <c r="N52" s="138">
        <f>VLOOKUP($A14,'(D1) Tavanet buxhetore'!$A$7:$R$473,8,FALSE)</f>
        <v>17425</v>
      </c>
      <c r="O52" s="672">
        <f>VLOOKUP($A14,'(D1) Tavanet buxhetore'!$A$7:$R$473,9,FALSE)</f>
        <v>17425</v>
      </c>
    </row>
    <row r="53" spans="1:15" ht="12.75" x14ac:dyDescent="0.2">
      <c r="A53" s="980" t="str">
        <f>'(G1) Fjalori'!A398</f>
        <v>SHPENZIMET E PRITSHME</v>
      </c>
      <c r="B53" s="981"/>
      <c r="C53" s="981"/>
      <c r="D53" s="981"/>
      <c r="E53" s="981"/>
      <c r="F53" s="981"/>
      <c r="G53" s="981"/>
      <c r="H53" s="981"/>
      <c r="I53" s="981"/>
      <c r="J53" s="981"/>
      <c r="K53" s="981"/>
      <c r="L53" s="982"/>
      <c r="M53" s="139">
        <f>E18</f>
        <v>32825</v>
      </c>
      <c r="N53" s="139">
        <f t="shared" ref="N53:O53" si="13">F18</f>
        <v>17425</v>
      </c>
      <c r="O53" s="673">
        <f t="shared" si="13"/>
        <v>17425</v>
      </c>
    </row>
    <row r="54" spans="1:15" ht="12.75" x14ac:dyDescent="0.2">
      <c r="A54" s="996" t="str">
        <f>'(G1) Fjalori'!A399</f>
        <v>Diferenca mes tavaneve të përgjithshme (duhet të jetë &lt;0)</v>
      </c>
      <c r="B54" s="997"/>
      <c r="C54" s="997"/>
      <c r="D54" s="997"/>
      <c r="E54" s="997"/>
      <c r="F54" s="997"/>
      <c r="G54" s="997"/>
      <c r="H54" s="997"/>
      <c r="I54" s="997"/>
      <c r="J54" s="997"/>
      <c r="K54" s="997"/>
      <c r="L54" s="136" t="str">
        <f>IF(AND(M54&lt;0.4,N54&lt;0.4,O54&lt;0.4),"OK!","STOP!")</f>
        <v>OK!</v>
      </c>
      <c r="M54" s="140">
        <f>M53-M52</f>
        <v>0</v>
      </c>
      <c r="N54" s="140">
        <f t="shared" ref="N54:O54" si="14">N53-N52</f>
        <v>0</v>
      </c>
      <c r="O54" s="141">
        <f t="shared" si="14"/>
        <v>0</v>
      </c>
    </row>
    <row r="55" spans="1:15" ht="12.75" x14ac:dyDescent="0.2">
      <c r="A55" s="977" t="str">
        <f>'(G1) Fjalori'!A400</f>
        <v>Tavani i pagave dhe sigurimeve shoqërore</v>
      </c>
      <c r="B55" s="978"/>
      <c r="C55" s="978"/>
      <c r="D55" s="978"/>
      <c r="E55" s="978"/>
      <c r="F55" s="978"/>
      <c r="G55" s="978"/>
      <c r="H55" s="978"/>
      <c r="I55" s="978"/>
      <c r="J55" s="978"/>
      <c r="K55" s="978"/>
      <c r="L55" s="979"/>
      <c r="M55" s="138">
        <f>VLOOKUP($A14,'(D1) Tavanet buxhetore'!$A$7:$R$473,10,FALSE)</f>
        <v>15670</v>
      </c>
      <c r="N55" s="138">
        <f>VLOOKUP($A14,'(D1) Tavanet buxhetore'!$A$7:$R$473,11,FALSE)</f>
        <v>15670</v>
      </c>
      <c r="O55" s="672">
        <f>VLOOKUP($A14,'(D1) Tavanet buxhetore'!$A$7:$R$473,12,FALSE)</f>
        <v>15670</v>
      </c>
    </row>
    <row r="56" spans="1:15" ht="12.75" x14ac:dyDescent="0.2">
      <c r="A56" s="996" t="str">
        <f>'(G1) Fjalori'!A401</f>
        <v>Paga dhe sigurime shoqërore</v>
      </c>
      <c r="B56" s="997"/>
      <c r="C56" s="997"/>
      <c r="D56" s="997"/>
      <c r="E56" s="997"/>
      <c r="F56" s="997"/>
      <c r="G56" s="997"/>
      <c r="H56" s="997"/>
      <c r="I56" s="997"/>
      <c r="J56" s="997"/>
      <c r="K56" s="997"/>
      <c r="L56" s="999"/>
      <c r="M56" s="139">
        <f>E22+E35+E23+E36</f>
        <v>15670</v>
      </c>
      <c r="N56" s="139">
        <f t="shared" ref="N56:O56" si="15">F22+F35+F23+F36</f>
        <v>15670</v>
      </c>
      <c r="O56" s="673">
        <f t="shared" si="15"/>
        <v>15670</v>
      </c>
    </row>
    <row r="57" spans="1:15" ht="12.75" x14ac:dyDescent="0.2">
      <c r="A57" s="996" t="str">
        <f>'(G1) Fjalori'!A402</f>
        <v>Diferenca e tavaneve në paga dhe sigurime shoqërore (duhet të jetë &lt;0)</v>
      </c>
      <c r="B57" s="997"/>
      <c r="C57" s="997"/>
      <c r="D57" s="997"/>
      <c r="E57" s="997"/>
      <c r="F57" s="997"/>
      <c r="G57" s="997"/>
      <c r="H57" s="997"/>
      <c r="I57" s="997"/>
      <c r="J57" s="997"/>
      <c r="K57" s="997"/>
      <c r="L57" s="136" t="str">
        <f>IF(AND(M57&lt;0.4,N57&lt;0.4,O57&lt;0.4),"OK!","STOP!")</f>
        <v>OK!</v>
      </c>
      <c r="M57" s="140">
        <f>M56-M55</f>
        <v>0</v>
      </c>
      <c r="N57" s="140">
        <f t="shared" ref="N57:O57" si="16">N56-N55</f>
        <v>0</v>
      </c>
      <c r="O57" s="141">
        <f t="shared" si="16"/>
        <v>0</v>
      </c>
    </row>
    <row r="58" spans="1:15" s="27" customFormat="1" ht="12.75" x14ac:dyDescent="0.2">
      <c r="A58" s="977" t="str">
        <f>'(G1) Fjalori'!A403</f>
        <v>Tavani për shpenzime e tjera korrente</v>
      </c>
      <c r="B58" s="978"/>
      <c r="C58" s="978"/>
      <c r="D58" s="978"/>
      <c r="E58" s="978"/>
      <c r="F58" s="978"/>
      <c r="G58" s="978"/>
      <c r="H58" s="978"/>
      <c r="I58" s="978"/>
      <c r="J58" s="978"/>
      <c r="K58" s="978"/>
      <c r="L58" s="979"/>
      <c r="M58" s="138">
        <f>VLOOKUP($A14,'(D1) Tavanet buxhetore'!$A$7:$R$473,13,FALSE)</f>
        <v>2155</v>
      </c>
      <c r="N58" s="138">
        <f>VLOOKUP($A14,'(D1) Tavanet buxhetore'!$A$7:$R$473,14,FALSE)</f>
        <v>1755</v>
      </c>
      <c r="O58" s="672">
        <f>VLOOKUP($A14,'(D1) Tavanet buxhetore'!$A$7:$R$473,15,FALSE)</f>
        <v>1755</v>
      </c>
    </row>
    <row r="59" spans="1:15" s="27" customFormat="1" ht="12.75" x14ac:dyDescent="0.2">
      <c r="A59" s="996" t="str">
        <f>'(G1) Fjalori'!A404</f>
        <v>Konsumi (përjashtuar paga dhe sigurimet shoqërore)</v>
      </c>
      <c r="B59" s="997"/>
      <c r="C59" s="997"/>
      <c r="D59" s="997"/>
      <c r="E59" s="997"/>
      <c r="F59" s="997"/>
      <c r="G59" s="997"/>
      <c r="H59" s="997"/>
      <c r="I59" s="997"/>
      <c r="J59" s="997"/>
      <c r="K59" s="997"/>
      <c r="L59" s="999"/>
      <c r="M59" s="139">
        <f>M53-M56-M62</f>
        <v>2155</v>
      </c>
      <c r="N59" s="139">
        <f>N53-N56-N62</f>
        <v>1755</v>
      </c>
      <c r="O59" s="673">
        <f>O53-O56-O62</f>
        <v>1755</v>
      </c>
    </row>
    <row r="60" spans="1:15" s="27" customFormat="1" ht="12.75" x14ac:dyDescent="0.2">
      <c r="A60" s="996" t="str">
        <f>'(G1) Fjalori'!A405</f>
        <v>Diferenca e tavaneve në konsum (duhet të jetë &lt;0)</v>
      </c>
      <c r="B60" s="997"/>
      <c r="C60" s="997"/>
      <c r="D60" s="997"/>
      <c r="E60" s="997"/>
      <c r="F60" s="997"/>
      <c r="G60" s="997"/>
      <c r="H60" s="997"/>
      <c r="I60" s="997"/>
      <c r="J60" s="997"/>
      <c r="K60" s="997"/>
      <c r="L60" s="136" t="str">
        <f>IF(AND(M60&lt;0.4,N60&lt;0.4,O60&lt;0.4),"OK!","STOP!")</f>
        <v>OK!</v>
      </c>
      <c r="M60" s="140">
        <f>M59-M58</f>
        <v>0</v>
      </c>
      <c r="N60" s="140">
        <f t="shared" ref="N60:O60" si="17">N59-N58</f>
        <v>0</v>
      </c>
      <c r="O60" s="141">
        <f t="shared" si="17"/>
        <v>0</v>
      </c>
    </row>
    <row r="61" spans="1:15" ht="12.75" x14ac:dyDescent="0.2">
      <c r="A61" s="977" t="str">
        <f>'(G1) Fjalori'!A406</f>
        <v>Minimumi i shpenzimeve kapitale</v>
      </c>
      <c r="B61" s="978"/>
      <c r="C61" s="978"/>
      <c r="D61" s="978"/>
      <c r="E61" s="978"/>
      <c r="F61" s="978"/>
      <c r="G61" s="978"/>
      <c r="H61" s="978"/>
      <c r="I61" s="978"/>
      <c r="J61" s="978"/>
      <c r="K61" s="978"/>
      <c r="L61" s="979"/>
      <c r="M61" s="138">
        <f>VLOOKUP($A14,'(D1) Tavanet buxhetore'!$A$7:$R$473,16,FALSE)</f>
        <v>15000</v>
      </c>
      <c r="N61" s="138">
        <f>VLOOKUP($A14,'(D1) Tavanet buxhetore'!$A$7:$R$473,17,FALSE)</f>
        <v>0</v>
      </c>
      <c r="O61" s="672">
        <f>VLOOKUP($A14,'(D1) Tavanet buxhetore'!$A$7:$R$473,18,FALSE)</f>
        <v>0</v>
      </c>
    </row>
    <row r="62" spans="1:15" ht="12.75" x14ac:dyDescent="0.2">
      <c r="A62" s="996" t="str">
        <f>'(G1) Fjalori'!A407</f>
        <v>Shpenzimet kapitale</v>
      </c>
      <c r="B62" s="997"/>
      <c r="C62" s="997"/>
      <c r="D62" s="997"/>
      <c r="E62" s="997"/>
      <c r="F62" s="997"/>
      <c r="G62" s="997"/>
      <c r="H62" s="997"/>
      <c r="I62" s="997"/>
      <c r="J62" s="997"/>
      <c r="K62" s="997"/>
      <c r="L62" s="999"/>
      <c r="M62" s="139">
        <f>E29+E42</f>
        <v>15000</v>
      </c>
      <c r="N62" s="139">
        <f t="shared" ref="N62:O62" si="18">F29+F42</f>
        <v>0</v>
      </c>
      <c r="O62" s="673">
        <f t="shared" si="18"/>
        <v>0</v>
      </c>
    </row>
    <row r="63" spans="1:15" s="99" customFormat="1" ht="12.75" x14ac:dyDescent="0.2">
      <c r="A63" s="996" t="str">
        <f>'(G1) Fjalori'!A408</f>
        <v>Diferenca e minimumit të shpenzimeve kapitale (duhet të jetë &gt;0)</v>
      </c>
      <c r="B63" s="997"/>
      <c r="C63" s="997"/>
      <c r="D63" s="997"/>
      <c r="E63" s="997"/>
      <c r="F63" s="997"/>
      <c r="G63" s="997"/>
      <c r="H63" s="997"/>
      <c r="I63" s="997"/>
      <c r="J63" s="997"/>
      <c r="K63" s="997"/>
      <c r="L63" s="136" t="str">
        <f>IF(AND(M63&gt;-0.4,N63&gt;-0.4,O63&gt;-0.4),"OK!","STOP!")</f>
        <v>OK!</v>
      </c>
      <c r="M63" s="140">
        <f>M62-M61</f>
        <v>0</v>
      </c>
      <c r="N63" s="140">
        <f t="shared" ref="N63:O63" si="19">N62-N61</f>
        <v>0</v>
      </c>
      <c r="O63" s="141">
        <f t="shared" si="19"/>
        <v>0</v>
      </c>
    </row>
    <row r="64" spans="1:15" s="99" customFormat="1" ht="12.75" x14ac:dyDescent="0.2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135"/>
      <c r="L64" s="135"/>
      <c r="M64" s="135"/>
      <c r="N64" s="135"/>
      <c r="O64" s="135"/>
    </row>
    <row r="65" spans="1:15" s="99" customFormat="1" ht="12.75" x14ac:dyDescent="0.2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135"/>
      <c r="L65" s="135"/>
      <c r="M65" s="135"/>
      <c r="N65" s="135"/>
      <c r="O65" s="135"/>
    </row>
    <row r="66" spans="1:15" ht="17.25" customHeight="1" x14ac:dyDescent="0.2">
      <c r="A66" s="213" t="str">
        <f t="shared" ref="A66:O66" si="20">A14</f>
        <v>Nënfunksioni 14</v>
      </c>
      <c r="B66" s="937" t="str">
        <f t="shared" si="20"/>
        <v>061 Urbanistika</v>
      </c>
      <c r="C66" s="937">
        <f t="shared" si="20"/>
        <v>0</v>
      </c>
      <c r="D66" s="937">
        <f t="shared" si="20"/>
        <v>0</v>
      </c>
      <c r="E66" s="937">
        <f t="shared" si="20"/>
        <v>0</v>
      </c>
      <c r="F66" s="937">
        <f t="shared" si="20"/>
        <v>0</v>
      </c>
      <c r="G66" s="937">
        <f t="shared" si="20"/>
        <v>0</v>
      </c>
      <c r="H66" s="937">
        <f t="shared" si="20"/>
        <v>0</v>
      </c>
      <c r="I66" s="937">
        <f t="shared" si="20"/>
        <v>0</v>
      </c>
      <c r="J66" s="937">
        <f t="shared" si="20"/>
        <v>0</v>
      </c>
      <c r="K66" s="937">
        <f t="shared" si="20"/>
        <v>0</v>
      </c>
      <c r="L66" s="937">
        <f t="shared" si="20"/>
        <v>0</v>
      </c>
      <c r="M66" s="937">
        <f t="shared" si="20"/>
        <v>0</v>
      </c>
      <c r="N66" s="937">
        <f t="shared" si="20"/>
        <v>0</v>
      </c>
      <c r="O66" s="937">
        <f t="shared" si="20"/>
        <v>0</v>
      </c>
    </row>
    <row r="67" spans="1:15" ht="17.25" customHeight="1" x14ac:dyDescent="0.2">
      <c r="A67" s="276" t="str">
        <f>A6</f>
        <v>Programi 14a</v>
      </c>
      <c r="B67" s="937" t="str">
        <f>C6</f>
        <v>Planifikimi Urban Vendor</v>
      </c>
      <c r="C67" s="937" t="e">
        <f>#REF!</f>
        <v>#REF!</v>
      </c>
      <c r="D67" s="937" t="e">
        <f>#REF!</f>
        <v>#REF!</v>
      </c>
      <c r="E67" s="937" t="e">
        <f>#REF!</f>
        <v>#REF!</v>
      </c>
      <c r="F67" s="937" t="e">
        <f>#REF!</f>
        <v>#REF!</v>
      </c>
      <c r="G67" s="937" t="e">
        <f>#REF!</f>
        <v>#REF!</v>
      </c>
      <c r="H67" s="937" t="e">
        <f>#REF!</f>
        <v>#REF!</v>
      </c>
      <c r="I67" s="937" t="e">
        <f>#REF!</f>
        <v>#REF!</v>
      </c>
      <c r="J67" s="937" t="e">
        <f>#REF!</f>
        <v>#REF!</v>
      </c>
      <c r="K67" s="937" t="e">
        <f>#REF!</f>
        <v>#REF!</v>
      </c>
      <c r="L67" s="937" t="e">
        <f>#REF!</f>
        <v>#REF!</v>
      </c>
      <c r="M67" s="937" t="e">
        <f>#REF!</f>
        <v>#REF!</v>
      </c>
      <c r="N67" s="937" t="e">
        <f>#REF!</f>
        <v>#REF!</v>
      </c>
      <c r="O67" s="937" t="e">
        <f>#REF!</f>
        <v>#REF!</v>
      </c>
    </row>
    <row r="68" spans="1:15" ht="17.25" customHeight="1" x14ac:dyDescent="0.2">
      <c r="A68" s="646" t="str">
        <f>'(B3) Struktura Funksionale'!B77</f>
        <v>06140</v>
      </c>
      <c r="B68" s="568"/>
      <c r="C68" s="568"/>
      <c r="D68" s="568"/>
      <c r="E68" s="568"/>
      <c r="F68" s="568"/>
      <c r="G68" s="568"/>
      <c r="H68" s="568"/>
      <c r="I68" s="568"/>
      <c r="J68" s="568"/>
      <c r="K68" s="568"/>
      <c r="L68" s="568"/>
      <c r="M68" s="568"/>
      <c r="N68" s="568"/>
      <c r="O68" s="569"/>
    </row>
    <row r="69" spans="1:15" ht="21" customHeight="1" x14ac:dyDescent="0.2">
      <c r="A69" s="964" t="str">
        <f t="shared" ref="A69:G69" si="21">A15</f>
        <v>SHPENZIME TË PRITSHME</v>
      </c>
      <c r="B69" s="965">
        <f t="shared" si="21"/>
        <v>0</v>
      </c>
      <c r="C69" s="965">
        <f t="shared" si="21"/>
        <v>0</v>
      </c>
      <c r="D69" s="965">
        <f t="shared" si="21"/>
        <v>0</v>
      </c>
      <c r="E69" s="965">
        <f t="shared" si="21"/>
        <v>0</v>
      </c>
      <c r="F69" s="965">
        <f t="shared" si="21"/>
        <v>0</v>
      </c>
      <c r="G69" s="966">
        <f t="shared" si="21"/>
        <v>0</v>
      </c>
      <c r="H69" s="131"/>
      <c r="I69" s="967" t="str">
        <f t="shared" ref="I69:O69" si="22">I15</f>
        <v xml:space="preserve">TË ARDHURAT E PRITSHME </v>
      </c>
      <c r="J69" s="965">
        <f t="shared" si="22"/>
        <v>0</v>
      </c>
      <c r="K69" s="965">
        <f t="shared" si="22"/>
        <v>0</v>
      </c>
      <c r="L69" s="965">
        <f t="shared" si="22"/>
        <v>0</v>
      </c>
      <c r="M69" s="965">
        <f t="shared" si="22"/>
        <v>0</v>
      </c>
      <c r="N69" s="965">
        <f t="shared" si="22"/>
        <v>0</v>
      </c>
      <c r="O69" s="966">
        <f t="shared" si="22"/>
        <v>0</v>
      </c>
    </row>
    <row r="70" spans="1:15" ht="19.5" customHeight="1" x14ac:dyDescent="0.2">
      <c r="A70" s="211"/>
      <c r="B70" s="417">
        <f t="shared" ref="B70:G70" si="23">B16</f>
        <v>2019</v>
      </c>
      <c r="C70" s="417">
        <f t="shared" si="23"/>
        <v>2020</v>
      </c>
      <c r="D70" s="417">
        <f t="shared" si="23"/>
        <v>2021</v>
      </c>
      <c r="E70" s="251">
        <f t="shared" si="23"/>
        <v>2022</v>
      </c>
      <c r="F70" s="251">
        <f t="shared" si="23"/>
        <v>2023</v>
      </c>
      <c r="G70" s="251">
        <f t="shared" si="23"/>
        <v>2024</v>
      </c>
      <c r="H70" s="212"/>
      <c r="I70" s="414"/>
      <c r="J70" s="417">
        <f t="shared" ref="J70:O70" si="24">J16</f>
        <v>2019</v>
      </c>
      <c r="K70" s="417">
        <f t="shared" si="24"/>
        <v>2020</v>
      </c>
      <c r="L70" s="417">
        <f t="shared" si="24"/>
        <v>2021</v>
      </c>
      <c r="M70" s="251">
        <f t="shared" si="24"/>
        <v>2022</v>
      </c>
      <c r="N70" s="251">
        <f t="shared" si="24"/>
        <v>2023</v>
      </c>
      <c r="O70" s="251">
        <f t="shared" si="24"/>
        <v>2024</v>
      </c>
    </row>
    <row r="71" spans="1:15" s="10" customFormat="1" ht="12.75" x14ac:dyDescent="0.2">
      <c r="A71" s="418"/>
      <c r="B71" s="411"/>
      <c r="C71" s="411"/>
      <c r="D71" s="411"/>
      <c r="E71" s="412"/>
      <c r="F71" s="412"/>
      <c r="G71" s="413"/>
      <c r="H71" s="212"/>
      <c r="I71" s="410"/>
      <c r="J71" s="411"/>
      <c r="K71" s="411"/>
      <c r="L71" s="411"/>
      <c r="M71" s="412"/>
      <c r="N71" s="412"/>
      <c r="O71" s="413"/>
    </row>
    <row r="72" spans="1:15" ht="12.75" x14ac:dyDescent="0.2">
      <c r="A72" s="415" t="str">
        <f>A18</f>
        <v>SHPENZIME TË PRITSHME</v>
      </c>
      <c r="B72" s="345">
        <f>VLOOKUP(A67,'(C1) Shpenzimet vitet e kaluara'!A$9:O$177,5,FALSE)</f>
        <v>32353</v>
      </c>
      <c r="C72" s="345">
        <f>VLOOKUP(A67,'(C1) Shpenzimet vitet e kaluara'!A$9:O$177,9,FALSE)</f>
        <v>16366</v>
      </c>
      <c r="D72" s="345">
        <f>VLOOKUP(A67,'(C1) Shpenzimet vitet e kaluara'!A$9:O$177,13,FALSE)</f>
        <v>51811</v>
      </c>
      <c r="E72" s="416">
        <v>32825</v>
      </c>
      <c r="F72" s="416">
        <v>17425</v>
      </c>
      <c r="G72" s="416">
        <v>17425</v>
      </c>
      <c r="H72" s="131"/>
      <c r="I72" s="938" t="str">
        <f>I18</f>
        <v>VLERËSIM I ARDHURAVE NGA TARIFAT</v>
      </c>
      <c r="J72" s="939"/>
      <c r="K72" s="939"/>
      <c r="L72" s="939"/>
      <c r="M72" s="939"/>
      <c r="N72" s="939"/>
      <c r="O72" s="940"/>
    </row>
    <row r="73" spans="1:15" ht="12.75" x14ac:dyDescent="0.2">
      <c r="A73" s="125"/>
      <c r="B73" s="210"/>
      <c r="C73" s="126"/>
      <c r="D73" s="126"/>
      <c r="E73" s="10"/>
      <c r="F73" s="10"/>
      <c r="G73" s="133"/>
      <c r="H73" s="10"/>
      <c r="I73" s="137" t="str">
        <f>I19</f>
        <v>VLERËSIM I ARDHURAVE NGA TARIFAT</v>
      </c>
      <c r="J73" s="35">
        <f>VLOOKUP($A67,'(C1) Shpenzimet vitet e kaluara'!$A$9:$O$177,6,FALSE)</f>
        <v>9522</v>
      </c>
      <c r="K73" s="35">
        <f>VLOOKUP($A67,'(C1) Shpenzimet vitet e kaluara'!$A$9:$O$177,10,FALSE)</f>
        <v>4279</v>
      </c>
      <c r="L73" s="35">
        <f>VLOOKUP($A67,'(C1) Shpenzimet vitet e kaluara'!$A$9:$O$177,14,FALSE)</f>
        <v>10000</v>
      </c>
      <c r="M73" s="37">
        <v>11000</v>
      </c>
      <c r="N73" s="37">
        <v>12000</v>
      </c>
      <c r="O73" s="37">
        <v>12500</v>
      </c>
    </row>
    <row r="74" spans="1:15" ht="12.75" x14ac:dyDescent="0.2">
      <c r="A74" s="944" t="str">
        <f t="shared" ref="A74:G75" si="25">A20</f>
        <v>SHPENZIME TË PRITSHME</v>
      </c>
      <c r="B74" s="945">
        <f t="shared" si="25"/>
        <v>0</v>
      </c>
      <c r="C74" s="945">
        <f t="shared" si="25"/>
        <v>0</v>
      </c>
      <c r="D74" s="945">
        <f t="shared" si="25"/>
        <v>0</v>
      </c>
      <c r="E74" s="945">
        <f t="shared" si="25"/>
        <v>0</v>
      </c>
      <c r="F74" s="945">
        <f t="shared" si="25"/>
        <v>0</v>
      </c>
      <c r="G74" s="946">
        <f t="shared" si="25"/>
        <v>0</v>
      </c>
      <c r="H74" s="10"/>
    </row>
    <row r="75" spans="1:15" ht="12.75" x14ac:dyDescent="0.2">
      <c r="A75" s="938" t="str">
        <f t="shared" si="25"/>
        <v>KOSTO DIREKTE PËR PROJEKTET DHE SHPENZIMET KAPITALE</v>
      </c>
      <c r="B75" s="939">
        <f t="shared" si="25"/>
        <v>0</v>
      </c>
      <c r="C75" s="939">
        <f t="shared" si="25"/>
        <v>0</v>
      </c>
      <c r="D75" s="939">
        <f t="shared" si="25"/>
        <v>0</v>
      </c>
      <c r="E75" s="939">
        <f t="shared" si="25"/>
        <v>0</v>
      </c>
      <c r="F75" s="939">
        <f t="shared" si="25"/>
        <v>0</v>
      </c>
      <c r="G75" s="940">
        <f t="shared" si="25"/>
        <v>0</v>
      </c>
      <c r="H75" s="31"/>
      <c r="I75" s="938" t="str">
        <f t="shared" ref="I75:I80" si="26">I22</f>
        <v>VLERËSIMI I TË ARDHURAVE ME DESTINACION</v>
      </c>
      <c r="J75" s="939"/>
      <c r="K75" s="939"/>
      <c r="L75" s="939"/>
      <c r="M75" s="939"/>
      <c r="N75" s="939"/>
      <c r="O75" s="940"/>
    </row>
    <row r="76" spans="1:15" ht="12.75" x14ac:dyDescent="0.2">
      <c r="A76" s="124" t="str">
        <f t="shared" ref="A76:D98" si="27">A22</f>
        <v>Pagat</v>
      </c>
      <c r="B76" s="941">
        <f t="shared" si="27"/>
        <v>600</v>
      </c>
      <c r="C76" s="942">
        <f t="shared" si="27"/>
        <v>0</v>
      </c>
      <c r="D76" s="943">
        <f t="shared" si="27"/>
        <v>0</v>
      </c>
      <c r="E76" s="129"/>
      <c r="F76" s="129"/>
      <c r="G76" s="129"/>
      <c r="H76" s="31"/>
      <c r="I76" s="390" t="str">
        <f t="shared" si="26"/>
        <v>Transferta e kushtëzuar</v>
      </c>
      <c r="J76" s="387"/>
      <c r="K76" s="389"/>
      <c r="L76" s="388"/>
      <c r="M76" s="128"/>
      <c r="N76" s="128"/>
      <c r="O76" s="132"/>
    </row>
    <row r="77" spans="1:15" ht="12.75" x14ac:dyDescent="0.2">
      <c r="A77" s="124" t="str">
        <f t="shared" si="27"/>
        <v>Sigurimet Shoqërore</v>
      </c>
      <c r="B77" s="941">
        <f t="shared" si="27"/>
        <v>601</v>
      </c>
      <c r="C77" s="942">
        <f t="shared" si="27"/>
        <v>0</v>
      </c>
      <c r="D77" s="943">
        <f t="shared" si="27"/>
        <v>0</v>
      </c>
      <c r="E77" s="129"/>
      <c r="F77" s="129"/>
      <c r="G77" s="129"/>
      <c r="H77" s="31"/>
      <c r="I77" s="390" t="str">
        <f t="shared" si="26"/>
        <v>Trasferta Specifike</v>
      </c>
      <c r="J77" s="387"/>
      <c r="K77" s="389"/>
      <c r="L77" s="388"/>
      <c r="M77" s="128"/>
      <c r="N77" s="128"/>
      <c r="O77" s="132"/>
    </row>
    <row r="78" spans="1:15" ht="12.75" x14ac:dyDescent="0.2">
      <c r="A78" s="124" t="str">
        <f t="shared" si="27"/>
        <v>Mallra dhe shërbime</v>
      </c>
      <c r="B78" s="941">
        <f t="shared" si="27"/>
        <v>602</v>
      </c>
      <c r="C78" s="942">
        <f t="shared" si="27"/>
        <v>0</v>
      </c>
      <c r="D78" s="943">
        <f t="shared" si="27"/>
        <v>0</v>
      </c>
      <c r="E78" s="129"/>
      <c r="F78" s="129"/>
      <c r="G78" s="129"/>
      <c r="H78" s="53"/>
      <c r="I78" s="390" t="str">
        <f t="shared" si="26"/>
        <v>Trashëgimi me destinacion</v>
      </c>
      <c r="J78" s="387"/>
      <c r="K78" s="389"/>
      <c r="L78" s="388"/>
      <c r="M78" s="302">
        <f>VLOOKUP($A67,'(C4) Trashëgimi me destinacion'!$A$8:$F$168,4,FALSE)</f>
        <v>0</v>
      </c>
      <c r="N78" s="548">
        <f>VLOOKUP($A67,'(C4) Trashëgimi me destinacion'!$A$8:$F$168,5,FALSE)</f>
        <v>0</v>
      </c>
      <c r="O78" s="548">
        <f>VLOOKUP($A67,'(C4) Trashëgimi me destinacion'!$A$8:$F$168,6,FALSE)</f>
        <v>0</v>
      </c>
    </row>
    <row r="79" spans="1:15" ht="12.75" x14ac:dyDescent="0.2">
      <c r="A79" s="124" t="str">
        <f t="shared" si="27"/>
        <v>Subvencione</v>
      </c>
      <c r="B79" s="941">
        <f t="shared" si="27"/>
        <v>603</v>
      </c>
      <c r="C79" s="942">
        <f t="shared" si="27"/>
        <v>0</v>
      </c>
      <c r="D79" s="943">
        <f t="shared" si="27"/>
        <v>0</v>
      </c>
      <c r="E79" s="129"/>
      <c r="F79" s="129"/>
      <c r="G79" s="129"/>
      <c r="H79" s="8"/>
      <c r="I79" s="390" t="str">
        <f t="shared" si="26"/>
        <v>Burime të tjera (përfshirë gjobat)</v>
      </c>
      <c r="J79" s="387"/>
      <c r="K79" s="389"/>
      <c r="L79" s="388"/>
      <c r="M79" s="128"/>
      <c r="N79" s="128"/>
      <c r="O79" s="132"/>
    </row>
    <row r="80" spans="1:15" ht="12.75" x14ac:dyDescent="0.2">
      <c r="A80" s="124" t="str">
        <f t="shared" si="27"/>
        <v>Të tjera transferta korrente të brendshme</v>
      </c>
      <c r="B80" s="941">
        <f t="shared" si="27"/>
        <v>604</v>
      </c>
      <c r="C80" s="942">
        <f t="shared" si="27"/>
        <v>0</v>
      </c>
      <c r="D80" s="943">
        <f t="shared" si="27"/>
        <v>0</v>
      </c>
      <c r="E80" s="129"/>
      <c r="F80" s="129"/>
      <c r="G80" s="129"/>
      <c r="H80" s="53"/>
      <c r="I80" s="409" t="str">
        <f t="shared" si="26"/>
        <v>VLERËSIMI I TË ARDHURAVE ME DESTINACION</v>
      </c>
      <c r="J80" s="35">
        <f>VLOOKUP($A67,'(C1) Shpenzimet vitet e kaluara'!$A$9:$O$177,7,FALSE)</f>
        <v>3199</v>
      </c>
      <c r="K80" s="35">
        <f>VLOOKUP($A67,'(C1) Shpenzimet vitet e kaluara'!$A$9:$O$177,11,FALSE)</f>
        <v>0</v>
      </c>
      <c r="L80" s="35">
        <f>VLOOKUP($A67,'(C1) Shpenzimet vitet e kaluara'!$A$9:$O$177,15,FALSE)</f>
        <v>0</v>
      </c>
      <c r="M80" s="129">
        <f>SUM(M76:M79)</f>
        <v>0</v>
      </c>
      <c r="N80" s="129">
        <f t="shared" ref="N80:O80" si="28">SUM(N76:N79)</f>
        <v>0</v>
      </c>
      <c r="O80" s="129">
        <f t="shared" si="28"/>
        <v>0</v>
      </c>
    </row>
    <row r="81" spans="1:15" ht="12.75" x14ac:dyDescent="0.2">
      <c r="A81" s="124" t="str">
        <f t="shared" si="27"/>
        <v>Transferta korrente të huaja</v>
      </c>
      <c r="B81" s="941">
        <f t="shared" si="27"/>
        <v>605</v>
      </c>
      <c r="C81" s="942">
        <f t="shared" si="27"/>
        <v>0</v>
      </c>
      <c r="D81" s="943">
        <f t="shared" si="27"/>
        <v>0</v>
      </c>
      <c r="E81" s="129"/>
      <c r="F81" s="129"/>
      <c r="G81" s="129"/>
      <c r="H81" s="53"/>
    </row>
    <row r="82" spans="1:15" ht="12.75" x14ac:dyDescent="0.2">
      <c r="A82" s="124" t="str">
        <f t="shared" si="27"/>
        <v>Transferta për Buxhetet Familiare dhe Individët</v>
      </c>
      <c r="B82" s="941">
        <f t="shared" si="27"/>
        <v>606</v>
      </c>
      <c r="C82" s="942">
        <f t="shared" si="27"/>
        <v>0</v>
      </c>
      <c r="D82" s="943">
        <f t="shared" si="27"/>
        <v>0</v>
      </c>
      <c r="E82" s="129"/>
      <c r="F82" s="129"/>
      <c r="G82" s="129"/>
      <c r="H82" s="53"/>
      <c r="I82" s="137" t="str">
        <f>I29</f>
        <v xml:space="preserve">TË ARDHURAT E PRITSHME </v>
      </c>
      <c r="J82" s="34">
        <f>J73+J80</f>
        <v>12721</v>
      </c>
      <c r="K82" s="34">
        <f>K73+K80</f>
        <v>4279</v>
      </c>
      <c r="L82" s="34">
        <f>L73+L80</f>
        <v>10000</v>
      </c>
      <c r="M82" s="129">
        <f>M80+M73</f>
        <v>11000</v>
      </c>
      <c r="N82" s="129">
        <f>N80+N73</f>
        <v>12000</v>
      </c>
      <c r="O82" s="129">
        <f>O80+O73</f>
        <v>12500</v>
      </c>
    </row>
    <row r="83" spans="1:15" ht="12.75" x14ac:dyDescent="0.2">
      <c r="A83" s="124" t="str">
        <f t="shared" si="27"/>
        <v>Shpenzimet kapitale</v>
      </c>
      <c r="B83" s="941" t="str">
        <f t="shared" si="27"/>
        <v>230 / 231</v>
      </c>
      <c r="C83" s="942">
        <f t="shared" si="27"/>
        <v>0</v>
      </c>
      <c r="D83" s="943">
        <f t="shared" si="27"/>
        <v>0</v>
      </c>
      <c r="E83" s="37">
        <v>15000</v>
      </c>
      <c r="F83" s="37">
        <v>0</v>
      </c>
      <c r="G83" s="37">
        <v>0</v>
      </c>
      <c r="H83" s="53"/>
    </row>
    <row r="84" spans="1:15" ht="12.75" x14ac:dyDescent="0.2">
      <c r="A84" s="124" t="str">
        <f t="shared" si="27"/>
        <v>Rezerva</v>
      </c>
      <c r="B84" s="941">
        <f t="shared" si="27"/>
        <v>609</v>
      </c>
      <c r="C84" s="942">
        <f t="shared" si="27"/>
        <v>0</v>
      </c>
      <c r="D84" s="943">
        <f t="shared" si="27"/>
        <v>0</v>
      </c>
      <c r="E84" s="129"/>
      <c r="F84" s="129"/>
      <c r="G84" s="129"/>
      <c r="H84" s="53"/>
    </row>
    <row r="85" spans="1:15" ht="12.75" x14ac:dyDescent="0.2">
      <c r="A85" s="124" t="str">
        <f t="shared" si="27"/>
        <v>Interesa per kredi direkte ose bono</v>
      </c>
      <c r="B85" s="941">
        <f t="shared" si="27"/>
        <v>650</v>
      </c>
      <c r="C85" s="942">
        <f t="shared" si="27"/>
        <v>0</v>
      </c>
      <c r="D85" s="943">
        <f t="shared" si="27"/>
        <v>0</v>
      </c>
      <c r="E85" s="129"/>
      <c r="F85" s="129"/>
      <c r="G85" s="129"/>
      <c r="H85" s="53"/>
    </row>
    <row r="86" spans="1:15" ht="12.75" x14ac:dyDescent="0.2">
      <c r="A86" s="124" t="str">
        <f t="shared" si="27"/>
        <v>Të tjera</v>
      </c>
      <c r="B86" s="941" t="str">
        <f t="shared" si="27"/>
        <v>69 / ?</v>
      </c>
      <c r="C86" s="942">
        <f t="shared" si="27"/>
        <v>0</v>
      </c>
      <c r="D86" s="943">
        <f t="shared" si="27"/>
        <v>0</v>
      </c>
      <c r="E86" s="129"/>
      <c r="F86" s="129"/>
      <c r="G86" s="129"/>
      <c r="H86" s="53"/>
      <c r="I86" s="947" t="str">
        <f t="shared" ref="I86:O87" si="29">I32</f>
        <v>SHUMA E KËRKUAR NETO</v>
      </c>
      <c r="J86" s="948">
        <f t="shared" si="29"/>
        <v>0</v>
      </c>
      <c r="K86" s="948">
        <f t="shared" si="29"/>
        <v>0</v>
      </c>
      <c r="L86" s="948">
        <f t="shared" si="29"/>
        <v>0</v>
      </c>
      <c r="M86" s="948">
        <f t="shared" si="29"/>
        <v>0</v>
      </c>
      <c r="N86" s="948">
        <f t="shared" si="29"/>
        <v>0</v>
      </c>
      <c r="O86" s="949">
        <f t="shared" si="29"/>
        <v>0</v>
      </c>
    </row>
    <row r="87" spans="1:15" ht="12" customHeight="1" x14ac:dyDescent="0.2">
      <c r="A87" s="306" t="str">
        <f t="shared" si="27"/>
        <v>KOSTO DIREKTE PËR PROJEKTET DHE SHPENZIMET KAPITALE</v>
      </c>
      <c r="B87" s="941">
        <f t="shared" si="27"/>
        <v>0</v>
      </c>
      <c r="C87" s="942">
        <f t="shared" si="27"/>
        <v>0</v>
      </c>
      <c r="D87" s="943">
        <f t="shared" si="27"/>
        <v>0</v>
      </c>
      <c r="E87" s="129">
        <f>SUM(E76:E86)</f>
        <v>15000</v>
      </c>
      <c r="F87" s="129">
        <f t="shared" ref="F87:G87" si="30">SUM(F76:F86)</f>
        <v>0</v>
      </c>
      <c r="G87" s="129">
        <f t="shared" si="30"/>
        <v>0</v>
      </c>
      <c r="H87" s="53"/>
      <c r="I87" s="950">
        <f t="shared" si="29"/>
        <v>0</v>
      </c>
      <c r="J87" s="951">
        <f t="shared" si="29"/>
        <v>0</v>
      </c>
      <c r="K87" s="951">
        <f t="shared" si="29"/>
        <v>0</v>
      </c>
      <c r="L87" s="951">
        <f t="shared" si="29"/>
        <v>0</v>
      </c>
      <c r="M87" s="951">
        <f t="shared" si="29"/>
        <v>0</v>
      </c>
      <c r="N87" s="951">
        <f t="shared" si="29"/>
        <v>0</v>
      </c>
      <c r="O87" s="952">
        <f t="shared" si="29"/>
        <v>0</v>
      </c>
    </row>
    <row r="88" spans="1:15" ht="12.75" x14ac:dyDescent="0.2">
      <c r="A88" s="938" t="str">
        <f t="shared" si="27"/>
        <v>SHPENZIME KORRENTE</v>
      </c>
      <c r="B88" s="939">
        <f t="shared" si="27"/>
        <v>0</v>
      </c>
      <c r="C88" s="939">
        <f t="shared" si="27"/>
        <v>0</v>
      </c>
      <c r="D88" s="939">
        <f t="shared" si="27"/>
        <v>0</v>
      </c>
      <c r="E88" s="939">
        <f>E34</f>
        <v>0</v>
      </c>
      <c r="F88" s="939">
        <f>F34</f>
        <v>0</v>
      </c>
      <c r="G88" s="940">
        <f>G34</f>
        <v>0</v>
      </c>
      <c r="H88" s="53"/>
      <c r="I88" s="17" t="str">
        <f>I34</f>
        <v>SHUMA E KËRKUAR NETO</v>
      </c>
      <c r="J88" s="18">
        <f t="shared" ref="J88:O88" si="31">B72-J82</f>
        <v>19632</v>
      </c>
      <c r="K88" s="18">
        <f t="shared" si="31"/>
        <v>12087</v>
      </c>
      <c r="L88" s="18">
        <f t="shared" si="31"/>
        <v>41811</v>
      </c>
      <c r="M88" s="18">
        <f t="shared" si="31"/>
        <v>21825</v>
      </c>
      <c r="N88" s="18">
        <f t="shared" si="31"/>
        <v>5425</v>
      </c>
      <c r="O88" s="18">
        <f t="shared" si="31"/>
        <v>4925</v>
      </c>
    </row>
    <row r="89" spans="1:15" ht="12.75" x14ac:dyDescent="0.2">
      <c r="A89" s="124" t="str">
        <f t="shared" si="27"/>
        <v>Pagat</v>
      </c>
      <c r="B89" s="941">
        <f t="shared" si="27"/>
        <v>600</v>
      </c>
      <c r="C89" s="942">
        <f t="shared" si="27"/>
        <v>0</v>
      </c>
      <c r="D89" s="943">
        <f t="shared" si="27"/>
        <v>0</v>
      </c>
      <c r="E89" s="37">
        <v>13428</v>
      </c>
      <c r="F89" s="37">
        <v>13428</v>
      </c>
      <c r="G89" s="37">
        <v>13428</v>
      </c>
      <c r="H89" s="53"/>
      <c r="I89" s="53"/>
      <c r="J89" s="53"/>
      <c r="K89" s="53"/>
      <c r="L89" s="14"/>
      <c r="M89" s="54"/>
    </row>
    <row r="90" spans="1:15" ht="12.75" x14ac:dyDescent="0.2">
      <c r="A90" s="124" t="str">
        <f t="shared" si="27"/>
        <v>Sigurimet Shoqërore</v>
      </c>
      <c r="B90" s="941">
        <f t="shared" si="27"/>
        <v>601</v>
      </c>
      <c r="C90" s="942">
        <f t="shared" si="27"/>
        <v>0</v>
      </c>
      <c r="D90" s="943">
        <f t="shared" si="27"/>
        <v>0</v>
      </c>
      <c r="E90" s="37">
        <v>2242</v>
      </c>
      <c r="F90" s="37">
        <v>2242</v>
      </c>
      <c r="G90" s="37">
        <v>2242</v>
      </c>
      <c r="H90" s="53"/>
    </row>
    <row r="91" spans="1:15" ht="12.75" x14ac:dyDescent="0.2">
      <c r="A91" s="124" t="str">
        <f t="shared" si="27"/>
        <v>Mallra dhe shërbime</v>
      </c>
      <c r="B91" s="941">
        <f t="shared" si="27"/>
        <v>602</v>
      </c>
      <c r="C91" s="942">
        <f t="shared" si="27"/>
        <v>0</v>
      </c>
      <c r="D91" s="943">
        <f t="shared" si="27"/>
        <v>0</v>
      </c>
      <c r="E91" s="37">
        <v>1752</v>
      </c>
      <c r="F91" s="37">
        <v>1352</v>
      </c>
      <c r="G91" s="37">
        <v>1352</v>
      </c>
      <c r="H91" s="53"/>
      <c r="I91" s="252" t="str">
        <f>I37</f>
        <v>Angazhimet</v>
      </c>
      <c r="J91" s="1002" t="str">
        <f>J37</f>
        <v>Vlera Totale për Aktivitet</v>
      </c>
      <c r="K91" s="1003"/>
      <c r="L91" s="1004"/>
      <c r="M91" s="129">
        <f>VLOOKUP($A67,'(C5) Angazhimet'!$A$8:$F$168,4,FALSE)</f>
        <v>0</v>
      </c>
      <c r="N91" s="129">
        <f>VLOOKUP($A67,'(C5) Angazhimet'!$A$8:$F$168,5,FALSE)</f>
        <v>0</v>
      </c>
      <c r="O91" s="129">
        <f>VLOOKUP($A67,'(C5) Angazhimet'!$A$8:$F$168,6,FALSE)</f>
        <v>0</v>
      </c>
    </row>
    <row r="92" spans="1:15" ht="12.75" x14ac:dyDescent="0.2">
      <c r="A92" s="124" t="str">
        <f t="shared" si="27"/>
        <v>Subvencione</v>
      </c>
      <c r="B92" s="941">
        <f t="shared" si="27"/>
        <v>603</v>
      </c>
      <c r="C92" s="942">
        <f t="shared" si="27"/>
        <v>0</v>
      </c>
      <c r="D92" s="943">
        <f t="shared" si="27"/>
        <v>0</v>
      </c>
      <c r="E92" s="37"/>
      <c r="F92" s="37"/>
      <c r="G92" s="37"/>
      <c r="H92" s="53"/>
      <c r="I92" s="318" t="str">
        <f>I38</f>
        <v>Qëllime</v>
      </c>
      <c r="J92" s="1002" t="str">
        <f>J38</f>
        <v>Shpenzimet kapitale</v>
      </c>
      <c r="K92" s="1003"/>
      <c r="L92" s="1004"/>
      <c r="M92" s="128"/>
      <c r="N92" s="128"/>
      <c r="O92" s="132"/>
    </row>
    <row r="93" spans="1:15" ht="12.75" x14ac:dyDescent="0.2">
      <c r="A93" s="124" t="str">
        <f t="shared" si="27"/>
        <v>Të tjera transferta korrente të brendshme</v>
      </c>
      <c r="B93" s="941">
        <f t="shared" si="27"/>
        <v>604</v>
      </c>
      <c r="C93" s="942">
        <f t="shared" si="27"/>
        <v>0</v>
      </c>
      <c r="D93" s="943">
        <f t="shared" si="27"/>
        <v>0</v>
      </c>
      <c r="E93" s="37"/>
      <c r="F93" s="37"/>
      <c r="G93" s="37"/>
      <c r="H93" s="53"/>
      <c r="I93" s="315"/>
      <c r="J93" s="1002" t="str">
        <f>J39</f>
        <v>Mallra dhe shërbime</v>
      </c>
      <c r="K93" s="1003"/>
      <c r="L93" s="1004"/>
      <c r="M93" s="128"/>
      <c r="N93" s="128"/>
      <c r="O93" s="132"/>
    </row>
    <row r="94" spans="1:15" ht="12.75" x14ac:dyDescent="0.2">
      <c r="A94" s="124" t="str">
        <f t="shared" si="27"/>
        <v>Transferta korrente të huaja</v>
      </c>
      <c r="B94" s="941">
        <f t="shared" si="27"/>
        <v>605</v>
      </c>
      <c r="C94" s="942">
        <f t="shared" si="27"/>
        <v>0</v>
      </c>
      <c r="D94" s="943">
        <f t="shared" si="27"/>
        <v>0</v>
      </c>
      <c r="E94" s="37"/>
      <c r="F94" s="37"/>
      <c r="G94" s="37"/>
      <c r="H94" s="53"/>
      <c r="I94" s="315"/>
      <c r="J94" s="1002" t="str">
        <f>J40</f>
        <v>Qëllime të mëtejshme</v>
      </c>
      <c r="K94" s="1003"/>
      <c r="L94" s="1004"/>
      <c r="M94" s="128"/>
      <c r="N94" s="128"/>
      <c r="O94" s="132"/>
    </row>
    <row r="95" spans="1:15" ht="12.75" x14ac:dyDescent="0.2">
      <c r="A95" s="124" t="str">
        <f t="shared" si="27"/>
        <v>Transferta për Buxhetet Familiare dhe Individët</v>
      </c>
      <c r="B95" s="941">
        <f t="shared" si="27"/>
        <v>606</v>
      </c>
      <c r="C95" s="942">
        <f t="shared" si="27"/>
        <v>0</v>
      </c>
      <c r="D95" s="943">
        <f t="shared" si="27"/>
        <v>0</v>
      </c>
      <c r="E95" s="37">
        <v>403</v>
      </c>
      <c r="F95" s="37">
        <v>403</v>
      </c>
      <c r="G95" s="37">
        <v>403</v>
      </c>
      <c r="H95" s="53"/>
      <c r="I95" s="315"/>
      <c r="J95" s="998"/>
      <c r="K95" s="998"/>
      <c r="L95" s="998"/>
      <c r="M95" s="344" t="str">
        <f>IF(SUM(M92:M94)=M91,"OK","STOP")</f>
        <v>OK</v>
      </c>
      <c r="N95" s="344" t="str">
        <f>IF(SUM(N92:N94)=N91,"OK","STOP")</f>
        <v>OK</v>
      </c>
      <c r="O95" s="344" t="str">
        <f>IF(SUM(O92:O94)=O91,"OK","STOP")</f>
        <v>OK</v>
      </c>
    </row>
    <row r="96" spans="1:15" ht="12.75" x14ac:dyDescent="0.2">
      <c r="A96" s="648" t="str">
        <f t="shared" si="27"/>
        <v>Shpenzimet kapitale</v>
      </c>
      <c r="B96" s="968" t="str">
        <f t="shared" si="27"/>
        <v>230 / 231</v>
      </c>
      <c r="C96" s="969">
        <f t="shared" si="27"/>
        <v>0</v>
      </c>
      <c r="D96" s="970">
        <f t="shared" si="27"/>
        <v>0</v>
      </c>
      <c r="E96" s="129"/>
      <c r="F96" s="129"/>
      <c r="G96" s="129"/>
      <c r="H96" s="53"/>
      <c r="I96" s="421" t="str">
        <f>I43</f>
        <v>Shpjegimet teknike</v>
      </c>
      <c r="J96" s="10"/>
      <c r="K96" s="10"/>
      <c r="L96" s="10"/>
      <c r="M96" s="10"/>
      <c r="N96" s="10"/>
      <c r="O96" s="10"/>
    </row>
    <row r="97" spans="1:15" ht="12.75" x14ac:dyDescent="0.2">
      <c r="A97" s="124" t="str">
        <f t="shared" si="27"/>
        <v>Rezerva</v>
      </c>
      <c r="B97" s="941">
        <f t="shared" si="27"/>
        <v>609</v>
      </c>
      <c r="C97" s="942">
        <f t="shared" si="27"/>
        <v>0</v>
      </c>
      <c r="D97" s="943">
        <f t="shared" si="27"/>
        <v>0</v>
      </c>
      <c r="E97" s="37"/>
      <c r="F97" s="37"/>
      <c r="G97" s="37"/>
      <c r="H97" s="53"/>
      <c r="I97" s="419">
        <f>M70</f>
        <v>2022</v>
      </c>
      <c r="J97" s="983"/>
      <c r="K97" s="984"/>
      <c r="L97" s="984"/>
      <c r="M97" s="984"/>
      <c r="N97" s="984"/>
      <c r="O97" s="985"/>
    </row>
    <row r="98" spans="1:15" ht="12.75" x14ac:dyDescent="0.2">
      <c r="A98" s="124" t="str">
        <f t="shared" si="27"/>
        <v>Interesa per kredi direkte ose bono</v>
      </c>
      <c r="B98" s="971">
        <f t="shared" si="27"/>
        <v>650</v>
      </c>
      <c r="C98" s="972">
        <f t="shared" si="27"/>
        <v>0</v>
      </c>
      <c r="D98" s="973">
        <f t="shared" si="27"/>
        <v>0</v>
      </c>
      <c r="E98" s="37"/>
      <c r="F98" s="37"/>
      <c r="G98" s="37"/>
      <c r="H98" s="53"/>
      <c r="I98" s="420"/>
      <c r="J98" s="986"/>
      <c r="K98" s="987"/>
      <c r="L98" s="987"/>
      <c r="M98" s="987"/>
      <c r="N98" s="987"/>
      <c r="O98" s="988"/>
    </row>
    <row r="99" spans="1:15" ht="12.75" x14ac:dyDescent="0.2">
      <c r="A99" s="252" t="str">
        <f>A45</f>
        <v>Të tjera</v>
      </c>
      <c r="B99" s="941" t="str">
        <f>B45</f>
        <v>69 / ?</v>
      </c>
      <c r="C99" s="942">
        <f>C45</f>
        <v>0</v>
      </c>
      <c r="D99" s="439" t="str">
        <f>IF(OR(E99&lt;0,F99&lt;0,G99&lt;0),"STOP","OK!")</f>
        <v>OK!</v>
      </c>
      <c r="E99" s="130">
        <f>-E87+E72-(SUM(E89:E98))</f>
        <v>0</v>
      </c>
      <c r="F99" s="308">
        <f t="shared" ref="F99:G99" si="32">-F87+F72-(SUM(F89:F98))</f>
        <v>0</v>
      </c>
      <c r="G99" s="308">
        <f t="shared" si="32"/>
        <v>0</v>
      </c>
      <c r="H99" s="53"/>
      <c r="I99" s="419">
        <f>N70</f>
        <v>2023</v>
      </c>
      <c r="J99" s="983"/>
      <c r="K99" s="984"/>
      <c r="L99" s="984"/>
      <c r="M99" s="984"/>
      <c r="N99" s="984"/>
      <c r="O99" s="985"/>
    </row>
    <row r="100" spans="1:15" ht="12.75" x14ac:dyDescent="0.2">
      <c r="A100" s="124" t="str">
        <f>A46</f>
        <v>SHPENZIME KORRENTE</v>
      </c>
      <c r="B100" s="974"/>
      <c r="C100" s="975"/>
      <c r="D100" s="976"/>
      <c r="E100" s="129">
        <f>SUM(E89:E99)</f>
        <v>17825</v>
      </c>
      <c r="F100" s="129">
        <f t="shared" ref="F100:G100" si="33">SUM(F89:F99)</f>
        <v>17425</v>
      </c>
      <c r="G100" s="129">
        <f t="shared" si="33"/>
        <v>17425</v>
      </c>
      <c r="H100" s="53"/>
      <c r="I100" s="420"/>
      <c r="J100" s="989"/>
      <c r="K100" s="990"/>
      <c r="L100" s="990"/>
      <c r="M100" s="990"/>
      <c r="N100" s="990"/>
      <c r="O100" s="991"/>
    </row>
    <row r="101" spans="1:15" ht="12.75" x14ac:dyDescent="0.2">
      <c r="A101" s="125"/>
      <c r="B101" s="210"/>
      <c r="C101" s="126"/>
      <c r="D101" s="126"/>
      <c r="E101" s="10"/>
      <c r="F101" s="10"/>
      <c r="G101" s="133"/>
      <c r="H101" s="53"/>
      <c r="I101" s="419">
        <f>O70</f>
        <v>2024</v>
      </c>
      <c r="J101" s="983"/>
      <c r="K101" s="984"/>
      <c r="L101" s="984"/>
      <c r="M101" s="984"/>
      <c r="N101" s="984"/>
      <c r="O101" s="985"/>
    </row>
    <row r="102" spans="1:15" ht="12.75" x14ac:dyDescent="0.2">
      <c r="A102" s="137" t="str">
        <f>A48</f>
        <v>SHPENZIME TË PRITSHME</v>
      </c>
      <c r="B102" s="34">
        <f>B72</f>
        <v>32353</v>
      </c>
      <c r="C102" s="34">
        <f t="shared" ref="C102:D102" si="34">C72</f>
        <v>16366</v>
      </c>
      <c r="D102" s="34">
        <f t="shared" si="34"/>
        <v>51811</v>
      </c>
      <c r="E102" s="129">
        <f>E87+E100</f>
        <v>32825</v>
      </c>
      <c r="F102" s="129">
        <f>F87+F100</f>
        <v>17425</v>
      </c>
      <c r="G102" s="129">
        <f t="shared" ref="G102" si="35">G87+G100</f>
        <v>17425</v>
      </c>
      <c r="H102" s="53"/>
      <c r="I102" s="420"/>
      <c r="J102" s="989"/>
      <c r="K102" s="990"/>
      <c r="L102" s="990"/>
      <c r="M102" s="990"/>
      <c r="N102" s="990"/>
      <c r="O102" s="991"/>
    </row>
    <row r="104" spans="1:15" ht="17.25" hidden="1" customHeight="1" x14ac:dyDescent="0.2"/>
    <row r="105" spans="1:15" ht="17.25" hidden="1" customHeight="1" x14ac:dyDescent="0.2">
      <c r="A105" s="213" t="str">
        <f t="shared" ref="A105:O105" si="36">A66</f>
        <v>Nënfunksioni 14</v>
      </c>
      <c r="B105" s="937" t="str">
        <f t="shared" si="36"/>
        <v>061 Urbanistika</v>
      </c>
      <c r="C105" s="937">
        <f t="shared" si="36"/>
        <v>0</v>
      </c>
      <c r="D105" s="937">
        <f t="shared" si="36"/>
        <v>0</v>
      </c>
      <c r="E105" s="937">
        <f t="shared" si="36"/>
        <v>0</v>
      </c>
      <c r="F105" s="937">
        <f t="shared" si="36"/>
        <v>0</v>
      </c>
      <c r="G105" s="937">
        <f t="shared" si="36"/>
        <v>0</v>
      </c>
      <c r="H105" s="937">
        <f t="shared" si="36"/>
        <v>0</v>
      </c>
      <c r="I105" s="937">
        <f t="shared" si="36"/>
        <v>0</v>
      </c>
      <c r="J105" s="937">
        <f t="shared" si="36"/>
        <v>0</v>
      </c>
      <c r="K105" s="937">
        <f t="shared" si="36"/>
        <v>0</v>
      </c>
      <c r="L105" s="937">
        <f t="shared" si="36"/>
        <v>0</v>
      </c>
      <c r="M105" s="937">
        <f t="shared" si="36"/>
        <v>0</v>
      </c>
      <c r="N105" s="937">
        <f t="shared" si="36"/>
        <v>0</v>
      </c>
      <c r="O105" s="937">
        <f t="shared" si="36"/>
        <v>0</v>
      </c>
    </row>
    <row r="106" spans="1:15" ht="17.25" hidden="1" customHeight="1" x14ac:dyDescent="0.2">
      <c r="A106" s="276" t="str">
        <f>A7</f>
        <v>Programi 14b</v>
      </c>
      <c r="B106" s="937" t="str">
        <f>C7</f>
        <v>Planifikimi urban dhe strehimi</v>
      </c>
      <c r="C106" s="937" t="e">
        <f>#REF!</f>
        <v>#REF!</v>
      </c>
      <c r="D106" s="937" t="e">
        <f>#REF!</f>
        <v>#REF!</v>
      </c>
      <c r="E106" s="937" t="e">
        <f>#REF!</f>
        <v>#REF!</v>
      </c>
      <c r="F106" s="937" t="e">
        <f>#REF!</f>
        <v>#REF!</v>
      </c>
      <c r="G106" s="937" t="e">
        <f>#REF!</f>
        <v>#REF!</v>
      </c>
      <c r="H106" s="937" t="e">
        <f>#REF!</f>
        <v>#REF!</v>
      </c>
      <c r="I106" s="937" t="e">
        <f>#REF!</f>
        <v>#REF!</v>
      </c>
      <c r="J106" s="937" t="e">
        <f>#REF!</f>
        <v>#REF!</v>
      </c>
      <c r="K106" s="937" t="e">
        <f>#REF!</f>
        <v>#REF!</v>
      </c>
      <c r="L106" s="937" t="e">
        <f>#REF!</f>
        <v>#REF!</v>
      </c>
      <c r="M106" s="937" t="e">
        <f>#REF!</f>
        <v>#REF!</v>
      </c>
      <c r="N106" s="937" t="e">
        <f>#REF!</f>
        <v>#REF!</v>
      </c>
      <c r="O106" s="937" t="e">
        <f>#REF!</f>
        <v>#REF!</v>
      </c>
    </row>
    <row r="107" spans="1:15" ht="17.25" hidden="1" customHeight="1" x14ac:dyDescent="0.2">
      <c r="A107" s="646" t="str">
        <f>'(B3) Struktura Funksionale'!B78</f>
        <v>06180</v>
      </c>
      <c r="B107" s="568"/>
      <c r="C107" s="568"/>
      <c r="D107" s="568"/>
      <c r="E107" s="568"/>
      <c r="F107" s="568"/>
      <c r="G107" s="568"/>
      <c r="H107" s="568"/>
      <c r="I107" s="568"/>
      <c r="J107" s="568"/>
      <c r="K107" s="568"/>
      <c r="L107" s="568"/>
      <c r="M107" s="568"/>
      <c r="N107" s="568"/>
      <c r="O107" s="569"/>
    </row>
    <row r="108" spans="1:15" ht="24.75" hidden="1" customHeight="1" x14ac:dyDescent="0.2">
      <c r="A108" s="964" t="str">
        <f t="shared" ref="A108:G108" si="37">A69</f>
        <v>SHPENZIME TË PRITSHME</v>
      </c>
      <c r="B108" s="965">
        <f t="shared" si="37"/>
        <v>0</v>
      </c>
      <c r="C108" s="965">
        <f t="shared" si="37"/>
        <v>0</v>
      </c>
      <c r="D108" s="965">
        <f t="shared" si="37"/>
        <v>0</v>
      </c>
      <c r="E108" s="965">
        <f t="shared" si="37"/>
        <v>0</v>
      </c>
      <c r="F108" s="965">
        <f t="shared" si="37"/>
        <v>0</v>
      </c>
      <c r="G108" s="966">
        <f t="shared" si="37"/>
        <v>0</v>
      </c>
      <c r="H108" s="131"/>
      <c r="I108" s="967" t="str">
        <f t="shared" ref="I108:O108" si="38">I69</f>
        <v xml:space="preserve">TË ARDHURAT E PRITSHME </v>
      </c>
      <c r="J108" s="965">
        <f t="shared" si="38"/>
        <v>0</v>
      </c>
      <c r="K108" s="965">
        <f t="shared" si="38"/>
        <v>0</v>
      </c>
      <c r="L108" s="965">
        <f t="shared" si="38"/>
        <v>0</v>
      </c>
      <c r="M108" s="965">
        <f t="shared" si="38"/>
        <v>0</v>
      </c>
      <c r="N108" s="965">
        <f t="shared" si="38"/>
        <v>0</v>
      </c>
      <c r="O108" s="966">
        <f t="shared" si="38"/>
        <v>0</v>
      </c>
    </row>
    <row r="109" spans="1:15" ht="21" hidden="1" customHeight="1" x14ac:dyDescent="0.2">
      <c r="A109" s="211"/>
      <c r="B109" s="417">
        <f t="shared" ref="B109:G109" si="39">B70</f>
        <v>2019</v>
      </c>
      <c r="C109" s="417">
        <f t="shared" si="39"/>
        <v>2020</v>
      </c>
      <c r="D109" s="417">
        <f t="shared" si="39"/>
        <v>2021</v>
      </c>
      <c r="E109" s="251">
        <f t="shared" si="39"/>
        <v>2022</v>
      </c>
      <c r="F109" s="251">
        <f t="shared" si="39"/>
        <v>2023</v>
      </c>
      <c r="G109" s="251">
        <f t="shared" si="39"/>
        <v>2024</v>
      </c>
      <c r="H109" s="212"/>
      <c r="I109" s="414"/>
      <c r="J109" s="417">
        <f t="shared" ref="J109:O109" si="40">J70</f>
        <v>2019</v>
      </c>
      <c r="K109" s="417">
        <f t="shared" si="40"/>
        <v>2020</v>
      </c>
      <c r="L109" s="417">
        <f t="shared" si="40"/>
        <v>2021</v>
      </c>
      <c r="M109" s="251">
        <f t="shared" si="40"/>
        <v>2022</v>
      </c>
      <c r="N109" s="251">
        <f t="shared" si="40"/>
        <v>2023</v>
      </c>
      <c r="O109" s="251">
        <f t="shared" si="40"/>
        <v>2024</v>
      </c>
    </row>
    <row r="110" spans="1:15" ht="12.75" hidden="1" x14ac:dyDescent="0.2">
      <c r="A110" s="423"/>
      <c r="B110" s="391"/>
      <c r="C110" s="425"/>
      <c r="D110" s="426"/>
      <c r="E110" s="349"/>
      <c r="F110" s="349"/>
      <c r="G110" s="350"/>
      <c r="H110" s="131"/>
      <c r="I110" s="423"/>
      <c r="J110" s="424"/>
      <c r="K110" s="347"/>
      <c r="L110" s="348"/>
      <c r="M110" s="349"/>
      <c r="N110" s="349"/>
      <c r="O110" s="350"/>
    </row>
    <row r="111" spans="1:15" ht="12.75" hidden="1" x14ac:dyDescent="0.2">
      <c r="A111" s="137" t="str">
        <f>A72</f>
        <v>SHPENZIME TË PRITSHME</v>
      </c>
      <c r="B111" s="34">
        <f>VLOOKUP(A106,'(C1) Shpenzimet vitet e kaluara'!A$9:O$177,5,FALSE)</f>
        <v>0</v>
      </c>
      <c r="C111" s="34">
        <f>VLOOKUP(A106,'(C1) Shpenzimet vitet e kaluara'!A$9:O$177,9,FALSE)</f>
        <v>0</v>
      </c>
      <c r="D111" s="34">
        <f>VLOOKUP(A106,'(C1) Shpenzimet vitet e kaluara'!A$9:O$177,13,FALSE)</f>
        <v>0</v>
      </c>
      <c r="E111" s="37"/>
      <c r="F111" s="37"/>
      <c r="G111" s="37"/>
      <c r="H111" s="131"/>
      <c r="I111" s="938" t="str">
        <f t="shared" ref="I111:O111" si="41">I72</f>
        <v>VLERËSIM I ARDHURAVE NGA TARIFAT</v>
      </c>
      <c r="J111" s="939">
        <f t="shared" si="41"/>
        <v>0</v>
      </c>
      <c r="K111" s="939">
        <f t="shared" si="41"/>
        <v>0</v>
      </c>
      <c r="L111" s="939">
        <f t="shared" si="41"/>
        <v>0</v>
      </c>
      <c r="M111" s="939">
        <f t="shared" si="41"/>
        <v>0</v>
      </c>
      <c r="N111" s="939">
        <f t="shared" si="41"/>
        <v>0</v>
      </c>
      <c r="O111" s="940">
        <f t="shared" si="41"/>
        <v>0</v>
      </c>
    </row>
    <row r="112" spans="1:15" ht="12.75" hidden="1" x14ac:dyDescent="0.2">
      <c r="A112" s="125"/>
      <c r="B112" s="210"/>
      <c r="C112" s="126"/>
      <c r="D112" s="126"/>
      <c r="E112" s="10"/>
      <c r="F112" s="10"/>
      <c r="G112" s="133"/>
      <c r="H112" s="10"/>
      <c r="I112" s="137" t="str">
        <f>I73</f>
        <v>VLERËSIM I ARDHURAVE NGA TARIFAT</v>
      </c>
      <c r="J112" s="35">
        <f>VLOOKUP($A106,'(C1) Shpenzimet vitet e kaluara'!$A$9:$O$177,6,FALSE)</f>
        <v>0</v>
      </c>
      <c r="K112" s="35">
        <f>VLOOKUP($A106,'(C1) Shpenzimet vitet e kaluara'!$A$9:$O$177,10,FALSE)</f>
        <v>0</v>
      </c>
      <c r="L112" s="35">
        <f>VLOOKUP($A106,'(C1) Shpenzimet vitet e kaluara'!$A$9:$O$177,14,FALSE)</f>
        <v>0</v>
      </c>
      <c r="M112" s="37"/>
      <c r="N112" s="37"/>
      <c r="O112" s="37"/>
    </row>
    <row r="113" spans="1:15" ht="12.75" hidden="1" x14ac:dyDescent="0.2">
      <c r="A113" s="944" t="str">
        <f t="shared" ref="A113:G114" si="42">A74</f>
        <v>SHPENZIME TË PRITSHME</v>
      </c>
      <c r="B113" s="945">
        <f t="shared" si="42"/>
        <v>0</v>
      </c>
      <c r="C113" s="945">
        <f t="shared" si="42"/>
        <v>0</v>
      </c>
      <c r="D113" s="945">
        <f t="shared" si="42"/>
        <v>0</v>
      </c>
      <c r="E113" s="945">
        <f t="shared" si="42"/>
        <v>0</v>
      </c>
      <c r="F113" s="945">
        <f t="shared" si="42"/>
        <v>0</v>
      </c>
      <c r="G113" s="946">
        <f t="shared" si="42"/>
        <v>0</v>
      </c>
      <c r="H113" s="10"/>
    </row>
    <row r="114" spans="1:15" ht="12.75" hidden="1" x14ac:dyDescent="0.2">
      <c r="A114" s="938" t="str">
        <f t="shared" si="42"/>
        <v>KOSTO DIREKTE PËR PROJEKTET DHE SHPENZIMET KAPITALE</v>
      </c>
      <c r="B114" s="939">
        <f t="shared" si="42"/>
        <v>0</v>
      </c>
      <c r="C114" s="939">
        <f t="shared" si="42"/>
        <v>0</v>
      </c>
      <c r="D114" s="939">
        <f t="shared" si="42"/>
        <v>0</v>
      </c>
      <c r="E114" s="939">
        <f t="shared" si="42"/>
        <v>0</v>
      </c>
      <c r="F114" s="939">
        <f t="shared" si="42"/>
        <v>0</v>
      </c>
      <c r="G114" s="940">
        <f t="shared" si="42"/>
        <v>0</v>
      </c>
      <c r="H114" s="31"/>
      <c r="I114" s="938" t="str">
        <f t="shared" ref="I114:I119" si="43">I75</f>
        <v>VLERËSIMI I TË ARDHURAVE ME DESTINACION</v>
      </c>
      <c r="J114" s="939"/>
      <c r="K114" s="939"/>
      <c r="L114" s="939"/>
      <c r="M114" s="939"/>
      <c r="N114" s="939"/>
      <c r="O114" s="940"/>
    </row>
    <row r="115" spans="1:15" ht="12.75" hidden="1" x14ac:dyDescent="0.2">
      <c r="A115" s="124" t="str">
        <f t="shared" ref="A115:D137" si="44">A76</f>
        <v>Pagat</v>
      </c>
      <c r="B115" s="941">
        <f t="shared" si="44"/>
        <v>600</v>
      </c>
      <c r="C115" s="942">
        <f t="shared" si="44"/>
        <v>0</v>
      </c>
      <c r="D115" s="943">
        <f t="shared" si="44"/>
        <v>0</v>
      </c>
      <c r="E115" s="129"/>
      <c r="F115" s="129"/>
      <c r="G115" s="129"/>
      <c r="H115" s="31"/>
      <c r="I115" s="390" t="str">
        <f t="shared" si="43"/>
        <v>Transferta e kushtëzuar</v>
      </c>
      <c r="J115" s="387"/>
      <c r="K115" s="389"/>
      <c r="L115" s="388"/>
      <c r="M115" s="128"/>
      <c r="N115" s="128"/>
      <c r="O115" s="132"/>
    </row>
    <row r="116" spans="1:15" ht="12.75" hidden="1" x14ac:dyDescent="0.2">
      <c r="A116" s="124" t="str">
        <f t="shared" si="44"/>
        <v>Sigurimet Shoqërore</v>
      </c>
      <c r="B116" s="941">
        <f t="shared" si="44"/>
        <v>601</v>
      </c>
      <c r="C116" s="942">
        <f t="shared" si="44"/>
        <v>0</v>
      </c>
      <c r="D116" s="943">
        <f t="shared" si="44"/>
        <v>0</v>
      </c>
      <c r="E116" s="129"/>
      <c r="F116" s="129"/>
      <c r="G116" s="129"/>
      <c r="H116" s="31"/>
      <c r="I116" s="390" t="str">
        <f t="shared" si="43"/>
        <v>Trasferta Specifike</v>
      </c>
      <c r="J116" s="387"/>
      <c r="K116" s="389"/>
      <c r="L116" s="388"/>
      <c r="M116" s="128"/>
      <c r="N116" s="128"/>
      <c r="O116" s="132"/>
    </row>
    <row r="117" spans="1:15" ht="12.75" hidden="1" x14ac:dyDescent="0.2">
      <c r="A117" s="124" t="str">
        <f t="shared" si="44"/>
        <v>Mallra dhe shërbime</v>
      </c>
      <c r="B117" s="941">
        <f t="shared" si="44"/>
        <v>602</v>
      </c>
      <c r="C117" s="942">
        <f t="shared" si="44"/>
        <v>0</v>
      </c>
      <c r="D117" s="943">
        <f t="shared" si="44"/>
        <v>0</v>
      </c>
      <c r="E117" s="129"/>
      <c r="F117" s="129"/>
      <c r="G117" s="129"/>
      <c r="H117" s="53"/>
      <c r="I117" s="390" t="str">
        <f t="shared" si="43"/>
        <v>Trashëgimi me destinacion</v>
      </c>
      <c r="J117" s="387"/>
      <c r="K117" s="389"/>
      <c r="L117" s="388"/>
      <c r="M117" s="302">
        <f>VLOOKUP($A106,'(C4) Trashëgimi me destinacion'!$A$8:$F$168,4,FALSE)</f>
        <v>0</v>
      </c>
      <c r="N117" s="548">
        <f>VLOOKUP($A106,'(C4) Trashëgimi me destinacion'!$A$8:$F$168,5,FALSE)</f>
        <v>0</v>
      </c>
      <c r="O117" s="548">
        <f>VLOOKUP($A106,'(C4) Trashëgimi me destinacion'!$A$8:$F$168,6,FALSE)</f>
        <v>0</v>
      </c>
    </row>
    <row r="118" spans="1:15" ht="12.75" hidden="1" x14ac:dyDescent="0.2">
      <c r="A118" s="124" t="str">
        <f t="shared" si="44"/>
        <v>Subvencione</v>
      </c>
      <c r="B118" s="941">
        <f t="shared" si="44"/>
        <v>603</v>
      </c>
      <c r="C118" s="942">
        <f t="shared" si="44"/>
        <v>0</v>
      </c>
      <c r="D118" s="943">
        <f t="shared" si="44"/>
        <v>0</v>
      </c>
      <c r="E118" s="129"/>
      <c r="F118" s="129"/>
      <c r="G118" s="129"/>
      <c r="H118" s="8"/>
      <c r="I118" s="390" t="str">
        <f t="shared" si="43"/>
        <v>Burime të tjera (përfshirë gjobat)</v>
      </c>
      <c r="J118" s="387"/>
      <c r="K118" s="389"/>
      <c r="L118" s="388"/>
      <c r="M118" s="128"/>
      <c r="N118" s="128"/>
      <c r="O118" s="132"/>
    </row>
    <row r="119" spans="1:15" ht="12.75" hidden="1" x14ac:dyDescent="0.2">
      <c r="A119" s="124" t="str">
        <f t="shared" si="44"/>
        <v>Të tjera transferta korrente të brendshme</v>
      </c>
      <c r="B119" s="941">
        <f t="shared" si="44"/>
        <v>604</v>
      </c>
      <c r="C119" s="942">
        <f t="shared" si="44"/>
        <v>0</v>
      </c>
      <c r="D119" s="943">
        <f t="shared" si="44"/>
        <v>0</v>
      </c>
      <c r="E119" s="129"/>
      <c r="F119" s="129"/>
      <c r="G119" s="129"/>
      <c r="H119" s="53"/>
      <c r="I119" s="390" t="str">
        <f t="shared" si="43"/>
        <v>VLERËSIMI I TË ARDHURAVE ME DESTINACION</v>
      </c>
      <c r="J119" s="35">
        <f>VLOOKUP($A106,'(C1) Shpenzimet vitet e kaluara'!$A$9:$O$177,7,FALSE)</f>
        <v>0</v>
      </c>
      <c r="K119" s="35">
        <f>VLOOKUP($A106,'(C1) Shpenzimet vitet e kaluara'!$A$9:$O$177,11,FALSE)</f>
        <v>0</v>
      </c>
      <c r="L119" s="35">
        <f>VLOOKUP($A106,'(C1) Shpenzimet vitet e kaluara'!$A$9:$O$177,15,FALSE)</f>
        <v>0</v>
      </c>
      <c r="M119" s="129">
        <f>SUM(M115:M118)</f>
        <v>0</v>
      </c>
      <c r="N119" s="129">
        <f t="shared" ref="N119:O119" si="45">SUM(N115:N118)</f>
        <v>0</v>
      </c>
      <c r="O119" s="129">
        <f t="shared" si="45"/>
        <v>0</v>
      </c>
    </row>
    <row r="120" spans="1:15" ht="12.75" hidden="1" x14ac:dyDescent="0.2">
      <c r="A120" s="124" t="str">
        <f t="shared" si="44"/>
        <v>Transferta korrente të huaja</v>
      </c>
      <c r="B120" s="941">
        <f t="shared" si="44"/>
        <v>605</v>
      </c>
      <c r="C120" s="942">
        <f t="shared" si="44"/>
        <v>0</v>
      </c>
      <c r="D120" s="943">
        <f t="shared" si="44"/>
        <v>0</v>
      </c>
      <c r="E120" s="129"/>
      <c r="F120" s="129"/>
      <c r="G120" s="129"/>
      <c r="H120" s="53"/>
    </row>
    <row r="121" spans="1:15" ht="12.75" hidden="1" x14ac:dyDescent="0.2">
      <c r="A121" s="124" t="str">
        <f t="shared" si="44"/>
        <v>Transferta për Buxhetet Familiare dhe Individët</v>
      </c>
      <c r="B121" s="941">
        <f t="shared" si="44"/>
        <v>606</v>
      </c>
      <c r="C121" s="942">
        <f t="shared" si="44"/>
        <v>0</v>
      </c>
      <c r="D121" s="943">
        <f t="shared" si="44"/>
        <v>0</v>
      </c>
      <c r="E121" s="129"/>
      <c r="F121" s="129"/>
      <c r="G121" s="129"/>
      <c r="H121" s="53"/>
      <c r="I121" s="137" t="str">
        <f>I82</f>
        <v xml:space="preserve">TË ARDHURAT E PRITSHME </v>
      </c>
      <c r="J121" s="34">
        <f>J112+J119</f>
        <v>0</v>
      </c>
      <c r="K121" s="34">
        <f>K112+K119</f>
        <v>0</v>
      </c>
      <c r="L121" s="34">
        <f>L112+L119</f>
        <v>0</v>
      </c>
      <c r="M121" s="129">
        <f>M119+M112</f>
        <v>0</v>
      </c>
      <c r="N121" s="129">
        <f>N119+N112</f>
        <v>0</v>
      </c>
      <c r="O121" s="129">
        <f>O119+O112</f>
        <v>0</v>
      </c>
    </row>
    <row r="122" spans="1:15" ht="12.75" hidden="1" x14ac:dyDescent="0.2">
      <c r="A122" s="124" t="str">
        <f t="shared" si="44"/>
        <v>Shpenzimet kapitale</v>
      </c>
      <c r="B122" s="941" t="str">
        <f t="shared" si="44"/>
        <v>230 / 231</v>
      </c>
      <c r="C122" s="942">
        <f t="shared" si="44"/>
        <v>0</v>
      </c>
      <c r="D122" s="943">
        <f t="shared" si="44"/>
        <v>0</v>
      </c>
      <c r="E122" s="37"/>
      <c r="F122" s="37"/>
      <c r="G122" s="37"/>
      <c r="H122" s="53"/>
    </row>
    <row r="123" spans="1:15" ht="12.75" hidden="1" x14ac:dyDescent="0.2">
      <c r="A123" s="124" t="str">
        <f t="shared" si="44"/>
        <v>Rezerva</v>
      </c>
      <c r="B123" s="941">
        <f t="shared" si="44"/>
        <v>609</v>
      </c>
      <c r="C123" s="942">
        <f t="shared" si="44"/>
        <v>0</v>
      </c>
      <c r="D123" s="943">
        <f t="shared" si="44"/>
        <v>0</v>
      </c>
      <c r="E123" s="129"/>
      <c r="F123" s="129"/>
      <c r="G123" s="129"/>
      <c r="H123" s="53"/>
    </row>
    <row r="124" spans="1:15" ht="12.75" hidden="1" x14ac:dyDescent="0.2">
      <c r="A124" s="124" t="str">
        <f t="shared" si="44"/>
        <v>Interesa per kredi direkte ose bono</v>
      </c>
      <c r="B124" s="941">
        <f t="shared" si="44"/>
        <v>650</v>
      </c>
      <c r="C124" s="942">
        <f t="shared" si="44"/>
        <v>0</v>
      </c>
      <c r="D124" s="943">
        <f t="shared" si="44"/>
        <v>0</v>
      </c>
      <c r="E124" s="129"/>
      <c r="F124" s="129"/>
      <c r="G124" s="129"/>
      <c r="H124" s="53"/>
    </row>
    <row r="125" spans="1:15" ht="12.75" hidden="1" x14ac:dyDescent="0.2">
      <c r="A125" s="124" t="str">
        <f t="shared" si="44"/>
        <v>Të tjera</v>
      </c>
      <c r="B125" s="941" t="str">
        <f t="shared" si="44"/>
        <v>69 / ?</v>
      </c>
      <c r="C125" s="942">
        <f t="shared" si="44"/>
        <v>0</v>
      </c>
      <c r="D125" s="943">
        <f t="shared" si="44"/>
        <v>0</v>
      </c>
      <c r="E125" s="129"/>
      <c r="F125" s="129"/>
      <c r="G125" s="129"/>
      <c r="H125" s="53"/>
      <c r="I125" s="947" t="str">
        <f t="shared" ref="I125:O126" si="46">I86</f>
        <v>SHUMA E KËRKUAR NETO</v>
      </c>
      <c r="J125" s="948">
        <f t="shared" si="46"/>
        <v>0</v>
      </c>
      <c r="K125" s="948">
        <f t="shared" si="46"/>
        <v>0</v>
      </c>
      <c r="L125" s="948">
        <f t="shared" si="46"/>
        <v>0</v>
      </c>
      <c r="M125" s="948">
        <f t="shared" si="46"/>
        <v>0</v>
      </c>
      <c r="N125" s="948">
        <f t="shared" si="46"/>
        <v>0</v>
      </c>
      <c r="O125" s="949">
        <f t="shared" si="46"/>
        <v>0</v>
      </c>
    </row>
    <row r="126" spans="1:15" ht="12.75" hidden="1" customHeight="1" x14ac:dyDescent="0.2">
      <c r="A126" s="306" t="str">
        <f t="shared" si="44"/>
        <v>KOSTO DIREKTE PËR PROJEKTET DHE SHPENZIMET KAPITALE</v>
      </c>
      <c r="B126" s="941">
        <f t="shared" si="44"/>
        <v>0</v>
      </c>
      <c r="C126" s="942">
        <f t="shared" si="44"/>
        <v>0</v>
      </c>
      <c r="D126" s="943">
        <f t="shared" si="44"/>
        <v>0</v>
      </c>
      <c r="E126" s="129">
        <f>SUM(E115:E125)</f>
        <v>0</v>
      </c>
      <c r="F126" s="129">
        <f t="shared" ref="F126:G126" si="47">SUM(F115:F125)</f>
        <v>0</v>
      </c>
      <c r="G126" s="129">
        <f t="shared" si="47"/>
        <v>0</v>
      </c>
      <c r="H126" s="53"/>
      <c r="I126" s="950">
        <f t="shared" si="46"/>
        <v>0</v>
      </c>
      <c r="J126" s="951">
        <f t="shared" si="46"/>
        <v>0</v>
      </c>
      <c r="K126" s="951">
        <f t="shared" si="46"/>
        <v>0</v>
      </c>
      <c r="L126" s="951">
        <f t="shared" si="46"/>
        <v>0</v>
      </c>
      <c r="M126" s="951">
        <f t="shared" si="46"/>
        <v>0</v>
      </c>
      <c r="N126" s="951">
        <f t="shared" si="46"/>
        <v>0</v>
      </c>
      <c r="O126" s="952">
        <f t="shared" si="46"/>
        <v>0</v>
      </c>
    </row>
    <row r="127" spans="1:15" ht="12.75" hidden="1" x14ac:dyDescent="0.2">
      <c r="A127" s="938" t="str">
        <f t="shared" si="44"/>
        <v>SHPENZIME KORRENTE</v>
      </c>
      <c r="B127" s="939">
        <f t="shared" si="44"/>
        <v>0</v>
      </c>
      <c r="C127" s="939">
        <f t="shared" si="44"/>
        <v>0</v>
      </c>
      <c r="D127" s="939">
        <f t="shared" si="44"/>
        <v>0</v>
      </c>
      <c r="E127" s="939">
        <f>E88</f>
        <v>0</v>
      </c>
      <c r="F127" s="939">
        <f>F88</f>
        <v>0</v>
      </c>
      <c r="G127" s="940">
        <f>G88</f>
        <v>0</v>
      </c>
      <c r="H127" s="53"/>
      <c r="I127" s="17" t="str">
        <f>I88</f>
        <v>SHUMA E KËRKUAR NETO</v>
      </c>
      <c r="J127" s="18">
        <f t="shared" ref="J127:O127" si="48">B111-J121</f>
        <v>0</v>
      </c>
      <c r="K127" s="18">
        <f t="shared" si="48"/>
        <v>0</v>
      </c>
      <c r="L127" s="18">
        <f t="shared" si="48"/>
        <v>0</v>
      </c>
      <c r="M127" s="18">
        <f t="shared" si="48"/>
        <v>0</v>
      </c>
      <c r="N127" s="18">
        <f t="shared" si="48"/>
        <v>0</v>
      </c>
      <c r="O127" s="18">
        <f t="shared" si="48"/>
        <v>0</v>
      </c>
    </row>
    <row r="128" spans="1:15" ht="12.75" hidden="1" x14ac:dyDescent="0.2">
      <c r="A128" s="124" t="str">
        <f t="shared" si="44"/>
        <v>Pagat</v>
      </c>
      <c r="B128" s="941">
        <f t="shared" si="44"/>
        <v>600</v>
      </c>
      <c r="C128" s="942">
        <f t="shared" si="44"/>
        <v>0</v>
      </c>
      <c r="D128" s="943">
        <f t="shared" si="44"/>
        <v>0</v>
      </c>
      <c r="E128" s="37"/>
      <c r="F128" s="37"/>
      <c r="G128" s="37"/>
      <c r="H128" s="53"/>
      <c r="I128" s="53"/>
      <c r="J128" s="53"/>
      <c r="K128" s="53"/>
      <c r="L128" s="14"/>
      <c r="M128" s="54"/>
    </row>
    <row r="129" spans="1:15" ht="12.75" hidden="1" x14ac:dyDescent="0.2">
      <c r="A129" s="124" t="str">
        <f t="shared" si="44"/>
        <v>Sigurimet Shoqërore</v>
      </c>
      <c r="B129" s="941">
        <f t="shared" si="44"/>
        <v>601</v>
      </c>
      <c r="C129" s="942">
        <f t="shared" si="44"/>
        <v>0</v>
      </c>
      <c r="D129" s="943">
        <f t="shared" si="44"/>
        <v>0</v>
      </c>
      <c r="E129" s="37"/>
      <c r="F129" s="37"/>
      <c r="G129" s="37"/>
      <c r="H129" s="53"/>
    </row>
    <row r="130" spans="1:15" ht="12.75" hidden="1" x14ac:dyDescent="0.2">
      <c r="A130" s="124" t="str">
        <f t="shared" si="44"/>
        <v>Mallra dhe shërbime</v>
      </c>
      <c r="B130" s="941">
        <f t="shared" si="44"/>
        <v>602</v>
      </c>
      <c r="C130" s="942">
        <f t="shared" si="44"/>
        <v>0</v>
      </c>
      <c r="D130" s="943">
        <f t="shared" si="44"/>
        <v>0</v>
      </c>
      <c r="E130" s="37"/>
      <c r="F130" s="37"/>
      <c r="G130" s="37"/>
      <c r="H130" s="53"/>
      <c r="I130" s="252" t="str">
        <f>I91</f>
        <v>Angazhimet</v>
      </c>
      <c r="J130" s="1002" t="str">
        <f>J91</f>
        <v>Vlera Totale për Aktivitet</v>
      </c>
      <c r="K130" s="1003"/>
      <c r="L130" s="1004"/>
      <c r="M130" s="129">
        <f>VLOOKUP($A106,'(C5) Angazhimet'!$A$8:$F$168,4,FALSE)</f>
        <v>0</v>
      </c>
      <c r="N130" s="129">
        <f>VLOOKUP($A106,'(C5) Angazhimet'!$A$8:$F$168,5,FALSE)</f>
        <v>0</v>
      </c>
      <c r="O130" s="129">
        <f>VLOOKUP($A106,'(C5) Angazhimet'!$A$8:$F$168,6,FALSE)</f>
        <v>0</v>
      </c>
    </row>
    <row r="131" spans="1:15" ht="12.75" hidden="1" x14ac:dyDescent="0.2">
      <c r="A131" s="124" t="str">
        <f t="shared" si="44"/>
        <v>Subvencione</v>
      </c>
      <c r="B131" s="941">
        <f t="shared" si="44"/>
        <v>603</v>
      </c>
      <c r="C131" s="942">
        <f t="shared" si="44"/>
        <v>0</v>
      </c>
      <c r="D131" s="943">
        <f t="shared" si="44"/>
        <v>0</v>
      </c>
      <c r="E131" s="37"/>
      <c r="F131" s="37"/>
      <c r="G131" s="37"/>
      <c r="H131" s="53"/>
      <c r="I131" s="318" t="str">
        <f>I92</f>
        <v>Qëllime</v>
      </c>
      <c r="J131" s="1002" t="str">
        <f>J92</f>
        <v>Shpenzimet kapitale</v>
      </c>
      <c r="K131" s="1003"/>
      <c r="L131" s="1004"/>
      <c r="M131" s="128"/>
      <c r="N131" s="128"/>
      <c r="O131" s="132"/>
    </row>
    <row r="132" spans="1:15" ht="12.75" hidden="1" x14ac:dyDescent="0.2">
      <c r="A132" s="124" t="str">
        <f t="shared" si="44"/>
        <v>Të tjera transferta korrente të brendshme</v>
      </c>
      <c r="B132" s="941">
        <f t="shared" si="44"/>
        <v>604</v>
      </c>
      <c r="C132" s="942">
        <f t="shared" si="44"/>
        <v>0</v>
      </c>
      <c r="D132" s="943">
        <f t="shared" si="44"/>
        <v>0</v>
      </c>
      <c r="E132" s="37"/>
      <c r="F132" s="37"/>
      <c r="G132" s="37"/>
      <c r="H132" s="53"/>
      <c r="I132" s="315"/>
      <c r="J132" s="1002" t="str">
        <f>J93</f>
        <v>Mallra dhe shërbime</v>
      </c>
      <c r="K132" s="1003"/>
      <c r="L132" s="1004"/>
      <c r="M132" s="128"/>
      <c r="N132" s="128"/>
      <c r="O132" s="132"/>
    </row>
    <row r="133" spans="1:15" ht="12.75" hidden="1" x14ac:dyDescent="0.2">
      <c r="A133" s="124" t="str">
        <f t="shared" si="44"/>
        <v>Transferta korrente të huaja</v>
      </c>
      <c r="B133" s="941">
        <f t="shared" si="44"/>
        <v>605</v>
      </c>
      <c r="C133" s="942">
        <f t="shared" si="44"/>
        <v>0</v>
      </c>
      <c r="D133" s="943">
        <f t="shared" si="44"/>
        <v>0</v>
      </c>
      <c r="E133" s="37"/>
      <c r="F133" s="37"/>
      <c r="G133" s="37"/>
      <c r="H133" s="53"/>
      <c r="I133" s="315"/>
      <c r="J133" s="1002" t="str">
        <f>J94</f>
        <v>Qëllime të mëtejshme</v>
      </c>
      <c r="K133" s="1003"/>
      <c r="L133" s="1004"/>
      <c r="M133" s="128"/>
      <c r="N133" s="128"/>
      <c r="O133" s="132"/>
    </row>
    <row r="134" spans="1:15" ht="12.75" hidden="1" x14ac:dyDescent="0.2">
      <c r="A134" s="124" t="str">
        <f t="shared" si="44"/>
        <v>Transferta për Buxhetet Familiare dhe Individët</v>
      </c>
      <c r="B134" s="941">
        <f t="shared" si="44"/>
        <v>606</v>
      </c>
      <c r="C134" s="942">
        <f t="shared" si="44"/>
        <v>0</v>
      </c>
      <c r="D134" s="943">
        <f t="shared" si="44"/>
        <v>0</v>
      </c>
      <c r="E134" s="37"/>
      <c r="F134" s="37"/>
      <c r="G134" s="37"/>
      <c r="H134" s="53"/>
      <c r="I134" s="315"/>
      <c r="J134" s="998"/>
      <c r="K134" s="998"/>
      <c r="L134" s="998"/>
      <c r="M134" s="344" t="str">
        <f>IF(SUM(M131:M133)=M130,"OK","STOP")</f>
        <v>OK</v>
      </c>
      <c r="N134" s="344" t="str">
        <f>IF(SUM(N131:N133)=N130,"OK","STOP")</f>
        <v>OK</v>
      </c>
      <c r="O134" s="344" t="str">
        <f>IF(SUM(O131:O133)=O130,"OK","STOP")</f>
        <v>OK</v>
      </c>
    </row>
    <row r="135" spans="1:15" ht="12.75" hidden="1" x14ac:dyDescent="0.2">
      <c r="A135" s="648" t="str">
        <f t="shared" si="44"/>
        <v>Shpenzimet kapitale</v>
      </c>
      <c r="B135" s="968" t="str">
        <f t="shared" si="44"/>
        <v>230 / 231</v>
      </c>
      <c r="C135" s="969">
        <f t="shared" si="44"/>
        <v>0</v>
      </c>
      <c r="D135" s="970">
        <f t="shared" si="44"/>
        <v>0</v>
      </c>
      <c r="E135" s="129"/>
      <c r="F135" s="129"/>
      <c r="G135" s="129"/>
      <c r="H135" s="53"/>
      <c r="I135" s="421" t="str">
        <f>I96</f>
        <v>Shpjegimet teknike</v>
      </c>
      <c r="J135" s="10"/>
      <c r="K135" s="10"/>
      <c r="L135" s="10"/>
      <c r="M135" s="10"/>
      <c r="N135" s="10"/>
      <c r="O135" s="10"/>
    </row>
    <row r="136" spans="1:15" ht="12.75" hidden="1" x14ac:dyDescent="0.2">
      <c r="A136" s="124" t="str">
        <f t="shared" si="44"/>
        <v>Rezerva</v>
      </c>
      <c r="B136" s="941">
        <f t="shared" si="44"/>
        <v>609</v>
      </c>
      <c r="C136" s="942">
        <f t="shared" si="44"/>
        <v>0</v>
      </c>
      <c r="D136" s="943">
        <f t="shared" si="44"/>
        <v>0</v>
      </c>
      <c r="E136" s="37"/>
      <c r="F136" s="37"/>
      <c r="G136" s="37"/>
      <c r="H136" s="53"/>
      <c r="I136" s="419">
        <f>M109</f>
        <v>2022</v>
      </c>
      <c r="J136" s="983"/>
      <c r="K136" s="984"/>
      <c r="L136" s="984"/>
      <c r="M136" s="984"/>
      <c r="N136" s="984"/>
      <c r="O136" s="985"/>
    </row>
    <row r="137" spans="1:15" ht="12.75" hidden="1" x14ac:dyDescent="0.2">
      <c r="A137" s="124" t="str">
        <f t="shared" si="44"/>
        <v>Interesa per kredi direkte ose bono</v>
      </c>
      <c r="B137" s="971">
        <f t="shared" si="44"/>
        <v>650</v>
      </c>
      <c r="C137" s="972">
        <f t="shared" si="44"/>
        <v>0</v>
      </c>
      <c r="D137" s="973">
        <f t="shared" si="44"/>
        <v>0</v>
      </c>
      <c r="E137" s="37"/>
      <c r="F137" s="37"/>
      <c r="G137" s="37"/>
      <c r="H137" s="53"/>
      <c r="I137" s="420"/>
      <c r="J137" s="986"/>
      <c r="K137" s="987"/>
      <c r="L137" s="987"/>
      <c r="M137" s="987"/>
      <c r="N137" s="987"/>
      <c r="O137" s="988"/>
    </row>
    <row r="138" spans="1:15" ht="12.75" hidden="1" x14ac:dyDescent="0.2">
      <c r="A138" s="252" t="str">
        <f>A99</f>
        <v>Të tjera</v>
      </c>
      <c r="B138" s="941" t="str">
        <f>B99</f>
        <v>69 / ?</v>
      </c>
      <c r="C138" s="942">
        <f>C99</f>
        <v>0</v>
      </c>
      <c r="D138" s="439" t="str">
        <f>IF(OR(E138&lt;0,F138&lt;0,G138&lt;0),"STOP","OK!")</f>
        <v>OK!</v>
      </c>
      <c r="E138" s="130">
        <f>-E126+E111-(SUM(E128:E137))</f>
        <v>0</v>
      </c>
      <c r="F138" s="308">
        <f t="shared" ref="F138:G138" si="49">-F126+F111-(SUM(F128:F137))</f>
        <v>0</v>
      </c>
      <c r="G138" s="308">
        <f t="shared" si="49"/>
        <v>0</v>
      </c>
      <c r="H138" s="53"/>
      <c r="I138" s="419">
        <f>N109</f>
        <v>2023</v>
      </c>
      <c r="J138" s="983"/>
      <c r="K138" s="984"/>
      <c r="L138" s="984"/>
      <c r="M138" s="984"/>
      <c r="N138" s="984"/>
      <c r="O138" s="985"/>
    </row>
    <row r="139" spans="1:15" ht="12.75" hidden="1" x14ac:dyDescent="0.2">
      <c r="A139" s="124" t="str">
        <f>A100</f>
        <v>SHPENZIME KORRENTE</v>
      </c>
      <c r="B139" s="974"/>
      <c r="C139" s="975"/>
      <c r="D139" s="976"/>
      <c r="E139" s="129">
        <f>SUM(E128:E138)</f>
        <v>0</v>
      </c>
      <c r="F139" s="129">
        <f t="shared" ref="F139:G139" si="50">SUM(F128:F138)</f>
        <v>0</v>
      </c>
      <c r="G139" s="129">
        <f t="shared" si="50"/>
        <v>0</v>
      </c>
      <c r="H139" s="53"/>
      <c r="I139" s="420"/>
      <c r="J139" s="989"/>
      <c r="K139" s="990"/>
      <c r="L139" s="990"/>
      <c r="M139" s="990"/>
      <c r="N139" s="990"/>
      <c r="O139" s="991"/>
    </row>
    <row r="140" spans="1:15" ht="12.75" hidden="1" x14ac:dyDescent="0.2">
      <c r="A140" s="125"/>
      <c r="B140" s="210"/>
      <c r="C140" s="126"/>
      <c r="D140" s="126"/>
      <c r="E140" s="10"/>
      <c r="F140" s="10"/>
      <c r="G140" s="133"/>
      <c r="H140" s="53"/>
      <c r="I140" s="419">
        <f>O109</f>
        <v>2024</v>
      </c>
      <c r="J140" s="983"/>
      <c r="K140" s="984"/>
      <c r="L140" s="984"/>
      <c r="M140" s="984"/>
      <c r="N140" s="984"/>
      <c r="O140" s="985"/>
    </row>
    <row r="141" spans="1:15" ht="12.75" hidden="1" x14ac:dyDescent="0.2">
      <c r="A141" s="137" t="str">
        <f>A102</f>
        <v>SHPENZIME TË PRITSHME</v>
      </c>
      <c r="B141" s="34">
        <f>B111</f>
        <v>0</v>
      </c>
      <c r="C141" s="34">
        <f t="shared" ref="C141:D141" si="51">C111</f>
        <v>0</v>
      </c>
      <c r="D141" s="34">
        <f t="shared" si="51"/>
        <v>0</v>
      </c>
      <c r="E141" s="129">
        <f>E126+E139</f>
        <v>0</v>
      </c>
      <c r="F141" s="129">
        <f>F126+F139</f>
        <v>0</v>
      </c>
      <c r="G141" s="129">
        <f t="shared" ref="G141" si="52">G126+G139</f>
        <v>0</v>
      </c>
      <c r="H141" s="53"/>
      <c r="I141" s="420"/>
      <c r="J141" s="989"/>
      <c r="K141" s="990"/>
      <c r="L141" s="990"/>
      <c r="M141" s="990"/>
      <c r="N141" s="990"/>
      <c r="O141" s="991"/>
    </row>
    <row r="142" spans="1:15" ht="17.25" hidden="1" customHeight="1" x14ac:dyDescent="0.2"/>
    <row r="144" spans="1:15" ht="17.25" customHeight="1" x14ac:dyDescent="0.2">
      <c r="A144" s="213" t="str">
        <f t="shared" ref="A144:O144" si="53">A66</f>
        <v>Nënfunksioni 14</v>
      </c>
      <c r="B144" s="937" t="str">
        <f t="shared" si="53"/>
        <v>061 Urbanistika</v>
      </c>
      <c r="C144" s="937">
        <f t="shared" si="53"/>
        <v>0</v>
      </c>
      <c r="D144" s="937">
        <f t="shared" si="53"/>
        <v>0</v>
      </c>
      <c r="E144" s="937">
        <f t="shared" si="53"/>
        <v>0</v>
      </c>
      <c r="F144" s="937">
        <f t="shared" si="53"/>
        <v>0</v>
      </c>
      <c r="G144" s="937">
        <f t="shared" si="53"/>
        <v>0</v>
      </c>
      <c r="H144" s="937">
        <f t="shared" si="53"/>
        <v>0</v>
      </c>
      <c r="I144" s="937">
        <f t="shared" si="53"/>
        <v>0</v>
      </c>
      <c r="J144" s="937">
        <f t="shared" si="53"/>
        <v>0</v>
      </c>
      <c r="K144" s="937">
        <f t="shared" si="53"/>
        <v>0</v>
      </c>
      <c r="L144" s="937">
        <f t="shared" si="53"/>
        <v>0</v>
      </c>
      <c r="M144" s="937">
        <f t="shared" si="53"/>
        <v>0</v>
      </c>
      <c r="N144" s="937">
        <f t="shared" si="53"/>
        <v>0</v>
      </c>
      <c r="O144" s="937">
        <f t="shared" si="53"/>
        <v>0</v>
      </c>
    </row>
    <row r="145" spans="1:15" ht="17.25" customHeight="1" x14ac:dyDescent="0.2">
      <c r="A145" s="276" t="str">
        <f>A8</f>
        <v>Programi 14c</v>
      </c>
      <c r="B145" s="937">
        <f>C8</f>
        <v>0</v>
      </c>
      <c r="C145" s="937" t="e">
        <f>#REF!</f>
        <v>#REF!</v>
      </c>
      <c r="D145" s="937" t="e">
        <f>#REF!</f>
        <v>#REF!</v>
      </c>
      <c r="E145" s="937" t="e">
        <f>#REF!</f>
        <v>#REF!</v>
      </c>
      <c r="F145" s="937" t="e">
        <f>#REF!</f>
        <v>#REF!</v>
      </c>
      <c r="G145" s="937" t="e">
        <f>#REF!</f>
        <v>#REF!</v>
      </c>
      <c r="H145" s="937" t="e">
        <f>#REF!</f>
        <v>#REF!</v>
      </c>
      <c r="I145" s="937" t="e">
        <f>#REF!</f>
        <v>#REF!</v>
      </c>
      <c r="J145" s="937" t="e">
        <f>#REF!</f>
        <v>#REF!</v>
      </c>
      <c r="K145" s="937" t="e">
        <f>#REF!</f>
        <v>#REF!</v>
      </c>
      <c r="L145" s="937" t="e">
        <f>#REF!</f>
        <v>#REF!</v>
      </c>
      <c r="M145" s="937" t="e">
        <f>#REF!</f>
        <v>#REF!</v>
      </c>
      <c r="N145" s="937" t="e">
        <f>#REF!</f>
        <v>#REF!</v>
      </c>
      <c r="O145" s="937" t="e">
        <f>#REF!</f>
        <v>#REF!</v>
      </c>
    </row>
    <row r="146" spans="1:15" ht="17.25" customHeight="1" x14ac:dyDescent="0.2">
      <c r="A146" s="646">
        <f>'(B3) Struktura Funksionale'!B79</f>
        <v>0</v>
      </c>
      <c r="B146" s="568"/>
      <c r="C146" s="568"/>
      <c r="D146" s="568"/>
      <c r="E146" s="568"/>
      <c r="F146" s="568"/>
      <c r="G146" s="568"/>
      <c r="H146" s="568"/>
      <c r="I146" s="568"/>
      <c r="J146" s="568"/>
      <c r="K146" s="568"/>
      <c r="L146" s="568"/>
      <c r="M146" s="568"/>
      <c r="N146" s="568"/>
      <c r="O146" s="569"/>
    </row>
    <row r="147" spans="1:15" ht="22.5" customHeight="1" x14ac:dyDescent="0.2">
      <c r="A147" s="964" t="str">
        <f t="shared" ref="A147:G147" si="54">A69</f>
        <v>SHPENZIME TË PRITSHME</v>
      </c>
      <c r="B147" s="965">
        <f t="shared" si="54"/>
        <v>0</v>
      </c>
      <c r="C147" s="965">
        <f t="shared" si="54"/>
        <v>0</v>
      </c>
      <c r="D147" s="965">
        <f t="shared" si="54"/>
        <v>0</v>
      </c>
      <c r="E147" s="965">
        <f t="shared" si="54"/>
        <v>0</v>
      </c>
      <c r="F147" s="965">
        <f t="shared" si="54"/>
        <v>0</v>
      </c>
      <c r="G147" s="966">
        <f t="shared" si="54"/>
        <v>0</v>
      </c>
      <c r="H147" s="131"/>
      <c r="I147" s="967" t="str">
        <f t="shared" ref="I147:O147" si="55">I69</f>
        <v xml:space="preserve">TË ARDHURAT E PRITSHME </v>
      </c>
      <c r="J147" s="965">
        <f t="shared" si="55"/>
        <v>0</v>
      </c>
      <c r="K147" s="965">
        <f t="shared" si="55"/>
        <v>0</v>
      </c>
      <c r="L147" s="965">
        <f t="shared" si="55"/>
        <v>0</v>
      </c>
      <c r="M147" s="965">
        <f t="shared" si="55"/>
        <v>0</v>
      </c>
      <c r="N147" s="965">
        <f t="shared" si="55"/>
        <v>0</v>
      </c>
      <c r="O147" s="966">
        <f t="shared" si="55"/>
        <v>0</v>
      </c>
    </row>
    <row r="148" spans="1:15" ht="20.25" customHeight="1" x14ac:dyDescent="0.2">
      <c r="A148" s="211"/>
      <c r="B148" s="417">
        <f t="shared" ref="B148:G148" si="56">B70</f>
        <v>2019</v>
      </c>
      <c r="C148" s="417">
        <f t="shared" si="56"/>
        <v>2020</v>
      </c>
      <c r="D148" s="417">
        <f t="shared" si="56"/>
        <v>2021</v>
      </c>
      <c r="E148" s="251">
        <f t="shared" si="56"/>
        <v>2022</v>
      </c>
      <c r="F148" s="251">
        <f t="shared" si="56"/>
        <v>2023</v>
      </c>
      <c r="G148" s="251">
        <f t="shared" si="56"/>
        <v>2024</v>
      </c>
      <c r="H148" s="212"/>
      <c r="I148" s="307"/>
      <c r="J148" s="249">
        <f t="shared" ref="J148:O148" si="57">J70</f>
        <v>2019</v>
      </c>
      <c r="K148" s="249">
        <f t="shared" si="57"/>
        <v>2020</v>
      </c>
      <c r="L148" s="249">
        <f t="shared" si="57"/>
        <v>2021</v>
      </c>
      <c r="M148" s="250">
        <f t="shared" si="57"/>
        <v>2022</v>
      </c>
      <c r="N148" s="250">
        <f t="shared" si="57"/>
        <v>2023</v>
      </c>
      <c r="O148" s="250">
        <f t="shared" si="57"/>
        <v>2024</v>
      </c>
    </row>
    <row r="149" spans="1:15" ht="12.75" x14ac:dyDescent="0.2">
      <c r="A149" s="423"/>
      <c r="B149" s="427"/>
      <c r="C149" s="428"/>
      <c r="D149" s="426"/>
      <c r="E149" s="349"/>
      <c r="F149" s="349"/>
      <c r="G149" s="350"/>
      <c r="H149" s="131"/>
      <c r="I149" s="423"/>
      <c r="J149" s="349"/>
      <c r="K149" s="349"/>
      <c r="L149" s="349"/>
      <c r="M149" s="349"/>
      <c r="N149" s="349"/>
      <c r="O149" s="350"/>
    </row>
    <row r="150" spans="1:15" ht="12.75" x14ac:dyDescent="0.2">
      <c r="A150" s="137" t="str">
        <f>A72</f>
        <v>SHPENZIME TË PRITSHME</v>
      </c>
      <c r="B150" s="34">
        <f>VLOOKUP(A145,'(C1) Shpenzimet vitet e kaluara'!A$9:O$177,5,FALSE)</f>
        <v>0</v>
      </c>
      <c r="C150" s="34">
        <f>VLOOKUP(A145,'(C1) Shpenzimet vitet e kaluara'!A$9:O$177,9,FALSE)</f>
        <v>514152</v>
      </c>
      <c r="D150" s="34">
        <f>VLOOKUP(A145,'(C1) Shpenzimet vitet e kaluara'!A$9:O$177,13,FALSE)</f>
        <v>672929</v>
      </c>
      <c r="E150" s="37"/>
      <c r="F150" s="37"/>
      <c r="G150" s="37"/>
      <c r="I150" s="938" t="str">
        <f t="shared" ref="I150:O150" si="58">I72</f>
        <v>VLERËSIM I ARDHURAVE NGA TARIFAT</v>
      </c>
      <c r="J150" s="939">
        <f t="shared" si="58"/>
        <v>0</v>
      </c>
      <c r="K150" s="939">
        <f t="shared" si="58"/>
        <v>0</v>
      </c>
      <c r="L150" s="939">
        <f t="shared" si="58"/>
        <v>0</v>
      </c>
      <c r="M150" s="939">
        <f t="shared" si="58"/>
        <v>0</v>
      </c>
      <c r="N150" s="939">
        <f t="shared" si="58"/>
        <v>0</v>
      </c>
      <c r="O150" s="940">
        <f t="shared" si="58"/>
        <v>0</v>
      </c>
    </row>
    <row r="151" spans="1:15" ht="12.75" x14ac:dyDescent="0.2">
      <c r="A151" s="125"/>
      <c r="B151" s="210"/>
      <c r="C151" s="126"/>
      <c r="D151" s="126"/>
      <c r="E151" s="10"/>
      <c r="F151" s="10"/>
      <c r="G151" s="133"/>
      <c r="I151" s="137" t="str">
        <f>I73</f>
        <v>VLERËSIM I ARDHURAVE NGA TARIFAT</v>
      </c>
      <c r="J151" s="35">
        <f>VLOOKUP($A145,'(C1) Shpenzimet vitet e kaluara'!$A$9:$O$177,6,FALSE)</f>
        <v>0</v>
      </c>
      <c r="K151" s="35">
        <f>VLOOKUP($A145,'(C1) Shpenzimet vitet e kaluara'!$A$9:$O$177,10,FALSE)</f>
        <v>0</v>
      </c>
      <c r="L151" s="35">
        <f>VLOOKUP($A145,'(C1) Shpenzimet vitet e kaluara'!$A$9:$O$177,14,FALSE)</f>
        <v>0</v>
      </c>
      <c r="M151" s="37"/>
      <c r="N151" s="37"/>
      <c r="O151" s="37"/>
    </row>
    <row r="152" spans="1:15" ht="12.75" x14ac:dyDescent="0.2">
      <c r="A152" s="944" t="str">
        <f t="shared" ref="A152:G153" si="59">A74</f>
        <v>SHPENZIME TË PRITSHME</v>
      </c>
      <c r="B152" s="945">
        <f t="shared" si="59"/>
        <v>0</v>
      </c>
      <c r="C152" s="945">
        <f t="shared" si="59"/>
        <v>0</v>
      </c>
      <c r="D152" s="945">
        <f t="shared" si="59"/>
        <v>0</v>
      </c>
      <c r="E152" s="945">
        <f t="shared" si="59"/>
        <v>0</v>
      </c>
      <c r="F152" s="945">
        <f t="shared" si="59"/>
        <v>0</v>
      </c>
      <c r="G152" s="946">
        <f t="shared" si="59"/>
        <v>0</v>
      </c>
      <c r="H152" s="10"/>
    </row>
    <row r="153" spans="1:15" ht="12.75" x14ac:dyDescent="0.2">
      <c r="A153" s="938" t="str">
        <f t="shared" si="59"/>
        <v>KOSTO DIREKTE PËR PROJEKTET DHE SHPENZIMET KAPITALE</v>
      </c>
      <c r="B153" s="939">
        <f t="shared" si="59"/>
        <v>0</v>
      </c>
      <c r="C153" s="939">
        <f t="shared" si="59"/>
        <v>0</v>
      </c>
      <c r="D153" s="939">
        <f t="shared" si="59"/>
        <v>0</v>
      </c>
      <c r="E153" s="939">
        <f t="shared" si="59"/>
        <v>0</v>
      </c>
      <c r="F153" s="939">
        <f t="shared" si="59"/>
        <v>0</v>
      </c>
      <c r="G153" s="940">
        <f t="shared" si="59"/>
        <v>0</v>
      </c>
      <c r="H153" s="31"/>
      <c r="I153" s="938" t="str">
        <f t="shared" ref="I153:I158" si="60">I75</f>
        <v>VLERËSIMI I TË ARDHURAVE ME DESTINACION</v>
      </c>
      <c r="J153" s="939"/>
      <c r="K153" s="939"/>
      <c r="L153" s="939"/>
      <c r="M153" s="939"/>
      <c r="N153" s="939"/>
      <c r="O153" s="940"/>
    </row>
    <row r="154" spans="1:15" ht="12.75" x14ac:dyDescent="0.2">
      <c r="A154" s="124" t="str">
        <f t="shared" ref="A154:D176" si="61">A76</f>
        <v>Pagat</v>
      </c>
      <c r="B154" s="941">
        <f t="shared" si="61"/>
        <v>600</v>
      </c>
      <c r="C154" s="942">
        <f t="shared" si="61"/>
        <v>0</v>
      </c>
      <c r="D154" s="943">
        <f t="shared" si="61"/>
        <v>0</v>
      </c>
      <c r="E154" s="129"/>
      <c r="F154" s="129"/>
      <c r="G154" s="129"/>
      <c r="H154" s="31"/>
      <c r="I154" s="390" t="str">
        <f t="shared" si="60"/>
        <v>Transferta e kushtëzuar</v>
      </c>
      <c r="J154" s="387"/>
      <c r="K154" s="389"/>
      <c r="L154" s="388"/>
      <c r="M154" s="128"/>
      <c r="N154" s="128"/>
      <c r="O154" s="132"/>
    </row>
    <row r="155" spans="1:15" ht="12.75" x14ac:dyDescent="0.2">
      <c r="A155" s="124" t="str">
        <f t="shared" si="61"/>
        <v>Sigurimet Shoqërore</v>
      </c>
      <c r="B155" s="941">
        <f t="shared" si="61"/>
        <v>601</v>
      </c>
      <c r="C155" s="942">
        <f t="shared" si="61"/>
        <v>0</v>
      </c>
      <c r="D155" s="943">
        <f t="shared" si="61"/>
        <v>0</v>
      </c>
      <c r="E155" s="129"/>
      <c r="F155" s="129"/>
      <c r="G155" s="129"/>
      <c r="H155" s="31"/>
      <c r="I155" s="390" t="str">
        <f t="shared" si="60"/>
        <v>Trasferta Specifike</v>
      </c>
      <c r="J155" s="387"/>
      <c r="K155" s="389"/>
      <c r="L155" s="388"/>
      <c r="M155" s="128"/>
      <c r="N155" s="128"/>
      <c r="O155" s="132"/>
    </row>
    <row r="156" spans="1:15" ht="12.75" x14ac:dyDescent="0.2">
      <c r="A156" s="124" t="str">
        <f t="shared" si="61"/>
        <v>Mallra dhe shërbime</v>
      </c>
      <c r="B156" s="941">
        <f t="shared" si="61"/>
        <v>602</v>
      </c>
      <c r="C156" s="942">
        <f t="shared" si="61"/>
        <v>0</v>
      </c>
      <c r="D156" s="943">
        <f t="shared" si="61"/>
        <v>0</v>
      </c>
      <c r="E156" s="129"/>
      <c r="F156" s="129"/>
      <c r="G156" s="129"/>
      <c r="H156" s="53"/>
      <c r="I156" s="390" t="str">
        <f t="shared" si="60"/>
        <v>Trashëgimi me destinacion</v>
      </c>
      <c r="J156" s="387"/>
      <c r="K156" s="389"/>
      <c r="L156" s="388"/>
      <c r="M156" s="302">
        <f>VLOOKUP($A145,'(C4) Trashëgimi me destinacion'!$A$8:$F$168,4,FALSE)</f>
        <v>0</v>
      </c>
      <c r="N156" s="548">
        <f>VLOOKUP($A145,'(C4) Trashëgimi me destinacion'!$A$8:$F$168,5,FALSE)</f>
        <v>0</v>
      </c>
      <c r="O156" s="548">
        <f>VLOOKUP($A145,'(C4) Trashëgimi me destinacion'!$A$8:$F$168,6,FALSE)</f>
        <v>0</v>
      </c>
    </row>
    <row r="157" spans="1:15" ht="12.75" x14ac:dyDescent="0.2">
      <c r="A157" s="124" t="str">
        <f t="shared" si="61"/>
        <v>Subvencione</v>
      </c>
      <c r="B157" s="941">
        <f t="shared" si="61"/>
        <v>603</v>
      </c>
      <c r="C157" s="942">
        <f t="shared" si="61"/>
        <v>0</v>
      </c>
      <c r="D157" s="943">
        <f t="shared" si="61"/>
        <v>0</v>
      </c>
      <c r="E157" s="129"/>
      <c r="F157" s="129"/>
      <c r="G157" s="129"/>
      <c r="H157" s="8"/>
      <c r="I157" s="390" t="str">
        <f t="shared" si="60"/>
        <v>Burime të tjera (përfshirë gjobat)</v>
      </c>
      <c r="J157" s="387"/>
      <c r="K157" s="389"/>
      <c r="L157" s="388"/>
      <c r="M157" s="128"/>
      <c r="N157" s="128"/>
      <c r="O157" s="132"/>
    </row>
    <row r="158" spans="1:15" ht="12.75" x14ac:dyDescent="0.2">
      <c r="A158" s="124" t="str">
        <f t="shared" si="61"/>
        <v>Të tjera transferta korrente të brendshme</v>
      </c>
      <c r="B158" s="941">
        <f t="shared" si="61"/>
        <v>604</v>
      </c>
      <c r="C158" s="942">
        <f t="shared" si="61"/>
        <v>0</v>
      </c>
      <c r="D158" s="943">
        <f t="shared" si="61"/>
        <v>0</v>
      </c>
      <c r="E158" s="129"/>
      <c r="F158" s="129"/>
      <c r="G158" s="129"/>
      <c r="H158" s="53"/>
      <c r="I158" s="390" t="str">
        <f t="shared" si="60"/>
        <v>VLERËSIMI I TË ARDHURAVE ME DESTINACION</v>
      </c>
      <c r="J158" s="35">
        <f>VLOOKUP($A145,'(C1) Shpenzimet vitet e kaluara'!$A$9:$O$177,7,FALSE)</f>
        <v>0</v>
      </c>
      <c r="K158" s="35">
        <f>VLOOKUP($A145,'(C1) Shpenzimet vitet e kaluara'!$A$9:$O$177,11,FALSE)</f>
        <v>514152</v>
      </c>
      <c r="L158" s="35">
        <f>VLOOKUP($A145,'(C1) Shpenzimet vitet e kaluara'!$A$9:$O$177,15,FALSE)</f>
        <v>672929</v>
      </c>
      <c r="M158" s="129">
        <f>SUM(M154:M157)</f>
        <v>0</v>
      </c>
      <c r="N158" s="129">
        <f t="shared" ref="N158:O158" si="62">SUM(N154:N157)</f>
        <v>0</v>
      </c>
      <c r="O158" s="129">
        <f t="shared" si="62"/>
        <v>0</v>
      </c>
    </row>
    <row r="159" spans="1:15" ht="12.75" x14ac:dyDescent="0.2">
      <c r="A159" s="124" t="str">
        <f t="shared" si="61"/>
        <v>Transferta korrente të huaja</v>
      </c>
      <c r="B159" s="941">
        <f t="shared" si="61"/>
        <v>605</v>
      </c>
      <c r="C159" s="942">
        <f t="shared" si="61"/>
        <v>0</v>
      </c>
      <c r="D159" s="943">
        <f t="shared" si="61"/>
        <v>0</v>
      </c>
      <c r="E159" s="129"/>
      <c r="F159" s="129"/>
      <c r="G159" s="129"/>
      <c r="H159" s="53"/>
    </row>
    <row r="160" spans="1:15" ht="12.75" x14ac:dyDescent="0.2">
      <c r="A160" s="124" t="str">
        <f t="shared" si="61"/>
        <v>Transferta për Buxhetet Familiare dhe Individët</v>
      </c>
      <c r="B160" s="941">
        <f t="shared" si="61"/>
        <v>606</v>
      </c>
      <c r="C160" s="942">
        <f t="shared" si="61"/>
        <v>0</v>
      </c>
      <c r="D160" s="943">
        <f t="shared" si="61"/>
        <v>0</v>
      </c>
      <c r="E160" s="129"/>
      <c r="F160" s="129"/>
      <c r="G160" s="129"/>
      <c r="H160" s="53"/>
      <c r="I160" s="137" t="str">
        <f>I82</f>
        <v xml:space="preserve">TË ARDHURAT E PRITSHME </v>
      </c>
      <c r="J160" s="34">
        <f>J151+J158</f>
        <v>0</v>
      </c>
      <c r="K160" s="34">
        <f>K151+K158</f>
        <v>514152</v>
      </c>
      <c r="L160" s="34">
        <f>L151+L158</f>
        <v>672929</v>
      </c>
      <c r="M160" s="129">
        <f>M158+M151</f>
        <v>0</v>
      </c>
      <c r="N160" s="129">
        <f>N158+N151</f>
        <v>0</v>
      </c>
      <c r="O160" s="129">
        <f>O158+O151</f>
        <v>0</v>
      </c>
    </row>
    <row r="161" spans="1:15" ht="12.75" x14ac:dyDescent="0.2">
      <c r="A161" s="124" t="str">
        <f t="shared" si="61"/>
        <v>Shpenzimet kapitale</v>
      </c>
      <c r="B161" s="941" t="str">
        <f t="shared" si="61"/>
        <v>230 / 231</v>
      </c>
      <c r="C161" s="942">
        <f t="shared" si="61"/>
        <v>0</v>
      </c>
      <c r="D161" s="943">
        <f t="shared" si="61"/>
        <v>0</v>
      </c>
      <c r="E161" s="37"/>
      <c r="F161" s="37"/>
      <c r="G161" s="37"/>
      <c r="H161" s="53"/>
    </row>
    <row r="162" spans="1:15" ht="12.75" x14ac:dyDescent="0.2">
      <c r="A162" s="124" t="str">
        <f t="shared" si="61"/>
        <v>Rezerva</v>
      </c>
      <c r="B162" s="941">
        <f t="shared" si="61"/>
        <v>609</v>
      </c>
      <c r="C162" s="942">
        <f t="shared" si="61"/>
        <v>0</v>
      </c>
      <c r="D162" s="943">
        <f t="shared" si="61"/>
        <v>0</v>
      </c>
      <c r="E162" s="129"/>
      <c r="F162" s="129"/>
      <c r="G162" s="129"/>
      <c r="H162" s="53"/>
    </row>
    <row r="163" spans="1:15" ht="12.75" x14ac:dyDescent="0.2">
      <c r="A163" s="124" t="str">
        <f t="shared" si="61"/>
        <v>Interesa per kredi direkte ose bono</v>
      </c>
      <c r="B163" s="941">
        <f t="shared" si="61"/>
        <v>650</v>
      </c>
      <c r="C163" s="942">
        <f t="shared" si="61"/>
        <v>0</v>
      </c>
      <c r="D163" s="943">
        <f t="shared" si="61"/>
        <v>0</v>
      </c>
      <c r="E163" s="129"/>
      <c r="F163" s="129"/>
      <c r="G163" s="129"/>
      <c r="H163" s="53"/>
    </row>
    <row r="164" spans="1:15" ht="12.75" x14ac:dyDescent="0.2">
      <c r="A164" s="124" t="str">
        <f t="shared" si="61"/>
        <v>Të tjera</v>
      </c>
      <c r="B164" s="941" t="str">
        <f t="shared" si="61"/>
        <v>69 / ?</v>
      </c>
      <c r="C164" s="942">
        <f t="shared" si="61"/>
        <v>0</v>
      </c>
      <c r="D164" s="943">
        <f t="shared" si="61"/>
        <v>0</v>
      </c>
      <c r="E164" s="129"/>
      <c r="F164" s="129"/>
      <c r="G164" s="129"/>
      <c r="H164" s="53"/>
      <c r="I164" s="947" t="str">
        <f t="shared" ref="I164:O165" si="63">I86</f>
        <v>SHUMA E KËRKUAR NETO</v>
      </c>
      <c r="J164" s="948">
        <f t="shared" si="63"/>
        <v>0</v>
      </c>
      <c r="K164" s="948">
        <f t="shared" si="63"/>
        <v>0</v>
      </c>
      <c r="L164" s="948">
        <f t="shared" si="63"/>
        <v>0</v>
      </c>
      <c r="M164" s="948">
        <f t="shared" si="63"/>
        <v>0</v>
      </c>
      <c r="N164" s="948">
        <f t="shared" si="63"/>
        <v>0</v>
      </c>
      <c r="O164" s="949">
        <f t="shared" si="63"/>
        <v>0</v>
      </c>
    </row>
    <row r="165" spans="1:15" ht="12.75" customHeight="1" x14ac:dyDescent="0.2">
      <c r="A165" s="306" t="str">
        <f t="shared" si="61"/>
        <v>KOSTO DIREKTE PËR PROJEKTET DHE SHPENZIMET KAPITALE</v>
      </c>
      <c r="B165" s="941">
        <f t="shared" si="61"/>
        <v>0</v>
      </c>
      <c r="C165" s="942">
        <f t="shared" si="61"/>
        <v>0</v>
      </c>
      <c r="D165" s="943">
        <f t="shared" si="61"/>
        <v>0</v>
      </c>
      <c r="E165" s="129">
        <f>SUM(E154:E164)</f>
        <v>0</v>
      </c>
      <c r="F165" s="129">
        <f t="shared" ref="F165:G165" si="64">SUM(F154:F164)</f>
        <v>0</v>
      </c>
      <c r="G165" s="129">
        <f t="shared" si="64"/>
        <v>0</v>
      </c>
      <c r="H165" s="53"/>
      <c r="I165" s="950">
        <f t="shared" si="63"/>
        <v>0</v>
      </c>
      <c r="J165" s="951">
        <f t="shared" si="63"/>
        <v>0</v>
      </c>
      <c r="K165" s="951">
        <f t="shared" si="63"/>
        <v>0</v>
      </c>
      <c r="L165" s="951">
        <f t="shared" si="63"/>
        <v>0</v>
      </c>
      <c r="M165" s="951">
        <f t="shared" si="63"/>
        <v>0</v>
      </c>
      <c r="N165" s="951">
        <f t="shared" si="63"/>
        <v>0</v>
      </c>
      <c r="O165" s="952">
        <f t="shared" si="63"/>
        <v>0</v>
      </c>
    </row>
    <row r="166" spans="1:15" ht="12.75" x14ac:dyDescent="0.2">
      <c r="A166" s="938" t="str">
        <f t="shared" si="61"/>
        <v>SHPENZIME KORRENTE</v>
      </c>
      <c r="B166" s="939">
        <f t="shared" si="61"/>
        <v>0</v>
      </c>
      <c r="C166" s="939">
        <f t="shared" si="61"/>
        <v>0</v>
      </c>
      <c r="D166" s="939">
        <f t="shared" si="61"/>
        <v>0</v>
      </c>
      <c r="E166" s="939">
        <f>E88</f>
        <v>0</v>
      </c>
      <c r="F166" s="939">
        <f>F88</f>
        <v>0</v>
      </c>
      <c r="G166" s="940">
        <f>G88</f>
        <v>0</v>
      </c>
      <c r="H166" s="53"/>
      <c r="I166" s="17" t="str">
        <f>I88</f>
        <v>SHUMA E KËRKUAR NETO</v>
      </c>
      <c r="J166" s="18">
        <f t="shared" ref="J166:O166" si="65">B150-J160</f>
        <v>0</v>
      </c>
      <c r="K166" s="18">
        <f t="shared" si="65"/>
        <v>0</v>
      </c>
      <c r="L166" s="18">
        <f t="shared" si="65"/>
        <v>0</v>
      </c>
      <c r="M166" s="18">
        <f t="shared" si="65"/>
        <v>0</v>
      </c>
      <c r="N166" s="18">
        <f t="shared" si="65"/>
        <v>0</v>
      </c>
      <c r="O166" s="18">
        <f t="shared" si="65"/>
        <v>0</v>
      </c>
    </row>
    <row r="167" spans="1:15" ht="12.75" x14ac:dyDescent="0.2">
      <c r="A167" s="124" t="str">
        <f t="shared" si="61"/>
        <v>Pagat</v>
      </c>
      <c r="B167" s="941">
        <f t="shared" si="61"/>
        <v>600</v>
      </c>
      <c r="C167" s="942">
        <f t="shared" si="61"/>
        <v>0</v>
      </c>
      <c r="D167" s="943">
        <f t="shared" si="61"/>
        <v>0</v>
      </c>
      <c r="E167" s="37"/>
      <c r="F167" s="37"/>
      <c r="G167" s="37"/>
      <c r="H167" s="53"/>
      <c r="I167" s="53"/>
      <c r="J167" s="53"/>
      <c r="K167" s="53"/>
      <c r="L167" s="14"/>
      <c r="M167" s="54"/>
    </row>
    <row r="168" spans="1:15" ht="12.75" x14ac:dyDescent="0.2">
      <c r="A168" s="124" t="str">
        <f t="shared" si="61"/>
        <v>Sigurimet Shoqërore</v>
      </c>
      <c r="B168" s="941">
        <f t="shared" si="61"/>
        <v>601</v>
      </c>
      <c r="C168" s="942">
        <f t="shared" si="61"/>
        <v>0</v>
      </c>
      <c r="D168" s="943">
        <f t="shared" si="61"/>
        <v>0</v>
      </c>
      <c r="E168" s="37"/>
      <c r="F168" s="37"/>
      <c r="G168" s="37"/>
      <c r="H168" s="53"/>
    </row>
    <row r="169" spans="1:15" ht="12.75" x14ac:dyDescent="0.2">
      <c r="A169" s="124" t="str">
        <f t="shared" si="61"/>
        <v>Mallra dhe shërbime</v>
      </c>
      <c r="B169" s="941">
        <f t="shared" si="61"/>
        <v>602</v>
      </c>
      <c r="C169" s="942">
        <f t="shared" si="61"/>
        <v>0</v>
      </c>
      <c r="D169" s="943">
        <f t="shared" si="61"/>
        <v>0</v>
      </c>
      <c r="E169" s="37"/>
      <c r="F169" s="37"/>
      <c r="G169" s="37"/>
      <c r="H169" s="53"/>
      <c r="I169" s="252" t="str">
        <f>I130</f>
        <v>Angazhimet</v>
      </c>
      <c r="J169" s="1002" t="str">
        <f>J130</f>
        <v>Vlera Totale për Aktivitet</v>
      </c>
      <c r="K169" s="1003"/>
      <c r="L169" s="1004"/>
      <c r="M169" s="129">
        <f>VLOOKUP($A145,'(C5) Angazhimet'!$A$8:$F$168,4,FALSE)</f>
        <v>0</v>
      </c>
      <c r="N169" s="129">
        <f>VLOOKUP($A145,'(C5) Angazhimet'!$A$8:$F$168,5,FALSE)</f>
        <v>0</v>
      </c>
      <c r="O169" s="129">
        <f>VLOOKUP($A145,'(C5) Angazhimet'!$A$8:$F$168,6,FALSE)</f>
        <v>0</v>
      </c>
    </row>
    <row r="170" spans="1:15" ht="12.75" x14ac:dyDescent="0.2">
      <c r="A170" s="124" t="str">
        <f t="shared" si="61"/>
        <v>Subvencione</v>
      </c>
      <c r="B170" s="941">
        <f t="shared" si="61"/>
        <v>603</v>
      </c>
      <c r="C170" s="942">
        <f t="shared" si="61"/>
        <v>0</v>
      </c>
      <c r="D170" s="943">
        <f t="shared" si="61"/>
        <v>0</v>
      </c>
      <c r="E170" s="37"/>
      <c r="F170" s="37"/>
      <c r="G170" s="37"/>
      <c r="H170" s="53"/>
      <c r="I170" s="318" t="str">
        <f>I131</f>
        <v>Qëllime</v>
      </c>
      <c r="J170" s="1002" t="str">
        <f>J131</f>
        <v>Shpenzimet kapitale</v>
      </c>
      <c r="K170" s="1003"/>
      <c r="L170" s="1004"/>
      <c r="M170" s="128"/>
      <c r="N170" s="128"/>
      <c r="O170" s="132"/>
    </row>
    <row r="171" spans="1:15" ht="12.75" x14ac:dyDescent="0.2">
      <c r="A171" s="124" t="str">
        <f t="shared" si="61"/>
        <v>Të tjera transferta korrente të brendshme</v>
      </c>
      <c r="B171" s="941">
        <f t="shared" si="61"/>
        <v>604</v>
      </c>
      <c r="C171" s="942">
        <f t="shared" si="61"/>
        <v>0</v>
      </c>
      <c r="D171" s="943">
        <f t="shared" si="61"/>
        <v>0</v>
      </c>
      <c r="E171" s="37"/>
      <c r="F171" s="37"/>
      <c r="G171" s="37"/>
      <c r="H171" s="53"/>
      <c r="I171" s="315"/>
      <c r="J171" s="1002" t="str">
        <f>J132</f>
        <v>Mallra dhe shërbime</v>
      </c>
      <c r="K171" s="1003"/>
      <c r="L171" s="1004"/>
      <c r="M171" s="128"/>
      <c r="N171" s="128"/>
      <c r="O171" s="132"/>
    </row>
    <row r="172" spans="1:15" ht="12.75" x14ac:dyDescent="0.2">
      <c r="A172" s="124" t="str">
        <f t="shared" si="61"/>
        <v>Transferta korrente të huaja</v>
      </c>
      <c r="B172" s="941">
        <f t="shared" si="61"/>
        <v>605</v>
      </c>
      <c r="C172" s="942">
        <f t="shared" si="61"/>
        <v>0</v>
      </c>
      <c r="D172" s="943">
        <f t="shared" si="61"/>
        <v>0</v>
      </c>
      <c r="E172" s="37"/>
      <c r="F172" s="37"/>
      <c r="G172" s="37"/>
      <c r="H172" s="53"/>
      <c r="I172" s="315"/>
      <c r="J172" s="1002" t="str">
        <f>J133</f>
        <v>Qëllime të mëtejshme</v>
      </c>
      <c r="K172" s="1003"/>
      <c r="L172" s="1004"/>
      <c r="M172" s="128"/>
      <c r="N172" s="128"/>
      <c r="O172" s="132"/>
    </row>
    <row r="173" spans="1:15" ht="12.75" x14ac:dyDescent="0.2">
      <c r="A173" s="124" t="str">
        <f t="shared" si="61"/>
        <v>Transferta për Buxhetet Familiare dhe Individët</v>
      </c>
      <c r="B173" s="941">
        <f t="shared" si="61"/>
        <v>606</v>
      </c>
      <c r="C173" s="942">
        <f t="shared" si="61"/>
        <v>0</v>
      </c>
      <c r="D173" s="943">
        <f t="shared" si="61"/>
        <v>0</v>
      </c>
      <c r="E173" s="37"/>
      <c r="F173" s="37"/>
      <c r="G173" s="37"/>
      <c r="H173" s="53"/>
      <c r="I173" s="315"/>
      <c r="J173" s="998"/>
      <c r="K173" s="998"/>
      <c r="L173" s="998"/>
      <c r="M173" s="344" t="str">
        <f>IF(SUM(M170:M172)=M169,"OK","STOP")</f>
        <v>OK</v>
      </c>
      <c r="N173" s="344" t="str">
        <f>IF(SUM(N170:N172)=N169,"OK","STOP")</f>
        <v>OK</v>
      </c>
      <c r="O173" s="344" t="str">
        <f>IF(SUM(O170:O172)=O169,"OK","STOP")</f>
        <v>OK</v>
      </c>
    </row>
    <row r="174" spans="1:15" ht="12.75" x14ac:dyDescent="0.2">
      <c r="A174" s="648" t="str">
        <f t="shared" si="61"/>
        <v>Shpenzimet kapitale</v>
      </c>
      <c r="B174" s="968" t="str">
        <f t="shared" si="61"/>
        <v>230 / 231</v>
      </c>
      <c r="C174" s="969">
        <f t="shared" si="61"/>
        <v>0</v>
      </c>
      <c r="D174" s="970">
        <f t="shared" si="61"/>
        <v>0</v>
      </c>
      <c r="E174" s="129"/>
      <c r="F174" s="129"/>
      <c r="G174" s="129"/>
      <c r="H174" s="53"/>
      <c r="I174" s="421" t="str">
        <f>I96</f>
        <v>Shpjegimet teknike</v>
      </c>
      <c r="J174" s="10"/>
      <c r="K174" s="10"/>
      <c r="L174" s="10"/>
      <c r="M174" s="10"/>
      <c r="N174" s="10"/>
      <c r="O174" s="10"/>
    </row>
    <row r="175" spans="1:15" ht="12.75" x14ac:dyDescent="0.2">
      <c r="A175" s="124" t="str">
        <f t="shared" si="61"/>
        <v>Rezerva</v>
      </c>
      <c r="B175" s="941">
        <f t="shared" si="61"/>
        <v>609</v>
      </c>
      <c r="C175" s="942">
        <f t="shared" si="61"/>
        <v>0</v>
      </c>
      <c r="D175" s="943">
        <f t="shared" si="61"/>
        <v>0</v>
      </c>
      <c r="E175" s="37"/>
      <c r="F175" s="37"/>
      <c r="G175" s="37"/>
      <c r="H175" s="53"/>
      <c r="I175" s="419">
        <f>M148</f>
        <v>2022</v>
      </c>
      <c r="J175" s="983"/>
      <c r="K175" s="984"/>
      <c r="L175" s="984"/>
      <c r="M175" s="984"/>
      <c r="N175" s="984"/>
      <c r="O175" s="985"/>
    </row>
    <row r="176" spans="1:15" ht="12.75" x14ac:dyDescent="0.2">
      <c r="A176" s="124" t="str">
        <f t="shared" si="61"/>
        <v>Interesa per kredi direkte ose bono</v>
      </c>
      <c r="B176" s="971">
        <f t="shared" si="61"/>
        <v>650</v>
      </c>
      <c r="C176" s="972">
        <f t="shared" si="61"/>
        <v>0</v>
      </c>
      <c r="D176" s="973">
        <f t="shared" si="61"/>
        <v>0</v>
      </c>
      <c r="E176" s="37"/>
      <c r="F176" s="37"/>
      <c r="G176" s="37"/>
      <c r="H176" s="53"/>
      <c r="I176" s="420"/>
      <c r="J176" s="986"/>
      <c r="K176" s="987"/>
      <c r="L176" s="987"/>
      <c r="M176" s="987"/>
      <c r="N176" s="987"/>
      <c r="O176" s="988"/>
    </row>
    <row r="177" spans="1:15" ht="12.75" x14ac:dyDescent="0.2">
      <c r="A177" s="252" t="str">
        <f>A99</f>
        <v>Të tjera</v>
      </c>
      <c r="B177" s="941" t="str">
        <f>B99</f>
        <v>69 / ?</v>
      </c>
      <c r="C177" s="942">
        <f>C99</f>
        <v>0</v>
      </c>
      <c r="D177" s="439" t="str">
        <f>IF(OR(E177&lt;0,F177&lt;0,G177&lt;0),"STOP","OK!")</f>
        <v>OK!</v>
      </c>
      <c r="E177" s="130">
        <f>-E165+E150-(SUM(E167:E176))</f>
        <v>0</v>
      </c>
      <c r="F177" s="308">
        <f t="shared" ref="F177:G177" si="66">-F165+F150-(SUM(F167:F176))</f>
        <v>0</v>
      </c>
      <c r="G177" s="308">
        <f t="shared" si="66"/>
        <v>0</v>
      </c>
      <c r="H177" s="53"/>
      <c r="I177" s="419">
        <f>N148</f>
        <v>2023</v>
      </c>
      <c r="J177" s="983"/>
      <c r="K177" s="984"/>
      <c r="L177" s="984"/>
      <c r="M177" s="984"/>
      <c r="N177" s="984"/>
      <c r="O177" s="985"/>
    </row>
    <row r="178" spans="1:15" ht="12.75" x14ac:dyDescent="0.2">
      <c r="A178" s="124" t="str">
        <f>A100</f>
        <v>SHPENZIME KORRENTE</v>
      </c>
      <c r="B178" s="974"/>
      <c r="C178" s="975"/>
      <c r="D178" s="976"/>
      <c r="E178" s="129">
        <f>SUM(E167:E177)</f>
        <v>0</v>
      </c>
      <c r="F178" s="129">
        <f t="shared" ref="F178:G178" si="67">SUM(F167:F177)</f>
        <v>0</v>
      </c>
      <c r="G178" s="129">
        <f t="shared" si="67"/>
        <v>0</v>
      </c>
      <c r="H178" s="53"/>
      <c r="I178" s="420"/>
      <c r="J178" s="989"/>
      <c r="K178" s="990"/>
      <c r="L178" s="990"/>
      <c r="M178" s="990"/>
      <c r="N178" s="990"/>
      <c r="O178" s="991"/>
    </row>
    <row r="179" spans="1:15" ht="12.75" x14ac:dyDescent="0.2">
      <c r="A179" s="125"/>
      <c r="B179" s="210"/>
      <c r="C179" s="126"/>
      <c r="D179" s="126"/>
      <c r="E179" s="10"/>
      <c r="F179" s="10"/>
      <c r="G179" s="133"/>
      <c r="H179" s="53"/>
      <c r="I179" s="419">
        <f>O148</f>
        <v>2024</v>
      </c>
      <c r="J179" s="983"/>
      <c r="K179" s="984"/>
      <c r="L179" s="984"/>
      <c r="M179" s="984"/>
      <c r="N179" s="984"/>
      <c r="O179" s="985"/>
    </row>
    <row r="180" spans="1:15" ht="12.75" x14ac:dyDescent="0.2">
      <c r="A180" s="137" t="str">
        <f>A102</f>
        <v>SHPENZIME TË PRITSHME</v>
      </c>
      <c r="B180" s="34">
        <f>B150</f>
        <v>0</v>
      </c>
      <c r="C180" s="34">
        <f t="shared" ref="C180:D180" si="68">C150</f>
        <v>514152</v>
      </c>
      <c r="D180" s="34">
        <f t="shared" si="68"/>
        <v>672929</v>
      </c>
      <c r="E180" s="129">
        <f>E165+E178</f>
        <v>0</v>
      </c>
      <c r="F180" s="129">
        <f>F165+F178</f>
        <v>0</v>
      </c>
      <c r="G180" s="129">
        <f t="shared" ref="G180" si="69">G165+G178</f>
        <v>0</v>
      </c>
      <c r="H180" s="53"/>
      <c r="I180" s="420"/>
      <c r="J180" s="989"/>
      <c r="K180" s="990"/>
      <c r="L180" s="990"/>
      <c r="M180" s="990"/>
      <c r="N180" s="990"/>
      <c r="O180" s="991"/>
    </row>
    <row r="181" spans="1:15" ht="12.75" x14ac:dyDescent="0.2"/>
    <row r="182" spans="1:15" ht="12.75" x14ac:dyDescent="0.2"/>
    <row r="183" spans="1:15" ht="18.75" hidden="1" x14ac:dyDescent="0.2">
      <c r="A183" s="213"/>
      <c r="B183" s="937"/>
      <c r="C183" s="937"/>
      <c r="D183" s="937"/>
      <c r="E183" s="937"/>
      <c r="F183" s="937"/>
      <c r="G183" s="937"/>
      <c r="H183" s="937"/>
      <c r="I183" s="937"/>
      <c r="J183" s="937"/>
      <c r="K183" s="937"/>
      <c r="L183" s="937"/>
      <c r="M183" s="937"/>
      <c r="N183" s="937"/>
      <c r="O183" s="937"/>
    </row>
    <row r="184" spans="1:15" ht="18.75" hidden="1" x14ac:dyDescent="0.2">
      <c r="A184" s="276"/>
      <c r="B184" s="937"/>
      <c r="C184" s="937"/>
      <c r="D184" s="937"/>
      <c r="E184" s="937"/>
      <c r="F184" s="937"/>
      <c r="G184" s="937"/>
      <c r="H184" s="937"/>
      <c r="I184" s="937"/>
      <c r="J184" s="937"/>
      <c r="K184" s="937"/>
      <c r="L184" s="937"/>
      <c r="M184" s="937"/>
      <c r="N184" s="937"/>
      <c r="O184" s="937"/>
    </row>
    <row r="185" spans="1:15" ht="22.5" hidden="1" customHeight="1" x14ac:dyDescent="0.2">
      <c r="A185" s="933"/>
      <c r="B185" s="934"/>
      <c r="C185" s="934"/>
      <c r="D185" s="934"/>
      <c r="E185" s="934"/>
      <c r="F185" s="934"/>
      <c r="G185" s="954"/>
      <c r="H185" s="131"/>
      <c r="I185" s="955"/>
      <c r="J185" s="934"/>
      <c r="K185" s="934"/>
      <c r="L185" s="934"/>
      <c r="M185" s="934"/>
      <c r="N185" s="934"/>
      <c r="O185" s="954"/>
    </row>
    <row r="186" spans="1:15" ht="21.75" hidden="1" customHeight="1" x14ac:dyDescent="0.2">
      <c r="A186" s="211"/>
      <c r="B186" s="417"/>
      <c r="C186" s="417"/>
      <c r="D186" s="417"/>
      <c r="E186" s="251"/>
      <c r="F186" s="251"/>
      <c r="G186" s="251"/>
      <c r="H186" s="212"/>
      <c r="I186" s="414"/>
      <c r="J186" s="417"/>
      <c r="K186" s="417"/>
      <c r="L186" s="417"/>
      <c r="M186" s="251"/>
      <c r="N186" s="251"/>
      <c r="O186" s="251"/>
    </row>
    <row r="187" spans="1:15" ht="12.75" hidden="1" x14ac:dyDescent="0.2">
      <c r="A187" s="431"/>
      <c r="B187" s="424"/>
      <c r="C187" s="347"/>
      <c r="D187" s="348"/>
      <c r="E187" s="432"/>
      <c r="F187" s="432"/>
      <c r="G187" s="433"/>
      <c r="H187" s="131"/>
      <c r="I187" s="346"/>
      <c r="J187" s="962"/>
      <c r="K187" s="962"/>
      <c r="L187" s="429"/>
      <c r="M187" s="429"/>
      <c r="N187" s="429"/>
      <c r="O187" s="430"/>
    </row>
    <row r="188" spans="1:15" ht="12.75" hidden="1" x14ac:dyDescent="0.2">
      <c r="A188" s="137"/>
      <c r="B188" s="34"/>
      <c r="C188" s="34"/>
      <c r="D188" s="34"/>
      <c r="E188" s="37"/>
      <c r="F188" s="37"/>
      <c r="G188" s="37"/>
      <c r="H188" s="131"/>
      <c r="I188" s="938"/>
      <c r="J188" s="939"/>
      <c r="K188" s="939"/>
      <c r="L188" s="939"/>
      <c r="M188" s="939"/>
      <c r="N188" s="939"/>
      <c r="O188" s="940"/>
    </row>
    <row r="189" spans="1:15" ht="12.75" hidden="1" x14ac:dyDescent="0.2">
      <c r="A189" s="125"/>
      <c r="B189" s="210"/>
      <c r="C189" s="126"/>
      <c r="D189" s="126"/>
      <c r="E189" s="10"/>
      <c r="F189" s="10"/>
      <c r="G189" s="133"/>
      <c r="H189" s="10"/>
      <c r="I189" s="137"/>
      <c r="J189" s="35"/>
      <c r="K189" s="35"/>
      <c r="L189" s="35"/>
      <c r="M189" s="37"/>
      <c r="N189" s="37"/>
      <c r="O189" s="37"/>
    </row>
    <row r="190" spans="1:15" ht="12.75" hidden="1" x14ac:dyDescent="0.2">
      <c r="A190" s="944"/>
      <c r="B190" s="945"/>
      <c r="C190" s="945"/>
      <c r="D190" s="945"/>
      <c r="E190" s="945"/>
      <c r="F190" s="945"/>
      <c r="G190" s="946"/>
      <c r="H190" s="10"/>
    </row>
    <row r="191" spans="1:15" ht="12.75" hidden="1" x14ac:dyDescent="0.2">
      <c r="A191" s="938"/>
      <c r="B191" s="939"/>
      <c r="C191" s="939"/>
      <c r="D191" s="939"/>
      <c r="E191" s="939"/>
      <c r="F191" s="939"/>
      <c r="G191" s="940"/>
      <c r="H191" s="31"/>
      <c r="I191" s="938"/>
      <c r="J191" s="939"/>
      <c r="K191" s="939"/>
      <c r="L191" s="939"/>
      <c r="M191" s="939"/>
      <c r="N191" s="939"/>
      <c r="O191" s="940"/>
    </row>
    <row r="192" spans="1:15" ht="12.75" hidden="1" x14ac:dyDescent="0.2">
      <c r="A192" s="124"/>
      <c r="B192" s="941"/>
      <c r="C192" s="942"/>
      <c r="D192" s="943"/>
      <c r="E192" s="37"/>
      <c r="F192" s="37"/>
      <c r="G192" s="37"/>
      <c r="H192" s="31"/>
      <c r="I192" s="390"/>
      <c r="J192" s="387"/>
      <c r="K192" s="389"/>
      <c r="L192" s="388"/>
      <c r="M192" s="128"/>
      <c r="N192" s="128"/>
      <c r="O192" s="132"/>
    </row>
    <row r="193" spans="1:15" ht="12.75" hidden="1" x14ac:dyDescent="0.2">
      <c r="A193" s="124"/>
      <c r="B193" s="941"/>
      <c r="C193" s="942"/>
      <c r="D193" s="943"/>
      <c r="E193" s="37"/>
      <c r="F193" s="37"/>
      <c r="G193" s="37"/>
      <c r="H193" s="31"/>
      <c r="I193" s="390"/>
      <c r="J193" s="387"/>
      <c r="K193" s="389"/>
      <c r="L193" s="388"/>
      <c r="M193" s="128"/>
      <c r="N193" s="128"/>
      <c r="O193" s="132"/>
    </row>
    <row r="194" spans="1:15" ht="12.75" hidden="1" x14ac:dyDescent="0.2">
      <c r="A194" s="124"/>
      <c r="B194" s="941"/>
      <c r="C194" s="942"/>
      <c r="D194" s="943"/>
      <c r="E194" s="37"/>
      <c r="F194" s="37"/>
      <c r="G194" s="37"/>
      <c r="H194" s="53"/>
      <c r="I194" s="390"/>
      <c r="J194" s="387"/>
      <c r="K194" s="389"/>
      <c r="L194" s="388"/>
      <c r="M194" s="302"/>
      <c r="N194" s="548"/>
      <c r="O194" s="548"/>
    </row>
    <row r="195" spans="1:15" ht="12.75" hidden="1" x14ac:dyDescent="0.2">
      <c r="A195" s="124"/>
      <c r="B195" s="941"/>
      <c r="C195" s="942"/>
      <c r="D195" s="943"/>
      <c r="E195" s="37"/>
      <c r="F195" s="37"/>
      <c r="G195" s="37"/>
      <c r="H195" s="8"/>
      <c r="I195" s="390"/>
      <c r="J195" s="387"/>
      <c r="K195" s="389"/>
      <c r="L195" s="388"/>
      <c r="M195" s="128"/>
      <c r="N195" s="128"/>
      <c r="O195" s="132"/>
    </row>
    <row r="196" spans="1:15" ht="12.75" hidden="1" x14ac:dyDescent="0.2">
      <c r="A196" s="124"/>
      <c r="B196" s="941"/>
      <c r="C196" s="942"/>
      <c r="D196" s="943"/>
      <c r="E196" s="37"/>
      <c r="F196" s="37"/>
      <c r="G196" s="37"/>
      <c r="H196" s="53"/>
      <c r="I196" s="390"/>
      <c r="J196" s="35"/>
      <c r="K196" s="35"/>
      <c r="L196" s="35"/>
      <c r="M196" s="129"/>
      <c r="N196" s="129"/>
      <c r="O196" s="129"/>
    </row>
    <row r="197" spans="1:15" ht="12.75" hidden="1" x14ac:dyDescent="0.2">
      <c r="A197" s="124"/>
      <c r="B197" s="941"/>
      <c r="C197" s="942"/>
      <c r="D197" s="943"/>
      <c r="E197" s="37"/>
      <c r="F197" s="37"/>
      <c r="G197" s="37"/>
      <c r="H197" s="53"/>
    </row>
    <row r="198" spans="1:15" ht="12.75" hidden="1" x14ac:dyDescent="0.2">
      <c r="A198" s="124"/>
      <c r="B198" s="941"/>
      <c r="C198" s="942"/>
      <c r="D198" s="943"/>
      <c r="E198" s="37"/>
      <c r="F198" s="37"/>
      <c r="G198" s="37"/>
      <c r="H198" s="53"/>
      <c r="I198" s="137"/>
      <c r="J198" s="34"/>
      <c r="K198" s="34"/>
      <c r="L198" s="34"/>
      <c r="M198" s="129"/>
      <c r="N198" s="129"/>
      <c r="O198" s="129"/>
    </row>
    <row r="199" spans="1:15" ht="12.75" hidden="1" x14ac:dyDescent="0.2">
      <c r="A199" s="124"/>
      <c r="B199" s="941"/>
      <c r="C199" s="942"/>
      <c r="D199" s="943"/>
      <c r="E199" s="37"/>
      <c r="F199" s="37"/>
      <c r="G199" s="37"/>
      <c r="H199" s="53"/>
    </row>
    <row r="200" spans="1:15" ht="12.75" hidden="1" x14ac:dyDescent="0.2">
      <c r="A200" s="124"/>
      <c r="B200" s="941"/>
      <c r="C200" s="942"/>
      <c r="D200" s="943"/>
      <c r="E200" s="37"/>
      <c r="F200" s="37"/>
      <c r="G200" s="37"/>
      <c r="H200" s="53"/>
    </row>
    <row r="201" spans="1:15" ht="12.75" hidden="1" x14ac:dyDescent="0.2">
      <c r="A201" s="124"/>
      <c r="B201" s="941"/>
      <c r="C201" s="942"/>
      <c r="D201" s="943"/>
      <c r="E201" s="37"/>
      <c r="F201" s="37"/>
      <c r="G201" s="37"/>
      <c r="H201" s="53"/>
    </row>
    <row r="202" spans="1:15" ht="12.75" hidden="1" x14ac:dyDescent="0.2">
      <c r="A202" s="124"/>
      <c r="B202" s="941"/>
      <c r="C202" s="942"/>
      <c r="D202" s="943"/>
      <c r="E202" s="37"/>
      <c r="F202" s="37"/>
      <c r="G202" s="37"/>
      <c r="H202" s="53"/>
      <c r="I202" s="947"/>
      <c r="J202" s="948"/>
      <c r="K202" s="948"/>
      <c r="L202" s="948"/>
      <c r="M202" s="948"/>
      <c r="N202" s="948"/>
      <c r="O202" s="949"/>
    </row>
    <row r="203" spans="1:15" ht="12.75" hidden="1" customHeight="1" x14ac:dyDescent="0.2">
      <c r="A203" s="306"/>
      <c r="B203" s="941"/>
      <c r="C203" s="942"/>
      <c r="D203" s="943"/>
      <c r="E203" s="129"/>
      <c r="F203" s="129"/>
      <c r="G203" s="129"/>
      <c r="H203" s="53"/>
      <c r="I203" s="950"/>
      <c r="J203" s="951"/>
      <c r="K203" s="951"/>
      <c r="L203" s="951"/>
      <c r="M203" s="951"/>
      <c r="N203" s="951"/>
      <c r="O203" s="952"/>
    </row>
    <row r="204" spans="1:15" ht="12.75" hidden="1" x14ac:dyDescent="0.2">
      <c r="A204" s="938"/>
      <c r="B204" s="939"/>
      <c r="C204" s="939"/>
      <c r="D204" s="939"/>
      <c r="E204" s="939"/>
      <c r="F204" s="939"/>
      <c r="G204" s="940"/>
      <c r="H204" s="53"/>
      <c r="I204" s="17"/>
      <c r="J204" s="18"/>
      <c r="K204" s="18"/>
      <c r="L204" s="18"/>
      <c r="M204" s="18"/>
      <c r="N204" s="18"/>
      <c r="O204" s="18"/>
    </row>
    <row r="205" spans="1:15" ht="12.75" hidden="1" x14ac:dyDescent="0.2">
      <c r="A205" s="124"/>
      <c r="B205" s="941"/>
      <c r="C205" s="942"/>
      <c r="D205" s="943"/>
      <c r="E205" s="37"/>
      <c r="F205" s="37"/>
      <c r="G205" s="37"/>
      <c r="H205" s="53"/>
      <c r="I205" s="53"/>
      <c r="J205" s="53"/>
      <c r="K205" s="53"/>
      <c r="L205" s="14"/>
      <c r="M205" s="54"/>
    </row>
    <row r="206" spans="1:15" ht="12.75" hidden="1" x14ac:dyDescent="0.2">
      <c r="A206" s="124"/>
      <c r="B206" s="941"/>
      <c r="C206" s="942"/>
      <c r="D206" s="943"/>
      <c r="E206" s="37"/>
      <c r="F206" s="37"/>
      <c r="G206" s="37"/>
      <c r="H206" s="53"/>
    </row>
    <row r="207" spans="1:15" ht="12.75" hidden="1" x14ac:dyDescent="0.2">
      <c r="A207" s="124"/>
      <c r="B207" s="941"/>
      <c r="C207" s="942"/>
      <c r="D207" s="943"/>
      <c r="E207" s="37"/>
      <c r="F207" s="37"/>
      <c r="G207" s="37"/>
      <c r="H207" s="53"/>
      <c r="I207" s="252"/>
      <c r="J207" s="1002"/>
      <c r="K207" s="1003"/>
      <c r="L207" s="1004"/>
      <c r="M207" s="129"/>
      <c r="N207" s="129"/>
      <c r="O207" s="129"/>
    </row>
    <row r="208" spans="1:15" ht="12.75" hidden="1" x14ac:dyDescent="0.2">
      <c r="A208" s="124"/>
      <c r="B208" s="941"/>
      <c r="C208" s="942"/>
      <c r="D208" s="943"/>
      <c r="E208" s="37"/>
      <c r="F208" s="37"/>
      <c r="G208" s="37"/>
      <c r="H208" s="53"/>
      <c r="I208" s="318"/>
      <c r="J208" s="1002"/>
      <c r="K208" s="1003"/>
      <c r="L208" s="1004"/>
      <c r="M208" s="128"/>
      <c r="N208" s="128"/>
      <c r="O208" s="132"/>
    </row>
    <row r="209" spans="1:15" ht="12.75" hidden="1" x14ac:dyDescent="0.2">
      <c r="A209" s="124"/>
      <c r="B209" s="941"/>
      <c r="C209" s="942"/>
      <c r="D209" s="943"/>
      <c r="E209" s="37"/>
      <c r="F209" s="37"/>
      <c r="G209" s="37"/>
      <c r="H209" s="53"/>
      <c r="I209" s="315"/>
      <c r="J209" s="1002"/>
      <c r="K209" s="1003"/>
      <c r="L209" s="1004"/>
      <c r="M209" s="128"/>
      <c r="N209" s="128"/>
      <c r="O209" s="132"/>
    </row>
    <row r="210" spans="1:15" ht="12.75" hidden="1" x14ac:dyDescent="0.2">
      <c r="A210" s="124"/>
      <c r="B210" s="941"/>
      <c r="C210" s="942"/>
      <c r="D210" s="943"/>
      <c r="E210" s="37"/>
      <c r="F210" s="37"/>
      <c r="G210" s="37"/>
      <c r="H210" s="53"/>
      <c r="I210" s="315"/>
      <c r="J210" s="1002"/>
      <c r="K210" s="1003"/>
      <c r="L210" s="1004"/>
      <c r="M210" s="128"/>
      <c r="N210" s="128"/>
      <c r="O210" s="132"/>
    </row>
    <row r="211" spans="1:15" ht="12.75" hidden="1" x14ac:dyDescent="0.2">
      <c r="A211" s="124"/>
      <c r="B211" s="941"/>
      <c r="C211" s="942"/>
      <c r="D211" s="943"/>
      <c r="E211" s="37"/>
      <c r="F211" s="37"/>
      <c r="G211" s="37"/>
      <c r="H211" s="53"/>
      <c r="I211" s="315"/>
      <c r="J211" s="998"/>
      <c r="K211" s="998"/>
      <c r="L211" s="998"/>
      <c r="M211" s="344" t="str">
        <f>IF(SUM(M208:M210)=M207,"OK","STOP")</f>
        <v>OK</v>
      </c>
      <c r="N211" s="344" t="str">
        <f>IF(SUM(N208:N210)=N207,"OK","STOP")</f>
        <v>OK</v>
      </c>
      <c r="O211" s="344" t="str">
        <f>IF(SUM(O208:O210)=O207,"OK","STOP")</f>
        <v>OK</v>
      </c>
    </row>
    <row r="212" spans="1:15" ht="12.75" hidden="1" x14ac:dyDescent="0.2">
      <c r="A212" s="124"/>
      <c r="B212" s="941"/>
      <c r="C212" s="942"/>
      <c r="D212" s="943"/>
      <c r="E212" s="129"/>
      <c r="F212" s="129"/>
      <c r="G212" s="129"/>
      <c r="H212" s="53"/>
      <c r="I212" s="421" t="str">
        <f>I96</f>
        <v>Shpjegimet teknike</v>
      </c>
      <c r="J212" s="10"/>
      <c r="K212" s="10"/>
      <c r="L212" s="10"/>
      <c r="M212" s="10"/>
      <c r="N212" s="10"/>
      <c r="O212" s="10"/>
    </row>
    <row r="213" spans="1:15" ht="12.75" hidden="1" x14ac:dyDescent="0.2">
      <c r="A213" s="648"/>
      <c r="B213" s="968"/>
      <c r="C213" s="969"/>
      <c r="D213" s="970"/>
      <c r="E213" s="37"/>
      <c r="F213" s="37"/>
      <c r="G213" s="37"/>
      <c r="H213" s="53"/>
      <c r="I213" s="419">
        <f>M186</f>
        <v>0</v>
      </c>
      <c r="J213" s="983"/>
      <c r="K213" s="984"/>
      <c r="L213" s="984"/>
      <c r="M213" s="984"/>
      <c r="N213" s="984"/>
      <c r="O213" s="985"/>
    </row>
    <row r="214" spans="1:15" ht="12.75" hidden="1" x14ac:dyDescent="0.2">
      <c r="A214" s="124"/>
      <c r="B214" s="971"/>
      <c r="C214" s="972"/>
      <c r="D214" s="973"/>
      <c r="E214" s="37"/>
      <c r="F214" s="37"/>
      <c r="G214" s="37"/>
      <c r="H214" s="53"/>
      <c r="I214" s="420"/>
      <c r="J214" s="986"/>
      <c r="K214" s="987"/>
      <c r="L214" s="987"/>
      <c r="M214" s="987"/>
      <c r="N214" s="987"/>
      <c r="O214" s="988"/>
    </row>
    <row r="215" spans="1:15" ht="12.75" hidden="1" x14ac:dyDescent="0.2">
      <c r="A215" s="252"/>
      <c r="B215" s="941"/>
      <c r="C215" s="942"/>
      <c r="D215" s="311"/>
      <c r="E215" s="308"/>
      <c r="F215" s="308"/>
      <c r="G215" s="308"/>
      <c r="H215" s="53"/>
      <c r="I215" s="419">
        <f>N186</f>
        <v>0</v>
      </c>
      <c r="J215" s="983"/>
      <c r="K215" s="984"/>
      <c r="L215" s="984"/>
      <c r="M215" s="984"/>
      <c r="N215" s="984"/>
      <c r="O215" s="985"/>
    </row>
    <row r="216" spans="1:15" ht="12.75" hidden="1" x14ac:dyDescent="0.2">
      <c r="A216" s="124"/>
      <c r="B216" s="974"/>
      <c r="C216" s="975"/>
      <c r="D216" s="976"/>
      <c r="E216" s="129"/>
      <c r="F216" s="129"/>
      <c r="G216" s="129"/>
      <c r="H216" s="53"/>
      <c r="I216" s="420"/>
      <c r="J216" s="989"/>
      <c r="K216" s="990"/>
      <c r="L216" s="990"/>
      <c r="M216" s="990"/>
      <c r="N216" s="990"/>
      <c r="O216" s="991"/>
    </row>
    <row r="217" spans="1:15" ht="12.75" hidden="1" x14ac:dyDescent="0.2">
      <c r="A217" s="125"/>
      <c r="B217" s="210"/>
      <c r="C217" s="126"/>
      <c r="D217" s="126"/>
      <c r="E217" s="10"/>
      <c r="F217" s="10"/>
      <c r="G217" s="133"/>
      <c r="H217" s="53"/>
      <c r="I217" s="419">
        <f>O186</f>
        <v>0</v>
      </c>
      <c r="J217" s="983"/>
      <c r="K217" s="984"/>
      <c r="L217" s="984"/>
      <c r="M217" s="984"/>
      <c r="N217" s="984"/>
      <c r="O217" s="985"/>
    </row>
    <row r="218" spans="1:15" ht="12.75" hidden="1" x14ac:dyDescent="0.2">
      <c r="A218" s="137"/>
      <c r="B218" s="34"/>
      <c r="C218" s="34"/>
      <c r="D218" s="34"/>
      <c r="E218" s="129"/>
      <c r="F218" s="129"/>
      <c r="G218" s="129"/>
      <c r="H218" s="53"/>
      <c r="I218" s="420"/>
      <c r="J218" s="989"/>
      <c r="K218" s="990"/>
      <c r="L218" s="990"/>
      <c r="M218" s="990"/>
      <c r="N218" s="990"/>
      <c r="O218" s="991"/>
    </row>
    <row r="219" spans="1:15" ht="17.25" hidden="1" customHeight="1" x14ac:dyDescent="0.2"/>
    <row r="220" spans="1:15" ht="17.25" hidden="1" customHeight="1" x14ac:dyDescent="0.2"/>
    <row r="221" spans="1:15" ht="17.25" hidden="1" customHeight="1" x14ac:dyDescent="0.2">
      <c r="A221" s="213"/>
      <c r="B221" s="937"/>
      <c r="C221" s="937"/>
      <c r="D221" s="937"/>
      <c r="E221" s="937"/>
      <c r="F221" s="937"/>
      <c r="G221" s="937"/>
      <c r="H221" s="937"/>
      <c r="I221" s="937"/>
      <c r="J221" s="937"/>
      <c r="K221" s="937"/>
      <c r="L221" s="937"/>
      <c r="M221" s="937"/>
      <c r="N221" s="937"/>
      <c r="O221" s="937"/>
    </row>
    <row r="222" spans="1:15" ht="17.25" hidden="1" customHeight="1" x14ac:dyDescent="0.2">
      <c r="A222" s="276"/>
      <c r="B222" s="937"/>
      <c r="C222" s="937"/>
      <c r="D222" s="937"/>
      <c r="E222" s="937"/>
      <c r="F222" s="937"/>
      <c r="G222" s="937"/>
      <c r="H222" s="937"/>
      <c r="I222" s="937"/>
      <c r="J222" s="937"/>
      <c r="K222" s="937"/>
      <c r="L222" s="937"/>
      <c r="M222" s="937"/>
      <c r="N222" s="937"/>
      <c r="O222" s="937"/>
    </row>
    <row r="223" spans="1:15" ht="21.75" hidden="1" customHeight="1" x14ac:dyDescent="0.2">
      <c r="A223" s="933"/>
      <c r="B223" s="934"/>
      <c r="C223" s="934"/>
      <c r="D223" s="934"/>
      <c r="E223" s="934"/>
      <c r="F223" s="934"/>
      <c r="G223" s="954"/>
      <c r="H223" s="131"/>
      <c r="I223" s="955"/>
      <c r="J223" s="934"/>
      <c r="K223" s="934"/>
      <c r="L223" s="934"/>
      <c r="M223" s="934"/>
      <c r="N223" s="934"/>
      <c r="O223" s="954"/>
    </row>
    <row r="224" spans="1:15" ht="18.75" hidden="1" customHeight="1" x14ac:dyDescent="0.2">
      <c r="A224" s="211"/>
      <c r="B224" s="417"/>
      <c r="C224" s="417"/>
      <c r="D224" s="417"/>
      <c r="E224" s="251"/>
      <c r="F224" s="251"/>
      <c r="G224" s="251"/>
      <c r="H224" s="212"/>
      <c r="I224" s="414"/>
      <c r="J224" s="417"/>
      <c r="K224" s="417"/>
      <c r="L224" s="417"/>
      <c r="M224" s="251"/>
      <c r="N224" s="251"/>
      <c r="O224" s="251"/>
    </row>
    <row r="225" spans="1:15" ht="12.75" hidden="1" x14ac:dyDescent="0.2">
      <c r="A225" s="434"/>
      <c r="B225" s="209"/>
      <c r="C225" s="422"/>
      <c r="D225" s="321"/>
      <c r="E225" s="8"/>
      <c r="F225" s="8"/>
      <c r="G225" s="435"/>
      <c r="H225" s="131"/>
      <c r="I225" s="423"/>
      <c r="J225" s="349"/>
      <c r="K225" s="349"/>
      <c r="L225" s="349"/>
      <c r="M225" s="349"/>
      <c r="N225" s="349"/>
      <c r="O225" s="350"/>
    </row>
    <row r="226" spans="1:15" ht="12.75" hidden="1" x14ac:dyDescent="0.2">
      <c r="A226" s="137"/>
      <c r="B226" s="34"/>
      <c r="C226" s="34"/>
      <c r="D226" s="34"/>
      <c r="E226" s="37"/>
      <c r="F226" s="37"/>
      <c r="G226" s="37"/>
      <c r="H226" s="131"/>
      <c r="I226" s="938"/>
      <c r="J226" s="939"/>
      <c r="K226" s="939"/>
      <c r="L226" s="939"/>
      <c r="M226" s="939"/>
      <c r="N226" s="939"/>
      <c r="O226" s="940"/>
    </row>
    <row r="227" spans="1:15" ht="12.75" hidden="1" x14ac:dyDescent="0.2">
      <c r="A227" s="125"/>
      <c r="B227" s="210"/>
      <c r="C227" s="126"/>
      <c r="D227" s="126"/>
      <c r="E227" s="10"/>
      <c r="F227" s="10"/>
      <c r="G227" s="133"/>
      <c r="H227" s="10"/>
      <c r="I227" s="137"/>
      <c r="J227" s="35"/>
      <c r="K227" s="35"/>
      <c r="L227" s="35"/>
      <c r="M227" s="37"/>
      <c r="N227" s="37"/>
      <c r="O227" s="37"/>
    </row>
    <row r="228" spans="1:15" ht="12.75" hidden="1" x14ac:dyDescent="0.2">
      <c r="A228" s="944"/>
      <c r="B228" s="945"/>
      <c r="C228" s="945"/>
      <c r="D228" s="945"/>
      <c r="E228" s="945"/>
      <c r="F228" s="945"/>
      <c r="G228" s="946"/>
      <c r="H228" s="10"/>
    </row>
    <row r="229" spans="1:15" ht="12.75" hidden="1" x14ac:dyDescent="0.2">
      <c r="A229" s="938"/>
      <c r="B229" s="939"/>
      <c r="C229" s="939"/>
      <c r="D229" s="939"/>
      <c r="E229" s="939"/>
      <c r="F229" s="939"/>
      <c r="G229" s="940"/>
      <c r="H229" s="31"/>
      <c r="I229" s="938"/>
      <c r="J229" s="939"/>
      <c r="K229" s="939"/>
      <c r="L229" s="939"/>
      <c r="M229" s="939"/>
      <c r="N229" s="939"/>
      <c r="O229" s="940"/>
    </row>
    <row r="230" spans="1:15" ht="12.75" hidden="1" x14ac:dyDescent="0.2">
      <c r="A230" s="124"/>
      <c r="B230" s="941"/>
      <c r="C230" s="942"/>
      <c r="D230" s="943"/>
      <c r="E230" s="37"/>
      <c r="F230" s="37"/>
      <c r="G230" s="37"/>
      <c r="H230" s="31"/>
      <c r="I230" s="390"/>
      <c r="J230" s="387"/>
      <c r="K230" s="389"/>
      <c r="L230" s="388"/>
      <c r="M230" s="128"/>
      <c r="N230" s="128"/>
      <c r="O230" s="132"/>
    </row>
    <row r="231" spans="1:15" ht="12.75" hidden="1" x14ac:dyDescent="0.2">
      <c r="A231" s="124"/>
      <c r="B231" s="941"/>
      <c r="C231" s="942"/>
      <c r="D231" s="943"/>
      <c r="E231" s="37"/>
      <c r="F231" s="37"/>
      <c r="G231" s="37"/>
      <c r="H231" s="31"/>
      <c r="I231" s="390"/>
      <c r="J231" s="387"/>
      <c r="K231" s="389"/>
      <c r="L231" s="388"/>
      <c r="M231" s="128"/>
      <c r="N231" s="128"/>
      <c r="O231" s="132"/>
    </row>
    <row r="232" spans="1:15" ht="12.75" hidden="1" x14ac:dyDescent="0.2">
      <c r="A232" s="124"/>
      <c r="B232" s="941"/>
      <c r="C232" s="942"/>
      <c r="D232" s="943"/>
      <c r="E232" s="37"/>
      <c r="F232" s="37"/>
      <c r="G232" s="37"/>
      <c r="H232" s="53"/>
      <c r="I232" s="390"/>
      <c r="J232" s="387"/>
      <c r="K232" s="389"/>
      <c r="L232" s="388"/>
      <c r="M232" s="302"/>
      <c r="N232" s="548"/>
      <c r="O232" s="550"/>
    </row>
    <row r="233" spans="1:15" ht="12.75" hidden="1" x14ac:dyDescent="0.2">
      <c r="A233" s="124"/>
      <c r="B233" s="941"/>
      <c r="C233" s="942"/>
      <c r="D233" s="943"/>
      <c r="E233" s="37"/>
      <c r="F233" s="37"/>
      <c r="G233" s="37"/>
      <c r="H233" s="8"/>
      <c r="I233" s="390"/>
      <c r="J233" s="387"/>
      <c r="K233" s="389"/>
      <c r="L233" s="388"/>
      <c r="M233" s="128"/>
      <c r="N233" s="128"/>
      <c r="O233" s="132"/>
    </row>
    <row r="234" spans="1:15" ht="12.75" hidden="1" x14ac:dyDescent="0.2">
      <c r="A234" s="124"/>
      <c r="B234" s="941"/>
      <c r="C234" s="942"/>
      <c r="D234" s="943"/>
      <c r="E234" s="37"/>
      <c r="F234" s="37"/>
      <c r="G234" s="37"/>
      <c r="H234" s="53"/>
      <c r="I234" s="390"/>
      <c r="J234" s="35"/>
      <c r="K234" s="35"/>
      <c r="L234" s="35"/>
      <c r="M234" s="129"/>
      <c r="N234" s="129"/>
      <c r="O234" s="129"/>
    </row>
    <row r="235" spans="1:15" ht="12.75" hidden="1" x14ac:dyDescent="0.2">
      <c r="A235" s="124"/>
      <c r="B235" s="941"/>
      <c r="C235" s="942"/>
      <c r="D235" s="943"/>
      <c r="E235" s="37"/>
      <c r="F235" s="37"/>
      <c r="G235" s="37"/>
      <c r="H235" s="53"/>
    </row>
    <row r="236" spans="1:15" ht="12.75" hidden="1" x14ac:dyDescent="0.2">
      <c r="A236" s="124"/>
      <c r="B236" s="941"/>
      <c r="C236" s="942"/>
      <c r="D236" s="943"/>
      <c r="E236" s="37"/>
      <c r="F236" s="37"/>
      <c r="G236" s="37"/>
      <c r="H236" s="53"/>
      <c r="I236" s="137"/>
      <c r="J236" s="34"/>
      <c r="K236" s="34"/>
      <c r="L236" s="34"/>
      <c r="M236" s="129"/>
      <c r="N236" s="129"/>
      <c r="O236" s="129"/>
    </row>
    <row r="237" spans="1:15" ht="12.75" hidden="1" x14ac:dyDescent="0.2">
      <c r="A237" s="124"/>
      <c r="B237" s="941"/>
      <c r="C237" s="942"/>
      <c r="D237" s="943"/>
      <c r="E237" s="37"/>
      <c r="F237" s="37"/>
      <c r="G237" s="37"/>
      <c r="H237" s="53"/>
    </row>
    <row r="238" spans="1:15" ht="12.75" hidden="1" x14ac:dyDescent="0.2">
      <c r="A238" s="124"/>
      <c r="B238" s="941"/>
      <c r="C238" s="942"/>
      <c r="D238" s="943"/>
      <c r="E238" s="37"/>
      <c r="F238" s="37"/>
      <c r="G238" s="37"/>
      <c r="H238" s="53"/>
    </row>
    <row r="239" spans="1:15" ht="12.75" hidden="1" x14ac:dyDescent="0.2">
      <c r="A239" s="124"/>
      <c r="B239" s="941"/>
      <c r="C239" s="942"/>
      <c r="D239" s="943"/>
      <c r="E239" s="37"/>
      <c r="F239" s="37"/>
      <c r="G239" s="37"/>
      <c r="H239" s="53"/>
    </row>
    <row r="240" spans="1:15" ht="12.75" hidden="1" x14ac:dyDescent="0.2">
      <c r="A240" s="124"/>
      <c r="B240" s="941"/>
      <c r="C240" s="942"/>
      <c r="D240" s="943"/>
      <c r="E240" s="37"/>
      <c r="F240" s="37"/>
      <c r="G240" s="37"/>
      <c r="H240" s="53"/>
      <c r="I240" s="947"/>
      <c r="J240" s="948"/>
      <c r="K240" s="948"/>
      <c r="L240" s="948"/>
      <c r="M240" s="948"/>
      <c r="N240" s="948"/>
      <c r="O240" s="949"/>
    </row>
    <row r="241" spans="1:15" ht="12.75" hidden="1" customHeight="1" x14ac:dyDescent="0.2">
      <c r="A241" s="306"/>
      <c r="B241" s="941"/>
      <c r="C241" s="942"/>
      <c r="D241" s="943"/>
      <c r="E241" s="129"/>
      <c r="F241" s="129"/>
      <c r="G241" s="129"/>
      <c r="H241" s="53"/>
      <c r="I241" s="950"/>
      <c r="J241" s="951"/>
      <c r="K241" s="951"/>
      <c r="L241" s="951"/>
      <c r="M241" s="951"/>
      <c r="N241" s="951"/>
      <c r="O241" s="952"/>
    </row>
    <row r="242" spans="1:15" ht="12.75" hidden="1" x14ac:dyDescent="0.2">
      <c r="A242" s="938"/>
      <c r="B242" s="939"/>
      <c r="C242" s="939"/>
      <c r="D242" s="939"/>
      <c r="E242" s="939"/>
      <c r="F242" s="939"/>
      <c r="G242" s="940"/>
      <c r="H242" s="53"/>
      <c r="I242" s="17"/>
      <c r="J242" s="18"/>
      <c r="K242" s="18"/>
      <c r="L242" s="18"/>
      <c r="M242" s="18"/>
      <c r="N242" s="18"/>
      <c r="O242" s="18"/>
    </row>
    <row r="243" spans="1:15" ht="12.75" hidden="1" x14ac:dyDescent="0.2">
      <c r="A243" s="124"/>
      <c r="B243" s="941"/>
      <c r="C243" s="942"/>
      <c r="D243" s="943"/>
      <c r="E243" s="37"/>
      <c r="F243" s="37"/>
      <c r="G243" s="37"/>
      <c r="H243" s="53"/>
      <c r="I243" s="53"/>
      <c r="J243" s="53"/>
      <c r="K243" s="53"/>
      <c r="L243" s="14"/>
      <c r="M243" s="54"/>
    </row>
    <row r="244" spans="1:15" ht="12.75" hidden="1" x14ac:dyDescent="0.2">
      <c r="A244" s="124"/>
      <c r="B244" s="941"/>
      <c r="C244" s="942"/>
      <c r="D244" s="943"/>
      <c r="E244" s="37"/>
      <c r="F244" s="37"/>
      <c r="G244" s="37"/>
      <c r="H244" s="53"/>
    </row>
    <row r="245" spans="1:15" ht="12.75" hidden="1" x14ac:dyDescent="0.2">
      <c r="A245" s="124"/>
      <c r="B245" s="941"/>
      <c r="C245" s="942"/>
      <c r="D245" s="943"/>
      <c r="E245" s="37"/>
      <c r="F245" s="37"/>
      <c r="G245" s="37"/>
      <c r="H245" s="53"/>
      <c r="I245" s="252"/>
      <c r="J245" s="1002"/>
      <c r="K245" s="1003"/>
      <c r="L245" s="1004"/>
      <c r="M245" s="129"/>
      <c r="N245" s="129"/>
      <c r="O245" s="129"/>
    </row>
    <row r="246" spans="1:15" ht="12.75" hidden="1" x14ac:dyDescent="0.2">
      <c r="A246" s="124"/>
      <c r="B246" s="941"/>
      <c r="C246" s="942"/>
      <c r="D246" s="943"/>
      <c r="E246" s="37"/>
      <c r="F246" s="37"/>
      <c r="G246" s="37"/>
      <c r="H246" s="53"/>
      <c r="I246" s="318"/>
      <c r="J246" s="1002"/>
      <c r="K246" s="1003"/>
      <c r="L246" s="1004"/>
      <c r="M246" s="128"/>
      <c r="N246" s="128"/>
      <c r="O246" s="132"/>
    </row>
    <row r="247" spans="1:15" ht="12.75" hidden="1" x14ac:dyDescent="0.2">
      <c r="A247" s="124"/>
      <c r="B247" s="941"/>
      <c r="C247" s="942"/>
      <c r="D247" s="943"/>
      <c r="E247" s="37"/>
      <c r="F247" s="37"/>
      <c r="G247" s="37"/>
      <c r="H247" s="53"/>
      <c r="I247" s="315"/>
      <c r="J247" s="1002"/>
      <c r="K247" s="1003"/>
      <c r="L247" s="1004"/>
      <c r="M247" s="128"/>
      <c r="N247" s="128"/>
      <c r="O247" s="132"/>
    </row>
    <row r="248" spans="1:15" ht="12.75" hidden="1" x14ac:dyDescent="0.2">
      <c r="A248" s="124"/>
      <c r="B248" s="941"/>
      <c r="C248" s="942"/>
      <c r="D248" s="943"/>
      <c r="E248" s="37"/>
      <c r="F248" s="37"/>
      <c r="G248" s="37"/>
      <c r="H248" s="53"/>
      <c r="I248" s="315"/>
      <c r="J248" s="1002"/>
      <c r="K248" s="1003"/>
      <c r="L248" s="1004"/>
      <c r="M248" s="128"/>
      <c r="N248" s="128"/>
      <c r="O248" s="132"/>
    </row>
    <row r="249" spans="1:15" ht="12.75" hidden="1" x14ac:dyDescent="0.2">
      <c r="A249" s="124"/>
      <c r="B249" s="941"/>
      <c r="C249" s="942"/>
      <c r="D249" s="943"/>
      <c r="E249" s="37"/>
      <c r="F249" s="37"/>
      <c r="G249" s="37"/>
      <c r="H249" s="53"/>
      <c r="I249" s="315"/>
      <c r="J249" s="998"/>
      <c r="K249" s="998"/>
      <c r="L249" s="998"/>
      <c r="M249" s="344" t="str">
        <f>IF(SUM(M246:M248)=M245,"OK","STOP")</f>
        <v>OK</v>
      </c>
      <c r="N249" s="344" t="str">
        <f>IF(SUM(N246:N248)=N245,"OK","STOP")</f>
        <v>OK</v>
      </c>
      <c r="O249" s="344" t="str">
        <f>IF(SUM(O246:O248)=O245,"OK","STOP")</f>
        <v>OK</v>
      </c>
    </row>
    <row r="250" spans="1:15" ht="12.75" hidden="1" x14ac:dyDescent="0.2">
      <c r="A250" s="124"/>
      <c r="B250" s="941"/>
      <c r="C250" s="942"/>
      <c r="D250" s="943"/>
      <c r="E250" s="129"/>
      <c r="F250" s="129"/>
      <c r="G250" s="129"/>
      <c r="H250" s="53"/>
      <c r="I250" s="421" t="str">
        <f>I212</f>
        <v>Shpjegimet teknike</v>
      </c>
      <c r="J250" s="10"/>
      <c r="K250" s="10"/>
      <c r="L250" s="10"/>
      <c r="M250" s="10"/>
      <c r="N250" s="10"/>
      <c r="O250" s="10"/>
    </row>
    <row r="251" spans="1:15" ht="12.75" hidden="1" x14ac:dyDescent="0.2">
      <c r="A251" s="124"/>
      <c r="B251" s="941"/>
      <c r="C251" s="942"/>
      <c r="D251" s="943"/>
      <c r="E251" s="37"/>
      <c r="F251" s="37"/>
      <c r="G251" s="37"/>
      <c r="H251" s="53"/>
      <c r="I251" s="419">
        <f>M224</f>
        <v>0</v>
      </c>
      <c r="J251" s="983"/>
      <c r="K251" s="984"/>
      <c r="L251" s="984"/>
      <c r="M251" s="984"/>
      <c r="N251" s="984"/>
      <c r="O251" s="985"/>
    </row>
    <row r="252" spans="1:15" ht="12.75" hidden="1" x14ac:dyDescent="0.2">
      <c r="A252" s="124"/>
      <c r="B252" s="971"/>
      <c r="C252" s="972"/>
      <c r="D252" s="973"/>
      <c r="E252" s="37"/>
      <c r="F252" s="37"/>
      <c r="G252" s="37"/>
      <c r="H252" s="53"/>
      <c r="I252" s="420"/>
      <c r="J252" s="986"/>
      <c r="K252" s="987"/>
      <c r="L252" s="987"/>
      <c r="M252" s="987"/>
      <c r="N252" s="987"/>
      <c r="O252" s="988"/>
    </row>
    <row r="253" spans="1:15" ht="12.75" hidden="1" x14ac:dyDescent="0.2">
      <c r="A253" s="252"/>
      <c r="B253" s="941"/>
      <c r="C253" s="942"/>
      <c r="D253" s="311"/>
      <c r="E253" s="308"/>
      <c r="F253" s="308"/>
      <c r="G253" s="308"/>
      <c r="H253" s="53"/>
      <c r="I253" s="419">
        <f>N224</f>
        <v>0</v>
      </c>
      <c r="J253" s="983"/>
      <c r="K253" s="984"/>
      <c r="L253" s="984"/>
      <c r="M253" s="984"/>
      <c r="N253" s="984"/>
      <c r="O253" s="985"/>
    </row>
    <row r="254" spans="1:15" ht="12.75" hidden="1" x14ac:dyDescent="0.2">
      <c r="A254" s="124"/>
      <c r="B254" s="974"/>
      <c r="C254" s="975"/>
      <c r="D254" s="976"/>
      <c r="E254" s="129"/>
      <c r="F254" s="129"/>
      <c r="G254" s="129"/>
      <c r="H254" s="53"/>
      <c r="I254" s="420"/>
      <c r="J254" s="989"/>
      <c r="K254" s="990"/>
      <c r="L254" s="990"/>
      <c r="M254" s="990"/>
      <c r="N254" s="990"/>
      <c r="O254" s="991"/>
    </row>
    <row r="255" spans="1:15" ht="12.75" hidden="1" x14ac:dyDescent="0.2">
      <c r="A255" s="125"/>
      <c r="B255" s="210"/>
      <c r="C255" s="126"/>
      <c r="D255" s="126"/>
      <c r="E255" s="10"/>
      <c r="F255" s="10"/>
      <c r="G255" s="133"/>
      <c r="H255" s="53"/>
      <c r="I255" s="419">
        <f>O224</f>
        <v>0</v>
      </c>
      <c r="J255" s="983"/>
      <c r="K255" s="984"/>
      <c r="L255" s="984"/>
      <c r="M255" s="984"/>
      <c r="N255" s="984"/>
      <c r="O255" s="985"/>
    </row>
    <row r="256" spans="1:15" ht="12.75" hidden="1" x14ac:dyDescent="0.2">
      <c r="A256" s="137"/>
      <c r="B256" s="34"/>
      <c r="C256" s="34"/>
      <c r="D256" s="34"/>
      <c r="E256" s="129"/>
      <c r="F256" s="129"/>
      <c r="G256" s="129"/>
      <c r="H256" s="53"/>
      <c r="I256" s="420"/>
      <c r="J256" s="989"/>
      <c r="K256" s="990"/>
      <c r="L256" s="990"/>
      <c r="M256" s="990"/>
      <c r="N256" s="990"/>
      <c r="O256" s="991"/>
    </row>
    <row r="257" spans="1:15" ht="17.25" hidden="1" customHeight="1" x14ac:dyDescent="0.2"/>
    <row r="258" spans="1:15" ht="17.25" hidden="1" customHeight="1" x14ac:dyDescent="0.2"/>
    <row r="259" spans="1:15" ht="17.25" hidden="1" customHeight="1" x14ac:dyDescent="0.2">
      <c r="A259" s="213"/>
      <c r="B259" s="937"/>
      <c r="C259" s="937"/>
      <c r="D259" s="937"/>
      <c r="E259" s="937"/>
      <c r="F259" s="937"/>
      <c r="G259" s="937"/>
      <c r="H259" s="937"/>
      <c r="I259" s="937"/>
      <c r="J259" s="937"/>
      <c r="K259" s="937"/>
      <c r="L259" s="937"/>
      <c r="M259" s="937"/>
      <c r="N259" s="937"/>
      <c r="O259" s="937"/>
    </row>
    <row r="260" spans="1:15" ht="17.25" hidden="1" customHeight="1" x14ac:dyDescent="0.2">
      <c r="A260" s="276"/>
      <c r="B260" s="937"/>
      <c r="C260" s="937"/>
      <c r="D260" s="937"/>
      <c r="E260" s="937"/>
      <c r="F260" s="937"/>
      <c r="G260" s="937"/>
      <c r="H260" s="937"/>
      <c r="I260" s="937"/>
      <c r="J260" s="937"/>
      <c r="K260" s="937"/>
      <c r="L260" s="937"/>
      <c r="M260" s="937"/>
      <c r="N260" s="937"/>
      <c r="O260" s="937"/>
    </row>
    <row r="261" spans="1:15" ht="22.5" hidden="1" customHeight="1" x14ac:dyDescent="0.2">
      <c r="A261" s="933"/>
      <c r="B261" s="934"/>
      <c r="C261" s="934"/>
      <c r="D261" s="934"/>
      <c r="E261" s="934"/>
      <c r="F261" s="934"/>
      <c r="G261" s="954"/>
      <c r="H261" s="131"/>
      <c r="I261" s="955"/>
      <c r="J261" s="934"/>
      <c r="K261" s="934"/>
      <c r="L261" s="934"/>
      <c r="M261" s="934"/>
      <c r="N261" s="934"/>
      <c r="O261" s="954"/>
    </row>
    <row r="262" spans="1:15" ht="20.25" hidden="1" customHeight="1" x14ac:dyDescent="0.2">
      <c r="A262" s="211"/>
      <c r="B262" s="249"/>
      <c r="C262" s="249"/>
      <c r="D262" s="249"/>
      <c r="E262" s="250"/>
      <c r="F262" s="250"/>
      <c r="G262" s="250"/>
      <c r="H262" s="212"/>
      <c r="I262" s="307"/>
      <c r="J262" s="249"/>
      <c r="K262" s="249"/>
      <c r="L262" s="249"/>
      <c r="M262" s="250"/>
      <c r="N262" s="250"/>
      <c r="O262" s="250"/>
    </row>
    <row r="263" spans="1:15" ht="12.75" hidden="1" x14ac:dyDescent="0.2">
      <c r="A263" s="125"/>
      <c r="B263" s="210"/>
      <c r="C263" s="126"/>
      <c r="D263" s="126"/>
      <c r="E263" s="10"/>
      <c r="F263" s="10"/>
      <c r="G263" s="133"/>
      <c r="H263" s="131"/>
    </row>
    <row r="264" spans="1:15" ht="12.75" hidden="1" x14ac:dyDescent="0.2">
      <c r="A264" s="137"/>
      <c r="B264" s="34"/>
      <c r="C264" s="34"/>
      <c r="D264" s="34"/>
      <c r="E264" s="37"/>
      <c r="F264" s="37"/>
      <c r="G264" s="37"/>
      <c r="H264" s="131"/>
      <c r="I264" s="938"/>
      <c r="J264" s="939"/>
      <c r="K264" s="939"/>
      <c r="L264" s="939"/>
      <c r="M264" s="939"/>
      <c r="N264" s="939"/>
      <c r="O264" s="940"/>
    </row>
    <row r="265" spans="1:15" ht="12.75" hidden="1" x14ac:dyDescent="0.2">
      <c r="A265" s="125"/>
      <c r="B265" s="210"/>
      <c r="C265" s="126"/>
      <c r="D265" s="126"/>
      <c r="E265" s="10"/>
      <c r="F265" s="10"/>
      <c r="G265" s="133"/>
      <c r="H265" s="10"/>
      <c r="I265" s="137"/>
      <c r="J265" s="35"/>
      <c r="K265" s="35"/>
      <c r="L265" s="35"/>
      <c r="M265" s="37"/>
      <c r="N265" s="37"/>
      <c r="O265" s="37"/>
    </row>
    <row r="266" spans="1:15" ht="12.75" hidden="1" x14ac:dyDescent="0.2">
      <c r="A266" s="1005"/>
      <c r="B266" s="1006"/>
      <c r="C266" s="1006"/>
      <c r="D266" s="1006"/>
      <c r="E266" s="1006"/>
      <c r="F266" s="1006"/>
      <c r="G266" s="1007"/>
      <c r="H266" s="10"/>
    </row>
    <row r="267" spans="1:15" ht="12.75" hidden="1" x14ac:dyDescent="0.2">
      <c r="A267" s="938"/>
      <c r="B267" s="939"/>
      <c r="C267" s="939"/>
      <c r="D267" s="939"/>
      <c r="E267" s="939"/>
      <c r="F267" s="939"/>
      <c r="G267" s="940"/>
      <c r="H267" s="31"/>
      <c r="I267" s="384"/>
      <c r="J267" s="385"/>
      <c r="K267" s="385"/>
      <c r="L267" s="385"/>
      <c r="M267" s="385"/>
      <c r="N267" s="385"/>
      <c r="O267" s="386"/>
    </row>
    <row r="268" spans="1:15" ht="12.75" hidden="1" x14ac:dyDescent="0.2">
      <c r="A268" s="124"/>
      <c r="B268" s="941"/>
      <c r="C268" s="942"/>
      <c r="D268" s="943"/>
      <c r="E268" s="37"/>
      <c r="F268" s="37"/>
      <c r="G268" s="37"/>
      <c r="H268" s="31"/>
      <c r="I268" s="390"/>
      <c r="J268" s="387"/>
      <c r="K268" s="389"/>
      <c r="L268" s="388"/>
      <c r="M268" s="128"/>
      <c r="N268" s="128"/>
      <c r="O268" s="132"/>
    </row>
    <row r="269" spans="1:15" ht="12.75" hidden="1" x14ac:dyDescent="0.2">
      <c r="A269" s="124"/>
      <c r="B269" s="941"/>
      <c r="C269" s="942"/>
      <c r="D269" s="943"/>
      <c r="E269" s="37"/>
      <c r="F269" s="37"/>
      <c r="G269" s="37"/>
      <c r="H269" s="31"/>
      <c r="I269" s="390"/>
      <c r="J269" s="387"/>
      <c r="K269" s="389"/>
      <c r="L269" s="388"/>
      <c r="M269" s="128"/>
      <c r="N269" s="128"/>
      <c r="O269" s="132"/>
    </row>
    <row r="270" spans="1:15" ht="12.75" hidden="1" x14ac:dyDescent="0.2">
      <c r="A270" s="124"/>
      <c r="B270" s="941"/>
      <c r="C270" s="942"/>
      <c r="D270" s="943"/>
      <c r="E270" s="37"/>
      <c r="F270" s="37"/>
      <c r="G270" s="37"/>
      <c r="H270" s="53"/>
      <c r="I270" s="390"/>
      <c r="J270" s="387"/>
      <c r="K270" s="389"/>
      <c r="L270" s="388"/>
      <c r="M270" s="302"/>
      <c r="N270" s="548"/>
      <c r="O270" s="548"/>
    </row>
    <row r="271" spans="1:15" ht="12.75" hidden="1" x14ac:dyDescent="0.2">
      <c r="A271" s="124"/>
      <c r="B271" s="941"/>
      <c r="C271" s="942"/>
      <c r="D271" s="943"/>
      <c r="E271" s="37"/>
      <c r="F271" s="37"/>
      <c r="G271" s="37"/>
      <c r="H271" s="8"/>
      <c r="I271" s="390"/>
      <c r="J271" s="387"/>
      <c r="K271" s="389"/>
      <c r="L271" s="388"/>
      <c r="M271" s="128"/>
      <c r="N271" s="128"/>
      <c r="O271" s="132"/>
    </row>
    <row r="272" spans="1:15" ht="12.75" hidden="1" x14ac:dyDescent="0.2">
      <c r="A272" s="124"/>
      <c r="B272" s="941"/>
      <c r="C272" s="942"/>
      <c r="D272" s="943"/>
      <c r="E272" s="37"/>
      <c r="F272" s="37"/>
      <c r="G272" s="37"/>
      <c r="H272" s="53"/>
      <c r="I272" s="390"/>
      <c r="J272" s="35"/>
      <c r="K272" s="35"/>
      <c r="L272" s="35"/>
      <c r="M272" s="129"/>
      <c r="N272" s="129"/>
      <c r="O272" s="129"/>
    </row>
    <row r="273" spans="1:15" ht="12.75" hidden="1" x14ac:dyDescent="0.2">
      <c r="A273" s="124"/>
      <c r="B273" s="941"/>
      <c r="C273" s="942"/>
      <c r="D273" s="943"/>
      <c r="E273" s="37"/>
      <c r="F273" s="37"/>
      <c r="G273" s="37"/>
      <c r="H273" s="53"/>
    </row>
    <row r="274" spans="1:15" ht="12.75" hidden="1" x14ac:dyDescent="0.2">
      <c r="A274" s="124"/>
      <c r="B274" s="941"/>
      <c r="C274" s="942"/>
      <c r="D274" s="943"/>
      <c r="E274" s="37"/>
      <c r="F274" s="37"/>
      <c r="G274" s="37"/>
      <c r="H274" s="53"/>
      <c r="I274" s="137"/>
      <c r="J274" s="34"/>
      <c r="K274" s="34"/>
      <c r="L274" s="34"/>
      <c r="M274" s="129"/>
      <c r="N274" s="129"/>
      <c r="O274" s="129"/>
    </row>
    <row r="275" spans="1:15" ht="12.75" hidden="1" x14ac:dyDescent="0.2">
      <c r="A275" s="124"/>
      <c r="B275" s="941"/>
      <c r="C275" s="942"/>
      <c r="D275" s="943"/>
      <c r="E275" s="37"/>
      <c r="F275" s="37"/>
      <c r="G275" s="37"/>
      <c r="H275" s="53"/>
    </row>
    <row r="276" spans="1:15" ht="12.75" hidden="1" x14ac:dyDescent="0.2">
      <c r="A276" s="124"/>
      <c r="B276" s="941"/>
      <c r="C276" s="942"/>
      <c r="D276" s="943"/>
      <c r="E276" s="37"/>
      <c r="F276" s="37"/>
      <c r="G276" s="37"/>
      <c r="H276" s="53"/>
    </row>
    <row r="277" spans="1:15" ht="12.75" hidden="1" x14ac:dyDescent="0.2">
      <c r="A277" s="124"/>
      <c r="B277" s="941"/>
      <c r="C277" s="942"/>
      <c r="D277" s="943"/>
      <c r="E277" s="37"/>
      <c r="F277" s="37"/>
      <c r="G277" s="37"/>
      <c r="H277" s="53"/>
    </row>
    <row r="278" spans="1:15" ht="12.75" hidden="1" x14ac:dyDescent="0.2">
      <c r="A278" s="124"/>
      <c r="B278" s="941"/>
      <c r="C278" s="942"/>
      <c r="D278" s="943"/>
      <c r="E278" s="37"/>
      <c r="F278" s="37"/>
      <c r="G278" s="37"/>
      <c r="H278" s="53"/>
      <c r="I278" s="947"/>
      <c r="J278" s="948"/>
      <c r="K278" s="948"/>
      <c r="L278" s="948"/>
      <c r="M278" s="948"/>
      <c r="N278" s="948"/>
      <c r="O278" s="949"/>
    </row>
    <row r="279" spans="1:15" ht="12.75" hidden="1" customHeight="1" x14ac:dyDescent="0.2">
      <c r="A279" s="306"/>
      <c r="B279" s="941"/>
      <c r="C279" s="942"/>
      <c r="D279" s="943"/>
      <c r="E279" s="129"/>
      <c r="F279" s="129"/>
      <c r="G279" s="129"/>
      <c r="H279" s="53"/>
      <c r="I279" s="950"/>
      <c r="J279" s="951"/>
      <c r="K279" s="951"/>
      <c r="L279" s="951"/>
      <c r="M279" s="951"/>
      <c r="N279" s="951"/>
      <c r="O279" s="952"/>
    </row>
    <row r="280" spans="1:15" ht="12.75" hidden="1" x14ac:dyDescent="0.2">
      <c r="A280" s="938"/>
      <c r="B280" s="939"/>
      <c r="C280" s="939"/>
      <c r="D280" s="939"/>
      <c r="E280" s="939"/>
      <c r="F280" s="939"/>
      <c r="G280" s="940"/>
      <c r="H280" s="53"/>
      <c r="I280" s="17"/>
      <c r="J280" s="18"/>
      <c r="K280" s="18"/>
      <c r="L280" s="18"/>
      <c r="M280" s="18"/>
      <c r="N280" s="18"/>
      <c r="O280" s="18"/>
    </row>
    <row r="281" spans="1:15" ht="12.75" hidden="1" x14ac:dyDescent="0.2">
      <c r="A281" s="124"/>
      <c r="B281" s="941"/>
      <c r="C281" s="942"/>
      <c r="D281" s="943"/>
      <c r="E281" s="37"/>
      <c r="F281" s="37"/>
      <c r="G281" s="37"/>
      <c r="H281" s="53"/>
      <c r="I281" s="53"/>
      <c r="J281" s="53"/>
      <c r="K281" s="53"/>
      <c r="L281" s="14"/>
      <c r="M281" s="54"/>
    </row>
    <row r="282" spans="1:15" ht="12.75" hidden="1" x14ac:dyDescent="0.2">
      <c r="A282" s="124"/>
      <c r="B282" s="941"/>
      <c r="C282" s="942"/>
      <c r="D282" s="943"/>
      <c r="E282" s="37"/>
      <c r="F282" s="37"/>
      <c r="G282" s="37"/>
      <c r="H282" s="53"/>
    </row>
    <row r="283" spans="1:15" ht="12.75" hidden="1" x14ac:dyDescent="0.2">
      <c r="A283" s="124"/>
      <c r="B283" s="941"/>
      <c r="C283" s="942"/>
      <c r="D283" s="943"/>
      <c r="E283" s="37"/>
      <c r="F283" s="37"/>
      <c r="G283" s="37"/>
      <c r="H283" s="53"/>
      <c r="I283" s="252"/>
      <c r="J283" s="1009"/>
      <c r="K283" s="1010"/>
      <c r="L283" s="1011"/>
      <c r="M283" s="129"/>
      <c r="N283" s="129"/>
      <c r="O283" s="129"/>
    </row>
    <row r="284" spans="1:15" ht="12.75" hidden="1" x14ac:dyDescent="0.2">
      <c r="A284" s="124"/>
      <c r="B284" s="941"/>
      <c r="C284" s="942"/>
      <c r="D284" s="943"/>
      <c r="E284" s="37"/>
      <c r="F284" s="37"/>
      <c r="G284" s="37"/>
      <c r="H284" s="53"/>
      <c r="I284" s="318"/>
      <c r="J284" s="1009"/>
      <c r="K284" s="1010"/>
      <c r="L284" s="1011"/>
      <c r="M284" s="128"/>
      <c r="N284" s="128"/>
      <c r="O284" s="132"/>
    </row>
    <row r="285" spans="1:15" ht="12.75" hidden="1" x14ac:dyDescent="0.2">
      <c r="A285" s="124"/>
      <c r="B285" s="941"/>
      <c r="C285" s="942"/>
      <c r="D285" s="943"/>
      <c r="E285" s="37"/>
      <c r="F285" s="37"/>
      <c r="G285" s="37"/>
      <c r="H285" s="53"/>
      <c r="I285" s="315"/>
      <c r="J285" s="1009"/>
      <c r="K285" s="1010"/>
      <c r="L285" s="1011"/>
      <c r="M285" s="128"/>
      <c r="N285" s="128"/>
      <c r="O285" s="132"/>
    </row>
    <row r="286" spans="1:15" ht="12.75" hidden="1" x14ac:dyDescent="0.2">
      <c r="A286" s="124"/>
      <c r="B286" s="941"/>
      <c r="C286" s="942"/>
      <c r="D286" s="943"/>
      <c r="E286" s="37"/>
      <c r="F286" s="37"/>
      <c r="G286" s="37"/>
      <c r="H286" s="53"/>
      <c r="I286" s="315"/>
      <c r="J286" s="1009"/>
      <c r="K286" s="1010"/>
      <c r="L286" s="1011"/>
      <c r="M286" s="128"/>
      <c r="N286" s="128"/>
      <c r="O286" s="132"/>
    </row>
    <row r="287" spans="1:15" ht="12.75" hidden="1" x14ac:dyDescent="0.2">
      <c r="A287" s="124"/>
      <c r="B287" s="941"/>
      <c r="C287" s="942"/>
      <c r="D287" s="943"/>
      <c r="E287" s="37"/>
      <c r="F287" s="37"/>
      <c r="G287" s="37"/>
      <c r="H287" s="53"/>
      <c r="I287" s="315"/>
      <c r="J287" s="998"/>
      <c r="K287" s="998"/>
      <c r="L287" s="998"/>
      <c r="M287" s="344" t="str">
        <f>IF(SUM(M284:M286)=M283,"OK","STOP")</f>
        <v>OK</v>
      </c>
      <c r="N287" s="344" t="str">
        <f>IF(SUM(N284:N286)=N283,"OK","STOP")</f>
        <v>OK</v>
      </c>
      <c r="O287" s="344" t="str">
        <f>IF(SUM(O284:O286)=O283,"OK","STOP")</f>
        <v>OK</v>
      </c>
    </row>
    <row r="288" spans="1:15" ht="12.75" hidden="1" x14ac:dyDescent="0.2">
      <c r="A288" s="124"/>
      <c r="B288" s="941"/>
      <c r="C288" s="942"/>
      <c r="D288" s="943"/>
      <c r="E288" s="129"/>
      <c r="F288" s="129"/>
      <c r="G288" s="129"/>
      <c r="H288" s="53"/>
      <c r="I288" s="421" t="str">
        <f>I250</f>
        <v>Shpjegimet teknike</v>
      </c>
      <c r="J288" s="10"/>
      <c r="K288" s="10"/>
      <c r="L288" s="10"/>
      <c r="M288" s="10"/>
      <c r="N288" s="10"/>
      <c r="O288" s="10"/>
    </row>
    <row r="289" spans="1:15" ht="12.75" hidden="1" x14ac:dyDescent="0.2">
      <c r="A289" s="124"/>
      <c r="B289" s="941"/>
      <c r="C289" s="942"/>
      <c r="D289" s="943"/>
      <c r="E289" s="37"/>
      <c r="F289" s="37"/>
      <c r="G289" s="37"/>
      <c r="H289" s="53"/>
      <c r="I289" s="419">
        <f>M262</f>
        <v>0</v>
      </c>
      <c r="J289" s="983"/>
      <c r="K289" s="984"/>
      <c r="L289" s="984"/>
      <c r="M289" s="984"/>
      <c r="N289" s="984"/>
      <c r="O289" s="985"/>
    </row>
    <row r="290" spans="1:15" ht="12.75" hidden="1" x14ac:dyDescent="0.2">
      <c r="A290" s="124"/>
      <c r="B290" s="971"/>
      <c r="C290" s="972"/>
      <c r="D290" s="973"/>
      <c r="E290" s="37"/>
      <c r="F290" s="37"/>
      <c r="G290" s="37"/>
      <c r="H290" s="53"/>
      <c r="I290" s="420"/>
      <c r="J290" s="986"/>
      <c r="K290" s="987"/>
      <c r="L290" s="987"/>
      <c r="M290" s="987"/>
      <c r="N290" s="987"/>
      <c r="O290" s="988"/>
    </row>
    <row r="291" spans="1:15" ht="12.75" hidden="1" x14ac:dyDescent="0.2">
      <c r="A291" s="252"/>
      <c r="B291" s="941"/>
      <c r="C291" s="942"/>
      <c r="D291" s="311"/>
      <c r="E291" s="308"/>
      <c r="F291" s="308"/>
      <c r="G291" s="308"/>
      <c r="H291" s="53"/>
      <c r="I291" s="419">
        <f>N262</f>
        <v>0</v>
      </c>
      <c r="J291" s="983"/>
      <c r="K291" s="984"/>
      <c r="L291" s="984"/>
      <c r="M291" s="984"/>
      <c r="N291" s="984"/>
      <c r="O291" s="985"/>
    </row>
    <row r="292" spans="1:15" ht="12.75" hidden="1" x14ac:dyDescent="0.2">
      <c r="A292" s="124"/>
      <c r="B292" s="974"/>
      <c r="C292" s="975"/>
      <c r="D292" s="976"/>
      <c r="E292" s="129"/>
      <c r="F292" s="129"/>
      <c r="G292" s="129"/>
      <c r="H292" s="53"/>
      <c r="I292" s="420"/>
      <c r="J292" s="989"/>
      <c r="K292" s="990"/>
      <c r="L292" s="990"/>
      <c r="M292" s="990"/>
      <c r="N292" s="990"/>
      <c r="O292" s="991"/>
    </row>
    <row r="293" spans="1:15" ht="12.75" hidden="1" x14ac:dyDescent="0.2">
      <c r="A293" s="125"/>
      <c r="B293" s="210"/>
      <c r="C293" s="126"/>
      <c r="D293" s="126"/>
      <c r="E293" s="10"/>
      <c r="F293" s="10"/>
      <c r="G293" s="133"/>
      <c r="H293" s="53"/>
      <c r="I293" s="419">
        <f>O262</f>
        <v>0</v>
      </c>
      <c r="J293" s="983"/>
      <c r="K293" s="984"/>
      <c r="L293" s="984"/>
      <c r="M293" s="984"/>
      <c r="N293" s="984"/>
      <c r="O293" s="985"/>
    </row>
    <row r="294" spans="1:15" ht="12.75" hidden="1" x14ac:dyDescent="0.2">
      <c r="A294" s="137"/>
      <c r="B294" s="34"/>
      <c r="C294" s="34"/>
      <c r="D294" s="34"/>
      <c r="E294" s="129"/>
      <c r="F294" s="129"/>
      <c r="G294" s="129"/>
      <c r="H294" s="53"/>
      <c r="I294" s="420"/>
      <c r="J294" s="989"/>
      <c r="K294" s="990"/>
      <c r="L294" s="990"/>
      <c r="M294" s="990"/>
      <c r="N294" s="990"/>
      <c r="O294" s="991"/>
    </row>
  </sheetData>
  <sheetProtection algorithmName="SHA-512" hashValue="tJ+z9PsZfhcfDGTOcjvCwJxr7PNllHaSDuqsYlQTw+k5jQ9XTCF5BFNt42H4O7QIoOuKKdGwE0VJdfZghN+piQ==" saltValue="VrFeZ4aUJv1v8cNRusuB5g==" spinCount="100000" sheet="1" objects="1" scenarios="1" selectLockedCells="1"/>
  <mergeCells count="338">
    <mergeCell ref="J293:O294"/>
    <mergeCell ref="I153:O153"/>
    <mergeCell ref="I191:O191"/>
    <mergeCell ref="I229:O229"/>
    <mergeCell ref="I72:O72"/>
    <mergeCell ref="I75:O75"/>
    <mergeCell ref="J136:O137"/>
    <mergeCell ref="J138:O139"/>
    <mergeCell ref="J140:O141"/>
    <mergeCell ref="J175:O176"/>
    <mergeCell ref="J177:O178"/>
    <mergeCell ref="J179:O180"/>
    <mergeCell ref="J213:O214"/>
    <mergeCell ref="J133:L133"/>
    <mergeCell ref="J211:L211"/>
    <mergeCell ref="J245:L245"/>
    <mergeCell ref="J246:L246"/>
    <mergeCell ref="J247:L247"/>
    <mergeCell ref="J248:L248"/>
    <mergeCell ref="J249:L249"/>
    <mergeCell ref="J251:O252"/>
    <mergeCell ref="J130:L130"/>
    <mergeCell ref="J172:L172"/>
    <mergeCell ref="J173:L173"/>
    <mergeCell ref="I150:O150"/>
    <mergeCell ref="B144:O144"/>
    <mergeCell ref="B145:O145"/>
    <mergeCell ref="A147:G147"/>
    <mergeCell ref="I147:O147"/>
    <mergeCell ref="J131:L131"/>
    <mergeCell ref="J132:L132"/>
    <mergeCell ref="B124:D124"/>
    <mergeCell ref="B125:D125"/>
    <mergeCell ref="I125:O126"/>
    <mergeCell ref="B126:D126"/>
    <mergeCell ref="A127:G127"/>
    <mergeCell ref="B128:D128"/>
    <mergeCell ref="B129:D129"/>
    <mergeCell ref="B130:D130"/>
    <mergeCell ref="B131:D131"/>
    <mergeCell ref="B132:D132"/>
    <mergeCell ref="B156:D156"/>
    <mergeCell ref="B157:D157"/>
    <mergeCell ref="B158:D158"/>
    <mergeCell ref="A152:G152"/>
    <mergeCell ref="A153:G153"/>
    <mergeCell ref="B154:D154"/>
    <mergeCell ref="B155:D155"/>
    <mergeCell ref="B138:C138"/>
    <mergeCell ref="B139:D139"/>
    <mergeCell ref="I188:O188"/>
    <mergeCell ref="B173:D173"/>
    <mergeCell ref="B174:D174"/>
    <mergeCell ref="B175:D175"/>
    <mergeCell ref="B176:D176"/>
    <mergeCell ref="B177:C177"/>
    <mergeCell ref="B178:D178"/>
    <mergeCell ref="B183:O183"/>
    <mergeCell ref="B184:O184"/>
    <mergeCell ref="A185:G185"/>
    <mergeCell ref="I185:O185"/>
    <mergeCell ref="I164:O165"/>
    <mergeCell ref="B165:D165"/>
    <mergeCell ref="B163:D163"/>
    <mergeCell ref="B164:D164"/>
    <mergeCell ref="J169:L169"/>
    <mergeCell ref="J170:L170"/>
    <mergeCell ref="J171:L171"/>
    <mergeCell ref="B287:D287"/>
    <mergeCell ref="B288:D288"/>
    <mergeCell ref="B273:D273"/>
    <mergeCell ref="B274:D274"/>
    <mergeCell ref="B275:D275"/>
    <mergeCell ref="B276:D276"/>
    <mergeCell ref="B277:D277"/>
    <mergeCell ref="B270:D270"/>
    <mergeCell ref="B271:D271"/>
    <mergeCell ref="B272:D272"/>
    <mergeCell ref="A266:G266"/>
    <mergeCell ref="A267:G267"/>
    <mergeCell ref="B268:D268"/>
    <mergeCell ref="B269:D269"/>
    <mergeCell ref="I264:O264"/>
    <mergeCell ref="B253:C253"/>
    <mergeCell ref="B254:D254"/>
    <mergeCell ref="B289:D289"/>
    <mergeCell ref="B290:D290"/>
    <mergeCell ref="B291:C291"/>
    <mergeCell ref="B292:D292"/>
    <mergeCell ref="I278:O279"/>
    <mergeCell ref="B279:D279"/>
    <mergeCell ref="A280:G280"/>
    <mergeCell ref="B281:D281"/>
    <mergeCell ref="B282:D282"/>
    <mergeCell ref="B283:D283"/>
    <mergeCell ref="B284:D284"/>
    <mergeCell ref="B285:D285"/>
    <mergeCell ref="B286:D286"/>
    <mergeCell ref="J283:L283"/>
    <mergeCell ref="J284:L284"/>
    <mergeCell ref="J285:L285"/>
    <mergeCell ref="J286:L286"/>
    <mergeCell ref="J287:L287"/>
    <mergeCell ref="J289:O290"/>
    <mergeCell ref="J291:O292"/>
    <mergeCell ref="B278:D278"/>
    <mergeCell ref="B259:O259"/>
    <mergeCell ref="B260:O260"/>
    <mergeCell ref="A261:G261"/>
    <mergeCell ref="I261:O261"/>
    <mergeCell ref="J253:O254"/>
    <mergeCell ref="J255:O256"/>
    <mergeCell ref="B244:D244"/>
    <mergeCell ref="B245:D245"/>
    <mergeCell ref="B246:D246"/>
    <mergeCell ref="B247:D247"/>
    <mergeCell ref="B248:D248"/>
    <mergeCell ref="B249:D249"/>
    <mergeCell ref="B250:D250"/>
    <mergeCell ref="B251:D251"/>
    <mergeCell ref="B252:D252"/>
    <mergeCell ref="B239:D239"/>
    <mergeCell ref="B240:D240"/>
    <mergeCell ref="I240:O241"/>
    <mergeCell ref="B241:D241"/>
    <mergeCell ref="A242:G242"/>
    <mergeCell ref="B243:D243"/>
    <mergeCell ref="B234:D234"/>
    <mergeCell ref="B235:D235"/>
    <mergeCell ref="B236:D236"/>
    <mergeCell ref="B237:D237"/>
    <mergeCell ref="B238:D238"/>
    <mergeCell ref="B231:D231"/>
    <mergeCell ref="B232:D232"/>
    <mergeCell ref="B233:D233"/>
    <mergeCell ref="A228:G228"/>
    <mergeCell ref="A229:G229"/>
    <mergeCell ref="B230:D230"/>
    <mergeCell ref="A223:G223"/>
    <mergeCell ref="I223:O223"/>
    <mergeCell ref="I226:O226"/>
    <mergeCell ref="B213:D213"/>
    <mergeCell ref="B214:D214"/>
    <mergeCell ref="B215:C215"/>
    <mergeCell ref="B216:D216"/>
    <mergeCell ref="B221:O221"/>
    <mergeCell ref="B222:O222"/>
    <mergeCell ref="J215:O216"/>
    <mergeCell ref="J217:O218"/>
    <mergeCell ref="A204:G204"/>
    <mergeCell ref="B205:D205"/>
    <mergeCell ref="B206:D206"/>
    <mergeCell ref="B207:D207"/>
    <mergeCell ref="B208:D208"/>
    <mergeCell ref="B209:D209"/>
    <mergeCell ref="B210:D210"/>
    <mergeCell ref="B211:D211"/>
    <mergeCell ref="B212:D212"/>
    <mergeCell ref="J207:L207"/>
    <mergeCell ref="J208:L208"/>
    <mergeCell ref="J209:L209"/>
    <mergeCell ref="J210:L210"/>
    <mergeCell ref="B200:D200"/>
    <mergeCell ref="B201:D201"/>
    <mergeCell ref="B202:D202"/>
    <mergeCell ref="I202:O203"/>
    <mergeCell ref="B203:D203"/>
    <mergeCell ref="B195:D195"/>
    <mergeCell ref="B196:D196"/>
    <mergeCell ref="B197:D197"/>
    <mergeCell ref="B198:D198"/>
    <mergeCell ref="B194:D194"/>
    <mergeCell ref="J187:K187"/>
    <mergeCell ref="A190:G190"/>
    <mergeCell ref="A191:G191"/>
    <mergeCell ref="B199:D199"/>
    <mergeCell ref="B133:D133"/>
    <mergeCell ref="B134:D134"/>
    <mergeCell ref="B135:D135"/>
    <mergeCell ref="B136:D136"/>
    <mergeCell ref="B137:D137"/>
    <mergeCell ref="B192:D192"/>
    <mergeCell ref="B193:D193"/>
    <mergeCell ref="J134:L134"/>
    <mergeCell ref="A166:G166"/>
    <mergeCell ref="B167:D167"/>
    <mergeCell ref="B168:D168"/>
    <mergeCell ref="B169:D169"/>
    <mergeCell ref="B170:D170"/>
    <mergeCell ref="B171:D171"/>
    <mergeCell ref="B172:D172"/>
    <mergeCell ref="B159:D159"/>
    <mergeCell ref="B160:D160"/>
    <mergeCell ref="B161:D161"/>
    <mergeCell ref="B162:D162"/>
    <mergeCell ref="B119:D119"/>
    <mergeCell ref="B120:D120"/>
    <mergeCell ref="B121:D121"/>
    <mergeCell ref="B122:D122"/>
    <mergeCell ref="B123:D123"/>
    <mergeCell ref="B105:O105"/>
    <mergeCell ref="B106:O106"/>
    <mergeCell ref="J95:L95"/>
    <mergeCell ref="J97:O98"/>
    <mergeCell ref="J99:O100"/>
    <mergeCell ref="J101:O102"/>
    <mergeCell ref="B116:D116"/>
    <mergeCell ref="B117:D117"/>
    <mergeCell ref="B118:D118"/>
    <mergeCell ref="A113:G113"/>
    <mergeCell ref="A114:G114"/>
    <mergeCell ref="B115:D115"/>
    <mergeCell ref="A108:G108"/>
    <mergeCell ref="I108:O108"/>
    <mergeCell ref="I111:O111"/>
    <mergeCell ref="I114:O114"/>
    <mergeCell ref="I86:O87"/>
    <mergeCell ref="B87:D87"/>
    <mergeCell ref="A88:G88"/>
    <mergeCell ref="B89:D89"/>
    <mergeCell ref="B90:D90"/>
    <mergeCell ref="B97:D97"/>
    <mergeCell ref="B98:D98"/>
    <mergeCell ref="B99:C99"/>
    <mergeCell ref="B100:D100"/>
    <mergeCell ref="J91:L91"/>
    <mergeCell ref="J92:L92"/>
    <mergeCell ref="J93:L93"/>
    <mergeCell ref="J94:L94"/>
    <mergeCell ref="B91:D91"/>
    <mergeCell ref="B92:D92"/>
    <mergeCell ref="B93:D93"/>
    <mergeCell ref="B94:D94"/>
    <mergeCell ref="B95:D95"/>
    <mergeCell ref="B96:D96"/>
    <mergeCell ref="B79:D79"/>
    <mergeCell ref="B80:D80"/>
    <mergeCell ref="B81:D81"/>
    <mergeCell ref="B82:D82"/>
    <mergeCell ref="B83:D83"/>
    <mergeCell ref="B84:D84"/>
    <mergeCell ref="B85:D85"/>
    <mergeCell ref="B86:D86"/>
    <mergeCell ref="A75:G75"/>
    <mergeCell ref="B76:D76"/>
    <mergeCell ref="B77:D77"/>
    <mergeCell ref="B78:D78"/>
    <mergeCell ref="A74:G74"/>
    <mergeCell ref="B67:O67"/>
    <mergeCell ref="A69:G69"/>
    <mergeCell ref="I69:O69"/>
    <mergeCell ref="A57:K57"/>
    <mergeCell ref="A58:L58"/>
    <mergeCell ref="A59:L59"/>
    <mergeCell ref="A60:K60"/>
    <mergeCell ref="A61:L61"/>
    <mergeCell ref="A62:L62"/>
    <mergeCell ref="A63:K63"/>
    <mergeCell ref="B66:O66"/>
    <mergeCell ref="A53:L53"/>
    <mergeCell ref="A54:K54"/>
    <mergeCell ref="A55:L55"/>
    <mergeCell ref="A56:L56"/>
    <mergeCell ref="B41:D41"/>
    <mergeCell ref="B42:D42"/>
    <mergeCell ref="B43:D43"/>
    <mergeCell ref="B44:D44"/>
    <mergeCell ref="B45:C45"/>
    <mergeCell ref="B46:D46"/>
    <mergeCell ref="J43:O48"/>
    <mergeCell ref="J41:L41"/>
    <mergeCell ref="A34:G34"/>
    <mergeCell ref="B35:D35"/>
    <mergeCell ref="B36:D36"/>
    <mergeCell ref="B37:D37"/>
    <mergeCell ref="B38:D38"/>
    <mergeCell ref="B39:D39"/>
    <mergeCell ref="B40:D40"/>
    <mergeCell ref="A50:O50"/>
    <mergeCell ref="A52:L52"/>
    <mergeCell ref="J37:L37"/>
    <mergeCell ref="B27:D27"/>
    <mergeCell ref="B28:D28"/>
    <mergeCell ref="B29:D29"/>
    <mergeCell ref="B30:D30"/>
    <mergeCell ref="B31:D31"/>
    <mergeCell ref="B32:D32"/>
    <mergeCell ref="A21:G21"/>
    <mergeCell ref="B22:D22"/>
    <mergeCell ref="I22:O22"/>
    <mergeCell ref="B23:D23"/>
    <mergeCell ref="J23:L26"/>
    <mergeCell ref="B24:D24"/>
    <mergeCell ref="B25:D25"/>
    <mergeCell ref="B26:D26"/>
    <mergeCell ref="I32:O33"/>
    <mergeCell ref="B33:D33"/>
    <mergeCell ref="A15:G15"/>
    <mergeCell ref="I15:O15"/>
    <mergeCell ref="I18:O18"/>
    <mergeCell ref="A20:G20"/>
    <mergeCell ref="A11:B11"/>
    <mergeCell ref="C11:H11"/>
    <mergeCell ref="I11:K11"/>
    <mergeCell ref="L11:O11"/>
    <mergeCell ref="A13:O13"/>
    <mergeCell ref="B14:O14"/>
    <mergeCell ref="A17:G17"/>
    <mergeCell ref="A9:B9"/>
    <mergeCell ref="C9:H9"/>
    <mergeCell ref="I9:K9"/>
    <mergeCell ref="L9:O9"/>
    <mergeCell ref="A10:B10"/>
    <mergeCell ref="C10:H10"/>
    <mergeCell ref="I10:K10"/>
    <mergeCell ref="L10:O10"/>
    <mergeCell ref="A7:B7"/>
    <mergeCell ref="C7:H7"/>
    <mergeCell ref="I7:K7"/>
    <mergeCell ref="L7:O7"/>
    <mergeCell ref="A8:B8"/>
    <mergeCell ref="C8:H8"/>
    <mergeCell ref="I8:K8"/>
    <mergeCell ref="L8:O8"/>
    <mergeCell ref="A5:B5"/>
    <mergeCell ref="C5:H5"/>
    <mergeCell ref="I5:K5"/>
    <mergeCell ref="L5:O5"/>
    <mergeCell ref="A6:B6"/>
    <mergeCell ref="C6:H6"/>
    <mergeCell ref="I6:K6"/>
    <mergeCell ref="L6:O6"/>
    <mergeCell ref="B1:O1"/>
    <mergeCell ref="B2:O2"/>
    <mergeCell ref="A3:B3"/>
    <mergeCell ref="C3:O3"/>
    <mergeCell ref="A4:B4"/>
    <mergeCell ref="C4:O4"/>
  </mergeCells>
  <dataValidations disablePrompts="1" count="1">
    <dataValidation type="whole" errorStyle="warning" allowBlank="1" showInputMessage="1" showErrorMessage="1" errorTitle="CEILING TOO DEEP" sqref="M54:O54 M57:O57 M60:O60 M63:O65">
      <formula1>0</formula1>
      <formula2>1000000000</formula2>
    </dataValidation>
  </dataValidations>
  <pageMargins left="0.78740157480314965" right="0.70866141732283472" top="0.98425196850393704" bottom="0.78740157480314965" header="0.43307086614173229" footer="0.31496062992125984"/>
  <pageSetup paperSize="256" scale="76" fitToHeight="0" orientation="landscape" r:id="rId1"/>
  <headerFooter>
    <oddHeader>&amp;LPROGRAMI BUXHETOR AFATMESËM&amp;C&amp;8 28 Shkurt 2019&amp;R&amp;A</oddHeader>
    <oddFooter>&amp;L&amp;8Copyright for Albania: Ministry of Finance and Economy / Local Finance Directory&amp;R1</oddFooter>
  </headerFooter>
  <rowBreaks count="8" manualBreakCount="8">
    <brk id="12" max="16383" man="1"/>
    <brk id="49" max="16383" man="1"/>
    <brk id="65" max="16383" man="1"/>
    <brk id="104" max="16383" man="1"/>
    <brk id="143" max="16383" man="1"/>
    <brk id="182" max="16383" man="1"/>
    <brk id="220" max="16383" man="1"/>
    <brk id="258" max="16383" man="1"/>
  </row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7">
    <tabColor rgb="FFFF0000"/>
    <pageSetUpPr fitToPage="1"/>
  </sheetPr>
  <dimension ref="A1:O294"/>
  <sheetViews>
    <sheetView showGridLines="0" topLeftCell="A102" zoomScaleNormal="100" workbookViewId="0">
      <selection activeCell="M132" sqref="M132"/>
    </sheetView>
  </sheetViews>
  <sheetFormatPr defaultColWidth="9.140625" defaultRowHeight="17.25" customHeight="1" x14ac:dyDescent="0.2"/>
  <cols>
    <col min="1" max="1" width="25.85546875" style="98" customWidth="1"/>
    <col min="2" max="7" width="9" style="98" customWidth="1"/>
    <col min="8" max="8" width="2.7109375" style="98" customWidth="1"/>
    <col min="9" max="9" width="25.7109375" style="98" customWidth="1"/>
    <col min="10" max="15" width="9" style="98" customWidth="1"/>
    <col min="16" max="16384" width="9.140625" style="98"/>
  </cols>
  <sheetData>
    <row r="1" spans="1:15" ht="13.5" customHeight="1" x14ac:dyDescent="0.2">
      <c r="A1" s="342" t="str">
        <f>'(B2) Struktura Organizative'!A5</f>
        <v>Numër</v>
      </c>
      <c r="B1" s="1008" t="str">
        <f>'(B2) Struktura Organizative'!B5</f>
        <v>Emri i Nënfunksionit</v>
      </c>
      <c r="C1" s="1008"/>
      <c r="D1" s="1008"/>
      <c r="E1" s="1008"/>
      <c r="F1" s="1008"/>
      <c r="G1" s="1008"/>
      <c r="H1" s="1008"/>
      <c r="I1" s="1008"/>
      <c r="J1" s="1008"/>
      <c r="K1" s="1008"/>
      <c r="L1" s="1008"/>
      <c r="M1" s="1008"/>
      <c r="N1" s="1008"/>
      <c r="O1" s="1008"/>
    </row>
    <row r="2" spans="1:15" s="121" customFormat="1" ht="18.75" customHeight="1" x14ac:dyDescent="0.25">
      <c r="A2" s="310" t="str">
        <f>'(G1) Fjalori'!A78</f>
        <v>Nënfunksioni 15</v>
      </c>
      <c r="B2" s="835" t="str">
        <f>+VLOOKUP($A2,'(B2) Struktura Organizative'!$A7:$E68,2,FALSE)</f>
        <v>062 Zhvillimi i komunitetit</v>
      </c>
      <c r="C2" s="835"/>
      <c r="D2" s="835"/>
      <c r="E2" s="835"/>
      <c r="F2" s="835"/>
      <c r="G2" s="835"/>
      <c r="H2" s="835"/>
      <c r="I2" s="835"/>
      <c r="J2" s="835"/>
      <c r="K2" s="835"/>
      <c r="L2" s="835"/>
      <c r="M2" s="835"/>
      <c r="N2" s="835"/>
      <c r="O2" s="835"/>
    </row>
    <row r="3" spans="1:15" ht="12.75" customHeight="1" x14ac:dyDescent="0.2">
      <c r="A3" s="925" t="str">
        <f>'(B2) Struktura Organizative'!C5</f>
        <v>Drejtoria / Departamenti</v>
      </c>
      <c r="B3" s="926"/>
      <c r="C3" s="925" t="str">
        <f>'(B2) Struktura Organizative'!D5</f>
        <v>Kryetari i programit</v>
      </c>
      <c r="D3" s="927"/>
      <c r="E3" s="927"/>
      <c r="F3" s="927"/>
      <c r="G3" s="927"/>
      <c r="H3" s="927"/>
      <c r="I3" s="927"/>
      <c r="J3" s="927"/>
      <c r="K3" s="927"/>
      <c r="L3" s="927"/>
      <c r="M3" s="927"/>
      <c r="N3" s="927"/>
      <c r="O3" s="926"/>
    </row>
    <row r="4" spans="1:15" ht="12.75" customHeight="1" x14ac:dyDescent="0.2">
      <c r="A4" s="928"/>
      <c r="B4" s="929"/>
      <c r="C4" s="930">
        <f>+VLOOKUP($A2,'(B2) Struktura Organizative'!$A7:$E68,4,FALSE)</f>
        <v>0</v>
      </c>
      <c r="D4" s="931"/>
      <c r="E4" s="931"/>
      <c r="F4" s="931"/>
      <c r="G4" s="931"/>
      <c r="H4" s="931"/>
      <c r="I4" s="931"/>
      <c r="J4" s="931"/>
      <c r="K4" s="931"/>
      <c r="L4" s="931"/>
      <c r="M4" s="931"/>
      <c r="N4" s="931"/>
      <c r="O4" s="932"/>
    </row>
    <row r="5" spans="1:15" ht="27" customHeight="1" x14ac:dyDescent="0.2">
      <c r="A5" s="919"/>
      <c r="B5" s="920"/>
      <c r="C5" s="921" t="str">
        <f>'(B3) Struktura Funksionale'!C5</f>
        <v>Emri i programit</v>
      </c>
      <c r="D5" s="922"/>
      <c r="E5" s="922"/>
      <c r="F5" s="922"/>
      <c r="G5" s="922"/>
      <c r="H5" s="923"/>
      <c r="I5" s="921" t="str">
        <f>'(B3) Struktura Funksionale'!D5</f>
        <v>Programi:  detyrueshme / shtesë</v>
      </c>
      <c r="J5" s="922"/>
      <c r="K5" s="923"/>
      <c r="L5" s="924" t="str">
        <f>'(B3) Struktura Funksionale'!E5</f>
        <v>Programi: I veti / I deleguar / Transferuar</v>
      </c>
      <c r="M5" s="924"/>
      <c r="N5" s="924"/>
      <c r="O5" s="924"/>
    </row>
    <row r="6" spans="1:15" ht="13.5" customHeight="1" x14ac:dyDescent="0.2">
      <c r="A6" s="914" t="str">
        <f>'(B3) Struktura Funksionale'!A81</f>
        <v>Programi 15a</v>
      </c>
      <c r="B6" s="915"/>
      <c r="C6" s="916" t="str">
        <f>VLOOKUP($A6,'(B3) Struktura Funksionale'!$A$7:$E$146,3,FALSE)</f>
        <v>Programet e zhvillimit</v>
      </c>
      <c r="D6" s="917"/>
      <c r="E6" s="917"/>
      <c r="F6" s="917"/>
      <c r="G6" s="917"/>
      <c r="H6" s="918"/>
      <c r="I6" s="916" t="str">
        <f>VLOOKUP($A6,'(B3) Struktura Funksionale'!$A$7:$E$146,4,FALSE)</f>
        <v>E detyrueshme</v>
      </c>
      <c r="J6" s="917"/>
      <c r="K6" s="918"/>
      <c r="L6" s="916" t="str">
        <f>VLOOKUP($A6,'(B3) Struktura Funksionale'!$A$7:$E$146,5,FALSE)</f>
        <v>I veti</v>
      </c>
      <c r="M6" s="917"/>
      <c r="N6" s="917"/>
      <c r="O6" s="918"/>
    </row>
    <row r="7" spans="1:15" ht="13.5" customHeight="1" x14ac:dyDescent="0.2">
      <c r="A7" s="914" t="str">
        <f>'(B3) Struktura Funksionale'!A82</f>
        <v>Programi 15b</v>
      </c>
      <c r="B7" s="915"/>
      <c r="C7" s="916" t="str">
        <f>VLOOKUP($A7,'(B3) Struktura Funksionale'!$A$7:$E$146,3,FALSE)</f>
        <v>Sherbime publike vendore</v>
      </c>
      <c r="D7" s="917"/>
      <c r="E7" s="917"/>
      <c r="F7" s="917"/>
      <c r="G7" s="917"/>
      <c r="H7" s="918"/>
      <c r="I7" s="916" t="str">
        <f>VLOOKUP($A7,'(B3) Struktura Funksionale'!$A$7:$E$146,4,FALSE)</f>
        <v>E detyrueshme</v>
      </c>
      <c r="J7" s="917"/>
      <c r="K7" s="918"/>
      <c r="L7" s="916" t="str">
        <f>VLOOKUP($A7,'(B3) Struktura Funksionale'!$A$7:$E$146,5,FALSE)</f>
        <v>I veti</v>
      </c>
      <c r="M7" s="917"/>
      <c r="N7" s="917"/>
      <c r="O7" s="918"/>
    </row>
    <row r="8" spans="1:15" ht="13.5" customHeight="1" x14ac:dyDescent="0.2">
      <c r="A8" s="914" t="str">
        <f>'(B3) Struktura Funksionale'!A83</f>
        <v>Programi 15c</v>
      </c>
      <c r="B8" s="915"/>
      <c r="C8" s="916">
        <f>VLOOKUP($A8,'(B3) Struktura Funksionale'!$A$7:$E$146,3,FALSE)</f>
        <v>0</v>
      </c>
      <c r="D8" s="917"/>
      <c r="E8" s="917"/>
      <c r="F8" s="917"/>
      <c r="G8" s="917"/>
      <c r="H8" s="918"/>
      <c r="I8" s="916">
        <f>VLOOKUP($A8,'(B3) Struktura Funksionale'!$A$7:$E$146,4,FALSE)</f>
        <v>0</v>
      </c>
      <c r="J8" s="917"/>
      <c r="K8" s="918"/>
      <c r="L8" s="916">
        <f>VLOOKUP($A8,'(B3) Struktura Funksionale'!$A$7:$E$146,5,FALSE)</f>
        <v>0</v>
      </c>
      <c r="M8" s="917"/>
      <c r="N8" s="917"/>
      <c r="O8" s="918"/>
    </row>
    <row r="9" spans="1:15" ht="13.5" hidden="1" customHeight="1" x14ac:dyDescent="0.2">
      <c r="A9" s="914"/>
      <c r="B9" s="915"/>
      <c r="C9" s="916"/>
      <c r="D9" s="917"/>
      <c r="E9" s="917"/>
      <c r="F9" s="917"/>
      <c r="G9" s="917"/>
      <c r="H9" s="918"/>
      <c r="I9" s="916"/>
      <c r="J9" s="917"/>
      <c r="K9" s="918"/>
      <c r="L9" s="916"/>
      <c r="M9" s="917"/>
      <c r="N9" s="917"/>
      <c r="O9" s="918"/>
    </row>
    <row r="10" spans="1:15" ht="13.5" hidden="1" customHeight="1" x14ac:dyDescent="0.2">
      <c r="A10" s="914"/>
      <c r="B10" s="915"/>
      <c r="C10" s="916"/>
      <c r="D10" s="917"/>
      <c r="E10" s="917"/>
      <c r="F10" s="917"/>
      <c r="G10" s="917"/>
      <c r="H10" s="918"/>
      <c r="I10" s="916"/>
      <c r="J10" s="917"/>
      <c r="K10" s="918"/>
      <c r="L10" s="916"/>
      <c r="M10" s="917"/>
      <c r="N10" s="917"/>
      <c r="O10" s="918"/>
    </row>
    <row r="11" spans="1:15" ht="13.5" hidden="1" customHeight="1" x14ac:dyDescent="0.2">
      <c r="A11" s="914"/>
      <c r="B11" s="915"/>
      <c r="C11" s="916"/>
      <c r="D11" s="917"/>
      <c r="E11" s="917"/>
      <c r="F11" s="917"/>
      <c r="G11" s="917"/>
      <c r="H11" s="918"/>
      <c r="I11" s="916"/>
      <c r="J11" s="917"/>
      <c r="K11" s="918"/>
      <c r="L11" s="916"/>
      <c r="M11" s="917"/>
      <c r="N11" s="917"/>
      <c r="O11" s="918"/>
    </row>
    <row r="12" spans="1:15" ht="11.25" customHeight="1" x14ac:dyDescent="0.2"/>
    <row r="13" spans="1:15" ht="21" customHeight="1" x14ac:dyDescent="0.25">
      <c r="A13" s="933" t="str">
        <f>'(G1) Fjalori'!A359</f>
        <v>PËRMBLEDHJE E KËRKESËS BUXHETORE</v>
      </c>
      <c r="B13" s="934"/>
      <c r="C13" s="935"/>
      <c r="D13" s="935"/>
      <c r="E13" s="935"/>
      <c r="F13" s="935"/>
      <c r="G13" s="935"/>
      <c r="H13" s="935"/>
      <c r="I13" s="935"/>
      <c r="J13" s="935"/>
      <c r="K13" s="935"/>
      <c r="L13" s="935"/>
      <c r="M13" s="935"/>
      <c r="N13" s="935"/>
      <c r="O13" s="936"/>
    </row>
    <row r="14" spans="1:15" s="214" customFormat="1" ht="21" customHeight="1" x14ac:dyDescent="0.25">
      <c r="A14" s="213" t="str">
        <f>A2</f>
        <v>Nënfunksioni 15</v>
      </c>
      <c r="B14" s="937" t="str">
        <f>B$2</f>
        <v>062 Zhvillimi i komunitetit</v>
      </c>
      <c r="C14" s="937"/>
      <c r="D14" s="937"/>
      <c r="E14" s="937"/>
      <c r="F14" s="937"/>
      <c r="G14" s="937"/>
      <c r="H14" s="937"/>
      <c r="I14" s="937"/>
      <c r="J14" s="937"/>
      <c r="K14" s="937"/>
      <c r="L14" s="937"/>
      <c r="M14" s="937"/>
      <c r="N14" s="937"/>
      <c r="O14" s="937"/>
    </row>
    <row r="15" spans="1:15" ht="21" customHeight="1" x14ac:dyDescent="0.2">
      <c r="A15" s="933" t="str">
        <f>'(G1) Fjalori'!A384</f>
        <v>SHPENZIME TË PRITSHME</v>
      </c>
      <c r="B15" s="934"/>
      <c r="C15" s="934"/>
      <c r="D15" s="934"/>
      <c r="E15" s="934"/>
      <c r="F15" s="934"/>
      <c r="G15" s="954"/>
      <c r="H15" s="131"/>
      <c r="I15" s="955" t="str">
        <f>I29</f>
        <v xml:space="preserve">TË ARDHURAT E PRITSHME </v>
      </c>
      <c r="J15" s="934"/>
      <c r="K15" s="934"/>
      <c r="L15" s="934"/>
      <c r="M15" s="934"/>
      <c r="N15" s="934"/>
      <c r="O15" s="954"/>
    </row>
    <row r="16" spans="1:15" s="121" customFormat="1" ht="20.25" customHeight="1" x14ac:dyDescent="0.25">
      <c r="A16" s="211"/>
      <c r="B16" s="249">
        <f>'(B1)Informacion i përgjithshëm '!B5</f>
        <v>2019</v>
      </c>
      <c r="C16" s="249">
        <f>'(B1)Informacion i përgjithshëm '!B6</f>
        <v>2020</v>
      </c>
      <c r="D16" s="249">
        <f>'(B1)Informacion i përgjithshëm '!B7</f>
        <v>2021</v>
      </c>
      <c r="E16" s="250">
        <f>'(B1)Informacion i përgjithshëm '!B8</f>
        <v>2022</v>
      </c>
      <c r="F16" s="250">
        <f>'(B1)Informacion i përgjithshëm '!B9</f>
        <v>2023</v>
      </c>
      <c r="G16" s="250">
        <f>'(B1)Informacion i përgjithshëm '!B10</f>
        <v>2024</v>
      </c>
      <c r="H16" s="212"/>
      <c r="I16" s="307"/>
      <c r="J16" s="249">
        <f t="shared" ref="J16:O16" si="0">B16</f>
        <v>2019</v>
      </c>
      <c r="K16" s="249">
        <f t="shared" si="0"/>
        <v>2020</v>
      </c>
      <c r="L16" s="249">
        <f t="shared" si="0"/>
        <v>2021</v>
      </c>
      <c r="M16" s="250">
        <f t="shared" si="0"/>
        <v>2022</v>
      </c>
      <c r="N16" s="250">
        <f t="shared" si="0"/>
        <v>2023</v>
      </c>
      <c r="O16" s="250">
        <f t="shared" si="0"/>
        <v>2024</v>
      </c>
    </row>
    <row r="17" spans="1:15" ht="12.75" x14ac:dyDescent="0.2">
      <c r="A17" s="953"/>
      <c r="B17" s="953"/>
      <c r="C17" s="953"/>
      <c r="D17" s="953"/>
      <c r="E17" s="953"/>
      <c r="F17" s="953"/>
      <c r="G17" s="953"/>
      <c r="H17" s="131"/>
    </row>
    <row r="18" spans="1:15" ht="12.75" x14ac:dyDescent="0.2">
      <c r="A18" s="137" t="str">
        <f>A15</f>
        <v>SHPENZIME TË PRITSHME</v>
      </c>
      <c r="B18" s="34">
        <f t="shared" ref="B18:G18" si="1">B72+B111+B150+B188+B226+B264</f>
        <v>43351</v>
      </c>
      <c r="C18" s="34">
        <f t="shared" si="1"/>
        <v>31024</v>
      </c>
      <c r="D18" s="34">
        <f t="shared" si="1"/>
        <v>87108</v>
      </c>
      <c r="E18" s="129">
        <f t="shared" si="1"/>
        <v>54399</v>
      </c>
      <c r="F18" s="129">
        <f t="shared" si="1"/>
        <v>49635</v>
      </c>
      <c r="G18" s="129">
        <f t="shared" si="1"/>
        <v>49749</v>
      </c>
      <c r="H18" s="131"/>
      <c r="I18" s="938" t="str">
        <f>'(G1) Fjalori'!A385</f>
        <v>VLERËSIM I ARDHURAVE NGA TARIFAT</v>
      </c>
      <c r="J18" s="939"/>
      <c r="K18" s="939"/>
      <c r="L18" s="939"/>
      <c r="M18" s="939"/>
      <c r="N18" s="939"/>
      <c r="O18" s="940"/>
    </row>
    <row r="19" spans="1:15" ht="12.75" x14ac:dyDescent="0.2">
      <c r="A19" s="125"/>
      <c r="B19" s="210"/>
      <c r="C19" s="126"/>
      <c r="D19" s="126"/>
      <c r="E19" s="10"/>
      <c r="F19" s="10"/>
      <c r="G19" s="133"/>
      <c r="H19" s="10"/>
      <c r="I19" s="137" t="str">
        <f>'(G1) Fjalori'!A388</f>
        <v>VLERËSIM I ARDHURAVE NGA TARIFAT</v>
      </c>
      <c r="J19" s="35">
        <f t="shared" ref="J19:O19" si="2">J73+J112+J151+J189+J227+J265</f>
        <v>0</v>
      </c>
      <c r="K19" s="35">
        <f t="shared" si="2"/>
        <v>13439</v>
      </c>
      <c r="L19" s="34">
        <f t="shared" si="2"/>
        <v>18968</v>
      </c>
      <c r="M19" s="129">
        <f t="shared" si="2"/>
        <v>21160</v>
      </c>
      <c r="N19" s="129">
        <f t="shared" si="2"/>
        <v>22098</v>
      </c>
      <c r="O19" s="129">
        <f t="shared" si="2"/>
        <v>22951</v>
      </c>
    </row>
    <row r="20" spans="1:15" ht="12.75" x14ac:dyDescent="0.2">
      <c r="A20" s="944" t="str">
        <f>A15</f>
        <v>SHPENZIME TË PRITSHME</v>
      </c>
      <c r="B20" s="945"/>
      <c r="C20" s="945"/>
      <c r="D20" s="945"/>
      <c r="E20" s="945"/>
      <c r="F20" s="945"/>
      <c r="G20" s="946"/>
      <c r="H20" s="10"/>
    </row>
    <row r="21" spans="1:15" ht="12.75" customHeight="1" x14ac:dyDescent="0.2">
      <c r="A21" s="938" t="str">
        <f>'(G1) Fjalori'!A382</f>
        <v>KOSTO DIREKTE PËR PROJEKTET DHE SHPENZIMET KAPITALE</v>
      </c>
      <c r="B21" s="939"/>
      <c r="C21" s="939"/>
      <c r="D21" s="939"/>
      <c r="E21" s="939"/>
      <c r="F21" s="939"/>
      <c r="G21" s="940"/>
      <c r="H21" s="31"/>
    </row>
    <row r="22" spans="1:15" ht="12.75" customHeight="1" x14ac:dyDescent="0.2">
      <c r="A22" s="124" t="str">
        <f>'(G1) Fjalori'!A360</f>
        <v>Pagat</v>
      </c>
      <c r="B22" s="941">
        <f>'(G1) Fjalori'!C360</f>
        <v>600</v>
      </c>
      <c r="C22" s="942"/>
      <c r="D22" s="943"/>
      <c r="E22" s="305">
        <f t="shared" ref="E22:G33" si="3">E76+E115+E154+E192+E230+E268</f>
        <v>0</v>
      </c>
      <c r="F22" s="305">
        <f t="shared" si="3"/>
        <v>0</v>
      </c>
      <c r="G22" s="305">
        <f t="shared" si="3"/>
        <v>0</v>
      </c>
      <c r="H22" s="31"/>
      <c r="I22" s="938" t="str">
        <f>'(G1) Fjalori'!A389</f>
        <v>VLERËSIMI I TË ARDHURAVE ME DESTINACION</v>
      </c>
      <c r="J22" s="939"/>
      <c r="K22" s="939"/>
      <c r="L22" s="939"/>
      <c r="M22" s="939"/>
      <c r="N22" s="939"/>
      <c r="O22" s="940"/>
    </row>
    <row r="23" spans="1:15" ht="12.75" customHeight="1" x14ac:dyDescent="0.2">
      <c r="A23" s="124" t="str">
        <f>'(G1) Fjalori'!A361</f>
        <v>Sigurimet Shoqërore</v>
      </c>
      <c r="B23" s="941">
        <f>'(G1) Fjalori'!C361</f>
        <v>601</v>
      </c>
      <c r="C23" s="942"/>
      <c r="D23" s="943"/>
      <c r="E23" s="305">
        <f t="shared" si="3"/>
        <v>0</v>
      </c>
      <c r="F23" s="305">
        <f t="shared" si="3"/>
        <v>0</v>
      </c>
      <c r="G23" s="305">
        <f t="shared" si="3"/>
        <v>0</v>
      </c>
      <c r="H23" s="31"/>
      <c r="I23" s="252" t="str">
        <f>'(G1) Fjalori'!A390</f>
        <v>Transferta e kushtëzuar</v>
      </c>
      <c r="J23" s="956"/>
      <c r="K23" s="953"/>
      <c r="L23" s="957"/>
      <c r="M23" s="305">
        <f t="shared" ref="M23:O27" si="4">M76+M115+M154+M192+M230+M268</f>
        <v>0</v>
      </c>
      <c r="N23" s="305">
        <f t="shared" si="4"/>
        <v>0</v>
      </c>
      <c r="O23" s="305">
        <f t="shared" si="4"/>
        <v>0</v>
      </c>
    </row>
    <row r="24" spans="1:15" ht="12.75" customHeight="1" x14ac:dyDescent="0.2">
      <c r="A24" s="124" t="str">
        <f>'(G1) Fjalori'!A362</f>
        <v>Mallra dhe shërbime</v>
      </c>
      <c r="B24" s="941">
        <f>'(G1) Fjalori'!C362</f>
        <v>602</v>
      </c>
      <c r="C24" s="942"/>
      <c r="D24" s="943"/>
      <c r="E24" s="305">
        <f t="shared" si="3"/>
        <v>0</v>
      </c>
      <c r="F24" s="305">
        <f t="shared" si="3"/>
        <v>0</v>
      </c>
      <c r="G24" s="305">
        <f t="shared" si="3"/>
        <v>0</v>
      </c>
      <c r="H24" s="53"/>
      <c r="I24" s="252" t="str">
        <f>'(G1) Fjalori'!A391</f>
        <v>Trasferta Specifike</v>
      </c>
      <c r="J24" s="958"/>
      <c r="K24" s="959"/>
      <c r="L24" s="960"/>
      <c r="M24" s="305">
        <f t="shared" si="4"/>
        <v>0</v>
      </c>
      <c r="N24" s="305">
        <f t="shared" si="4"/>
        <v>0</v>
      </c>
      <c r="O24" s="305">
        <f t="shared" si="4"/>
        <v>0</v>
      </c>
    </row>
    <row r="25" spans="1:15" ht="12.75" customHeight="1" x14ac:dyDescent="0.2">
      <c r="A25" s="124" t="str">
        <f>'(G1) Fjalori'!A363</f>
        <v>Subvencione</v>
      </c>
      <c r="B25" s="941">
        <f>'(G1) Fjalori'!C363</f>
        <v>603</v>
      </c>
      <c r="C25" s="942"/>
      <c r="D25" s="943"/>
      <c r="E25" s="305">
        <f t="shared" si="3"/>
        <v>0</v>
      </c>
      <c r="F25" s="305">
        <f t="shared" si="3"/>
        <v>0</v>
      </c>
      <c r="G25" s="305">
        <f t="shared" si="3"/>
        <v>0</v>
      </c>
      <c r="H25" s="8"/>
      <c r="I25" s="252" t="str">
        <f>'(G1) Fjalori'!A392</f>
        <v>Trashëgimi me destinacion</v>
      </c>
      <c r="J25" s="958"/>
      <c r="K25" s="959"/>
      <c r="L25" s="960"/>
      <c r="M25" s="302">
        <f t="shared" si="4"/>
        <v>0</v>
      </c>
      <c r="N25" s="548">
        <f t="shared" si="4"/>
        <v>0</v>
      </c>
      <c r="O25" s="548">
        <f t="shared" si="4"/>
        <v>0</v>
      </c>
    </row>
    <row r="26" spans="1:15" ht="12.75" x14ac:dyDescent="0.2">
      <c r="A26" s="124" t="str">
        <f>'(G1) Fjalori'!A364</f>
        <v>Të tjera transferta korrente të brendshme</v>
      </c>
      <c r="B26" s="941">
        <f>'(G1) Fjalori'!C364</f>
        <v>604</v>
      </c>
      <c r="C26" s="942"/>
      <c r="D26" s="943"/>
      <c r="E26" s="305">
        <f t="shared" si="3"/>
        <v>0</v>
      </c>
      <c r="F26" s="305">
        <f t="shared" si="3"/>
        <v>0</v>
      </c>
      <c r="G26" s="305">
        <f t="shared" si="3"/>
        <v>0</v>
      </c>
      <c r="H26" s="53"/>
      <c r="I26" s="252" t="str">
        <f>'(G1) Fjalori'!A393</f>
        <v>Burime të tjera (përfshirë gjobat)</v>
      </c>
      <c r="J26" s="961"/>
      <c r="K26" s="962"/>
      <c r="L26" s="963"/>
      <c r="M26" s="305">
        <f t="shared" si="4"/>
        <v>0</v>
      </c>
      <c r="N26" s="305">
        <f t="shared" si="4"/>
        <v>0</v>
      </c>
      <c r="O26" s="305">
        <f t="shared" si="4"/>
        <v>0</v>
      </c>
    </row>
    <row r="27" spans="1:15" ht="12.75" x14ac:dyDescent="0.2">
      <c r="A27" s="124" t="str">
        <f>'(G1) Fjalori'!A365</f>
        <v>Transferta korrente të huaja</v>
      </c>
      <c r="B27" s="941">
        <f>'(G1) Fjalori'!C365</f>
        <v>605</v>
      </c>
      <c r="C27" s="942"/>
      <c r="D27" s="943"/>
      <c r="E27" s="305">
        <f t="shared" si="3"/>
        <v>0</v>
      </c>
      <c r="F27" s="305">
        <f t="shared" si="3"/>
        <v>0</v>
      </c>
      <c r="G27" s="305">
        <f t="shared" si="3"/>
        <v>0</v>
      </c>
      <c r="H27" s="53"/>
      <c r="I27" s="252" t="str">
        <f>'(G1) Fjalori'!A394</f>
        <v>VLERËSIMI I TË ARDHURAVE ME DESTINACION</v>
      </c>
      <c r="J27" s="34">
        <f>J80+J119+J158+J196+J234+J272</f>
        <v>0</v>
      </c>
      <c r="K27" s="34">
        <f>K80+K119+K158+K196+K234+K272</f>
        <v>0</v>
      </c>
      <c r="L27" s="34">
        <f>L80+L119+L158+L196+L234+L272</f>
        <v>0</v>
      </c>
      <c r="M27" s="129">
        <f t="shared" si="4"/>
        <v>0</v>
      </c>
      <c r="N27" s="129">
        <f t="shared" si="4"/>
        <v>0</v>
      </c>
      <c r="O27" s="129">
        <f t="shared" si="4"/>
        <v>0</v>
      </c>
    </row>
    <row r="28" spans="1:15" ht="12.75" x14ac:dyDescent="0.2">
      <c r="A28" s="124" t="str">
        <f>'(G1) Fjalori'!A366</f>
        <v>Transferta për Buxhetet Familiare dhe Individët</v>
      </c>
      <c r="B28" s="941">
        <f>'(G1) Fjalori'!C366</f>
        <v>606</v>
      </c>
      <c r="C28" s="942"/>
      <c r="D28" s="943"/>
      <c r="E28" s="305">
        <f t="shared" si="3"/>
        <v>0</v>
      </c>
      <c r="F28" s="305">
        <f t="shared" si="3"/>
        <v>0</v>
      </c>
      <c r="G28" s="305">
        <f t="shared" si="3"/>
        <v>0</v>
      </c>
      <c r="H28" s="53"/>
    </row>
    <row r="29" spans="1:15" ht="12.75" x14ac:dyDescent="0.2">
      <c r="A29" s="124" t="str">
        <f>'(G1) Fjalori'!A367</f>
        <v>Shpenzimet kapitale</v>
      </c>
      <c r="B29" s="941" t="str">
        <f>'(G1) Fjalori'!C367</f>
        <v>230 / 231</v>
      </c>
      <c r="C29" s="942"/>
      <c r="D29" s="943"/>
      <c r="E29" s="305">
        <f t="shared" si="3"/>
        <v>4500</v>
      </c>
      <c r="F29" s="305">
        <f t="shared" si="3"/>
        <v>1500</v>
      </c>
      <c r="G29" s="305">
        <f t="shared" si="3"/>
        <v>1500</v>
      </c>
      <c r="H29" s="53"/>
      <c r="I29" s="137" t="str">
        <f>'(G1) Fjalori'!A395</f>
        <v xml:space="preserve">TË ARDHURAT E PRITSHME </v>
      </c>
      <c r="J29" s="34">
        <f t="shared" ref="J29:O29" si="5">J82+J121+J160+J198+J236+J274</f>
        <v>0</v>
      </c>
      <c r="K29" s="34">
        <f t="shared" si="5"/>
        <v>13439</v>
      </c>
      <c r="L29" s="34">
        <f t="shared" si="5"/>
        <v>18968</v>
      </c>
      <c r="M29" s="129">
        <f t="shared" si="5"/>
        <v>21160</v>
      </c>
      <c r="N29" s="129">
        <f t="shared" si="5"/>
        <v>22098</v>
      </c>
      <c r="O29" s="129">
        <f t="shared" si="5"/>
        <v>22951</v>
      </c>
    </row>
    <row r="30" spans="1:15" ht="12.75" x14ac:dyDescent="0.2">
      <c r="A30" s="124" t="str">
        <f>'(G1) Fjalori'!A368</f>
        <v>Rezerva</v>
      </c>
      <c r="B30" s="941">
        <f>'(G1) Fjalori'!C368</f>
        <v>609</v>
      </c>
      <c r="C30" s="942"/>
      <c r="D30" s="943"/>
      <c r="E30" s="305">
        <f t="shared" si="3"/>
        <v>0</v>
      </c>
      <c r="F30" s="305">
        <f t="shared" si="3"/>
        <v>0</v>
      </c>
      <c r="G30" s="305">
        <f t="shared" si="3"/>
        <v>0</v>
      </c>
      <c r="H30" s="53"/>
    </row>
    <row r="31" spans="1:15" ht="12.75" x14ac:dyDescent="0.2">
      <c r="A31" s="124" t="str">
        <f>'(G1) Fjalori'!A369</f>
        <v>Interesa per kredi direkte ose bono</v>
      </c>
      <c r="B31" s="941">
        <f>'(G1) Fjalori'!C369</f>
        <v>650</v>
      </c>
      <c r="C31" s="942"/>
      <c r="D31" s="943"/>
      <c r="E31" s="305">
        <f t="shared" si="3"/>
        <v>0</v>
      </c>
      <c r="F31" s="305">
        <f t="shared" si="3"/>
        <v>0</v>
      </c>
      <c r="G31" s="305">
        <f t="shared" si="3"/>
        <v>0</v>
      </c>
      <c r="H31" s="53"/>
    </row>
    <row r="32" spans="1:15" ht="12.75" customHeight="1" x14ac:dyDescent="0.2">
      <c r="A32" s="124" t="str">
        <f>'(G1) Fjalori'!A370</f>
        <v>Të tjera</v>
      </c>
      <c r="B32" s="941" t="str">
        <f>'(G1) Fjalori'!C370</f>
        <v>69 / ?</v>
      </c>
      <c r="C32" s="942"/>
      <c r="D32" s="943"/>
      <c r="E32" s="305">
        <f t="shared" si="3"/>
        <v>0</v>
      </c>
      <c r="F32" s="305">
        <f t="shared" si="3"/>
        <v>0</v>
      </c>
      <c r="G32" s="305">
        <f t="shared" si="3"/>
        <v>0</v>
      </c>
      <c r="H32" s="53"/>
      <c r="I32" s="947" t="str">
        <f>'(G1) Fjalori'!A415</f>
        <v>SHUMA E KËRKUAR NETO</v>
      </c>
      <c r="J32" s="948"/>
      <c r="K32" s="948"/>
      <c r="L32" s="948"/>
      <c r="M32" s="948"/>
      <c r="N32" s="948"/>
      <c r="O32" s="949"/>
    </row>
    <row r="33" spans="1:15" ht="12.75" customHeight="1" x14ac:dyDescent="0.2">
      <c r="A33" s="306" t="str">
        <f>A21</f>
        <v>KOSTO DIREKTE PËR PROJEKTET DHE SHPENZIMET KAPITALE</v>
      </c>
      <c r="B33" s="941"/>
      <c r="C33" s="942"/>
      <c r="D33" s="943"/>
      <c r="E33" s="129">
        <f t="shared" si="3"/>
        <v>4500</v>
      </c>
      <c r="F33" s="129">
        <f t="shared" si="3"/>
        <v>1500</v>
      </c>
      <c r="G33" s="129">
        <f t="shared" si="3"/>
        <v>1500</v>
      </c>
      <c r="H33" s="53"/>
      <c r="I33" s="950"/>
      <c r="J33" s="951"/>
      <c r="K33" s="951"/>
      <c r="L33" s="951"/>
      <c r="M33" s="951"/>
      <c r="N33" s="951"/>
      <c r="O33" s="952"/>
    </row>
    <row r="34" spans="1:15" ht="12.75" x14ac:dyDescent="0.2">
      <c r="A34" s="938" t="str">
        <f>'(G1) Fjalori'!A383</f>
        <v>SHPENZIME KORRENTE</v>
      </c>
      <c r="B34" s="939"/>
      <c r="C34" s="939"/>
      <c r="D34" s="939"/>
      <c r="E34" s="939"/>
      <c r="F34" s="939"/>
      <c r="G34" s="940"/>
      <c r="H34" s="53"/>
      <c r="I34" s="17" t="str">
        <f>I32</f>
        <v>SHUMA E KËRKUAR NETO</v>
      </c>
      <c r="J34" s="18">
        <f t="shared" ref="J34:O34" si="6">J88+J127+J166+J204+J242+J280</f>
        <v>43351</v>
      </c>
      <c r="K34" s="18">
        <f t="shared" si="6"/>
        <v>17585</v>
      </c>
      <c r="L34" s="18">
        <f t="shared" si="6"/>
        <v>68140</v>
      </c>
      <c r="M34" s="18">
        <f t="shared" si="6"/>
        <v>33239</v>
      </c>
      <c r="N34" s="18">
        <f t="shared" si="6"/>
        <v>27537</v>
      </c>
      <c r="O34" s="18">
        <f t="shared" si="6"/>
        <v>26798</v>
      </c>
    </row>
    <row r="35" spans="1:15" ht="12.75" x14ac:dyDescent="0.2">
      <c r="A35" s="124" t="str">
        <f>A22</f>
        <v>Pagat</v>
      </c>
      <c r="B35" s="941">
        <f>B22</f>
        <v>600</v>
      </c>
      <c r="C35" s="942"/>
      <c r="D35" s="943"/>
      <c r="E35" s="305">
        <f t="shared" ref="E35:G46" si="7">E89+E128+E167+E205+E243+E281</f>
        <v>27298</v>
      </c>
      <c r="F35" s="305">
        <f t="shared" si="7"/>
        <v>27298</v>
      </c>
      <c r="G35" s="305">
        <f t="shared" si="7"/>
        <v>27298</v>
      </c>
      <c r="H35" s="53"/>
      <c r="I35" s="53"/>
      <c r="J35" s="53"/>
      <c r="K35" s="53"/>
      <c r="L35" s="14"/>
      <c r="M35" s="54"/>
    </row>
    <row r="36" spans="1:15" ht="12.75" customHeight="1" x14ac:dyDescent="0.2">
      <c r="A36" s="124" t="str">
        <f t="shared" ref="A36:A45" si="8">A23</f>
        <v>Sigurimet Shoqërore</v>
      </c>
      <c r="B36" s="941">
        <f t="shared" ref="B36:B45" si="9">B23</f>
        <v>601</v>
      </c>
      <c r="C36" s="942"/>
      <c r="D36" s="943"/>
      <c r="E36" s="305">
        <f t="shared" si="7"/>
        <v>4559</v>
      </c>
      <c r="F36" s="305">
        <f t="shared" si="7"/>
        <v>4559</v>
      </c>
      <c r="G36" s="305">
        <f t="shared" si="7"/>
        <v>4559</v>
      </c>
      <c r="H36" s="53"/>
    </row>
    <row r="37" spans="1:15" ht="12.75" x14ac:dyDescent="0.2">
      <c r="A37" s="124" t="str">
        <f t="shared" si="8"/>
        <v>Mallra dhe shërbime</v>
      </c>
      <c r="B37" s="941">
        <f t="shared" si="9"/>
        <v>602</v>
      </c>
      <c r="C37" s="942"/>
      <c r="D37" s="943"/>
      <c r="E37" s="305">
        <f t="shared" si="7"/>
        <v>17224</v>
      </c>
      <c r="F37" s="305">
        <f t="shared" si="7"/>
        <v>15460</v>
      </c>
      <c r="G37" s="305">
        <f t="shared" si="7"/>
        <v>15574</v>
      </c>
      <c r="H37" s="53"/>
      <c r="I37" s="124" t="str">
        <f>'(G1) Fjalori'!A413</f>
        <v>Angazhimet</v>
      </c>
      <c r="J37" s="992" t="str">
        <f>'(G1) Fjalori'!A454</f>
        <v>Vlera Totale për Aktivitet</v>
      </c>
      <c r="K37" s="993"/>
      <c r="L37" s="994"/>
      <c r="M37" s="129">
        <f t="shared" ref="M37:O40" si="10">M91+M130+M169+M207+M245+M283</f>
        <v>6560</v>
      </c>
      <c r="N37" s="129">
        <f t="shared" si="10"/>
        <v>7605</v>
      </c>
      <c r="O37" s="129">
        <f t="shared" si="10"/>
        <v>7605</v>
      </c>
    </row>
    <row r="38" spans="1:15" ht="12.75" x14ac:dyDescent="0.2">
      <c r="A38" s="124" t="str">
        <f t="shared" si="8"/>
        <v>Subvencione</v>
      </c>
      <c r="B38" s="941">
        <f t="shared" si="9"/>
        <v>603</v>
      </c>
      <c r="C38" s="942"/>
      <c r="D38" s="943"/>
      <c r="E38" s="305">
        <f t="shared" si="7"/>
        <v>0</v>
      </c>
      <c r="F38" s="305">
        <f t="shared" si="7"/>
        <v>0</v>
      </c>
      <c r="G38" s="305">
        <f t="shared" si="7"/>
        <v>0</v>
      </c>
      <c r="H38" s="53"/>
      <c r="I38" s="318" t="str">
        <f>'(G1) Fjalori'!A456</f>
        <v>Qëllime</v>
      </c>
      <c r="J38" s="319" t="str">
        <f>A29</f>
        <v>Shpenzimet kapitale</v>
      </c>
      <c r="K38" s="316"/>
      <c r="L38" s="317"/>
      <c r="M38" s="129">
        <f t="shared" si="10"/>
        <v>0</v>
      </c>
      <c r="N38" s="129">
        <f t="shared" si="10"/>
        <v>0</v>
      </c>
      <c r="O38" s="129">
        <f t="shared" si="10"/>
        <v>0</v>
      </c>
    </row>
    <row r="39" spans="1:15" ht="12.75" x14ac:dyDescent="0.2">
      <c r="A39" s="124" t="str">
        <f t="shared" si="8"/>
        <v>Të tjera transferta korrente të brendshme</v>
      </c>
      <c r="B39" s="941">
        <f t="shared" si="9"/>
        <v>604</v>
      </c>
      <c r="C39" s="942"/>
      <c r="D39" s="943"/>
      <c r="E39" s="305">
        <f t="shared" si="7"/>
        <v>0</v>
      </c>
      <c r="F39" s="305">
        <f t="shared" si="7"/>
        <v>0</v>
      </c>
      <c r="G39" s="305">
        <f t="shared" si="7"/>
        <v>0</v>
      </c>
      <c r="H39" s="53"/>
      <c r="I39" s="315"/>
      <c r="J39" s="319" t="str">
        <f>A24</f>
        <v>Mallra dhe shërbime</v>
      </c>
      <c r="K39" s="316"/>
      <c r="L39" s="317"/>
      <c r="M39" s="129">
        <f t="shared" si="10"/>
        <v>6560</v>
      </c>
      <c r="N39" s="129">
        <f t="shared" si="10"/>
        <v>7605</v>
      </c>
      <c r="O39" s="129">
        <f t="shared" si="10"/>
        <v>7605</v>
      </c>
    </row>
    <row r="40" spans="1:15" ht="12.75" x14ac:dyDescent="0.2">
      <c r="A40" s="124" t="str">
        <f t="shared" si="8"/>
        <v>Transferta korrente të huaja</v>
      </c>
      <c r="B40" s="941">
        <f t="shared" si="9"/>
        <v>605</v>
      </c>
      <c r="C40" s="942"/>
      <c r="D40" s="943"/>
      <c r="E40" s="305">
        <f t="shared" si="7"/>
        <v>0</v>
      </c>
      <c r="F40" s="305">
        <f t="shared" si="7"/>
        <v>0</v>
      </c>
      <c r="G40" s="305">
        <f t="shared" si="7"/>
        <v>0</v>
      </c>
      <c r="H40" s="53"/>
      <c r="I40" s="315"/>
      <c r="J40" s="319" t="str">
        <f>'(G1) Fjalori'!A455</f>
        <v>Qëllime të mëtejshme</v>
      </c>
      <c r="K40" s="316"/>
      <c r="L40" s="317"/>
      <c r="M40" s="129">
        <f t="shared" si="10"/>
        <v>0</v>
      </c>
      <c r="N40" s="129">
        <f t="shared" si="10"/>
        <v>0</v>
      </c>
      <c r="O40" s="129">
        <f t="shared" si="10"/>
        <v>0</v>
      </c>
    </row>
    <row r="41" spans="1:15" ht="12.75" x14ac:dyDescent="0.2">
      <c r="A41" s="124" t="str">
        <f t="shared" si="8"/>
        <v>Transferta për Buxhetet Familiare dhe Individët</v>
      </c>
      <c r="B41" s="941">
        <f t="shared" si="9"/>
        <v>606</v>
      </c>
      <c r="C41" s="942"/>
      <c r="D41" s="943"/>
      <c r="E41" s="305">
        <f t="shared" si="7"/>
        <v>818</v>
      </c>
      <c r="F41" s="305">
        <f t="shared" si="7"/>
        <v>818</v>
      </c>
      <c r="G41" s="305">
        <f t="shared" si="7"/>
        <v>818</v>
      </c>
      <c r="H41" s="53"/>
      <c r="I41" s="315"/>
      <c r="J41" s="998"/>
      <c r="K41" s="998"/>
      <c r="L41" s="998"/>
      <c r="M41" s="344" t="str">
        <f>IF(SUM(M38:M40)=M37,"OK","STOP")</f>
        <v>OK</v>
      </c>
      <c r="N41" s="344" t="str">
        <f>IF(SUM(N38:N40)=N37,"OK","STOP")</f>
        <v>OK</v>
      </c>
      <c r="O41" s="344" t="str">
        <f>IF(SUM(O38:O40)=O37,"OK","STOP")</f>
        <v>OK</v>
      </c>
    </row>
    <row r="42" spans="1:15" ht="12.75" x14ac:dyDescent="0.2">
      <c r="A42" s="648" t="str">
        <f t="shared" si="8"/>
        <v>Shpenzimet kapitale</v>
      </c>
      <c r="B42" s="968" t="str">
        <f t="shared" si="9"/>
        <v>230 / 231</v>
      </c>
      <c r="C42" s="969"/>
      <c r="D42" s="970"/>
      <c r="E42" s="305">
        <f t="shared" si="7"/>
        <v>0</v>
      </c>
      <c r="F42" s="305">
        <f t="shared" si="7"/>
        <v>0</v>
      </c>
      <c r="G42" s="305">
        <f t="shared" si="7"/>
        <v>0</v>
      </c>
      <c r="H42" s="53"/>
    </row>
    <row r="43" spans="1:15" ht="12.75" x14ac:dyDescent="0.2">
      <c r="A43" s="124" t="str">
        <f t="shared" si="8"/>
        <v>Rezerva</v>
      </c>
      <c r="B43" s="941">
        <f t="shared" si="9"/>
        <v>609</v>
      </c>
      <c r="C43" s="942"/>
      <c r="D43" s="943"/>
      <c r="E43" s="305">
        <f t="shared" si="7"/>
        <v>0</v>
      </c>
      <c r="F43" s="305">
        <f t="shared" si="7"/>
        <v>0</v>
      </c>
      <c r="G43" s="305">
        <f t="shared" si="7"/>
        <v>0</v>
      </c>
      <c r="H43" s="53"/>
      <c r="I43" s="142" t="str">
        <f>'(G1) Fjalori'!A416</f>
        <v>Shpjegimet teknike</v>
      </c>
      <c r="J43" s="983"/>
      <c r="K43" s="984"/>
      <c r="L43" s="984"/>
      <c r="M43" s="984"/>
      <c r="N43" s="984"/>
      <c r="O43" s="985"/>
    </row>
    <row r="44" spans="1:15" ht="12.75" x14ac:dyDescent="0.2">
      <c r="A44" s="124" t="str">
        <f t="shared" si="8"/>
        <v>Interesa per kredi direkte ose bono</v>
      </c>
      <c r="B44" s="971">
        <f t="shared" si="9"/>
        <v>650</v>
      </c>
      <c r="C44" s="972"/>
      <c r="D44" s="973"/>
      <c r="E44" s="305">
        <f t="shared" si="7"/>
        <v>0</v>
      </c>
      <c r="F44" s="305">
        <f t="shared" si="7"/>
        <v>0</v>
      </c>
      <c r="G44" s="305">
        <f t="shared" si="7"/>
        <v>0</v>
      </c>
      <c r="H44" s="53"/>
      <c r="J44" s="986"/>
      <c r="K44" s="987"/>
      <c r="L44" s="987"/>
      <c r="M44" s="987"/>
      <c r="N44" s="987"/>
      <c r="O44" s="988"/>
    </row>
    <row r="45" spans="1:15" ht="12.75" customHeight="1" x14ac:dyDescent="0.2">
      <c r="A45" s="252" t="str">
        <f t="shared" si="8"/>
        <v>Të tjera</v>
      </c>
      <c r="B45" s="941" t="str">
        <f t="shared" si="9"/>
        <v>69 / ?</v>
      </c>
      <c r="C45" s="942"/>
      <c r="D45" s="309" t="str">
        <f>IF(OR(E45&lt;0,F45&lt;0,G45&lt;0),"STOP","OK!")</f>
        <v>OK!</v>
      </c>
      <c r="E45" s="308">
        <f t="shared" si="7"/>
        <v>0</v>
      </c>
      <c r="F45" s="130">
        <f t="shared" si="7"/>
        <v>0</v>
      </c>
      <c r="G45" s="130">
        <f t="shared" si="7"/>
        <v>0</v>
      </c>
      <c r="H45" s="53"/>
      <c r="J45" s="986"/>
      <c r="K45" s="987"/>
      <c r="L45" s="987"/>
      <c r="M45" s="987"/>
      <c r="N45" s="987"/>
      <c r="O45" s="988"/>
    </row>
    <row r="46" spans="1:15" ht="12.75" customHeight="1" x14ac:dyDescent="0.2">
      <c r="A46" s="124" t="str">
        <f>A34</f>
        <v>SHPENZIME KORRENTE</v>
      </c>
      <c r="B46" s="974"/>
      <c r="C46" s="975"/>
      <c r="D46" s="976"/>
      <c r="E46" s="129">
        <f t="shared" si="7"/>
        <v>49899</v>
      </c>
      <c r="F46" s="129">
        <f t="shared" si="7"/>
        <v>48135</v>
      </c>
      <c r="G46" s="129">
        <f t="shared" si="7"/>
        <v>48249</v>
      </c>
      <c r="H46" s="53"/>
      <c r="J46" s="986"/>
      <c r="K46" s="987"/>
      <c r="L46" s="987"/>
      <c r="M46" s="987"/>
      <c r="N46" s="987"/>
      <c r="O46" s="988"/>
    </row>
    <row r="47" spans="1:15" ht="12.75" customHeight="1" x14ac:dyDescent="0.2">
      <c r="A47" s="125"/>
      <c r="B47" s="210"/>
      <c r="C47" s="126"/>
      <c r="D47" s="126"/>
      <c r="E47" s="10"/>
      <c r="F47" s="10"/>
      <c r="G47" s="133"/>
      <c r="H47" s="53"/>
      <c r="J47" s="986"/>
      <c r="K47" s="987"/>
      <c r="L47" s="987"/>
      <c r="M47" s="987"/>
      <c r="N47" s="987"/>
      <c r="O47" s="988"/>
    </row>
    <row r="48" spans="1:15" ht="12.75" customHeight="1" x14ac:dyDescent="0.2">
      <c r="A48" s="137" t="str">
        <f>A18</f>
        <v>SHPENZIME TË PRITSHME</v>
      </c>
      <c r="B48" s="34">
        <f t="shared" ref="B48:G48" si="11">B102+B141+B180+B218+B256+B294</f>
        <v>43351</v>
      </c>
      <c r="C48" s="34">
        <f t="shared" si="11"/>
        <v>31024</v>
      </c>
      <c r="D48" s="34">
        <f t="shared" si="11"/>
        <v>87108</v>
      </c>
      <c r="E48" s="129">
        <f t="shared" si="11"/>
        <v>54399</v>
      </c>
      <c r="F48" s="129">
        <f t="shared" si="11"/>
        <v>49635</v>
      </c>
      <c r="G48" s="129">
        <f t="shared" si="11"/>
        <v>49749</v>
      </c>
      <c r="H48" s="53"/>
      <c r="J48" s="989"/>
      <c r="K48" s="990"/>
      <c r="L48" s="990"/>
      <c r="M48" s="990"/>
      <c r="N48" s="990"/>
      <c r="O48" s="991"/>
    </row>
    <row r="49" spans="1:15" ht="12.75" x14ac:dyDescent="0.2">
      <c r="H49" s="53"/>
    </row>
    <row r="50" spans="1:15" ht="23.25" customHeight="1" x14ac:dyDescent="0.25">
      <c r="A50" s="933" t="str">
        <f>'(G1) Fjalori'!A396</f>
        <v>PËRPUTHSHMËRIA ME TAVANET</v>
      </c>
      <c r="B50" s="934"/>
      <c r="C50" s="935"/>
      <c r="D50" s="935"/>
      <c r="E50" s="935"/>
      <c r="F50" s="935"/>
      <c r="G50" s="935"/>
      <c r="H50" s="935"/>
      <c r="I50" s="935"/>
      <c r="J50" s="935"/>
      <c r="K50" s="935"/>
      <c r="L50" s="935"/>
      <c r="M50" s="935"/>
      <c r="N50" s="935"/>
      <c r="O50" s="936"/>
    </row>
    <row r="51" spans="1:15" s="27" customFormat="1" ht="26.25" customHeight="1" x14ac:dyDescent="0.25">
      <c r="A51" s="134"/>
      <c r="B51" s="127"/>
      <c r="C51" s="127"/>
      <c r="D51" s="26"/>
      <c r="E51" s="26"/>
      <c r="F51" s="26"/>
      <c r="G51" s="26"/>
      <c r="H51" s="26"/>
      <c r="I51" s="26"/>
      <c r="J51" s="26"/>
      <c r="K51" s="26"/>
      <c r="L51" s="26"/>
      <c r="M51" s="251">
        <f>M70</f>
        <v>2022</v>
      </c>
      <c r="N51" s="251">
        <f t="shared" ref="N51:O51" si="12">N70</f>
        <v>2023</v>
      </c>
      <c r="O51" s="251">
        <f t="shared" si="12"/>
        <v>2024</v>
      </c>
    </row>
    <row r="52" spans="1:15" ht="12.75" x14ac:dyDescent="0.2">
      <c r="A52" s="977" t="str">
        <f>'(G1) Fjalori'!A397</f>
        <v>Tavani i përgjithshëm</v>
      </c>
      <c r="B52" s="978"/>
      <c r="C52" s="978"/>
      <c r="D52" s="978"/>
      <c r="E52" s="978"/>
      <c r="F52" s="978"/>
      <c r="G52" s="978"/>
      <c r="H52" s="978"/>
      <c r="I52" s="978"/>
      <c r="J52" s="978"/>
      <c r="K52" s="978"/>
      <c r="L52" s="979"/>
      <c r="M52" s="138">
        <f>VLOOKUP($A14,'(D1) Tavanet buxhetore'!$A$7:$R$473,7,FALSE)</f>
        <v>54399</v>
      </c>
      <c r="N52" s="138">
        <f>VLOOKUP($A14,'(D1) Tavanet buxhetore'!$A$7:$R$473,8,FALSE)</f>
        <v>49635</v>
      </c>
      <c r="O52" s="672">
        <f>VLOOKUP($A14,'(D1) Tavanet buxhetore'!$A$7:$R$473,9,FALSE)</f>
        <v>49749</v>
      </c>
    </row>
    <row r="53" spans="1:15" ht="12.75" x14ac:dyDescent="0.2">
      <c r="A53" s="980" t="str">
        <f>'(G1) Fjalori'!A398</f>
        <v>SHPENZIMET E PRITSHME</v>
      </c>
      <c r="B53" s="981"/>
      <c r="C53" s="981"/>
      <c r="D53" s="981"/>
      <c r="E53" s="981"/>
      <c r="F53" s="981"/>
      <c r="G53" s="981"/>
      <c r="H53" s="981"/>
      <c r="I53" s="981"/>
      <c r="J53" s="981"/>
      <c r="K53" s="981"/>
      <c r="L53" s="982"/>
      <c r="M53" s="139">
        <f>E18</f>
        <v>54399</v>
      </c>
      <c r="N53" s="139">
        <f t="shared" ref="N53:O53" si="13">F18</f>
        <v>49635</v>
      </c>
      <c r="O53" s="673">
        <f t="shared" si="13"/>
        <v>49749</v>
      </c>
    </row>
    <row r="54" spans="1:15" ht="12.75" x14ac:dyDescent="0.2">
      <c r="A54" s="996" t="str">
        <f>'(G1) Fjalori'!A399</f>
        <v>Diferenca mes tavaneve të përgjithshme (duhet të jetë &lt;0)</v>
      </c>
      <c r="B54" s="997"/>
      <c r="C54" s="997"/>
      <c r="D54" s="997"/>
      <c r="E54" s="997"/>
      <c r="F54" s="997"/>
      <c r="G54" s="997"/>
      <c r="H54" s="997"/>
      <c r="I54" s="997"/>
      <c r="J54" s="997"/>
      <c r="K54" s="997"/>
      <c r="L54" s="136" t="str">
        <f>IF(AND(M54&lt;0.4,N54&lt;0.4,O54&lt;0.4),"OK!","STOP!")</f>
        <v>OK!</v>
      </c>
      <c r="M54" s="140">
        <f>M53-M52</f>
        <v>0</v>
      </c>
      <c r="N54" s="140">
        <f t="shared" ref="N54:O54" si="14">N53-N52</f>
        <v>0</v>
      </c>
      <c r="O54" s="141">
        <f t="shared" si="14"/>
        <v>0</v>
      </c>
    </row>
    <row r="55" spans="1:15" ht="12.75" x14ac:dyDescent="0.2">
      <c r="A55" s="977" t="str">
        <f>'(G1) Fjalori'!A400</f>
        <v>Tavani i pagave dhe sigurimeve shoqërore</v>
      </c>
      <c r="B55" s="978"/>
      <c r="C55" s="978"/>
      <c r="D55" s="978"/>
      <c r="E55" s="978"/>
      <c r="F55" s="978"/>
      <c r="G55" s="978"/>
      <c r="H55" s="978"/>
      <c r="I55" s="978"/>
      <c r="J55" s="978"/>
      <c r="K55" s="978"/>
      <c r="L55" s="979"/>
      <c r="M55" s="138">
        <f>VLOOKUP($A14,'(D1) Tavanet buxhetore'!$A$7:$R$473,10,FALSE)</f>
        <v>31857</v>
      </c>
      <c r="N55" s="138">
        <f>VLOOKUP($A14,'(D1) Tavanet buxhetore'!$A$7:$R$473,11,FALSE)</f>
        <v>31857</v>
      </c>
      <c r="O55" s="672">
        <f>VLOOKUP($A14,'(D1) Tavanet buxhetore'!$A$7:$R$473,12,FALSE)</f>
        <v>31857</v>
      </c>
    </row>
    <row r="56" spans="1:15" ht="12.75" x14ac:dyDescent="0.2">
      <c r="A56" s="996" t="str">
        <f>'(G1) Fjalori'!A401</f>
        <v>Paga dhe sigurime shoqërore</v>
      </c>
      <c r="B56" s="997"/>
      <c r="C56" s="997"/>
      <c r="D56" s="997"/>
      <c r="E56" s="997"/>
      <c r="F56" s="997"/>
      <c r="G56" s="997"/>
      <c r="H56" s="997"/>
      <c r="I56" s="997"/>
      <c r="J56" s="997"/>
      <c r="K56" s="997"/>
      <c r="L56" s="999"/>
      <c r="M56" s="139">
        <f>E22+E35+E23+E36</f>
        <v>31857</v>
      </c>
      <c r="N56" s="139">
        <f t="shared" ref="N56:O56" si="15">F22+F35+F23+F36</f>
        <v>31857</v>
      </c>
      <c r="O56" s="673">
        <f t="shared" si="15"/>
        <v>31857</v>
      </c>
    </row>
    <row r="57" spans="1:15" ht="12.75" x14ac:dyDescent="0.2">
      <c r="A57" s="996" t="str">
        <f>'(G1) Fjalori'!A402</f>
        <v>Diferenca e tavaneve në paga dhe sigurime shoqërore (duhet të jetë &lt;0)</v>
      </c>
      <c r="B57" s="997"/>
      <c r="C57" s="997"/>
      <c r="D57" s="997"/>
      <c r="E57" s="997"/>
      <c r="F57" s="997"/>
      <c r="G57" s="997"/>
      <c r="H57" s="997"/>
      <c r="I57" s="997"/>
      <c r="J57" s="997"/>
      <c r="K57" s="997"/>
      <c r="L57" s="136" t="str">
        <f>IF(AND(M57&lt;0.4,N57&lt;0.4,O57&lt;0.4),"OK!","STOP!")</f>
        <v>OK!</v>
      </c>
      <c r="M57" s="140">
        <f>M56-M55</f>
        <v>0</v>
      </c>
      <c r="N57" s="140">
        <f t="shared" ref="N57:O57" si="16">N56-N55</f>
        <v>0</v>
      </c>
      <c r="O57" s="141">
        <f t="shared" si="16"/>
        <v>0</v>
      </c>
    </row>
    <row r="58" spans="1:15" s="27" customFormat="1" ht="12.75" x14ac:dyDescent="0.2">
      <c r="A58" s="977" t="str">
        <f>'(G1) Fjalori'!A403</f>
        <v>Tavani për shpenzime e tjera korrente</v>
      </c>
      <c r="B58" s="978"/>
      <c r="C58" s="978"/>
      <c r="D58" s="978"/>
      <c r="E58" s="978"/>
      <c r="F58" s="978"/>
      <c r="G58" s="978"/>
      <c r="H58" s="978"/>
      <c r="I58" s="978"/>
      <c r="J58" s="978"/>
      <c r="K58" s="978"/>
      <c r="L58" s="979"/>
      <c r="M58" s="138">
        <f>VLOOKUP($A14,'(D1) Tavanet buxhetore'!$A$7:$R$473,13,FALSE)</f>
        <v>18042</v>
      </c>
      <c r="N58" s="138">
        <f>VLOOKUP($A14,'(D1) Tavanet buxhetore'!$A$7:$R$473,14,FALSE)</f>
        <v>16278</v>
      </c>
      <c r="O58" s="672">
        <f>VLOOKUP($A14,'(D1) Tavanet buxhetore'!$A$7:$R$473,15,FALSE)</f>
        <v>16392</v>
      </c>
    </row>
    <row r="59" spans="1:15" s="27" customFormat="1" ht="12.75" x14ac:dyDescent="0.2">
      <c r="A59" s="996" t="str">
        <f>'(G1) Fjalori'!A404</f>
        <v>Konsumi (përjashtuar paga dhe sigurimet shoqërore)</v>
      </c>
      <c r="B59" s="997"/>
      <c r="C59" s="997"/>
      <c r="D59" s="997"/>
      <c r="E59" s="997"/>
      <c r="F59" s="997"/>
      <c r="G59" s="997"/>
      <c r="H59" s="997"/>
      <c r="I59" s="997"/>
      <c r="J59" s="997"/>
      <c r="K59" s="997"/>
      <c r="L59" s="999"/>
      <c r="M59" s="139">
        <f>M53-M56-M62</f>
        <v>18042</v>
      </c>
      <c r="N59" s="139">
        <f>N53-N56-N62</f>
        <v>16278</v>
      </c>
      <c r="O59" s="673">
        <f>O53-O56-O62</f>
        <v>16392</v>
      </c>
    </row>
    <row r="60" spans="1:15" s="27" customFormat="1" ht="12.75" x14ac:dyDescent="0.2">
      <c r="A60" s="996" t="str">
        <f>'(G1) Fjalori'!A405</f>
        <v>Diferenca e tavaneve në konsum (duhet të jetë &lt;0)</v>
      </c>
      <c r="B60" s="997"/>
      <c r="C60" s="997"/>
      <c r="D60" s="997"/>
      <c r="E60" s="997"/>
      <c r="F60" s="997"/>
      <c r="G60" s="997"/>
      <c r="H60" s="997"/>
      <c r="I60" s="997"/>
      <c r="J60" s="997"/>
      <c r="K60" s="997"/>
      <c r="L60" s="136" t="str">
        <f>IF(AND(M60&lt;0.4,N60&lt;0.4,O60&lt;0.4),"OK!","STOP!")</f>
        <v>OK!</v>
      </c>
      <c r="M60" s="140">
        <f>M59-M58</f>
        <v>0</v>
      </c>
      <c r="N60" s="140">
        <f t="shared" ref="N60:O60" si="17">N59-N58</f>
        <v>0</v>
      </c>
      <c r="O60" s="141">
        <f t="shared" si="17"/>
        <v>0</v>
      </c>
    </row>
    <row r="61" spans="1:15" ht="12.75" x14ac:dyDescent="0.2">
      <c r="A61" s="977" t="str">
        <f>'(G1) Fjalori'!A406</f>
        <v>Minimumi i shpenzimeve kapitale</v>
      </c>
      <c r="B61" s="978"/>
      <c r="C61" s="978"/>
      <c r="D61" s="978"/>
      <c r="E61" s="978"/>
      <c r="F61" s="978"/>
      <c r="G61" s="978"/>
      <c r="H61" s="978"/>
      <c r="I61" s="978"/>
      <c r="J61" s="978"/>
      <c r="K61" s="978"/>
      <c r="L61" s="979"/>
      <c r="M61" s="138">
        <f>VLOOKUP($A14,'(D1) Tavanet buxhetore'!$A$7:$R$473,16,FALSE)</f>
        <v>4500</v>
      </c>
      <c r="N61" s="138">
        <f>VLOOKUP($A14,'(D1) Tavanet buxhetore'!$A$7:$R$473,17,FALSE)</f>
        <v>1500</v>
      </c>
      <c r="O61" s="672">
        <f>VLOOKUP($A14,'(D1) Tavanet buxhetore'!$A$7:$R$473,18,FALSE)</f>
        <v>1500</v>
      </c>
    </row>
    <row r="62" spans="1:15" ht="12.75" x14ac:dyDescent="0.2">
      <c r="A62" s="996" t="str">
        <f>'(G1) Fjalori'!A407</f>
        <v>Shpenzimet kapitale</v>
      </c>
      <c r="B62" s="997"/>
      <c r="C62" s="997"/>
      <c r="D62" s="997"/>
      <c r="E62" s="997"/>
      <c r="F62" s="997"/>
      <c r="G62" s="997"/>
      <c r="H62" s="997"/>
      <c r="I62" s="997"/>
      <c r="J62" s="997"/>
      <c r="K62" s="997"/>
      <c r="L62" s="999"/>
      <c r="M62" s="139">
        <f>E29+E42</f>
        <v>4500</v>
      </c>
      <c r="N62" s="139">
        <f t="shared" ref="N62:O62" si="18">F29+F42</f>
        <v>1500</v>
      </c>
      <c r="O62" s="673">
        <f t="shared" si="18"/>
        <v>1500</v>
      </c>
    </row>
    <row r="63" spans="1:15" s="99" customFormat="1" ht="12.75" x14ac:dyDescent="0.2">
      <c r="A63" s="996" t="str">
        <f>'(G1) Fjalori'!A408</f>
        <v>Diferenca e minimumit të shpenzimeve kapitale (duhet të jetë &gt;0)</v>
      </c>
      <c r="B63" s="997"/>
      <c r="C63" s="997"/>
      <c r="D63" s="997"/>
      <c r="E63" s="997"/>
      <c r="F63" s="997"/>
      <c r="G63" s="997"/>
      <c r="H63" s="997"/>
      <c r="I63" s="997"/>
      <c r="J63" s="997"/>
      <c r="K63" s="997"/>
      <c r="L63" s="136" t="str">
        <f>IF(AND(M63&gt;-0.4,N63&gt;-0.4,O63&gt;-0.4),"OK!","STOP!")</f>
        <v>OK!</v>
      </c>
      <c r="M63" s="140">
        <f>M62-M61</f>
        <v>0</v>
      </c>
      <c r="N63" s="140">
        <f t="shared" ref="N63:O63" si="19">N62-N61</f>
        <v>0</v>
      </c>
      <c r="O63" s="141">
        <f t="shared" si="19"/>
        <v>0</v>
      </c>
    </row>
    <row r="64" spans="1:15" s="99" customFormat="1" ht="12.75" x14ac:dyDescent="0.2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135"/>
      <c r="L64" s="135"/>
      <c r="M64" s="135"/>
      <c r="N64" s="135"/>
      <c r="O64" s="135"/>
    </row>
    <row r="65" spans="1:15" s="99" customFormat="1" ht="12.75" x14ac:dyDescent="0.2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135"/>
      <c r="L65" s="135"/>
      <c r="M65" s="135"/>
      <c r="N65" s="135"/>
      <c r="O65" s="135"/>
    </row>
    <row r="66" spans="1:15" ht="17.25" customHeight="1" x14ac:dyDescent="0.2">
      <c r="A66" s="213" t="str">
        <f t="shared" ref="A66:O66" si="20">A14</f>
        <v>Nënfunksioni 15</v>
      </c>
      <c r="B66" s="937" t="str">
        <f t="shared" si="20"/>
        <v>062 Zhvillimi i komunitetit</v>
      </c>
      <c r="C66" s="937">
        <f t="shared" si="20"/>
        <v>0</v>
      </c>
      <c r="D66" s="937">
        <f t="shared" si="20"/>
        <v>0</v>
      </c>
      <c r="E66" s="937">
        <f t="shared" si="20"/>
        <v>0</v>
      </c>
      <c r="F66" s="937">
        <f t="shared" si="20"/>
        <v>0</v>
      </c>
      <c r="G66" s="937">
        <f t="shared" si="20"/>
        <v>0</v>
      </c>
      <c r="H66" s="937">
        <f t="shared" si="20"/>
        <v>0</v>
      </c>
      <c r="I66" s="937">
        <f t="shared" si="20"/>
        <v>0</v>
      </c>
      <c r="J66" s="937">
        <f t="shared" si="20"/>
        <v>0</v>
      </c>
      <c r="K66" s="937">
        <f t="shared" si="20"/>
        <v>0</v>
      </c>
      <c r="L66" s="937">
        <f t="shared" si="20"/>
        <v>0</v>
      </c>
      <c r="M66" s="937">
        <f t="shared" si="20"/>
        <v>0</v>
      </c>
      <c r="N66" s="937">
        <f t="shared" si="20"/>
        <v>0</v>
      </c>
      <c r="O66" s="937">
        <f t="shared" si="20"/>
        <v>0</v>
      </c>
    </row>
    <row r="67" spans="1:15" ht="17.25" customHeight="1" x14ac:dyDescent="0.2">
      <c r="A67" s="276" t="str">
        <f>A6</f>
        <v>Programi 15a</v>
      </c>
      <c r="B67" s="937" t="str">
        <f>C6</f>
        <v>Programet e zhvillimit</v>
      </c>
      <c r="C67" s="937" t="e">
        <f>#REF!</f>
        <v>#REF!</v>
      </c>
      <c r="D67" s="937" t="e">
        <f>#REF!</f>
        <v>#REF!</v>
      </c>
      <c r="E67" s="937" t="e">
        <f>#REF!</f>
        <v>#REF!</v>
      </c>
      <c r="F67" s="937" t="e">
        <f>#REF!</f>
        <v>#REF!</v>
      </c>
      <c r="G67" s="937" t="e">
        <f>#REF!</f>
        <v>#REF!</v>
      </c>
      <c r="H67" s="937" t="e">
        <f>#REF!</f>
        <v>#REF!</v>
      </c>
      <c r="I67" s="937" t="e">
        <f>#REF!</f>
        <v>#REF!</v>
      </c>
      <c r="J67" s="937" t="e">
        <f>#REF!</f>
        <v>#REF!</v>
      </c>
      <c r="K67" s="937" t="e">
        <f>#REF!</f>
        <v>#REF!</v>
      </c>
      <c r="L67" s="937" t="e">
        <f>#REF!</f>
        <v>#REF!</v>
      </c>
      <c r="M67" s="937" t="e">
        <f>#REF!</f>
        <v>#REF!</v>
      </c>
      <c r="N67" s="937" t="e">
        <f>#REF!</f>
        <v>#REF!</v>
      </c>
      <c r="O67" s="937" t="e">
        <f>#REF!</f>
        <v>#REF!</v>
      </c>
    </row>
    <row r="68" spans="1:15" ht="17.25" customHeight="1" x14ac:dyDescent="0.2">
      <c r="A68" s="1013" t="str">
        <f>'(B3) Struktura Funksionale'!B81</f>
        <v>06210</v>
      </c>
      <c r="B68" s="1014"/>
      <c r="C68" s="1014"/>
      <c r="D68" s="1014"/>
      <c r="E68" s="1014"/>
      <c r="F68" s="1014"/>
      <c r="G68" s="1014"/>
      <c r="H68" s="568"/>
      <c r="I68" s="568"/>
      <c r="J68" s="568"/>
      <c r="K68" s="568"/>
      <c r="L68" s="568"/>
      <c r="M68" s="568"/>
      <c r="N68" s="568"/>
      <c r="O68" s="569"/>
    </row>
    <row r="69" spans="1:15" ht="21" customHeight="1" x14ac:dyDescent="0.2">
      <c r="A69" s="964" t="str">
        <f t="shared" ref="A69:G69" si="21">A15</f>
        <v>SHPENZIME TË PRITSHME</v>
      </c>
      <c r="B69" s="965">
        <f t="shared" si="21"/>
        <v>0</v>
      </c>
      <c r="C69" s="965">
        <f t="shared" si="21"/>
        <v>0</v>
      </c>
      <c r="D69" s="965">
        <f t="shared" si="21"/>
        <v>0</v>
      </c>
      <c r="E69" s="965">
        <f t="shared" si="21"/>
        <v>0</v>
      </c>
      <c r="F69" s="965">
        <f t="shared" si="21"/>
        <v>0</v>
      </c>
      <c r="G69" s="966">
        <f t="shared" si="21"/>
        <v>0</v>
      </c>
      <c r="H69" s="131"/>
      <c r="I69" s="967" t="str">
        <f t="shared" ref="I69:O69" si="22">I15</f>
        <v xml:space="preserve">TË ARDHURAT E PRITSHME </v>
      </c>
      <c r="J69" s="965">
        <f t="shared" si="22"/>
        <v>0</v>
      </c>
      <c r="K69" s="965">
        <f t="shared" si="22"/>
        <v>0</v>
      </c>
      <c r="L69" s="965">
        <f t="shared" si="22"/>
        <v>0</v>
      </c>
      <c r="M69" s="965">
        <f t="shared" si="22"/>
        <v>0</v>
      </c>
      <c r="N69" s="965">
        <f t="shared" si="22"/>
        <v>0</v>
      </c>
      <c r="O69" s="966">
        <f t="shared" si="22"/>
        <v>0</v>
      </c>
    </row>
    <row r="70" spans="1:15" ht="19.5" customHeight="1" x14ac:dyDescent="0.2">
      <c r="A70" s="211"/>
      <c r="B70" s="417">
        <f t="shared" ref="B70:G70" si="23">B16</f>
        <v>2019</v>
      </c>
      <c r="C70" s="417">
        <f t="shared" si="23"/>
        <v>2020</v>
      </c>
      <c r="D70" s="417">
        <f t="shared" si="23"/>
        <v>2021</v>
      </c>
      <c r="E70" s="251">
        <f t="shared" si="23"/>
        <v>2022</v>
      </c>
      <c r="F70" s="251">
        <f t="shared" si="23"/>
        <v>2023</v>
      </c>
      <c r="G70" s="251">
        <f t="shared" si="23"/>
        <v>2024</v>
      </c>
      <c r="H70" s="212"/>
      <c r="I70" s="414"/>
      <c r="J70" s="417">
        <f t="shared" ref="J70:O70" si="24">J16</f>
        <v>2019</v>
      </c>
      <c r="K70" s="417">
        <f t="shared" si="24"/>
        <v>2020</v>
      </c>
      <c r="L70" s="417">
        <f t="shared" si="24"/>
        <v>2021</v>
      </c>
      <c r="M70" s="251">
        <f t="shared" si="24"/>
        <v>2022</v>
      </c>
      <c r="N70" s="251">
        <f t="shared" si="24"/>
        <v>2023</v>
      </c>
      <c r="O70" s="251">
        <f t="shared" si="24"/>
        <v>2024</v>
      </c>
    </row>
    <row r="71" spans="1:15" s="10" customFormat="1" ht="12.75" x14ac:dyDescent="0.2">
      <c r="A71" s="418"/>
      <c r="B71" s="411"/>
      <c r="C71" s="411"/>
      <c r="D71" s="411"/>
      <c r="E71" s="412"/>
      <c r="F71" s="412"/>
      <c r="G71" s="413"/>
      <c r="H71" s="212"/>
      <c r="I71" s="410"/>
      <c r="J71" s="411"/>
      <c r="K71" s="411"/>
      <c r="L71" s="411"/>
      <c r="M71" s="412"/>
      <c r="N71" s="412"/>
      <c r="O71" s="413"/>
    </row>
    <row r="72" spans="1:15" ht="12.75" x14ac:dyDescent="0.2">
      <c r="A72" s="415" t="str">
        <f>A18</f>
        <v>SHPENZIME TË PRITSHME</v>
      </c>
      <c r="B72" s="345">
        <f>VLOOKUP(A67,'(C1) Shpenzimet vitet e kaluara'!A$9:O$177,5,FALSE)</f>
        <v>0</v>
      </c>
      <c r="C72" s="345">
        <f>VLOOKUP(A67,'(C1) Shpenzimet vitet e kaluara'!A$9:O$177,9,FALSE)</f>
        <v>0</v>
      </c>
      <c r="D72" s="345">
        <f>VLOOKUP(A67,'(C1) Shpenzimet vitet e kaluara'!A$9:O$177,13,FALSE)</f>
        <v>0</v>
      </c>
      <c r="E72" s="416"/>
      <c r="F72" s="416"/>
      <c r="G72" s="416"/>
      <c r="H72" s="131"/>
      <c r="I72" s="938" t="str">
        <f>I18</f>
        <v>VLERËSIM I ARDHURAVE NGA TARIFAT</v>
      </c>
      <c r="J72" s="939"/>
      <c r="K72" s="939"/>
      <c r="L72" s="939"/>
      <c r="M72" s="939"/>
      <c r="N72" s="939"/>
      <c r="O72" s="940"/>
    </row>
    <row r="73" spans="1:15" ht="12.75" x14ac:dyDescent="0.2">
      <c r="A73" s="125"/>
      <c r="B73" s="210"/>
      <c r="C73" s="126"/>
      <c r="D73" s="126"/>
      <c r="E73" s="10"/>
      <c r="F73" s="10"/>
      <c r="G73" s="133"/>
      <c r="H73" s="10"/>
      <c r="I73" s="137" t="str">
        <f>I19</f>
        <v>VLERËSIM I ARDHURAVE NGA TARIFAT</v>
      </c>
      <c r="J73" s="35">
        <f>VLOOKUP($A67,'(C1) Shpenzimet vitet e kaluara'!$A$9:$O$177,6,FALSE)</f>
        <v>0</v>
      </c>
      <c r="K73" s="35">
        <f>VLOOKUP($A67,'(C1) Shpenzimet vitet e kaluara'!$A$9:$O$177,10,FALSE)</f>
        <v>0</v>
      </c>
      <c r="L73" s="35">
        <f>VLOOKUP($A67,'(C1) Shpenzimet vitet e kaluara'!$A$9:$O$177,14,FALSE)</f>
        <v>0</v>
      </c>
      <c r="M73" s="37"/>
      <c r="N73" s="37"/>
      <c r="O73" s="37"/>
    </row>
    <row r="74" spans="1:15" ht="12.75" x14ac:dyDescent="0.2">
      <c r="A74" s="944" t="str">
        <f t="shared" ref="A74:G75" si="25">A20</f>
        <v>SHPENZIME TË PRITSHME</v>
      </c>
      <c r="B74" s="945">
        <f t="shared" si="25"/>
        <v>0</v>
      </c>
      <c r="C74" s="945">
        <f t="shared" si="25"/>
        <v>0</v>
      </c>
      <c r="D74" s="945">
        <f t="shared" si="25"/>
        <v>0</v>
      </c>
      <c r="E74" s="945">
        <f t="shared" si="25"/>
        <v>0</v>
      </c>
      <c r="F74" s="945">
        <f t="shared" si="25"/>
        <v>0</v>
      </c>
      <c r="G74" s="946">
        <f t="shared" si="25"/>
        <v>0</v>
      </c>
      <c r="H74" s="10"/>
    </row>
    <row r="75" spans="1:15" ht="12.75" x14ac:dyDescent="0.2">
      <c r="A75" s="938" t="str">
        <f t="shared" si="25"/>
        <v>KOSTO DIREKTE PËR PROJEKTET DHE SHPENZIMET KAPITALE</v>
      </c>
      <c r="B75" s="939">
        <f t="shared" si="25"/>
        <v>0</v>
      </c>
      <c r="C75" s="939">
        <f t="shared" si="25"/>
        <v>0</v>
      </c>
      <c r="D75" s="939">
        <f t="shared" si="25"/>
        <v>0</v>
      </c>
      <c r="E75" s="939">
        <f t="shared" si="25"/>
        <v>0</v>
      </c>
      <c r="F75" s="939">
        <f t="shared" si="25"/>
        <v>0</v>
      </c>
      <c r="G75" s="940">
        <f t="shared" si="25"/>
        <v>0</v>
      </c>
      <c r="H75" s="31"/>
      <c r="I75" s="938" t="str">
        <f t="shared" ref="I75:I80" si="26">I22</f>
        <v>VLERËSIMI I TË ARDHURAVE ME DESTINACION</v>
      </c>
      <c r="J75" s="939"/>
      <c r="K75" s="939"/>
      <c r="L75" s="939"/>
      <c r="M75" s="939"/>
      <c r="N75" s="939"/>
      <c r="O75" s="940"/>
    </row>
    <row r="76" spans="1:15" ht="12.75" x14ac:dyDescent="0.2">
      <c r="A76" s="124" t="str">
        <f t="shared" ref="A76:D98" si="27">A22</f>
        <v>Pagat</v>
      </c>
      <c r="B76" s="941">
        <f t="shared" si="27"/>
        <v>600</v>
      </c>
      <c r="C76" s="942">
        <f t="shared" si="27"/>
        <v>0</v>
      </c>
      <c r="D76" s="943">
        <f t="shared" si="27"/>
        <v>0</v>
      </c>
      <c r="E76" s="129"/>
      <c r="F76" s="129"/>
      <c r="G76" s="129"/>
      <c r="H76" s="31"/>
      <c r="I76" s="390" t="str">
        <f t="shared" si="26"/>
        <v>Transferta e kushtëzuar</v>
      </c>
      <c r="J76" s="387"/>
      <c r="K76" s="389"/>
      <c r="L76" s="388"/>
      <c r="M76" s="128"/>
      <c r="N76" s="128"/>
      <c r="O76" s="132"/>
    </row>
    <row r="77" spans="1:15" ht="12.75" x14ac:dyDescent="0.2">
      <c r="A77" s="124" t="str">
        <f t="shared" si="27"/>
        <v>Sigurimet Shoqërore</v>
      </c>
      <c r="B77" s="941">
        <f t="shared" si="27"/>
        <v>601</v>
      </c>
      <c r="C77" s="942">
        <f t="shared" si="27"/>
        <v>0</v>
      </c>
      <c r="D77" s="943">
        <f t="shared" si="27"/>
        <v>0</v>
      </c>
      <c r="E77" s="129"/>
      <c r="F77" s="129"/>
      <c r="G77" s="129"/>
      <c r="H77" s="31"/>
      <c r="I77" s="390" t="str">
        <f t="shared" si="26"/>
        <v>Trasferta Specifike</v>
      </c>
      <c r="J77" s="387"/>
      <c r="K77" s="389"/>
      <c r="L77" s="388"/>
      <c r="M77" s="128"/>
      <c r="N77" s="128"/>
      <c r="O77" s="132"/>
    </row>
    <row r="78" spans="1:15" ht="12.75" x14ac:dyDescent="0.2">
      <c r="A78" s="124" t="str">
        <f t="shared" si="27"/>
        <v>Mallra dhe shërbime</v>
      </c>
      <c r="B78" s="941">
        <f t="shared" si="27"/>
        <v>602</v>
      </c>
      <c r="C78" s="942">
        <f t="shared" si="27"/>
        <v>0</v>
      </c>
      <c r="D78" s="943">
        <f t="shared" si="27"/>
        <v>0</v>
      </c>
      <c r="E78" s="129"/>
      <c r="F78" s="129"/>
      <c r="G78" s="129"/>
      <c r="H78" s="53"/>
      <c r="I78" s="390" t="str">
        <f t="shared" si="26"/>
        <v>Trashëgimi me destinacion</v>
      </c>
      <c r="J78" s="387"/>
      <c r="K78" s="389"/>
      <c r="L78" s="388"/>
      <c r="M78" s="302">
        <f>VLOOKUP($A67,'(C4) Trashëgimi me destinacion'!$A$8:$F$168,4,FALSE)</f>
        <v>0</v>
      </c>
      <c r="N78" s="548">
        <f>VLOOKUP($A67,'(C4) Trashëgimi me destinacion'!$A$8:$F$168,5,FALSE)</f>
        <v>0</v>
      </c>
      <c r="O78" s="548">
        <f>VLOOKUP($A67,'(C4) Trashëgimi me destinacion'!$A$8:$F$168,6,FALSE)</f>
        <v>0</v>
      </c>
    </row>
    <row r="79" spans="1:15" ht="12.75" x14ac:dyDescent="0.2">
      <c r="A79" s="124" t="str">
        <f t="shared" si="27"/>
        <v>Subvencione</v>
      </c>
      <c r="B79" s="941">
        <f t="shared" si="27"/>
        <v>603</v>
      </c>
      <c r="C79" s="942">
        <f t="shared" si="27"/>
        <v>0</v>
      </c>
      <c r="D79" s="943">
        <f t="shared" si="27"/>
        <v>0</v>
      </c>
      <c r="E79" s="129"/>
      <c r="F79" s="129"/>
      <c r="G79" s="129"/>
      <c r="H79" s="8"/>
      <c r="I79" s="390" t="str">
        <f t="shared" si="26"/>
        <v>Burime të tjera (përfshirë gjobat)</v>
      </c>
      <c r="J79" s="387"/>
      <c r="K79" s="389"/>
      <c r="L79" s="388"/>
      <c r="M79" s="128"/>
      <c r="N79" s="128"/>
      <c r="O79" s="132"/>
    </row>
    <row r="80" spans="1:15" ht="12.75" x14ac:dyDescent="0.2">
      <c r="A80" s="124" t="str">
        <f t="shared" si="27"/>
        <v>Të tjera transferta korrente të brendshme</v>
      </c>
      <c r="B80" s="941">
        <f t="shared" si="27"/>
        <v>604</v>
      </c>
      <c r="C80" s="942">
        <f t="shared" si="27"/>
        <v>0</v>
      </c>
      <c r="D80" s="943">
        <f t="shared" si="27"/>
        <v>0</v>
      </c>
      <c r="E80" s="129"/>
      <c r="F80" s="129"/>
      <c r="G80" s="129"/>
      <c r="H80" s="53"/>
      <c r="I80" s="409" t="str">
        <f t="shared" si="26"/>
        <v>VLERËSIMI I TË ARDHURAVE ME DESTINACION</v>
      </c>
      <c r="J80" s="35">
        <f>VLOOKUP($A67,'(C1) Shpenzimet vitet e kaluara'!$A$9:$O$177,7,FALSE)</f>
        <v>0</v>
      </c>
      <c r="K80" s="35">
        <f>VLOOKUP($A67,'(C1) Shpenzimet vitet e kaluara'!$A$9:$O$177,11,FALSE)</f>
        <v>0</v>
      </c>
      <c r="L80" s="35">
        <f>VLOOKUP($A67,'(C1) Shpenzimet vitet e kaluara'!$A$9:$O$177,15,FALSE)</f>
        <v>0</v>
      </c>
      <c r="M80" s="129">
        <f>SUM(M76:M79)</f>
        <v>0</v>
      </c>
      <c r="N80" s="129">
        <f t="shared" ref="N80:O80" si="28">SUM(N76:N79)</f>
        <v>0</v>
      </c>
      <c r="O80" s="129">
        <f t="shared" si="28"/>
        <v>0</v>
      </c>
    </row>
    <row r="81" spans="1:15" ht="12.75" x14ac:dyDescent="0.2">
      <c r="A81" s="124" t="str">
        <f t="shared" si="27"/>
        <v>Transferta korrente të huaja</v>
      </c>
      <c r="B81" s="941">
        <f t="shared" si="27"/>
        <v>605</v>
      </c>
      <c r="C81" s="942">
        <f t="shared" si="27"/>
        <v>0</v>
      </c>
      <c r="D81" s="943">
        <f t="shared" si="27"/>
        <v>0</v>
      </c>
      <c r="E81" s="129"/>
      <c r="F81" s="129"/>
      <c r="G81" s="129"/>
      <c r="H81" s="53"/>
    </row>
    <row r="82" spans="1:15" ht="12.75" x14ac:dyDescent="0.2">
      <c r="A82" s="124" t="str">
        <f t="shared" si="27"/>
        <v>Transferta për Buxhetet Familiare dhe Individët</v>
      </c>
      <c r="B82" s="941">
        <f t="shared" si="27"/>
        <v>606</v>
      </c>
      <c r="C82" s="942">
        <f t="shared" si="27"/>
        <v>0</v>
      </c>
      <c r="D82" s="943">
        <f t="shared" si="27"/>
        <v>0</v>
      </c>
      <c r="E82" s="129"/>
      <c r="F82" s="129"/>
      <c r="G82" s="129"/>
      <c r="H82" s="53"/>
      <c r="I82" s="137" t="str">
        <f>I29</f>
        <v xml:space="preserve">TË ARDHURAT E PRITSHME </v>
      </c>
      <c r="J82" s="34">
        <f>J73+J80</f>
        <v>0</v>
      </c>
      <c r="K82" s="34">
        <f>K73+K80</f>
        <v>0</v>
      </c>
      <c r="L82" s="34">
        <f>L73+L80</f>
        <v>0</v>
      </c>
      <c r="M82" s="129">
        <f>M80+M73</f>
        <v>0</v>
      </c>
      <c r="N82" s="129">
        <f>N80+N73</f>
        <v>0</v>
      </c>
      <c r="O82" s="129">
        <f>O80+O73</f>
        <v>0</v>
      </c>
    </row>
    <row r="83" spans="1:15" ht="12.75" x14ac:dyDescent="0.2">
      <c r="A83" s="124" t="str">
        <f t="shared" si="27"/>
        <v>Shpenzimet kapitale</v>
      </c>
      <c r="B83" s="941" t="str">
        <f t="shared" si="27"/>
        <v>230 / 231</v>
      </c>
      <c r="C83" s="942">
        <f t="shared" si="27"/>
        <v>0</v>
      </c>
      <c r="D83" s="943">
        <f t="shared" si="27"/>
        <v>0</v>
      </c>
      <c r="E83" s="37"/>
      <c r="F83" s="37"/>
      <c r="G83" s="37"/>
      <c r="H83" s="53"/>
    </row>
    <row r="84" spans="1:15" ht="12.75" x14ac:dyDescent="0.2">
      <c r="A84" s="124" t="str">
        <f t="shared" si="27"/>
        <v>Rezerva</v>
      </c>
      <c r="B84" s="941">
        <f t="shared" si="27"/>
        <v>609</v>
      </c>
      <c r="C84" s="942">
        <f t="shared" si="27"/>
        <v>0</v>
      </c>
      <c r="D84" s="943">
        <f t="shared" si="27"/>
        <v>0</v>
      </c>
      <c r="E84" s="129"/>
      <c r="F84" s="129"/>
      <c r="G84" s="129"/>
      <c r="H84" s="53"/>
    </row>
    <row r="85" spans="1:15" ht="12.75" x14ac:dyDescent="0.2">
      <c r="A85" s="124" t="str">
        <f t="shared" si="27"/>
        <v>Interesa per kredi direkte ose bono</v>
      </c>
      <c r="B85" s="941">
        <f t="shared" si="27"/>
        <v>650</v>
      </c>
      <c r="C85" s="942">
        <f t="shared" si="27"/>
        <v>0</v>
      </c>
      <c r="D85" s="943">
        <f t="shared" si="27"/>
        <v>0</v>
      </c>
      <c r="E85" s="129"/>
      <c r="F85" s="129"/>
      <c r="G85" s="129"/>
      <c r="H85" s="53"/>
    </row>
    <row r="86" spans="1:15" ht="12.75" x14ac:dyDescent="0.2">
      <c r="A86" s="124" t="str">
        <f t="shared" si="27"/>
        <v>Të tjera</v>
      </c>
      <c r="B86" s="941" t="str">
        <f t="shared" si="27"/>
        <v>69 / ?</v>
      </c>
      <c r="C86" s="942">
        <f t="shared" si="27"/>
        <v>0</v>
      </c>
      <c r="D86" s="943">
        <f t="shared" si="27"/>
        <v>0</v>
      </c>
      <c r="E86" s="129"/>
      <c r="F86" s="129"/>
      <c r="G86" s="129"/>
      <c r="H86" s="53"/>
      <c r="I86" s="947" t="str">
        <f t="shared" ref="I86:O87" si="29">I32</f>
        <v>SHUMA E KËRKUAR NETO</v>
      </c>
      <c r="J86" s="948">
        <f t="shared" si="29"/>
        <v>0</v>
      </c>
      <c r="K86" s="948">
        <f t="shared" si="29"/>
        <v>0</v>
      </c>
      <c r="L86" s="948">
        <f t="shared" si="29"/>
        <v>0</v>
      </c>
      <c r="M86" s="948">
        <f t="shared" si="29"/>
        <v>0</v>
      </c>
      <c r="N86" s="948">
        <f t="shared" si="29"/>
        <v>0</v>
      </c>
      <c r="O86" s="949">
        <f t="shared" si="29"/>
        <v>0</v>
      </c>
    </row>
    <row r="87" spans="1:15" ht="12" customHeight="1" x14ac:dyDescent="0.2">
      <c r="A87" s="306" t="str">
        <f t="shared" si="27"/>
        <v>KOSTO DIREKTE PËR PROJEKTET DHE SHPENZIMET KAPITALE</v>
      </c>
      <c r="B87" s="941">
        <f t="shared" si="27"/>
        <v>0</v>
      </c>
      <c r="C87" s="942">
        <f t="shared" si="27"/>
        <v>0</v>
      </c>
      <c r="D87" s="943">
        <f t="shared" si="27"/>
        <v>0</v>
      </c>
      <c r="E87" s="129">
        <f>SUM(E76:E86)</f>
        <v>0</v>
      </c>
      <c r="F87" s="129">
        <f t="shared" ref="F87:G87" si="30">SUM(F76:F86)</f>
        <v>0</v>
      </c>
      <c r="G87" s="129">
        <f t="shared" si="30"/>
        <v>0</v>
      </c>
      <c r="H87" s="53"/>
      <c r="I87" s="950">
        <f t="shared" si="29"/>
        <v>0</v>
      </c>
      <c r="J87" s="951">
        <f t="shared" si="29"/>
        <v>0</v>
      </c>
      <c r="K87" s="951">
        <f t="shared" si="29"/>
        <v>0</v>
      </c>
      <c r="L87" s="951">
        <f t="shared" si="29"/>
        <v>0</v>
      </c>
      <c r="M87" s="951">
        <f t="shared" si="29"/>
        <v>0</v>
      </c>
      <c r="N87" s="951">
        <f t="shared" si="29"/>
        <v>0</v>
      </c>
      <c r="O87" s="952">
        <f t="shared" si="29"/>
        <v>0</v>
      </c>
    </row>
    <row r="88" spans="1:15" ht="12.75" x14ac:dyDescent="0.2">
      <c r="A88" s="938" t="str">
        <f t="shared" si="27"/>
        <v>SHPENZIME KORRENTE</v>
      </c>
      <c r="B88" s="939">
        <f t="shared" si="27"/>
        <v>0</v>
      </c>
      <c r="C88" s="939">
        <f t="shared" si="27"/>
        <v>0</v>
      </c>
      <c r="D88" s="939">
        <f t="shared" si="27"/>
        <v>0</v>
      </c>
      <c r="E88" s="939">
        <f>E34</f>
        <v>0</v>
      </c>
      <c r="F88" s="939">
        <f>F34</f>
        <v>0</v>
      </c>
      <c r="G88" s="940">
        <f>G34</f>
        <v>0</v>
      </c>
      <c r="H88" s="53"/>
      <c r="I88" s="17" t="str">
        <f>I34</f>
        <v>SHUMA E KËRKUAR NETO</v>
      </c>
      <c r="J88" s="18">
        <f t="shared" ref="J88:O88" si="31">B72-J82</f>
        <v>0</v>
      </c>
      <c r="K88" s="18">
        <f t="shared" si="31"/>
        <v>0</v>
      </c>
      <c r="L88" s="18">
        <f t="shared" si="31"/>
        <v>0</v>
      </c>
      <c r="M88" s="18">
        <f t="shared" si="31"/>
        <v>0</v>
      </c>
      <c r="N88" s="18">
        <f t="shared" si="31"/>
        <v>0</v>
      </c>
      <c r="O88" s="18">
        <f t="shared" si="31"/>
        <v>0</v>
      </c>
    </row>
    <row r="89" spans="1:15" ht="12.75" x14ac:dyDescent="0.2">
      <c r="A89" s="124" t="str">
        <f t="shared" si="27"/>
        <v>Pagat</v>
      </c>
      <c r="B89" s="941">
        <f t="shared" si="27"/>
        <v>600</v>
      </c>
      <c r="C89" s="942">
        <f t="shared" si="27"/>
        <v>0</v>
      </c>
      <c r="D89" s="943">
        <f t="shared" si="27"/>
        <v>0</v>
      </c>
      <c r="E89" s="37"/>
      <c r="F89" s="37"/>
      <c r="G89" s="37"/>
      <c r="H89" s="53"/>
      <c r="I89" s="53"/>
      <c r="J89" s="53"/>
      <c r="K89" s="53"/>
      <c r="L89" s="14"/>
      <c r="M89" s="54"/>
    </row>
    <row r="90" spans="1:15" ht="12.75" x14ac:dyDescent="0.2">
      <c r="A90" s="124" t="str">
        <f t="shared" si="27"/>
        <v>Sigurimet Shoqërore</v>
      </c>
      <c r="B90" s="941">
        <f t="shared" si="27"/>
        <v>601</v>
      </c>
      <c r="C90" s="942">
        <f t="shared" si="27"/>
        <v>0</v>
      </c>
      <c r="D90" s="943">
        <f t="shared" si="27"/>
        <v>0</v>
      </c>
      <c r="E90" s="37"/>
      <c r="F90" s="37"/>
      <c r="G90" s="37"/>
      <c r="H90" s="53"/>
    </row>
    <row r="91" spans="1:15" ht="12.75" x14ac:dyDescent="0.2">
      <c r="A91" s="124" t="str">
        <f t="shared" si="27"/>
        <v>Mallra dhe shërbime</v>
      </c>
      <c r="B91" s="941">
        <f t="shared" si="27"/>
        <v>602</v>
      </c>
      <c r="C91" s="942">
        <f t="shared" si="27"/>
        <v>0</v>
      </c>
      <c r="D91" s="943">
        <f t="shared" si="27"/>
        <v>0</v>
      </c>
      <c r="E91" s="37"/>
      <c r="F91" s="37"/>
      <c r="G91" s="37"/>
      <c r="H91" s="53"/>
      <c r="I91" s="252" t="str">
        <f>I37</f>
        <v>Angazhimet</v>
      </c>
      <c r="J91" s="1002" t="str">
        <f>J37</f>
        <v>Vlera Totale për Aktivitet</v>
      </c>
      <c r="K91" s="1003"/>
      <c r="L91" s="1004"/>
      <c r="M91" s="129">
        <f>VLOOKUP($A67,'(C5) Angazhimet'!$A$8:$F$168,4,FALSE)</f>
        <v>0</v>
      </c>
      <c r="N91" s="129">
        <f>VLOOKUP($A67,'(C5) Angazhimet'!$A$8:$F$168,5,FALSE)</f>
        <v>0</v>
      </c>
      <c r="O91" s="129">
        <f>VLOOKUP($A67,'(C5) Angazhimet'!$A$8:$F$168,6,FALSE)</f>
        <v>0</v>
      </c>
    </row>
    <row r="92" spans="1:15" ht="12.75" x14ac:dyDescent="0.2">
      <c r="A92" s="124" t="str">
        <f t="shared" si="27"/>
        <v>Subvencione</v>
      </c>
      <c r="B92" s="941">
        <f t="shared" si="27"/>
        <v>603</v>
      </c>
      <c r="C92" s="942">
        <f t="shared" si="27"/>
        <v>0</v>
      </c>
      <c r="D92" s="943">
        <f t="shared" si="27"/>
        <v>0</v>
      </c>
      <c r="E92" s="37"/>
      <c r="F92" s="37"/>
      <c r="G92" s="37"/>
      <c r="H92" s="53"/>
      <c r="I92" s="318" t="str">
        <f>I38</f>
        <v>Qëllime</v>
      </c>
      <c r="J92" s="1002" t="str">
        <f>J38</f>
        <v>Shpenzimet kapitale</v>
      </c>
      <c r="K92" s="1003"/>
      <c r="L92" s="1004"/>
      <c r="M92" s="128"/>
      <c r="N92" s="128"/>
      <c r="O92" s="132"/>
    </row>
    <row r="93" spans="1:15" ht="12.75" x14ac:dyDescent="0.2">
      <c r="A93" s="124" t="str">
        <f t="shared" si="27"/>
        <v>Të tjera transferta korrente të brendshme</v>
      </c>
      <c r="B93" s="941">
        <f t="shared" si="27"/>
        <v>604</v>
      </c>
      <c r="C93" s="942">
        <f t="shared" si="27"/>
        <v>0</v>
      </c>
      <c r="D93" s="943">
        <f t="shared" si="27"/>
        <v>0</v>
      </c>
      <c r="E93" s="37"/>
      <c r="F93" s="37"/>
      <c r="G93" s="37"/>
      <c r="H93" s="53"/>
      <c r="I93" s="315"/>
      <c r="J93" s="1002" t="str">
        <f>J39</f>
        <v>Mallra dhe shërbime</v>
      </c>
      <c r="K93" s="1003"/>
      <c r="L93" s="1004"/>
      <c r="M93" s="128"/>
      <c r="N93" s="128"/>
      <c r="O93" s="132"/>
    </row>
    <row r="94" spans="1:15" ht="12.75" x14ac:dyDescent="0.2">
      <c r="A94" s="124" t="str">
        <f t="shared" si="27"/>
        <v>Transferta korrente të huaja</v>
      </c>
      <c r="B94" s="941">
        <f t="shared" si="27"/>
        <v>605</v>
      </c>
      <c r="C94" s="942">
        <f t="shared" si="27"/>
        <v>0</v>
      </c>
      <c r="D94" s="943">
        <f t="shared" si="27"/>
        <v>0</v>
      </c>
      <c r="E94" s="37"/>
      <c r="F94" s="37"/>
      <c r="G94" s="37"/>
      <c r="H94" s="53"/>
      <c r="I94" s="315"/>
      <c r="J94" s="1002" t="str">
        <f>J40</f>
        <v>Qëllime të mëtejshme</v>
      </c>
      <c r="K94" s="1003"/>
      <c r="L94" s="1004"/>
      <c r="M94" s="128"/>
      <c r="N94" s="128"/>
      <c r="O94" s="132"/>
    </row>
    <row r="95" spans="1:15" ht="12.75" x14ac:dyDescent="0.2">
      <c r="A95" s="124" t="str">
        <f t="shared" si="27"/>
        <v>Transferta për Buxhetet Familiare dhe Individët</v>
      </c>
      <c r="B95" s="941">
        <f t="shared" si="27"/>
        <v>606</v>
      </c>
      <c r="C95" s="942">
        <f t="shared" si="27"/>
        <v>0</v>
      </c>
      <c r="D95" s="943">
        <f t="shared" si="27"/>
        <v>0</v>
      </c>
      <c r="E95" s="37"/>
      <c r="F95" s="37"/>
      <c r="G95" s="37"/>
      <c r="H95" s="53"/>
      <c r="I95" s="315"/>
      <c r="J95" s="998"/>
      <c r="K95" s="998"/>
      <c r="L95" s="998"/>
      <c r="M95" s="344" t="str">
        <f>IF(SUM(M92:M94)=M91,"OK","STOP")</f>
        <v>OK</v>
      </c>
      <c r="N95" s="344" t="str">
        <f>IF(SUM(N92:N94)=N91,"OK","STOP")</f>
        <v>OK</v>
      </c>
      <c r="O95" s="344" t="str">
        <f>IF(SUM(O92:O94)=O91,"OK","STOP")</f>
        <v>OK</v>
      </c>
    </row>
    <row r="96" spans="1:15" ht="12.75" x14ac:dyDescent="0.2">
      <c r="A96" s="648" t="str">
        <f t="shared" si="27"/>
        <v>Shpenzimet kapitale</v>
      </c>
      <c r="B96" s="968" t="str">
        <f t="shared" si="27"/>
        <v>230 / 231</v>
      </c>
      <c r="C96" s="969">
        <f t="shared" si="27"/>
        <v>0</v>
      </c>
      <c r="D96" s="970">
        <f t="shared" si="27"/>
        <v>0</v>
      </c>
      <c r="E96" s="129"/>
      <c r="F96" s="129"/>
      <c r="G96" s="129"/>
      <c r="H96" s="53"/>
      <c r="I96" s="421" t="str">
        <f>I43</f>
        <v>Shpjegimet teknike</v>
      </c>
      <c r="J96" s="10"/>
      <c r="K96" s="10"/>
      <c r="L96" s="10"/>
      <c r="M96" s="10"/>
      <c r="N96" s="10"/>
      <c r="O96" s="10"/>
    </row>
    <row r="97" spans="1:15" ht="12.75" x14ac:dyDescent="0.2">
      <c r="A97" s="124" t="str">
        <f t="shared" si="27"/>
        <v>Rezerva</v>
      </c>
      <c r="B97" s="941">
        <f t="shared" si="27"/>
        <v>609</v>
      </c>
      <c r="C97" s="942">
        <f t="shared" si="27"/>
        <v>0</v>
      </c>
      <c r="D97" s="943">
        <f t="shared" si="27"/>
        <v>0</v>
      </c>
      <c r="E97" s="37"/>
      <c r="F97" s="37"/>
      <c r="G97" s="37"/>
      <c r="H97" s="53"/>
      <c r="I97" s="419">
        <f>M70</f>
        <v>2022</v>
      </c>
      <c r="J97" s="983"/>
      <c r="K97" s="984"/>
      <c r="L97" s="984"/>
      <c r="M97" s="984"/>
      <c r="N97" s="984"/>
      <c r="O97" s="985"/>
    </row>
    <row r="98" spans="1:15" ht="12.75" x14ac:dyDescent="0.2">
      <c r="A98" s="124" t="str">
        <f t="shared" si="27"/>
        <v>Interesa per kredi direkte ose bono</v>
      </c>
      <c r="B98" s="971">
        <f t="shared" si="27"/>
        <v>650</v>
      </c>
      <c r="C98" s="972">
        <f t="shared" si="27"/>
        <v>0</v>
      </c>
      <c r="D98" s="973">
        <f t="shared" si="27"/>
        <v>0</v>
      </c>
      <c r="E98" s="37"/>
      <c r="F98" s="37"/>
      <c r="G98" s="37"/>
      <c r="H98" s="53"/>
      <c r="I98" s="420"/>
      <c r="J98" s="986"/>
      <c r="K98" s="987"/>
      <c r="L98" s="987"/>
      <c r="M98" s="987"/>
      <c r="N98" s="987"/>
      <c r="O98" s="988"/>
    </row>
    <row r="99" spans="1:15" ht="12.75" x14ac:dyDescent="0.2">
      <c r="A99" s="252" t="str">
        <f>A45</f>
        <v>Të tjera</v>
      </c>
      <c r="B99" s="941" t="str">
        <f>B45</f>
        <v>69 / ?</v>
      </c>
      <c r="C99" s="942">
        <f>C45</f>
        <v>0</v>
      </c>
      <c r="D99" s="439" t="str">
        <f>IF(OR(E99&lt;0,F99&lt;0,G99&lt;0),"STOP","OK!")</f>
        <v>OK!</v>
      </c>
      <c r="E99" s="130">
        <f>-E87+E72-(SUM(E89:E98))</f>
        <v>0</v>
      </c>
      <c r="F99" s="308">
        <f t="shared" ref="F99:G99" si="32">-F87+F72-(SUM(F89:F98))</f>
        <v>0</v>
      </c>
      <c r="G99" s="308">
        <f t="shared" si="32"/>
        <v>0</v>
      </c>
      <c r="H99" s="53"/>
      <c r="I99" s="419">
        <f>N70</f>
        <v>2023</v>
      </c>
      <c r="J99" s="983"/>
      <c r="K99" s="984"/>
      <c r="L99" s="984"/>
      <c r="M99" s="984"/>
      <c r="N99" s="984"/>
      <c r="O99" s="985"/>
    </row>
    <row r="100" spans="1:15" ht="12.75" x14ac:dyDescent="0.2">
      <c r="A100" s="124" t="str">
        <f>A46</f>
        <v>SHPENZIME KORRENTE</v>
      </c>
      <c r="B100" s="974"/>
      <c r="C100" s="975"/>
      <c r="D100" s="976"/>
      <c r="E100" s="129">
        <f>SUM(E89:E99)</f>
        <v>0</v>
      </c>
      <c r="F100" s="129">
        <f t="shared" ref="F100:G100" si="33">SUM(F89:F99)</f>
        <v>0</v>
      </c>
      <c r="G100" s="129">
        <f t="shared" si="33"/>
        <v>0</v>
      </c>
      <c r="H100" s="53"/>
      <c r="I100" s="420"/>
      <c r="J100" s="989"/>
      <c r="K100" s="990"/>
      <c r="L100" s="990"/>
      <c r="M100" s="990"/>
      <c r="N100" s="990"/>
      <c r="O100" s="991"/>
    </row>
    <row r="101" spans="1:15" ht="12.75" x14ac:dyDescent="0.2">
      <c r="A101" s="125"/>
      <c r="B101" s="210"/>
      <c r="C101" s="126"/>
      <c r="D101" s="126"/>
      <c r="E101" s="10"/>
      <c r="F101" s="10"/>
      <c r="G101" s="133"/>
      <c r="H101" s="53"/>
      <c r="I101" s="419">
        <f>O70</f>
        <v>2024</v>
      </c>
      <c r="J101" s="983"/>
      <c r="K101" s="984"/>
      <c r="L101" s="984"/>
      <c r="M101" s="984"/>
      <c r="N101" s="984"/>
      <c r="O101" s="985"/>
    </row>
    <row r="102" spans="1:15" ht="12.75" x14ac:dyDescent="0.2">
      <c r="A102" s="137" t="str">
        <f>A48</f>
        <v>SHPENZIME TË PRITSHME</v>
      </c>
      <c r="B102" s="34">
        <f>B72</f>
        <v>0</v>
      </c>
      <c r="C102" s="34">
        <f t="shared" ref="C102:D102" si="34">C72</f>
        <v>0</v>
      </c>
      <c r="D102" s="34">
        <f t="shared" si="34"/>
        <v>0</v>
      </c>
      <c r="E102" s="129">
        <f>E87+E100</f>
        <v>0</v>
      </c>
      <c r="F102" s="129">
        <f>F87+F100</f>
        <v>0</v>
      </c>
      <c r="G102" s="129">
        <f t="shared" ref="G102" si="35">G87+G100</f>
        <v>0</v>
      </c>
      <c r="H102" s="53"/>
      <c r="I102" s="420"/>
      <c r="J102" s="989"/>
      <c r="K102" s="990"/>
      <c r="L102" s="990"/>
      <c r="M102" s="990"/>
      <c r="N102" s="990"/>
      <c r="O102" s="991"/>
    </row>
    <row r="105" spans="1:15" ht="17.25" customHeight="1" x14ac:dyDescent="0.2">
      <c r="A105" s="213" t="str">
        <f t="shared" ref="A105:O105" si="36">A66</f>
        <v>Nënfunksioni 15</v>
      </c>
      <c r="B105" s="937" t="str">
        <f t="shared" si="36"/>
        <v>062 Zhvillimi i komunitetit</v>
      </c>
      <c r="C105" s="937">
        <f t="shared" si="36"/>
        <v>0</v>
      </c>
      <c r="D105" s="937">
        <f t="shared" si="36"/>
        <v>0</v>
      </c>
      <c r="E105" s="937">
        <f t="shared" si="36"/>
        <v>0</v>
      </c>
      <c r="F105" s="937">
        <f t="shared" si="36"/>
        <v>0</v>
      </c>
      <c r="G105" s="937">
        <f t="shared" si="36"/>
        <v>0</v>
      </c>
      <c r="H105" s="937">
        <f t="shared" si="36"/>
        <v>0</v>
      </c>
      <c r="I105" s="937">
        <f t="shared" si="36"/>
        <v>0</v>
      </c>
      <c r="J105" s="937">
        <f t="shared" si="36"/>
        <v>0</v>
      </c>
      <c r="K105" s="937">
        <f t="shared" si="36"/>
        <v>0</v>
      </c>
      <c r="L105" s="937">
        <f t="shared" si="36"/>
        <v>0</v>
      </c>
      <c r="M105" s="937">
        <f t="shared" si="36"/>
        <v>0</v>
      </c>
      <c r="N105" s="937">
        <f t="shared" si="36"/>
        <v>0</v>
      </c>
      <c r="O105" s="937">
        <f t="shared" si="36"/>
        <v>0</v>
      </c>
    </row>
    <row r="106" spans="1:15" ht="17.25" customHeight="1" x14ac:dyDescent="0.2">
      <c r="A106" s="276" t="str">
        <f>A7</f>
        <v>Programi 15b</v>
      </c>
      <c r="B106" s="937" t="str">
        <f>C7</f>
        <v>Sherbime publike vendore</v>
      </c>
      <c r="C106" s="937" t="e">
        <f>#REF!</f>
        <v>#REF!</v>
      </c>
      <c r="D106" s="937" t="e">
        <f>#REF!</f>
        <v>#REF!</v>
      </c>
      <c r="E106" s="937" t="e">
        <f>#REF!</f>
        <v>#REF!</v>
      </c>
      <c r="F106" s="937" t="e">
        <f>#REF!</f>
        <v>#REF!</v>
      </c>
      <c r="G106" s="937" t="e">
        <f>#REF!</f>
        <v>#REF!</v>
      </c>
      <c r="H106" s="937" t="e">
        <f>#REF!</f>
        <v>#REF!</v>
      </c>
      <c r="I106" s="937" t="e">
        <f>#REF!</f>
        <v>#REF!</v>
      </c>
      <c r="J106" s="937" t="e">
        <f>#REF!</f>
        <v>#REF!</v>
      </c>
      <c r="K106" s="937" t="e">
        <f>#REF!</f>
        <v>#REF!</v>
      </c>
      <c r="L106" s="937" t="e">
        <f>#REF!</f>
        <v>#REF!</v>
      </c>
      <c r="M106" s="937" t="e">
        <f>#REF!</f>
        <v>#REF!</v>
      </c>
      <c r="N106" s="937" t="e">
        <f>#REF!</f>
        <v>#REF!</v>
      </c>
      <c r="O106" s="937" t="e">
        <f>#REF!</f>
        <v>#REF!</v>
      </c>
    </row>
    <row r="107" spans="1:15" ht="17.25" customHeight="1" x14ac:dyDescent="0.2">
      <c r="A107" s="1013" t="str">
        <f>'(B3) Struktura Funksionale'!B82</f>
        <v>06260</v>
      </c>
      <c r="B107" s="1014"/>
      <c r="C107" s="1014"/>
      <c r="D107" s="1014"/>
      <c r="E107" s="1014"/>
      <c r="F107" s="1014"/>
      <c r="G107" s="1014"/>
      <c r="H107" s="568"/>
      <c r="I107" s="568"/>
      <c r="J107" s="568"/>
      <c r="K107" s="568"/>
      <c r="L107" s="568"/>
      <c r="M107" s="568"/>
      <c r="N107" s="568"/>
      <c r="O107" s="569"/>
    </row>
    <row r="108" spans="1:15" ht="24.75" customHeight="1" x14ac:dyDescent="0.2">
      <c r="A108" s="964" t="str">
        <f t="shared" ref="A108:G108" si="37">A69</f>
        <v>SHPENZIME TË PRITSHME</v>
      </c>
      <c r="B108" s="965">
        <f t="shared" si="37"/>
        <v>0</v>
      </c>
      <c r="C108" s="965">
        <f t="shared" si="37"/>
        <v>0</v>
      </c>
      <c r="D108" s="965">
        <f t="shared" si="37"/>
        <v>0</v>
      </c>
      <c r="E108" s="965">
        <f t="shared" si="37"/>
        <v>0</v>
      </c>
      <c r="F108" s="965">
        <f t="shared" si="37"/>
        <v>0</v>
      </c>
      <c r="G108" s="966">
        <f t="shared" si="37"/>
        <v>0</v>
      </c>
      <c r="H108" s="131"/>
      <c r="I108" s="967" t="str">
        <f t="shared" ref="I108:O108" si="38">I69</f>
        <v xml:space="preserve">TË ARDHURAT E PRITSHME </v>
      </c>
      <c r="J108" s="965">
        <f t="shared" si="38"/>
        <v>0</v>
      </c>
      <c r="K108" s="965">
        <f t="shared" si="38"/>
        <v>0</v>
      </c>
      <c r="L108" s="965">
        <f t="shared" si="38"/>
        <v>0</v>
      </c>
      <c r="M108" s="965">
        <f t="shared" si="38"/>
        <v>0</v>
      </c>
      <c r="N108" s="965">
        <f t="shared" si="38"/>
        <v>0</v>
      </c>
      <c r="O108" s="966">
        <f t="shared" si="38"/>
        <v>0</v>
      </c>
    </row>
    <row r="109" spans="1:15" ht="21" customHeight="1" x14ac:dyDescent="0.2">
      <c r="A109" s="211"/>
      <c r="B109" s="417">
        <f t="shared" ref="B109:G109" si="39">B70</f>
        <v>2019</v>
      </c>
      <c r="C109" s="417">
        <f t="shared" si="39"/>
        <v>2020</v>
      </c>
      <c r="D109" s="417">
        <f t="shared" si="39"/>
        <v>2021</v>
      </c>
      <c r="E109" s="251">
        <f t="shared" si="39"/>
        <v>2022</v>
      </c>
      <c r="F109" s="251">
        <f t="shared" si="39"/>
        <v>2023</v>
      </c>
      <c r="G109" s="251">
        <f t="shared" si="39"/>
        <v>2024</v>
      </c>
      <c r="H109" s="212"/>
      <c r="I109" s="414"/>
      <c r="J109" s="417">
        <f t="shared" ref="J109:O109" si="40">J70</f>
        <v>2019</v>
      </c>
      <c r="K109" s="417">
        <f t="shared" si="40"/>
        <v>2020</v>
      </c>
      <c r="L109" s="417">
        <f t="shared" si="40"/>
        <v>2021</v>
      </c>
      <c r="M109" s="251">
        <f t="shared" si="40"/>
        <v>2022</v>
      </c>
      <c r="N109" s="251">
        <f t="shared" si="40"/>
        <v>2023</v>
      </c>
      <c r="O109" s="251">
        <f t="shared" si="40"/>
        <v>2024</v>
      </c>
    </row>
    <row r="110" spans="1:15" ht="12.75" x14ac:dyDescent="0.2">
      <c r="A110" s="423"/>
      <c r="B110" s="391"/>
      <c r="C110" s="425"/>
      <c r="D110" s="426"/>
      <c r="E110" s="349"/>
      <c r="F110" s="349"/>
      <c r="G110" s="350"/>
      <c r="H110" s="131"/>
      <c r="I110" s="423"/>
      <c r="J110" s="424"/>
      <c r="K110" s="347"/>
      <c r="L110" s="348"/>
      <c r="M110" s="349"/>
      <c r="N110" s="349"/>
      <c r="O110" s="350"/>
    </row>
    <row r="111" spans="1:15" ht="12.75" x14ac:dyDescent="0.2">
      <c r="A111" s="137" t="str">
        <f>A72</f>
        <v>SHPENZIME TË PRITSHME</v>
      </c>
      <c r="B111" s="34">
        <f>VLOOKUP(A106,'(C1) Shpenzimet vitet e kaluara'!A$9:O$177,5,FALSE)</f>
        <v>43351</v>
      </c>
      <c r="C111" s="34">
        <f>VLOOKUP(A106,'(C1) Shpenzimet vitet e kaluara'!A$9:O$177,9,FALSE)</f>
        <v>31024</v>
      </c>
      <c r="D111" s="34">
        <f>VLOOKUP(A106,'(C1) Shpenzimet vitet e kaluara'!A$9:O$177,13,FALSE)</f>
        <v>87108</v>
      </c>
      <c r="E111" s="37">
        <v>54399</v>
      </c>
      <c r="F111" s="37">
        <v>49635</v>
      </c>
      <c r="G111" s="37">
        <v>49749</v>
      </c>
      <c r="H111" s="131"/>
      <c r="I111" s="938" t="str">
        <f t="shared" ref="I111:O111" si="41">I72</f>
        <v>VLERËSIM I ARDHURAVE NGA TARIFAT</v>
      </c>
      <c r="J111" s="939">
        <f t="shared" si="41"/>
        <v>0</v>
      </c>
      <c r="K111" s="939">
        <f t="shared" si="41"/>
        <v>0</v>
      </c>
      <c r="L111" s="939">
        <f t="shared" si="41"/>
        <v>0</v>
      </c>
      <c r="M111" s="939">
        <f t="shared" si="41"/>
        <v>0</v>
      </c>
      <c r="N111" s="939">
        <f t="shared" si="41"/>
        <v>0</v>
      </c>
      <c r="O111" s="940">
        <f t="shared" si="41"/>
        <v>0</v>
      </c>
    </row>
    <row r="112" spans="1:15" ht="12.75" x14ac:dyDescent="0.2">
      <c r="A112" s="125"/>
      <c r="B112" s="210"/>
      <c r="C112" s="126"/>
      <c r="D112" s="126"/>
      <c r="E112" s="10"/>
      <c r="F112" s="10"/>
      <c r="G112" s="133"/>
      <c r="H112" s="10"/>
      <c r="I112" s="137" t="str">
        <f>I73</f>
        <v>VLERËSIM I ARDHURAVE NGA TARIFAT</v>
      </c>
      <c r="J112" s="35">
        <f>VLOOKUP($A106,'(C1) Shpenzimet vitet e kaluara'!$A$9:$O$177,6,FALSE)</f>
        <v>0</v>
      </c>
      <c r="K112" s="35">
        <f>VLOOKUP($A106,'(C1) Shpenzimet vitet e kaluara'!$A$9:$O$177,10,FALSE)</f>
        <v>13439</v>
      </c>
      <c r="L112" s="35">
        <f>VLOOKUP($A106,'(C1) Shpenzimet vitet e kaluara'!$A$9:$O$177,14,FALSE)</f>
        <v>18968</v>
      </c>
      <c r="M112" s="37">
        <v>21160</v>
      </c>
      <c r="N112" s="37">
        <v>22098</v>
      </c>
      <c r="O112" s="37">
        <v>22951</v>
      </c>
    </row>
    <row r="113" spans="1:15" ht="12.75" x14ac:dyDescent="0.2">
      <c r="A113" s="944" t="str">
        <f t="shared" ref="A113:G114" si="42">A74</f>
        <v>SHPENZIME TË PRITSHME</v>
      </c>
      <c r="B113" s="945">
        <f t="shared" si="42"/>
        <v>0</v>
      </c>
      <c r="C113" s="945">
        <f t="shared" si="42"/>
        <v>0</v>
      </c>
      <c r="D113" s="945">
        <f t="shared" si="42"/>
        <v>0</v>
      </c>
      <c r="E113" s="945">
        <f t="shared" si="42"/>
        <v>0</v>
      </c>
      <c r="F113" s="945">
        <f t="shared" si="42"/>
        <v>0</v>
      </c>
      <c r="G113" s="946">
        <f t="shared" si="42"/>
        <v>0</v>
      </c>
      <c r="H113" s="10"/>
    </row>
    <row r="114" spans="1:15" ht="12.75" x14ac:dyDescent="0.2">
      <c r="A114" s="938" t="str">
        <f t="shared" si="42"/>
        <v>KOSTO DIREKTE PËR PROJEKTET DHE SHPENZIMET KAPITALE</v>
      </c>
      <c r="B114" s="939">
        <f t="shared" si="42"/>
        <v>0</v>
      </c>
      <c r="C114" s="939">
        <f t="shared" si="42"/>
        <v>0</v>
      </c>
      <c r="D114" s="939">
        <f t="shared" si="42"/>
        <v>0</v>
      </c>
      <c r="E114" s="939">
        <f t="shared" si="42"/>
        <v>0</v>
      </c>
      <c r="F114" s="939">
        <f t="shared" si="42"/>
        <v>0</v>
      </c>
      <c r="G114" s="940">
        <f t="shared" si="42"/>
        <v>0</v>
      </c>
      <c r="H114" s="31"/>
      <c r="I114" s="938" t="str">
        <f t="shared" ref="I114:I119" si="43">I75</f>
        <v>VLERËSIMI I TË ARDHURAVE ME DESTINACION</v>
      </c>
      <c r="J114" s="939"/>
      <c r="K114" s="939"/>
      <c r="L114" s="939"/>
      <c r="M114" s="939"/>
      <c r="N114" s="939"/>
      <c r="O114" s="940"/>
    </row>
    <row r="115" spans="1:15" ht="12.75" x14ac:dyDescent="0.2">
      <c r="A115" s="124" t="str">
        <f t="shared" ref="A115:D137" si="44">A76</f>
        <v>Pagat</v>
      </c>
      <c r="B115" s="941">
        <f t="shared" si="44"/>
        <v>600</v>
      </c>
      <c r="C115" s="942">
        <f t="shared" si="44"/>
        <v>0</v>
      </c>
      <c r="D115" s="943">
        <f t="shared" si="44"/>
        <v>0</v>
      </c>
      <c r="E115" s="129"/>
      <c r="F115" s="129"/>
      <c r="G115" s="129"/>
      <c r="H115" s="31"/>
      <c r="I115" s="390" t="str">
        <f t="shared" si="43"/>
        <v>Transferta e kushtëzuar</v>
      </c>
      <c r="J115" s="387"/>
      <c r="K115" s="389"/>
      <c r="L115" s="388"/>
      <c r="M115" s="128"/>
      <c r="N115" s="128"/>
      <c r="O115" s="132"/>
    </row>
    <row r="116" spans="1:15" ht="12.75" x14ac:dyDescent="0.2">
      <c r="A116" s="124" t="str">
        <f t="shared" si="44"/>
        <v>Sigurimet Shoqërore</v>
      </c>
      <c r="B116" s="941">
        <f t="shared" si="44"/>
        <v>601</v>
      </c>
      <c r="C116" s="942">
        <f t="shared" si="44"/>
        <v>0</v>
      </c>
      <c r="D116" s="943">
        <f t="shared" si="44"/>
        <v>0</v>
      </c>
      <c r="E116" s="129"/>
      <c r="F116" s="129"/>
      <c r="G116" s="129"/>
      <c r="H116" s="31"/>
      <c r="I116" s="390" t="str">
        <f t="shared" si="43"/>
        <v>Trasferta Specifike</v>
      </c>
      <c r="J116" s="387"/>
      <c r="K116" s="389"/>
      <c r="L116" s="388"/>
      <c r="M116" s="128"/>
      <c r="N116" s="128"/>
      <c r="O116" s="132"/>
    </row>
    <row r="117" spans="1:15" ht="12.75" x14ac:dyDescent="0.2">
      <c r="A117" s="124" t="str">
        <f t="shared" si="44"/>
        <v>Mallra dhe shërbime</v>
      </c>
      <c r="B117" s="941">
        <f t="shared" si="44"/>
        <v>602</v>
      </c>
      <c r="C117" s="942">
        <f t="shared" si="44"/>
        <v>0</v>
      </c>
      <c r="D117" s="943">
        <f t="shared" si="44"/>
        <v>0</v>
      </c>
      <c r="E117" s="129"/>
      <c r="F117" s="129"/>
      <c r="G117" s="129"/>
      <c r="H117" s="53"/>
      <c r="I117" s="390" t="str">
        <f t="shared" si="43"/>
        <v>Trashëgimi me destinacion</v>
      </c>
      <c r="J117" s="387"/>
      <c r="K117" s="389"/>
      <c r="L117" s="388"/>
      <c r="M117" s="302">
        <f>VLOOKUP($A106,'(C4) Trashëgimi me destinacion'!$A$8:$F$168,4,FALSE)</f>
        <v>0</v>
      </c>
      <c r="N117" s="548">
        <f>VLOOKUP($A106,'(C4) Trashëgimi me destinacion'!$A$8:$F$168,5,FALSE)</f>
        <v>0</v>
      </c>
      <c r="O117" s="548">
        <f>VLOOKUP($A106,'(C4) Trashëgimi me destinacion'!$A$8:$F$168,6,FALSE)</f>
        <v>0</v>
      </c>
    </row>
    <row r="118" spans="1:15" ht="12.75" x14ac:dyDescent="0.2">
      <c r="A118" s="124" t="str">
        <f t="shared" si="44"/>
        <v>Subvencione</v>
      </c>
      <c r="B118" s="941">
        <f t="shared" si="44"/>
        <v>603</v>
      </c>
      <c r="C118" s="942">
        <f t="shared" si="44"/>
        <v>0</v>
      </c>
      <c r="D118" s="943">
        <f t="shared" si="44"/>
        <v>0</v>
      </c>
      <c r="E118" s="129"/>
      <c r="F118" s="129"/>
      <c r="G118" s="129"/>
      <c r="H118" s="8"/>
      <c r="I118" s="390" t="str">
        <f t="shared" si="43"/>
        <v>Burime të tjera (përfshirë gjobat)</v>
      </c>
      <c r="J118" s="387"/>
      <c r="K118" s="389"/>
      <c r="L118" s="388"/>
      <c r="M118" s="128"/>
      <c r="N118" s="128"/>
      <c r="O118" s="132"/>
    </row>
    <row r="119" spans="1:15" ht="12.75" x14ac:dyDescent="0.2">
      <c r="A119" s="124" t="str">
        <f t="shared" si="44"/>
        <v>Të tjera transferta korrente të brendshme</v>
      </c>
      <c r="B119" s="941">
        <f t="shared" si="44"/>
        <v>604</v>
      </c>
      <c r="C119" s="942">
        <f t="shared" si="44"/>
        <v>0</v>
      </c>
      <c r="D119" s="943">
        <f t="shared" si="44"/>
        <v>0</v>
      </c>
      <c r="E119" s="129"/>
      <c r="F119" s="129"/>
      <c r="G119" s="129"/>
      <c r="H119" s="53"/>
      <c r="I119" s="390" t="str">
        <f t="shared" si="43"/>
        <v>VLERËSIMI I TË ARDHURAVE ME DESTINACION</v>
      </c>
      <c r="J119" s="35">
        <f>VLOOKUP($A106,'(C1) Shpenzimet vitet e kaluara'!$A$9:$O$177,7,FALSE)</f>
        <v>0</v>
      </c>
      <c r="K119" s="35">
        <f>VLOOKUP($A106,'(C1) Shpenzimet vitet e kaluara'!$A$9:$O$177,11,FALSE)</f>
        <v>0</v>
      </c>
      <c r="L119" s="35">
        <f>VLOOKUP($A106,'(C1) Shpenzimet vitet e kaluara'!$A$9:$O$177,15,FALSE)</f>
        <v>0</v>
      </c>
      <c r="M119" s="129">
        <f>SUM(M115:M118)</f>
        <v>0</v>
      </c>
      <c r="N119" s="129">
        <f t="shared" ref="N119:O119" si="45">SUM(N115:N118)</f>
        <v>0</v>
      </c>
      <c r="O119" s="129">
        <f t="shared" si="45"/>
        <v>0</v>
      </c>
    </row>
    <row r="120" spans="1:15" ht="12.75" x14ac:dyDescent="0.2">
      <c r="A120" s="124" t="str">
        <f t="shared" si="44"/>
        <v>Transferta korrente të huaja</v>
      </c>
      <c r="B120" s="941">
        <f t="shared" si="44"/>
        <v>605</v>
      </c>
      <c r="C120" s="942">
        <f t="shared" si="44"/>
        <v>0</v>
      </c>
      <c r="D120" s="943">
        <f t="shared" si="44"/>
        <v>0</v>
      </c>
      <c r="E120" s="129"/>
      <c r="F120" s="129"/>
      <c r="G120" s="129"/>
      <c r="H120" s="53"/>
    </row>
    <row r="121" spans="1:15" ht="12.75" x14ac:dyDescent="0.2">
      <c r="A121" s="124" t="str">
        <f t="shared" si="44"/>
        <v>Transferta për Buxhetet Familiare dhe Individët</v>
      </c>
      <c r="B121" s="941">
        <f t="shared" si="44"/>
        <v>606</v>
      </c>
      <c r="C121" s="942">
        <f t="shared" si="44"/>
        <v>0</v>
      </c>
      <c r="D121" s="943">
        <f t="shared" si="44"/>
        <v>0</v>
      </c>
      <c r="E121" s="129"/>
      <c r="F121" s="129"/>
      <c r="G121" s="129"/>
      <c r="H121" s="53"/>
      <c r="I121" s="137" t="str">
        <f>I82</f>
        <v xml:space="preserve">TË ARDHURAT E PRITSHME </v>
      </c>
      <c r="J121" s="34">
        <f>J112+J119</f>
        <v>0</v>
      </c>
      <c r="K121" s="34">
        <f>K112+K119</f>
        <v>13439</v>
      </c>
      <c r="L121" s="34">
        <f>L112+L119</f>
        <v>18968</v>
      </c>
      <c r="M121" s="129">
        <f>M119+M112</f>
        <v>21160</v>
      </c>
      <c r="N121" s="129">
        <f>N119+N112</f>
        <v>22098</v>
      </c>
      <c r="O121" s="129">
        <f>O119+O112</f>
        <v>22951</v>
      </c>
    </row>
    <row r="122" spans="1:15" ht="12.75" x14ac:dyDescent="0.2">
      <c r="A122" s="124" t="str">
        <f t="shared" si="44"/>
        <v>Shpenzimet kapitale</v>
      </c>
      <c r="B122" s="941" t="str">
        <f t="shared" si="44"/>
        <v>230 / 231</v>
      </c>
      <c r="C122" s="942">
        <f t="shared" si="44"/>
        <v>0</v>
      </c>
      <c r="D122" s="943">
        <f t="shared" si="44"/>
        <v>0</v>
      </c>
      <c r="E122" s="37">
        <v>4500</v>
      </c>
      <c r="F122" s="37">
        <v>1500</v>
      </c>
      <c r="G122" s="37">
        <v>1500</v>
      </c>
      <c r="H122" s="53"/>
    </row>
    <row r="123" spans="1:15" ht="12.75" x14ac:dyDescent="0.2">
      <c r="A123" s="124" t="str">
        <f t="shared" si="44"/>
        <v>Rezerva</v>
      </c>
      <c r="B123" s="941">
        <f t="shared" si="44"/>
        <v>609</v>
      </c>
      <c r="C123" s="942">
        <f t="shared" si="44"/>
        <v>0</v>
      </c>
      <c r="D123" s="943">
        <f t="shared" si="44"/>
        <v>0</v>
      </c>
      <c r="E123" s="129"/>
      <c r="F123" s="129"/>
      <c r="G123" s="129"/>
      <c r="H123" s="53"/>
    </row>
    <row r="124" spans="1:15" ht="12.75" x14ac:dyDescent="0.2">
      <c r="A124" s="124" t="str">
        <f t="shared" si="44"/>
        <v>Interesa per kredi direkte ose bono</v>
      </c>
      <c r="B124" s="941">
        <f t="shared" si="44"/>
        <v>650</v>
      </c>
      <c r="C124" s="942">
        <f t="shared" si="44"/>
        <v>0</v>
      </c>
      <c r="D124" s="943">
        <f t="shared" si="44"/>
        <v>0</v>
      </c>
      <c r="E124" s="129"/>
      <c r="F124" s="129"/>
      <c r="G124" s="129"/>
      <c r="H124" s="53"/>
    </row>
    <row r="125" spans="1:15" ht="12.75" x14ac:dyDescent="0.2">
      <c r="A125" s="124" t="str">
        <f t="shared" si="44"/>
        <v>Të tjera</v>
      </c>
      <c r="B125" s="941" t="str">
        <f t="shared" si="44"/>
        <v>69 / ?</v>
      </c>
      <c r="C125" s="942">
        <f t="shared" si="44"/>
        <v>0</v>
      </c>
      <c r="D125" s="943">
        <f t="shared" si="44"/>
        <v>0</v>
      </c>
      <c r="E125" s="129"/>
      <c r="F125" s="129"/>
      <c r="G125" s="129"/>
      <c r="H125" s="53"/>
      <c r="I125" s="947" t="str">
        <f t="shared" ref="I125:O126" si="46">I86</f>
        <v>SHUMA E KËRKUAR NETO</v>
      </c>
      <c r="J125" s="948">
        <f t="shared" si="46"/>
        <v>0</v>
      </c>
      <c r="K125" s="948">
        <f t="shared" si="46"/>
        <v>0</v>
      </c>
      <c r="L125" s="948">
        <f t="shared" si="46"/>
        <v>0</v>
      </c>
      <c r="M125" s="948">
        <f t="shared" si="46"/>
        <v>0</v>
      </c>
      <c r="N125" s="948">
        <f t="shared" si="46"/>
        <v>0</v>
      </c>
      <c r="O125" s="949">
        <f t="shared" si="46"/>
        <v>0</v>
      </c>
    </row>
    <row r="126" spans="1:15" ht="12.75" customHeight="1" x14ac:dyDescent="0.2">
      <c r="A126" s="306" t="str">
        <f t="shared" si="44"/>
        <v>KOSTO DIREKTE PËR PROJEKTET DHE SHPENZIMET KAPITALE</v>
      </c>
      <c r="B126" s="941">
        <f t="shared" si="44"/>
        <v>0</v>
      </c>
      <c r="C126" s="942">
        <f t="shared" si="44"/>
        <v>0</v>
      </c>
      <c r="D126" s="943">
        <f t="shared" si="44"/>
        <v>0</v>
      </c>
      <c r="E126" s="129">
        <f>SUM(E115:E125)</f>
        <v>4500</v>
      </c>
      <c r="F126" s="129">
        <f t="shared" ref="F126:G126" si="47">SUM(F115:F125)</f>
        <v>1500</v>
      </c>
      <c r="G126" s="129">
        <f t="shared" si="47"/>
        <v>1500</v>
      </c>
      <c r="H126" s="53"/>
      <c r="I126" s="950">
        <f t="shared" si="46"/>
        <v>0</v>
      </c>
      <c r="J126" s="951">
        <f t="shared" si="46"/>
        <v>0</v>
      </c>
      <c r="K126" s="951">
        <f t="shared" si="46"/>
        <v>0</v>
      </c>
      <c r="L126" s="951">
        <f t="shared" si="46"/>
        <v>0</v>
      </c>
      <c r="M126" s="951">
        <f t="shared" si="46"/>
        <v>0</v>
      </c>
      <c r="N126" s="951">
        <f t="shared" si="46"/>
        <v>0</v>
      </c>
      <c r="O126" s="952">
        <f t="shared" si="46"/>
        <v>0</v>
      </c>
    </row>
    <row r="127" spans="1:15" ht="12.75" x14ac:dyDescent="0.2">
      <c r="A127" s="938" t="str">
        <f t="shared" si="44"/>
        <v>SHPENZIME KORRENTE</v>
      </c>
      <c r="B127" s="939">
        <f t="shared" si="44"/>
        <v>0</v>
      </c>
      <c r="C127" s="939">
        <f t="shared" si="44"/>
        <v>0</v>
      </c>
      <c r="D127" s="939">
        <f t="shared" si="44"/>
        <v>0</v>
      </c>
      <c r="E127" s="939">
        <f>E88</f>
        <v>0</v>
      </c>
      <c r="F127" s="939">
        <f>F88</f>
        <v>0</v>
      </c>
      <c r="G127" s="940">
        <f>G88</f>
        <v>0</v>
      </c>
      <c r="H127" s="53"/>
      <c r="I127" s="17" t="str">
        <f>I88</f>
        <v>SHUMA E KËRKUAR NETO</v>
      </c>
      <c r="J127" s="18">
        <f t="shared" ref="J127:O127" si="48">B111-J121</f>
        <v>43351</v>
      </c>
      <c r="K127" s="18">
        <f t="shared" si="48"/>
        <v>17585</v>
      </c>
      <c r="L127" s="18">
        <f t="shared" si="48"/>
        <v>68140</v>
      </c>
      <c r="M127" s="18">
        <f t="shared" si="48"/>
        <v>33239</v>
      </c>
      <c r="N127" s="18">
        <f t="shared" si="48"/>
        <v>27537</v>
      </c>
      <c r="O127" s="18">
        <f t="shared" si="48"/>
        <v>26798</v>
      </c>
    </row>
    <row r="128" spans="1:15" ht="12.75" x14ac:dyDescent="0.2">
      <c r="A128" s="124" t="str">
        <f t="shared" si="44"/>
        <v>Pagat</v>
      </c>
      <c r="B128" s="941">
        <f t="shared" si="44"/>
        <v>600</v>
      </c>
      <c r="C128" s="942">
        <f t="shared" si="44"/>
        <v>0</v>
      </c>
      <c r="D128" s="943">
        <f t="shared" si="44"/>
        <v>0</v>
      </c>
      <c r="E128" s="37">
        <v>27298</v>
      </c>
      <c r="F128" s="37">
        <v>27298</v>
      </c>
      <c r="G128" s="37">
        <v>27298</v>
      </c>
      <c r="H128" s="53"/>
      <c r="I128" s="53"/>
      <c r="J128" s="53"/>
      <c r="K128" s="53"/>
      <c r="L128" s="14"/>
      <c r="M128" s="54"/>
    </row>
    <row r="129" spans="1:15" ht="12.75" x14ac:dyDescent="0.2">
      <c r="A129" s="124" t="str">
        <f t="shared" si="44"/>
        <v>Sigurimet Shoqërore</v>
      </c>
      <c r="B129" s="941">
        <f t="shared" si="44"/>
        <v>601</v>
      </c>
      <c r="C129" s="942">
        <f t="shared" si="44"/>
        <v>0</v>
      </c>
      <c r="D129" s="943">
        <f t="shared" si="44"/>
        <v>0</v>
      </c>
      <c r="E129" s="37">
        <v>4559</v>
      </c>
      <c r="F129" s="37">
        <v>4559</v>
      </c>
      <c r="G129" s="37">
        <v>4559</v>
      </c>
      <c r="H129" s="53"/>
    </row>
    <row r="130" spans="1:15" ht="12.75" x14ac:dyDescent="0.2">
      <c r="A130" s="124" t="str">
        <f t="shared" si="44"/>
        <v>Mallra dhe shërbime</v>
      </c>
      <c r="B130" s="941">
        <f t="shared" si="44"/>
        <v>602</v>
      </c>
      <c r="C130" s="942">
        <f t="shared" si="44"/>
        <v>0</v>
      </c>
      <c r="D130" s="943">
        <f t="shared" si="44"/>
        <v>0</v>
      </c>
      <c r="E130" s="37">
        <v>17224</v>
      </c>
      <c r="F130" s="37">
        <v>15460</v>
      </c>
      <c r="G130" s="37">
        <v>15574</v>
      </c>
      <c r="H130" s="53"/>
      <c r="I130" s="252" t="str">
        <f>I91</f>
        <v>Angazhimet</v>
      </c>
      <c r="J130" s="1002" t="str">
        <f>J91</f>
        <v>Vlera Totale për Aktivitet</v>
      </c>
      <c r="K130" s="1003"/>
      <c r="L130" s="1004"/>
      <c r="M130" s="129">
        <f>VLOOKUP($A106,'(C5) Angazhimet'!$A$8:$F$168,4,FALSE)</f>
        <v>6560</v>
      </c>
      <c r="N130" s="129">
        <f>VLOOKUP($A106,'(C5) Angazhimet'!$A$8:$F$168,5,FALSE)</f>
        <v>7605</v>
      </c>
      <c r="O130" s="129">
        <f>VLOOKUP($A106,'(C5) Angazhimet'!$A$8:$F$168,6,FALSE)</f>
        <v>7605</v>
      </c>
    </row>
    <row r="131" spans="1:15" ht="12.75" x14ac:dyDescent="0.2">
      <c r="A131" s="124" t="str">
        <f t="shared" si="44"/>
        <v>Subvencione</v>
      </c>
      <c r="B131" s="941">
        <f t="shared" si="44"/>
        <v>603</v>
      </c>
      <c r="C131" s="942">
        <f t="shared" si="44"/>
        <v>0</v>
      </c>
      <c r="D131" s="943">
        <f t="shared" si="44"/>
        <v>0</v>
      </c>
      <c r="E131" s="37"/>
      <c r="F131" s="37"/>
      <c r="G131" s="37"/>
      <c r="H131" s="53"/>
      <c r="I131" s="318" t="str">
        <f>I92</f>
        <v>Qëllime</v>
      </c>
      <c r="J131" s="1002" t="str">
        <f>J92</f>
        <v>Shpenzimet kapitale</v>
      </c>
      <c r="K131" s="1003"/>
      <c r="L131" s="1004"/>
      <c r="M131" s="128"/>
      <c r="N131" s="128"/>
      <c r="O131" s="132"/>
    </row>
    <row r="132" spans="1:15" ht="12.75" x14ac:dyDescent="0.2">
      <c r="A132" s="124" t="str">
        <f t="shared" si="44"/>
        <v>Të tjera transferta korrente të brendshme</v>
      </c>
      <c r="B132" s="941">
        <f t="shared" si="44"/>
        <v>604</v>
      </c>
      <c r="C132" s="942">
        <f t="shared" si="44"/>
        <v>0</v>
      </c>
      <c r="D132" s="943">
        <f t="shared" si="44"/>
        <v>0</v>
      </c>
      <c r="E132" s="37"/>
      <c r="F132" s="37"/>
      <c r="G132" s="37"/>
      <c r="H132" s="53"/>
      <c r="I132" s="315"/>
      <c r="J132" s="1002" t="str">
        <f>J93</f>
        <v>Mallra dhe shërbime</v>
      </c>
      <c r="K132" s="1003"/>
      <c r="L132" s="1004"/>
      <c r="M132" s="37">
        <v>6560</v>
      </c>
      <c r="N132" s="37">
        <v>7605</v>
      </c>
      <c r="O132" s="37">
        <v>7605</v>
      </c>
    </row>
    <row r="133" spans="1:15" ht="12.75" x14ac:dyDescent="0.2">
      <c r="A133" s="124" t="str">
        <f t="shared" si="44"/>
        <v>Transferta korrente të huaja</v>
      </c>
      <c r="B133" s="941">
        <f t="shared" si="44"/>
        <v>605</v>
      </c>
      <c r="C133" s="942">
        <f t="shared" si="44"/>
        <v>0</v>
      </c>
      <c r="D133" s="943">
        <f t="shared" si="44"/>
        <v>0</v>
      </c>
      <c r="E133" s="37"/>
      <c r="F133" s="37"/>
      <c r="G133" s="37"/>
      <c r="H133" s="53"/>
      <c r="I133" s="315"/>
      <c r="J133" s="1002" t="str">
        <f>J94</f>
        <v>Qëllime të mëtejshme</v>
      </c>
      <c r="K133" s="1003"/>
      <c r="L133" s="1004"/>
      <c r="M133" s="128"/>
      <c r="N133" s="128"/>
      <c r="O133" s="132"/>
    </row>
    <row r="134" spans="1:15" ht="12.75" x14ac:dyDescent="0.2">
      <c r="A134" s="124" t="str">
        <f t="shared" si="44"/>
        <v>Transferta për Buxhetet Familiare dhe Individët</v>
      </c>
      <c r="B134" s="941">
        <f t="shared" si="44"/>
        <v>606</v>
      </c>
      <c r="C134" s="942">
        <f t="shared" si="44"/>
        <v>0</v>
      </c>
      <c r="D134" s="943">
        <f t="shared" si="44"/>
        <v>0</v>
      </c>
      <c r="E134" s="37">
        <v>818</v>
      </c>
      <c r="F134" s="37">
        <v>818</v>
      </c>
      <c r="G134" s="37">
        <v>818</v>
      </c>
      <c r="H134" s="53"/>
      <c r="I134" s="315"/>
      <c r="J134" s="998"/>
      <c r="K134" s="998"/>
      <c r="L134" s="998"/>
      <c r="M134" s="344" t="str">
        <f>IF(SUM(M131:M133)=M130,"OK","STOP")</f>
        <v>OK</v>
      </c>
      <c r="N134" s="344" t="str">
        <f>IF(SUM(N131:N133)=N130,"OK","STOP")</f>
        <v>OK</v>
      </c>
      <c r="O134" s="344" t="str">
        <f>IF(SUM(O131:O133)=O130,"OK","STOP")</f>
        <v>OK</v>
      </c>
    </row>
    <row r="135" spans="1:15" ht="12.75" x14ac:dyDescent="0.2">
      <c r="A135" s="648" t="str">
        <f t="shared" si="44"/>
        <v>Shpenzimet kapitale</v>
      </c>
      <c r="B135" s="968" t="str">
        <f t="shared" si="44"/>
        <v>230 / 231</v>
      </c>
      <c r="C135" s="969">
        <f t="shared" si="44"/>
        <v>0</v>
      </c>
      <c r="D135" s="970">
        <f t="shared" si="44"/>
        <v>0</v>
      </c>
      <c r="E135" s="129"/>
      <c r="F135" s="129"/>
      <c r="G135" s="129"/>
      <c r="H135" s="53"/>
      <c r="I135" s="421" t="str">
        <f>I96</f>
        <v>Shpjegimet teknike</v>
      </c>
      <c r="J135" s="10"/>
      <c r="K135" s="10"/>
      <c r="L135" s="10"/>
      <c r="M135" s="10"/>
      <c r="N135" s="10"/>
      <c r="O135" s="10"/>
    </row>
    <row r="136" spans="1:15" ht="12.75" x14ac:dyDescent="0.2">
      <c r="A136" s="124" t="str">
        <f t="shared" si="44"/>
        <v>Rezerva</v>
      </c>
      <c r="B136" s="941">
        <f t="shared" si="44"/>
        <v>609</v>
      </c>
      <c r="C136" s="942">
        <f t="shared" si="44"/>
        <v>0</v>
      </c>
      <c r="D136" s="943">
        <f t="shared" si="44"/>
        <v>0</v>
      </c>
      <c r="E136" s="37"/>
      <c r="F136" s="37"/>
      <c r="G136" s="37"/>
      <c r="H136" s="53"/>
      <c r="I136" s="419">
        <f>M109</f>
        <v>2022</v>
      </c>
      <c r="J136" s="983"/>
      <c r="K136" s="984"/>
      <c r="L136" s="984"/>
      <c r="M136" s="984"/>
      <c r="N136" s="984"/>
      <c r="O136" s="985"/>
    </row>
    <row r="137" spans="1:15" ht="12.75" x14ac:dyDescent="0.2">
      <c r="A137" s="124" t="str">
        <f t="shared" si="44"/>
        <v>Interesa per kredi direkte ose bono</v>
      </c>
      <c r="B137" s="971">
        <f t="shared" si="44"/>
        <v>650</v>
      </c>
      <c r="C137" s="972">
        <f t="shared" si="44"/>
        <v>0</v>
      </c>
      <c r="D137" s="973">
        <f t="shared" si="44"/>
        <v>0</v>
      </c>
      <c r="E137" s="37"/>
      <c r="F137" s="37"/>
      <c r="G137" s="37"/>
      <c r="H137" s="53"/>
      <c r="I137" s="420"/>
      <c r="J137" s="986"/>
      <c r="K137" s="987"/>
      <c r="L137" s="987"/>
      <c r="M137" s="987"/>
      <c r="N137" s="987"/>
      <c r="O137" s="988"/>
    </row>
    <row r="138" spans="1:15" ht="12.75" x14ac:dyDescent="0.2">
      <c r="A138" s="252" t="str">
        <f>A99</f>
        <v>Të tjera</v>
      </c>
      <c r="B138" s="941" t="str">
        <f>B99</f>
        <v>69 / ?</v>
      </c>
      <c r="C138" s="942">
        <f>C99</f>
        <v>0</v>
      </c>
      <c r="D138" s="439" t="str">
        <f>IF(OR(E138&lt;0,F138&lt;0,G138&lt;0),"STOP","OK!")</f>
        <v>OK!</v>
      </c>
      <c r="E138" s="130">
        <f>-E126+E111-(SUM(E128:E137))</f>
        <v>0</v>
      </c>
      <c r="F138" s="308">
        <f t="shared" ref="F138:G138" si="49">-F126+F111-(SUM(F128:F137))</f>
        <v>0</v>
      </c>
      <c r="G138" s="308">
        <f t="shared" si="49"/>
        <v>0</v>
      </c>
      <c r="H138" s="53"/>
      <c r="I138" s="419">
        <f>N109</f>
        <v>2023</v>
      </c>
      <c r="J138" s="983"/>
      <c r="K138" s="984"/>
      <c r="L138" s="984"/>
      <c r="M138" s="984"/>
      <c r="N138" s="984"/>
      <c r="O138" s="985"/>
    </row>
    <row r="139" spans="1:15" ht="12.75" x14ac:dyDescent="0.2">
      <c r="A139" s="124" t="str">
        <f>A100</f>
        <v>SHPENZIME KORRENTE</v>
      </c>
      <c r="B139" s="974"/>
      <c r="C139" s="975"/>
      <c r="D139" s="976"/>
      <c r="E139" s="129">
        <f>SUM(E128:E138)</f>
        <v>49899</v>
      </c>
      <c r="F139" s="129">
        <f t="shared" ref="F139:G139" si="50">SUM(F128:F138)</f>
        <v>48135</v>
      </c>
      <c r="G139" s="129">
        <f t="shared" si="50"/>
        <v>48249</v>
      </c>
      <c r="H139" s="53"/>
      <c r="I139" s="420"/>
      <c r="J139" s="989"/>
      <c r="K139" s="990"/>
      <c r="L139" s="990"/>
      <c r="M139" s="990"/>
      <c r="N139" s="990"/>
      <c r="O139" s="991"/>
    </row>
    <row r="140" spans="1:15" ht="12.75" x14ac:dyDescent="0.2">
      <c r="A140" s="125"/>
      <c r="B140" s="210"/>
      <c r="C140" s="126"/>
      <c r="D140" s="126"/>
      <c r="E140" s="10"/>
      <c r="F140" s="10"/>
      <c r="G140" s="133"/>
      <c r="H140" s="53"/>
      <c r="I140" s="419">
        <f>O109</f>
        <v>2024</v>
      </c>
      <c r="J140" s="983"/>
      <c r="K140" s="984"/>
      <c r="L140" s="984"/>
      <c r="M140" s="984"/>
      <c r="N140" s="984"/>
      <c r="O140" s="985"/>
    </row>
    <row r="141" spans="1:15" ht="12.75" x14ac:dyDescent="0.2">
      <c r="A141" s="137" t="str">
        <f>A102</f>
        <v>SHPENZIME TË PRITSHME</v>
      </c>
      <c r="B141" s="34">
        <f>B111</f>
        <v>43351</v>
      </c>
      <c r="C141" s="34">
        <f t="shared" ref="C141:D141" si="51">C111</f>
        <v>31024</v>
      </c>
      <c r="D141" s="34">
        <f t="shared" si="51"/>
        <v>87108</v>
      </c>
      <c r="E141" s="129">
        <f>E126+E139</f>
        <v>54399</v>
      </c>
      <c r="F141" s="129">
        <f>F126+F139</f>
        <v>49635</v>
      </c>
      <c r="G141" s="129">
        <f t="shared" ref="G141" si="52">G126+G139</f>
        <v>49749</v>
      </c>
      <c r="H141" s="53"/>
      <c r="I141" s="420"/>
      <c r="J141" s="989"/>
      <c r="K141" s="990"/>
      <c r="L141" s="990"/>
      <c r="M141" s="990"/>
      <c r="N141" s="990"/>
      <c r="O141" s="991"/>
    </row>
    <row r="144" spans="1:15" ht="17.25" customHeight="1" x14ac:dyDescent="0.2">
      <c r="A144" s="213" t="str">
        <f t="shared" ref="A144:O144" si="53">A66</f>
        <v>Nënfunksioni 15</v>
      </c>
      <c r="B144" s="937" t="str">
        <f t="shared" si="53"/>
        <v>062 Zhvillimi i komunitetit</v>
      </c>
      <c r="C144" s="937">
        <f t="shared" si="53"/>
        <v>0</v>
      </c>
      <c r="D144" s="937">
        <f t="shared" si="53"/>
        <v>0</v>
      </c>
      <c r="E144" s="937">
        <f t="shared" si="53"/>
        <v>0</v>
      </c>
      <c r="F144" s="937">
        <f t="shared" si="53"/>
        <v>0</v>
      </c>
      <c r="G144" s="937">
        <f t="shared" si="53"/>
        <v>0</v>
      </c>
      <c r="H144" s="937">
        <f t="shared" si="53"/>
        <v>0</v>
      </c>
      <c r="I144" s="937">
        <f t="shared" si="53"/>
        <v>0</v>
      </c>
      <c r="J144" s="937">
        <f t="shared" si="53"/>
        <v>0</v>
      </c>
      <c r="K144" s="937">
        <f t="shared" si="53"/>
        <v>0</v>
      </c>
      <c r="L144" s="937">
        <f t="shared" si="53"/>
        <v>0</v>
      </c>
      <c r="M144" s="937">
        <f t="shared" si="53"/>
        <v>0</v>
      </c>
      <c r="N144" s="937">
        <f t="shared" si="53"/>
        <v>0</v>
      </c>
      <c r="O144" s="937">
        <f t="shared" si="53"/>
        <v>0</v>
      </c>
    </row>
    <row r="145" spans="1:15" ht="17.25" customHeight="1" x14ac:dyDescent="0.2">
      <c r="A145" s="276" t="str">
        <f>A8</f>
        <v>Programi 15c</v>
      </c>
      <c r="B145" s="937">
        <f>C8</f>
        <v>0</v>
      </c>
      <c r="C145" s="937" t="e">
        <f>#REF!</f>
        <v>#REF!</v>
      </c>
      <c r="D145" s="937" t="e">
        <f>#REF!</f>
        <v>#REF!</v>
      </c>
      <c r="E145" s="937" t="e">
        <f>#REF!</f>
        <v>#REF!</v>
      </c>
      <c r="F145" s="937" t="e">
        <f>#REF!</f>
        <v>#REF!</v>
      </c>
      <c r="G145" s="937" t="e">
        <f>#REF!</f>
        <v>#REF!</v>
      </c>
      <c r="H145" s="937" t="e">
        <f>#REF!</f>
        <v>#REF!</v>
      </c>
      <c r="I145" s="937" t="e">
        <f>#REF!</f>
        <v>#REF!</v>
      </c>
      <c r="J145" s="937" t="e">
        <f>#REF!</f>
        <v>#REF!</v>
      </c>
      <c r="K145" s="937" t="e">
        <f>#REF!</f>
        <v>#REF!</v>
      </c>
      <c r="L145" s="937" t="e">
        <f>#REF!</f>
        <v>#REF!</v>
      </c>
      <c r="M145" s="937" t="e">
        <f>#REF!</f>
        <v>#REF!</v>
      </c>
      <c r="N145" s="937" t="e">
        <f>#REF!</f>
        <v>#REF!</v>
      </c>
      <c r="O145" s="937" t="e">
        <f>#REF!</f>
        <v>#REF!</v>
      </c>
    </row>
    <row r="146" spans="1:15" ht="17.25" customHeight="1" x14ac:dyDescent="0.2">
      <c r="A146" s="646">
        <f>'(B3) Struktura Funksionale'!B83</f>
        <v>0</v>
      </c>
      <c r="B146" s="568"/>
      <c r="C146" s="568"/>
      <c r="D146" s="568"/>
      <c r="E146" s="568"/>
      <c r="F146" s="568"/>
      <c r="G146" s="568"/>
      <c r="H146" s="568"/>
      <c r="I146" s="568"/>
      <c r="J146" s="568"/>
      <c r="K146" s="568"/>
      <c r="L146" s="568"/>
      <c r="M146" s="568"/>
      <c r="N146" s="568"/>
      <c r="O146" s="569"/>
    </row>
    <row r="147" spans="1:15" ht="22.5" customHeight="1" x14ac:dyDescent="0.2">
      <c r="A147" s="964" t="str">
        <f t="shared" ref="A147:G147" si="54">A69</f>
        <v>SHPENZIME TË PRITSHME</v>
      </c>
      <c r="B147" s="965">
        <f t="shared" si="54"/>
        <v>0</v>
      </c>
      <c r="C147" s="965">
        <f t="shared" si="54"/>
        <v>0</v>
      </c>
      <c r="D147" s="965">
        <f t="shared" si="54"/>
        <v>0</v>
      </c>
      <c r="E147" s="965">
        <f t="shared" si="54"/>
        <v>0</v>
      </c>
      <c r="F147" s="965">
        <f t="shared" si="54"/>
        <v>0</v>
      </c>
      <c r="G147" s="966">
        <f t="shared" si="54"/>
        <v>0</v>
      </c>
      <c r="H147" s="131"/>
      <c r="I147" s="967" t="str">
        <f t="shared" ref="I147:O147" si="55">I69</f>
        <v xml:space="preserve">TË ARDHURAT E PRITSHME </v>
      </c>
      <c r="J147" s="965">
        <f t="shared" si="55"/>
        <v>0</v>
      </c>
      <c r="K147" s="965">
        <f t="shared" si="55"/>
        <v>0</v>
      </c>
      <c r="L147" s="965">
        <f t="shared" si="55"/>
        <v>0</v>
      </c>
      <c r="M147" s="965">
        <f t="shared" si="55"/>
        <v>0</v>
      </c>
      <c r="N147" s="965">
        <f t="shared" si="55"/>
        <v>0</v>
      </c>
      <c r="O147" s="966">
        <f t="shared" si="55"/>
        <v>0</v>
      </c>
    </row>
    <row r="148" spans="1:15" ht="20.25" customHeight="1" x14ac:dyDescent="0.2">
      <c r="A148" s="211"/>
      <c r="B148" s="417">
        <f t="shared" ref="B148:G148" si="56">B70</f>
        <v>2019</v>
      </c>
      <c r="C148" s="417">
        <f t="shared" si="56"/>
        <v>2020</v>
      </c>
      <c r="D148" s="417">
        <f t="shared" si="56"/>
        <v>2021</v>
      </c>
      <c r="E148" s="251">
        <f t="shared" si="56"/>
        <v>2022</v>
      </c>
      <c r="F148" s="251">
        <f t="shared" si="56"/>
        <v>2023</v>
      </c>
      <c r="G148" s="251">
        <f t="shared" si="56"/>
        <v>2024</v>
      </c>
      <c r="H148" s="212"/>
      <c r="I148" s="307"/>
      <c r="J148" s="249">
        <f t="shared" ref="J148:O148" si="57">J70</f>
        <v>2019</v>
      </c>
      <c r="K148" s="249">
        <f t="shared" si="57"/>
        <v>2020</v>
      </c>
      <c r="L148" s="249">
        <f t="shared" si="57"/>
        <v>2021</v>
      </c>
      <c r="M148" s="250">
        <f t="shared" si="57"/>
        <v>2022</v>
      </c>
      <c r="N148" s="250">
        <f t="shared" si="57"/>
        <v>2023</v>
      </c>
      <c r="O148" s="250">
        <f t="shared" si="57"/>
        <v>2024</v>
      </c>
    </row>
    <row r="149" spans="1:15" ht="12.75" x14ac:dyDescent="0.2">
      <c r="A149" s="423"/>
      <c r="B149" s="427"/>
      <c r="C149" s="428"/>
      <c r="D149" s="426"/>
      <c r="E149" s="349"/>
      <c r="F149" s="349"/>
      <c r="G149" s="350"/>
      <c r="H149" s="131"/>
      <c r="I149" s="423"/>
      <c r="J149" s="349"/>
      <c r="K149" s="349"/>
      <c r="L149" s="349"/>
      <c r="M149" s="349"/>
      <c r="N149" s="349"/>
      <c r="O149" s="350"/>
    </row>
    <row r="150" spans="1:15" ht="12.75" x14ac:dyDescent="0.2">
      <c r="A150" s="137" t="str">
        <f>A72</f>
        <v>SHPENZIME TË PRITSHME</v>
      </c>
      <c r="B150" s="34">
        <f>VLOOKUP(A145,'(C1) Shpenzimet vitet e kaluara'!A$9:O$177,5,FALSE)</f>
        <v>0</v>
      </c>
      <c r="C150" s="34">
        <f>VLOOKUP(A145,'(C1) Shpenzimet vitet e kaluara'!A$9:O$177,9,FALSE)</f>
        <v>0</v>
      </c>
      <c r="D150" s="34">
        <f>VLOOKUP(A145,'(C1) Shpenzimet vitet e kaluara'!A$9:O$177,13,FALSE)</f>
        <v>0</v>
      </c>
      <c r="E150" s="37"/>
      <c r="F150" s="37"/>
      <c r="G150" s="37"/>
      <c r="I150" s="938" t="str">
        <f t="shared" ref="I150:O150" si="58">I72</f>
        <v>VLERËSIM I ARDHURAVE NGA TARIFAT</v>
      </c>
      <c r="J150" s="939">
        <f t="shared" si="58"/>
        <v>0</v>
      </c>
      <c r="K150" s="939">
        <f t="shared" si="58"/>
        <v>0</v>
      </c>
      <c r="L150" s="939">
        <f t="shared" si="58"/>
        <v>0</v>
      </c>
      <c r="M150" s="939">
        <f t="shared" si="58"/>
        <v>0</v>
      </c>
      <c r="N150" s="939">
        <f t="shared" si="58"/>
        <v>0</v>
      </c>
      <c r="O150" s="940">
        <f t="shared" si="58"/>
        <v>0</v>
      </c>
    </row>
    <row r="151" spans="1:15" ht="12.75" x14ac:dyDescent="0.2">
      <c r="A151" s="125"/>
      <c r="B151" s="210"/>
      <c r="C151" s="126"/>
      <c r="D151" s="126"/>
      <c r="E151" s="10"/>
      <c r="F151" s="10"/>
      <c r="G151" s="133"/>
      <c r="I151" s="137" t="str">
        <f>I73</f>
        <v>VLERËSIM I ARDHURAVE NGA TARIFAT</v>
      </c>
      <c r="J151" s="35">
        <f>VLOOKUP($A145,'(C1) Shpenzimet vitet e kaluara'!$A$9:$O$177,6,FALSE)</f>
        <v>0</v>
      </c>
      <c r="K151" s="35">
        <f>VLOOKUP($A145,'(C1) Shpenzimet vitet e kaluara'!$A$9:$O$177,10,FALSE)</f>
        <v>0</v>
      </c>
      <c r="L151" s="35">
        <f>VLOOKUP($A145,'(C1) Shpenzimet vitet e kaluara'!$A$9:$O$177,14,FALSE)</f>
        <v>0</v>
      </c>
      <c r="M151" s="37"/>
      <c r="N151" s="37"/>
      <c r="O151" s="37"/>
    </row>
    <row r="152" spans="1:15" ht="12.75" x14ac:dyDescent="0.2">
      <c r="A152" s="944" t="str">
        <f t="shared" ref="A152:G153" si="59">A74</f>
        <v>SHPENZIME TË PRITSHME</v>
      </c>
      <c r="B152" s="945">
        <f t="shared" si="59"/>
        <v>0</v>
      </c>
      <c r="C152" s="945">
        <f t="shared" si="59"/>
        <v>0</v>
      </c>
      <c r="D152" s="945">
        <f t="shared" si="59"/>
        <v>0</v>
      </c>
      <c r="E152" s="945">
        <f t="shared" si="59"/>
        <v>0</v>
      </c>
      <c r="F152" s="945">
        <f t="shared" si="59"/>
        <v>0</v>
      </c>
      <c r="G152" s="946">
        <f t="shared" si="59"/>
        <v>0</v>
      </c>
      <c r="H152" s="10"/>
    </row>
    <row r="153" spans="1:15" ht="12.75" x14ac:dyDescent="0.2">
      <c r="A153" s="938" t="str">
        <f t="shared" si="59"/>
        <v>KOSTO DIREKTE PËR PROJEKTET DHE SHPENZIMET KAPITALE</v>
      </c>
      <c r="B153" s="939">
        <f t="shared" si="59"/>
        <v>0</v>
      </c>
      <c r="C153" s="939">
        <f t="shared" si="59"/>
        <v>0</v>
      </c>
      <c r="D153" s="939">
        <f t="shared" si="59"/>
        <v>0</v>
      </c>
      <c r="E153" s="939">
        <f t="shared" si="59"/>
        <v>0</v>
      </c>
      <c r="F153" s="939">
        <f t="shared" si="59"/>
        <v>0</v>
      </c>
      <c r="G153" s="940">
        <f t="shared" si="59"/>
        <v>0</v>
      </c>
      <c r="H153" s="31"/>
      <c r="I153" s="938" t="str">
        <f t="shared" ref="I153:I158" si="60">I75</f>
        <v>VLERËSIMI I TË ARDHURAVE ME DESTINACION</v>
      </c>
      <c r="J153" s="939"/>
      <c r="K153" s="939"/>
      <c r="L153" s="939"/>
      <c r="M153" s="939"/>
      <c r="N153" s="939"/>
      <c r="O153" s="940"/>
    </row>
    <row r="154" spans="1:15" ht="12.75" x14ac:dyDescent="0.2">
      <c r="A154" s="124" t="str">
        <f t="shared" ref="A154:D176" si="61">A76</f>
        <v>Pagat</v>
      </c>
      <c r="B154" s="941">
        <f t="shared" si="61"/>
        <v>600</v>
      </c>
      <c r="C154" s="942">
        <f t="shared" si="61"/>
        <v>0</v>
      </c>
      <c r="D154" s="943">
        <f t="shared" si="61"/>
        <v>0</v>
      </c>
      <c r="E154" s="129"/>
      <c r="F154" s="129"/>
      <c r="G154" s="129"/>
      <c r="H154" s="31"/>
      <c r="I154" s="390" t="str">
        <f t="shared" si="60"/>
        <v>Transferta e kushtëzuar</v>
      </c>
      <c r="J154" s="387"/>
      <c r="K154" s="389"/>
      <c r="L154" s="388"/>
      <c r="M154" s="128"/>
      <c r="N154" s="128"/>
      <c r="O154" s="132"/>
    </row>
    <row r="155" spans="1:15" ht="12.75" x14ac:dyDescent="0.2">
      <c r="A155" s="124" t="str">
        <f t="shared" si="61"/>
        <v>Sigurimet Shoqërore</v>
      </c>
      <c r="B155" s="941">
        <f t="shared" si="61"/>
        <v>601</v>
      </c>
      <c r="C155" s="942">
        <f t="shared" si="61"/>
        <v>0</v>
      </c>
      <c r="D155" s="943">
        <f t="shared" si="61"/>
        <v>0</v>
      </c>
      <c r="E155" s="129"/>
      <c r="F155" s="129"/>
      <c r="G155" s="129"/>
      <c r="H155" s="31"/>
      <c r="I155" s="390" t="str">
        <f t="shared" si="60"/>
        <v>Trasferta Specifike</v>
      </c>
      <c r="J155" s="387"/>
      <c r="K155" s="389"/>
      <c r="L155" s="388"/>
      <c r="M155" s="128"/>
      <c r="N155" s="128"/>
      <c r="O155" s="132"/>
    </row>
    <row r="156" spans="1:15" ht="12.75" x14ac:dyDescent="0.2">
      <c r="A156" s="124" t="str">
        <f t="shared" si="61"/>
        <v>Mallra dhe shërbime</v>
      </c>
      <c r="B156" s="941">
        <f t="shared" si="61"/>
        <v>602</v>
      </c>
      <c r="C156" s="942">
        <f t="shared" si="61"/>
        <v>0</v>
      </c>
      <c r="D156" s="943">
        <f t="shared" si="61"/>
        <v>0</v>
      </c>
      <c r="E156" s="129"/>
      <c r="F156" s="129"/>
      <c r="G156" s="129"/>
      <c r="H156" s="53"/>
      <c r="I156" s="390" t="str">
        <f t="shared" si="60"/>
        <v>Trashëgimi me destinacion</v>
      </c>
      <c r="J156" s="387"/>
      <c r="K156" s="389"/>
      <c r="L156" s="388"/>
      <c r="M156" s="302">
        <f>VLOOKUP($A145,'(C4) Trashëgimi me destinacion'!$A$8:$F$168,4,FALSE)</f>
        <v>0</v>
      </c>
      <c r="N156" s="548">
        <f>VLOOKUP($A145,'(C4) Trashëgimi me destinacion'!$A$8:$F$168,5,FALSE)</f>
        <v>0</v>
      </c>
      <c r="O156" s="548">
        <f>VLOOKUP($A145,'(C4) Trashëgimi me destinacion'!$A$8:$F$168,6,FALSE)</f>
        <v>0</v>
      </c>
    </row>
    <row r="157" spans="1:15" ht="12.75" x14ac:dyDescent="0.2">
      <c r="A157" s="124" t="str">
        <f t="shared" si="61"/>
        <v>Subvencione</v>
      </c>
      <c r="B157" s="941">
        <f t="shared" si="61"/>
        <v>603</v>
      </c>
      <c r="C157" s="942">
        <f t="shared" si="61"/>
        <v>0</v>
      </c>
      <c r="D157" s="943">
        <f t="shared" si="61"/>
        <v>0</v>
      </c>
      <c r="E157" s="129"/>
      <c r="F157" s="129"/>
      <c r="G157" s="129"/>
      <c r="H157" s="8"/>
      <c r="I157" s="390" t="str">
        <f t="shared" si="60"/>
        <v>Burime të tjera (përfshirë gjobat)</v>
      </c>
      <c r="J157" s="387"/>
      <c r="K157" s="389"/>
      <c r="L157" s="388"/>
      <c r="M157" s="128"/>
      <c r="N157" s="128"/>
      <c r="O157" s="132"/>
    </row>
    <row r="158" spans="1:15" ht="12.75" x14ac:dyDescent="0.2">
      <c r="A158" s="124" t="str">
        <f t="shared" si="61"/>
        <v>Të tjera transferta korrente të brendshme</v>
      </c>
      <c r="B158" s="941">
        <f t="shared" si="61"/>
        <v>604</v>
      </c>
      <c r="C158" s="942">
        <f t="shared" si="61"/>
        <v>0</v>
      </c>
      <c r="D158" s="943">
        <f t="shared" si="61"/>
        <v>0</v>
      </c>
      <c r="E158" s="129"/>
      <c r="F158" s="129"/>
      <c r="G158" s="129"/>
      <c r="H158" s="53"/>
      <c r="I158" s="390" t="str">
        <f t="shared" si="60"/>
        <v>VLERËSIMI I TË ARDHURAVE ME DESTINACION</v>
      </c>
      <c r="J158" s="35">
        <f>VLOOKUP($A145,'(C1) Shpenzimet vitet e kaluara'!$A$9:$O$177,7,FALSE)</f>
        <v>0</v>
      </c>
      <c r="K158" s="35">
        <f>VLOOKUP($A145,'(C1) Shpenzimet vitet e kaluara'!$A$9:$O$177,11,FALSE)</f>
        <v>0</v>
      </c>
      <c r="L158" s="35">
        <f>VLOOKUP($A145,'(C1) Shpenzimet vitet e kaluara'!$A$9:$O$177,15,FALSE)</f>
        <v>0</v>
      </c>
      <c r="M158" s="129">
        <f>SUM(M154:M157)</f>
        <v>0</v>
      </c>
      <c r="N158" s="129">
        <f t="shared" ref="N158:O158" si="62">SUM(N154:N157)</f>
        <v>0</v>
      </c>
      <c r="O158" s="129">
        <f t="shared" si="62"/>
        <v>0</v>
      </c>
    </row>
    <row r="159" spans="1:15" ht="12.75" x14ac:dyDescent="0.2">
      <c r="A159" s="124" t="str">
        <f t="shared" si="61"/>
        <v>Transferta korrente të huaja</v>
      </c>
      <c r="B159" s="941">
        <f t="shared" si="61"/>
        <v>605</v>
      </c>
      <c r="C159" s="942">
        <f t="shared" si="61"/>
        <v>0</v>
      </c>
      <c r="D159" s="943">
        <f t="shared" si="61"/>
        <v>0</v>
      </c>
      <c r="E159" s="129"/>
      <c r="F159" s="129"/>
      <c r="G159" s="129"/>
      <c r="H159" s="53"/>
    </row>
    <row r="160" spans="1:15" ht="12.75" x14ac:dyDescent="0.2">
      <c r="A160" s="124" t="str">
        <f t="shared" si="61"/>
        <v>Transferta për Buxhetet Familiare dhe Individët</v>
      </c>
      <c r="B160" s="941">
        <f t="shared" si="61"/>
        <v>606</v>
      </c>
      <c r="C160" s="942">
        <f t="shared" si="61"/>
        <v>0</v>
      </c>
      <c r="D160" s="943">
        <f t="shared" si="61"/>
        <v>0</v>
      </c>
      <c r="E160" s="129"/>
      <c r="F160" s="129"/>
      <c r="G160" s="129"/>
      <c r="H160" s="53"/>
      <c r="I160" s="137" t="str">
        <f>I82</f>
        <v xml:space="preserve">TË ARDHURAT E PRITSHME </v>
      </c>
      <c r="J160" s="34">
        <f>J151+J158</f>
        <v>0</v>
      </c>
      <c r="K160" s="34">
        <f>K151+K158</f>
        <v>0</v>
      </c>
      <c r="L160" s="34">
        <f>L151+L158</f>
        <v>0</v>
      </c>
      <c r="M160" s="129">
        <f>M158+M151</f>
        <v>0</v>
      </c>
      <c r="N160" s="129">
        <f>N158+N151</f>
        <v>0</v>
      </c>
      <c r="O160" s="129">
        <f>O158+O151</f>
        <v>0</v>
      </c>
    </row>
    <row r="161" spans="1:15" ht="12.75" x14ac:dyDescent="0.2">
      <c r="A161" s="124" t="str">
        <f t="shared" si="61"/>
        <v>Shpenzimet kapitale</v>
      </c>
      <c r="B161" s="941" t="str">
        <f t="shared" si="61"/>
        <v>230 / 231</v>
      </c>
      <c r="C161" s="942">
        <f t="shared" si="61"/>
        <v>0</v>
      </c>
      <c r="D161" s="943">
        <f t="shared" si="61"/>
        <v>0</v>
      </c>
      <c r="E161" s="37"/>
      <c r="F161" s="37"/>
      <c r="G161" s="37"/>
      <c r="H161" s="53"/>
    </row>
    <row r="162" spans="1:15" ht="12.75" x14ac:dyDescent="0.2">
      <c r="A162" s="124" t="str">
        <f t="shared" si="61"/>
        <v>Rezerva</v>
      </c>
      <c r="B162" s="941">
        <f t="shared" si="61"/>
        <v>609</v>
      </c>
      <c r="C162" s="942">
        <f t="shared" si="61"/>
        <v>0</v>
      </c>
      <c r="D162" s="943">
        <f t="shared" si="61"/>
        <v>0</v>
      </c>
      <c r="E162" s="129"/>
      <c r="F162" s="129"/>
      <c r="G162" s="129"/>
      <c r="H162" s="53"/>
    </row>
    <row r="163" spans="1:15" ht="12.75" x14ac:dyDescent="0.2">
      <c r="A163" s="124" t="str">
        <f t="shared" si="61"/>
        <v>Interesa per kredi direkte ose bono</v>
      </c>
      <c r="B163" s="941">
        <f t="shared" si="61"/>
        <v>650</v>
      </c>
      <c r="C163" s="942">
        <f t="shared" si="61"/>
        <v>0</v>
      </c>
      <c r="D163" s="943">
        <f t="shared" si="61"/>
        <v>0</v>
      </c>
      <c r="E163" s="129"/>
      <c r="F163" s="129"/>
      <c r="G163" s="129"/>
      <c r="H163" s="53"/>
    </row>
    <row r="164" spans="1:15" ht="12.75" x14ac:dyDescent="0.2">
      <c r="A164" s="124" t="str">
        <f t="shared" si="61"/>
        <v>Të tjera</v>
      </c>
      <c r="B164" s="941" t="str">
        <f t="shared" si="61"/>
        <v>69 / ?</v>
      </c>
      <c r="C164" s="942">
        <f t="shared" si="61"/>
        <v>0</v>
      </c>
      <c r="D164" s="943">
        <f t="shared" si="61"/>
        <v>0</v>
      </c>
      <c r="E164" s="129"/>
      <c r="F164" s="129"/>
      <c r="G164" s="129"/>
      <c r="H164" s="53"/>
      <c r="I164" s="947" t="str">
        <f t="shared" ref="I164:O165" si="63">I86</f>
        <v>SHUMA E KËRKUAR NETO</v>
      </c>
      <c r="J164" s="948">
        <f t="shared" si="63"/>
        <v>0</v>
      </c>
      <c r="K164" s="948">
        <f t="shared" si="63"/>
        <v>0</v>
      </c>
      <c r="L164" s="948">
        <f t="shared" si="63"/>
        <v>0</v>
      </c>
      <c r="M164" s="948">
        <f t="shared" si="63"/>
        <v>0</v>
      </c>
      <c r="N164" s="948">
        <f t="shared" si="63"/>
        <v>0</v>
      </c>
      <c r="O164" s="949">
        <f t="shared" si="63"/>
        <v>0</v>
      </c>
    </row>
    <row r="165" spans="1:15" ht="12.75" customHeight="1" x14ac:dyDescent="0.2">
      <c r="A165" s="306" t="str">
        <f t="shared" si="61"/>
        <v>KOSTO DIREKTE PËR PROJEKTET DHE SHPENZIMET KAPITALE</v>
      </c>
      <c r="B165" s="941">
        <f t="shared" si="61"/>
        <v>0</v>
      </c>
      <c r="C165" s="942">
        <f t="shared" si="61"/>
        <v>0</v>
      </c>
      <c r="D165" s="943">
        <f t="shared" si="61"/>
        <v>0</v>
      </c>
      <c r="E165" s="129">
        <f>SUM(E154:E164)</f>
        <v>0</v>
      </c>
      <c r="F165" s="129">
        <f t="shared" ref="F165:G165" si="64">SUM(F154:F164)</f>
        <v>0</v>
      </c>
      <c r="G165" s="129">
        <f t="shared" si="64"/>
        <v>0</v>
      </c>
      <c r="H165" s="53"/>
      <c r="I165" s="950">
        <f t="shared" si="63"/>
        <v>0</v>
      </c>
      <c r="J165" s="951">
        <f t="shared" si="63"/>
        <v>0</v>
      </c>
      <c r="K165" s="951">
        <f t="shared" si="63"/>
        <v>0</v>
      </c>
      <c r="L165" s="951">
        <f t="shared" si="63"/>
        <v>0</v>
      </c>
      <c r="M165" s="951">
        <f t="shared" si="63"/>
        <v>0</v>
      </c>
      <c r="N165" s="951">
        <f t="shared" si="63"/>
        <v>0</v>
      </c>
      <c r="O165" s="952">
        <f t="shared" si="63"/>
        <v>0</v>
      </c>
    </row>
    <row r="166" spans="1:15" ht="12.75" x14ac:dyDescent="0.2">
      <c r="A166" s="938" t="str">
        <f t="shared" si="61"/>
        <v>SHPENZIME KORRENTE</v>
      </c>
      <c r="B166" s="939">
        <f t="shared" si="61"/>
        <v>0</v>
      </c>
      <c r="C166" s="939">
        <f t="shared" si="61"/>
        <v>0</v>
      </c>
      <c r="D166" s="939">
        <f t="shared" si="61"/>
        <v>0</v>
      </c>
      <c r="E166" s="939">
        <f>E88</f>
        <v>0</v>
      </c>
      <c r="F166" s="939">
        <f>F88</f>
        <v>0</v>
      </c>
      <c r="G166" s="940">
        <f>G88</f>
        <v>0</v>
      </c>
      <c r="H166" s="53"/>
      <c r="I166" s="17" t="str">
        <f>I88</f>
        <v>SHUMA E KËRKUAR NETO</v>
      </c>
      <c r="J166" s="18">
        <f t="shared" ref="J166:O166" si="65">B150-J160</f>
        <v>0</v>
      </c>
      <c r="K166" s="18">
        <f t="shared" si="65"/>
        <v>0</v>
      </c>
      <c r="L166" s="18">
        <f t="shared" si="65"/>
        <v>0</v>
      </c>
      <c r="M166" s="18">
        <f t="shared" si="65"/>
        <v>0</v>
      </c>
      <c r="N166" s="18">
        <f t="shared" si="65"/>
        <v>0</v>
      </c>
      <c r="O166" s="18">
        <f t="shared" si="65"/>
        <v>0</v>
      </c>
    </row>
    <row r="167" spans="1:15" ht="12.75" x14ac:dyDescent="0.2">
      <c r="A167" s="124" t="str">
        <f t="shared" si="61"/>
        <v>Pagat</v>
      </c>
      <c r="B167" s="941">
        <f t="shared" si="61"/>
        <v>600</v>
      </c>
      <c r="C167" s="942">
        <f t="shared" si="61"/>
        <v>0</v>
      </c>
      <c r="D167" s="943">
        <f t="shared" si="61"/>
        <v>0</v>
      </c>
      <c r="E167" s="37"/>
      <c r="F167" s="37"/>
      <c r="G167" s="37"/>
      <c r="H167" s="53"/>
      <c r="I167" s="53"/>
      <c r="J167" s="53"/>
      <c r="K167" s="53"/>
      <c r="L167" s="14"/>
      <c r="M167" s="54"/>
    </row>
    <row r="168" spans="1:15" ht="12.75" x14ac:dyDescent="0.2">
      <c r="A168" s="124" t="str">
        <f t="shared" si="61"/>
        <v>Sigurimet Shoqërore</v>
      </c>
      <c r="B168" s="941">
        <f t="shared" si="61"/>
        <v>601</v>
      </c>
      <c r="C168" s="942">
        <f t="shared" si="61"/>
        <v>0</v>
      </c>
      <c r="D168" s="943">
        <f t="shared" si="61"/>
        <v>0</v>
      </c>
      <c r="E168" s="37"/>
      <c r="F168" s="37"/>
      <c r="G168" s="37"/>
      <c r="H168" s="53"/>
    </row>
    <row r="169" spans="1:15" ht="12.75" x14ac:dyDescent="0.2">
      <c r="A169" s="124" t="str">
        <f t="shared" si="61"/>
        <v>Mallra dhe shërbime</v>
      </c>
      <c r="B169" s="941">
        <f t="shared" si="61"/>
        <v>602</v>
      </c>
      <c r="C169" s="942">
        <f t="shared" si="61"/>
        <v>0</v>
      </c>
      <c r="D169" s="943">
        <f t="shared" si="61"/>
        <v>0</v>
      </c>
      <c r="E169" s="37"/>
      <c r="F169" s="37"/>
      <c r="G169" s="37"/>
      <c r="H169" s="53"/>
      <c r="I169" s="252" t="str">
        <f>I130</f>
        <v>Angazhimet</v>
      </c>
      <c r="J169" s="1002" t="str">
        <f>J130</f>
        <v>Vlera Totale për Aktivitet</v>
      </c>
      <c r="K169" s="1003"/>
      <c r="L169" s="1004"/>
      <c r="M169" s="129">
        <f>VLOOKUP($A145,'(C5) Angazhimet'!$A$8:$F$168,4,FALSE)</f>
        <v>0</v>
      </c>
      <c r="N169" s="129">
        <f>VLOOKUP($A145,'(C5) Angazhimet'!$A$8:$F$168,5,FALSE)</f>
        <v>0</v>
      </c>
      <c r="O169" s="129">
        <f>VLOOKUP($A145,'(C5) Angazhimet'!$A$8:$F$168,6,FALSE)</f>
        <v>0</v>
      </c>
    </row>
    <row r="170" spans="1:15" ht="12.75" x14ac:dyDescent="0.2">
      <c r="A170" s="124" t="str">
        <f t="shared" si="61"/>
        <v>Subvencione</v>
      </c>
      <c r="B170" s="941">
        <f t="shared" si="61"/>
        <v>603</v>
      </c>
      <c r="C170" s="942">
        <f t="shared" si="61"/>
        <v>0</v>
      </c>
      <c r="D170" s="943">
        <f t="shared" si="61"/>
        <v>0</v>
      </c>
      <c r="E170" s="37"/>
      <c r="F170" s="37"/>
      <c r="G170" s="37"/>
      <c r="H170" s="53"/>
      <c r="I170" s="318" t="str">
        <f>I131</f>
        <v>Qëllime</v>
      </c>
      <c r="J170" s="1002" t="str">
        <f>J131</f>
        <v>Shpenzimet kapitale</v>
      </c>
      <c r="K170" s="1003"/>
      <c r="L170" s="1004"/>
      <c r="M170" s="128"/>
      <c r="N170" s="128"/>
      <c r="O170" s="132"/>
    </row>
    <row r="171" spans="1:15" ht="12.75" x14ac:dyDescent="0.2">
      <c r="A171" s="124" t="str">
        <f t="shared" si="61"/>
        <v>Të tjera transferta korrente të brendshme</v>
      </c>
      <c r="B171" s="941">
        <f t="shared" si="61"/>
        <v>604</v>
      </c>
      <c r="C171" s="942">
        <f t="shared" si="61"/>
        <v>0</v>
      </c>
      <c r="D171" s="943">
        <f t="shared" si="61"/>
        <v>0</v>
      </c>
      <c r="E171" s="37"/>
      <c r="F171" s="37"/>
      <c r="G171" s="37"/>
      <c r="H171" s="53"/>
      <c r="I171" s="315"/>
      <c r="J171" s="1002" t="str">
        <f>J132</f>
        <v>Mallra dhe shërbime</v>
      </c>
      <c r="K171" s="1003"/>
      <c r="L171" s="1004"/>
      <c r="M171" s="128"/>
      <c r="N171" s="128"/>
      <c r="O171" s="132"/>
    </row>
    <row r="172" spans="1:15" ht="12.75" x14ac:dyDescent="0.2">
      <c r="A172" s="124" t="str">
        <f t="shared" si="61"/>
        <v>Transferta korrente të huaja</v>
      </c>
      <c r="B172" s="941">
        <f t="shared" si="61"/>
        <v>605</v>
      </c>
      <c r="C172" s="942">
        <f t="shared" si="61"/>
        <v>0</v>
      </c>
      <c r="D172" s="943">
        <f t="shared" si="61"/>
        <v>0</v>
      </c>
      <c r="E172" s="37"/>
      <c r="F172" s="37"/>
      <c r="G172" s="37"/>
      <c r="H172" s="53"/>
      <c r="I172" s="315"/>
      <c r="J172" s="1002" t="str">
        <f>J133</f>
        <v>Qëllime të mëtejshme</v>
      </c>
      <c r="K172" s="1003"/>
      <c r="L172" s="1004"/>
      <c r="M172" s="128"/>
      <c r="N172" s="128"/>
      <c r="O172" s="132"/>
    </row>
    <row r="173" spans="1:15" ht="12.75" x14ac:dyDescent="0.2">
      <c r="A173" s="124" t="str">
        <f t="shared" si="61"/>
        <v>Transferta për Buxhetet Familiare dhe Individët</v>
      </c>
      <c r="B173" s="941">
        <f t="shared" si="61"/>
        <v>606</v>
      </c>
      <c r="C173" s="942">
        <f t="shared" si="61"/>
        <v>0</v>
      </c>
      <c r="D173" s="943">
        <f t="shared" si="61"/>
        <v>0</v>
      </c>
      <c r="E173" s="37"/>
      <c r="F173" s="37"/>
      <c r="G173" s="37"/>
      <c r="H173" s="53"/>
      <c r="I173" s="315"/>
      <c r="J173" s="998"/>
      <c r="K173" s="998"/>
      <c r="L173" s="998"/>
      <c r="M173" s="344" t="str">
        <f>IF(SUM(M170:M172)=M169,"OK","STOP")</f>
        <v>OK</v>
      </c>
      <c r="N173" s="344" t="str">
        <f>IF(SUM(N170:N172)=N169,"OK","STOP")</f>
        <v>OK</v>
      </c>
      <c r="O173" s="344" t="str">
        <f>IF(SUM(O170:O172)=O169,"OK","STOP")</f>
        <v>OK</v>
      </c>
    </row>
    <row r="174" spans="1:15" ht="12.75" x14ac:dyDescent="0.2">
      <c r="A174" s="648" t="str">
        <f t="shared" si="61"/>
        <v>Shpenzimet kapitale</v>
      </c>
      <c r="B174" s="968" t="str">
        <f t="shared" si="61"/>
        <v>230 / 231</v>
      </c>
      <c r="C174" s="969">
        <f t="shared" si="61"/>
        <v>0</v>
      </c>
      <c r="D174" s="970">
        <f t="shared" si="61"/>
        <v>0</v>
      </c>
      <c r="E174" s="129"/>
      <c r="F174" s="129"/>
      <c r="G174" s="129"/>
      <c r="H174" s="53"/>
      <c r="I174" s="421" t="str">
        <f>I96</f>
        <v>Shpjegimet teknike</v>
      </c>
      <c r="J174" s="10"/>
      <c r="K174" s="10"/>
      <c r="L174" s="10"/>
      <c r="M174" s="10"/>
      <c r="N174" s="10"/>
      <c r="O174" s="10"/>
    </row>
    <row r="175" spans="1:15" ht="12.75" x14ac:dyDescent="0.2">
      <c r="A175" s="124" t="str">
        <f t="shared" si="61"/>
        <v>Rezerva</v>
      </c>
      <c r="B175" s="941">
        <f t="shared" si="61"/>
        <v>609</v>
      </c>
      <c r="C175" s="942">
        <f t="shared" si="61"/>
        <v>0</v>
      </c>
      <c r="D175" s="943">
        <f t="shared" si="61"/>
        <v>0</v>
      </c>
      <c r="E175" s="37"/>
      <c r="F175" s="37"/>
      <c r="G175" s="37"/>
      <c r="H175" s="53"/>
      <c r="I175" s="419">
        <f>M148</f>
        <v>2022</v>
      </c>
      <c r="J175" s="983"/>
      <c r="K175" s="984"/>
      <c r="L175" s="984"/>
      <c r="M175" s="984"/>
      <c r="N175" s="984"/>
      <c r="O175" s="985"/>
    </row>
    <row r="176" spans="1:15" ht="12.75" x14ac:dyDescent="0.2">
      <c r="A176" s="124" t="str">
        <f t="shared" si="61"/>
        <v>Interesa per kredi direkte ose bono</v>
      </c>
      <c r="B176" s="971">
        <f t="shared" si="61"/>
        <v>650</v>
      </c>
      <c r="C176" s="972">
        <f t="shared" si="61"/>
        <v>0</v>
      </c>
      <c r="D176" s="973">
        <f t="shared" si="61"/>
        <v>0</v>
      </c>
      <c r="E176" s="37"/>
      <c r="F176" s="37"/>
      <c r="G176" s="37"/>
      <c r="H176" s="53"/>
      <c r="I176" s="420"/>
      <c r="J176" s="986"/>
      <c r="K176" s="987"/>
      <c r="L176" s="987"/>
      <c r="M176" s="987"/>
      <c r="N176" s="987"/>
      <c r="O176" s="988"/>
    </row>
    <row r="177" spans="1:15" ht="12.75" x14ac:dyDescent="0.2">
      <c r="A177" s="252" t="str">
        <f>A99</f>
        <v>Të tjera</v>
      </c>
      <c r="B177" s="941" t="str">
        <f>B99</f>
        <v>69 / ?</v>
      </c>
      <c r="C177" s="942">
        <f>C99</f>
        <v>0</v>
      </c>
      <c r="D177" s="439" t="str">
        <f>IF(OR(E177&lt;0,F177&lt;0,G177&lt;0),"STOP","OK!")</f>
        <v>OK!</v>
      </c>
      <c r="E177" s="130">
        <f>-E165+E150-(SUM(E167:E176))</f>
        <v>0</v>
      </c>
      <c r="F177" s="308">
        <f t="shared" ref="F177:G177" si="66">-F165+F150-(SUM(F167:F176))</f>
        <v>0</v>
      </c>
      <c r="G177" s="308">
        <f t="shared" si="66"/>
        <v>0</v>
      </c>
      <c r="H177" s="53"/>
      <c r="I177" s="419">
        <f>N148</f>
        <v>2023</v>
      </c>
      <c r="J177" s="983"/>
      <c r="K177" s="984"/>
      <c r="L177" s="984"/>
      <c r="M177" s="984"/>
      <c r="N177" s="984"/>
      <c r="O177" s="985"/>
    </row>
    <row r="178" spans="1:15" ht="12.75" x14ac:dyDescent="0.2">
      <c r="A178" s="124" t="str">
        <f>A100</f>
        <v>SHPENZIME KORRENTE</v>
      </c>
      <c r="B178" s="974"/>
      <c r="C178" s="975"/>
      <c r="D178" s="976"/>
      <c r="E178" s="129">
        <f>SUM(E167:E177)</f>
        <v>0</v>
      </c>
      <c r="F178" s="129">
        <f t="shared" ref="F178:G178" si="67">SUM(F167:F177)</f>
        <v>0</v>
      </c>
      <c r="G178" s="129">
        <f t="shared" si="67"/>
        <v>0</v>
      </c>
      <c r="H178" s="53"/>
      <c r="I178" s="420"/>
      <c r="J178" s="989"/>
      <c r="K178" s="990"/>
      <c r="L178" s="990"/>
      <c r="M178" s="990"/>
      <c r="N178" s="990"/>
      <c r="O178" s="991"/>
    </row>
    <row r="179" spans="1:15" ht="12.75" x14ac:dyDescent="0.2">
      <c r="A179" s="125"/>
      <c r="B179" s="210"/>
      <c r="C179" s="126"/>
      <c r="D179" s="126"/>
      <c r="E179" s="10"/>
      <c r="F179" s="10"/>
      <c r="G179" s="133"/>
      <c r="H179" s="53"/>
      <c r="I179" s="419">
        <f>O148</f>
        <v>2024</v>
      </c>
      <c r="J179" s="983"/>
      <c r="K179" s="984"/>
      <c r="L179" s="984"/>
      <c r="M179" s="984"/>
      <c r="N179" s="984"/>
      <c r="O179" s="985"/>
    </row>
    <row r="180" spans="1:15" ht="12.75" x14ac:dyDescent="0.2">
      <c r="A180" s="137" t="str">
        <f>A102</f>
        <v>SHPENZIME TË PRITSHME</v>
      </c>
      <c r="B180" s="34">
        <f>B150</f>
        <v>0</v>
      </c>
      <c r="C180" s="34">
        <f t="shared" ref="C180:D180" si="68">C150</f>
        <v>0</v>
      </c>
      <c r="D180" s="34">
        <f t="shared" si="68"/>
        <v>0</v>
      </c>
      <c r="E180" s="129">
        <f>E165+E178</f>
        <v>0</v>
      </c>
      <c r="F180" s="129">
        <f>F165+F178</f>
        <v>0</v>
      </c>
      <c r="G180" s="129">
        <f t="shared" ref="G180" si="69">G165+G178</f>
        <v>0</v>
      </c>
      <c r="H180" s="53"/>
      <c r="I180" s="420"/>
      <c r="J180" s="989"/>
      <c r="K180" s="990"/>
      <c r="L180" s="990"/>
      <c r="M180" s="990"/>
      <c r="N180" s="990"/>
      <c r="O180" s="991"/>
    </row>
    <row r="181" spans="1:15" ht="12.75" x14ac:dyDescent="0.2"/>
    <row r="182" spans="1:15" ht="12.75" x14ac:dyDescent="0.2"/>
    <row r="183" spans="1:15" ht="18.75" hidden="1" x14ac:dyDescent="0.2">
      <c r="A183" s="213"/>
      <c r="B183" s="937"/>
      <c r="C183" s="937"/>
      <c r="D183" s="937"/>
      <c r="E183" s="937"/>
      <c r="F183" s="937"/>
      <c r="G183" s="937"/>
      <c r="H183" s="937"/>
      <c r="I183" s="937"/>
      <c r="J183" s="937"/>
      <c r="K183" s="937"/>
      <c r="L183" s="937"/>
      <c r="M183" s="937"/>
      <c r="N183" s="937"/>
      <c r="O183" s="937"/>
    </row>
    <row r="184" spans="1:15" ht="18.75" hidden="1" x14ac:dyDescent="0.2">
      <c r="A184" s="276"/>
      <c r="B184" s="937"/>
      <c r="C184" s="937"/>
      <c r="D184" s="937"/>
      <c r="E184" s="937"/>
      <c r="F184" s="937"/>
      <c r="G184" s="937"/>
      <c r="H184" s="937"/>
      <c r="I184" s="937"/>
      <c r="J184" s="937"/>
      <c r="K184" s="937"/>
      <c r="L184" s="937"/>
      <c r="M184" s="937"/>
      <c r="N184" s="937"/>
      <c r="O184" s="937"/>
    </row>
    <row r="185" spans="1:15" ht="22.5" hidden="1" customHeight="1" x14ac:dyDescent="0.2">
      <c r="A185" s="933"/>
      <c r="B185" s="934"/>
      <c r="C185" s="934"/>
      <c r="D185" s="934"/>
      <c r="E185" s="934"/>
      <c r="F185" s="934"/>
      <c r="G185" s="954"/>
      <c r="H185" s="131"/>
      <c r="I185" s="955"/>
      <c r="J185" s="934"/>
      <c r="K185" s="934"/>
      <c r="L185" s="934"/>
      <c r="M185" s="934"/>
      <c r="N185" s="934"/>
      <c r="O185" s="954"/>
    </row>
    <row r="186" spans="1:15" ht="21.75" hidden="1" customHeight="1" x14ac:dyDescent="0.2">
      <c r="A186" s="211"/>
      <c r="B186" s="417"/>
      <c r="C186" s="417"/>
      <c r="D186" s="417"/>
      <c r="E186" s="251"/>
      <c r="F186" s="251"/>
      <c r="G186" s="251"/>
      <c r="H186" s="212"/>
      <c r="I186" s="414"/>
      <c r="J186" s="417"/>
      <c r="K186" s="417"/>
      <c r="L186" s="417"/>
      <c r="M186" s="251"/>
      <c r="N186" s="251"/>
      <c r="O186" s="251"/>
    </row>
    <row r="187" spans="1:15" ht="12.75" hidden="1" x14ac:dyDescent="0.2">
      <c r="A187" s="431"/>
      <c r="B187" s="424"/>
      <c r="C187" s="347"/>
      <c r="D187" s="348"/>
      <c r="E187" s="432"/>
      <c r="F187" s="432"/>
      <c r="G187" s="433"/>
      <c r="H187" s="131"/>
      <c r="I187" s="346"/>
      <c r="J187" s="962"/>
      <c r="K187" s="962"/>
      <c r="L187" s="429"/>
      <c r="M187" s="429"/>
      <c r="N187" s="429"/>
      <c r="O187" s="430"/>
    </row>
    <row r="188" spans="1:15" ht="12.75" hidden="1" x14ac:dyDescent="0.2">
      <c r="A188" s="137"/>
      <c r="B188" s="34"/>
      <c r="C188" s="34"/>
      <c r="D188" s="34"/>
      <c r="E188" s="37"/>
      <c r="F188" s="37"/>
      <c r="G188" s="37"/>
      <c r="H188" s="131"/>
      <c r="I188" s="938"/>
      <c r="J188" s="939"/>
      <c r="K188" s="939"/>
      <c r="L188" s="939"/>
      <c r="M188" s="939"/>
      <c r="N188" s="939"/>
      <c r="O188" s="940"/>
    </row>
    <row r="189" spans="1:15" ht="12.75" hidden="1" x14ac:dyDescent="0.2">
      <c r="A189" s="125"/>
      <c r="B189" s="210"/>
      <c r="C189" s="126"/>
      <c r="D189" s="126"/>
      <c r="E189" s="10"/>
      <c r="F189" s="10"/>
      <c r="G189" s="133"/>
      <c r="H189" s="10"/>
      <c r="I189" s="137"/>
      <c r="J189" s="35"/>
      <c r="K189" s="35"/>
      <c r="L189" s="35"/>
      <c r="M189" s="37"/>
      <c r="N189" s="37"/>
      <c r="O189" s="37"/>
    </row>
    <row r="190" spans="1:15" ht="12.75" hidden="1" x14ac:dyDescent="0.2">
      <c r="A190" s="944"/>
      <c r="B190" s="945"/>
      <c r="C190" s="945"/>
      <c r="D190" s="945"/>
      <c r="E190" s="945"/>
      <c r="F190" s="945"/>
      <c r="G190" s="946"/>
      <c r="H190" s="10"/>
    </row>
    <row r="191" spans="1:15" ht="12.75" hidden="1" x14ac:dyDescent="0.2">
      <c r="A191" s="938"/>
      <c r="B191" s="939"/>
      <c r="C191" s="939"/>
      <c r="D191" s="939"/>
      <c r="E191" s="939"/>
      <c r="F191" s="939"/>
      <c r="G191" s="940"/>
      <c r="H191" s="31"/>
      <c r="I191" s="938"/>
      <c r="J191" s="939"/>
      <c r="K191" s="939"/>
      <c r="L191" s="939"/>
      <c r="M191" s="939"/>
      <c r="N191" s="939"/>
      <c r="O191" s="940"/>
    </row>
    <row r="192" spans="1:15" ht="12.75" hidden="1" x14ac:dyDescent="0.2">
      <c r="A192" s="124"/>
      <c r="B192" s="941"/>
      <c r="C192" s="942"/>
      <c r="D192" s="943"/>
      <c r="E192" s="37"/>
      <c r="F192" s="37"/>
      <c r="G192" s="37"/>
      <c r="H192" s="31"/>
      <c r="I192" s="390"/>
      <c r="J192" s="387"/>
      <c r="K192" s="389"/>
      <c r="L192" s="388"/>
      <c r="M192" s="128"/>
      <c r="N192" s="128"/>
      <c r="O192" s="132"/>
    </row>
    <row r="193" spans="1:15" ht="12.75" hidden="1" x14ac:dyDescent="0.2">
      <c r="A193" s="124"/>
      <c r="B193" s="941"/>
      <c r="C193" s="942"/>
      <c r="D193" s="943"/>
      <c r="E193" s="37"/>
      <c r="F193" s="37"/>
      <c r="G193" s="37"/>
      <c r="H193" s="31"/>
      <c r="I193" s="390"/>
      <c r="J193" s="387"/>
      <c r="K193" s="389"/>
      <c r="L193" s="388"/>
      <c r="M193" s="128"/>
      <c r="N193" s="128"/>
      <c r="O193" s="132"/>
    </row>
    <row r="194" spans="1:15" ht="12.75" hidden="1" x14ac:dyDescent="0.2">
      <c r="A194" s="124"/>
      <c r="B194" s="941"/>
      <c r="C194" s="942"/>
      <c r="D194" s="943"/>
      <c r="E194" s="37"/>
      <c r="F194" s="37"/>
      <c r="G194" s="37"/>
      <c r="H194" s="53"/>
      <c r="I194" s="390"/>
      <c r="J194" s="387"/>
      <c r="K194" s="389"/>
      <c r="L194" s="388"/>
      <c r="M194" s="302"/>
      <c r="N194" s="548"/>
      <c r="O194" s="548"/>
    </row>
    <row r="195" spans="1:15" ht="12.75" hidden="1" x14ac:dyDescent="0.2">
      <c r="A195" s="124"/>
      <c r="B195" s="941"/>
      <c r="C195" s="942"/>
      <c r="D195" s="943"/>
      <c r="E195" s="37"/>
      <c r="F195" s="37"/>
      <c r="G195" s="37"/>
      <c r="H195" s="8"/>
      <c r="I195" s="390"/>
      <c r="J195" s="387"/>
      <c r="K195" s="389"/>
      <c r="L195" s="388"/>
      <c r="M195" s="128"/>
      <c r="N195" s="128"/>
      <c r="O195" s="132"/>
    </row>
    <row r="196" spans="1:15" ht="12.75" hidden="1" x14ac:dyDescent="0.2">
      <c r="A196" s="124"/>
      <c r="B196" s="941"/>
      <c r="C196" s="942"/>
      <c r="D196" s="943"/>
      <c r="E196" s="37"/>
      <c r="F196" s="37"/>
      <c r="G196" s="37"/>
      <c r="H196" s="53"/>
      <c r="I196" s="390"/>
      <c r="J196" s="35"/>
      <c r="K196" s="35"/>
      <c r="L196" s="35"/>
      <c r="M196" s="129"/>
      <c r="N196" s="129"/>
      <c r="O196" s="129"/>
    </row>
    <row r="197" spans="1:15" ht="12.75" hidden="1" x14ac:dyDescent="0.2">
      <c r="A197" s="124"/>
      <c r="B197" s="941"/>
      <c r="C197" s="942"/>
      <c r="D197" s="943"/>
      <c r="E197" s="37"/>
      <c r="F197" s="37"/>
      <c r="G197" s="37"/>
      <c r="H197" s="53"/>
    </row>
    <row r="198" spans="1:15" ht="12.75" hidden="1" x14ac:dyDescent="0.2">
      <c r="A198" s="124"/>
      <c r="B198" s="941"/>
      <c r="C198" s="942"/>
      <c r="D198" s="943"/>
      <c r="E198" s="37"/>
      <c r="F198" s="37"/>
      <c r="G198" s="37"/>
      <c r="H198" s="53"/>
      <c r="I198" s="137"/>
      <c r="J198" s="34"/>
      <c r="K198" s="34"/>
      <c r="L198" s="34"/>
      <c r="M198" s="129"/>
      <c r="N198" s="129"/>
      <c r="O198" s="129"/>
    </row>
    <row r="199" spans="1:15" ht="12.75" hidden="1" x14ac:dyDescent="0.2">
      <c r="A199" s="124"/>
      <c r="B199" s="941"/>
      <c r="C199" s="942"/>
      <c r="D199" s="943"/>
      <c r="E199" s="37"/>
      <c r="F199" s="37"/>
      <c r="G199" s="37"/>
      <c r="H199" s="53"/>
    </row>
    <row r="200" spans="1:15" ht="12.75" hidden="1" x14ac:dyDescent="0.2">
      <c r="A200" s="124"/>
      <c r="B200" s="941"/>
      <c r="C200" s="942"/>
      <c r="D200" s="943"/>
      <c r="E200" s="37"/>
      <c r="F200" s="37"/>
      <c r="G200" s="37"/>
      <c r="H200" s="53"/>
    </row>
    <row r="201" spans="1:15" ht="12.75" hidden="1" x14ac:dyDescent="0.2">
      <c r="A201" s="124"/>
      <c r="B201" s="941"/>
      <c r="C201" s="942"/>
      <c r="D201" s="943"/>
      <c r="E201" s="37"/>
      <c r="F201" s="37"/>
      <c r="G201" s="37"/>
      <c r="H201" s="53"/>
    </row>
    <row r="202" spans="1:15" ht="12.75" hidden="1" x14ac:dyDescent="0.2">
      <c r="A202" s="124"/>
      <c r="B202" s="941"/>
      <c r="C202" s="942"/>
      <c r="D202" s="943"/>
      <c r="E202" s="37"/>
      <c r="F202" s="37"/>
      <c r="G202" s="37"/>
      <c r="H202" s="53"/>
      <c r="I202" s="947"/>
      <c r="J202" s="948"/>
      <c r="K202" s="948"/>
      <c r="L202" s="948"/>
      <c r="M202" s="948"/>
      <c r="N202" s="948"/>
      <c r="O202" s="949"/>
    </row>
    <row r="203" spans="1:15" ht="12.75" hidden="1" customHeight="1" x14ac:dyDescent="0.2">
      <c r="A203" s="306"/>
      <c r="B203" s="941"/>
      <c r="C203" s="942"/>
      <c r="D203" s="943"/>
      <c r="E203" s="129"/>
      <c r="F203" s="129"/>
      <c r="G203" s="129"/>
      <c r="H203" s="53"/>
      <c r="I203" s="950"/>
      <c r="J203" s="951"/>
      <c r="K203" s="951"/>
      <c r="L203" s="951"/>
      <c r="M203" s="951"/>
      <c r="N203" s="951"/>
      <c r="O203" s="952"/>
    </row>
    <row r="204" spans="1:15" ht="12.75" hidden="1" x14ac:dyDescent="0.2">
      <c r="A204" s="938"/>
      <c r="B204" s="939"/>
      <c r="C204" s="939"/>
      <c r="D204" s="939"/>
      <c r="E204" s="939"/>
      <c r="F204" s="939"/>
      <c r="G204" s="940"/>
      <c r="H204" s="53"/>
      <c r="I204" s="17"/>
      <c r="J204" s="18"/>
      <c r="K204" s="18"/>
      <c r="L204" s="18"/>
      <c r="M204" s="18"/>
      <c r="N204" s="18"/>
      <c r="O204" s="18"/>
    </row>
    <row r="205" spans="1:15" ht="12.75" hidden="1" x14ac:dyDescent="0.2">
      <c r="A205" s="124"/>
      <c r="B205" s="941"/>
      <c r="C205" s="942"/>
      <c r="D205" s="943"/>
      <c r="E205" s="37"/>
      <c r="F205" s="37"/>
      <c r="G205" s="37"/>
      <c r="H205" s="53"/>
      <c r="I205" s="53"/>
      <c r="J205" s="53"/>
      <c r="K205" s="53"/>
      <c r="L205" s="14"/>
      <c r="M205" s="54"/>
    </row>
    <row r="206" spans="1:15" ht="12.75" hidden="1" x14ac:dyDescent="0.2">
      <c r="A206" s="124"/>
      <c r="B206" s="941"/>
      <c r="C206" s="942"/>
      <c r="D206" s="943"/>
      <c r="E206" s="37"/>
      <c r="F206" s="37"/>
      <c r="G206" s="37"/>
      <c r="H206" s="53"/>
    </row>
    <row r="207" spans="1:15" ht="12.75" hidden="1" x14ac:dyDescent="0.2">
      <c r="A207" s="124"/>
      <c r="B207" s="941"/>
      <c r="C207" s="942"/>
      <c r="D207" s="943"/>
      <c r="E207" s="37"/>
      <c r="F207" s="37"/>
      <c r="G207" s="37"/>
      <c r="H207" s="53"/>
      <c r="I207" s="252"/>
      <c r="J207" s="1002"/>
      <c r="K207" s="1003"/>
      <c r="L207" s="1004"/>
      <c r="M207" s="129"/>
      <c r="N207" s="129"/>
      <c r="O207" s="129"/>
    </row>
    <row r="208" spans="1:15" ht="12.75" hidden="1" x14ac:dyDescent="0.2">
      <c r="A208" s="124"/>
      <c r="B208" s="941"/>
      <c r="C208" s="942"/>
      <c r="D208" s="943"/>
      <c r="E208" s="37"/>
      <c r="F208" s="37"/>
      <c r="G208" s="37"/>
      <c r="H208" s="53"/>
      <c r="I208" s="318"/>
      <c r="J208" s="1002"/>
      <c r="K208" s="1003"/>
      <c r="L208" s="1004"/>
      <c r="M208" s="128"/>
      <c r="N208" s="128"/>
      <c r="O208" s="132"/>
    </row>
    <row r="209" spans="1:15" ht="12.75" hidden="1" x14ac:dyDescent="0.2">
      <c r="A209" s="124"/>
      <c r="B209" s="941"/>
      <c r="C209" s="942"/>
      <c r="D209" s="943"/>
      <c r="E209" s="37"/>
      <c r="F209" s="37"/>
      <c r="G209" s="37"/>
      <c r="H209" s="53"/>
      <c r="I209" s="315"/>
      <c r="J209" s="1002"/>
      <c r="K209" s="1003"/>
      <c r="L209" s="1004"/>
      <c r="M209" s="128"/>
      <c r="N209" s="128"/>
      <c r="O209" s="132"/>
    </row>
    <row r="210" spans="1:15" ht="12.75" hidden="1" x14ac:dyDescent="0.2">
      <c r="A210" s="124"/>
      <c r="B210" s="941"/>
      <c r="C210" s="942"/>
      <c r="D210" s="943"/>
      <c r="E210" s="37"/>
      <c r="F210" s="37"/>
      <c r="G210" s="37"/>
      <c r="H210" s="53"/>
      <c r="I210" s="315"/>
      <c r="J210" s="1002"/>
      <c r="K210" s="1003"/>
      <c r="L210" s="1004"/>
      <c r="M210" s="128"/>
      <c r="N210" s="128"/>
      <c r="O210" s="132"/>
    </row>
    <row r="211" spans="1:15" ht="12.75" hidden="1" x14ac:dyDescent="0.2">
      <c r="A211" s="124"/>
      <c r="B211" s="941"/>
      <c r="C211" s="942"/>
      <c r="D211" s="943"/>
      <c r="E211" s="37"/>
      <c r="F211" s="37"/>
      <c r="G211" s="37"/>
      <c r="H211" s="53"/>
      <c r="I211" s="315"/>
      <c r="J211" s="998"/>
      <c r="K211" s="998"/>
      <c r="L211" s="998"/>
      <c r="M211" s="344" t="str">
        <f>IF(SUM(M208:M210)=M207,"OK","STOP")</f>
        <v>OK</v>
      </c>
      <c r="N211" s="344" t="str">
        <f>IF(SUM(N208:N210)=N207,"OK","STOP")</f>
        <v>OK</v>
      </c>
      <c r="O211" s="344" t="str">
        <f>IF(SUM(O208:O210)=O207,"OK","STOP")</f>
        <v>OK</v>
      </c>
    </row>
    <row r="212" spans="1:15" ht="12.75" hidden="1" x14ac:dyDescent="0.2">
      <c r="A212" s="124"/>
      <c r="B212" s="941"/>
      <c r="C212" s="942"/>
      <c r="D212" s="943"/>
      <c r="E212" s="129"/>
      <c r="F212" s="129"/>
      <c r="G212" s="129"/>
      <c r="H212" s="53"/>
      <c r="I212" s="421" t="str">
        <f>I96</f>
        <v>Shpjegimet teknike</v>
      </c>
      <c r="J212" s="10"/>
      <c r="K212" s="10"/>
      <c r="L212" s="10"/>
      <c r="M212" s="10"/>
      <c r="N212" s="10"/>
      <c r="O212" s="10"/>
    </row>
    <row r="213" spans="1:15" ht="12.75" hidden="1" x14ac:dyDescent="0.2">
      <c r="A213" s="648"/>
      <c r="B213" s="968"/>
      <c r="C213" s="969"/>
      <c r="D213" s="970"/>
      <c r="E213" s="37"/>
      <c r="F213" s="37"/>
      <c r="G213" s="37"/>
      <c r="H213" s="53"/>
      <c r="I213" s="419">
        <f>M186</f>
        <v>0</v>
      </c>
      <c r="J213" s="983"/>
      <c r="K213" s="984"/>
      <c r="L213" s="984"/>
      <c r="M213" s="984"/>
      <c r="N213" s="984"/>
      <c r="O213" s="985"/>
    </row>
    <row r="214" spans="1:15" ht="12.75" hidden="1" x14ac:dyDescent="0.2">
      <c r="A214" s="124"/>
      <c r="B214" s="971"/>
      <c r="C214" s="972"/>
      <c r="D214" s="973"/>
      <c r="E214" s="37"/>
      <c r="F214" s="37"/>
      <c r="G214" s="37"/>
      <c r="H214" s="53"/>
      <c r="I214" s="420"/>
      <c r="J214" s="986"/>
      <c r="K214" s="987"/>
      <c r="L214" s="987"/>
      <c r="M214" s="987"/>
      <c r="N214" s="987"/>
      <c r="O214" s="988"/>
    </row>
    <row r="215" spans="1:15" ht="12.75" hidden="1" x14ac:dyDescent="0.2">
      <c r="A215" s="252"/>
      <c r="B215" s="941"/>
      <c r="C215" s="942"/>
      <c r="D215" s="311"/>
      <c r="E215" s="308"/>
      <c r="F215" s="308"/>
      <c r="G215" s="308"/>
      <c r="H215" s="53"/>
      <c r="I215" s="419">
        <f>N186</f>
        <v>0</v>
      </c>
      <c r="J215" s="983"/>
      <c r="K215" s="984"/>
      <c r="L215" s="984"/>
      <c r="M215" s="984"/>
      <c r="N215" s="984"/>
      <c r="O215" s="985"/>
    </row>
    <row r="216" spans="1:15" ht="12.75" hidden="1" x14ac:dyDescent="0.2">
      <c r="A216" s="124"/>
      <c r="B216" s="974"/>
      <c r="C216" s="975"/>
      <c r="D216" s="976"/>
      <c r="E216" s="129"/>
      <c r="F216" s="129"/>
      <c r="G216" s="129"/>
      <c r="H216" s="53"/>
      <c r="I216" s="420"/>
      <c r="J216" s="989"/>
      <c r="K216" s="990"/>
      <c r="L216" s="990"/>
      <c r="M216" s="990"/>
      <c r="N216" s="990"/>
      <c r="O216" s="991"/>
    </row>
    <row r="217" spans="1:15" ht="12.75" hidden="1" x14ac:dyDescent="0.2">
      <c r="A217" s="125"/>
      <c r="B217" s="210"/>
      <c r="C217" s="126"/>
      <c r="D217" s="126"/>
      <c r="E217" s="10"/>
      <c r="F217" s="10"/>
      <c r="G217" s="133"/>
      <c r="H217" s="53"/>
      <c r="I217" s="419">
        <f>O186</f>
        <v>0</v>
      </c>
      <c r="J217" s="983"/>
      <c r="K217" s="984"/>
      <c r="L217" s="984"/>
      <c r="M217" s="984"/>
      <c r="N217" s="984"/>
      <c r="O217" s="985"/>
    </row>
    <row r="218" spans="1:15" ht="12.75" hidden="1" x14ac:dyDescent="0.2">
      <c r="A218" s="137"/>
      <c r="B218" s="34"/>
      <c r="C218" s="34"/>
      <c r="D218" s="34"/>
      <c r="E218" s="129"/>
      <c r="F218" s="129"/>
      <c r="G218" s="129"/>
      <c r="H218" s="53"/>
      <c r="I218" s="420"/>
      <c r="J218" s="989"/>
      <c r="K218" s="990"/>
      <c r="L218" s="990"/>
      <c r="M218" s="990"/>
      <c r="N218" s="990"/>
      <c r="O218" s="991"/>
    </row>
    <row r="219" spans="1:15" ht="17.25" hidden="1" customHeight="1" x14ac:dyDescent="0.2"/>
    <row r="220" spans="1:15" ht="17.25" hidden="1" customHeight="1" x14ac:dyDescent="0.2"/>
    <row r="221" spans="1:15" ht="17.25" hidden="1" customHeight="1" x14ac:dyDescent="0.2">
      <c r="A221" s="213"/>
      <c r="B221" s="937"/>
      <c r="C221" s="937"/>
      <c r="D221" s="937"/>
      <c r="E221" s="937"/>
      <c r="F221" s="937"/>
      <c r="G221" s="937"/>
      <c r="H221" s="937"/>
      <c r="I221" s="937"/>
      <c r="J221" s="937"/>
      <c r="K221" s="937"/>
      <c r="L221" s="937"/>
      <c r="M221" s="937"/>
      <c r="N221" s="937"/>
      <c r="O221" s="937"/>
    </row>
    <row r="222" spans="1:15" ht="17.25" hidden="1" customHeight="1" x14ac:dyDescent="0.2">
      <c r="A222" s="276"/>
      <c r="B222" s="937"/>
      <c r="C222" s="937"/>
      <c r="D222" s="937"/>
      <c r="E222" s="937"/>
      <c r="F222" s="937"/>
      <c r="G222" s="937"/>
      <c r="H222" s="937"/>
      <c r="I222" s="937"/>
      <c r="J222" s="937"/>
      <c r="K222" s="937"/>
      <c r="L222" s="937"/>
      <c r="M222" s="937"/>
      <c r="N222" s="937"/>
      <c r="O222" s="937"/>
    </row>
    <row r="223" spans="1:15" ht="21.75" hidden="1" customHeight="1" x14ac:dyDescent="0.2">
      <c r="A223" s="933"/>
      <c r="B223" s="934"/>
      <c r="C223" s="934"/>
      <c r="D223" s="934"/>
      <c r="E223" s="934"/>
      <c r="F223" s="934"/>
      <c r="G223" s="954"/>
      <c r="H223" s="131"/>
      <c r="I223" s="955"/>
      <c r="J223" s="934"/>
      <c r="K223" s="934"/>
      <c r="L223" s="934"/>
      <c r="M223" s="934"/>
      <c r="N223" s="934"/>
      <c r="O223" s="954"/>
    </row>
    <row r="224" spans="1:15" ht="18.75" hidden="1" customHeight="1" x14ac:dyDescent="0.2">
      <c r="A224" s="211"/>
      <c r="B224" s="417"/>
      <c r="C224" s="417"/>
      <c r="D224" s="417"/>
      <c r="E224" s="251"/>
      <c r="F224" s="251"/>
      <c r="G224" s="251"/>
      <c r="H224" s="212"/>
      <c r="I224" s="414"/>
      <c r="J224" s="417"/>
      <c r="K224" s="417"/>
      <c r="L224" s="417"/>
      <c r="M224" s="251"/>
      <c r="N224" s="251"/>
      <c r="O224" s="251"/>
    </row>
    <row r="225" spans="1:15" ht="12.75" hidden="1" x14ac:dyDescent="0.2">
      <c r="A225" s="434"/>
      <c r="B225" s="209"/>
      <c r="C225" s="422"/>
      <c r="D225" s="321"/>
      <c r="E225" s="8"/>
      <c r="F225" s="8"/>
      <c r="G225" s="435"/>
      <c r="H225" s="131"/>
      <c r="I225" s="423"/>
      <c r="J225" s="349"/>
      <c r="K225" s="349"/>
      <c r="L225" s="349"/>
      <c r="M225" s="349"/>
      <c r="N225" s="349"/>
      <c r="O225" s="350"/>
    </row>
    <row r="226" spans="1:15" ht="12.75" hidden="1" x14ac:dyDescent="0.2">
      <c r="A226" s="137"/>
      <c r="B226" s="34"/>
      <c r="C226" s="34"/>
      <c r="D226" s="34"/>
      <c r="E226" s="37"/>
      <c r="F226" s="37"/>
      <c r="G226" s="37"/>
      <c r="H226" s="131"/>
      <c r="I226" s="938"/>
      <c r="J226" s="939"/>
      <c r="K226" s="939"/>
      <c r="L226" s="939"/>
      <c r="M226" s="939"/>
      <c r="N226" s="939"/>
      <c r="O226" s="940"/>
    </row>
    <row r="227" spans="1:15" ht="12.75" hidden="1" x14ac:dyDescent="0.2">
      <c r="A227" s="125"/>
      <c r="B227" s="210"/>
      <c r="C227" s="126"/>
      <c r="D227" s="126"/>
      <c r="E227" s="10"/>
      <c r="F227" s="10"/>
      <c r="G227" s="133"/>
      <c r="H227" s="10"/>
      <c r="I227" s="137"/>
      <c r="J227" s="35"/>
      <c r="K227" s="35"/>
      <c r="L227" s="35"/>
      <c r="M227" s="37"/>
      <c r="N227" s="37"/>
      <c r="O227" s="37"/>
    </row>
    <row r="228" spans="1:15" ht="12.75" hidden="1" x14ac:dyDescent="0.2">
      <c r="A228" s="944"/>
      <c r="B228" s="945"/>
      <c r="C228" s="945"/>
      <c r="D228" s="945"/>
      <c r="E228" s="945"/>
      <c r="F228" s="945"/>
      <c r="G228" s="946"/>
      <c r="H228" s="10"/>
    </row>
    <row r="229" spans="1:15" ht="12.75" hidden="1" x14ac:dyDescent="0.2">
      <c r="A229" s="938"/>
      <c r="B229" s="939"/>
      <c r="C229" s="939"/>
      <c r="D229" s="939"/>
      <c r="E229" s="939"/>
      <c r="F229" s="939"/>
      <c r="G229" s="940"/>
      <c r="H229" s="31"/>
      <c r="I229" s="938"/>
      <c r="J229" s="939"/>
      <c r="K229" s="939"/>
      <c r="L229" s="939"/>
      <c r="M229" s="939"/>
      <c r="N229" s="939"/>
      <c r="O229" s="940"/>
    </row>
    <row r="230" spans="1:15" ht="12.75" hidden="1" x14ac:dyDescent="0.2">
      <c r="A230" s="124"/>
      <c r="B230" s="941"/>
      <c r="C230" s="942"/>
      <c r="D230" s="943"/>
      <c r="E230" s="37"/>
      <c r="F230" s="37"/>
      <c r="G230" s="37"/>
      <c r="H230" s="31"/>
      <c r="I230" s="390"/>
      <c r="J230" s="387"/>
      <c r="K230" s="389"/>
      <c r="L230" s="388"/>
      <c r="M230" s="128"/>
      <c r="N230" s="128"/>
      <c r="O230" s="132"/>
    </row>
    <row r="231" spans="1:15" ht="12.75" hidden="1" x14ac:dyDescent="0.2">
      <c r="A231" s="124"/>
      <c r="B231" s="941"/>
      <c r="C231" s="942"/>
      <c r="D231" s="943"/>
      <c r="E231" s="37"/>
      <c r="F231" s="37"/>
      <c r="G231" s="37"/>
      <c r="H231" s="31"/>
      <c r="I231" s="390"/>
      <c r="J231" s="387"/>
      <c r="K231" s="389"/>
      <c r="L231" s="388"/>
      <c r="M231" s="128"/>
      <c r="N231" s="128"/>
      <c r="O231" s="132"/>
    </row>
    <row r="232" spans="1:15" ht="12.75" hidden="1" x14ac:dyDescent="0.2">
      <c r="A232" s="124"/>
      <c r="B232" s="941"/>
      <c r="C232" s="942"/>
      <c r="D232" s="943"/>
      <c r="E232" s="37"/>
      <c r="F232" s="37"/>
      <c r="G232" s="37"/>
      <c r="H232" s="53"/>
      <c r="I232" s="390"/>
      <c r="J232" s="387"/>
      <c r="K232" s="389"/>
      <c r="L232" s="388"/>
      <c r="M232" s="302"/>
      <c r="N232" s="548"/>
      <c r="O232" s="550"/>
    </row>
    <row r="233" spans="1:15" ht="12.75" hidden="1" x14ac:dyDescent="0.2">
      <c r="A233" s="124"/>
      <c r="B233" s="941"/>
      <c r="C233" s="942"/>
      <c r="D233" s="943"/>
      <c r="E233" s="37"/>
      <c r="F233" s="37"/>
      <c r="G233" s="37"/>
      <c r="H233" s="8"/>
      <c r="I233" s="390"/>
      <c r="J233" s="387"/>
      <c r="K233" s="389"/>
      <c r="L233" s="388"/>
      <c r="M233" s="128"/>
      <c r="N233" s="128"/>
      <c r="O233" s="132"/>
    </row>
    <row r="234" spans="1:15" ht="12.75" hidden="1" x14ac:dyDescent="0.2">
      <c r="A234" s="124"/>
      <c r="B234" s="941"/>
      <c r="C234" s="942"/>
      <c r="D234" s="943"/>
      <c r="E234" s="37"/>
      <c r="F234" s="37"/>
      <c r="G234" s="37"/>
      <c r="H234" s="53"/>
      <c r="I234" s="390"/>
      <c r="J234" s="35"/>
      <c r="K234" s="35"/>
      <c r="L234" s="35"/>
      <c r="M234" s="129"/>
      <c r="N234" s="129"/>
      <c r="O234" s="129"/>
    </row>
    <row r="235" spans="1:15" ht="12.75" hidden="1" x14ac:dyDescent="0.2">
      <c r="A235" s="124"/>
      <c r="B235" s="941"/>
      <c r="C235" s="942"/>
      <c r="D235" s="943"/>
      <c r="E235" s="37"/>
      <c r="F235" s="37"/>
      <c r="G235" s="37"/>
      <c r="H235" s="53"/>
    </row>
    <row r="236" spans="1:15" ht="12.75" hidden="1" x14ac:dyDescent="0.2">
      <c r="A236" s="124"/>
      <c r="B236" s="941"/>
      <c r="C236" s="942"/>
      <c r="D236" s="943"/>
      <c r="E236" s="37"/>
      <c r="F236" s="37"/>
      <c r="G236" s="37"/>
      <c r="H236" s="53"/>
      <c r="I236" s="137"/>
      <c r="J236" s="34"/>
      <c r="K236" s="34"/>
      <c r="L236" s="34"/>
      <c r="M236" s="129"/>
      <c r="N236" s="129"/>
      <c r="O236" s="129"/>
    </row>
    <row r="237" spans="1:15" ht="12.75" hidden="1" x14ac:dyDescent="0.2">
      <c r="A237" s="124"/>
      <c r="B237" s="941"/>
      <c r="C237" s="942"/>
      <c r="D237" s="943"/>
      <c r="E237" s="37"/>
      <c r="F237" s="37"/>
      <c r="G237" s="37"/>
      <c r="H237" s="53"/>
    </row>
    <row r="238" spans="1:15" ht="12.75" hidden="1" x14ac:dyDescent="0.2">
      <c r="A238" s="124"/>
      <c r="B238" s="941"/>
      <c r="C238" s="942"/>
      <c r="D238" s="943"/>
      <c r="E238" s="37"/>
      <c r="F238" s="37"/>
      <c r="G238" s="37"/>
      <c r="H238" s="53"/>
    </row>
    <row r="239" spans="1:15" ht="12.75" hidden="1" x14ac:dyDescent="0.2">
      <c r="A239" s="124"/>
      <c r="B239" s="941"/>
      <c r="C239" s="942"/>
      <c r="D239" s="943"/>
      <c r="E239" s="37"/>
      <c r="F239" s="37"/>
      <c r="G239" s="37"/>
      <c r="H239" s="53"/>
    </row>
    <row r="240" spans="1:15" ht="12.75" hidden="1" x14ac:dyDescent="0.2">
      <c r="A240" s="124"/>
      <c r="B240" s="941"/>
      <c r="C240" s="942"/>
      <c r="D240" s="943"/>
      <c r="E240" s="37"/>
      <c r="F240" s="37"/>
      <c r="G240" s="37"/>
      <c r="H240" s="53"/>
      <c r="I240" s="947"/>
      <c r="J240" s="948"/>
      <c r="K240" s="948"/>
      <c r="L240" s="948"/>
      <c r="M240" s="948"/>
      <c r="N240" s="948"/>
      <c r="O240" s="949"/>
    </row>
    <row r="241" spans="1:15" ht="12.75" hidden="1" customHeight="1" x14ac:dyDescent="0.2">
      <c r="A241" s="306"/>
      <c r="B241" s="941"/>
      <c r="C241" s="942"/>
      <c r="D241" s="943"/>
      <c r="E241" s="129"/>
      <c r="F241" s="129"/>
      <c r="G241" s="129"/>
      <c r="H241" s="53"/>
      <c r="I241" s="950"/>
      <c r="J241" s="951"/>
      <c r="K241" s="951"/>
      <c r="L241" s="951"/>
      <c r="M241" s="951"/>
      <c r="N241" s="951"/>
      <c r="O241" s="952"/>
    </row>
    <row r="242" spans="1:15" ht="12.75" hidden="1" x14ac:dyDescent="0.2">
      <c r="A242" s="938"/>
      <c r="B242" s="939"/>
      <c r="C242" s="939"/>
      <c r="D242" s="939"/>
      <c r="E242" s="939"/>
      <c r="F242" s="939"/>
      <c r="G242" s="940"/>
      <c r="H242" s="53"/>
      <c r="I242" s="17"/>
      <c r="J242" s="18"/>
      <c r="K242" s="18"/>
      <c r="L242" s="18"/>
      <c r="M242" s="18"/>
      <c r="N242" s="18"/>
      <c r="O242" s="18"/>
    </row>
    <row r="243" spans="1:15" ht="12.75" hidden="1" x14ac:dyDescent="0.2">
      <c r="A243" s="124"/>
      <c r="B243" s="941"/>
      <c r="C243" s="942"/>
      <c r="D243" s="943"/>
      <c r="E243" s="37"/>
      <c r="F243" s="37"/>
      <c r="G243" s="37"/>
      <c r="H243" s="53"/>
      <c r="I243" s="53"/>
      <c r="J243" s="53"/>
      <c r="K243" s="53"/>
      <c r="L243" s="14"/>
      <c r="M243" s="54"/>
    </row>
    <row r="244" spans="1:15" ht="12.75" hidden="1" x14ac:dyDescent="0.2">
      <c r="A244" s="124"/>
      <c r="B244" s="941"/>
      <c r="C244" s="942"/>
      <c r="D244" s="943"/>
      <c r="E244" s="37"/>
      <c r="F244" s="37"/>
      <c r="G244" s="37"/>
      <c r="H244" s="53"/>
    </row>
    <row r="245" spans="1:15" ht="12.75" hidden="1" x14ac:dyDescent="0.2">
      <c r="A245" s="124"/>
      <c r="B245" s="941"/>
      <c r="C245" s="942"/>
      <c r="D245" s="943"/>
      <c r="E245" s="37"/>
      <c r="F245" s="37"/>
      <c r="G245" s="37"/>
      <c r="H245" s="53"/>
      <c r="I245" s="252"/>
      <c r="J245" s="1002"/>
      <c r="K245" s="1003"/>
      <c r="L245" s="1004"/>
      <c r="M245" s="129"/>
      <c r="N245" s="129"/>
      <c r="O245" s="129"/>
    </row>
    <row r="246" spans="1:15" ht="12.75" hidden="1" x14ac:dyDescent="0.2">
      <c r="A246" s="124"/>
      <c r="B246" s="941"/>
      <c r="C246" s="942"/>
      <c r="D246" s="943"/>
      <c r="E246" s="37"/>
      <c r="F246" s="37"/>
      <c r="G246" s="37"/>
      <c r="H246" s="53"/>
      <c r="I246" s="318"/>
      <c r="J246" s="1002"/>
      <c r="K246" s="1003"/>
      <c r="L246" s="1004"/>
      <c r="M246" s="128"/>
      <c r="N246" s="128"/>
      <c r="O246" s="132"/>
    </row>
    <row r="247" spans="1:15" ht="12.75" hidden="1" x14ac:dyDescent="0.2">
      <c r="A247" s="124"/>
      <c r="B247" s="941"/>
      <c r="C247" s="942"/>
      <c r="D247" s="943"/>
      <c r="E247" s="37"/>
      <c r="F247" s="37"/>
      <c r="G247" s="37"/>
      <c r="H247" s="53"/>
      <c r="I247" s="315"/>
      <c r="J247" s="1002"/>
      <c r="K247" s="1003"/>
      <c r="L247" s="1004"/>
      <c r="M247" s="128"/>
      <c r="N247" s="128"/>
      <c r="O247" s="132"/>
    </row>
    <row r="248" spans="1:15" ht="12.75" hidden="1" x14ac:dyDescent="0.2">
      <c r="A248" s="124"/>
      <c r="B248" s="941"/>
      <c r="C248" s="942"/>
      <c r="D248" s="943"/>
      <c r="E248" s="37"/>
      <c r="F248" s="37"/>
      <c r="G248" s="37"/>
      <c r="H248" s="53"/>
      <c r="I248" s="315"/>
      <c r="J248" s="1002"/>
      <c r="K248" s="1003"/>
      <c r="L248" s="1004"/>
      <c r="M248" s="128"/>
      <c r="N248" s="128"/>
      <c r="O248" s="132"/>
    </row>
    <row r="249" spans="1:15" ht="12.75" hidden="1" x14ac:dyDescent="0.2">
      <c r="A249" s="124"/>
      <c r="B249" s="941"/>
      <c r="C249" s="942"/>
      <c r="D249" s="943"/>
      <c r="E249" s="37"/>
      <c r="F249" s="37"/>
      <c r="G249" s="37"/>
      <c r="H249" s="53"/>
      <c r="I249" s="315"/>
      <c r="J249" s="998"/>
      <c r="K249" s="998"/>
      <c r="L249" s="998"/>
      <c r="M249" s="344" t="str">
        <f>IF(SUM(M246:M248)=M245,"OK","STOP")</f>
        <v>OK</v>
      </c>
      <c r="N249" s="344" t="str">
        <f>IF(SUM(N246:N248)=N245,"OK","STOP")</f>
        <v>OK</v>
      </c>
      <c r="O249" s="344" t="str">
        <f>IF(SUM(O246:O248)=O245,"OK","STOP")</f>
        <v>OK</v>
      </c>
    </row>
    <row r="250" spans="1:15" ht="12.75" hidden="1" x14ac:dyDescent="0.2">
      <c r="A250" s="124"/>
      <c r="B250" s="941"/>
      <c r="C250" s="942"/>
      <c r="D250" s="943"/>
      <c r="E250" s="129"/>
      <c r="F250" s="129"/>
      <c r="G250" s="129"/>
      <c r="H250" s="53"/>
      <c r="I250" s="421" t="str">
        <f>I212</f>
        <v>Shpjegimet teknike</v>
      </c>
      <c r="J250" s="10"/>
      <c r="K250" s="10"/>
      <c r="L250" s="10"/>
      <c r="M250" s="10"/>
      <c r="N250" s="10"/>
      <c r="O250" s="10"/>
    </row>
    <row r="251" spans="1:15" ht="12.75" hidden="1" x14ac:dyDescent="0.2">
      <c r="A251" s="124"/>
      <c r="B251" s="941"/>
      <c r="C251" s="942"/>
      <c r="D251" s="943"/>
      <c r="E251" s="37"/>
      <c r="F251" s="37"/>
      <c r="G251" s="37"/>
      <c r="H251" s="53"/>
      <c r="I251" s="419">
        <f>M224</f>
        <v>0</v>
      </c>
      <c r="J251" s="983"/>
      <c r="K251" s="984"/>
      <c r="L251" s="984"/>
      <c r="M251" s="984"/>
      <c r="N251" s="984"/>
      <c r="O251" s="985"/>
    </row>
    <row r="252" spans="1:15" ht="12.75" hidden="1" x14ac:dyDescent="0.2">
      <c r="A252" s="124"/>
      <c r="B252" s="971"/>
      <c r="C252" s="972"/>
      <c r="D252" s="973"/>
      <c r="E252" s="37"/>
      <c r="F252" s="37"/>
      <c r="G252" s="37"/>
      <c r="H252" s="53"/>
      <c r="I252" s="420"/>
      <c r="J252" s="986"/>
      <c r="K252" s="987"/>
      <c r="L252" s="987"/>
      <c r="M252" s="987"/>
      <c r="N252" s="987"/>
      <c r="O252" s="988"/>
    </row>
    <row r="253" spans="1:15" ht="12.75" hidden="1" x14ac:dyDescent="0.2">
      <c r="A253" s="252"/>
      <c r="B253" s="941"/>
      <c r="C253" s="942"/>
      <c r="D253" s="311"/>
      <c r="E253" s="308"/>
      <c r="F253" s="308"/>
      <c r="G253" s="308"/>
      <c r="H253" s="53"/>
      <c r="I253" s="419">
        <f>N224</f>
        <v>0</v>
      </c>
      <c r="J253" s="983"/>
      <c r="K253" s="984"/>
      <c r="L253" s="984"/>
      <c r="M253" s="984"/>
      <c r="N253" s="984"/>
      <c r="O253" s="985"/>
    </row>
    <row r="254" spans="1:15" ht="12.75" hidden="1" x14ac:dyDescent="0.2">
      <c r="A254" s="124"/>
      <c r="B254" s="974"/>
      <c r="C254" s="975"/>
      <c r="D254" s="976"/>
      <c r="E254" s="129"/>
      <c r="F254" s="129"/>
      <c r="G254" s="129"/>
      <c r="H254" s="53"/>
      <c r="I254" s="420"/>
      <c r="J254" s="989"/>
      <c r="K254" s="990"/>
      <c r="L254" s="990"/>
      <c r="M254" s="990"/>
      <c r="N254" s="990"/>
      <c r="O254" s="991"/>
    </row>
    <row r="255" spans="1:15" ht="12.75" hidden="1" x14ac:dyDescent="0.2">
      <c r="A255" s="125"/>
      <c r="B255" s="210"/>
      <c r="C255" s="126"/>
      <c r="D255" s="126"/>
      <c r="E255" s="10"/>
      <c r="F255" s="10"/>
      <c r="G255" s="133"/>
      <c r="H255" s="53"/>
      <c r="I255" s="419">
        <f>O224</f>
        <v>0</v>
      </c>
      <c r="J255" s="983"/>
      <c r="K255" s="984"/>
      <c r="L255" s="984"/>
      <c r="M255" s="984"/>
      <c r="N255" s="984"/>
      <c r="O255" s="985"/>
    </row>
    <row r="256" spans="1:15" ht="12.75" hidden="1" x14ac:dyDescent="0.2">
      <c r="A256" s="137"/>
      <c r="B256" s="34"/>
      <c r="C256" s="34"/>
      <c r="D256" s="34"/>
      <c r="E256" s="129"/>
      <c r="F256" s="129"/>
      <c r="G256" s="129"/>
      <c r="H256" s="53"/>
      <c r="I256" s="420"/>
      <c r="J256" s="989"/>
      <c r="K256" s="990"/>
      <c r="L256" s="990"/>
      <c r="M256" s="990"/>
      <c r="N256" s="990"/>
      <c r="O256" s="991"/>
    </row>
    <row r="257" spans="1:15" ht="17.25" hidden="1" customHeight="1" x14ac:dyDescent="0.2"/>
    <row r="258" spans="1:15" ht="17.25" hidden="1" customHeight="1" x14ac:dyDescent="0.2"/>
    <row r="259" spans="1:15" ht="17.25" hidden="1" customHeight="1" x14ac:dyDescent="0.2">
      <c r="A259" s="213"/>
      <c r="B259" s="937"/>
      <c r="C259" s="937"/>
      <c r="D259" s="937"/>
      <c r="E259" s="937"/>
      <c r="F259" s="937"/>
      <c r="G259" s="937"/>
      <c r="H259" s="937"/>
      <c r="I259" s="937"/>
      <c r="J259" s="937"/>
      <c r="K259" s="937"/>
      <c r="L259" s="937"/>
      <c r="M259" s="937"/>
      <c r="N259" s="937"/>
      <c r="O259" s="937"/>
    </row>
    <row r="260" spans="1:15" ht="17.25" hidden="1" customHeight="1" x14ac:dyDescent="0.2">
      <c r="A260" s="276"/>
      <c r="B260" s="937"/>
      <c r="C260" s="937"/>
      <c r="D260" s="937"/>
      <c r="E260" s="937"/>
      <c r="F260" s="937"/>
      <c r="G260" s="937"/>
      <c r="H260" s="937"/>
      <c r="I260" s="937"/>
      <c r="J260" s="937"/>
      <c r="K260" s="937"/>
      <c r="L260" s="937"/>
      <c r="M260" s="937"/>
      <c r="N260" s="937"/>
      <c r="O260" s="937"/>
    </row>
    <row r="261" spans="1:15" ht="22.5" hidden="1" customHeight="1" x14ac:dyDescent="0.2">
      <c r="A261" s="933"/>
      <c r="B261" s="934"/>
      <c r="C261" s="934"/>
      <c r="D261" s="934"/>
      <c r="E261" s="934"/>
      <c r="F261" s="934"/>
      <c r="G261" s="954"/>
      <c r="H261" s="131"/>
      <c r="I261" s="955"/>
      <c r="J261" s="934"/>
      <c r="K261" s="934"/>
      <c r="L261" s="934"/>
      <c r="M261" s="934"/>
      <c r="N261" s="934"/>
      <c r="O261" s="954"/>
    </row>
    <row r="262" spans="1:15" ht="20.25" hidden="1" customHeight="1" x14ac:dyDescent="0.2">
      <c r="A262" s="211"/>
      <c r="B262" s="249"/>
      <c r="C262" s="249"/>
      <c r="D262" s="249"/>
      <c r="E262" s="250"/>
      <c r="F262" s="250"/>
      <c r="G262" s="250"/>
      <c r="H262" s="212"/>
      <c r="I262" s="307"/>
      <c r="J262" s="249"/>
      <c r="K262" s="249"/>
      <c r="L262" s="249"/>
      <c r="M262" s="250"/>
      <c r="N262" s="250"/>
      <c r="O262" s="250"/>
    </row>
    <row r="263" spans="1:15" ht="12.75" hidden="1" x14ac:dyDescent="0.2">
      <c r="A263" s="125"/>
      <c r="B263" s="210"/>
      <c r="C263" s="126"/>
      <c r="D263" s="126"/>
      <c r="E263" s="10"/>
      <c r="F263" s="10"/>
      <c r="G263" s="133"/>
      <c r="H263" s="131"/>
    </row>
    <row r="264" spans="1:15" ht="12.75" hidden="1" x14ac:dyDescent="0.2">
      <c r="A264" s="137"/>
      <c r="B264" s="34"/>
      <c r="C264" s="34"/>
      <c r="D264" s="34"/>
      <c r="E264" s="37"/>
      <c r="F264" s="37"/>
      <c r="G264" s="37"/>
      <c r="H264" s="131"/>
      <c r="I264" s="938"/>
      <c r="J264" s="939"/>
      <c r="K264" s="939"/>
      <c r="L264" s="939"/>
      <c r="M264" s="939"/>
      <c r="N264" s="939"/>
      <c r="O264" s="940"/>
    </row>
    <row r="265" spans="1:15" ht="12.75" hidden="1" x14ac:dyDescent="0.2">
      <c r="A265" s="125"/>
      <c r="B265" s="210"/>
      <c r="C265" s="126"/>
      <c r="D265" s="126"/>
      <c r="E265" s="10"/>
      <c r="F265" s="10"/>
      <c r="G265" s="133"/>
      <c r="H265" s="10"/>
      <c r="I265" s="137"/>
      <c r="J265" s="35"/>
      <c r="K265" s="35"/>
      <c r="L265" s="35"/>
      <c r="M265" s="37"/>
      <c r="N265" s="37"/>
      <c r="O265" s="37"/>
    </row>
    <row r="266" spans="1:15" ht="12.75" hidden="1" x14ac:dyDescent="0.2">
      <c r="A266" s="1005"/>
      <c r="B266" s="1006"/>
      <c r="C266" s="1006"/>
      <c r="D266" s="1006"/>
      <c r="E266" s="1006"/>
      <c r="F266" s="1006"/>
      <c r="G266" s="1007"/>
      <c r="H266" s="10"/>
    </row>
    <row r="267" spans="1:15" ht="12.75" hidden="1" x14ac:dyDescent="0.2">
      <c r="A267" s="938"/>
      <c r="B267" s="939"/>
      <c r="C267" s="939"/>
      <c r="D267" s="939"/>
      <c r="E267" s="939"/>
      <c r="F267" s="939"/>
      <c r="G267" s="940"/>
      <c r="H267" s="31"/>
      <c r="I267" s="384"/>
      <c r="J267" s="385"/>
      <c r="K267" s="385"/>
      <c r="L267" s="385"/>
      <c r="M267" s="385"/>
      <c r="N267" s="385"/>
      <c r="O267" s="386"/>
    </row>
    <row r="268" spans="1:15" ht="12.75" hidden="1" x14ac:dyDescent="0.2">
      <c r="A268" s="124"/>
      <c r="B268" s="941"/>
      <c r="C268" s="942"/>
      <c r="D268" s="943"/>
      <c r="E268" s="37"/>
      <c r="F268" s="37"/>
      <c r="G268" s="37"/>
      <c r="H268" s="31"/>
      <c r="I268" s="390"/>
      <c r="J268" s="387"/>
      <c r="K268" s="389"/>
      <c r="L268" s="388"/>
      <c r="M268" s="128"/>
      <c r="N268" s="128"/>
      <c r="O268" s="132"/>
    </row>
    <row r="269" spans="1:15" ht="12.75" hidden="1" x14ac:dyDescent="0.2">
      <c r="A269" s="124"/>
      <c r="B269" s="941"/>
      <c r="C269" s="942"/>
      <c r="D269" s="943"/>
      <c r="E269" s="37"/>
      <c r="F269" s="37"/>
      <c r="G269" s="37"/>
      <c r="H269" s="31"/>
      <c r="I269" s="390"/>
      <c r="J269" s="387"/>
      <c r="K269" s="389"/>
      <c r="L269" s="388"/>
      <c r="M269" s="128"/>
      <c r="N269" s="128"/>
      <c r="O269" s="132"/>
    </row>
    <row r="270" spans="1:15" ht="12.75" hidden="1" x14ac:dyDescent="0.2">
      <c r="A270" s="124"/>
      <c r="B270" s="941"/>
      <c r="C270" s="942"/>
      <c r="D270" s="943"/>
      <c r="E270" s="37"/>
      <c r="F270" s="37"/>
      <c r="G270" s="37"/>
      <c r="H270" s="53"/>
      <c r="I270" s="390"/>
      <c r="J270" s="387"/>
      <c r="K270" s="389"/>
      <c r="L270" s="388"/>
      <c r="M270" s="302"/>
      <c r="N270" s="548"/>
      <c r="O270" s="548"/>
    </row>
    <row r="271" spans="1:15" ht="12.75" hidden="1" x14ac:dyDescent="0.2">
      <c r="A271" s="124"/>
      <c r="B271" s="941"/>
      <c r="C271" s="942"/>
      <c r="D271" s="943"/>
      <c r="E271" s="37"/>
      <c r="F271" s="37"/>
      <c r="G271" s="37"/>
      <c r="H271" s="8"/>
      <c r="I271" s="390"/>
      <c r="J271" s="387"/>
      <c r="K271" s="389"/>
      <c r="L271" s="388"/>
      <c r="M271" s="128"/>
      <c r="N271" s="128"/>
      <c r="O271" s="132"/>
    </row>
    <row r="272" spans="1:15" ht="12.75" hidden="1" x14ac:dyDescent="0.2">
      <c r="A272" s="124"/>
      <c r="B272" s="941"/>
      <c r="C272" s="942"/>
      <c r="D272" s="943"/>
      <c r="E272" s="37"/>
      <c r="F272" s="37"/>
      <c r="G272" s="37"/>
      <c r="H272" s="53"/>
      <c r="I272" s="390"/>
      <c r="J272" s="35"/>
      <c r="K272" s="35"/>
      <c r="L272" s="35"/>
      <c r="M272" s="129"/>
      <c r="N272" s="129"/>
      <c r="O272" s="129"/>
    </row>
    <row r="273" spans="1:15" ht="12.75" hidden="1" x14ac:dyDescent="0.2">
      <c r="A273" s="124"/>
      <c r="B273" s="941"/>
      <c r="C273" s="942"/>
      <c r="D273" s="943"/>
      <c r="E273" s="37"/>
      <c r="F273" s="37"/>
      <c r="G273" s="37"/>
      <c r="H273" s="53"/>
    </row>
    <row r="274" spans="1:15" ht="12.75" hidden="1" x14ac:dyDescent="0.2">
      <c r="A274" s="124"/>
      <c r="B274" s="941"/>
      <c r="C274" s="942"/>
      <c r="D274" s="943"/>
      <c r="E274" s="37"/>
      <c r="F274" s="37"/>
      <c r="G274" s="37"/>
      <c r="H274" s="53"/>
      <c r="I274" s="137"/>
      <c r="J274" s="34"/>
      <c r="K274" s="34"/>
      <c r="L274" s="34"/>
      <c r="M274" s="129"/>
      <c r="N274" s="129"/>
      <c r="O274" s="129"/>
    </row>
    <row r="275" spans="1:15" ht="12.75" hidden="1" x14ac:dyDescent="0.2">
      <c r="A275" s="124"/>
      <c r="B275" s="941"/>
      <c r="C275" s="942"/>
      <c r="D275" s="943"/>
      <c r="E275" s="37"/>
      <c r="F275" s="37"/>
      <c r="G275" s="37"/>
      <c r="H275" s="53"/>
    </row>
    <row r="276" spans="1:15" ht="12.75" hidden="1" x14ac:dyDescent="0.2">
      <c r="A276" s="124"/>
      <c r="B276" s="941"/>
      <c r="C276" s="942"/>
      <c r="D276" s="943"/>
      <c r="E276" s="37"/>
      <c r="F276" s="37"/>
      <c r="G276" s="37"/>
      <c r="H276" s="53"/>
    </row>
    <row r="277" spans="1:15" ht="12.75" hidden="1" x14ac:dyDescent="0.2">
      <c r="A277" s="124"/>
      <c r="B277" s="941"/>
      <c r="C277" s="942"/>
      <c r="D277" s="943"/>
      <c r="E277" s="37"/>
      <c r="F277" s="37"/>
      <c r="G277" s="37"/>
      <c r="H277" s="53"/>
    </row>
    <row r="278" spans="1:15" ht="12.75" hidden="1" x14ac:dyDescent="0.2">
      <c r="A278" s="124"/>
      <c r="B278" s="941"/>
      <c r="C278" s="942"/>
      <c r="D278" s="943"/>
      <c r="E278" s="37"/>
      <c r="F278" s="37"/>
      <c r="G278" s="37"/>
      <c r="H278" s="53"/>
      <c r="I278" s="947"/>
      <c r="J278" s="948"/>
      <c r="K278" s="948"/>
      <c r="L278" s="948"/>
      <c r="M278" s="948"/>
      <c r="N278" s="948"/>
      <c r="O278" s="949"/>
    </row>
    <row r="279" spans="1:15" ht="12.75" hidden="1" customHeight="1" x14ac:dyDescent="0.2">
      <c r="A279" s="306"/>
      <c r="B279" s="941"/>
      <c r="C279" s="942"/>
      <c r="D279" s="943"/>
      <c r="E279" s="129"/>
      <c r="F279" s="129"/>
      <c r="G279" s="129"/>
      <c r="H279" s="53"/>
      <c r="I279" s="950"/>
      <c r="J279" s="951"/>
      <c r="K279" s="951"/>
      <c r="L279" s="951"/>
      <c r="M279" s="951"/>
      <c r="N279" s="951"/>
      <c r="O279" s="952"/>
    </row>
    <row r="280" spans="1:15" ht="12.75" hidden="1" x14ac:dyDescent="0.2">
      <c r="A280" s="938"/>
      <c r="B280" s="939"/>
      <c r="C280" s="939"/>
      <c r="D280" s="939"/>
      <c r="E280" s="939"/>
      <c r="F280" s="939"/>
      <c r="G280" s="940"/>
      <c r="H280" s="53"/>
      <c r="I280" s="17"/>
      <c r="J280" s="18"/>
      <c r="K280" s="18"/>
      <c r="L280" s="18"/>
      <c r="M280" s="18"/>
      <c r="N280" s="18"/>
      <c r="O280" s="18"/>
    </row>
    <row r="281" spans="1:15" ht="12.75" hidden="1" x14ac:dyDescent="0.2">
      <c r="A281" s="124"/>
      <c r="B281" s="941"/>
      <c r="C281" s="942"/>
      <c r="D281" s="943"/>
      <c r="E281" s="37"/>
      <c r="F281" s="37"/>
      <c r="G281" s="37"/>
      <c r="H281" s="53"/>
      <c r="I281" s="53"/>
      <c r="J281" s="53"/>
      <c r="K281" s="53"/>
      <c r="L281" s="14"/>
      <c r="M281" s="54"/>
    </row>
    <row r="282" spans="1:15" ht="12.75" hidden="1" x14ac:dyDescent="0.2">
      <c r="A282" s="124"/>
      <c r="B282" s="941"/>
      <c r="C282" s="942"/>
      <c r="D282" s="943"/>
      <c r="E282" s="37"/>
      <c r="F282" s="37"/>
      <c r="G282" s="37"/>
      <c r="H282" s="53"/>
    </row>
    <row r="283" spans="1:15" ht="12.75" hidden="1" x14ac:dyDescent="0.2">
      <c r="A283" s="124"/>
      <c r="B283" s="941"/>
      <c r="C283" s="942"/>
      <c r="D283" s="943"/>
      <c r="E283" s="37"/>
      <c r="F283" s="37"/>
      <c r="G283" s="37"/>
      <c r="H283" s="53"/>
      <c r="I283" s="252"/>
      <c r="J283" s="1009"/>
      <c r="K283" s="1010"/>
      <c r="L283" s="1011"/>
      <c r="M283" s="129"/>
      <c r="N283" s="129"/>
      <c r="O283" s="129"/>
    </row>
    <row r="284" spans="1:15" ht="12.75" hidden="1" x14ac:dyDescent="0.2">
      <c r="A284" s="124"/>
      <c r="B284" s="941"/>
      <c r="C284" s="942"/>
      <c r="D284" s="943"/>
      <c r="E284" s="37"/>
      <c r="F284" s="37"/>
      <c r="G284" s="37"/>
      <c r="H284" s="53"/>
      <c r="I284" s="318"/>
      <c r="J284" s="1009"/>
      <c r="K284" s="1010"/>
      <c r="L284" s="1011"/>
      <c r="M284" s="128"/>
      <c r="N284" s="128"/>
      <c r="O284" s="132"/>
    </row>
    <row r="285" spans="1:15" ht="12.75" hidden="1" x14ac:dyDescent="0.2">
      <c r="A285" s="124"/>
      <c r="B285" s="941"/>
      <c r="C285" s="942"/>
      <c r="D285" s="943"/>
      <c r="E285" s="37"/>
      <c r="F285" s="37"/>
      <c r="G285" s="37"/>
      <c r="H285" s="53"/>
      <c r="I285" s="315"/>
      <c r="J285" s="1009"/>
      <c r="K285" s="1010"/>
      <c r="L285" s="1011"/>
      <c r="M285" s="128"/>
      <c r="N285" s="128"/>
      <c r="O285" s="132"/>
    </row>
    <row r="286" spans="1:15" ht="12.75" hidden="1" x14ac:dyDescent="0.2">
      <c r="A286" s="124"/>
      <c r="B286" s="941"/>
      <c r="C286" s="942"/>
      <c r="D286" s="943"/>
      <c r="E286" s="37"/>
      <c r="F286" s="37"/>
      <c r="G286" s="37"/>
      <c r="H286" s="53"/>
      <c r="I286" s="315"/>
      <c r="J286" s="1009"/>
      <c r="K286" s="1010"/>
      <c r="L286" s="1011"/>
      <c r="M286" s="128"/>
      <c r="N286" s="128"/>
      <c r="O286" s="132"/>
    </row>
    <row r="287" spans="1:15" ht="12.75" hidden="1" x14ac:dyDescent="0.2">
      <c r="A287" s="124"/>
      <c r="B287" s="941"/>
      <c r="C287" s="942"/>
      <c r="D287" s="943"/>
      <c r="E287" s="37"/>
      <c r="F287" s="37"/>
      <c r="G287" s="37"/>
      <c r="H287" s="53"/>
      <c r="I287" s="315"/>
      <c r="J287" s="998"/>
      <c r="K287" s="998"/>
      <c r="L287" s="998"/>
      <c r="M287" s="344" t="str">
        <f>IF(SUM(M284:M286)=M283,"OK","STOP")</f>
        <v>OK</v>
      </c>
      <c r="N287" s="344" t="str">
        <f>IF(SUM(N284:N286)=N283,"OK","STOP")</f>
        <v>OK</v>
      </c>
      <c r="O287" s="344" t="str">
        <f>IF(SUM(O284:O286)=O283,"OK","STOP")</f>
        <v>OK</v>
      </c>
    </row>
    <row r="288" spans="1:15" ht="12.75" hidden="1" x14ac:dyDescent="0.2">
      <c r="A288" s="124"/>
      <c r="B288" s="941"/>
      <c r="C288" s="942"/>
      <c r="D288" s="943"/>
      <c r="E288" s="129"/>
      <c r="F288" s="129"/>
      <c r="G288" s="129"/>
      <c r="H288" s="53"/>
      <c r="I288" s="421" t="str">
        <f>I250</f>
        <v>Shpjegimet teknike</v>
      </c>
      <c r="J288" s="10"/>
      <c r="K288" s="10"/>
      <c r="L288" s="10"/>
      <c r="M288" s="10"/>
      <c r="N288" s="10"/>
      <c r="O288" s="10"/>
    </row>
    <row r="289" spans="1:15" ht="12.75" hidden="1" x14ac:dyDescent="0.2">
      <c r="A289" s="124"/>
      <c r="B289" s="941"/>
      <c r="C289" s="942"/>
      <c r="D289" s="943"/>
      <c r="E289" s="37"/>
      <c r="F289" s="37"/>
      <c r="G289" s="37"/>
      <c r="H289" s="53"/>
      <c r="I289" s="419">
        <f>M262</f>
        <v>0</v>
      </c>
      <c r="J289" s="983"/>
      <c r="K289" s="984"/>
      <c r="L289" s="984"/>
      <c r="M289" s="984"/>
      <c r="N289" s="984"/>
      <c r="O289" s="985"/>
    </row>
    <row r="290" spans="1:15" ht="12.75" hidden="1" x14ac:dyDescent="0.2">
      <c r="A290" s="124"/>
      <c r="B290" s="971"/>
      <c r="C290" s="972"/>
      <c r="D290" s="973"/>
      <c r="E290" s="37"/>
      <c r="F290" s="37"/>
      <c r="G290" s="37"/>
      <c r="H290" s="53"/>
      <c r="I290" s="420"/>
      <c r="J290" s="986"/>
      <c r="K290" s="987"/>
      <c r="L290" s="987"/>
      <c r="M290" s="987"/>
      <c r="N290" s="987"/>
      <c r="O290" s="988"/>
    </row>
    <row r="291" spans="1:15" ht="12.75" hidden="1" x14ac:dyDescent="0.2">
      <c r="A291" s="252"/>
      <c r="B291" s="941"/>
      <c r="C291" s="942"/>
      <c r="D291" s="311"/>
      <c r="E291" s="308"/>
      <c r="F291" s="308"/>
      <c r="G291" s="308"/>
      <c r="H291" s="53"/>
      <c r="I291" s="419">
        <f>N262</f>
        <v>0</v>
      </c>
      <c r="J291" s="983"/>
      <c r="K291" s="984"/>
      <c r="L291" s="984"/>
      <c r="M291" s="984"/>
      <c r="N291" s="984"/>
      <c r="O291" s="985"/>
    </row>
    <row r="292" spans="1:15" ht="12.75" hidden="1" x14ac:dyDescent="0.2">
      <c r="A292" s="124"/>
      <c r="B292" s="974"/>
      <c r="C292" s="975"/>
      <c r="D292" s="976"/>
      <c r="E292" s="129"/>
      <c r="F292" s="129"/>
      <c r="G292" s="129"/>
      <c r="H292" s="53"/>
      <c r="I292" s="420"/>
      <c r="J292" s="989"/>
      <c r="K292" s="990"/>
      <c r="L292" s="990"/>
      <c r="M292" s="990"/>
      <c r="N292" s="990"/>
      <c r="O292" s="991"/>
    </row>
    <row r="293" spans="1:15" ht="12.75" hidden="1" x14ac:dyDescent="0.2">
      <c r="A293" s="125"/>
      <c r="B293" s="210"/>
      <c r="C293" s="126"/>
      <c r="D293" s="126"/>
      <c r="E293" s="10"/>
      <c r="F293" s="10"/>
      <c r="G293" s="133"/>
      <c r="H293" s="53"/>
      <c r="I293" s="419">
        <f>O262</f>
        <v>0</v>
      </c>
      <c r="J293" s="983"/>
      <c r="K293" s="984"/>
      <c r="L293" s="984"/>
      <c r="M293" s="984"/>
      <c r="N293" s="984"/>
      <c r="O293" s="985"/>
    </row>
    <row r="294" spans="1:15" ht="12.75" hidden="1" x14ac:dyDescent="0.2">
      <c r="A294" s="137"/>
      <c r="B294" s="34"/>
      <c r="C294" s="34"/>
      <c r="D294" s="34"/>
      <c r="E294" s="129"/>
      <c r="F294" s="129"/>
      <c r="G294" s="129"/>
      <c r="H294" s="53"/>
      <c r="I294" s="420"/>
      <c r="J294" s="989"/>
      <c r="K294" s="990"/>
      <c r="L294" s="990"/>
      <c r="M294" s="990"/>
      <c r="N294" s="990"/>
      <c r="O294" s="991"/>
    </row>
  </sheetData>
  <sheetProtection algorithmName="SHA-512" hashValue="b/QQPPe05Ke56NCkijagDItIUhTo/8GeF0SVN4XWEsZSgSyJ8q2yrlKQ46tmTiVW4eVNQxU/rJ7RjQijUZPwFQ==" saltValue="z6nF/vCz0uBXaw76yk6+jw==" spinCount="100000" sheet="1" objects="1" scenarios="1" selectLockedCells="1"/>
  <mergeCells count="340">
    <mergeCell ref="J293:O294"/>
    <mergeCell ref="I153:O153"/>
    <mergeCell ref="I191:O191"/>
    <mergeCell ref="I229:O229"/>
    <mergeCell ref="I72:O72"/>
    <mergeCell ref="I75:O75"/>
    <mergeCell ref="J136:O137"/>
    <mergeCell ref="J138:O139"/>
    <mergeCell ref="J140:O141"/>
    <mergeCell ref="J175:O176"/>
    <mergeCell ref="J177:O178"/>
    <mergeCell ref="J179:O180"/>
    <mergeCell ref="J213:O214"/>
    <mergeCell ref="J133:L133"/>
    <mergeCell ref="J211:L211"/>
    <mergeCell ref="J245:L245"/>
    <mergeCell ref="J246:L246"/>
    <mergeCell ref="J247:L247"/>
    <mergeCell ref="J248:L248"/>
    <mergeCell ref="J249:L249"/>
    <mergeCell ref="J251:O252"/>
    <mergeCell ref="J130:L130"/>
    <mergeCell ref="J172:L172"/>
    <mergeCell ref="J173:L173"/>
    <mergeCell ref="I150:O150"/>
    <mergeCell ref="B144:O144"/>
    <mergeCell ref="B145:O145"/>
    <mergeCell ref="A147:G147"/>
    <mergeCell ref="I147:O147"/>
    <mergeCell ref="J131:L131"/>
    <mergeCell ref="J132:L132"/>
    <mergeCell ref="B124:D124"/>
    <mergeCell ref="B125:D125"/>
    <mergeCell ref="I125:O126"/>
    <mergeCell ref="B126:D126"/>
    <mergeCell ref="A127:G127"/>
    <mergeCell ref="B128:D128"/>
    <mergeCell ref="B129:D129"/>
    <mergeCell ref="B130:D130"/>
    <mergeCell ref="B131:D131"/>
    <mergeCell ref="B132:D132"/>
    <mergeCell ref="B156:D156"/>
    <mergeCell ref="B157:D157"/>
    <mergeCell ref="B158:D158"/>
    <mergeCell ref="A152:G152"/>
    <mergeCell ref="A153:G153"/>
    <mergeCell ref="B154:D154"/>
    <mergeCell ref="B155:D155"/>
    <mergeCell ref="B138:C138"/>
    <mergeCell ref="B139:D139"/>
    <mergeCell ref="I188:O188"/>
    <mergeCell ref="B173:D173"/>
    <mergeCell ref="B174:D174"/>
    <mergeCell ref="B175:D175"/>
    <mergeCell ref="B176:D176"/>
    <mergeCell ref="B177:C177"/>
    <mergeCell ref="B178:D178"/>
    <mergeCell ref="B183:O183"/>
    <mergeCell ref="B184:O184"/>
    <mergeCell ref="A185:G185"/>
    <mergeCell ref="I185:O185"/>
    <mergeCell ref="I164:O165"/>
    <mergeCell ref="B165:D165"/>
    <mergeCell ref="B163:D163"/>
    <mergeCell ref="B164:D164"/>
    <mergeCell ref="J169:L169"/>
    <mergeCell ref="J170:L170"/>
    <mergeCell ref="J171:L171"/>
    <mergeCell ref="B287:D287"/>
    <mergeCell ref="B288:D288"/>
    <mergeCell ref="B273:D273"/>
    <mergeCell ref="B274:D274"/>
    <mergeCell ref="B275:D275"/>
    <mergeCell ref="B276:D276"/>
    <mergeCell ref="B277:D277"/>
    <mergeCell ref="B270:D270"/>
    <mergeCell ref="B271:D271"/>
    <mergeCell ref="B272:D272"/>
    <mergeCell ref="A266:G266"/>
    <mergeCell ref="A267:G267"/>
    <mergeCell ref="B268:D268"/>
    <mergeCell ref="B269:D269"/>
    <mergeCell ref="I264:O264"/>
    <mergeCell ref="B253:C253"/>
    <mergeCell ref="B254:D254"/>
    <mergeCell ref="B289:D289"/>
    <mergeCell ref="B290:D290"/>
    <mergeCell ref="B291:C291"/>
    <mergeCell ref="B292:D292"/>
    <mergeCell ref="I278:O279"/>
    <mergeCell ref="B279:D279"/>
    <mergeCell ref="A280:G280"/>
    <mergeCell ref="B281:D281"/>
    <mergeCell ref="B282:D282"/>
    <mergeCell ref="B283:D283"/>
    <mergeCell ref="B284:D284"/>
    <mergeCell ref="B285:D285"/>
    <mergeCell ref="B286:D286"/>
    <mergeCell ref="J283:L283"/>
    <mergeCell ref="J284:L284"/>
    <mergeCell ref="J285:L285"/>
    <mergeCell ref="J286:L286"/>
    <mergeCell ref="J287:L287"/>
    <mergeCell ref="J289:O290"/>
    <mergeCell ref="J291:O292"/>
    <mergeCell ref="B278:D278"/>
    <mergeCell ref="B259:O259"/>
    <mergeCell ref="B260:O260"/>
    <mergeCell ref="A261:G261"/>
    <mergeCell ref="I261:O261"/>
    <mergeCell ref="J253:O254"/>
    <mergeCell ref="J255:O256"/>
    <mergeCell ref="B244:D244"/>
    <mergeCell ref="B245:D245"/>
    <mergeCell ref="B246:D246"/>
    <mergeCell ref="B247:D247"/>
    <mergeCell ref="B248:D248"/>
    <mergeCell ref="B249:D249"/>
    <mergeCell ref="B250:D250"/>
    <mergeCell ref="B251:D251"/>
    <mergeCell ref="B252:D252"/>
    <mergeCell ref="B239:D239"/>
    <mergeCell ref="B240:D240"/>
    <mergeCell ref="I240:O241"/>
    <mergeCell ref="B241:D241"/>
    <mergeCell ref="A242:G242"/>
    <mergeCell ref="B243:D243"/>
    <mergeCell ref="B234:D234"/>
    <mergeCell ref="B235:D235"/>
    <mergeCell ref="B236:D236"/>
    <mergeCell ref="B237:D237"/>
    <mergeCell ref="B238:D238"/>
    <mergeCell ref="B231:D231"/>
    <mergeCell ref="B232:D232"/>
    <mergeCell ref="B233:D233"/>
    <mergeCell ref="A228:G228"/>
    <mergeCell ref="A229:G229"/>
    <mergeCell ref="B230:D230"/>
    <mergeCell ref="A223:G223"/>
    <mergeCell ref="I223:O223"/>
    <mergeCell ref="I226:O226"/>
    <mergeCell ref="B213:D213"/>
    <mergeCell ref="B214:D214"/>
    <mergeCell ref="B215:C215"/>
    <mergeCell ref="B216:D216"/>
    <mergeCell ref="B221:O221"/>
    <mergeCell ref="B222:O222"/>
    <mergeCell ref="J215:O216"/>
    <mergeCell ref="J217:O218"/>
    <mergeCell ref="A204:G204"/>
    <mergeCell ref="B205:D205"/>
    <mergeCell ref="B206:D206"/>
    <mergeCell ref="B207:D207"/>
    <mergeCell ref="B208:D208"/>
    <mergeCell ref="B209:D209"/>
    <mergeCell ref="B210:D210"/>
    <mergeCell ref="B211:D211"/>
    <mergeCell ref="B212:D212"/>
    <mergeCell ref="J207:L207"/>
    <mergeCell ref="J208:L208"/>
    <mergeCell ref="J209:L209"/>
    <mergeCell ref="J210:L210"/>
    <mergeCell ref="B200:D200"/>
    <mergeCell ref="B201:D201"/>
    <mergeCell ref="B202:D202"/>
    <mergeCell ref="I202:O203"/>
    <mergeCell ref="B203:D203"/>
    <mergeCell ref="B195:D195"/>
    <mergeCell ref="B196:D196"/>
    <mergeCell ref="B197:D197"/>
    <mergeCell ref="B198:D198"/>
    <mergeCell ref="B194:D194"/>
    <mergeCell ref="J187:K187"/>
    <mergeCell ref="A190:G190"/>
    <mergeCell ref="A191:G191"/>
    <mergeCell ref="B199:D199"/>
    <mergeCell ref="B133:D133"/>
    <mergeCell ref="B134:D134"/>
    <mergeCell ref="B135:D135"/>
    <mergeCell ref="B136:D136"/>
    <mergeCell ref="B137:D137"/>
    <mergeCell ref="B192:D192"/>
    <mergeCell ref="B193:D193"/>
    <mergeCell ref="J134:L134"/>
    <mergeCell ref="A166:G166"/>
    <mergeCell ref="B167:D167"/>
    <mergeCell ref="B168:D168"/>
    <mergeCell ref="B169:D169"/>
    <mergeCell ref="B170:D170"/>
    <mergeCell ref="B171:D171"/>
    <mergeCell ref="B172:D172"/>
    <mergeCell ref="B159:D159"/>
    <mergeCell ref="B160:D160"/>
    <mergeCell ref="B161:D161"/>
    <mergeCell ref="B162:D162"/>
    <mergeCell ref="B119:D119"/>
    <mergeCell ref="B120:D120"/>
    <mergeCell ref="B121:D121"/>
    <mergeCell ref="B122:D122"/>
    <mergeCell ref="B123:D123"/>
    <mergeCell ref="B105:O105"/>
    <mergeCell ref="B106:O106"/>
    <mergeCell ref="J95:L95"/>
    <mergeCell ref="J97:O98"/>
    <mergeCell ref="J99:O100"/>
    <mergeCell ref="J101:O102"/>
    <mergeCell ref="B116:D116"/>
    <mergeCell ref="B117:D117"/>
    <mergeCell ref="B118:D118"/>
    <mergeCell ref="A113:G113"/>
    <mergeCell ref="A114:G114"/>
    <mergeCell ref="B115:D115"/>
    <mergeCell ref="A108:G108"/>
    <mergeCell ref="I108:O108"/>
    <mergeCell ref="I111:O111"/>
    <mergeCell ref="I114:O114"/>
    <mergeCell ref="A107:G107"/>
    <mergeCell ref="I86:O87"/>
    <mergeCell ref="B87:D87"/>
    <mergeCell ref="A88:G88"/>
    <mergeCell ref="B89:D89"/>
    <mergeCell ref="B90:D90"/>
    <mergeCell ref="B97:D97"/>
    <mergeCell ref="B98:D98"/>
    <mergeCell ref="B99:C99"/>
    <mergeCell ref="B100:D100"/>
    <mergeCell ref="J91:L91"/>
    <mergeCell ref="J92:L92"/>
    <mergeCell ref="J93:L93"/>
    <mergeCell ref="J94:L94"/>
    <mergeCell ref="B91:D91"/>
    <mergeCell ref="B92:D92"/>
    <mergeCell ref="B93:D93"/>
    <mergeCell ref="B94:D94"/>
    <mergeCell ref="B95:D95"/>
    <mergeCell ref="B96:D96"/>
    <mergeCell ref="B79:D79"/>
    <mergeCell ref="B80:D80"/>
    <mergeCell ref="B81:D81"/>
    <mergeCell ref="B82:D82"/>
    <mergeCell ref="B83:D83"/>
    <mergeCell ref="B84:D84"/>
    <mergeCell ref="B85:D85"/>
    <mergeCell ref="B86:D86"/>
    <mergeCell ref="A75:G75"/>
    <mergeCell ref="B76:D76"/>
    <mergeCell ref="B77:D77"/>
    <mergeCell ref="B78:D78"/>
    <mergeCell ref="A74:G74"/>
    <mergeCell ref="B67:O67"/>
    <mergeCell ref="A69:G69"/>
    <mergeCell ref="I69:O69"/>
    <mergeCell ref="A57:K57"/>
    <mergeCell ref="A58:L58"/>
    <mergeCell ref="A59:L59"/>
    <mergeCell ref="A60:K60"/>
    <mergeCell ref="A61:L61"/>
    <mergeCell ref="A62:L62"/>
    <mergeCell ref="A63:K63"/>
    <mergeCell ref="B66:O66"/>
    <mergeCell ref="A68:G68"/>
    <mergeCell ref="A53:L53"/>
    <mergeCell ref="A54:K54"/>
    <mergeCell ref="A55:L55"/>
    <mergeCell ref="A56:L56"/>
    <mergeCell ref="B41:D41"/>
    <mergeCell ref="B42:D42"/>
    <mergeCell ref="B43:D43"/>
    <mergeCell ref="B44:D44"/>
    <mergeCell ref="B45:C45"/>
    <mergeCell ref="B46:D46"/>
    <mergeCell ref="J43:O48"/>
    <mergeCell ref="J41:L41"/>
    <mergeCell ref="A34:G34"/>
    <mergeCell ref="B35:D35"/>
    <mergeCell ref="B36:D36"/>
    <mergeCell ref="B37:D37"/>
    <mergeCell ref="B38:D38"/>
    <mergeCell ref="B39:D39"/>
    <mergeCell ref="B40:D40"/>
    <mergeCell ref="A50:O50"/>
    <mergeCell ref="A52:L52"/>
    <mergeCell ref="J37:L37"/>
    <mergeCell ref="B27:D27"/>
    <mergeCell ref="B28:D28"/>
    <mergeCell ref="B29:D29"/>
    <mergeCell ref="B30:D30"/>
    <mergeCell ref="B31:D31"/>
    <mergeCell ref="B32:D32"/>
    <mergeCell ref="A21:G21"/>
    <mergeCell ref="B22:D22"/>
    <mergeCell ref="I22:O22"/>
    <mergeCell ref="B23:D23"/>
    <mergeCell ref="J23:L26"/>
    <mergeCell ref="B24:D24"/>
    <mergeCell ref="B25:D25"/>
    <mergeCell ref="B26:D26"/>
    <mergeCell ref="I32:O33"/>
    <mergeCell ref="B33:D33"/>
    <mergeCell ref="A15:G15"/>
    <mergeCell ref="I15:O15"/>
    <mergeCell ref="I18:O18"/>
    <mergeCell ref="A20:G20"/>
    <mergeCell ref="A11:B11"/>
    <mergeCell ref="C11:H11"/>
    <mergeCell ref="I11:K11"/>
    <mergeCell ref="L11:O11"/>
    <mergeCell ref="A13:O13"/>
    <mergeCell ref="B14:O14"/>
    <mergeCell ref="A17:G17"/>
    <mergeCell ref="A9:B9"/>
    <mergeCell ref="C9:H9"/>
    <mergeCell ref="I9:K9"/>
    <mergeCell ref="L9:O9"/>
    <mergeCell ref="A10:B10"/>
    <mergeCell ref="C10:H10"/>
    <mergeCell ref="I10:K10"/>
    <mergeCell ref="L10:O10"/>
    <mergeCell ref="A7:B7"/>
    <mergeCell ref="C7:H7"/>
    <mergeCell ref="I7:K7"/>
    <mergeCell ref="L7:O7"/>
    <mergeCell ref="A8:B8"/>
    <mergeCell ref="C8:H8"/>
    <mergeCell ref="I8:K8"/>
    <mergeCell ref="L8:O8"/>
    <mergeCell ref="A5:B5"/>
    <mergeCell ref="C5:H5"/>
    <mergeCell ref="I5:K5"/>
    <mergeCell ref="L5:O5"/>
    <mergeCell ref="A6:B6"/>
    <mergeCell ref="C6:H6"/>
    <mergeCell ref="I6:K6"/>
    <mergeCell ref="L6:O6"/>
    <mergeCell ref="B1:O1"/>
    <mergeCell ref="B2:O2"/>
    <mergeCell ref="A3:B3"/>
    <mergeCell ref="C3:O3"/>
    <mergeCell ref="A4:B4"/>
    <mergeCell ref="C4:O4"/>
  </mergeCells>
  <dataValidations disablePrompts="1" count="1">
    <dataValidation type="whole" errorStyle="warning" allowBlank="1" showInputMessage="1" showErrorMessage="1" errorTitle="CEILING TOO DEEP" sqref="M54:O54 M57:O57 M60:O60 M63:O65">
      <formula1>0</formula1>
      <formula2>1000000000</formula2>
    </dataValidation>
  </dataValidations>
  <pageMargins left="0.78740157480314965" right="0.70866141732283472" top="0.98425196850393704" bottom="0.78740157480314965" header="0.43307086614173229" footer="0.31496062992125984"/>
  <pageSetup paperSize="256" scale="80" fitToHeight="0" orientation="landscape" r:id="rId1"/>
  <headerFooter>
    <oddHeader>&amp;LPROGRAMI BUXHETOR AFATMESËM&amp;C&amp;8 28 Shkurt 2019&amp;R&amp;A</oddHeader>
    <oddFooter>&amp;L&amp;8Copyright for Albania: Ministry of Finance and Economy / Local Finance Directory&amp;R1</oddFooter>
  </headerFooter>
  <rowBreaks count="8" manualBreakCount="8">
    <brk id="12" max="16383" man="1"/>
    <brk id="49" max="16383" man="1"/>
    <brk id="65" max="16383" man="1"/>
    <brk id="104" max="16383" man="1"/>
    <brk id="143" max="16383" man="1"/>
    <brk id="182" max="16383" man="1"/>
    <brk id="220" max="16383" man="1"/>
    <brk id="258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">
    <tabColor rgb="FF00B0F0"/>
    <pageSetUpPr fitToPage="1"/>
  </sheetPr>
  <dimension ref="A1:H117"/>
  <sheetViews>
    <sheetView showGridLines="0" topLeftCell="B43" zoomScaleNormal="100" workbookViewId="0">
      <selection activeCell="H27" sqref="H27"/>
    </sheetView>
  </sheetViews>
  <sheetFormatPr defaultColWidth="9.140625" defaultRowHeight="12.75" x14ac:dyDescent="0.2"/>
  <cols>
    <col min="1" max="1" width="14.28515625" style="1" bestFit="1" customWidth="1"/>
    <col min="2" max="2" width="58.42578125" style="1" customWidth="1"/>
    <col min="3" max="3" width="52.42578125" style="1" customWidth="1"/>
    <col min="4" max="4" width="21.28515625" style="1" customWidth="1"/>
    <col min="5" max="5" width="11.28515625" style="1" customWidth="1"/>
    <col min="6" max="8" width="9.28515625" style="97" customWidth="1"/>
    <col min="9" max="16384" width="9.140625" style="1"/>
  </cols>
  <sheetData>
    <row r="1" spans="1:8" s="42" customFormat="1" x14ac:dyDescent="0.2">
      <c r="A1" s="823" t="str">
        <f>'(G1) Fjalori'!A13</f>
        <v>Verdhë = Per tu plotësuar nga Departamenti i Financës</v>
      </c>
      <c r="B1" s="824"/>
      <c r="C1" s="824"/>
      <c r="D1" s="824"/>
      <c r="E1" s="824"/>
      <c r="F1" s="824"/>
      <c r="G1" s="824"/>
      <c r="H1" s="825"/>
    </row>
    <row r="2" spans="1:8" s="97" customFormat="1" x14ac:dyDescent="0.2"/>
    <row r="3" spans="1:8" s="218" customFormat="1" ht="21" x14ac:dyDescent="0.25">
      <c r="A3" s="819" t="str">
        <f>'(G1) Fjalori'!A27</f>
        <v>(B2) STRUKTURA ORGANIZATIVE</v>
      </c>
      <c r="B3" s="826"/>
      <c r="C3" s="826"/>
      <c r="D3" s="826"/>
      <c r="E3" s="826"/>
      <c r="F3" s="826"/>
      <c r="G3" s="826"/>
      <c r="H3" s="820"/>
    </row>
    <row r="5" spans="1:8" s="2" customFormat="1" ht="25.5" customHeight="1" x14ac:dyDescent="0.25">
      <c r="A5" s="830" t="str">
        <f>'(G1) Fjalori'!A28</f>
        <v>Numër</v>
      </c>
      <c r="B5" s="830" t="str">
        <f>'(G1) Fjalori'!A29</f>
        <v>Emri i Nënfunksionit</v>
      </c>
      <c r="C5" s="830" t="str">
        <f>'(G1) Fjalori'!A30</f>
        <v>Drejtoria / Departamenti</v>
      </c>
      <c r="D5" s="830" t="str">
        <f>'(G1) Fjalori'!A31</f>
        <v>Kryetari i programit</v>
      </c>
      <c r="E5" s="827" t="str">
        <f>'(G1) Fjalori'!A34</f>
        <v>Numri i punonjësve</v>
      </c>
      <c r="F5" s="828"/>
      <c r="G5" s="828"/>
      <c r="H5" s="829"/>
    </row>
    <row r="6" spans="1:8" s="2" customFormat="1" ht="25.5" x14ac:dyDescent="0.25">
      <c r="A6" s="831"/>
      <c r="B6" s="831"/>
      <c r="C6" s="831"/>
      <c r="D6" s="831"/>
      <c r="E6" s="545" t="str">
        <f>'(G1) Fjalori'!A7</f>
        <v>Viti aktual</v>
      </c>
      <c r="F6" s="545" t="str">
        <f>'(G1) Fjalori'!A8</f>
        <v>Viti t+1 (I pritur)</v>
      </c>
      <c r="G6" s="545" t="str">
        <f>'(G1) Fjalori'!A9</f>
        <v>Viti t+2 (I pritur)</v>
      </c>
      <c r="H6" s="545" t="str">
        <f>'(G1) Fjalori'!A10</f>
        <v>Viti t+3 (I pritur)</v>
      </c>
    </row>
    <row r="7" spans="1:8" ht="24" customHeight="1" x14ac:dyDescent="0.2">
      <c r="A7" s="234" t="str">
        <f>'(G1) Fjalori'!A64</f>
        <v>Nënfunksioni 1</v>
      </c>
      <c r="B7" s="234" t="str">
        <f>'(G1) Fjalori'!A35</f>
        <v>011 Organet ekzekutive dhe legjislative, për çështjet financiare dhe fiskale, çështjet e brendshme</v>
      </c>
      <c r="C7" s="795"/>
      <c r="D7" s="796"/>
      <c r="E7" s="797">
        <f>E8+E9+E10</f>
        <v>142</v>
      </c>
      <c r="F7" s="797">
        <f t="shared" ref="F7:H7" si="0">F8+F9+F10</f>
        <v>132</v>
      </c>
      <c r="G7" s="797">
        <f t="shared" si="0"/>
        <v>132</v>
      </c>
      <c r="H7" s="797">
        <f t="shared" si="0"/>
        <v>132</v>
      </c>
    </row>
    <row r="8" spans="1:8" s="97" customFormat="1" ht="15.75" customHeight="1" x14ac:dyDescent="0.2">
      <c r="A8" s="103" t="str">
        <f>'(B3) Struktura Funksionale'!B8</f>
        <v>01110</v>
      </c>
      <c r="B8" s="103" t="str">
        <f>'(B3) Struktura Funksionale'!C8</f>
        <v>Planifikimi Menaxhimi dhe Administrimi</v>
      </c>
      <c r="C8" s="55" t="s">
        <v>1935</v>
      </c>
      <c r="D8" s="55" t="s">
        <v>2110</v>
      </c>
      <c r="E8" s="798">
        <v>92</v>
      </c>
      <c r="F8" s="798">
        <v>87</v>
      </c>
      <c r="G8" s="798">
        <v>87</v>
      </c>
      <c r="H8" s="798">
        <v>87</v>
      </c>
    </row>
    <row r="9" spans="1:8" s="97" customFormat="1" ht="15" customHeight="1" x14ac:dyDescent="0.2">
      <c r="A9" s="103" t="str">
        <f>'(B3) Struktura Funksionale'!B9</f>
        <v>01120</v>
      </c>
      <c r="B9" s="103" t="str">
        <f>'(B3) Struktura Funksionale'!C9</f>
        <v>Çështje financiare dhe fiskale</v>
      </c>
      <c r="C9" s="55" t="s">
        <v>1936</v>
      </c>
      <c r="D9" s="55" t="s">
        <v>1934</v>
      </c>
      <c r="E9" s="798">
        <v>39</v>
      </c>
      <c r="F9" s="798">
        <v>34</v>
      </c>
      <c r="G9" s="798">
        <v>34</v>
      </c>
      <c r="H9" s="798">
        <v>34</v>
      </c>
    </row>
    <row r="10" spans="1:8" s="97" customFormat="1" x14ac:dyDescent="0.2">
      <c r="A10" s="103" t="str">
        <f>'(B3) Struktura Funksionale'!B11</f>
        <v>01170</v>
      </c>
      <c r="B10" s="103" t="str">
        <f>'(B3) Struktura Funksionale'!C11</f>
        <v>Gjendja civile</v>
      </c>
      <c r="C10" s="55" t="s">
        <v>1935</v>
      </c>
      <c r="D10" s="55" t="s">
        <v>2110</v>
      </c>
      <c r="E10" s="798">
        <v>11</v>
      </c>
      <c r="F10" s="798">
        <v>11</v>
      </c>
      <c r="G10" s="798">
        <v>11</v>
      </c>
      <c r="H10" s="798">
        <v>11</v>
      </c>
    </row>
    <row r="11" spans="1:8" x14ac:dyDescent="0.2">
      <c r="A11" s="234" t="str">
        <f>'(G1) Fjalori'!A65</f>
        <v>Nënfunksioni 2</v>
      </c>
      <c r="B11" s="234" t="str">
        <f>'(G1) Fjalori'!A36</f>
        <v>017 Shërbime të  huamarrjes vendore</v>
      </c>
      <c r="C11" s="796"/>
      <c r="D11" s="796"/>
      <c r="E11" s="797">
        <f>E12</f>
        <v>0</v>
      </c>
      <c r="F11" s="797">
        <f t="shared" ref="F11:H11" si="1">F12</f>
        <v>0</v>
      </c>
      <c r="G11" s="797">
        <f t="shared" si="1"/>
        <v>0</v>
      </c>
      <c r="H11" s="797">
        <f t="shared" si="1"/>
        <v>0</v>
      </c>
    </row>
    <row r="12" spans="1:8" s="97" customFormat="1" x14ac:dyDescent="0.2">
      <c r="A12" s="103" t="str">
        <f>'(B3) Struktura Funksionale'!B18</f>
        <v>01710</v>
      </c>
      <c r="B12" s="103" t="str">
        <f>'(B3) Struktura Funksionale'!C18</f>
        <v>Pagesa për shërbimin e borxhit të brendshëm</v>
      </c>
      <c r="C12" s="55" t="s">
        <v>1937</v>
      </c>
      <c r="D12" s="55" t="s">
        <v>1934</v>
      </c>
      <c r="E12" s="798">
        <v>0</v>
      </c>
      <c r="F12" s="798">
        <v>0</v>
      </c>
      <c r="G12" s="798">
        <v>0</v>
      </c>
      <c r="H12" s="798">
        <v>0</v>
      </c>
    </row>
    <row r="13" spans="1:8" x14ac:dyDescent="0.2">
      <c r="A13" s="234" t="str">
        <f>'(G1) Fjalori'!A66</f>
        <v>Nënfunksioni 3</v>
      </c>
      <c r="B13" s="234" t="str">
        <f>'(G1) Fjalori'!A37</f>
        <v>031 Shërbimet Policore</v>
      </c>
      <c r="C13" s="796"/>
      <c r="D13" s="796"/>
      <c r="E13" s="797">
        <f>E14</f>
        <v>16</v>
      </c>
      <c r="F13" s="797">
        <f t="shared" ref="F13:H13" si="2">F14</f>
        <v>16</v>
      </c>
      <c r="G13" s="797">
        <f t="shared" si="2"/>
        <v>16</v>
      </c>
      <c r="H13" s="797">
        <f t="shared" si="2"/>
        <v>16</v>
      </c>
    </row>
    <row r="14" spans="1:8" s="97" customFormat="1" x14ac:dyDescent="0.2">
      <c r="A14" s="103" t="str">
        <f>'(B3) Struktura Funksionale'!B22</f>
        <v>03140</v>
      </c>
      <c r="B14" s="103" t="str">
        <f>'(B3) Struktura Funksionale'!C22</f>
        <v>Shërbimet e Policisë Vendore</v>
      </c>
      <c r="C14" s="55" t="s">
        <v>1938</v>
      </c>
      <c r="D14" s="55" t="s">
        <v>1939</v>
      </c>
      <c r="E14" s="798">
        <v>16</v>
      </c>
      <c r="F14" s="798">
        <v>16</v>
      </c>
      <c r="G14" s="798">
        <v>16</v>
      </c>
      <c r="H14" s="798">
        <v>16</v>
      </c>
    </row>
    <row r="15" spans="1:8" ht="18.75" customHeight="1" x14ac:dyDescent="0.2">
      <c r="A15" s="234" t="str">
        <f>'(G1) Fjalori'!A67</f>
        <v>Nënfunksioni 4</v>
      </c>
      <c r="B15" s="234" t="str">
        <f>'(G1) Fjalori'!A38</f>
        <v>032 Shërbimet e mbrojtjes ndaj zjarrit</v>
      </c>
      <c r="C15" s="796"/>
      <c r="D15" s="796"/>
      <c r="E15" s="797">
        <f>E16</f>
        <v>35</v>
      </c>
      <c r="F15" s="797">
        <f t="shared" ref="F15:H15" si="3">F16</f>
        <v>48</v>
      </c>
      <c r="G15" s="797">
        <f t="shared" si="3"/>
        <v>48</v>
      </c>
      <c r="H15" s="797">
        <f t="shared" si="3"/>
        <v>48</v>
      </c>
    </row>
    <row r="16" spans="1:8" s="97" customFormat="1" x14ac:dyDescent="0.2">
      <c r="A16" s="103" t="str">
        <f>'(B3) Struktura Funksionale'!B26</f>
        <v>03280</v>
      </c>
      <c r="B16" s="103" t="str">
        <f>'(B3) Struktura Funksionale'!C26</f>
        <v>Mbrotja nga zjarri dhe mbrojtja civile</v>
      </c>
      <c r="C16" s="55" t="s">
        <v>1940</v>
      </c>
      <c r="D16" s="55" t="s">
        <v>2131</v>
      </c>
      <c r="E16" s="798">
        <v>35</v>
      </c>
      <c r="F16" s="798">
        <v>48</v>
      </c>
      <c r="G16" s="798">
        <v>48</v>
      </c>
      <c r="H16" s="798">
        <v>48</v>
      </c>
    </row>
    <row r="17" spans="1:8" x14ac:dyDescent="0.2">
      <c r="A17" s="234" t="str">
        <f>'(G1) Fjalori'!A68</f>
        <v>Nënfunksioni 5</v>
      </c>
      <c r="B17" s="234" t="str">
        <f>'(G1) Fjalori'!A39</f>
        <v>036 Marrdheniet me komunitetin</v>
      </c>
      <c r="C17" s="796"/>
      <c r="D17" s="796"/>
      <c r="E17" s="797">
        <f>E18</f>
        <v>0</v>
      </c>
      <c r="F17" s="797">
        <f t="shared" ref="F17:H17" si="4">F18</f>
        <v>0</v>
      </c>
      <c r="G17" s="797">
        <f t="shared" si="4"/>
        <v>0</v>
      </c>
      <c r="H17" s="797">
        <f t="shared" si="4"/>
        <v>0</v>
      </c>
    </row>
    <row r="18" spans="1:8" s="97" customFormat="1" x14ac:dyDescent="0.2">
      <c r="A18" s="103" t="str">
        <f>'(B3) Struktura Funksionale'!B30</f>
        <v>03600</v>
      </c>
      <c r="B18" s="103" t="str">
        <f>'(B3) Struktura Funksionale'!C30</f>
        <v>Marrdheniet me komunitetin</v>
      </c>
      <c r="C18" s="55" t="s">
        <v>1941</v>
      </c>
      <c r="D18" s="55" t="s">
        <v>1942</v>
      </c>
      <c r="E18" s="798"/>
      <c r="F18" s="798"/>
      <c r="G18" s="798"/>
      <c r="H18" s="798"/>
    </row>
    <row r="19" spans="1:8" x14ac:dyDescent="0.2">
      <c r="A19" s="234" t="str">
        <f>'(G1) Fjalori'!A69</f>
        <v>Nënfunksioni 6</v>
      </c>
      <c r="B19" s="234" t="str">
        <f>'(G1) Fjalori'!A40</f>
        <v>041 Çështjet e përgjithshme ekonomike, tregtare dhe të punës</v>
      </c>
      <c r="C19" s="796"/>
      <c r="D19" s="796"/>
      <c r="E19" s="797">
        <f>E20+E21</f>
        <v>2</v>
      </c>
      <c r="F19" s="797">
        <f t="shared" ref="F19:H19" si="5">F20+F21</f>
        <v>2</v>
      </c>
      <c r="G19" s="797">
        <f t="shared" si="5"/>
        <v>2</v>
      </c>
      <c r="H19" s="797">
        <f t="shared" si="5"/>
        <v>2</v>
      </c>
    </row>
    <row r="20" spans="1:8" s="97" customFormat="1" x14ac:dyDescent="0.2">
      <c r="A20" s="103" t="str">
        <f>'(B3) Struktura Funksionale'!B36</f>
        <v>04130</v>
      </c>
      <c r="B20" s="103" t="str">
        <f>'(B3) Struktura Funksionale'!C36</f>
        <v>Mbështetje për zhvillimin ekonomik</v>
      </c>
      <c r="C20" s="55" t="s">
        <v>1941</v>
      </c>
      <c r="D20" s="55" t="s">
        <v>1942</v>
      </c>
      <c r="E20" s="798">
        <v>2</v>
      </c>
      <c r="F20" s="798">
        <v>2</v>
      </c>
      <c r="G20" s="798">
        <v>2</v>
      </c>
      <c r="H20" s="798">
        <v>2</v>
      </c>
    </row>
    <row r="21" spans="1:8" s="97" customFormat="1" x14ac:dyDescent="0.2">
      <c r="A21" s="103" t="str">
        <f>'(B3) Struktura Funksionale'!B39</f>
        <v>04160</v>
      </c>
      <c r="B21" s="103" t="str">
        <f>'(B3) Struktura Funksionale'!C39</f>
        <v>Shërbimet e tregjeve, akreditimi dhe inspektimi</v>
      </c>
      <c r="C21" s="55"/>
      <c r="D21" s="55"/>
      <c r="E21" s="798"/>
      <c r="F21" s="798"/>
      <c r="G21" s="798"/>
      <c r="H21" s="798"/>
    </row>
    <row r="22" spans="1:8" x14ac:dyDescent="0.2">
      <c r="A22" s="234" t="str">
        <f>'(G1) Fjalori'!A70</f>
        <v>Nënfunksioni 7</v>
      </c>
      <c r="B22" s="234" t="str">
        <f>'(G1) Fjalori'!A41</f>
        <v>042 Bujqësia, pyjet, peshkimi dhe gjuetia</v>
      </c>
      <c r="C22" s="796"/>
      <c r="D22" s="796"/>
      <c r="E22" s="797">
        <f>E23+E24+E25</f>
        <v>56</v>
      </c>
      <c r="F22" s="797">
        <f t="shared" ref="F22:H22" si="6">F23+F24+F25</f>
        <v>56</v>
      </c>
      <c r="G22" s="797">
        <f t="shared" si="6"/>
        <v>56</v>
      </c>
      <c r="H22" s="797">
        <f t="shared" si="6"/>
        <v>56</v>
      </c>
    </row>
    <row r="23" spans="1:8" s="97" customFormat="1" x14ac:dyDescent="0.2">
      <c r="A23" s="103" t="str">
        <f>'(B3) Struktura Funksionale'!B42</f>
        <v>04220</v>
      </c>
      <c r="B23" s="103" t="str">
        <f>'(B3) Struktura Funksionale'!C42</f>
        <v>Shërbimet bujqësore, inspektimi, ushqimi dhe mbrojtja e konsumatoreve</v>
      </c>
      <c r="C23" s="55" t="s">
        <v>1943</v>
      </c>
      <c r="D23" s="55" t="s">
        <v>2107</v>
      </c>
      <c r="E23" s="798">
        <v>22</v>
      </c>
      <c r="F23" s="798">
        <v>22</v>
      </c>
      <c r="G23" s="798">
        <v>22</v>
      </c>
      <c r="H23" s="798">
        <v>22</v>
      </c>
    </row>
    <row r="24" spans="1:8" s="97" customFormat="1" x14ac:dyDescent="0.2">
      <c r="A24" s="103" t="str">
        <f>'(B3) Struktura Funksionale'!B45</f>
        <v>04240</v>
      </c>
      <c r="B24" s="103" t="str">
        <f>'(B3) Struktura Funksionale'!C45</f>
        <v>Menaxhimi i Infrastruktuës së ujitjes dhe kullimit</v>
      </c>
      <c r="C24" s="55" t="s">
        <v>1943</v>
      </c>
      <c r="D24" s="55" t="s">
        <v>2107</v>
      </c>
      <c r="E24" s="798">
        <v>12</v>
      </c>
      <c r="F24" s="798">
        <v>12</v>
      </c>
      <c r="G24" s="798">
        <v>12</v>
      </c>
      <c r="H24" s="798">
        <v>12</v>
      </c>
    </row>
    <row r="25" spans="1:8" s="97" customFormat="1" x14ac:dyDescent="0.2">
      <c r="A25" s="103" t="str">
        <f>'(B3) Struktura Funksionale'!B46</f>
        <v>04260</v>
      </c>
      <c r="B25" s="103" t="str">
        <f>'(B3) Struktura Funksionale'!C46</f>
        <v>Administrimi i pyjeve dhe kullotave</v>
      </c>
      <c r="C25" s="55" t="s">
        <v>1943</v>
      </c>
      <c r="D25" s="55" t="s">
        <v>2107</v>
      </c>
      <c r="E25" s="798">
        <v>22</v>
      </c>
      <c r="F25" s="798">
        <v>22</v>
      </c>
      <c r="G25" s="798">
        <v>22</v>
      </c>
      <c r="H25" s="798">
        <v>22</v>
      </c>
    </row>
    <row r="26" spans="1:8" x14ac:dyDescent="0.2">
      <c r="A26" s="234" t="str">
        <f>'(G1) Fjalori'!A71</f>
        <v>Nënfunksioni 8</v>
      </c>
      <c r="B26" s="234" t="str">
        <f>'(G1) Fjalori'!A42</f>
        <v>045 Trasporti</v>
      </c>
      <c r="C26" s="796"/>
      <c r="D26" s="796"/>
      <c r="E26" s="797">
        <f>E27+E28</f>
        <v>53</v>
      </c>
      <c r="F26" s="797">
        <f t="shared" ref="F26:H26" si="7">F27+F28</f>
        <v>48</v>
      </c>
      <c r="G26" s="797">
        <f t="shared" si="7"/>
        <v>48</v>
      </c>
      <c r="H26" s="797">
        <f t="shared" si="7"/>
        <v>48</v>
      </c>
    </row>
    <row r="27" spans="1:8" s="97" customFormat="1" ht="15.75" customHeight="1" x14ac:dyDescent="0.2">
      <c r="A27" s="103" t="str">
        <f>'(B3) Struktura Funksionale'!B49</f>
        <v>04520</v>
      </c>
      <c r="B27" s="103" t="str">
        <f>'(B3) Struktura Funksionale'!C49</f>
        <v>Rrjeti rrugor rural</v>
      </c>
      <c r="C27" s="55" t="s">
        <v>1944</v>
      </c>
      <c r="D27" s="55" t="s">
        <v>1945</v>
      </c>
      <c r="E27" s="798">
        <v>53</v>
      </c>
      <c r="F27" s="798">
        <v>48</v>
      </c>
      <c r="G27" s="798">
        <v>48</v>
      </c>
      <c r="H27" s="798">
        <v>48</v>
      </c>
    </row>
    <row r="28" spans="1:8" s="97" customFormat="1" x14ac:dyDescent="0.2">
      <c r="A28" s="103" t="str">
        <f>'(B3) Struktura Funksionale'!B51</f>
        <v>04570</v>
      </c>
      <c r="B28" s="103" t="str">
        <f>'(B3) Struktura Funksionale'!C51</f>
        <v>Transporti publik</v>
      </c>
      <c r="C28" s="55"/>
      <c r="D28" s="55"/>
      <c r="E28" s="798"/>
      <c r="F28" s="798"/>
      <c r="G28" s="798"/>
      <c r="H28" s="798"/>
    </row>
    <row r="29" spans="1:8" x14ac:dyDescent="0.2">
      <c r="A29" s="234" t="str">
        <f>'(G1) Fjalori'!A72</f>
        <v>Nënfunksioni 9</v>
      </c>
      <c r="B29" s="234" t="str">
        <f>'(G1) Fjalori'!A43</f>
        <v>047 Industri të tjera</v>
      </c>
      <c r="C29" s="796"/>
      <c r="D29" s="796"/>
      <c r="E29" s="797">
        <f>E30+E31</f>
        <v>5</v>
      </c>
      <c r="F29" s="797">
        <f t="shared" ref="F29:H29" si="8">F30+F31</f>
        <v>5</v>
      </c>
      <c r="G29" s="797">
        <f t="shared" si="8"/>
        <v>5</v>
      </c>
      <c r="H29" s="797">
        <f t="shared" si="8"/>
        <v>5</v>
      </c>
    </row>
    <row r="30" spans="1:8" s="97" customFormat="1" ht="16.5" customHeight="1" x14ac:dyDescent="0.2">
      <c r="A30" s="103" t="str">
        <f>'(B3) Struktura Funksionale'!B54</f>
        <v>04740</v>
      </c>
      <c r="B30" s="103" t="str">
        <f>'(B3) Struktura Funksionale'!C54</f>
        <v>Projekte Zhvillimi</v>
      </c>
      <c r="C30" s="55"/>
      <c r="D30" s="55"/>
      <c r="E30" s="798"/>
      <c r="F30" s="798"/>
      <c r="G30" s="798"/>
      <c r="H30" s="798"/>
    </row>
    <row r="31" spans="1:8" s="97" customFormat="1" x14ac:dyDescent="0.2">
      <c r="A31" s="103" t="str">
        <f>'(B3) Struktura Funksionale'!B55</f>
        <v>04760</v>
      </c>
      <c r="B31" s="103" t="str">
        <f>'(B3) Struktura Funksionale'!C55</f>
        <v>Zhvillimi i turizmit</v>
      </c>
      <c r="C31" s="55" t="s">
        <v>1946</v>
      </c>
      <c r="D31" s="55" t="s">
        <v>1947</v>
      </c>
      <c r="E31" s="798">
        <v>5</v>
      </c>
      <c r="F31" s="798">
        <v>5</v>
      </c>
      <c r="G31" s="798">
        <v>5</v>
      </c>
      <c r="H31" s="798">
        <v>5</v>
      </c>
    </row>
    <row r="32" spans="1:8" x14ac:dyDescent="0.2">
      <c r="A32" s="234" t="str">
        <f>'(G1) Fjalori'!A73</f>
        <v>Nënfunksioni 10</v>
      </c>
      <c r="B32" s="234" t="str">
        <f>'(G1) Fjalori'!A44</f>
        <v>051 Menaxhimi i i mbetjeve</v>
      </c>
      <c r="C32" s="796"/>
      <c r="D32" s="796"/>
      <c r="E32" s="797">
        <f>E33</f>
        <v>24</v>
      </c>
      <c r="F32" s="797">
        <f t="shared" ref="F32:H32" si="9">F33</f>
        <v>50</v>
      </c>
      <c r="G32" s="797">
        <f t="shared" si="9"/>
        <v>50</v>
      </c>
      <c r="H32" s="797">
        <f t="shared" si="9"/>
        <v>50</v>
      </c>
    </row>
    <row r="33" spans="1:8" s="97" customFormat="1" ht="12.75" customHeight="1" x14ac:dyDescent="0.2">
      <c r="A33" s="103" t="str">
        <f>'(B3) Struktura Funksionale'!B60</f>
        <v>05100</v>
      </c>
      <c r="B33" s="103" t="str">
        <f>'(B3) Struktura Funksionale'!C60</f>
        <v>Menaxhimi i mbetjeve</v>
      </c>
      <c r="C33" s="55" t="s">
        <v>1944</v>
      </c>
      <c r="D33" s="55" t="s">
        <v>1945</v>
      </c>
      <c r="E33" s="798">
        <v>24</v>
      </c>
      <c r="F33" s="798">
        <v>50</v>
      </c>
      <c r="G33" s="798">
        <v>50</v>
      </c>
      <c r="H33" s="798">
        <v>50</v>
      </c>
    </row>
    <row r="34" spans="1:8" x14ac:dyDescent="0.2">
      <c r="A34" s="234" t="str">
        <f>'(G1) Fjalori'!A74</f>
        <v>Nënfunksioni 11</v>
      </c>
      <c r="B34" s="234" t="str">
        <f>'(G1) Fjalori'!A45</f>
        <v>052 Menaxhimi i ujrave të zeza</v>
      </c>
      <c r="C34" s="796"/>
      <c r="D34" s="796"/>
      <c r="E34" s="797">
        <f>E35</f>
        <v>14</v>
      </c>
      <c r="F34" s="797">
        <f t="shared" ref="F34:H34" si="10">F35</f>
        <v>12</v>
      </c>
      <c r="G34" s="797">
        <f t="shared" si="10"/>
        <v>12</v>
      </c>
      <c r="H34" s="797">
        <f t="shared" si="10"/>
        <v>12</v>
      </c>
    </row>
    <row r="35" spans="1:8" s="97" customFormat="1" x14ac:dyDescent="0.2">
      <c r="A35" s="103" t="str">
        <f>'(B3) Struktura Funksionale'!B64</f>
        <v>05200</v>
      </c>
      <c r="B35" s="103" t="str">
        <f>'(B3) Struktura Funksionale'!C64</f>
        <v>Menaxhimi i ujrave të zeza dhe kanalizimeve</v>
      </c>
      <c r="C35" s="55" t="s">
        <v>1944</v>
      </c>
      <c r="D35" s="55" t="s">
        <v>1945</v>
      </c>
      <c r="E35" s="798">
        <v>14</v>
      </c>
      <c r="F35" s="798">
        <v>12</v>
      </c>
      <c r="G35" s="798">
        <v>12</v>
      </c>
      <c r="H35" s="798">
        <v>12</v>
      </c>
    </row>
    <row r="36" spans="1:8" x14ac:dyDescent="0.2">
      <c r="A36" s="234" t="str">
        <f>'(G1) Fjalori'!A75</f>
        <v>Nënfunksioni 12</v>
      </c>
      <c r="B36" s="234" t="str">
        <f>'(G1) Fjalori'!A46</f>
        <v>053 Reduktimi i ndotjes</v>
      </c>
      <c r="C36" s="796"/>
      <c r="D36" s="796"/>
      <c r="E36" s="797">
        <f>E37</f>
        <v>0</v>
      </c>
      <c r="F36" s="797">
        <f t="shared" ref="F36:H36" si="11">F37</f>
        <v>0</v>
      </c>
      <c r="G36" s="797">
        <f t="shared" si="11"/>
        <v>0</v>
      </c>
      <c r="H36" s="797">
        <f t="shared" si="11"/>
        <v>0</v>
      </c>
    </row>
    <row r="37" spans="1:8" s="97" customFormat="1" x14ac:dyDescent="0.2">
      <c r="A37" s="103" t="str">
        <f>'(B3) Struktura Funksionale'!B68</f>
        <v>05320</v>
      </c>
      <c r="B37" s="103" t="str">
        <f>'(B3) Struktura Funksionale'!C68</f>
        <v>Programet e mbrojtjes së mjedisit</v>
      </c>
      <c r="C37" s="55"/>
      <c r="D37" s="55"/>
      <c r="E37" s="798"/>
      <c r="F37" s="798"/>
      <c r="G37" s="798"/>
      <c r="H37" s="798"/>
    </row>
    <row r="38" spans="1:8" x14ac:dyDescent="0.2">
      <c r="A38" s="234" t="str">
        <f>'(G1) Fjalori'!A76</f>
        <v>Nënfunksioni 13</v>
      </c>
      <c r="B38" s="234" t="str">
        <f>'(G1) Fjalori'!A47</f>
        <v>056 Mbrojtja e mjedisit</v>
      </c>
      <c r="C38" s="796"/>
      <c r="D38" s="796"/>
      <c r="E38" s="797">
        <f>E39</f>
        <v>0</v>
      </c>
      <c r="F38" s="797">
        <f t="shared" ref="F38:H38" si="12">F39</f>
        <v>0</v>
      </c>
      <c r="G38" s="797">
        <f t="shared" si="12"/>
        <v>0</v>
      </c>
      <c r="H38" s="797">
        <f t="shared" si="12"/>
        <v>0</v>
      </c>
    </row>
    <row r="39" spans="1:8" s="97" customFormat="1" ht="15" customHeight="1" x14ac:dyDescent="0.2">
      <c r="A39" s="103" t="str">
        <f>'(B3) Struktura Funksionale'!B72</f>
        <v>05630</v>
      </c>
      <c r="B39" s="103" t="str">
        <f>'(B3) Struktura Funksionale'!C72</f>
        <v>Ndërgjegjësimi mjedisor</v>
      </c>
      <c r="C39" s="55"/>
      <c r="D39" s="55"/>
      <c r="E39" s="798"/>
      <c r="F39" s="798"/>
      <c r="G39" s="798"/>
      <c r="H39" s="798"/>
    </row>
    <row r="40" spans="1:8" x14ac:dyDescent="0.2">
      <c r="A40" s="234" t="str">
        <f>'(G1) Fjalori'!A77</f>
        <v>Nënfunksioni 14</v>
      </c>
      <c r="B40" s="234" t="str">
        <f>'(G1) Fjalori'!A48</f>
        <v>061 Urbanistika</v>
      </c>
      <c r="C40" s="796"/>
      <c r="D40" s="796"/>
      <c r="E40" s="797">
        <f>E41</f>
        <v>19</v>
      </c>
      <c r="F40" s="797">
        <f t="shared" ref="F40:H40" si="13">F41</f>
        <v>17</v>
      </c>
      <c r="G40" s="797">
        <f t="shared" si="13"/>
        <v>17</v>
      </c>
      <c r="H40" s="797">
        <f t="shared" si="13"/>
        <v>17</v>
      </c>
    </row>
    <row r="41" spans="1:8" s="97" customFormat="1" ht="13.5" customHeight="1" x14ac:dyDescent="0.2">
      <c r="A41" s="103" t="str">
        <f>'(B3) Struktura Funksionale'!B77</f>
        <v>06140</v>
      </c>
      <c r="B41" s="103" t="str">
        <f>'(B3) Struktura Funksionale'!C77</f>
        <v>Planifikimi Urban Vendor</v>
      </c>
      <c r="C41" s="55" t="s">
        <v>1948</v>
      </c>
      <c r="D41" s="55" t="s">
        <v>2104</v>
      </c>
      <c r="E41" s="798">
        <v>19</v>
      </c>
      <c r="F41" s="798">
        <v>17</v>
      </c>
      <c r="G41" s="798">
        <v>17</v>
      </c>
      <c r="H41" s="798">
        <v>17</v>
      </c>
    </row>
    <row r="42" spans="1:8" x14ac:dyDescent="0.2">
      <c r="A42" s="234" t="str">
        <f>'(G1) Fjalori'!A78</f>
        <v>Nënfunksioni 15</v>
      </c>
      <c r="B42" s="234" t="str">
        <f>'(G1) Fjalori'!A49</f>
        <v>062 Zhvillimi i komunitetit</v>
      </c>
      <c r="C42" s="796"/>
      <c r="D42" s="796"/>
      <c r="E42" s="797">
        <f>E43+E44</f>
        <v>67</v>
      </c>
      <c r="F42" s="797">
        <f t="shared" ref="F42:H42" si="14">F43+F44</f>
        <v>62</v>
      </c>
      <c r="G42" s="797">
        <f t="shared" si="14"/>
        <v>62</v>
      </c>
      <c r="H42" s="797">
        <f t="shared" si="14"/>
        <v>62</v>
      </c>
    </row>
    <row r="43" spans="1:8" s="97" customFormat="1" x14ac:dyDescent="0.2">
      <c r="A43" s="103" t="str">
        <f>'(B3) Struktura Funksionale'!B81</f>
        <v>06210</v>
      </c>
      <c r="B43" s="103" t="str">
        <f>'(B3) Struktura Funksionale'!C81</f>
        <v>Programet e zhvillimit</v>
      </c>
      <c r="C43" s="55"/>
      <c r="D43" s="55"/>
      <c r="E43" s="798"/>
      <c r="F43" s="798"/>
      <c r="G43" s="798"/>
      <c r="H43" s="798"/>
    </row>
    <row r="44" spans="1:8" s="97" customFormat="1" x14ac:dyDescent="0.2">
      <c r="A44" s="103" t="str">
        <f>'(B3) Struktura Funksionale'!B82</f>
        <v>06260</v>
      </c>
      <c r="B44" s="103" t="str">
        <f>'(B3) Struktura Funksionale'!C82</f>
        <v>Sherbime publike vendore</v>
      </c>
      <c r="C44" s="55" t="s">
        <v>1944</v>
      </c>
      <c r="D44" s="55" t="s">
        <v>1945</v>
      </c>
      <c r="E44" s="798">
        <v>67</v>
      </c>
      <c r="F44" s="798">
        <v>62</v>
      </c>
      <c r="G44" s="798">
        <v>62</v>
      </c>
      <c r="H44" s="798">
        <v>62</v>
      </c>
    </row>
    <row r="45" spans="1:8" x14ac:dyDescent="0.2">
      <c r="A45" s="234" t="str">
        <f>'(G1) Fjalori'!A79</f>
        <v>Nënfunksioni 16</v>
      </c>
      <c r="B45" s="234" t="str">
        <f>'(G1) Fjalori'!A50</f>
        <v>063 Furnizimi me ujë</v>
      </c>
      <c r="C45" s="796"/>
      <c r="D45" s="796"/>
      <c r="E45" s="797"/>
      <c r="F45" s="797"/>
      <c r="G45" s="797"/>
      <c r="H45" s="797"/>
    </row>
    <row r="46" spans="1:8" s="97" customFormat="1" x14ac:dyDescent="0.2">
      <c r="A46" s="103" t="str">
        <f>'(B3) Struktura Funksionale'!B85</f>
        <v>06330</v>
      </c>
      <c r="B46" s="103" t="str">
        <f>'(B3) Struktura Funksionale'!C85</f>
        <v xml:space="preserve">Furnizimi me ujë </v>
      </c>
      <c r="C46" s="55" t="s">
        <v>1944</v>
      </c>
      <c r="D46" s="55" t="s">
        <v>1945</v>
      </c>
      <c r="E46" s="798"/>
      <c r="F46" s="798"/>
      <c r="G46" s="798"/>
      <c r="H46" s="798"/>
    </row>
    <row r="47" spans="1:8" x14ac:dyDescent="0.2">
      <c r="A47" s="234" t="str">
        <f>'(G1) Fjalori'!A80</f>
        <v>Nënfunksioni 17</v>
      </c>
      <c r="B47" s="234" t="str">
        <f>'(G1) Fjalori'!A51</f>
        <v>064 Ndriçimi i rrugëve</v>
      </c>
      <c r="C47" s="796"/>
      <c r="D47" s="796"/>
      <c r="E47" s="797">
        <f>E48</f>
        <v>10</v>
      </c>
      <c r="F47" s="797">
        <f t="shared" ref="F47:H47" si="15">F48</f>
        <v>10</v>
      </c>
      <c r="G47" s="797">
        <f t="shared" si="15"/>
        <v>10</v>
      </c>
      <c r="H47" s="797">
        <f t="shared" si="15"/>
        <v>10</v>
      </c>
    </row>
    <row r="48" spans="1:8" s="97" customFormat="1" x14ac:dyDescent="0.2">
      <c r="A48" s="103" t="str">
        <f>'(B3) Struktura Funksionale'!B89</f>
        <v>06440</v>
      </c>
      <c r="B48" s="103" t="str">
        <f>'(B3) Struktura Funksionale'!C89</f>
        <v>Ndriçim rrugësh</v>
      </c>
      <c r="C48" s="55" t="s">
        <v>1944</v>
      </c>
      <c r="D48" s="55" t="s">
        <v>1945</v>
      </c>
      <c r="E48" s="798">
        <v>10</v>
      </c>
      <c r="F48" s="798">
        <v>10</v>
      </c>
      <c r="G48" s="798">
        <v>10</v>
      </c>
      <c r="H48" s="798">
        <v>10</v>
      </c>
    </row>
    <row r="49" spans="1:8" x14ac:dyDescent="0.2">
      <c r="A49" s="234" t="str">
        <f>'(G1) Fjalori'!A81</f>
        <v>Nënfunksioni 18</v>
      </c>
      <c r="B49" s="234" t="str">
        <f>'(G1) Fjalori'!A52</f>
        <v xml:space="preserve">072 Shërbimet e kujdesit parësor </v>
      </c>
      <c r="C49" s="796"/>
      <c r="D49" s="796"/>
      <c r="E49" s="797">
        <f>E50</f>
        <v>0</v>
      </c>
      <c r="F49" s="797">
        <f t="shared" ref="F49:H49" si="16">F50</f>
        <v>0</v>
      </c>
      <c r="G49" s="797">
        <f t="shared" si="16"/>
        <v>0</v>
      </c>
      <c r="H49" s="797">
        <f t="shared" si="16"/>
        <v>0</v>
      </c>
    </row>
    <row r="50" spans="1:8" s="97" customFormat="1" x14ac:dyDescent="0.2">
      <c r="A50" s="103" t="str">
        <f>'(B3) Struktura Funksionale'!B94</f>
        <v>07220</v>
      </c>
      <c r="B50" s="103" t="str">
        <f>'(B3) Struktura Funksionale'!C94</f>
        <v>Shërbimet e kujdesit parësor</v>
      </c>
      <c r="C50" s="55"/>
      <c r="D50" s="55"/>
      <c r="E50" s="798"/>
      <c r="F50" s="798"/>
      <c r="G50" s="798"/>
      <c r="H50" s="798"/>
    </row>
    <row r="51" spans="1:8" x14ac:dyDescent="0.2">
      <c r="A51" s="234" t="str">
        <f>'(G1) Fjalori'!A82</f>
        <v>Nënfunksioni 19</v>
      </c>
      <c r="B51" s="234" t="str">
        <f>'(G1) Fjalori'!A53</f>
        <v>081 Shërbimet rekreative dhe sportive</v>
      </c>
      <c r="C51" s="796"/>
      <c r="D51" s="796"/>
      <c r="E51" s="797">
        <f>E52</f>
        <v>6</v>
      </c>
      <c r="F51" s="797">
        <f t="shared" ref="F51:H51" si="17">F52</f>
        <v>3</v>
      </c>
      <c r="G51" s="797">
        <f t="shared" si="17"/>
        <v>3</v>
      </c>
      <c r="H51" s="797">
        <f t="shared" si="17"/>
        <v>3</v>
      </c>
    </row>
    <row r="52" spans="1:8" s="97" customFormat="1" x14ac:dyDescent="0.2">
      <c r="A52" s="103" t="str">
        <f>'(B3) Struktura Funksionale'!B100</f>
        <v>08130</v>
      </c>
      <c r="B52" s="103" t="str">
        <f>'(B3) Struktura Funksionale'!C100</f>
        <v>Sport dhe argëtim</v>
      </c>
      <c r="C52" s="55" t="s">
        <v>1949</v>
      </c>
      <c r="D52" s="55" t="s">
        <v>2109</v>
      </c>
      <c r="E52" s="798">
        <v>6</v>
      </c>
      <c r="F52" s="798">
        <v>3</v>
      </c>
      <c r="G52" s="798">
        <v>3</v>
      </c>
      <c r="H52" s="798">
        <v>3</v>
      </c>
    </row>
    <row r="53" spans="1:8" x14ac:dyDescent="0.2">
      <c r="A53" s="234" t="str">
        <f>'(G1) Fjalori'!A83</f>
        <v>Nënfunksioni 20</v>
      </c>
      <c r="B53" s="234" t="str">
        <f>'(G1) Fjalori'!A54</f>
        <v>082 Shërbimet kulturore</v>
      </c>
      <c r="C53" s="796"/>
      <c r="D53" s="796"/>
      <c r="E53" s="797">
        <f>E54</f>
        <v>28</v>
      </c>
      <c r="F53" s="797">
        <f t="shared" ref="F53:H53" si="18">F54</f>
        <v>27</v>
      </c>
      <c r="G53" s="797">
        <f t="shared" si="18"/>
        <v>27</v>
      </c>
      <c r="H53" s="797">
        <f t="shared" si="18"/>
        <v>27</v>
      </c>
    </row>
    <row r="54" spans="1:8" s="97" customFormat="1" x14ac:dyDescent="0.2">
      <c r="A54" s="103" t="str">
        <f>'(B3) Struktura Funksionale'!B103</f>
        <v>08220</v>
      </c>
      <c r="B54" s="103" t="str">
        <f>'(B3) Struktura Funksionale'!C103</f>
        <v>Trashëgimia kulturore, eventet artistike dhe kulturore</v>
      </c>
      <c r="C54" s="55" t="s">
        <v>1946</v>
      </c>
      <c r="D54" s="55" t="s">
        <v>1947</v>
      </c>
      <c r="E54" s="798">
        <v>28</v>
      </c>
      <c r="F54" s="798">
        <v>27</v>
      </c>
      <c r="G54" s="798">
        <v>27</v>
      </c>
      <c r="H54" s="798">
        <v>27</v>
      </c>
    </row>
    <row r="55" spans="1:8" x14ac:dyDescent="0.2">
      <c r="A55" s="234" t="str">
        <f>'(G1) Fjalori'!A84</f>
        <v>Nënfunksioni 21</v>
      </c>
      <c r="B55" s="234" t="str">
        <f>'(G1) Fjalori'!A55</f>
        <v>091 Arsimi bazë dhe parashkollor</v>
      </c>
      <c r="C55" s="796"/>
      <c r="D55" s="796"/>
      <c r="E55" s="797">
        <f>E56</f>
        <v>199</v>
      </c>
      <c r="F55" s="797">
        <f t="shared" ref="F55:H55" si="19">F56</f>
        <v>200</v>
      </c>
      <c r="G55" s="797">
        <f t="shared" si="19"/>
        <v>200</v>
      </c>
      <c r="H55" s="797">
        <f t="shared" si="19"/>
        <v>200</v>
      </c>
    </row>
    <row r="56" spans="1:8" s="97" customFormat="1" x14ac:dyDescent="0.2">
      <c r="A56" s="103" t="str">
        <f>'(B3) Struktura Funksionale'!B109</f>
        <v>09120</v>
      </c>
      <c r="B56" s="103" t="str">
        <f>'(B3) Struktura Funksionale'!C109</f>
        <v>Arsimi bazë përfshirë arsimin parashkollor.</v>
      </c>
      <c r="C56" s="55" t="s">
        <v>1949</v>
      </c>
      <c r="D56" s="55" t="s">
        <v>2109</v>
      </c>
      <c r="E56" s="798">
        <v>199</v>
      </c>
      <c r="F56" s="798">
        <v>200</v>
      </c>
      <c r="G56" s="798">
        <v>200</v>
      </c>
      <c r="H56" s="798">
        <v>200</v>
      </c>
    </row>
    <row r="57" spans="1:8" x14ac:dyDescent="0.2">
      <c r="A57" s="234" t="str">
        <f>'(G1) Fjalori'!A85</f>
        <v>Nënfunksioni 22</v>
      </c>
      <c r="B57" s="234" t="str">
        <f>'(G1) Fjalori'!A56</f>
        <v>092 Arsimi  parauniversitar</v>
      </c>
      <c r="C57" s="796"/>
      <c r="D57" s="796"/>
      <c r="E57" s="797">
        <f>E58+E59</f>
        <v>34</v>
      </c>
      <c r="F57" s="797">
        <f t="shared" ref="F57:H57" si="20">F58+F59</f>
        <v>39</v>
      </c>
      <c r="G57" s="797">
        <f t="shared" si="20"/>
        <v>39</v>
      </c>
      <c r="H57" s="797">
        <f t="shared" si="20"/>
        <v>39</v>
      </c>
    </row>
    <row r="58" spans="1:8" s="97" customFormat="1" x14ac:dyDescent="0.2">
      <c r="A58" s="103" t="str">
        <f>'(B3) Struktura Funksionale'!B114</f>
        <v>09230</v>
      </c>
      <c r="B58" s="103" t="str">
        <f>'(B3) Struktura Funksionale'!C114</f>
        <v>Arsimi i mesëm i përgjithshëm</v>
      </c>
      <c r="C58" s="55" t="s">
        <v>1949</v>
      </c>
      <c r="D58" s="55" t="s">
        <v>2109</v>
      </c>
      <c r="E58" s="798">
        <v>19</v>
      </c>
      <c r="F58" s="798">
        <v>24</v>
      </c>
      <c r="G58" s="798">
        <v>24</v>
      </c>
      <c r="H58" s="798">
        <v>24</v>
      </c>
    </row>
    <row r="59" spans="1:8" s="97" customFormat="1" x14ac:dyDescent="0.2">
      <c r="A59" s="103" t="str">
        <f>'(B3) Struktura Funksionale'!B116</f>
        <v>09240</v>
      </c>
      <c r="B59" s="103" t="str">
        <f>'(B3) Struktura Funksionale'!C116</f>
        <v>Arsimi profesional</v>
      </c>
      <c r="C59" s="55" t="s">
        <v>1949</v>
      </c>
      <c r="D59" s="55" t="s">
        <v>2109</v>
      </c>
      <c r="E59" s="798">
        <v>15</v>
      </c>
      <c r="F59" s="798">
        <v>15</v>
      </c>
      <c r="G59" s="798">
        <v>15</v>
      </c>
      <c r="H59" s="798">
        <v>15</v>
      </c>
    </row>
    <row r="60" spans="1:8" s="97" customFormat="1" x14ac:dyDescent="0.2">
      <c r="A60" s="234" t="str">
        <f>'(G1) Fjalori'!A87</f>
        <v>Nënfunksioni 23</v>
      </c>
      <c r="B60" s="234" t="str">
        <f>'(G1) Fjalori'!A58</f>
        <v>101 Sëmundje dhe paaftësi</v>
      </c>
      <c r="C60" s="796"/>
      <c r="D60" s="796"/>
      <c r="E60" s="797">
        <f>E61</f>
        <v>10</v>
      </c>
      <c r="F60" s="797">
        <f t="shared" ref="F60:H60" si="21">F61</f>
        <v>8</v>
      </c>
      <c r="G60" s="797">
        <f t="shared" si="21"/>
        <v>8</v>
      </c>
      <c r="H60" s="797">
        <f t="shared" si="21"/>
        <v>8</v>
      </c>
    </row>
    <row r="61" spans="1:8" s="97" customFormat="1" x14ac:dyDescent="0.2">
      <c r="A61" s="103" t="str">
        <f>'(B3) Struktura Funksionale'!B124</f>
        <v>10140</v>
      </c>
      <c r="B61" s="103" t="str">
        <f>'(B3) Struktura Funksionale'!C124</f>
        <v>Kujdesi social për personat e sëmurë dhe me aftësi të kufizuara</v>
      </c>
      <c r="C61" s="55" t="s">
        <v>1950</v>
      </c>
      <c r="D61" s="55" t="s">
        <v>2105</v>
      </c>
      <c r="E61" s="798">
        <v>10</v>
      </c>
      <c r="F61" s="798">
        <v>8</v>
      </c>
      <c r="G61" s="798">
        <v>8</v>
      </c>
      <c r="H61" s="798">
        <v>8</v>
      </c>
    </row>
    <row r="62" spans="1:8" s="97" customFormat="1" x14ac:dyDescent="0.2">
      <c r="A62" s="234" t="str">
        <f>'(G1) Fjalori'!A88</f>
        <v>Nënfunksioni 24</v>
      </c>
      <c r="B62" s="234" t="str">
        <f>'(G1) Fjalori'!A59</f>
        <v>102 Të moshuarit</v>
      </c>
      <c r="C62" s="796"/>
      <c r="D62" s="796"/>
      <c r="E62" s="797">
        <f>E63</f>
        <v>0</v>
      </c>
      <c r="F62" s="797">
        <f t="shared" ref="F62:H62" si="22">F63</f>
        <v>0</v>
      </c>
      <c r="G62" s="797">
        <f t="shared" si="22"/>
        <v>0</v>
      </c>
      <c r="H62" s="797">
        <f t="shared" si="22"/>
        <v>0</v>
      </c>
    </row>
    <row r="63" spans="1:8" s="97" customFormat="1" ht="15" customHeight="1" x14ac:dyDescent="0.2">
      <c r="A63" s="103" t="str">
        <f>'(B3) Struktura Funksionale'!B128</f>
        <v>10220</v>
      </c>
      <c r="B63" s="103" t="str">
        <f>'(B3) Struktura Funksionale'!C128</f>
        <v>Sigurimi shoqëror</v>
      </c>
      <c r="C63" s="55" t="s">
        <v>1950</v>
      </c>
      <c r="D63" s="55" t="s">
        <v>2105</v>
      </c>
      <c r="E63" s="798"/>
      <c r="F63" s="798"/>
      <c r="G63" s="798"/>
      <c r="H63" s="798"/>
    </row>
    <row r="64" spans="1:8" s="97" customFormat="1" x14ac:dyDescent="0.2">
      <c r="A64" s="234" t="str">
        <f>'(G1) Fjalori'!A89</f>
        <v>Nënfunksioni 25</v>
      </c>
      <c r="B64" s="234" t="str">
        <f>'(G1) Fjalori'!A60</f>
        <v>104 Familje dhe fëmijë</v>
      </c>
      <c r="C64" s="796"/>
      <c r="D64" s="796"/>
      <c r="E64" s="797">
        <f>E65</f>
        <v>30</v>
      </c>
      <c r="F64" s="797">
        <f t="shared" ref="F64:H64" si="23">F65</f>
        <v>32</v>
      </c>
      <c r="G64" s="797">
        <f t="shared" si="23"/>
        <v>32</v>
      </c>
      <c r="H64" s="797">
        <f t="shared" si="23"/>
        <v>32</v>
      </c>
    </row>
    <row r="65" spans="1:8" s="97" customFormat="1" ht="13.5" customHeight="1" x14ac:dyDescent="0.2">
      <c r="A65" s="103" t="str">
        <f>'(B3) Struktura Funksionale'!B132</f>
        <v>10430</v>
      </c>
      <c r="B65" s="103" t="str">
        <f>'(B3) Struktura Funksionale'!C132</f>
        <v>Kujdesi social për familjet dhe fëmijët</v>
      </c>
      <c r="C65" s="55" t="s">
        <v>1950</v>
      </c>
      <c r="D65" s="55" t="s">
        <v>2105</v>
      </c>
      <c r="E65" s="798">
        <v>30</v>
      </c>
      <c r="F65" s="798">
        <v>32</v>
      </c>
      <c r="G65" s="798">
        <v>32</v>
      </c>
      <c r="H65" s="798">
        <v>32</v>
      </c>
    </row>
    <row r="66" spans="1:8" s="97" customFormat="1" x14ac:dyDescent="0.2">
      <c r="A66" s="234" t="str">
        <f>'(G1) Fjalori'!A90</f>
        <v>Nënfunksioni 26</v>
      </c>
      <c r="B66" s="234" t="str">
        <f>'(G1) Fjalori'!A61</f>
        <v>105 Papunësia</v>
      </c>
      <c r="C66" s="796"/>
      <c r="D66" s="796"/>
      <c r="E66" s="799">
        <f>E67</f>
        <v>0</v>
      </c>
      <c r="F66" s="799">
        <f t="shared" ref="F66:H66" si="24">F67</f>
        <v>0</v>
      </c>
      <c r="G66" s="799">
        <f t="shared" si="24"/>
        <v>0</v>
      </c>
      <c r="H66" s="799">
        <f t="shared" si="24"/>
        <v>0</v>
      </c>
    </row>
    <row r="67" spans="1:8" s="97" customFormat="1" ht="11.25" customHeight="1" x14ac:dyDescent="0.2">
      <c r="A67" s="103" t="str">
        <f>'(B3) Struktura Funksionale'!B136</f>
        <v>10550</v>
      </c>
      <c r="B67" s="103" t="str">
        <f>'(B3) Struktura Funksionale'!C136</f>
        <v>Papunësia, arsim dhe aftësim</v>
      </c>
      <c r="C67" s="55"/>
      <c r="D67" s="55"/>
      <c r="E67" s="798"/>
      <c r="F67" s="798"/>
      <c r="G67" s="798"/>
      <c r="H67" s="798"/>
    </row>
    <row r="68" spans="1:8" s="97" customFormat="1" x14ac:dyDescent="0.2">
      <c r="A68" s="234" t="str">
        <f>'(G1) Fjalori'!A91</f>
        <v>Nënfunksioni 27</v>
      </c>
      <c r="B68" s="234" t="str">
        <f>'(G1) Fjalori'!A62</f>
        <v>106 Strehimi social</v>
      </c>
      <c r="C68" s="796"/>
      <c r="D68" s="796"/>
      <c r="E68" s="797">
        <f>E70</f>
        <v>1</v>
      </c>
      <c r="F68" s="797">
        <f t="shared" ref="F68:H68" si="25">F70</f>
        <v>1</v>
      </c>
      <c r="G68" s="797">
        <f t="shared" si="25"/>
        <v>1</v>
      </c>
      <c r="H68" s="797">
        <f t="shared" si="25"/>
        <v>1</v>
      </c>
    </row>
    <row r="69" spans="1:8" s="97" customFormat="1" hidden="1" x14ac:dyDescent="0.2">
      <c r="A69" s="769" t="str">
        <f>'(G1) Fjalori'!A92</f>
        <v>Nënfunksioni 29</v>
      </c>
      <c r="B69" s="770" t="str">
        <f>'(G1) Fjalori'!A63</f>
        <v>107 Ndihma Ekonomike</v>
      </c>
      <c r="C69" s="55"/>
      <c r="D69" s="55"/>
      <c r="E69" s="798"/>
      <c r="F69" s="798"/>
      <c r="G69" s="798"/>
      <c r="H69" s="798"/>
    </row>
    <row r="70" spans="1:8" s="97" customFormat="1" x14ac:dyDescent="0.2">
      <c r="A70" s="103" t="str">
        <f>'(B3) Struktura Funksionale'!B140</f>
        <v>10661</v>
      </c>
      <c r="B70" s="103" t="str">
        <f>'(B3) Struktura Funksionale'!C140</f>
        <v>Strehimi social</v>
      </c>
      <c r="C70" s="55" t="s">
        <v>1950</v>
      </c>
      <c r="D70" s="55" t="s">
        <v>2105</v>
      </c>
      <c r="E70" s="798">
        <v>1</v>
      </c>
      <c r="F70" s="798">
        <v>1</v>
      </c>
      <c r="G70" s="798">
        <v>1</v>
      </c>
      <c r="H70" s="798">
        <v>1</v>
      </c>
    </row>
    <row r="71" spans="1:8" x14ac:dyDescent="0.2">
      <c r="B71" s="3"/>
      <c r="E71" s="800">
        <f>E7+E11+E13+E15+E17+E19+E22+E26+E29+E32+E34+E36+E38+E40+E42+E45+E47+E49+E51+E53+E55+E57+E60+E62+E64+E66+E68</f>
        <v>751</v>
      </c>
      <c r="F71" s="800">
        <f t="shared" ref="F71:H71" si="26">F7+F11+F13+F15+F17+F19+F22+F26+F29+F32+F34+F36+F38+F40+F42+F45+F47+F49+F51+F53+F55+F57+F60+F62+F64+F66+F68</f>
        <v>768</v>
      </c>
      <c r="G71" s="800">
        <f t="shared" si="26"/>
        <v>768</v>
      </c>
      <c r="H71" s="800">
        <f t="shared" si="26"/>
        <v>768</v>
      </c>
    </row>
    <row r="72" spans="1:8" x14ac:dyDescent="0.2">
      <c r="B72" s="3"/>
    </row>
    <row r="73" spans="1:8" x14ac:dyDescent="0.2">
      <c r="B73" s="3"/>
    </row>
    <row r="74" spans="1:8" x14ac:dyDescent="0.2">
      <c r="B74" s="3"/>
    </row>
    <row r="75" spans="1:8" x14ac:dyDescent="0.2">
      <c r="B75" s="3"/>
    </row>
    <row r="76" spans="1:8" x14ac:dyDescent="0.2">
      <c r="B76" s="3"/>
    </row>
    <row r="77" spans="1:8" x14ac:dyDescent="0.2">
      <c r="B77" s="3"/>
    </row>
    <row r="78" spans="1:8" x14ac:dyDescent="0.2">
      <c r="B78" s="3"/>
    </row>
    <row r="79" spans="1:8" x14ac:dyDescent="0.2">
      <c r="B79" s="3"/>
    </row>
    <row r="80" spans="1:8" x14ac:dyDescent="0.2">
      <c r="B80" s="3"/>
    </row>
    <row r="81" spans="2:2" x14ac:dyDescent="0.2">
      <c r="B81" s="3"/>
    </row>
    <row r="82" spans="2:2" x14ac:dyDescent="0.2">
      <c r="B82" s="3"/>
    </row>
    <row r="83" spans="2:2" x14ac:dyDescent="0.2">
      <c r="B83" s="3"/>
    </row>
    <row r="84" spans="2:2" x14ac:dyDescent="0.2">
      <c r="B84" s="3"/>
    </row>
    <row r="85" spans="2:2" x14ac:dyDescent="0.2">
      <c r="B85" s="3"/>
    </row>
    <row r="86" spans="2:2" x14ac:dyDescent="0.2">
      <c r="B86" s="3"/>
    </row>
    <row r="87" spans="2:2" x14ac:dyDescent="0.2">
      <c r="B87" s="3"/>
    </row>
    <row r="88" spans="2:2" x14ac:dyDescent="0.2">
      <c r="B88" s="3"/>
    </row>
    <row r="89" spans="2:2" x14ac:dyDescent="0.2">
      <c r="B89" s="3"/>
    </row>
    <row r="90" spans="2:2" x14ac:dyDescent="0.2">
      <c r="B90" s="3"/>
    </row>
    <row r="91" spans="2:2" x14ac:dyDescent="0.2">
      <c r="B91" s="3"/>
    </row>
    <row r="92" spans="2:2" x14ac:dyDescent="0.2">
      <c r="B92" s="3"/>
    </row>
    <row r="93" spans="2:2" x14ac:dyDescent="0.2">
      <c r="B93" s="3"/>
    </row>
    <row r="94" spans="2:2" x14ac:dyDescent="0.2">
      <c r="B94" s="3"/>
    </row>
    <row r="95" spans="2:2" x14ac:dyDescent="0.2">
      <c r="B95" s="3"/>
    </row>
    <row r="96" spans="2:2" x14ac:dyDescent="0.2">
      <c r="B96" s="3"/>
    </row>
    <row r="97" spans="2:2" x14ac:dyDescent="0.2">
      <c r="B97" s="3"/>
    </row>
    <row r="98" spans="2:2" x14ac:dyDescent="0.2">
      <c r="B98" s="3"/>
    </row>
    <row r="99" spans="2:2" x14ac:dyDescent="0.2">
      <c r="B99" s="3"/>
    </row>
    <row r="100" spans="2:2" x14ac:dyDescent="0.2">
      <c r="B100" s="3"/>
    </row>
    <row r="101" spans="2:2" x14ac:dyDescent="0.2">
      <c r="B101" s="3"/>
    </row>
    <row r="102" spans="2:2" x14ac:dyDescent="0.2">
      <c r="B102" s="3"/>
    </row>
    <row r="103" spans="2:2" x14ac:dyDescent="0.2">
      <c r="B103" s="3"/>
    </row>
    <row r="104" spans="2:2" x14ac:dyDescent="0.2">
      <c r="B104" s="3"/>
    </row>
    <row r="105" spans="2:2" x14ac:dyDescent="0.2">
      <c r="B105" s="3"/>
    </row>
    <row r="106" spans="2:2" x14ac:dyDescent="0.2">
      <c r="B106" s="3"/>
    </row>
    <row r="107" spans="2:2" x14ac:dyDescent="0.2">
      <c r="B107" s="3"/>
    </row>
    <row r="108" spans="2:2" x14ac:dyDescent="0.2">
      <c r="B108" s="3"/>
    </row>
    <row r="109" spans="2:2" x14ac:dyDescent="0.2">
      <c r="B109" s="3"/>
    </row>
    <row r="110" spans="2:2" x14ac:dyDescent="0.2">
      <c r="B110" s="3"/>
    </row>
    <row r="111" spans="2:2" x14ac:dyDescent="0.2">
      <c r="B111" s="3"/>
    </row>
    <row r="112" spans="2:2" x14ac:dyDescent="0.2">
      <c r="B112" s="3"/>
    </row>
    <row r="113" spans="2:2" x14ac:dyDescent="0.2">
      <c r="B113" s="3"/>
    </row>
    <row r="114" spans="2:2" x14ac:dyDescent="0.2">
      <c r="B114" s="3"/>
    </row>
    <row r="115" spans="2:2" x14ac:dyDescent="0.2">
      <c r="B115" s="3"/>
    </row>
    <row r="116" spans="2:2" x14ac:dyDescent="0.2">
      <c r="B116" s="3"/>
    </row>
    <row r="117" spans="2:2" x14ac:dyDescent="0.2">
      <c r="B117" s="3"/>
    </row>
  </sheetData>
  <sheetProtection algorithmName="SHA-512" hashValue="3698c4lHaASO1vp+EuR3B5uw4ssugPpq5k5gZpw6cuCCViEKJ+FuxolPNmwrT5WshBQmCAB87DqAGLo9GJuf3g==" saltValue="wARJCuLzltG3B4ulYrDJuA==" spinCount="100000" sheet="1" objects="1" scenarios="1" selectLockedCells="1"/>
  <dataConsolidate/>
  <mergeCells count="7">
    <mergeCell ref="A1:H1"/>
    <mergeCell ref="A3:H3"/>
    <mergeCell ref="E5:H5"/>
    <mergeCell ref="C5:C6"/>
    <mergeCell ref="D5:D6"/>
    <mergeCell ref="B5:B6"/>
    <mergeCell ref="A5:A6"/>
  </mergeCells>
  <pageMargins left="0.78740157480314965" right="0.70866141732283472" top="0.98425196850393704" bottom="0.78740157480314965" header="0.43307086614173229" footer="0.31496062992125984"/>
  <pageSetup paperSize="256" scale="70" fitToHeight="0" orientation="landscape" r:id="rId1"/>
  <headerFooter>
    <oddHeader>&amp;LPROGRAMI BUXHETOR AFATMESËM&amp;C28 Shkurt 2019&amp;R&amp;A</oddHeader>
    <oddFooter>&amp;L&amp;8Copyright for Albania: Ministry of Finance and Economy / Local Finance Directory&amp;R1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8">
    <tabColor rgb="FFFF0000"/>
    <pageSetUpPr fitToPage="1"/>
  </sheetPr>
  <dimension ref="A1:O294"/>
  <sheetViews>
    <sheetView showGridLines="0" topLeftCell="A7" zoomScaleNormal="100" workbookViewId="0">
      <selection activeCell="M77" sqref="M77"/>
    </sheetView>
  </sheetViews>
  <sheetFormatPr defaultColWidth="9.140625" defaultRowHeight="17.25" customHeight="1" x14ac:dyDescent="0.2"/>
  <cols>
    <col min="1" max="1" width="25.85546875" style="98" customWidth="1"/>
    <col min="2" max="7" width="9" style="98" customWidth="1"/>
    <col min="8" max="8" width="2.7109375" style="98" customWidth="1"/>
    <col min="9" max="9" width="29.42578125" style="98" customWidth="1"/>
    <col min="10" max="15" width="9" style="98" customWidth="1"/>
    <col min="16" max="16384" width="9.140625" style="98"/>
  </cols>
  <sheetData>
    <row r="1" spans="1:15" ht="13.5" customHeight="1" x14ac:dyDescent="0.2">
      <c r="A1" s="342" t="str">
        <f>'(B2) Struktura Organizative'!A5</f>
        <v>Numër</v>
      </c>
      <c r="B1" s="1008" t="str">
        <f>'(B2) Struktura Organizative'!B5</f>
        <v>Emri i Nënfunksionit</v>
      </c>
      <c r="C1" s="1008"/>
      <c r="D1" s="1008"/>
      <c r="E1" s="1008"/>
      <c r="F1" s="1008"/>
      <c r="G1" s="1008"/>
      <c r="H1" s="1008"/>
      <c r="I1" s="1008"/>
      <c r="J1" s="1008"/>
      <c r="K1" s="1008"/>
      <c r="L1" s="1008"/>
      <c r="M1" s="1008"/>
      <c r="N1" s="1008"/>
      <c r="O1" s="1008"/>
    </row>
    <row r="2" spans="1:15" s="121" customFormat="1" ht="18.75" customHeight="1" x14ac:dyDescent="0.25">
      <c r="A2" s="310" t="str">
        <f>'(G1) Fjalori'!A79</f>
        <v>Nënfunksioni 16</v>
      </c>
      <c r="B2" s="835" t="str">
        <f>+VLOOKUP($A2,'(B2) Struktura Organizative'!$A7:$E68,2,FALSE)</f>
        <v>063 Furnizimi me ujë</v>
      </c>
      <c r="C2" s="835"/>
      <c r="D2" s="835"/>
      <c r="E2" s="835"/>
      <c r="F2" s="835"/>
      <c r="G2" s="835"/>
      <c r="H2" s="835"/>
      <c r="I2" s="835"/>
      <c r="J2" s="835"/>
      <c r="K2" s="835"/>
      <c r="L2" s="835"/>
      <c r="M2" s="835"/>
      <c r="N2" s="835"/>
      <c r="O2" s="835"/>
    </row>
    <row r="3" spans="1:15" ht="12.75" customHeight="1" x14ac:dyDescent="0.2">
      <c r="A3" s="925" t="str">
        <f>'(B2) Struktura Organizative'!C5</f>
        <v>Drejtoria / Departamenti</v>
      </c>
      <c r="B3" s="926"/>
      <c r="C3" s="925" t="str">
        <f>'(B2) Struktura Organizative'!D5</f>
        <v>Kryetari i programit</v>
      </c>
      <c r="D3" s="927"/>
      <c r="E3" s="927"/>
      <c r="F3" s="927"/>
      <c r="G3" s="927"/>
      <c r="H3" s="927"/>
      <c r="I3" s="927"/>
      <c r="J3" s="927"/>
      <c r="K3" s="927"/>
      <c r="L3" s="927"/>
      <c r="M3" s="927"/>
      <c r="N3" s="927"/>
      <c r="O3" s="926"/>
    </row>
    <row r="4" spans="1:15" ht="12.75" customHeight="1" x14ac:dyDescent="0.2">
      <c r="A4" s="928"/>
      <c r="B4" s="929"/>
      <c r="C4" s="930">
        <f>+VLOOKUP($A2,'(B2) Struktura Organizative'!$A7:$E68,4,FALSE)</f>
        <v>0</v>
      </c>
      <c r="D4" s="931"/>
      <c r="E4" s="931"/>
      <c r="F4" s="931"/>
      <c r="G4" s="931"/>
      <c r="H4" s="931"/>
      <c r="I4" s="931"/>
      <c r="J4" s="931"/>
      <c r="K4" s="931"/>
      <c r="L4" s="931"/>
      <c r="M4" s="931"/>
      <c r="N4" s="931"/>
      <c r="O4" s="932"/>
    </row>
    <row r="5" spans="1:15" ht="27" customHeight="1" x14ac:dyDescent="0.2">
      <c r="A5" s="919"/>
      <c r="B5" s="920"/>
      <c r="C5" s="921" t="str">
        <f>'(B3) Struktura Funksionale'!C5</f>
        <v>Emri i programit</v>
      </c>
      <c r="D5" s="922"/>
      <c r="E5" s="922"/>
      <c r="F5" s="922"/>
      <c r="G5" s="922"/>
      <c r="H5" s="923"/>
      <c r="I5" s="921" t="str">
        <f>'(B3) Struktura Funksionale'!D5</f>
        <v>Programi:  detyrueshme / shtesë</v>
      </c>
      <c r="J5" s="922"/>
      <c r="K5" s="923"/>
      <c r="L5" s="924" t="str">
        <f>'(B3) Struktura Funksionale'!E5</f>
        <v>Programi: I veti / I deleguar / Transferuar</v>
      </c>
      <c r="M5" s="924"/>
      <c r="N5" s="924"/>
      <c r="O5" s="924"/>
    </row>
    <row r="6" spans="1:15" ht="13.5" customHeight="1" x14ac:dyDescent="0.2">
      <c r="A6" s="914" t="str">
        <f>'(B3) Struktura Funksionale'!A85</f>
        <v>Programi 16a</v>
      </c>
      <c r="B6" s="915"/>
      <c r="C6" s="916" t="str">
        <f>VLOOKUP($A6,'(B3) Struktura Funksionale'!$A$7:$E$146,3,FALSE)</f>
        <v xml:space="preserve">Furnizimi me ujë </v>
      </c>
      <c r="D6" s="917"/>
      <c r="E6" s="917"/>
      <c r="F6" s="917"/>
      <c r="G6" s="917"/>
      <c r="H6" s="918"/>
      <c r="I6" s="916" t="str">
        <f>VLOOKUP($A6,'(B3) Struktura Funksionale'!$A$7:$E$146,4,FALSE)</f>
        <v>E detyrueshme</v>
      </c>
      <c r="J6" s="917"/>
      <c r="K6" s="918"/>
      <c r="L6" s="916" t="str">
        <f>VLOOKUP($A6,'(B3) Struktura Funksionale'!$A$7:$E$146,5,FALSE)</f>
        <v>I veti</v>
      </c>
      <c r="M6" s="917"/>
      <c r="N6" s="917"/>
      <c r="O6" s="918"/>
    </row>
    <row r="7" spans="1:15" ht="13.5" customHeight="1" x14ac:dyDescent="0.2">
      <c r="A7" s="914" t="str">
        <f>'(B3) Struktura Funksionale'!A86</f>
        <v>Programi 16b</v>
      </c>
      <c r="B7" s="915"/>
      <c r="C7" s="916">
        <f>VLOOKUP($A7,'(B3) Struktura Funksionale'!$A$7:$E$146,3,FALSE)</f>
        <v>0</v>
      </c>
      <c r="D7" s="917"/>
      <c r="E7" s="917"/>
      <c r="F7" s="917"/>
      <c r="G7" s="917"/>
      <c r="H7" s="918"/>
      <c r="I7" s="916">
        <f>VLOOKUP($A7,'(B3) Struktura Funksionale'!$A$7:$E$146,4,FALSE)</f>
        <v>0</v>
      </c>
      <c r="J7" s="917"/>
      <c r="K7" s="918"/>
      <c r="L7" s="916">
        <f>VLOOKUP($A7,'(B3) Struktura Funksionale'!$A$7:$E$146,5,FALSE)</f>
        <v>0</v>
      </c>
      <c r="M7" s="917"/>
      <c r="N7" s="917"/>
      <c r="O7" s="918"/>
    </row>
    <row r="8" spans="1:15" ht="13.5" customHeight="1" x14ac:dyDescent="0.2">
      <c r="A8" s="914" t="str">
        <f>'(B3) Struktura Funksionale'!A87</f>
        <v>Programi 16c</v>
      </c>
      <c r="B8" s="915"/>
      <c r="C8" s="916">
        <f>VLOOKUP($A8,'(B3) Struktura Funksionale'!$A$7:$E$146,3,FALSE)</f>
        <v>0</v>
      </c>
      <c r="D8" s="917"/>
      <c r="E8" s="917"/>
      <c r="F8" s="917"/>
      <c r="G8" s="917"/>
      <c r="H8" s="918"/>
      <c r="I8" s="916">
        <f>VLOOKUP($A8,'(B3) Struktura Funksionale'!$A$7:$E$146,4,FALSE)</f>
        <v>0</v>
      </c>
      <c r="J8" s="917"/>
      <c r="K8" s="918"/>
      <c r="L8" s="916">
        <f>VLOOKUP($A8,'(B3) Struktura Funksionale'!$A$7:$E$146,5,FALSE)</f>
        <v>0</v>
      </c>
      <c r="M8" s="917"/>
      <c r="N8" s="917"/>
      <c r="O8" s="918"/>
    </row>
    <row r="9" spans="1:15" ht="13.5" hidden="1" customHeight="1" x14ac:dyDescent="0.2">
      <c r="A9" s="914"/>
      <c r="B9" s="915"/>
      <c r="C9" s="916"/>
      <c r="D9" s="917"/>
      <c r="E9" s="917"/>
      <c r="F9" s="917"/>
      <c r="G9" s="917"/>
      <c r="H9" s="918"/>
      <c r="I9" s="916"/>
      <c r="J9" s="917"/>
      <c r="K9" s="918"/>
      <c r="L9" s="916"/>
      <c r="M9" s="917"/>
      <c r="N9" s="917"/>
      <c r="O9" s="918"/>
    </row>
    <row r="10" spans="1:15" ht="13.5" hidden="1" customHeight="1" x14ac:dyDescent="0.2">
      <c r="A10" s="914"/>
      <c r="B10" s="915"/>
      <c r="C10" s="916"/>
      <c r="D10" s="917"/>
      <c r="E10" s="917"/>
      <c r="F10" s="917"/>
      <c r="G10" s="917"/>
      <c r="H10" s="918"/>
      <c r="I10" s="916"/>
      <c r="J10" s="917"/>
      <c r="K10" s="918"/>
      <c r="L10" s="916"/>
      <c r="M10" s="917"/>
      <c r="N10" s="917"/>
      <c r="O10" s="918"/>
    </row>
    <row r="11" spans="1:15" ht="13.5" hidden="1" customHeight="1" x14ac:dyDescent="0.2">
      <c r="A11" s="914"/>
      <c r="B11" s="915"/>
      <c r="C11" s="916"/>
      <c r="D11" s="917"/>
      <c r="E11" s="917"/>
      <c r="F11" s="917"/>
      <c r="G11" s="917"/>
      <c r="H11" s="918"/>
      <c r="I11" s="916"/>
      <c r="J11" s="917"/>
      <c r="K11" s="918"/>
      <c r="L11" s="916"/>
      <c r="M11" s="917"/>
      <c r="N11" s="917"/>
      <c r="O11" s="918"/>
    </row>
    <row r="12" spans="1:15" ht="11.25" customHeight="1" x14ac:dyDescent="0.2"/>
    <row r="13" spans="1:15" ht="21" customHeight="1" x14ac:dyDescent="0.25">
      <c r="A13" s="933" t="str">
        <f>'(G1) Fjalori'!A359</f>
        <v>PËRMBLEDHJE E KËRKESËS BUXHETORE</v>
      </c>
      <c r="B13" s="934"/>
      <c r="C13" s="935"/>
      <c r="D13" s="935"/>
      <c r="E13" s="935"/>
      <c r="F13" s="935"/>
      <c r="G13" s="935"/>
      <c r="H13" s="935"/>
      <c r="I13" s="935"/>
      <c r="J13" s="935"/>
      <c r="K13" s="935"/>
      <c r="L13" s="935"/>
      <c r="M13" s="935"/>
      <c r="N13" s="935"/>
      <c r="O13" s="936"/>
    </row>
    <row r="14" spans="1:15" s="214" customFormat="1" ht="21" customHeight="1" x14ac:dyDescent="0.25">
      <c r="A14" s="213" t="str">
        <f>A2</f>
        <v>Nënfunksioni 16</v>
      </c>
      <c r="B14" s="937" t="str">
        <f>B$2</f>
        <v>063 Furnizimi me ujë</v>
      </c>
      <c r="C14" s="937"/>
      <c r="D14" s="937"/>
      <c r="E14" s="937"/>
      <c r="F14" s="937"/>
      <c r="G14" s="937"/>
      <c r="H14" s="937"/>
      <c r="I14" s="937"/>
      <c r="J14" s="937"/>
      <c r="K14" s="937"/>
      <c r="L14" s="937"/>
      <c r="M14" s="937"/>
      <c r="N14" s="937"/>
      <c r="O14" s="937"/>
    </row>
    <row r="15" spans="1:15" ht="21" customHeight="1" x14ac:dyDescent="0.2">
      <c r="A15" s="933" t="str">
        <f>'(G1) Fjalori'!A384</f>
        <v>SHPENZIME TË PRITSHME</v>
      </c>
      <c r="B15" s="934"/>
      <c r="C15" s="934"/>
      <c r="D15" s="934"/>
      <c r="E15" s="934"/>
      <c r="F15" s="934"/>
      <c r="G15" s="954"/>
      <c r="H15" s="131"/>
      <c r="I15" s="955" t="str">
        <f>I29</f>
        <v xml:space="preserve">TË ARDHURAT E PRITSHME </v>
      </c>
      <c r="J15" s="934"/>
      <c r="K15" s="934"/>
      <c r="L15" s="934"/>
      <c r="M15" s="934"/>
      <c r="N15" s="934"/>
      <c r="O15" s="954"/>
    </row>
    <row r="16" spans="1:15" s="121" customFormat="1" ht="20.25" customHeight="1" x14ac:dyDescent="0.25">
      <c r="A16" s="211"/>
      <c r="B16" s="249">
        <f>'(B1)Informacion i përgjithshëm '!B5</f>
        <v>2019</v>
      </c>
      <c r="C16" s="249">
        <f>'(B1)Informacion i përgjithshëm '!B6</f>
        <v>2020</v>
      </c>
      <c r="D16" s="249">
        <f>'(B1)Informacion i përgjithshëm '!B7</f>
        <v>2021</v>
      </c>
      <c r="E16" s="250">
        <f>'(B1)Informacion i përgjithshëm '!B8</f>
        <v>2022</v>
      </c>
      <c r="F16" s="250">
        <f>'(B1)Informacion i përgjithshëm '!B9</f>
        <v>2023</v>
      </c>
      <c r="G16" s="250">
        <f>'(B1)Informacion i përgjithshëm '!B10</f>
        <v>2024</v>
      </c>
      <c r="H16" s="212"/>
      <c r="I16" s="307"/>
      <c r="J16" s="249">
        <f t="shared" ref="J16:O16" si="0">B16</f>
        <v>2019</v>
      </c>
      <c r="K16" s="249">
        <f t="shared" si="0"/>
        <v>2020</v>
      </c>
      <c r="L16" s="249">
        <f t="shared" si="0"/>
        <v>2021</v>
      </c>
      <c r="M16" s="250">
        <f t="shared" si="0"/>
        <v>2022</v>
      </c>
      <c r="N16" s="250">
        <f t="shared" si="0"/>
        <v>2023</v>
      </c>
      <c r="O16" s="250">
        <f t="shared" si="0"/>
        <v>2024</v>
      </c>
    </row>
    <row r="17" spans="1:15" ht="12.75" x14ac:dyDescent="0.2">
      <c r="A17" s="953"/>
      <c r="B17" s="953"/>
      <c r="C17" s="953"/>
      <c r="D17" s="953"/>
      <c r="E17" s="953"/>
      <c r="F17" s="953"/>
      <c r="G17" s="953"/>
      <c r="H17" s="131"/>
    </row>
    <row r="18" spans="1:15" ht="12.75" x14ac:dyDescent="0.2">
      <c r="A18" s="137" t="str">
        <f>A15</f>
        <v>SHPENZIME TË PRITSHME</v>
      </c>
      <c r="B18" s="34">
        <f t="shared" ref="B18:G18" si="1">B72+B111+B150+B188+B226+B264</f>
        <v>24563</v>
      </c>
      <c r="C18" s="34">
        <f t="shared" si="1"/>
        <v>74584</v>
      </c>
      <c r="D18" s="34">
        <f t="shared" si="1"/>
        <v>220155</v>
      </c>
      <c r="E18" s="129">
        <f t="shared" si="1"/>
        <v>158455</v>
      </c>
      <c r="F18" s="129">
        <f t="shared" si="1"/>
        <v>200086</v>
      </c>
      <c r="G18" s="129">
        <f t="shared" si="1"/>
        <v>262584</v>
      </c>
      <c r="H18" s="131"/>
      <c r="I18" s="938" t="str">
        <f>'(G1) Fjalori'!A385</f>
        <v>VLERËSIM I ARDHURAVE NGA TARIFAT</v>
      </c>
      <c r="J18" s="939"/>
      <c r="K18" s="939"/>
      <c r="L18" s="939"/>
      <c r="M18" s="939"/>
      <c r="N18" s="939"/>
      <c r="O18" s="940"/>
    </row>
    <row r="19" spans="1:15" ht="12.75" x14ac:dyDescent="0.2">
      <c r="A19" s="125"/>
      <c r="B19" s="210"/>
      <c r="C19" s="126"/>
      <c r="D19" s="126"/>
      <c r="E19" s="10"/>
      <c r="F19" s="10"/>
      <c r="G19" s="133"/>
      <c r="H19" s="10"/>
      <c r="I19" s="137" t="str">
        <f>'(G1) Fjalori'!A388</f>
        <v>VLERËSIM I ARDHURAVE NGA TARIFAT</v>
      </c>
      <c r="J19" s="35">
        <f t="shared" ref="J19:O19" si="2">J73+J112+J151+J189+J227+J265</f>
        <v>0</v>
      </c>
      <c r="K19" s="35">
        <f t="shared" si="2"/>
        <v>0</v>
      </c>
      <c r="L19" s="34">
        <f t="shared" si="2"/>
        <v>0</v>
      </c>
      <c r="M19" s="129">
        <f t="shared" si="2"/>
        <v>0</v>
      </c>
      <c r="N19" s="129">
        <f t="shared" si="2"/>
        <v>0</v>
      </c>
      <c r="O19" s="129">
        <f t="shared" si="2"/>
        <v>0</v>
      </c>
    </row>
    <row r="20" spans="1:15" ht="12.75" x14ac:dyDescent="0.2">
      <c r="A20" s="944" t="str">
        <f>A15</f>
        <v>SHPENZIME TË PRITSHME</v>
      </c>
      <c r="B20" s="945"/>
      <c r="C20" s="945"/>
      <c r="D20" s="945"/>
      <c r="E20" s="945"/>
      <c r="F20" s="945"/>
      <c r="G20" s="946"/>
      <c r="H20" s="10"/>
    </row>
    <row r="21" spans="1:15" ht="12.75" customHeight="1" x14ac:dyDescent="0.2">
      <c r="A21" s="938" t="str">
        <f>'(G1) Fjalori'!A382</f>
        <v>KOSTO DIREKTE PËR PROJEKTET DHE SHPENZIMET KAPITALE</v>
      </c>
      <c r="B21" s="939"/>
      <c r="C21" s="939"/>
      <c r="D21" s="939"/>
      <c r="E21" s="939"/>
      <c r="F21" s="939"/>
      <c r="G21" s="940"/>
      <c r="H21" s="31"/>
    </row>
    <row r="22" spans="1:15" ht="12.75" customHeight="1" x14ac:dyDescent="0.2">
      <c r="A22" s="124" t="str">
        <f>'(G1) Fjalori'!A360</f>
        <v>Pagat</v>
      </c>
      <c r="B22" s="941">
        <f>'(G1) Fjalori'!C360</f>
        <v>600</v>
      </c>
      <c r="C22" s="942"/>
      <c r="D22" s="943"/>
      <c r="E22" s="305">
        <f t="shared" ref="E22:G33" si="3">E76+E115+E154+E192+E230+E268</f>
        <v>0</v>
      </c>
      <c r="F22" s="305">
        <f t="shared" si="3"/>
        <v>0</v>
      </c>
      <c r="G22" s="305">
        <f t="shared" si="3"/>
        <v>0</v>
      </c>
      <c r="H22" s="31"/>
      <c r="I22" s="938" t="str">
        <f>'(G1) Fjalori'!A389</f>
        <v>VLERËSIMI I TË ARDHURAVE ME DESTINACION</v>
      </c>
      <c r="J22" s="939"/>
      <c r="K22" s="939"/>
      <c r="L22" s="939"/>
      <c r="M22" s="939"/>
      <c r="N22" s="939"/>
      <c r="O22" s="940"/>
    </row>
    <row r="23" spans="1:15" ht="12.75" customHeight="1" x14ac:dyDescent="0.2">
      <c r="A23" s="124" t="str">
        <f>'(G1) Fjalori'!A361</f>
        <v>Sigurimet Shoqërore</v>
      </c>
      <c r="B23" s="941">
        <f>'(G1) Fjalori'!C361</f>
        <v>601</v>
      </c>
      <c r="C23" s="942"/>
      <c r="D23" s="943"/>
      <c r="E23" s="305">
        <f t="shared" si="3"/>
        <v>0</v>
      </c>
      <c r="F23" s="305">
        <f t="shared" si="3"/>
        <v>0</v>
      </c>
      <c r="G23" s="305">
        <f t="shared" si="3"/>
        <v>0</v>
      </c>
      <c r="H23" s="31"/>
      <c r="I23" s="252" t="str">
        <f>'(G1) Fjalori'!A390</f>
        <v>Transferta e kushtëzuar</v>
      </c>
      <c r="J23" s="956"/>
      <c r="K23" s="953"/>
      <c r="L23" s="957"/>
      <c r="M23" s="305">
        <f t="shared" ref="M23:O27" si="4">M76+M115+M154+M192+M230+M268</f>
        <v>158455</v>
      </c>
      <c r="N23" s="305">
        <f t="shared" si="4"/>
        <v>200086</v>
      </c>
      <c r="O23" s="305">
        <f t="shared" si="4"/>
        <v>262584</v>
      </c>
    </row>
    <row r="24" spans="1:15" ht="12.75" customHeight="1" x14ac:dyDescent="0.2">
      <c r="A24" s="124" t="str">
        <f>'(G1) Fjalori'!A362</f>
        <v>Mallra dhe shërbime</v>
      </c>
      <c r="B24" s="941">
        <f>'(G1) Fjalori'!C362</f>
        <v>602</v>
      </c>
      <c r="C24" s="942"/>
      <c r="D24" s="943"/>
      <c r="E24" s="305">
        <f t="shared" si="3"/>
        <v>0</v>
      </c>
      <c r="F24" s="305">
        <f t="shared" si="3"/>
        <v>0</v>
      </c>
      <c r="G24" s="305">
        <f t="shared" si="3"/>
        <v>0</v>
      </c>
      <c r="H24" s="53"/>
      <c r="I24" s="252" t="str">
        <f>'(G1) Fjalori'!A391</f>
        <v>Trasferta Specifike</v>
      </c>
      <c r="J24" s="958"/>
      <c r="K24" s="959"/>
      <c r="L24" s="960"/>
      <c r="M24" s="305">
        <f t="shared" si="4"/>
        <v>0</v>
      </c>
      <c r="N24" s="305">
        <f t="shared" si="4"/>
        <v>0</v>
      </c>
      <c r="O24" s="305">
        <f t="shared" si="4"/>
        <v>0</v>
      </c>
    </row>
    <row r="25" spans="1:15" ht="12.75" customHeight="1" x14ac:dyDescent="0.2">
      <c r="A25" s="124" t="str">
        <f>'(G1) Fjalori'!A363</f>
        <v>Subvencione</v>
      </c>
      <c r="B25" s="941">
        <f>'(G1) Fjalori'!C363</f>
        <v>603</v>
      </c>
      <c r="C25" s="942"/>
      <c r="D25" s="943"/>
      <c r="E25" s="305">
        <f t="shared" si="3"/>
        <v>0</v>
      </c>
      <c r="F25" s="305">
        <f t="shared" si="3"/>
        <v>0</v>
      </c>
      <c r="G25" s="305">
        <f t="shared" si="3"/>
        <v>0</v>
      </c>
      <c r="H25" s="8"/>
      <c r="I25" s="252" t="str">
        <f>'(G1) Fjalori'!A392</f>
        <v>Trashëgimi me destinacion</v>
      </c>
      <c r="J25" s="958"/>
      <c r="K25" s="959"/>
      <c r="L25" s="960"/>
      <c r="M25" s="302">
        <f t="shared" si="4"/>
        <v>0</v>
      </c>
      <c r="N25" s="548">
        <f t="shared" si="4"/>
        <v>0</v>
      </c>
      <c r="O25" s="548">
        <f t="shared" si="4"/>
        <v>0</v>
      </c>
    </row>
    <row r="26" spans="1:15" ht="12.75" x14ac:dyDescent="0.2">
      <c r="A26" s="124" t="str">
        <f>'(G1) Fjalori'!A364</f>
        <v>Të tjera transferta korrente të brendshme</v>
      </c>
      <c r="B26" s="941">
        <f>'(G1) Fjalori'!C364</f>
        <v>604</v>
      </c>
      <c r="C26" s="942"/>
      <c r="D26" s="943"/>
      <c r="E26" s="305">
        <f t="shared" si="3"/>
        <v>0</v>
      </c>
      <c r="F26" s="305">
        <f t="shared" si="3"/>
        <v>0</v>
      </c>
      <c r="G26" s="305">
        <f t="shared" si="3"/>
        <v>0</v>
      </c>
      <c r="H26" s="53"/>
      <c r="I26" s="252" t="str">
        <f>'(G1) Fjalori'!A393</f>
        <v>Burime të tjera (përfshirë gjobat)</v>
      </c>
      <c r="J26" s="961"/>
      <c r="K26" s="962"/>
      <c r="L26" s="963"/>
      <c r="M26" s="305">
        <f t="shared" si="4"/>
        <v>0</v>
      </c>
      <c r="N26" s="305">
        <f t="shared" si="4"/>
        <v>0</v>
      </c>
      <c r="O26" s="305">
        <f t="shared" si="4"/>
        <v>0</v>
      </c>
    </row>
    <row r="27" spans="1:15" ht="12.75" x14ac:dyDescent="0.2">
      <c r="A27" s="124" t="str">
        <f>'(G1) Fjalori'!A365</f>
        <v>Transferta korrente të huaja</v>
      </c>
      <c r="B27" s="941">
        <f>'(G1) Fjalori'!C365</f>
        <v>605</v>
      </c>
      <c r="C27" s="942"/>
      <c r="D27" s="943"/>
      <c r="E27" s="305">
        <f t="shared" si="3"/>
        <v>0</v>
      </c>
      <c r="F27" s="305">
        <f t="shared" si="3"/>
        <v>0</v>
      </c>
      <c r="G27" s="305">
        <f t="shared" si="3"/>
        <v>0</v>
      </c>
      <c r="H27" s="53"/>
      <c r="I27" s="252" t="str">
        <f>'(G1) Fjalori'!A394</f>
        <v>VLERËSIMI I TË ARDHURAVE ME DESTINACION</v>
      </c>
      <c r="J27" s="34">
        <f>J80+J119+J158+J196+J234+J272</f>
        <v>24561</v>
      </c>
      <c r="K27" s="34">
        <f>K80+K119+K158+K196+K234+K272</f>
        <v>60390</v>
      </c>
      <c r="L27" s="34">
        <f>L80+L119+L158+L196+L234+L272</f>
        <v>220155</v>
      </c>
      <c r="M27" s="129">
        <f t="shared" si="4"/>
        <v>158455</v>
      </c>
      <c r="N27" s="129">
        <f t="shared" si="4"/>
        <v>200086</v>
      </c>
      <c r="O27" s="129">
        <f t="shared" si="4"/>
        <v>262584</v>
      </c>
    </row>
    <row r="28" spans="1:15" ht="12.75" x14ac:dyDescent="0.2">
      <c r="A28" s="124" t="str">
        <f>'(G1) Fjalori'!A366</f>
        <v>Transferta për Buxhetet Familiare dhe Individët</v>
      </c>
      <c r="B28" s="941">
        <f>'(G1) Fjalori'!C366</f>
        <v>606</v>
      </c>
      <c r="C28" s="942"/>
      <c r="D28" s="943"/>
      <c r="E28" s="305">
        <f t="shared" si="3"/>
        <v>0</v>
      </c>
      <c r="F28" s="305">
        <f t="shared" si="3"/>
        <v>0</v>
      </c>
      <c r="G28" s="305">
        <f t="shared" si="3"/>
        <v>0</v>
      </c>
      <c r="H28" s="53"/>
    </row>
    <row r="29" spans="1:15" ht="12.75" x14ac:dyDescent="0.2">
      <c r="A29" s="124" t="str">
        <f>'(G1) Fjalori'!A367</f>
        <v>Shpenzimet kapitale</v>
      </c>
      <c r="B29" s="941" t="str">
        <f>'(G1) Fjalori'!C367</f>
        <v>230 / 231</v>
      </c>
      <c r="C29" s="942"/>
      <c r="D29" s="943"/>
      <c r="E29" s="305">
        <f t="shared" si="3"/>
        <v>158455</v>
      </c>
      <c r="F29" s="305">
        <f t="shared" si="3"/>
        <v>200086</v>
      </c>
      <c r="G29" s="305">
        <f t="shared" si="3"/>
        <v>262584</v>
      </c>
      <c r="H29" s="53"/>
      <c r="I29" s="137" t="str">
        <f>'(G1) Fjalori'!A395</f>
        <v xml:space="preserve">TË ARDHURAT E PRITSHME </v>
      </c>
      <c r="J29" s="34">
        <f t="shared" ref="J29:O29" si="5">J82+J121+J160+J198+J236+J274</f>
        <v>24561</v>
      </c>
      <c r="K29" s="34">
        <f t="shared" si="5"/>
        <v>60390</v>
      </c>
      <c r="L29" s="34">
        <f t="shared" si="5"/>
        <v>220155</v>
      </c>
      <c r="M29" s="129">
        <f t="shared" si="5"/>
        <v>158455</v>
      </c>
      <c r="N29" s="129">
        <f t="shared" si="5"/>
        <v>200086</v>
      </c>
      <c r="O29" s="129">
        <f t="shared" si="5"/>
        <v>262584</v>
      </c>
    </row>
    <row r="30" spans="1:15" ht="12.75" x14ac:dyDescent="0.2">
      <c r="A30" s="124" t="str">
        <f>'(G1) Fjalori'!A368</f>
        <v>Rezerva</v>
      </c>
      <c r="B30" s="941">
        <f>'(G1) Fjalori'!C368</f>
        <v>609</v>
      </c>
      <c r="C30" s="942"/>
      <c r="D30" s="943"/>
      <c r="E30" s="305">
        <f t="shared" si="3"/>
        <v>0</v>
      </c>
      <c r="F30" s="305">
        <f t="shared" si="3"/>
        <v>0</v>
      </c>
      <c r="G30" s="305">
        <f t="shared" si="3"/>
        <v>0</v>
      </c>
      <c r="H30" s="53"/>
    </row>
    <row r="31" spans="1:15" ht="12.75" x14ac:dyDescent="0.2">
      <c r="A31" s="124" t="str">
        <f>'(G1) Fjalori'!A369</f>
        <v>Interesa per kredi direkte ose bono</v>
      </c>
      <c r="B31" s="941">
        <f>'(G1) Fjalori'!C369</f>
        <v>650</v>
      </c>
      <c r="C31" s="942"/>
      <c r="D31" s="943"/>
      <c r="E31" s="305">
        <f t="shared" si="3"/>
        <v>0</v>
      </c>
      <c r="F31" s="305">
        <f t="shared" si="3"/>
        <v>0</v>
      </c>
      <c r="G31" s="305">
        <f t="shared" si="3"/>
        <v>0</v>
      </c>
      <c r="H31" s="53"/>
    </row>
    <row r="32" spans="1:15" ht="12.75" customHeight="1" x14ac:dyDescent="0.2">
      <c r="A32" s="124" t="str">
        <f>'(G1) Fjalori'!A370</f>
        <v>Të tjera</v>
      </c>
      <c r="B32" s="941" t="str">
        <f>'(G1) Fjalori'!C370</f>
        <v>69 / ?</v>
      </c>
      <c r="C32" s="942"/>
      <c r="D32" s="943"/>
      <c r="E32" s="305">
        <f t="shared" si="3"/>
        <v>0</v>
      </c>
      <c r="F32" s="305">
        <f t="shared" si="3"/>
        <v>0</v>
      </c>
      <c r="G32" s="305">
        <f t="shared" si="3"/>
        <v>0</v>
      </c>
      <c r="H32" s="53"/>
      <c r="I32" s="947" t="str">
        <f>'(G1) Fjalori'!A415</f>
        <v>SHUMA E KËRKUAR NETO</v>
      </c>
      <c r="J32" s="948"/>
      <c r="K32" s="948"/>
      <c r="L32" s="948"/>
      <c r="M32" s="948"/>
      <c r="N32" s="948"/>
      <c r="O32" s="949"/>
    </row>
    <row r="33" spans="1:15" ht="12.75" customHeight="1" x14ac:dyDescent="0.2">
      <c r="A33" s="306" t="str">
        <f>A21</f>
        <v>KOSTO DIREKTE PËR PROJEKTET DHE SHPENZIMET KAPITALE</v>
      </c>
      <c r="B33" s="941"/>
      <c r="C33" s="942"/>
      <c r="D33" s="943"/>
      <c r="E33" s="129">
        <f t="shared" si="3"/>
        <v>158455</v>
      </c>
      <c r="F33" s="129">
        <f t="shared" si="3"/>
        <v>200086</v>
      </c>
      <c r="G33" s="129">
        <f t="shared" si="3"/>
        <v>262584</v>
      </c>
      <c r="H33" s="53"/>
      <c r="I33" s="950"/>
      <c r="J33" s="951"/>
      <c r="K33" s="951"/>
      <c r="L33" s="951"/>
      <c r="M33" s="951"/>
      <c r="N33" s="951"/>
      <c r="O33" s="952"/>
    </row>
    <row r="34" spans="1:15" ht="12.75" x14ac:dyDescent="0.2">
      <c r="A34" s="938" t="str">
        <f>'(G1) Fjalori'!A383</f>
        <v>SHPENZIME KORRENTE</v>
      </c>
      <c r="B34" s="939"/>
      <c r="C34" s="939"/>
      <c r="D34" s="939"/>
      <c r="E34" s="939"/>
      <c r="F34" s="939"/>
      <c r="G34" s="940"/>
      <c r="H34" s="53"/>
      <c r="I34" s="17" t="str">
        <f>I32</f>
        <v>SHUMA E KËRKUAR NETO</v>
      </c>
      <c r="J34" s="18">
        <f t="shared" ref="J34:O34" si="6">J88+J127+J166+J204+J242+J280</f>
        <v>2</v>
      </c>
      <c r="K34" s="18">
        <f t="shared" si="6"/>
        <v>14194</v>
      </c>
      <c r="L34" s="18">
        <f t="shared" si="6"/>
        <v>0</v>
      </c>
      <c r="M34" s="18">
        <f t="shared" si="6"/>
        <v>0</v>
      </c>
      <c r="N34" s="18">
        <f t="shared" si="6"/>
        <v>0</v>
      </c>
      <c r="O34" s="18">
        <f t="shared" si="6"/>
        <v>0</v>
      </c>
    </row>
    <row r="35" spans="1:15" ht="12.75" x14ac:dyDescent="0.2">
      <c r="A35" s="124" t="str">
        <f>A22</f>
        <v>Pagat</v>
      </c>
      <c r="B35" s="941">
        <f>B22</f>
        <v>600</v>
      </c>
      <c r="C35" s="942"/>
      <c r="D35" s="943"/>
      <c r="E35" s="305">
        <f t="shared" ref="E35:G46" si="7">E89+E128+E167+E205+E243+E281</f>
        <v>0</v>
      </c>
      <c r="F35" s="305">
        <f t="shared" si="7"/>
        <v>0</v>
      </c>
      <c r="G35" s="305">
        <f t="shared" si="7"/>
        <v>0</v>
      </c>
      <c r="H35" s="53"/>
      <c r="I35" s="53"/>
      <c r="J35" s="53"/>
      <c r="K35" s="53"/>
      <c r="L35" s="14"/>
      <c r="M35" s="54"/>
    </row>
    <row r="36" spans="1:15" ht="12.75" customHeight="1" x14ac:dyDescent="0.2">
      <c r="A36" s="124" t="str">
        <f t="shared" ref="A36:A45" si="8">A23</f>
        <v>Sigurimet Shoqërore</v>
      </c>
      <c r="B36" s="941">
        <f t="shared" ref="B36:B45" si="9">B23</f>
        <v>601</v>
      </c>
      <c r="C36" s="942"/>
      <c r="D36" s="943"/>
      <c r="E36" s="305">
        <f t="shared" si="7"/>
        <v>0</v>
      </c>
      <c r="F36" s="305">
        <f t="shared" si="7"/>
        <v>0</v>
      </c>
      <c r="G36" s="305">
        <f t="shared" si="7"/>
        <v>0</v>
      </c>
      <c r="H36" s="53"/>
    </row>
    <row r="37" spans="1:15" ht="12.75" x14ac:dyDescent="0.2">
      <c r="A37" s="124" t="str">
        <f t="shared" si="8"/>
        <v>Mallra dhe shërbime</v>
      </c>
      <c r="B37" s="941">
        <f t="shared" si="9"/>
        <v>602</v>
      </c>
      <c r="C37" s="942"/>
      <c r="D37" s="943"/>
      <c r="E37" s="305">
        <f t="shared" si="7"/>
        <v>0</v>
      </c>
      <c r="F37" s="305">
        <f t="shared" si="7"/>
        <v>0</v>
      </c>
      <c r="G37" s="305">
        <f t="shared" si="7"/>
        <v>0</v>
      </c>
      <c r="H37" s="53"/>
      <c r="I37" s="124" t="str">
        <f>'(G1) Fjalori'!A413</f>
        <v>Angazhimet</v>
      </c>
      <c r="J37" s="992" t="str">
        <f>'(G1) Fjalori'!A454</f>
        <v>Vlera Totale për Aktivitet</v>
      </c>
      <c r="K37" s="993"/>
      <c r="L37" s="994"/>
      <c r="M37" s="129">
        <f t="shared" ref="M37:O40" si="10">M91+M130+M169+M207+M245+M283</f>
        <v>0</v>
      </c>
      <c r="N37" s="129">
        <f t="shared" si="10"/>
        <v>0</v>
      </c>
      <c r="O37" s="129">
        <f t="shared" si="10"/>
        <v>0</v>
      </c>
    </row>
    <row r="38" spans="1:15" ht="12.75" x14ac:dyDescent="0.2">
      <c r="A38" s="124" t="str">
        <f t="shared" si="8"/>
        <v>Subvencione</v>
      </c>
      <c r="B38" s="941">
        <f t="shared" si="9"/>
        <v>603</v>
      </c>
      <c r="C38" s="942"/>
      <c r="D38" s="943"/>
      <c r="E38" s="305">
        <f t="shared" si="7"/>
        <v>0</v>
      </c>
      <c r="F38" s="305">
        <f t="shared" si="7"/>
        <v>0</v>
      </c>
      <c r="G38" s="305">
        <f t="shared" si="7"/>
        <v>0</v>
      </c>
      <c r="H38" s="53"/>
      <c r="I38" s="318" t="str">
        <f>'(G1) Fjalori'!A456</f>
        <v>Qëllime</v>
      </c>
      <c r="J38" s="319" t="str">
        <f>A29</f>
        <v>Shpenzimet kapitale</v>
      </c>
      <c r="K38" s="316"/>
      <c r="L38" s="317"/>
      <c r="M38" s="129">
        <f t="shared" si="10"/>
        <v>0</v>
      </c>
      <c r="N38" s="129">
        <f t="shared" si="10"/>
        <v>0</v>
      </c>
      <c r="O38" s="129">
        <f t="shared" si="10"/>
        <v>0</v>
      </c>
    </row>
    <row r="39" spans="1:15" ht="12.75" x14ac:dyDescent="0.2">
      <c r="A39" s="124" t="str">
        <f t="shared" si="8"/>
        <v>Të tjera transferta korrente të brendshme</v>
      </c>
      <c r="B39" s="941">
        <f t="shared" si="9"/>
        <v>604</v>
      </c>
      <c r="C39" s="942"/>
      <c r="D39" s="943"/>
      <c r="E39" s="305">
        <f t="shared" si="7"/>
        <v>0</v>
      </c>
      <c r="F39" s="305">
        <f t="shared" si="7"/>
        <v>0</v>
      </c>
      <c r="G39" s="305">
        <f t="shared" si="7"/>
        <v>0</v>
      </c>
      <c r="H39" s="53"/>
      <c r="I39" s="315"/>
      <c r="J39" s="319" t="str">
        <f>A24</f>
        <v>Mallra dhe shërbime</v>
      </c>
      <c r="K39" s="316"/>
      <c r="L39" s="317"/>
      <c r="M39" s="129">
        <f t="shared" si="10"/>
        <v>0</v>
      </c>
      <c r="N39" s="129">
        <f t="shared" si="10"/>
        <v>0</v>
      </c>
      <c r="O39" s="129">
        <f t="shared" si="10"/>
        <v>0</v>
      </c>
    </row>
    <row r="40" spans="1:15" ht="12.75" x14ac:dyDescent="0.2">
      <c r="A40" s="124" t="str">
        <f t="shared" si="8"/>
        <v>Transferta korrente të huaja</v>
      </c>
      <c r="B40" s="941">
        <f t="shared" si="9"/>
        <v>605</v>
      </c>
      <c r="C40" s="942"/>
      <c r="D40" s="943"/>
      <c r="E40" s="305">
        <f t="shared" si="7"/>
        <v>0</v>
      </c>
      <c r="F40" s="305">
        <f t="shared" si="7"/>
        <v>0</v>
      </c>
      <c r="G40" s="305">
        <f t="shared" si="7"/>
        <v>0</v>
      </c>
      <c r="H40" s="53"/>
      <c r="I40" s="315"/>
      <c r="J40" s="319" t="str">
        <f>'(G1) Fjalori'!A455</f>
        <v>Qëllime të mëtejshme</v>
      </c>
      <c r="K40" s="316"/>
      <c r="L40" s="317"/>
      <c r="M40" s="129">
        <f t="shared" si="10"/>
        <v>0</v>
      </c>
      <c r="N40" s="129">
        <f t="shared" si="10"/>
        <v>0</v>
      </c>
      <c r="O40" s="129">
        <f t="shared" si="10"/>
        <v>0</v>
      </c>
    </row>
    <row r="41" spans="1:15" ht="12.75" x14ac:dyDescent="0.2">
      <c r="A41" s="124" t="str">
        <f t="shared" si="8"/>
        <v>Transferta për Buxhetet Familiare dhe Individët</v>
      </c>
      <c r="B41" s="941">
        <f t="shared" si="9"/>
        <v>606</v>
      </c>
      <c r="C41" s="942"/>
      <c r="D41" s="943"/>
      <c r="E41" s="305">
        <f t="shared" si="7"/>
        <v>0</v>
      </c>
      <c r="F41" s="305">
        <f t="shared" si="7"/>
        <v>0</v>
      </c>
      <c r="G41" s="305">
        <f t="shared" si="7"/>
        <v>0</v>
      </c>
      <c r="H41" s="53"/>
      <c r="I41" s="315"/>
      <c r="J41" s="998"/>
      <c r="K41" s="998"/>
      <c r="L41" s="998"/>
      <c r="M41" s="344" t="str">
        <f>IF(SUM(M38:M40)=M37,"OK","STOP")</f>
        <v>OK</v>
      </c>
      <c r="N41" s="344" t="str">
        <f>IF(SUM(N38:N40)=N37,"OK","STOP")</f>
        <v>OK</v>
      </c>
      <c r="O41" s="344" t="str">
        <f>IF(SUM(O38:O40)=O37,"OK","STOP")</f>
        <v>OK</v>
      </c>
    </row>
    <row r="42" spans="1:15" ht="12.75" x14ac:dyDescent="0.2">
      <c r="A42" s="648" t="str">
        <f t="shared" si="8"/>
        <v>Shpenzimet kapitale</v>
      </c>
      <c r="B42" s="968" t="str">
        <f t="shared" si="9"/>
        <v>230 / 231</v>
      </c>
      <c r="C42" s="969"/>
      <c r="D42" s="970"/>
      <c r="E42" s="305">
        <f t="shared" si="7"/>
        <v>0</v>
      </c>
      <c r="F42" s="305">
        <f t="shared" si="7"/>
        <v>0</v>
      </c>
      <c r="G42" s="305">
        <f t="shared" si="7"/>
        <v>0</v>
      </c>
      <c r="H42" s="53"/>
    </row>
    <row r="43" spans="1:15" ht="12.75" x14ac:dyDescent="0.2">
      <c r="A43" s="124" t="str">
        <f t="shared" si="8"/>
        <v>Rezerva</v>
      </c>
      <c r="B43" s="941">
        <f t="shared" si="9"/>
        <v>609</v>
      </c>
      <c r="C43" s="942"/>
      <c r="D43" s="943"/>
      <c r="E43" s="305">
        <f t="shared" si="7"/>
        <v>0</v>
      </c>
      <c r="F43" s="305">
        <f t="shared" si="7"/>
        <v>0</v>
      </c>
      <c r="G43" s="305">
        <f t="shared" si="7"/>
        <v>0</v>
      </c>
      <c r="H43" s="53"/>
      <c r="I43" s="142" t="str">
        <f>'(G1) Fjalori'!A416</f>
        <v>Shpjegimet teknike</v>
      </c>
      <c r="J43" s="983"/>
      <c r="K43" s="984"/>
      <c r="L43" s="984"/>
      <c r="M43" s="984"/>
      <c r="N43" s="984"/>
      <c r="O43" s="985"/>
    </row>
    <row r="44" spans="1:15" ht="12.75" x14ac:dyDescent="0.2">
      <c r="A44" s="124" t="str">
        <f t="shared" si="8"/>
        <v>Interesa per kredi direkte ose bono</v>
      </c>
      <c r="B44" s="971">
        <f t="shared" si="9"/>
        <v>650</v>
      </c>
      <c r="C44" s="972"/>
      <c r="D44" s="973"/>
      <c r="E44" s="305">
        <f t="shared" si="7"/>
        <v>0</v>
      </c>
      <c r="F44" s="305">
        <f t="shared" si="7"/>
        <v>0</v>
      </c>
      <c r="G44" s="305">
        <f t="shared" si="7"/>
        <v>0</v>
      </c>
      <c r="H44" s="53"/>
      <c r="J44" s="986"/>
      <c r="K44" s="987"/>
      <c r="L44" s="987"/>
      <c r="M44" s="987"/>
      <c r="N44" s="987"/>
      <c r="O44" s="988"/>
    </row>
    <row r="45" spans="1:15" ht="12.75" customHeight="1" x14ac:dyDescent="0.2">
      <c r="A45" s="252" t="str">
        <f t="shared" si="8"/>
        <v>Të tjera</v>
      </c>
      <c r="B45" s="941" t="str">
        <f t="shared" si="9"/>
        <v>69 / ?</v>
      </c>
      <c r="C45" s="942"/>
      <c r="D45" s="309" t="str">
        <f>IF(OR(E45&lt;0,F45&lt;0,G45&lt;0),"STOP","OK!")</f>
        <v>OK!</v>
      </c>
      <c r="E45" s="308">
        <f t="shared" si="7"/>
        <v>0</v>
      </c>
      <c r="F45" s="130">
        <f t="shared" si="7"/>
        <v>0</v>
      </c>
      <c r="G45" s="130">
        <f t="shared" si="7"/>
        <v>0</v>
      </c>
      <c r="H45" s="53"/>
      <c r="J45" s="986"/>
      <c r="K45" s="987"/>
      <c r="L45" s="987"/>
      <c r="M45" s="987"/>
      <c r="N45" s="987"/>
      <c r="O45" s="988"/>
    </row>
    <row r="46" spans="1:15" ht="12.75" customHeight="1" x14ac:dyDescent="0.2">
      <c r="A46" s="124" t="str">
        <f>A34</f>
        <v>SHPENZIME KORRENTE</v>
      </c>
      <c r="B46" s="974"/>
      <c r="C46" s="975"/>
      <c r="D46" s="976"/>
      <c r="E46" s="129">
        <f t="shared" si="7"/>
        <v>0</v>
      </c>
      <c r="F46" s="129">
        <f t="shared" si="7"/>
        <v>0</v>
      </c>
      <c r="G46" s="129">
        <f t="shared" si="7"/>
        <v>0</v>
      </c>
      <c r="H46" s="53"/>
      <c r="J46" s="986"/>
      <c r="K46" s="987"/>
      <c r="L46" s="987"/>
      <c r="M46" s="987"/>
      <c r="N46" s="987"/>
      <c r="O46" s="988"/>
    </row>
    <row r="47" spans="1:15" ht="12.75" customHeight="1" x14ac:dyDescent="0.2">
      <c r="A47" s="125"/>
      <c r="B47" s="210"/>
      <c r="C47" s="126"/>
      <c r="D47" s="126"/>
      <c r="E47" s="10"/>
      <c r="F47" s="10"/>
      <c r="G47" s="133"/>
      <c r="H47" s="53"/>
      <c r="J47" s="986"/>
      <c r="K47" s="987"/>
      <c r="L47" s="987"/>
      <c r="M47" s="987"/>
      <c r="N47" s="987"/>
      <c r="O47" s="988"/>
    </row>
    <row r="48" spans="1:15" ht="12.75" customHeight="1" x14ac:dyDescent="0.2">
      <c r="A48" s="137" t="str">
        <f>A18</f>
        <v>SHPENZIME TË PRITSHME</v>
      </c>
      <c r="B48" s="34">
        <f t="shared" ref="B48:G48" si="11">B102+B141+B180+B218+B256+B294</f>
        <v>24563</v>
      </c>
      <c r="C48" s="34">
        <f t="shared" si="11"/>
        <v>74584</v>
      </c>
      <c r="D48" s="34">
        <f t="shared" si="11"/>
        <v>220155</v>
      </c>
      <c r="E48" s="129">
        <f t="shared" si="11"/>
        <v>158455</v>
      </c>
      <c r="F48" s="129">
        <f t="shared" si="11"/>
        <v>200086</v>
      </c>
      <c r="G48" s="129">
        <f t="shared" si="11"/>
        <v>262584</v>
      </c>
      <c r="H48" s="53"/>
      <c r="J48" s="989"/>
      <c r="K48" s="990"/>
      <c r="L48" s="990"/>
      <c r="M48" s="990"/>
      <c r="N48" s="990"/>
      <c r="O48" s="991"/>
    </row>
    <row r="49" spans="1:15" ht="12.75" x14ac:dyDescent="0.2">
      <c r="H49" s="53"/>
    </row>
    <row r="50" spans="1:15" ht="23.25" customHeight="1" x14ac:dyDescent="0.25">
      <c r="A50" s="933" t="str">
        <f>'(G1) Fjalori'!A396</f>
        <v>PËRPUTHSHMËRIA ME TAVANET</v>
      </c>
      <c r="B50" s="934"/>
      <c r="C50" s="935"/>
      <c r="D50" s="935"/>
      <c r="E50" s="935"/>
      <c r="F50" s="935"/>
      <c r="G50" s="935"/>
      <c r="H50" s="935"/>
      <c r="I50" s="935"/>
      <c r="J50" s="935"/>
      <c r="K50" s="935"/>
      <c r="L50" s="935"/>
      <c r="M50" s="935"/>
      <c r="N50" s="935"/>
      <c r="O50" s="936"/>
    </row>
    <row r="51" spans="1:15" s="27" customFormat="1" ht="26.25" customHeight="1" x14ac:dyDescent="0.25">
      <c r="A51" s="134"/>
      <c r="B51" s="127"/>
      <c r="C51" s="127"/>
      <c r="D51" s="26"/>
      <c r="E51" s="26"/>
      <c r="F51" s="26"/>
      <c r="G51" s="26"/>
      <c r="H51" s="26"/>
      <c r="I51" s="26"/>
      <c r="J51" s="26"/>
      <c r="K51" s="26"/>
      <c r="L51" s="26"/>
      <c r="M51" s="251">
        <f>M70</f>
        <v>2022</v>
      </c>
      <c r="N51" s="251">
        <f t="shared" ref="N51:O51" si="12">N70</f>
        <v>2023</v>
      </c>
      <c r="O51" s="251">
        <f t="shared" si="12"/>
        <v>2024</v>
      </c>
    </row>
    <row r="52" spans="1:15" ht="12.75" x14ac:dyDescent="0.2">
      <c r="A52" s="977" t="str">
        <f>'(G1) Fjalori'!A397</f>
        <v>Tavani i përgjithshëm</v>
      </c>
      <c r="B52" s="978"/>
      <c r="C52" s="978"/>
      <c r="D52" s="978"/>
      <c r="E52" s="978"/>
      <c r="F52" s="978"/>
      <c r="G52" s="978"/>
      <c r="H52" s="978"/>
      <c r="I52" s="978"/>
      <c r="J52" s="978"/>
      <c r="K52" s="978"/>
      <c r="L52" s="979"/>
      <c r="M52" s="138">
        <f>VLOOKUP($A14,'(D1) Tavanet buxhetore'!$A$7:$R$473,7,FALSE)</f>
        <v>158455</v>
      </c>
      <c r="N52" s="138">
        <f>VLOOKUP($A14,'(D1) Tavanet buxhetore'!$A$7:$R$473,8,FALSE)</f>
        <v>200086</v>
      </c>
      <c r="O52" s="672">
        <f>VLOOKUP($A14,'(D1) Tavanet buxhetore'!$A$7:$R$473,9,FALSE)</f>
        <v>262584</v>
      </c>
    </row>
    <row r="53" spans="1:15" ht="12.75" x14ac:dyDescent="0.2">
      <c r="A53" s="980" t="str">
        <f>'(G1) Fjalori'!A398</f>
        <v>SHPENZIMET E PRITSHME</v>
      </c>
      <c r="B53" s="981"/>
      <c r="C53" s="981"/>
      <c r="D53" s="981"/>
      <c r="E53" s="981"/>
      <c r="F53" s="981"/>
      <c r="G53" s="981"/>
      <c r="H53" s="981"/>
      <c r="I53" s="981"/>
      <c r="J53" s="981"/>
      <c r="K53" s="981"/>
      <c r="L53" s="982"/>
      <c r="M53" s="139">
        <f>E18</f>
        <v>158455</v>
      </c>
      <c r="N53" s="139">
        <f t="shared" ref="N53:O53" si="13">F18</f>
        <v>200086</v>
      </c>
      <c r="O53" s="673">
        <f t="shared" si="13"/>
        <v>262584</v>
      </c>
    </row>
    <row r="54" spans="1:15" ht="12.75" x14ac:dyDescent="0.2">
      <c r="A54" s="996" t="str">
        <f>'(G1) Fjalori'!A399</f>
        <v>Diferenca mes tavaneve të përgjithshme (duhet të jetë &lt;0)</v>
      </c>
      <c r="B54" s="997"/>
      <c r="C54" s="997"/>
      <c r="D54" s="997"/>
      <c r="E54" s="997"/>
      <c r="F54" s="997"/>
      <c r="G54" s="997"/>
      <c r="H54" s="997"/>
      <c r="I54" s="997"/>
      <c r="J54" s="997"/>
      <c r="K54" s="997"/>
      <c r="L54" s="136" t="str">
        <f>IF(AND(M54&lt;0.4,N54&lt;0.4,O54&lt;0.4),"OK!","STOP!")</f>
        <v>OK!</v>
      </c>
      <c r="M54" s="140">
        <f>M53-M52</f>
        <v>0</v>
      </c>
      <c r="N54" s="140">
        <f t="shared" ref="N54:O54" si="14">N53-N52</f>
        <v>0</v>
      </c>
      <c r="O54" s="141">
        <f t="shared" si="14"/>
        <v>0</v>
      </c>
    </row>
    <row r="55" spans="1:15" ht="12.75" x14ac:dyDescent="0.2">
      <c r="A55" s="977" t="str">
        <f>'(G1) Fjalori'!A400</f>
        <v>Tavani i pagave dhe sigurimeve shoqërore</v>
      </c>
      <c r="B55" s="978"/>
      <c r="C55" s="978"/>
      <c r="D55" s="978"/>
      <c r="E55" s="978"/>
      <c r="F55" s="978"/>
      <c r="G55" s="978"/>
      <c r="H55" s="978"/>
      <c r="I55" s="978"/>
      <c r="J55" s="978"/>
      <c r="K55" s="978"/>
      <c r="L55" s="979"/>
      <c r="M55" s="138">
        <f>VLOOKUP($A14,'(D1) Tavanet buxhetore'!$A$7:$R$473,10,FALSE)</f>
        <v>0</v>
      </c>
      <c r="N55" s="138">
        <f>VLOOKUP($A14,'(D1) Tavanet buxhetore'!$A$7:$R$473,11,FALSE)</f>
        <v>0</v>
      </c>
      <c r="O55" s="672">
        <f>VLOOKUP($A14,'(D1) Tavanet buxhetore'!$A$7:$R$473,12,FALSE)</f>
        <v>0</v>
      </c>
    </row>
    <row r="56" spans="1:15" ht="12.75" x14ac:dyDescent="0.2">
      <c r="A56" s="996" t="str">
        <f>'(G1) Fjalori'!A401</f>
        <v>Paga dhe sigurime shoqërore</v>
      </c>
      <c r="B56" s="997"/>
      <c r="C56" s="997"/>
      <c r="D56" s="997"/>
      <c r="E56" s="997"/>
      <c r="F56" s="997"/>
      <c r="G56" s="997"/>
      <c r="H56" s="997"/>
      <c r="I56" s="997"/>
      <c r="J56" s="997"/>
      <c r="K56" s="997"/>
      <c r="L56" s="999"/>
      <c r="M56" s="139">
        <f>E22+E35+E23+E36</f>
        <v>0</v>
      </c>
      <c r="N56" s="139">
        <f t="shared" ref="N56:O56" si="15">F22+F35+F23+F36</f>
        <v>0</v>
      </c>
      <c r="O56" s="673">
        <f t="shared" si="15"/>
        <v>0</v>
      </c>
    </row>
    <row r="57" spans="1:15" ht="12.75" x14ac:dyDescent="0.2">
      <c r="A57" s="996" t="str">
        <f>'(G1) Fjalori'!A402</f>
        <v>Diferenca e tavaneve në paga dhe sigurime shoqërore (duhet të jetë &lt;0)</v>
      </c>
      <c r="B57" s="997"/>
      <c r="C57" s="997"/>
      <c r="D57" s="997"/>
      <c r="E57" s="997"/>
      <c r="F57" s="997"/>
      <c r="G57" s="997"/>
      <c r="H57" s="997"/>
      <c r="I57" s="997"/>
      <c r="J57" s="997"/>
      <c r="K57" s="997"/>
      <c r="L57" s="136" t="str">
        <f>IF(AND(M57&lt;0.4,N57&lt;0.4,O57&lt;0.4),"OK!","STOP!")</f>
        <v>OK!</v>
      </c>
      <c r="M57" s="140">
        <f>M56-M55</f>
        <v>0</v>
      </c>
      <c r="N57" s="140">
        <f t="shared" ref="N57:O57" si="16">N56-N55</f>
        <v>0</v>
      </c>
      <c r="O57" s="141">
        <f t="shared" si="16"/>
        <v>0</v>
      </c>
    </row>
    <row r="58" spans="1:15" s="27" customFormat="1" ht="12.75" x14ac:dyDescent="0.2">
      <c r="A58" s="977" t="str">
        <f>'(G1) Fjalori'!A403</f>
        <v>Tavani për shpenzime e tjera korrente</v>
      </c>
      <c r="B58" s="978"/>
      <c r="C58" s="978"/>
      <c r="D58" s="978"/>
      <c r="E58" s="978"/>
      <c r="F58" s="978"/>
      <c r="G58" s="978"/>
      <c r="H58" s="978"/>
      <c r="I58" s="978"/>
      <c r="J58" s="978"/>
      <c r="K58" s="978"/>
      <c r="L58" s="979"/>
      <c r="M58" s="138">
        <f>VLOOKUP($A14,'(D1) Tavanet buxhetore'!$A$7:$R$473,13,FALSE)</f>
        <v>0</v>
      </c>
      <c r="N58" s="138">
        <f>VLOOKUP($A14,'(D1) Tavanet buxhetore'!$A$7:$R$473,14,FALSE)</f>
        <v>0</v>
      </c>
      <c r="O58" s="672">
        <f>VLOOKUP($A14,'(D1) Tavanet buxhetore'!$A$7:$R$473,15,FALSE)</f>
        <v>0</v>
      </c>
    </row>
    <row r="59" spans="1:15" s="27" customFormat="1" ht="12.75" x14ac:dyDescent="0.2">
      <c r="A59" s="996" t="str">
        <f>'(G1) Fjalori'!A404</f>
        <v>Konsumi (përjashtuar paga dhe sigurimet shoqërore)</v>
      </c>
      <c r="B59" s="997"/>
      <c r="C59" s="997"/>
      <c r="D59" s="997"/>
      <c r="E59" s="997"/>
      <c r="F59" s="997"/>
      <c r="G59" s="997"/>
      <c r="H59" s="997"/>
      <c r="I59" s="997"/>
      <c r="J59" s="997"/>
      <c r="K59" s="997"/>
      <c r="L59" s="999"/>
      <c r="M59" s="139">
        <f>M53-M56-M62</f>
        <v>0</v>
      </c>
      <c r="N59" s="139">
        <f>N53-N56-N62</f>
        <v>0</v>
      </c>
      <c r="O59" s="673">
        <f>O53-O56-O62</f>
        <v>0</v>
      </c>
    </row>
    <row r="60" spans="1:15" s="27" customFormat="1" ht="12.75" x14ac:dyDescent="0.2">
      <c r="A60" s="996" t="str">
        <f>'(G1) Fjalori'!A405</f>
        <v>Diferenca e tavaneve në konsum (duhet të jetë &lt;0)</v>
      </c>
      <c r="B60" s="997"/>
      <c r="C60" s="997"/>
      <c r="D60" s="997"/>
      <c r="E60" s="997"/>
      <c r="F60" s="997"/>
      <c r="G60" s="997"/>
      <c r="H60" s="997"/>
      <c r="I60" s="997"/>
      <c r="J60" s="997"/>
      <c r="K60" s="997"/>
      <c r="L60" s="136" t="str">
        <f>IF(AND(M60&lt;0.4,N60&lt;0.4,O60&lt;0.4),"OK!","STOP!")</f>
        <v>OK!</v>
      </c>
      <c r="M60" s="140">
        <f>M59-M58</f>
        <v>0</v>
      </c>
      <c r="N60" s="140">
        <f t="shared" ref="N60:O60" si="17">N59-N58</f>
        <v>0</v>
      </c>
      <c r="O60" s="141">
        <f t="shared" si="17"/>
        <v>0</v>
      </c>
    </row>
    <row r="61" spans="1:15" ht="12.75" x14ac:dyDescent="0.2">
      <c r="A61" s="977" t="str">
        <f>'(G1) Fjalori'!A406</f>
        <v>Minimumi i shpenzimeve kapitale</v>
      </c>
      <c r="B61" s="978"/>
      <c r="C61" s="978"/>
      <c r="D61" s="978"/>
      <c r="E61" s="978"/>
      <c r="F61" s="978"/>
      <c r="G61" s="978"/>
      <c r="H61" s="978"/>
      <c r="I61" s="978"/>
      <c r="J61" s="978"/>
      <c r="K61" s="978"/>
      <c r="L61" s="979"/>
      <c r="M61" s="138">
        <f>VLOOKUP($A14,'(D1) Tavanet buxhetore'!$A$7:$R$473,16,FALSE)</f>
        <v>158455</v>
      </c>
      <c r="N61" s="138">
        <f>VLOOKUP($A14,'(D1) Tavanet buxhetore'!$A$7:$R$473,17,FALSE)</f>
        <v>200086</v>
      </c>
      <c r="O61" s="672">
        <f>VLOOKUP($A14,'(D1) Tavanet buxhetore'!$A$7:$R$473,18,FALSE)</f>
        <v>262584</v>
      </c>
    </row>
    <row r="62" spans="1:15" ht="12.75" x14ac:dyDescent="0.2">
      <c r="A62" s="996" t="str">
        <f>'(G1) Fjalori'!A407</f>
        <v>Shpenzimet kapitale</v>
      </c>
      <c r="B62" s="997"/>
      <c r="C62" s="997"/>
      <c r="D62" s="997"/>
      <c r="E62" s="997"/>
      <c r="F62" s="997"/>
      <c r="G62" s="997"/>
      <c r="H62" s="997"/>
      <c r="I62" s="997"/>
      <c r="J62" s="997"/>
      <c r="K62" s="997"/>
      <c r="L62" s="999"/>
      <c r="M62" s="139">
        <f>E29+E42</f>
        <v>158455</v>
      </c>
      <c r="N62" s="139">
        <f t="shared" ref="N62:O62" si="18">F29+F42</f>
        <v>200086</v>
      </c>
      <c r="O62" s="673">
        <f t="shared" si="18"/>
        <v>262584</v>
      </c>
    </row>
    <row r="63" spans="1:15" s="99" customFormat="1" ht="12.75" x14ac:dyDescent="0.2">
      <c r="A63" s="996" t="str">
        <f>'(G1) Fjalori'!A408</f>
        <v>Diferenca e minimumit të shpenzimeve kapitale (duhet të jetë &gt;0)</v>
      </c>
      <c r="B63" s="997"/>
      <c r="C63" s="997"/>
      <c r="D63" s="997"/>
      <c r="E63" s="997"/>
      <c r="F63" s="997"/>
      <c r="G63" s="997"/>
      <c r="H63" s="997"/>
      <c r="I63" s="997"/>
      <c r="J63" s="997"/>
      <c r="K63" s="997"/>
      <c r="L63" s="136" t="str">
        <f>IF(AND(M63&gt;-0.4,N63&gt;-0.4,O63&gt;-0.4),"OK!","STOP!")</f>
        <v>OK!</v>
      </c>
      <c r="M63" s="140">
        <f>M62-M61</f>
        <v>0</v>
      </c>
      <c r="N63" s="140">
        <f t="shared" ref="N63:O63" si="19">N62-N61</f>
        <v>0</v>
      </c>
      <c r="O63" s="141">
        <f t="shared" si="19"/>
        <v>0</v>
      </c>
    </row>
    <row r="64" spans="1:15" s="99" customFormat="1" ht="12.75" x14ac:dyDescent="0.2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135"/>
      <c r="L64" s="135"/>
      <c r="M64" s="135"/>
      <c r="N64" s="135"/>
      <c r="O64" s="135"/>
    </row>
    <row r="65" spans="1:15" s="99" customFormat="1" ht="12.75" x14ac:dyDescent="0.2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135"/>
      <c r="L65" s="135"/>
      <c r="M65" s="135"/>
      <c r="N65" s="135"/>
      <c r="O65" s="135"/>
    </row>
    <row r="66" spans="1:15" ht="17.25" customHeight="1" x14ac:dyDescent="0.2">
      <c r="A66" s="213" t="str">
        <f t="shared" ref="A66:O66" si="20">A14</f>
        <v>Nënfunksioni 16</v>
      </c>
      <c r="B66" s="937" t="str">
        <f t="shared" si="20"/>
        <v>063 Furnizimi me ujë</v>
      </c>
      <c r="C66" s="937">
        <f t="shared" si="20"/>
        <v>0</v>
      </c>
      <c r="D66" s="937">
        <f t="shared" si="20"/>
        <v>0</v>
      </c>
      <c r="E66" s="937">
        <f t="shared" si="20"/>
        <v>0</v>
      </c>
      <c r="F66" s="937">
        <f t="shared" si="20"/>
        <v>0</v>
      </c>
      <c r="G66" s="937">
        <f t="shared" si="20"/>
        <v>0</v>
      </c>
      <c r="H66" s="937">
        <f t="shared" si="20"/>
        <v>0</v>
      </c>
      <c r="I66" s="937">
        <f t="shared" si="20"/>
        <v>0</v>
      </c>
      <c r="J66" s="937">
        <f t="shared" si="20"/>
        <v>0</v>
      </c>
      <c r="K66" s="937">
        <f t="shared" si="20"/>
        <v>0</v>
      </c>
      <c r="L66" s="937">
        <f t="shared" si="20"/>
        <v>0</v>
      </c>
      <c r="M66" s="937">
        <f t="shared" si="20"/>
        <v>0</v>
      </c>
      <c r="N66" s="937">
        <f t="shared" si="20"/>
        <v>0</v>
      </c>
      <c r="O66" s="937">
        <f t="shared" si="20"/>
        <v>0</v>
      </c>
    </row>
    <row r="67" spans="1:15" ht="17.25" customHeight="1" x14ac:dyDescent="0.2">
      <c r="A67" s="276" t="str">
        <f>A6</f>
        <v>Programi 16a</v>
      </c>
      <c r="B67" s="937" t="str">
        <f>C6</f>
        <v xml:space="preserve">Furnizimi me ujë </v>
      </c>
      <c r="C67" s="937" t="e">
        <f>#REF!</f>
        <v>#REF!</v>
      </c>
      <c r="D67" s="937" t="e">
        <f>#REF!</f>
        <v>#REF!</v>
      </c>
      <c r="E67" s="937" t="e">
        <f>#REF!</f>
        <v>#REF!</v>
      </c>
      <c r="F67" s="937" t="e">
        <f>#REF!</f>
        <v>#REF!</v>
      </c>
      <c r="G67" s="937" t="e">
        <f>#REF!</f>
        <v>#REF!</v>
      </c>
      <c r="H67" s="937" t="e">
        <f>#REF!</f>
        <v>#REF!</v>
      </c>
      <c r="I67" s="937" t="e">
        <f>#REF!</f>
        <v>#REF!</v>
      </c>
      <c r="J67" s="937" t="e">
        <f>#REF!</f>
        <v>#REF!</v>
      </c>
      <c r="K67" s="937" t="e">
        <f>#REF!</f>
        <v>#REF!</v>
      </c>
      <c r="L67" s="937" t="e">
        <f>#REF!</f>
        <v>#REF!</v>
      </c>
      <c r="M67" s="937" t="e">
        <f>#REF!</f>
        <v>#REF!</v>
      </c>
      <c r="N67" s="937" t="e">
        <f>#REF!</f>
        <v>#REF!</v>
      </c>
      <c r="O67" s="937" t="e">
        <f>#REF!</f>
        <v>#REF!</v>
      </c>
    </row>
    <row r="68" spans="1:15" ht="17.25" customHeight="1" x14ac:dyDescent="0.2">
      <c r="A68" s="1013" t="str">
        <f>'(B3) Struktura Funksionale'!B85</f>
        <v>06330</v>
      </c>
      <c r="B68" s="1014"/>
      <c r="C68" s="1014"/>
      <c r="D68" s="1014"/>
      <c r="E68" s="1014"/>
      <c r="F68" s="1014"/>
      <c r="G68" s="1014"/>
      <c r="H68" s="568"/>
      <c r="I68" s="568"/>
      <c r="J68" s="568"/>
      <c r="K68" s="568"/>
      <c r="L68" s="568"/>
      <c r="M68" s="568"/>
      <c r="N68" s="568"/>
      <c r="O68" s="569"/>
    </row>
    <row r="69" spans="1:15" ht="21" customHeight="1" x14ac:dyDescent="0.2">
      <c r="A69" s="964" t="str">
        <f t="shared" ref="A69:G69" si="21">A15</f>
        <v>SHPENZIME TË PRITSHME</v>
      </c>
      <c r="B69" s="965">
        <f t="shared" si="21"/>
        <v>0</v>
      </c>
      <c r="C69" s="965">
        <f t="shared" si="21"/>
        <v>0</v>
      </c>
      <c r="D69" s="965">
        <f t="shared" si="21"/>
        <v>0</v>
      </c>
      <c r="E69" s="965">
        <f t="shared" si="21"/>
        <v>0</v>
      </c>
      <c r="F69" s="965">
        <f t="shared" si="21"/>
        <v>0</v>
      </c>
      <c r="G69" s="966">
        <f t="shared" si="21"/>
        <v>0</v>
      </c>
      <c r="H69" s="131"/>
      <c r="I69" s="967" t="str">
        <f t="shared" ref="I69:O69" si="22">I15</f>
        <v xml:space="preserve">TË ARDHURAT E PRITSHME </v>
      </c>
      <c r="J69" s="965">
        <f t="shared" si="22"/>
        <v>0</v>
      </c>
      <c r="K69" s="965">
        <f t="shared" si="22"/>
        <v>0</v>
      </c>
      <c r="L69" s="965">
        <f t="shared" si="22"/>
        <v>0</v>
      </c>
      <c r="M69" s="965">
        <f t="shared" si="22"/>
        <v>0</v>
      </c>
      <c r="N69" s="965">
        <f t="shared" si="22"/>
        <v>0</v>
      </c>
      <c r="O69" s="966">
        <f t="shared" si="22"/>
        <v>0</v>
      </c>
    </row>
    <row r="70" spans="1:15" ht="19.5" customHeight="1" x14ac:dyDescent="0.2">
      <c r="A70" s="211"/>
      <c r="B70" s="417">
        <f t="shared" ref="B70:G70" si="23">B16</f>
        <v>2019</v>
      </c>
      <c r="C70" s="417">
        <f t="shared" si="23"/>
        <v>2020</v>
      </c>
      <c r="D70" s="417">
        <f t="shared" si="23"/>
        <v>2021</v>
      </c>
      <c r="E70" s="251">
        <f t="shared" si="23"/>
        <v>2022</v>
      </c>
      <c r="F70" s="251">
        <f t="shared" si="23"/>
        <v>2023</v>
      </c>
      <c r="G70" s="251">
        <f t="shared" si="23"/>
        <v>2024</v>
      </c>
      <c r="H70" s="212"/>
      <c r="I70" s="414"/>
      <c r="J70" s="417">
        <f t="shared" ref="J70:O70" si="24">J16</f>
        <v>2019</v>
      </c>
      <c r="K70" s="417">
        <f t="shared" si="24"/>
        <v>2020</v>
      </c>
      <c r="L70" s="417">
        <f t="shared" si="24"/>
        <v>2021</v>
      </c>
      <c r="M70" s="251">
        <f t="shared" si="24"/>
        <v>2022</v>
      </c>
      <c r="N70" s="251">
        <f t="shared" si="24"/>
        <v>2023</v>
      </c>
      <c r="O70" s="251">
        <f t="shared" si="24"/>
        <v>2024</v>
      </c>
    </row>
    <row r="71" spans="1:15" s="10" customFormat="1" ht="12.75" x14ac:dyDescent="0.2">
      <c r="A71" s="418"/>
      <c r="B71" s="411"/>
      <c r="C71" s="411"/>
      <c r="D71" s="411"/>
      <c r="E71" s="412"/>
      <c r="F71" s="412"/>
      <c r="G71" s="413"/>
      <c r="H71" s="212"/>
      <c r="I71" s="410"/>
      <c r="J71" s="411"/>
      <c r="K71" s="411"/>
      <c r="L71" s="411"/>
      <c r="M71" s="412"/>
      <c r="N71" s="412"/>
      <c r="O71" s="413"/>
    </row>
    <row r="72" spans="1:15" ht="12.75" x14ac:dyDescent="0.2">
      <c r="A72" s="415" t="str">
        <f>A18</f>
        <v>SHPENZIME TË PRITSHME</v>
      </c>
      <c r="B72" s="345">
        <f>VLOOKUP(A67,'(C1) Shpenzimet vitet e kaluara'!A$9:O$177,5,FALSE)</f>
        <v>24563</v>
      </c>
      <c r="C72" s="345">
        <f>VLOOKUP(A67,'(C1) Shpenzimet vitet e kaluara'!A$9:O$177,9,FALSE)</f>
        <v>74584</v>
      </c>
      <c r="D72" s="345">
        <f>VLOOKUP(A67,'(C1) Shpenzimet vitet e kaluara'!A$9:O$177,13,FALSE)</f>
        <v>220155</v>
      </c>
      <c r="E72" s="416">
        <v>158455</v>
      </c>
      <c r="F72" s="416">
        <v>200086</v>
      </c>
      <c r="G72" s="416">
        <v>262584</v>
      </c>
      <c r="H72" s="131"/>
      <c r="I72" s="938" t="str">
        <f>I18</f>
        <v>VLERËSIM I ARDHURAVE NGA TARIFAT</v>
      </c>
      <c r="J72" s="939"/>
      <c r="K72" s="939"/>
      <c r="L72" s="939"/>
      <c r="M72" s="939"/>
      <c r="N72" s="939"/>
      <c r="O72" s="940"/>
    </row>
    <row r="73" spans="1:15" ht="12.75" x14ac:dyDescent="0.2">
      <c r="A73" s="125"/>
      <c r="B73" s="210"/>
      <c r="C73" s="126"/>
      <c r="D73" s="126"/>
      <c r="E73" s="10"/>
      <c r="F73" s="10"/>
      <c r="G73" s="133"/>
      <c r="H73" s="10"/>
      <c r="I73" s="137" t="str">
        <f>I19</f>
        <v>VLERËSIM I ARDHURAVE NGA TARIFAT</v>
      </c>
      <c r="J73" s="35">
        <f>VLOOKUP($A67,'(C1) Shpenzimet vitet e kaluara'!$A$9:$O$177,6,FALSE)</f>
        <v>0</v>
      </c>
      <c r="K73" s="35">
        <f>VLOOKUP($A67,'(C1) Shpenzimet vitet e kaluara'!$A$9:$O$177,10,FALSE)</f>
        <v>0</v>
      </c>
      <c r="L73" s="35">
        <f>VLOOKUP($A67,'(C1) Shpenzimet vitet e kaluara'!$A$9:$O$177,14,FALSE)</f>
        <v>0</v>
      </c>
      <c r="M73" s="37"/>
      <c r="N73" s="37"/>
      <c r="O73" s="37"/>
    </row>
    <row r="74" spans="1:15" ht="12.75" x14ac:dyDescent="0.2">
      <c r="A74" s="944" t="str">
        <f t="shared" ref="A74:G75" si="25">A20</f>
        <v>SHPENZIME TË PRITSHME</v>
      </c>
      <c r="B74" s="945">
        <f t="shared" si="25"/>
        <v>0</v>
      </c>
      <c r="C74" s="945">
        <f t="shared" si="25"/>
        <v>0</v>
      </c>
      <c r="D74" s="945">
        <f t="shared" si="25"/>
        <v>0</v>
      </c>
      <c r="E74" s="945">
        <f t="shared" si="25"/>
        <v>0</v>
      </c>
      <c r="F74" s="945">
        <f t="shared" si="25"/>
        <v>0</v>
      </c>
      <c r="G74" s="946">
        <f t="shared" si="25"/>
        <v>0</v>
      </c>
      <c r="H74" s="10"/>
    </row>
    <row r="75" spans="1:15" ht="12.75" customHeight="1" x14ac:dyDescent="0.2">
      <c r="A75" s="938" t="str">
        <f t="shared" si="25"/>
        <v>KOSTO DIREKTE PËR PROJEKTET DHE SHPENZIMET KAPITALE</v>
      </c>
      <c r="B75" s="939"/>
      <c r="C75" s="939"/>
      <c r="D75" s="939"/>
      <c r="E75" s="939"/>
      <c r="F75" s="939"/>
      <c r="G75" s="940"/>
      <c r="H75" s="31"/>
      <c r="I75" s="938" t="str">
        <f t="shared" ref="I75:I80" si="26">I22</f>
        <v>VLERËSIMI I TË ARDHURAVE ME DESTINACION</v>
      </c>
      <c r="J75" s="939"/>
      <c r="K75" s="939"/>
      <c r="L75" s="939"/>
      <c r="M75" s="939"/>
      <c r="N75" s="939"/>
      <c r="O75" s="940"/>
    </row>
    <row r="76" spans="1:15" ht="12.75" x14ac:dyDescent="0.2">
      <c r="A76" s="124" t="str">
        <f t="shared" ref="A76:D98" si="27">A22</f>
        <v>Pagat</v>
      </c>
      <c r="B76" s="941">
        <f t="shared" si="27"/>
        <v>600</v>
      </c>
      <c r="C76" s="942">
        <f t="shared" si="27"/>
        <v>0</v>
      </c>
      <c r="D76" s="943">
        <f t="shared" si="27"/>
        <v>0</v>
      </c>
      <c r="E76" s="129"/>
      <c r="F76" s="129"/>
      <c r="G76" s="129"/>
      <c r="H76" s="31"/>
      <c r="I76" s="390" t="str">
        <f t="shared" si="26"/>
        <v>Transferta e kushtëzuar</v>
      </c>
      <c r="J76" s="387"/>
      <c r="K76" s="389"/>
      <c r="L76" s="388"/>
      <c r="M76" s="416">
        <v>158455</v>
      </c>
      <c r="N76" s="416">
        <v>200086</v>
      </c>
      <c r="O76" s="416">
        <v>262584</v>
      </c>
    </row>
    <row r="77" spans="1:15" ht="12.75" x14ac:dyDescent="0.2">
      <c r="A77" s="124" t="str">
        <f t="shared" si="27"/>
        <v>Sigurimet Shoqërore</v>
      </c>
      <c r="B77" s="941">
        <f t="shared" si="27"/>
        <v>601</v>
      </c>
      <c r="C77" s="942">
        <f t="shared" si="27"/>
        <v>0</v>
      </c>
      <c r="D77" s="943">
        <f t="shared" si="27"/>
        <v>0</v>
      </c>
      <c r="E77" s="129"/>
      <c r="F77" s="129"/>
      <c r="G77" s="129"/>
      <c r="H77" s="31"/>
      <c r="I77" s="390" t="str">
        <f t="shared" si="26"/>
        <v>Trasferta Specifike</v>
      </c>
      <c r="J77" s="387"/>
      <c r="K77" s="389"/>
      <c r="L77" s="388"/>
      <c r="M77" s="128"/>
      <c r="N77" s="128"/>
      <c r="O77" s="132"/>
    </row>
    <row r="78" spans="1:15" ht="12.75" x14ac:dyDescent="0.2">
      <c r="A78" s="124" t="str">
        <f t="shared" si="27"/>
        <v>Mallra dhe shërbime</v>
      </c>
      <c r="B78" s="941">
        <f t="shared" si="27"/>
        <v>602</v>
      </c>
      <c r="C78" s="942">
        <f t="shared" si="27"/>
        <v>0</v>
      </c>
      <c r="D78" s="943">
        <f t="shared" si="27"/>
        <v>0</v>
      </c>
      <c r="E78" s="129"/>
      <c r="F78" s="129"/>
      <c r="G78" s="129"/>
      <c r="H78" s="53"/>
      <c r="I78" s="390" t="str">
        <f t="shared" si="26"/>
        <v>Trashëgimi me destinacion</v>
      </c>
      <c r="J78" s="387"/>
      <c r="K78" s="389"/>
      <c r="L78" s="388"/>
      <c r="M78" s="302">
        <f>VLOOKUP($A67,'(C4) Trashëgimi me destinacion'!$A$8:$F$168,4,FALSE)</f>
        <v>0</v>
      </c>
      <c r="N78" s="548">
        <v>0</v>
      </c>
      <c r="O78" s="548">
        <f>VLOOKUP($A67,'(C4) Trashëgimi me destinacion'!$A$8:$F$168,6,FALSE)</f>
        <v>0</v>
      </c>
    </row>
    <row r="79" spans="1:15" ht="12.75" x14ac:dyDescent="0.2">
      <c r="A79" s="124" t="str">
        <f t="shared" si="27"/>
        <v>Subvencione</v>
      </c>
      <c r="B79" s="941">
        <f t="shared" si="27"/>
        <v>603</v>
      </c>
      <c r="C79" s="942">
        <f t="shared" si="27"/>
        <v>0</v>
      </c>
      <c r="D79" s="943">
        <f t="shared" si="27"/>
        <v>0</v>
      </c>
      <c r="E79" s="129"/>
      <c r="F79" s="129"/>
      <c r="G79" s="129"/>
      <c r="H79" s="8"/>
      <c r="I79" s="390" t="str">
        <f t="shared" si="26"/>
        <v>Burime të tjera (përfshirë gjobat)</v>
      </c>
      <c r="J79" s="387"/>
      <c r="K79" s="389"/>
      <c r="L79" s="388"/>
      <c r="M79" s="128"/>
      <c r="N79" s="128"/>
      <c r="O79" s="132"/>
    </row>
    <row r="80" spans="1:15" ht="12.75" x14ac:dyDescent="0.2">
      <c r="A80" s="124" t="str">
        <f t="shared" si="27"/>
        <v>Të tjera transferta korrente të brendshme</v>
      </c>
      <c r="B80" s="941">
        <f t="shared" si="27"/>
        <v>604</v>
      </c>
      <c r="C80" s="942">
        <f t="shared" si="27"/>
        <v>0</v>
      </c>
      <c r="D80" s="943">
        <f t="shared" si="27"/>
        <v>0</v>
      </c>
      <c r="E80" s="129"/>
      <c r="F80" s="129"/>
      <c r="G80" s="129"/>
      <c r="H80" s="53"/>
      <c r="I80" s="409" t="str">
        <f t="shared" si="26"/>
        <v>VLERËSIMI I TË ARDHURAVE ME DESTINACION</v>
      </c>
      <c r="J80" s="35">
        <f>VLOOKUP($A67,'(C1) Shpenzimet vitet e kaluara'!$A$9:$O$177,7,FALSE)</f>
        <v>24561</v>
      </c>
      <c r="K80" s="35">
        <f>VLOOKUP($A67,'(C1) Shpenzimet vitet e kaluara'!$A$9:$O$177,11,FALSE)</f>
        <v>60390</v>
      </c>
      <c r="L80" s="35">
        <f>VLOOKUP($A67,'(C1) Shpenzimet vitet e kaluara'!$A$9:$O$177,15,FALSE)</f>
        <v>220155</v>
      </c>
      <c r="M80" s="129">
        <f>SUM(M76:M79)</f>
        <v>158455</v>
      </c>
      <c r="N80" s="129">
        <f t="shared" ref="N80:O80" si="28">SUM(N76:N79)</f>
        <v>200086</v>
      </c>
      <c r="O80" s="129">
        <f t="shared" si="28"/>
        <v>262584</v>
      </c>
    </row>
    <row r="81" spans="1:15" ht="12.75" x14ac:dyDescent="0.2">
      <c r="A81" s="124" t="str">
        <f t="shared" si="27"/>
        <v>Transferta korrente të huaja</v>
      </c>
      <c r="B81" s="941">
        <f t="shared" si="27"/>
        <v>605</v>
      </c>
      <c r="C81" s="942">
        <f t="shared" si="27"/>
        <v>0</v>
      </c>
      <c r="D81" s="943">
        <f t="shared" si="27"/>
        <v>0</v>
      </c>
      <c r="E81" s="129"/>
      <c r="F81" s="129"/>
      <c r="G81" s="129"/>
      <c r="H81" s="53"/>
    </row>
    <row r="82" spans="1:15" ht="12.75" x14ac:dyDescent="0.2">
      <c r="A82" s="124" t="str">
        <f t="shared" si="27"/>
        <v>Transferta për Buxhetet Familiare dhe Individët</v>
      </c>
      <c r="B82" s="941">
        <f t="shared" si="27"/>
        <v>606</v>
      </c>
      <c r="C82" s="942">
        <f t="shared" si="27"/>
        <v>0</v>
      </c>
      <c r="D82" s="943">
        <f t="shared" si="27"/>
        <v>0</v>
      </c>
      <c r="E82" s="129"/>
      <c r="F82" s="129"/>
      <c r="G82" s="129"/>
      <c r="H82" s="53"/>
      <c r="I82" s="137" t="str">
        <f>I29</f>
        <v xml:space="preserve">TË ARDHURAT E PRITSHME </v>
      </c>
      <c r="J82" s="34">
        <f>J73+J80</f>
        <v>24561</v>
      </c>
      <c r="K82" s="34">
        <f>K73+K80</f>
        <v>60390</v>
      </c>
      <c r="L82" s="34">
        <f>L73+L80</f>
        <v>220155</v>
      </c>
      <c r="M82" s="129">
        <f>M80+M73</f>
        <v>158455</v>
      </c>
      <c r="N82" s="129">
        <f>N80+N73</f>
        <v>200086</v>
      </c>
      <c r="O82" s="129">
        <f>O80+O73</f>
        <v>262584</v>
      </c>
    </row>
    <row r="83" spans="1:15" ht="12.75" x14ac:dyDescent="0.2">
      <c r="A83" s="124" t="str">
        <f t="shared" si="27"/>
        <v>Shpenzimet kapitale</v>
      </c>
      <c r="B83" s="941" t="str">
        <f t="shared" si="27"/>
        <v>230 / 231</v>
      </c>
      <c r="C83" s="942">
        <f t="shared" si="27"/>
        <v>0</v>
      </c>
      <c r="D83" s="943">
        <f t="shared" si="27"/>
        <v>0</v>
      </c>
      <c r="E83" s="416">
        <v>158455</v>
      </c>
      <c r="F83" s="416">
        <v>200086</v>
      </c>
      <c r="G83" s="416">
        <v>262584</v>
      </c>
      <c r="H83" s="53"/>
    </row>
    <row r="84" spans="1:15" ht="12.75" x14ac:dyDescent="0.2">
      <c r="A84" s="124" t="str">
        <f t="shared" si="27"/>
        <v>Rezerva</v>
      </c>
      <c r="B84" s="941">
        <f t="shared" si="27"/>
        <v>609</v>
      </c>
      <c r="C84" s="942">
        <f t="shared" si="27"/>
        <v>0</v>
      </c>
      <c r="D84" s="943">
        <f t="shared" si="27"/>
        <v>0</v>
      </c>
      <c r="E84" s="129"/>
      <c r="F84" s="129"/>
      <c r="G84" s="129"/>
      <c r="H84" s="53"/>
    </row>
    <row r="85" spans="1:15" ht="12.75" x14ac:dyDescent="0.2">
      <c r="A85" s="124" t="str">
        <f t="shared" si="27"/>
        <v>Interesa per kredi direkte ose bono</v>
      </c>
      <c r="B85" s="941">
        <f t="shared" si="27"/>
        <v>650</v>
      </c>
      <c r="C85" s="942">
        <f t="shared" si="27"/>
        <v>0</v>
      </c>
      <c r="D85" s="943">
        <f t="shared" si="27"/>
        <v>0</v>
      </c>
      <c r="E85" s="129"/>
      <c r="F85" s="129"/>
      <c r="G85" s="129"/>
      <c r="H85" s="53"/>
    </row>
    <row r="86" spans="1:15" ht="12.75" x14ac:dyDescent="0.2">
      <c r="A86" s="124" t="str">
        <f t="shared" si="27"/>
        <v>Të tjera</v>
      </c>
      <c r="B86" s="941" t="str">
        <f t="shared" si="27"/>
        <v>69 / ?</v>
      </c>
      <c r="C86" s="942">
        <f t="shared" si="27"/>
        <v>0</v>
      </c>
      <c r="D86" s="943">
        <f t="shared" si="27"/>
        <v>0</v>
      </c>
      <c r="E86" s="129"/>
      <c r="F86" s="129"/>
      <c r="G86" s="129"/>
      <c r="H86" s="53"/>
      <c r="I86" s="947" t="str">
        <f t="shared" ref="I86:O87" si="29">I32</f>
        <v>SHUMA E KËRKUAR NETO</v>
      </c>
      <c r="J86" s="948">
        <f t="shared" si="29"/>
        <v>0</v>
      </c>
      <c r="K86" s="948">
        <f t="shared" si="29"/>
        <v>0</v>
      </c>
      <c r="L86" s="948">
        <f t="shared" si="29"/>
        <v>0</v>
      </c>
      <c r="M86" s="948">
        <f t="shared" si="29"/>
        <v>0</v>
      </c>
      <c r="N86" s="948">
        <f t="shared" si="29"/>
        <v>0</v>
      </c>
      <c r="O86" s="949">
        <f t="shared" si="29"/>
        <v>0</v>
      </c>
    </row>
    <row r="87" spans="1:15" ht="12" customHeight="1" x14ac:dyDescent="0.2">
      <c r="A87" s="306" t="str">
        <f t="shared" si="27"/>
        <v>KOSTO DIREKTE PËR PROJEKTET DHE SHPENZIMET KAPITALE</v>
      </c>
      <c r="B87" s="941">
        <f t="shared" si="27"/>
        <v>0</v>
      </c>
      <c r="C87" s="942">
        <f t="shared" si="27"/>
        <v>0</v>
      </c>
      <c r="D87" s="943">
        <f t="shared" si="27"/>
        <v>0</v>
      </c>
      <c r="E87" s="129">
        <f>SUM(E76:E86)</f>
        <v>158455</v>
      </c>
      <c r="F87" s="129">
        <f t="shared" ref="F87:G87" si="30">SUM(F76:F86)</f>
        <v>200086</v>
      </c>
      <c r="G87" s="129">
        <f t="shared" si="30"/>
        <v>262584</v>
      </c>
      <c r="H87" s="53"/>
      <c r="I87" s="950">
        <f t="shared" si="29"/>
        <v>0</v>
      </c>
      <c r="J87" s="951">
        <f t="shared" si="29"/>
        <v>0</v>
      </c>
      <c r="K87" s="951">
        <f t="shared" si="29"/>
        <v>0</v>
      </c>
      <c r="L87" s="951">
        <f t="shared" si="29"/>
        <v>0</v>
      </c>
      <c r="M87" s="951">
        <f t="shared" si="29"/>
        <v>0</v>
      </c>
      <c r="N87" s="951">
        <f t="shared" si="29"/>
        <v>0</v>
      </c>
      <c r="O87" s="952">
        <f t="shared" si="29"/>
        <v>0</v>
      </c>
    </row>
    <row r="88" spans="1:15" ht="12.75" x14ac:dyDescent="0.2">
      <c r="A88" s="938" t="str">
        <f t="shared" si="27"/>
        <v>SHPENZIME KORRENTE</v>
      </c>
      <c r="B88" s="939">
        <f t="shared" si="27"/>
        <v>0</v>
      </c>
      <c r="C88" s="939">
        <f t="shared" si="27"/>
        <v>0</v>
      </c>
      <c r="D88" s="939">
        <f t="shared" si="27"/>
        <v>0</v>
      </c>
      <c r="E88" s="939">
        <f>E34</f>
        <v>0</v>
      </c>
      <c r="F88" s="939">
        <f>F34</f>
        <v>0</v>
      </c>
      <c r="G88" s="940">
        <f>G34</f>
        <v>0</v>
      </c>
      <c r="H88" s="53"/>
      <c r="I88" s="17" t="str">
        <f>I34</f>
        <v>SHUMA E KËRKUAR NETO</v>
      </c>
      <c r="J88" s="18">
        <f t="shared" ref="J88:O88" si="31">B72-J82</f>
        <v>2</v>
      </c>
      <c r="K88" s="18">
        <f t="shared" si="31"/>
        <v>14194</v>
      </c>
      <c r="L88" s="18">
        <f t="shared" si="31"/>
        <v>0</v>
      </c>
      <c r="M88" s="18">
        <f t="shared" si="31"/>
        <v>0</v>
      </c>
      <c r="N88" s="18">
        <f t="shared" si="31"/>
        <v>0</v>
      </c>
      <c r="O88" s="18">
        <f t="shared" si="31"/>
        <v>0</v>
      </c>
    </row>
    <row r="89" spans="1:15" ht="12.75" x14ac:dyDescent="0.2">
      <c r="A89" s="124" t="str">
        <f t="shared" si="27"/>
        <v>Pagat</v>
      </c>
      <c r="B89" s="941">
        <f t="shared" si="27"/>
        <v>600</v>
      </c>
      <c r="C89" s="942">
        <f t="shared" si="27"/>
        <v>0</v>
      </c>
      <c r="D89" s="943">
        <f t="shared" si="27"/>
        <v>0</v>
      </c>
      <c r="E89" s="37"/>
      <c r="F89" s="37"/>
      <c r="G89" s="37"/>
      <c r="H89" s="53"/>
      <c r="I89" s="53"/>
      <c r="J89" s="53"/>
      <c r="K89" s="53"/>
      <c r="L89" s="14"/>
      <c r="M89" s="54"/>
    </row>
    <row r="90" spans="1:15" ht="12.75" x14ac:dyDescent="0.2">
      <c r="A90" s="124" t="str">
        <f t="shared" si="27"/>
        <v>Sigurimet Shoqërore</v>
      </c>
      <c r="B90" s="941">
        <f t="shared" si="27"/>
        <v>601</v>
      </c>
      <c r="C90" s="942">
        <f t="shared" si="27"/>
        <v>0</v>
      </c>
      <c r="D90" s="943">
        <f t="shared" si="27"/>
        <v>0</v>
      </c>
      <c r="E90" s="37"/>
      <c r="F90" s="37"/>
      <c r="G90" s="37"/>
      <c r="H90" s="53"/>
    </row>
    <row r="91" spans="1:15" ht="12.75" x14ac:dyDescent="0.2">
      <c r="A91" s="124" t="str">
        <f t="shared" si="27"/>
        <v>Mallra dhe shërbime</v>
      </c>
      <c r="B91" s="941">
        <f t="shared" si="27"/>
        <v>602</v>
      </c>
      <c r="C91" s="942">
        <f t="shared" si="27"/>
        <v>0</v>
      </c>
      <c r="D91" s="943">
        <f t="shared" si="27"/>
        <v>0</v>
      </c>
      <c r="E91" s="37"/>
      <c r="F91" s="37"/>
      <c r="G91" s="37"/>
      <c r="H91" s="53"/>
      <c r="I91" s="252" t="str">
        <f>I37</f>
        <v>Angazhimet</v>
      </c>
      <c r="J91" s="1002" t="str">
        <f>J37</f>
        <v>Vlera Totale për Aktivitet</v>
      </c>
      <c r="K91" s="1003"/>
      <c r="L91" s="1004"/>
      <c r="M91" s="129">
        <f>VLOOKUP($A67,'(C5) Angazhimet'!$A$8:$F$168,4,FALSE)</f>
        <v>0</v>
      </c>
      <c r="N91" s="129">
        <f>VLOOKUP($A67,'(C5) Angazhimet'!$A$8:$F$168,5,FALSE)</f>
        <v>0</v>
      </c>
      <c r="O91" s="129">
        <f>VLOOKUP($A67,'(C5) Angazhimet'!$A$8:$F$168,6,FALSE)</f>
        <v>0</v>
      </c>
    </row>
    <row r="92" spans="1:15" ht="12.75" x14ac:dyDescent="0.2">
      <c r="A92" s="124" t="str">
        <f t="shared" si="27"/>
        <v>Subvencione</v>
      </c>
      <c r="B92" s="941">
        <f t="shared" si="27"/>
        <v>603</v>
      </c>
      <c r="C92" s="942">
        <f t="shared" si="27"/>
        <v>0</v>
      </c>
      <c r="D92" s="943">
        <f t="shared" si="27"/>
        <v>0</v>
      </c>
      <c r="E92" s="37"/>
      <c r="F92" s="37"/>
      <c r="G92" s="37"/>
      <c r="H92" s="53"/>
      <c r="I92" s="318" t="str">
        <f>I38</f>
        <v>Qëllime</v>
      </c>
      <c r="J92" s="1002" t="str">
        <f>J38</f>
        <v>Shpenzimet kapitale</v>
      </c>
      <c r="K92" s="1003"/>
      <c r="L92" s="1004"/>
      <c r="M92" s="128"/>
      <c r="N92" s="128"/>
      <c r="O92" s="132"/>
    </row>
    <row r="93" spans="1:15" ht="12.75" x14ac:dyDescent="0.2">
      <c r="A93" s="124" t="str">
        <f t="shared" si="27"/>
        <v>Të tjera transferta korrente të brendshme</v>
      </c>
      <c r="B93" s="941">
        <f t="shared" si="27"/>
        <v>604</v>
      </c>
      <c r="C93" s="942">
        <f t="shared" si="27"/>
        <v>0</v>
      </c>
      <c r="D93" s="943">
        <f t="shared" si="27"/>
        <v>0</v>
      </c>
      <c r="E93" s="37"/>
      <c r="F93" s="37"/>
      <c r="G93" s="37"/>
      <c r="H93" s="53"/>
      <c r="I93" s="315"/>
      <c r="J93" s="1002" t="str">
        <f>J39</f>
        <v>Mallra dhe shërbime</v>
      </c>
      <c r="K93" s="1003"/>
      <c r="L93" s="1004"/>
      <c r="M93" s="128"/>
      <c r="N93" s="128"/>
      <c r="O93" s="132"/>
    </row>
    <row r="94" spans="1:15" ht="12.75" x14ac:dyDescent="0.2">
      <c r="A94" s="124" t="str">
        <f t="shared" si="27"/>
        <v>Transferta korrente të huaja</v>
      </c>
      <c r="B94" s="941">
        <f t="shared" si="27"/>
        <v>605</v>
      </c>
      <c r="C94" s="942">
        <f t="shared" si="27"/>
        <v>0</v>
      </c>
      <c r="D94" s="943">
        <f t="shared" si="27"/>
        <v>0</v>
      </c>
      <c r="E94" s="37"/>
      <c r="F94" s="37"/>
      <c r="G94" s="37"/>
      <c r="H94" s="53"/>
      <c r="I94" s="315"/>
      <c r="J94" s="1002" t="str">
        <f>J40</f>
        <v>Qëllime të mëtejshme</v>
      </c>
      <c r="K94" s="1003"/>
      <c r="L94" s="1004"/>
      <c r="M94" s="128"/>
      <c r="N94" s="128"/>
      <c r="O94" s="132"/>
    </row>
    <row r="95" spans="1:15" ht="12.75" x14ac:dyDescent="0.2">
      <c r="A95" s="124" t="str">
        <f t="shared" si="27"/>
        <v>Transferta për Buxhetet Familiare dhe Individët</v>
      </c>
      <c r="B95" s="941">
        <f t="shared" si="27"/>
        <v>606</v>
      </c>
      <c r="C95" s="942">
        <f t="shared" si="27"/>
        <v>0</v>
      </c>
      <c r="D95" s="943">
        <f t="shared" si="27"/>
        <v>0</v>
      </c>
      <c r="E95" s="37"/>
      <c r="F95" s="37"/>
      <c r="G95" s="37"/>
      <c r="H95" s="53"/>
      <c r="I95" s="315"/>
      <c r="J95" s="998"/>
      <c r="K95" s="998"/>
      <c r="L95" s="998"/>
      <c r="M95" s="344" t="str">
        <f>IF(SUM(M92:M94)=M91,"OK","STOP")</f>
        <v>OK</v>
      </c>
      <c r="N95" s="344" t="str">
        <f>IF(SUM(N92:N94)=N91,"OK","STOP")</f>
        <v>OK</v>
      </c>
      <c r="O95" s="344" t="str">
        <f>IF(SUM(O92:O94)=O91,"OK","STOP")</f>
        <v>OK</v>
      </c>
    </row>
    <row r="96" spans="1:15" ht="12.75" x14ac:dyDescent="0.2">
      <c r="A96" s="648" t="str">
        <f t="shared" si="27"/>
        <v>Shpenzimet kapitale</v>
      </c>
      <c r="B96" s="968" t="str">
        <f t="shared" si="27"/>
        <v>230 / 231</v>
      </c>
      <c r="C96" s="969">
        <f t="shared" si="27"/>
        <v>0</v>
      </c>
      <c r="D96" s="970">
        <f t="shared" si="27"/>
        <v>0</v>
      </c>
      <c r="E96" s="129"/>
      <c r="F96" s="129"/>
      <c r="G96" s="129"/>
      <c r="H96" s="53"/>
      <c r="I96" s="421" t="str">
        <f>I43</f>
        <v>Shpjegimet teknike</v>
      </c>
      <c r="J96" s="10"/>
      <c r="K96" s="10"/>
      <c r="L96" s="10"/>
      <c r="M96" s="10"/>
      <c r="N96" s="10"/>
      <c r="O96" s="10"/>
    </row>
    <row r="97" spans="1:15" ht="12.75" x14ac:dyDescent="0.2">
      <c r="A97" s="124" t="str">
        <f t="shared" si="27"/>
        <v>Rezerva</v>
      </c>
      <c r="B97" s="941">
        <f t="shared" si="27"/>
        <v>609</v>
      </c>
      <c r="C97" s="942">
        <f t="shared" si="27"/>
        <v>0</v>
      </c>
      <c r="D97" s="943">
        <f t="shared" si="27"/>
        <v>0</v>
      </c>
      <c r="E97" s="37"/>
      <c r="F97" s="37"/>
      <c r="G97" s="37"/>
      <c r="H97" s="53"/>
      <c r="I97" s="419">
        <f>M70</f>
        <v>2022</v>
      </c>
      <c r="J97" s="983"/>
      <c r="K97" s="984"/>
      <c r="L97" s="984"/>
      <c r="M97" s="984"/>
      <c r="N97" s="984"/>
      <c r="O97" s="985"/>
    </row>
    <row r="98" spans="1:15" ht="12.75" x14ac:dyDescent="0.2">
      <c r="A98" s="124" t="str">
        <f t="shared" si="27"/>
        <v>Interesa per kredi direkte ose bono</v>
      </c>
      <c r="B98" s="971">
        <f t="shared" si="27"/>
        <v>650</v>
      </c>
      <c r="C98" s="972">
        <f t="shared" si="27"/>
        <v>0</v>
      </c>
      <c r="D98" s="973">
        <f t="shared" si="27"/>
        <v>0</v>
      </c>
      <c r="E98" s="37"/>
      <c r="F98" s="37"/>
      <c r="G98" s="37"/>
      <c r="H98" s="53"/>
      <c r="I98" s="420"/>
      <c r="J98" s="986"/>
      <c r="K98" s="987"/>
      <c r="L98" s="987"/>
      <c r="M98" s="987"/>
      <c r="N98" s="987"/>
      <c r="O98" s="988"/>
    </row>
    <row r="99" spans="1:15" ht="12.75" x14ac:dyDescent="0.2">
      <c r="A99" s="252" t="str">
        <f>A45</f>
        <v>Të tjera</v>
      </c>
      <c r="B99" s="941" t="str">
        <f>B45</f>
        <v>69 / ?</v>
      </c>
      <c r="C99" s="942">
        <f>C45</f>
        <v>0</v>
      </c>
      <c r="D99" s="439" t="str">
        <f>IF(OR(E99&lt;0,F99&lt;0,G99&lt;0),"STOP","OK!")</f>
        <v>OK!</v>
      </c>
      <c r="E99" s="130">
        <f>-E87+E72-(SUM(E89:E98))</f>
        <v>0</v>
      </c>
      <c r="F99" s="308">
        <f t="shared" ref="F99:G99" si="32">-F87+F72-(SUM(F89:F98))</f>
        <v>0</v>
      </c>
      <c r="G99" s="308">
        <f t="shared" si="32"/>
        <v>0</v>
      </c>
      <c r="H99" s="53"/>
      <c r="I99" s="419">
        <f>N70</f>
        <v>2023</v>
      </c>
      <c r="J99" s="983"/>
      <c r="K99" s="984"/>
      <c r="L99" s="984"/>
      <c r="M99" s="984"/>
      <c r="N99" s="984"/>
      <c r="O99" s="985"/>
    </row>
    <row r="100" spans="1:15" ht="12.75" x14ac:dyDescent="0.2">
      <c r="A100" s="124" t="str">
        <f>A46</f>
        <v>SHPENZIME KORRENTE</v>
      </c>
      <c r="B100" s="974"/>
      <c r="C100" s="975"/>
      <c r="D100" s="976"/>
      <c r="E100" s="129">
        <f>SUM(E89:E99)</f>
        <v>0</v>
      </c>
      <c r="F100" s="129">
        <f t="shared" ref="F100:G100" si="33">SUM(F89:F99)</f>
        <v>0</v>
      </c>
      <c r="G100" s="129">
        <f t="shared" si="33"/>
        <v>0</v>
      </c>
      <c r="H100" s="53"/>
      <c r="I100" s="420"/>
      <c r="J100" s="989"/>
      <c r="K100" s="990"/>
      <c r="L100" s="990"/>
      <c r="M100" s="990"/>
      <c r="N100" s="990"/>
      <c r="O100" s="991"/>
    </row>
    <row r="101" spans="1:15" ht="12.75" x14ac:dyDescent="0.2">
      <c r="A101" s="125"/>
      <c r="B101" s="210"/>
      <c r="C101" s="126"/>
      <c r="D101" s="126"/>
      <c r="E101" s="10"/>
      <c r="F101" s="10"/>
      <c r="G101" s="133"/>
      <c r="H101" s="53"/>
      <c r="I101" s="419">
        <f>O70</f>
        <v>2024</v>
      </c>
      <c r="J101" s="983"/>
      <c r="K101" s="984"/>
      <c r="L101" s="984"/>
      <c r="M101" s="984"/>
      <c r="N101" s="984"/>
      <c r="O101" s="985"/>
    </row>
    <row r="102" spans="1:15" ht="12.75" x14ac:dyDescent="0.2">
      <c r="A102" s="137" t="str">
        <f>A48</f>
        <v>SHPENZIME TË PRITSHME</v>
      </c>
      <c r="B102" s="34">
        <f>B72</f>
        <v>24563</v>
      </c>
      <c r="C102" s="34">
        <f t="shared" ref="C102:D102" si="34">C72</f>
        <v>74584</v>
      </c>
      <c r="D102" s="34">
        <f t="shared" si="34"/>
        <v>220155</v>
      </c>
      <c r="E102" s="129">
        <f>E87+E100</f>
        <v>158455</v>
      </c>
      <c r="F102" s="129">
        <f>F87+F100</f>
        <v>200086</v>
      </c>
      <c r="G102" s="129">
        <f t="shared" ref="G102" si="35">G87+G100</f>
        <v>262584</v>
      </c>
      <c r="H102" s="53"/>
      <c r="I102" s="420"/>
      <c r="J102" s="989"/>
      <c r="K102" s="990"/>
      <c r="L102" s="990"/>
      <c r="M102" s="990"/>
      <c r="N102" s="990"/>
      <c r="O102" s="991"/>
    </row>
    <row r="105" spans="1:15" ht="17.25" customHeight="1" x14ac:dyDescent="0.2">
      <c r="A105" s="213" t="str">
        <f t="shared" ref="A105:O105" si="36">A66</f>
        <v>Nënfunksioni 16</v>
      </c>
      <c r="B105" s="937" t="str">
        <f t="shared" si="36"/>
        <v>063 Furnizimi me ujë</v>
      </c>
      <c r="C105" s="937">
        <f t="shared" si="36"/>
        <v>0</v>
      </c>
      <c r="D105" s="937">
        <f t="shared" si="36"/>
        <v>0</v>
      </c>
      <c r="E105" s="937">
        <f t="shared" si="36"/>
        <v>0</v>
      </c>
      <c r="F105" s="937">
        <f t="shared" si="36"/>
        <v>0</v>
      </c>
      <c r="G105" s="937">
        <f t="shared" si="36"/>
        <v>0</v>
      </c>
      <c r="H105" s="937">
        <f t="shared" si="36"/>
        <v>0</v>
      </c>
      <c r="I105" s="937">
        <f t="shared" si="36"/>
        <v>0</v>
      </c>
      <c r="J105" s="937">
        <f t="shared" si="36"/>
        <v>0</v>
      </c>
      <c r="K105" s="937">
        <f t="shared" si="36"/>
        <v>0</v>
      </c>
      <c r="L105" s="937">
        <f t="shared" si="36"/>
        <v>0</v>
      </c>
      <c r="M105" s="937">
        <f t="shared" si="36"/>
        <v>0</v>
      </c>
      <c r="N105" s="937">
        <f t="shared" si="36"/>
        <v>0</v>
      </c>
      <c r="O105" s="937">
        <f t="shared" si="36"/>
        <v>0</v>
      </c>
    </row>
    <row r="106" spans="1:15" ht="17.25" customHeight="1" x14ac:dyDescent="0.2">
      <c r="A106" s="276" t="str">
        <f>A7</f>
        <v>Programi 16b</v>
      </c>
      <c r="B106" s="937">
        <f>C7</f>
        <v>0</v>
      </c>
      <c r="C106" s="937" t="e">
        <f>#REF!</f>
        <v>#REF!</v>
      </c>
      <c r="D106" s="937" t="e">
        <f>#REF!</f>
        <v>#REF!</v>
      </c>
      <c r="E106" s="937" t="e">
        <f>#REF!</f>
        <v>#REF!</v>
      </c>
      <c r="F106" s="937" t="e">
        <f>#REF!</f>
        <v>#REF!</v>
      </c>
      <c r="G106" s="937" t="e">
        <f>#REF!</f>
        <v>#REF!</v>
      </c>
      <c r="H106" s="937" t="e">
        <f>#REF!</f>
        <v>#REF!</v>
      </c>
      <c r="I106" s="937" t="e">
        <f>#REF!</f>
        <v>#REF!</v>
      </c>
      <c r="J106" s="937" t="e">
        <f>#REF!</f>
        <v>#REF!</v>
      </c>
      <c r="K106" s="937" t="e">
        <f>#REF!</f>
        <v>#REF!</v>
      </c>
      <c r="L106" s="937" t="e">
        <f>#REF!</f>
        <v>#REF!</v>
      </c>
      <c r="M106" s="937" t="e">
        <f>#REF!</f>
        <v>#REF!</v>
      </c>
      <c r="N106" s="937" t="e">
        <f>#REF!</f>
        <v>#REF!</v>
      </c>
      <c r="O106" s="937" t="e">
        <f>#REF!</f>
        <v>#REF!</v>
      </c>
    </row>
    <row r="107" spans="1:15" ht="17.25" customHeight="1" x14ac:dyDescent="0.2">
      <c r="A107" s="646">
        <f>'(B3) Struktura Funksionale'!B86</f>
        <v>0</v>
      </c>
      <c r="B107" s="568"/>
      <c r="C107" s="568"/>
      <c r="D107" s="568"/>
      <c r="E107" s="568"/>
      <c r="F107" s="568"/>
      <c r="G107" s="568"/>
      <c r="H107" s="568"/>
      <c r="I107" s="568"/>
      <c r="J107" s="568"/>
      <c r="K107" s="568"/>
      <c r="L107" s="568"/>
      <c r="M107" s="568"/>
      <c r="N107" s="568"/>
      <c r="O107" s="569"/>
    </row>
    <row r="108" spans="1:15" ht="24.75" customHeight="1" x14ac:dyDescent="0.2">
      <c r="A108" s="964" t="str">
        <f t="shared" ref="A108:G108" si="37">A69</f>
        <v>SHPENZIME TË PRITSHME</v>
      </c>
      <c r="B108" s="965">
        <f t="shared" si="37"/>
        <v>0</v>
      </c>
      <c r="C108" s="965">
        <f t="shared" si="37"/>
        <v>0</v>
      </c>
      <c r="D108" s="965">
        <f t="shared" si="37"/>
        <v>0</v>
      </c>
      <c r="E108" s="965">
        <f t="shared" si="37"/>
        <v>0</v>
      </c>
      <c r="F108" s="965">
        <f t="shared" si="37"/>
        <v>0</v>
      </c>
      <c r="G108" s="966">
        <f t="shared" si="37"/>
        <v>0</v>
      </c>
      <c r="H108" s="131"/>
      <c r="I108" s="967" t="str">
        <f t="shared" ref="I108:O108" si="38">I69</f>
        <v xml:space="preserve">TË ARDHURAT E PRITSHME </v>
      </c>
      <c r="J108" s="965">
        <f t="shared" si="38"/>
        <v>0</v>
      </c>
      <c r="K108" s="965">
        <f t="shared" si="38"/>
        <v>0</v>
      </c>
      <c r="L108" s="965">
        <f t="shared" si="38"/>
        <v>0</v>
      </c>
      <c r="M108" s="965">
        <f t="shared" si="38"/>
        <v>0</v>
      </c>
      <c r="N108" s="965">
        <f t="shared" si="38"/>
        <v>0</v>
      </c>
      <c r="O108" s="966">
        <f t="shared" si="38"/>
        <v>0</v>
      </c>
    </row>
    <row r="109" spans="1:15" ht="21" customHeight="1" x14ac:dyDescent="0.2">
      <c r="A109" s="211"/>
      <c r="B109" s="417">
        <f t="shared" ref="B109:G109" si="39">B70</f>
        <v>2019</v>
      </c>
      <c r="C109" s="417">
        <f t="shared" si="39"/>
        <v>2020</v>
      </c>
      <c r="D109" s="417">
        <f t="shared" si="39"/>
        <v>2021</v>
      </c>
      <c r="E109" s="251">
        <f t="shared" si="39"/>
        <v>2022</v>
      </c>
      <c r="F109" s="251">
        <f t="shared" si="39"/>
        <v>2023</v>
      </c>
      <c r="G109" s="251">
        <f t="shared" si="39"/>
        <v>2024</v>
      </c>
      <c r="H109" s="212"/>
      <c r="I109" s="414"/>
      <c r="J109" s="417">
        <f t="shared" ref="J109:O109" si="40">J70</f>
        <v>2019</v>
      </c>
      <c r="K109" s="417">
        <f t="shared" si="40"/>
        <v>2020</v>
      </c>
      <c r="L109" s="417">
        <f t="shared" si="40"/>
        <v>2021</v>
      </c>
      <c r="M109" s="251">
        <f t="shared" si="40"/>
        <v>2022</v>
      </c>
      <c r="N109" s="251">
        <f t="shared" si="40"/>
        <v>2023</v>
      </c>
      <c r="O109" s="251">
        <f t="shared" si="40"/>
        <v>2024</v>
      </c>
    </row>
    <row r="110" spans="1:15" ht="12.75" x14ac:dyDescent="0.2">
      <c r="A110" s="423"/>
      <c r="B110" s="391"/>
      <c r="C110" s="425"/>
      <c r="D110" s="426"/>
      <c r="E110" s="349"/>
      <c r="F110" s="349"/>
      <c r="G110" s="350"/>
      <c r="H110" s="131"/>
      <c r="I110" s="423"/>
      <c r="J110" s="424"/>
      <c r="K110" s="347"/>
      <c r="L110" s="348"/>
      <c r="M110" s="349"/>
      <c r="N110" s="349"/>
      <c r="O110" s="350"/>
    </row>
    <row r="111" spans="1:15" ht="12.75" x14ac:dyDescent="0.2">
      <c r="A111" s="137" t="str">
        <f>A72</f>
        <v>SHPENZIME TË PRITSHME</v>
      </c>
      <c r="B111" s="34">
        <f>VLOOKUP(A106,'(C1) Shpenzimet vitet e kaluara'!A$9:O$177,5,FALSE)</f>
        <v>0</v>
      </c>
      <c r="C111" s="34">
        <f>VLOOKUP(A106,'(C1) Shpenzimet vitet e kaluara'!A$9:O$177,9,FALSE)</f>
        <v>0</v>
      </c>
      <c r="D111" s="34">
        <f>VLOOKUP(A106,'(C1) Shpenzimet vitet e kaluara'!A$9:O$177,13,FALSE)</f>
        <v>0</v>
      </c>
      <c r="E111" s="416"/>
      <c r="F111" s="416"/>
      <c r="G111" s="416"/>
      <c r="H111" s="131"/>
      <c r="I111" s="938" t="str">
        <f t="shared" ref="I111:O111" si="41">I72</f>
        <v>VLERËSIM I ARDHURAVE NGA TARIFAT</v>
      </c>
      <c r="J111" s="939">
        <f t="shared" si="41"/>
        <v>0</v>
      </c>
      <c r="K111" s="939">
        <f t="shared" si="41"/>
        <v>0</v>
      </c>
      <c r="L111" s="939">
        <f t="shared" si="41"/>
        <v>0</v>
      </c>
      <c r="M111" s="939">
        <f t="shared" si="41"/>
        <v>0</v>
      </c>
      <c r="N111" s="939">
        <f t="shared" si="41"/>
        <v>0</v>
      </c>
      <c r="O111" s="940">
        <f t="shared" si="41"/>
        <v>0</v>
      </c>
    </row>
    <row r="112" spans="1:15" ht="12.75" x14ac:dyDescent="0.2">
      <c r="A112" s="125"/>
      <c r="B112" s="210"/>
      <c r="C112" s="126"/>
      <c r="D112" s="126"/>
      <c r="E112" s="10"/>
      <c r="F112" s="10"/>
      <c r="G112" s="133"/>
      <c r="H112" s="10"/>
      <c r="I112" s="137" t="str">
        <f>I73</f>
        <v>VLERËSIM I ARDHURAVE NGA TARIFAT</v>
      </c>
      <c r="J112" s="35">
        <f>VLOOKUP($A106,'(C1) Shpenzimet vitet e kaluara'!$A$9:$O$177,6,FALSE)</f>
        <v>0</v>
      </c>
      <c r="K112" s="35">
        <f>VLOOKUP($A106,'(C1) Shpenzimet vitet e kaluara'!$A$9:$O$177,10,FALSE)</f>
        <v>0</v>
      </c>
      <c r="L112" s="35">
        <f>VLOOKUP($A106,'(C1) Shpenzimet vitet e kaluara'!$A$9:$O$177,14,FALSE)</f>
        <v>0</v>
      </c>
      <c r="M112" s="37"/>
      <c r="N112" s="37"/>
      <c r="O112" s="37"/>
    </row>
    <row r="113" spans="1:15" ht="12.75" x14ac:dyDescent="0.2">
      <c r="A113" s="944" t="str">
        <f t="shared" ref="A113:G114" si="42">A74</f>
        <v>SHPENZIME TË PRITSHME</v>
      </c>
      <c r="B113" s="945">
        <f t="shared" si="42"/>
        <v>0</v>
      </c>
      <c r="C113" s="945">
        <f t="shared" si="42"/>
        <v>0</v>
      </c>
      <c r="D113" s="945">
        <f t="shared" si="42"/>
        <v>0</v>
      </c>
      <c r="E113" s="945">
        <f t="shared" si="42"/>
        <v>0</v>
      </c>
      <c r="F113" s="945">
        <f t="shared" si="42"/>
        <v>0</v>
      </c>
      <c r="G113" s="946">
        <f t="shared" si="42"/>
        <v>0</v>
      </c>
      <c r="H113" s="10"/>
    </row>
    <row r="114" spans="1:15" ht="12.75" x14ac:dyDescent="0.2">
      <c r="A114" s="938" t="str">
        <f>A75</f>
        <v>KOSTO DIREKTE PËR PROJEKTET DHE SHPENZIMET KAPITALE</v>
      </c>
      <c r="B114" s="939">
        <f t="shared" si="42"/>
        <v>0</v>
      </c>
      <c r="C114" s="939">
        <f t="shared" si="42"/>
        <v>0</v>
      </c>
      <c r="D114" s="939">
        <f t="shared" si="42"/>
        <v>0</v>
      </c>
      <c r="E114" s="939">
        <f t="shared" si="42"/>
        <v>0</v>
      </c>
      <c r="F114" s="939">
        <f t="shared" si="42"/>
        <v>0</v>
      </c>
      <c r="G114" s="940">
        <f t="shared" si="42"/>
        <v>0</v>
      </c>
      <c r="H114" s="31"/>
      <c r="I114" s="938" t="str">
        <f t="shared" ref="I114:I119" si="43">I75</f>
        <v>VLERËSIMI I TË ARDHURAVE ME DESTINACION</v>
      </c>
      <c r="J114" s="939"/>
      <c r="K114" s="939"/>
      <c r="L114" s="939"/>
      <c r="M114" s="939"/>
      <c r="N114" s="939"/>
      <c r="O114" s="940"/>
    </row>
    <row r="115" spans="1:15" ht="12.75" x14ac:dyDescent="0.2">
      <c r="A115" s="124" t="str">
        <f t="shared" ref="A115:D137" si="44">A76</f>
        <v>Pagat</v>
      </c>
      <c r="B115" s="941">
        <f t="shared" si="44"/>
        <v>600</v>
      </c>
      <c r="C115" s="942">
        <f t="shared" si="44"/>
        <v>0</v>
      </c>
      <c r="D115" s="943">
        <f t="shared" si="44"/>
        <v>0</v>
      </c>
      <c r="E115" s="129"/>
      <c r="F115" s="129"/>
      <c r="G115" s="129"/>
      <c r="H115" s="31"/>
      <c r="I115" s="390" t="str">
        <f t="shared" si="43"/>
        <v>Transferta e kushtëzuar</v>
      </c>
      <c r="J115" s="387"/>
      <c r="K115" s="389"/>
      <c r="L115" s="388"/>
      <c r="M115" s="128"/>
      <c r="N115" s="128"/>
      <c r="O115" s="132"/>
    </row>
    <row r="116" spans="1:15" ht="12.75" x14ac:dyDescent="0.2">
      <c r="A116" s="124" t="str">
        <f t="shared" si="44"/>
        <v>Sigurimet Shoqërore</v>
      </c>
      <c r="B116" s="941">
        <f t="shared" si="44"/>
        <v>601</v>
      </c>
      <c r="C116" s="942">
        <f t="shared" si="44"/>
        <v>0</v>
      </c>
      <c r="D116" s="943">
        <f t="shared" si="44"/>
        <v>0</v>
      </c>
      <c r="E116" s="129"/>
      <c r="F116" s="129"/>
      <c r="G116" s="129"/>
      <c r="H116" s="31"/>
      <c r="I116" s="390" t="str">
        <f t="shared" si="43"/>
        <v>Trasferta Specifike</v>
      </c>
      <c r="J116" s="387"/>
      <c r="K116" s="389"/>
      <c r="L116" s="388"/>
      <c r="M116" s="128"/>
      <c r="N116" s="128"/>
      <c r="O116" s="132"/>
    </row>
    <row r="117" spans="1:15" ht="12.75" x14ac:dyDescent="0.2">
      <c r="A117" s="124" t="str">
        <f t="shared" si="44"/>
        <v>Mallra dhe shërbime</v>
      </c>
      <c r="B117" s="941">
        <f t="shared" si="44"/>
        <v>602</v>
      </c>
      <c r="C117" s="942">
        <f t="shared" si="44"/>
        <v>0</v>
      </c>
      <c r="D117" s="943">
        <f t="shared" si="44"/>
        <v>0</v>
      </c>
      <c r="E117" s="129"/>
      <c r="F117" s="129"/>
      <c r="G117" s="129"/>
      <c r="H117" s="53"/>
      <c r="I117" s="390" t="str">
        <f t="shared" si="43"/>
        <v>Trashëgimi me destinacion</v>
      </c>
      <c r="J117" s="387"/>
      <c r="K117" s="389"/>
      <c r="L117" s="388"/>
      <c r="M117" s="302">
        <f>VLOOKUP($A106,'(C4) Trashëgimi me destinacion'!$A$8:$F$168,4,FALSE)</f>
        <v>0</v>
      </c>
      <c r="N117" s="548">
        <f>VLOOKUP($A106,'(C4) Trashëgimi me destinacion'!$A$8:$F$168,5,FALSE)</f>
        <v>0</v>
      </c>
      <c r="O117" s="548">
        <f>VLOOKUP($A106,'(C4) Trashëgimi me destinacion'!$A$8:$F$168,6,FALSE)</f>
        <v>0</v>
      </c>
    </row>
    <row r="118" spans="1:15" ht="12.75" x14ac:dyDescent="0.2">
      <c r="A118" s="124" t="str">
        <f t="shared" si="44"/>
        <v>Subvencione</v>
      </c>
      <c r="B118" s="941">
        <f t="shared" si="44"/>
        <v>603</v>
      </c>
      <c r="C118" s="942">
        <f t="shared" si="44"/>
        <v>0</v>
      </c>
      <c r="D118" s="943">
        <f t="shared" si="44"/>
        <v>0</v>
      </c>
      <c r="E118" s="129"/>
      <c r="F118" s="129"/>
      <c r="G118" s="129"/>
      <c r="H118" s="8"/>
      <c r="I118" s="390" t="str">
        <f t="shared" si="43"/>
        <v>Burime të tjera (përfshirë gjobat)</v>
      </c>
      <c r="J118" s="387"/>
      <c r="K118" s="389"/>
      <c r="L118" s="388"/>
      <c r="M118" s="128"/>
      <c r="N118" s="128"/>
      <c r="O118" s="132"/>
    </row>
    <row r="119" spans="1:15" ht="12.75" x14ac:dyDescent="0.2">
      <c r="A119" s="124" t="str">
        <f t="shared" si="44"/>
        <v>Të tjera transferta korrente të brendshme</v>
      </c>
      <c r="B119" s="941">
        <f t="shared" si="44"/>
        <v>604</v>
      </c>
      <c r="C119" s="942">
        <f t="shared" si="44"/>
        <v>0</v>
      </c>
      <c r="D119" s="943">
        <f t="shared" si="44"/>
        <v>0</v>
      </c>
      <c r="E119" s="129"/>
      <c r="F119" s="129"/>
      <c r="G119" s="129"/>
      <c r="H119" s="53"/>
      <c r="I119" s="390" t="str">
        <f t="shared" si="43"/>
        <v>VLERËSIMI I TË ARDHURAVE ME DESTINACION</v>
      </c>
      <c r="J119" s="35">
        <f>VLOOKUP($A106,'(C1) Shpenzimet vitet e kaluara'!$A$9:$O$177,7,FALSE)</f>
        <v>0</v>
      </c>
      <c r="K119" s="35">
        <f>VLOOKUP($A106,'(C1) Shpenzimet vitet e kaluara'!$A$9:$O$177,11,FALSE)</f>
        <v>0</v>
      </c>
      <c r="L119" s="35">
        <f>VLOOKUP($A106,'(C1) Shpenzimet vitet e kaluara'!$A$9:$O$177,15,FALSE)</f>
        <v>0</v>
      </c>
      <c r="M119" s="129">
        <f>SUM(M115:M118)</f>
        <v>0</v>
      </c>
      <c r="N119" s="129">
        <f t="shared" ref="N119:O119" si="45">SUM(N115:N118)</f>
        <v>0</v>
      </c>
      <c r="O119" s="129">
        <f t="shared" si="45"/>
        <v>0</v>
      </c>
    </row>
    <row r="120" spans="1:15" ht="12.75" x14ac:dyDescent="0.2">
      <c r="A120" s="124" t="str">
        <f t="shared" si="44"/>
        <v>Transferta korrente të huaja</v>
      </c>
      <c r="B120" s="941">
        <f t="shared" si="44"/>
        <v>605</v>
      </c>
      <c r="C120" s="942">
        <f t="shared" si="44"/>
        <v>0</v>
      </c>
      <c r="D120" s="943">
        <f t="shared" si="44"/>
        <v>0</v>
      </c>
      <c r="E120" s="129"/>
      <c r="F120" s="129"/>
      <c r="G120" s="129"/>
      <c r="H120" s="53"/>
    </row>
    <row r="121" spans="1:15" ht="12.75" x14ac:dyDescent="0.2">
      <c r="A121" s="124" t="str">
        <f t="shared" si="44"/>
        <v>Transferta për Buxhetet Familiare dhe Individët</v>
      </c>
      <c r="B121" s="941">
        <f t="shared" si="44"/>
        <v>606</v>
      </c>
      <c r="C121" s="942">
        <f t="shared" si="44"/>
        <v>0</v>
      </c>
      <c r="D121" s="943">
        <f t="shared" si="44"/>
        <v>0</v>
      </c>
      <c r="E121" s="129"/>
      <c r="F121" s="129"/>
      <c r="G121" s="129"/>
      <c r="H121" s="53"/>
      <c r="I121" s="137" t="str">
        <f>I82</f>
        <v xml:space="preserve">TË ARDHURAT E PRITSHME </v>
      </c>
      <c r="J121" s="34">
        <f>J112+J119</f>
        <v>0</v>
      </c>
      <c r="K121" s="34">
        <f>K112+K119</f>
        <v>0</v>
      </c>
      <c r="L121" s="34">
        <f>L112+L119</f>
        <v>0</v>
      </c>
      <c r="M121" s="129">
        <f>M119+M112</f>
        <v>0</v>
      </c>
      <c r="N121" s="129">
        <f>N119+N112</f>
        <v>0</v>
      </c>
      <c r="O121" s="129">
        <f>O119+O112</f>
        <v>0</v>
      </c>
    </row>
    <row r="122" spans="1:15" ht="12.75" x14ac:dyDescent="0.2">
      <c r="A122" s="124" t="str">
        <f t="shared" si="44"/>
        <v>Shpenzimet kapitale</v>
      </c>
      <c r="B122" s="941" t="str">
        <f t="shared" si="44"/>
        <v>230 / 231</v>
      </c>
      <c r="C122" s="942">
        <f t="shared" si="44"/>
        <v>0</v>
      </c>
      <c r="D122" s="943">
        <f t="shared" si="44"/>
        <v>0</v>
      </c>
      <c r="E122" s="416"/>
      <c r="F122" s="416"/>
      <c r="G122" s="416"/>
      <c r="H122" s="53"/>
    </row>
    <row r="123" spans="1:15" ht="12.75" x14ac:dyDescent="0.2">
      <c r="A123" s="124" t="str">
        <f t="shared" si="44"/>
        <v>Rezerva</v>
      </c>
      <c r="B123" s="941">
        <f t="shared" si="44"/>
        <v>609</v>
      </c>
      <c r="C123" s="942">
        <f t="shared" si="44"/>
        <v>0</v>
      </c>
      <c r="D123" s="943">
        <f t="shared" si="44"/>
        <v>0</v>
      </c>
      <c r="E123" s="129"/>
      <c r="F123" s="129"/>
      <c r="G123" s="129"/>
      <c r="H123" s="53"/>
    </row>
    <row r="124" spans="1:15" ht="12.75" x14ac:dyDescent="0.2">
      <c r="A124" s="124" t="str">
        <f t="shared" si="44"/>
        <v>Interesa per kredi direkte ose bono</v>
      </c>
      <c r="B124" s="941">
        <f t="shared" si="44"/>
        <v>650</v>
      </c>
      <c r="C124" s="942">
        <f t="shared" si="44"/>
        <v>0</v>
      </c>
      <c r="D124" s="943">
        <f t="shared" si="44"/>
        <v>0</v>
      </c>
      <c r="E124" s="129"/>
      <c r="F124" s="129"/>
      <c r="G124" s="129"/>
      <c r="H124" s="53"/>
    </row>
    <row r="125" spans="1:15" ht="12.75" x14ac:dyDescent="0.2">
      <c r="A125" s="124" t="str">
        <f t="shared" si="44"/>
        <v>Të tjera</v>
      </c>
      <c r="B125" s="941" t="str">
        <f t="shared" si="44"/>
        <v>69 / ?</v>
      </c>
      <c r="C125" s="942">
        <f t="shared" si="44"/>
        <v>0</v>
      </c>
      <c r="D125" s="943">
        <f t="shared" si="44"/>
        <v>0</v>
      </c>
      <c r="E125" s="129"/>
      <c r="F125" s="129"/>
      <c r="G125" s="129"/>
      <c r="H125" s="53"/>
      <c r="I125" s="947" t="str">
        <f t="shared" ref="I125:O126" si="46">I86</f>
        <v>SHUMA E KËRKUAR NETO</v>
      </c>
      <c r="J125" s="948">
        <f t="shared" si="46"/>
        <v>0</v>
      </c>
      <c r="K125" s="948">
        <f t="shared" si="46"/>
        <v>0</v>
      </c>
      <c r="L125" s="948">
        <f t="shared" si="46"/>
        <v>0</v>
      </c>
      <c r="M125" s="948">
        <f t="shared" si="46"/>
        <v>0</v>
      </c>
      <c r="N125" s="948">
        <f t="shared" si="46"/>
        <v>0</v>
      </c>
      <c r="O125" s="949">
        <f t="shared" si="46"/>
        <v>0</v>
      </c>
    </row>
    <row r="126" spans="1:15" ht="12.75" customHeight="1" x14ac:dyDescent="0.2">
      <c r="A126" s="306" t="str">
        <f t="shared" si="44"/>
        <v>KOSTO DIREKTE PËR PROJEKTET DHE SHPENZIMET KAPITALE</v>
      </c>
      <c r="B126" s="941">
        <f t="shared" si="44"/>
        <v>0</v>
      </c>
      <c r="C126" s="942">
        <f t="shared" si="44"/>
        <v>0</v>
      </c>
      <c r="D126" s="943">
        <f t="shared" si="44"/>
        <v>0</v>
      </c>
      <c r="E126" s="129">
        <f>SUM(E115:E125)</f>
        <v>0</v>
      </c>
      <c r="F126" s="129">
        <f t="shared" ref="F126:G126" si="47">SUM(F115:F125)</f>
        <v>0</v>
      </c>
      <c r="G126" s="129">
        <f t="shared" si="47"/>
        <v>0</v>
      </c>
      <c r="H126" s="53"/>
      <c r="I126" s="950">
        <f t="shared" si="46"/>
        <v>0</v>
      </c>
      <c r="J126" s="951">
        <f t="shared" si="46"/>
        <v>0</v>
      </c>
      <c r="K126" s="951">
        <f t="shared" si="46"/>
        <v>0</v>
      </c>
      <c r="L126" s="951">
        <f t="shared" si="46"/>
        <v>0</v>
      </c>
      <c r="M126" s="951">
        <f t="shared" si="46"/>
        <v>0</v>
      </c>
      <c r="N126" s="951">
        <f t="shared" si="46"/>
        <v>0</v>
      </c>
      <c r="O126" s="952">
        <f t="shared" si="46"/>
        <v>0</v>
      </c>
    </row>
    <row r="127" spans="1:15" ht="12.75" x14ac:dyDescent="0.2">
      <c r="A127" s="938" t="str">
        <f t="shared" si="44"/>
        <v>SHPENZIME KORRENTE</v>
      </c>
      <c r="B127" s="939">
        <f t="shared" si="44"/>
        <v>0</v>
      </c>
      <c r="C127" s="939">
        <f t="shared" si="44"/>
        <v>0</v>
      </c>
      <c r="D127" s="939">
        <f t="shared" si="44"/>
        <v>0</v>
      </c>
      <c r="E127" s="939">
        <f>E88</f>
        <v>0</v>
      </c>
      <c r="F127" s="939">
        <f>F88</f>
        <v>0</v>
      </c>
      <c r="G127" s="940">
        <f>G88</f>
        <v>0</v>
      </c>
      <c r="H127" s="53"/>
      <c r="I127" s="17" t="str">
        <f>I88</f>
        <v>SHUMA E KËRKUAR NETO</v>
      </c>
      <c r="J127" s="18">
        <f t="shared" ref="J127:O127" si="48">B111-J121</f>
        <v>0</v>
      </c>
      <c r="K127" s="18">
        <f t="shared" si="48"/>
        <v>0</v>
      </c>
      <c r="L127" s="18">
        <f t="shared" si="48"/>
        <v>0</v>
      </c>
      <c r="M127" s="18">
        <f t="shared" si="48"/>
        <v>0</v>
      </c>
      <c r="N127" s="18">
        <f t="shared" si="48"/>
        <v>0</v>
      </c>
      <c r="O127" s="18">
        <f t="shared" si="48"/>
        <v>0</v>
      </c>
    </row>
    <row r="128" spans="1:15" ht="12.75" x14ac:dyDescent="0.2">
      <c r="A128" s="124" t="str">
        <f t="shared" si="44"/>
        <v>Pagat</v>
      </c>
      <c r="B128" s="941">
        <f t="shared" si="44"/>
        <v>600</v>
      </c>
      <c r="C128" s="942">
        <f t="shared" si="44"/>
        <v>0</v>
      </c>
      <c r="D128" s="943">
        <f t="shared" si="44"/>
        <v>0</v>
      </c>
      <c r="E128" s="37"/>
      <c r="F128" s="37"/>
      <c r="G128" s="37"/>
      <c r="H128" s="53"/>
      <c r="I128" s="53"/>
      <c r="J128" s="53"/>
      <c r="K128" s="53"/>
      <c r="L128" s="14"/>
      <c r="M128" s="54"/>
    </row>
    <row r="129" spans="1:15" ht="12.75" x14ac:dyDescent="0.2">
      <c r="A129" s="124" t="str">
        <f t="shared" si="44"/>
        <v>Sigurimet Shoqërore</v>
      </c>
      <c r="B129" s="941">
        <f t="shared" si="44"/>
        <v>601</v>
      </c>
      <c r="C129" s="942">
        <f t="shared" si="44"/>
        <v>0</v>
      </c>
      <c r="D129" s="943">
        <f t="shared" si="44"/>
        <v>0</v>
      </c>
      <c r="E129" s="37"/>
      <c r="F129" s="37"/>
      <c r="G129" s="37"/>
      <c r="H129" s="53"/>
    </row>
    <row r="130" spans="1:15" ht="12.75" x14ac:dyDescent="0.2">
      <c r="A130" s="124" t="str">
        <f t="shared" si="44"/>
        <v>Mallra dhe shërbime</v>
      </c>
      <c r="B130" s="941">
        <f t="shared" si="44"/>
        <v>602</v>
      </c>
      <c r="C130" s="942">
        <f t="shared" si="44"/>
        <v>0</v>
      </c>
      <c r="D130" s="943">
        <f t="shared" si="44"/>
        <v>0</v>
      </c>
      <c r="E130" s="37"/>
      <c r="F130" s="37"/>
      <c r="G130" s="37"/>
      <c r="H130" s="53"/>
      <c r="I130" s="252" t="str">
        <f>I91</f>
        <v>Angazhimet</v>
      </c>
      <c r="J130" s="1002" t="str">
        <f>J91</f>
        <v>Vlera Totale për Aktivitet</v>
      </c>
      <c r="K130" s="1003"/>
      <c r="L130" s="1004"/>
      <c r="M130" s="129">
        <f>VLOOKUP($A106,'(C5) Angazhimet'!$A$8:$F$168,4,FALSE)</f>
        <v>0</v>
      </c>
      <c r="N130" s="129">
        <f>VLOOKUP($A106,'(C5) Angazhimet'!$A$8:$F$168,5,FALSE)</f>
        <v>0</v>
      </c>
      <c r="O130" s="129">
        <f>VLOOKUP($A106,'(C5) Angazhimet'!$A$8:$F$168,6,FALSE)</f>
        <v>0</v>
      </c>
    </row>
    <row r="131" spans="1:15" ht="12.75" x14ac:dyDescent="0.2">
      <c r="A131" s="124" t="str">
        <f t="shared" si="44"/>
        <v>Subvencione</v>
      </c>
      <c r="B131" s="941">
        <f t="shared" si="44"/>
        <v>603</v>
      </c>
      <c r="C131" s="942">
        <f t="shared" si="44"/>
        <v>0</v>
      </c>
      <c r="D131" s="943">
        <f t="shared" si="44"/>
        <v>0</v>
      </c>
      <c r="E131" s="37"/>
      <c r="F131" s="37"/>
      <c r="G131" s="37"/>
      <c r="H131" s="53"/>
      <c r="I131" s="318" t="str">
        <f>I92</f>
        <v>Qëllime</v>
      </c>
      <c r="J131" s="1002" t="str">
        <f>J92</f>
        <v>Shpenzimet kapitale</v>
      </c>
      <c r="K131" s="1003"/>
      <c r="L131" s="1004"/>
      <c r="M131" s="128"/>
      <c r="N131" s="128"/>
      <c r="O131" s="132"/>
    </row>
    <row r="132" spans="1:15" ht="12.75" x14ac:dyDescent="0.2">
      <c r="A132" s="124" t="str">
        <f t="shared" si="44"/>
        <v>Të tjera transferta korrente të brendshme</v>
      </c>
      <c r="B132" s="941">
        <f t="shared" si="44"/>
        <v>604</v>
      </c>
      <c r="C132" s="942">
        <f t="shared" si="44"/>
        <v>0</v>
      </c>
      <c r="D132" s="943">
        <f t="shared" si="44"/>
        <v>0</v>
      </c>
      <c r="E132" s="37"/>
      <c r="F132" s="37"/>
      <c r="G132" s="37"/>
      <c r="H132" s="53"/>
      <c r="I132" s="315"/>
      <c r="J132" s="1002" t="str">
        <f>J93</f>
        <v>Mallra dhe shërbime</v>
      </c>
      <c r="K132" s="1003"/>
      <c r="L132" s="1004"/>
      <c r="M132" s="128"/>
      <c r="N132" s="128"/>
      <c r="O132" s="132"/>
    </row>
    <row r="133" spans="1:15" ht="12.75" x14ac:dyDescent="0.2">
      <c r="A133" s="124" t="str">
        <f t="shared" si="44"/>
        <v>Transferta korrente të huaja</v>
      </c>
      <c r="B133" s="941">
        <f t="shared" si="44"/>
        <v>605</v>
      </c>
      <c r="C133" s="942">
        <f t="shared" si="44"/>
        <v>0</v>
      </c>
      <c r="D133" s="943">
        <f t="shared" si="44"/>
        <v>0</v>
      </c>
      <c r="E133" s="37"/>
      <c r="F133" s="37"/>
      <c r="G133" s="37"/>
      <c r="H133" s="53"/>
      <c r="I133" s="315"/>
      <c r="J133" s="1002" t="str">
        <f>J94</f>
        <v>Qëllime të mëtejshme</v>
      </c>
      <c r="K133" s="1003"/>
      <c r="L133" s="1004"/>
      <c r="M133" s="128"/>
      <c r="N133" s="128"/>
      <c r="O133" s="132"/>
    </row>
    <row r="134" spans="1:15" ht="12.75" x14ac:dyDescent="0.2">
      <c r="A134" s="124" t="str">
        <f t="shared" si="44"/>
        <v>Transferta për Buxhetet Familiare dhe Individët</v>
      </c>
      <c r="B134" s="941">
        <f t="shared" si="44"/>
        <v>606</v>
      </c>
      <c r="C134" s="942">
        <f t="shared" si="44"/>
        <v>0</v>
      </c>
      <c r="D134" s="943">
        <f t="shared" si="44"/>
        <v>0</v>
      </c>
      <c r="E134" s="37"/>
      <c r="F134" s="37"/>
      <c r="G134" s="37"/>
      <c r="H134" s="53"/>
      <c r="I134" s="315"/>
      <c r="J134" s="998"/>
      <c r="K134" s="998"/>
      <c r="L134" s="998"/>
      <c r="M134" s="344" t="str">
        <f>IF(SUM(M131:M133)=M130,"OK","STOP")</f>
        <v>OK</v>
      </c>
      <c r="N134" s="344" t="str">
        <f>IF(SUM(N131:N133)=N130,"OK","STOP")</f>
        <v>OK</v>
      </c>
      <c r="O134" s="344" t="str">
        <f>IF(SUM(O131:O133)=O130,"OK","STOP")</f>
        <v>OK</v>
      </c>
    </row>
    <row r="135" spans="1:15" ht="12.75" x14ac:dyDescent="0.2">
      <c r="A135" s="648" t="str">
        <f t="shared" si="44"/>
        <v>Shpenzimet kapitale</v>
      </c>
      <c r="B135" s="968" t="str">
        <f t="shared" si="44"/>
        <v>230 / 231</v>
      </c>
      <c r="C135" s="969">
        <f t="shared" si="44"/>
        <v>0</v>
      </c>
      <c r="D135" s="970">
        <f t="shared" si="44"/>
        <v>0</v>
      </c>
      <c r="E135" s="129"/>
      <c r="F135" s="129"/>
      <c r="G135" s="129"/>
      <c r="H135" s="53"/>
      <c r="I135" s="421" t="str">
        <f>I96</f>
        <v>Shpjegimet teknike</v>
      </c>
      <c r="J135" s="10"/>
      <c r="K135" s="10"/>
      <c r="L135" s="10"/>
      <c r="M135" s="10"/>
      <c r="N135" s="10"/>
      <c r="O135" s="10"/>
    </row>
    <row r="136" spans="1:15" ht="12.75" x14ac:dyDescent="0.2">
      <c r="A136" s="124" t="str">
        <f t="shared" si="44"/>
        <v>Rezerva</v>
      </c>
      <c r="B136" s="941">
        <f t="shared" si="44"/>
        <v>609</v>
      </c>
      <c r="C136" s="942">
        <f t="shared" si="44"/>
        <v>0</v>
      </c>
      <c r="D136" s="943">
        <f t="shared" si="44"/>
        <v>0</v>
      </c>
      <c r="E136" s="37"/>
      <c r="F136" s="37"/>
      <c r="G136" s="37"/>
      <c r="H136" s="53"/>
      <c r="I136" s="419">
        <f>M109</f>
        <v>2022</v>
      </c>
      <c r="J136" s="983"/>
      <c r="K136" s="984"/>
      <c r="L136" s="984"/>
      <c r="M136" s="984"/>
      <c r="N136" s="984"/>
      <c r="O136" s="985"/>
    </row>
    <row r="137" spans="1:15" ht="12.75" x14ac:dyDescent="0.2">
      <c r="A137" s="124" t="str">
        <f t="shared" si="44"/>
        <v>Interesa per kredi direkte ose bono</v>
      </c>
      <c r="B137" s="971">
        <f t="shared" si="44"/>
        <v>650</v>
      </c>
      <c r="C137" s="972">
        <f t="shared" si="44"/>
        <v>0</v>
      </c>
      <c r="D137" s="973">
        <f t="shared" si="44"/>
        <v>0</v>
      </c>
      <c r="E137" s="37"/>
      <c r="F137" s="37"/>
      <c r="G137" s="37"/>
      <c r="H137" s="53"/>
      <c r="I137" s="420"/>
      <c r="J137" s="986"/>
      <c r="K137" s="987"/>
      <c r="L137" s="987"/>
      <c r="M137" s="987"/>
      <c r="N137" s="987"/>
      <c r="O137" s="988"/>
    </row>
    <row r="138" spans="1:15" ht="12.75" x14ac:dyDescent="0.2">
      <c r="A138" s="252" t="str">
        <f>A99</f>
        <v>Të tjera</v>
      </c>
      <c r="B138" s="941" t="str">
        <f>B99</f>
        <v>69 / ?</v>
      </c>
      <c r="C138" s="942">
        <f>C99</f>
        <v>0</v>
      </c>
      <c r="D138" s="439" t="str">
        <f>IF(OR(E138&lt;0,F138&lt;0,G138&lt;0),"STOP","OK!")</f>
        <v>OK!</v>
      </c>
      <c r="E138" s="130">
        <f>-E126+E111-(SUM(E128:E137))</f>
        <v>0</v>
      </c>
      <c r="F138" s="308">
        <f t="shared" ref="F138:G138" si="49">-F126+F111-(SUM(F128:F137))</f>
        <v>0</v>
      </c>
      <c r="G138" s="308">
        <f t="shared" si="49"/>
        <v>0</v>
      </c>
      <c r="H138" s="53"/>
      <c r="I138" s="419">
        <f>N109</f>
        <v>2023</v>
      </c>
      <c r="J138" s="983"/>
      <c r="K138" s="984"/>
      <c r="L138" s="984"/>
      <c r="M138" s="984"/>
      <c r="N138" s="984"/>
      <c r="O138" s="985"/>
    </row>
    <row r="139" spans="1:15" ht="12.75" x14ac:dyDescent="0.2">
      <c r="A139" s="124" t="str">
        <f>A100</f>
        <v>SHPENZIME KORRENTE</v>
      </c>
      <c r="B139" s="974"/>
      <c r="C139" s="975"/>
      <c r="D139" s="976"/>
      <c r="E139" s="129">
        <f>SUM(E128:E138)</f>
        <v>0</v>
      </c>
      <c r="F139" s="129">
        <f t="shared" ref="F139:G139" si="50">SUM(F128:F138)</f>
        <v>0</v>
      </c>
      <c r="G139" s="129">
        <f t="shared" si="50"/>
        <v>0</v>
      </c>
      <c r="H139" s="53"/>
      <c r="I139" s="420"/>
      <c r="J139" s="989"/>
      <c r="K139" s="990"/>
      <c r="L139" s="990"/>
      <c r="M139" s="990"/>
      <c r="N139" s="990"/>
      <c r="O139" s="991"/>
    </row>
    <row r="140" spans="1:15" ht="12.75" x14ac:dyDescent="0.2">
      <c r="A140" s="125"/>
      <c r="B140" s="210"/>
      <c r="C140" s="126"/>
      <c r="D140" s="126"/>
      <c r="E140" s="10"/>
      <c r="F140" s="10"/>
      <c r="G140" s="133"/>
      <c r="H140" s="53"/>
      <c r="I140" s="419">
        <f>O109</f>
        <v>2024</v>
      </c>
      <c r="J140" s="983"/>
      <c r="K140" s="984"/>
      <c r="L140" s="984"/>
      <c r="M140" s="984"/>
      <c r="N140" s="984"/>
      <c r="O140" s="985"/>
    </row>
    <row r="141" spans="1:15" ht="12.75" x14ac:dyDescent="0.2">
      <c r="A141" s="137" t="str">
        <f>A102</f>
        <v>SHPENZIME TË PRITSHME</v>
      </c>
      <c r="B141" s="34">
        <f>B111</f>
        <v>0</v>
      </c>
      <c r="C141" s="34">
        <f t="shared" ref="C141:D141" si="51">C111</f>
        <v>0</v>
      </c>
      <c r="D141" s="34">
        <f t="shared" si="51"/>
        <v>0</v>
      </c>
      <c r="E141" s="129">
        <f>E126+E139</f>
        <v>0</v>
      </c>
      <c r="F141" s="129">
        <f>F126+F139</f>
        <v>0</v>
      </c>
      <c r="G141" s="129">
        <f t="shared" ref="G141" si="52">G126+G139</f>
        <v>0</v>
      </c>
      <c r="H141" s="53"/>
      <c r="I141" s="420"/>
      <c r="J141" s="989"/>
      <c r="K141" s="990"/>
      <c r="L141" s="990"/>
      <c r="M141" s="990"/>
      <c r="N141" s="990"/>
      <c r="O141" s="991"/>
    </row>
    <row r="144" spans="1:15" ht="17.25" customHeight="1" x14ac:dyDescent="0.2">
      <c r="A144" s="213" t="str">
        <f t="shared" ref="A144:O144" si="53">A66</f>
        <v>Nënfunksioni 16</v>
      </c>
      <c r="B144" s="937" t="str">
        <f t="shared" si="53"/>
        <v>063 Furnizimi me ujë</v>
      </c>
      <c r="C144" s="937">
        <f t="shared" si="53"/>
        <v>0</v>
      </c>
      <c r="D144" s="937">
        <f t="shared" si="53"/>
        <v>0</v>
      </c>
      <c r="E144" s="937">
        <f t="shared" si="53"/>
        <v>0</v>
      </c>
      <c r="F144" s="937">
        <f t="shared" si="53"/>
        <v>0</v>
      </c>
      <c r="G144" s="937">
        <f t="shared" si="53"/>
        <v>0</v>
      </c>
      <c r="H144" s="937">
        <f t="shared" si="53"/>
        <v>0</v>
      </c>
      <c r="I144" s="937">
        <f t="shared" si="53"/>
        <v>0</v>
      </c>
      <c r="J144" s="937">
        <f t="shared" si="53"/>
        <v>0</v>
      </c>
      <c r="K144" s="937">
        <f t="shared" si="53"/>
        <v>0</v>
      </c>
      <c r="L144" s="937">
        <f t="shared" si="53"/>
        <v>0</v>
      </c>
      <c r="M144" s="937">
        <f t="shared" si="53"/>
        <v>0</v>
      </c>
      <c r="N144" s="937">
        <f t="shared" si="53"/>
        <v>0</v>
      </c>
      <c r="O144" s="937">
        <f t="shared" si="53"/>
        <v>0</v>
      </c>
    </row>
    <row r="145" spans="1:15" ht="17.25" customHeight="1" x14ac:dyDescent="0.2">
      <c r="A145" s="276" t="str">
        <f>A8</f>
        <v>Programi 16c</v>
      </c>
      <c r="B145" s="937">
        <f>C8</f>
        <v>0</v>
      </c>
      <c r="C145" s="937" t="e">
        <f>#REF!</f>
        <v>#REF!</v>
      </c>
      <c r="D145" s="937" t="e">
        <f>#REF!</f>
        <v>#REF!</v>
      </c>
      <c r="E145" s="937" t="e">
        <f>#REF!</f>
        <v>#REF!</v>
      </c>
      <c r="F145" s="937" t="e">
        <f>#REF!</f>
        <v>#REF!</v>
      </c>
      <c r="G145" s="937" t="e">
        <f>#REF!</f>
        <v>#REF!</v>
      </c>
      <c r="H145" s="937" t="e">
        <f>#REF!</f>
        <v>#REF!</v>
      </c>
      <c r="I145" s="937" t="e">
        <f>#REF!</f>
        <v>#REF!</v>
      </c>
      <c r="J145" s="937" t="e">
        <f>#REF!</f>
        <v>#REF!</v>
      </c>
      <c r="K145" s="937" t="e">
        <f>#REF!</f>
        <v>#REF!</v>
      </c>
      <c r="L145" s="937" t="e">
        <f>#REF!</f>
        <v>#REF!</v>
      </c>
      <c r="M145" s="937" t="e">
        <f>#REF!</f>
        <v>#REF!</v>
      </c>
      <c r="N145" s="937" t="e">
        <f>#REF!</f>
        <v>#REF!</v>
      </c>
      <c r="O145" s="937" t="e">
        <f>#REF!</f>
        <v>#REF!</v>
      </c>
    </row>
    <row r="146" spans="1:15" ht="17.25" customHeight="1" x14ac:dyDescent="0.2">
      <c r="A146" s="646">
        <f>'(B3) Struktura Funksionale'!B87</f>
        <v>0</v>
      </c>
      <c r="B146" s="568"/>
      <c r="C146" s="568"/>
      <c r="D146" s="568"/>
      <c r="E146" s="568"/>
      <c r="F146" s="568"/>
      <c r="G146" s="568"/>
      <c r="H146" s="568"/>
      <c r="I146" s="568"/>
      <c r="J146" s="568"/>
      <c r="K146" s="568"/>
      <c r="L146" s="568"/>
      <c r="M146" s="568"/>
      <c r="N146" s="568"/>
      <c r="O146" s="569"/>
    </row>
    <row r="147" spans="1:15" ht="22.5" customHeight="1" x14ac:dyDescent="0.2">
      <c r="A147" s="964" t="str">
        <f t="shared" ref="A147:G147" si="54">A69</f>
        <v>SHPENZIME TË PRITSHME</v>
      </c>
      <c r="B147" s="965">
        <f t="shared" si="54"/>
        <v>0</v>
      </c>
      <c r="C147" s="965">
        <f t="shared" si="54"/>
        <v>0</v>
      </c>
      <c r="D147" s="965">
        <f t="shared" si="54"/>
        <v>0</v>
      </c>
      <c r="E147" s="965">
        <f t="shared" si="54"/>
        <v>0</v>
      </c>
      <c r="F147" s="965">
        <f t="shared" si="54"/>
        <v>0</v>
      </c>
      <c r="G147" s="966">
        <f t="shared" si="54"/>
        <v>0</v>
      </c>
      <c r="H147" s="131"/>
      <c r="I147" s="967" t="str">
        <f t="shared" ref="I147:O147" si="55">I69</f>
        <v xml:space="preserve">TË ARDHURAT E PRITSHME </v>
      </c>
      <c r="J147" s="965">
        <f t="shared" si="55"/>
        <v>0</v>
      </c>
      <c r="K147" s="965">
        <f t="shared" si="55"/>
        <v>0</v>
      </c>
      <c r="L147" s="965">
        <f t="shared" si="55"/>
        <v>0</v>
      </c>
      <c r="M147" s="965">
        <f t="shared" si="55"/>
        <v>0</v>
      </c>
      <c r="N147" s="965">
        <f t="shared" si="55"/>
        <v>0</v>
      </c>
      <c r="O147" s="966">
        <f t="shared" si="55"/>
        <v>0</v>
      </c>
    </row>
    <row r="148" spans="1:15" ht="20.25" customHeight="1" x14ac:dyDescent="0.2">
      <c r="A148" s="211"/>
      <c r="B148" s="417">
        <f t="shared" ref="B148:G148" si="56">B70</f>
        <v>2019</v>
      </c>
      <c r="C148" s="417">
        <f t="shared" si="56"/>
        <v>2020</v>
      </c>
      <c r="D148" s="417">
        <f t="shared" si="56"/>
        <v>2021</v>
      </c>
      <c r="E148" s="251">
        <f t="shared" si="56"/>
        <v>2022</v>
      </c>
      <c r="F148" s="251">
        <f t="shared" si="56"/>
        <v>2023</v>
      </c>
      <c r="G148" s="251">
        <f t="shared" si="56"/>
        <v>2024</v>
      </c>
      <c r="H148" s="212"/>
      <c r="I148" s="307"/>
      <c r="J148" s="249">
        <f t="shared" ref="J148:O148" si="57">J70</f>
        <v>2019</v>
      </c>
      <c r="K148" s="249">
        <f t="shared" si="57"/>
        <v>2020</v>
      </c>
      <c r="L148" s="249">
        <f t="shared" si="57"/>
        <v>2021</v>
      </c>
      <c r="M148" s="250">
        <f t="shared" si="57"/>
        <v>2022</v>
      </c>
      <c r="N148" s="250">
        <f t="shared" si="57"/>
        <v>2023</v>
      </c>
      <c r="O148" s="250">
        <f t="shared" si="57"/>
        <v>2024</v>
      </c>
    </row>
    <row r="149" spans="1:15" ht="12.75" x14ac:dyDescent="0.2">
      <c r="A149" s="423"/>
      <c r="B149" s="427"/>
      <c r="C149" s="428"/>
      <c r="D149" s="426"/>
      <c r="E149" s="349"/>
      <c r="F149" s="349"/>
      <c r="G149" s="350"/>
      <c r="H149" s="131"/>
      <c r="I149" s="423"/>
      <c r="J149" s="349"/>
      <c r="K149" s="349"/>
      <c r="L149" s="349"/>
      <c r="M149" s="349"/>
      <c r="N149" s="349"/>
      <c r="O149" s="350"/>
    </row>
    <row r="150" spans="1:15" ht="12.75" x14ac:dyDescent="0.2">
      <c r="A150" s="137" t="str">
        <f>A72</f>
        <v>SHPENZIME TË PRITSHME</v>
      </c>
      <c r="B150" s="34">
        <f>VLOOKUP(A145,'(C1) Shpenzimet vitet e kaluara'!A$9:O$177,5,FALSE)</f>
        <v>0</v>
      </c>
      <c r="C150" s="34">
        <f>VLOOKUP(A145,'(C1) Shpenzimet vitet e kaluara'!A$9:O$177,9,FALSE)</f>
        <v>0</v>
      </c>
      <c r="D150" s="34">
        <f>VLOOKUP(A145,'(C1) Shpenzimet vitet e kaluara'!A$9:O$177,13,FALSE)</f>
        <v>0</v>
      </c>
      <c r="E150" s="37"/>
      <c r="F150" s="37"/>
      <c r="G150" s="37"/>
      <c r="I150" s="938" t="str">
        <f t="shared" ref="I150:O150" si="58">I72</f>
        <v>VLERËSIM I ARDHURAVE NGA TARIFAT</v>
      </c>
      <c r="J150" s="939">
        <f t="shared" si="58"/>
        <v>0</v>
      </c>
      <c r="K150" s="939">
        <f t="shared" si="58"/>
        <v>0</v>
      </c>
      <c r="L150" s="939">
        <f t="shared" si="58"/>
        <v>0</v>
      </c>
      <c r="M150" s="939">
        <f t="shared" si="58"/>
        <v>0</v>
      </c>
      <c r="N150" s="939">
        <f t="shared" si="58"/>
        <v>0</v>
      </c>
      <c r="O150" s="940">
        <f t="shared" si="58"/>
        <v>0</v>
      </c>
    </row>
    <row r="151" spans="1:15" ht="12.75" x14ac:dyDescent="0.2">
      <c r="A151" s="125"/>
      <c r="B151" s="210"/>
      <c r="C151" s="126"/>
      <c r="D151" s="126"/>
      <c r="E151" s="10"/>
      <c r="F151" s="10"/>
      <c r="G151" s="133"/>
      <c r="I151" s="137" t="str">
        <f>I73</f>
        <v>VLERËSIM I ARDHURAVE NGA TARIFAT</v>
      </c>
      <c r="J151" s="35">
        <f>VLOOKUP($A145,'(C1) Shpenzimet vitet e kaluara'!$A$9:$O$177,6,FALSE)</f>
        <v>0</v>
      </c>
      <c r="K151" s="35">
        <f>VLOOKUP($A145,'(C1) Shpenzimet vitet e kaluara'!$A$9:$O$177,10,FALSE)</f>
        <v>0</v>
      </c>
      <c r="L151" s="35">
        <f>VLOOKUP($A145,'(C1) Shpenzimet vitet e kaluara'!$A$9:$O$177,14,FALSE)</f>
        <v>0</v>
      </c>
      <c r="M151" s="37"/>
      <c r="N151" s="37"/>
      <c r="O151" s="37"/>
    </row>
    <row r="152" spans="1:15" ht="12.75" x14ac:dyDescent="0.2">
      <c r="A152" s="944" t="str">
        <f t="shared" ref="A152:G153" si="59">A74</f>
        <v>SHPENZIME TË PRITSHME</v>
      </c>
      <c r="B152" s="945">
        <f t="shared" si="59"/>
        <v>0</v>
      </c>
      <c r="C152" s="945">
        <f t="shared" si="59"/>
        <v>0</v>
      </c>
      <c r="D152" s="945">
        <f t="shared" si="59"/>
        <v>0</v>
      </c>
      <c r="E152" s="945">
        <f t="shared" si="59"/>
        <v>0</v>
      </c>
      <c r="F152" s="945">
        <f t="shared" si="59"/>
        <v>0</v>
      </c>
      <c r="G152" s="946">
        <f t="shared" si="59"/>
        <v>0</v>
      </c>
      <c r="H152" s="10"/>
    </row>
    <row r="153" spans="1:15" ht="12.75" x14ac:dyDescent="0.2">
      <c r="A153" s="938" t="str">
        <f t="shared" si="59"/>
        <v>KOSTO DIREKTE PËR PROJEKTET DHE SHPENZIMET KAPITALE</v>
      </c>
      <c r="B153" s="939">
        <f t="shared" si="59"/>
        <v>0</v>
      </c>
      <c r="C153" s="939">
        <f t="shared" si="59"/>
        <v>0</v>
      </c>
      <c r="D153" s="939">
        <f t="shared" si="59"/>
        <v>0</v>
      </c>
      <c r="E153" s="939">
        <f t="shared" si="59"/>
        <v>0</v>
      </c>
      <c r="F153" s="939">
        <f t="shared" si="59"/>
        <v>0</v>
      </c>
      <c r="G153" s="940">
        <f t="shared" si="59"/>
        <v>0</v>
      </c>
      <c r="H153" s="31"/>
      <c r="I153" s="938" t="str">
        <f t="shared" ref="I153:I158" si="60">I75</f>
        <v>VLERËSIMI I TË ARDHURAVE ME DESTINACION</v>
      </c>
      <c r="J153" s="939"/>
      <c r="K153" s="939"/>
      <c r="L153" s="939"/>
      <c r="M153" s="939"/>
      <c r="N153" s="939"/>
      <c r="O153" s="940"/>
    </row>
    <row r="154" spans="1:15" ht="12.75" x14ac:dyDescent="0.2">
      <c r="A154" s="124" t="str">
        <f t="shared" ref="A154:D176" si="61">A76</f>
        <v>Pagat</v>
      </c>
      <c r="B154" s="941">
        <f t="shared" si="61"/>
        <v>600</v>
      </c>
      <c r="C154" s="942">
        <f t="shared" si="61"/>
        <v>0</v>
      </c>
      <c r="D154" s="943">
        <f t="shared" si="61"/>
        <v>0</v>
      </c>
      <c r="E154" s="129"/>
      <c r="F154" s="129"/>
      <c r="G154" s="129"/>
      <c r="H154" s="31"/>
      <c r="I154" s="390" t="str">
        <f t="shared" si="60"/>
        <v>Transferta e kushtëzuar</v>
      </c>
      <c r="J154" s="387"/>
      <c r="K154" s="389"/>
      <c r="L154" s="388"/>
      <c r="M154" s="128"/>
      <c r="N154" s="128"/>
      <c r="O154" s="132"/>
    </row>
    <row r="155" spans="1:15" ht="12.75" x14ac:dyDescent="0.2">
      <c r="A155" s="124" t="str">
        <f t="shared" si="61"/>
        <v>Sigurimet Shoqërore</v>
      </c>
      <c r="B155" s="941">
        <f t="shared" si="61"/>
        <v>601</v>
      </c>
      <c r="C155" s="942">
        <f t="shared" si="61"/>
        <v>0</v>
      </c>
      <c r="D155" s="943">
        <f t="shared" si="61"/>
        <v>0</v>
      </c>
      <c r="E155" s="129"/>
      <c r="F155" s="129"/>
      <c r="G155" s="129"/>
      <c r="H155" s="31"/>
      <c r="I155" s="390" t="str">
        <f t="shared" si="60"/>
        <v>Trasferta Specifike</v>
      </c>
      <c r="J155" s="387"/>
      <c r="K155" s="389"/>
      <c r="L155" s="388"/>
      <c r="M155" s="128"/>
      <c r="N155" s="128"/>
      <c r="O155" s="132"/>
    </row>
    <row r="156" spans="1:15" ht="12.75" x14ac:dyDescent="0.2">
      <c r="A156" s="124" t="str">
        <f t="shared" si="61"/>
        <v>Mallra dhe shërbime</v>
      </c>
      <c r="B156" s="941">
        <f t="shared" si="61"/>
        <v>602</v>
      </c>
      <c r="C156" s="942">
        <f t="shared" si="61"/>
        <v>0</v>
      </c>
      <c r="D156" s="943">
        <f t="shared" si="61"/>
        <v>0</v>
      </c>
      <c r="E156" s="129"/>
      <c r="F156" s="129"/>
      <c r="G156" s="129"/>
      <c r="H156" s="53"/>
      <c r="I156" s="390" t="str">
        <f t="shared" si="60"/>
        <v>Trashëgimi me destinacion</v>
      </c>
      <c r="J156" s="387"/>
      <c r="K156" s="389"/>
      <c r="L156" s="388"/>
      <c r="M156" s="302">
        <f>VLOOKUP($A145,'(C4) Trashëgimi me destinacion'!$A$8:$F$168,4,FALSE)</f>
        <v>0</v>
      </c>
      <c r="N156" s="548">
        <f>VLOOKUP($A145,'(C4) Trashëgimi me destinacion'!$A$8:$F$168,5,FALSE)</f>
        <v>0</v>
      </c>
      <c r="O156" s="548">
        <f>VLOOKUP($A145,'(C4) Trashëgimi me destinacion'!$A$8:$F$168,6,FALSE)</f>
        <v>0</v>
      </c>
    </row>
    <row r="157" spans="1:15" ht="12.75" x14ac:dyDescent="0.2">
      <c r="A157" s="124" t="str">
        <f t="shared" si="61"/>
        <v>Subvencione</v>
      </c>
      <c r="B157" s="941">
        <f t="shared" si="61"/>
        <v>603</v>
      </c>
      <c r="C157" s="942">
        <f t="shared" si="61"/>
        <v>0</v>
      </c>
      <c r="D157" s="943">
        <f t="shared" si="61"/>
        <v>0</v>
      </c>
      <c r="E157" s="129"/>
      <c r="F157" s="129"/>
      <c r="G157" s="129"/>
      <c r="H157" s="8"/>
      <c r="I157" s="390" t="str">
        <f t="shared" si="60"/>
        <v>Burime të tjera (përfshirë gjobat)</v>
      </c>
      <c r="J157" s="387"/>
      <c r="K157" s="389"/>
      <c r="L157" s="388"/>
      <c r="M157" s="128"/>
      <c r="N157" s="128"/>
      <c r="O157" s="132"/>
    </row>
    <row r="158" spans="1:15" ht="12.75" x14ac:dyDescent="0.2">
      <c r="A158" s="124" t="str">
        <f t="shared" si="61"/>
        <v>Të tjera transferta korrente të brendshme</v>
      </c>
      <c r="B158" s="941">
        <f t="shared" si="61"/>
        <v>604</v>
      </c>
      <c r="C158" s="942">
        <f t="shared" si="61"/>
        <v>0</v>
      </c>
      <c r="D158" s="943">
        <f t="shared" si="61"/>
        <v>0</v>
      </c>
      <c r="E158" s="129"/>
      <c r="F158" s="129"/>
      <c r="G158" s="129"/>
      <c r="H158" s="53"/>
      <c r="I158" s="390" t="str">
        <f t="shared" si="60"/>
        <v>VLERËSIMI I TË ARDHURAVE ME DESTINACION</v>
      </c>
      <c r="J158" s="35">
        <f>VLOOKUP($A145,'(C1) Shpenzimet vitet e kaluara'!$A$9:$O$177,7,FALSE)</f>
        <v>0</v>
      </c>
      <c r="K158" s="35">
        <f>VLOOKUP($A145,'(C1) Shpenzimet vitet e kaluara'!$A$9:$O$177,11,FALSE)</f>
        <v>0</v>
      </c>
      <c r="L158" s="35">
        <f>VLOOKUP($A145,'(C1) Shpenzimet vitet e kaluara'!$A$9:$O$177,15,FALSE)</f>
        <v>0</v>
      </c>
      <c r="M158" s="129">
        <f>SUM(M154:M157)</f>
        <v>0</v>
      </c>
      <c r="N158" s="129">
        <f t="shared" ref="N158:O158" si="62">SUM(N154:N157)</f>
        <v>0</v>
      </c>
      <c r="O158" s="129">
        <f t="shared" si="62"/>
        <v>0</v>
      </c>
    </row>
    <row r="159" spans="1:15" ht="12.75" x14ac:dyDescent="0.2">
      <c r="A159" s="124" t="str">
        <f t="shared" si="61"/>
        <v>Transferta korrente të huaja</v>
      </c>
      <c r="B159" s="941">
        <f t="shared" si="61"/>
        <v>605</v>
      </c>
      <c r="C159" s="942">
        <f t="shared" si="61"/>
        <v>0</v>
      </c>
      <c r="D159" s="943">
        <f t="shared" si="61"/>
        <v>0</v>
      </c>
      <c r="E159" s="129"/>
      <c r="F159" s="129"/>
      <c r="G159" s="129"/>
      <c r="H159" s="53"/>
    </row>
    <row r="160" spans="1:15" ht="12.75" x14ac:dyDescent="0.2">
      <c r="A160" s="124" t="str">
        <f t="shared" si="61"/>
        <v>Transferta për Buxhetet Familiare dhe Individët</v>
      </c>
      <c r="B160" s="941">
        <f t="shared" si="61"/>
        <v>606</v>
      </c>
      <c r="C160" s="942">
        <f t="shared" si="61"/>
        <v>0</v>
      </c>
      <c r="D160" s="943">
        <f t="shared" si="61"/>
        <v>0</v>
      </c>
      <c r="E160" s="129"/>
      <c r="F160" s="129"/>
      <c r="G160" s="129"/>
      <c r="H160" s="53"/>
      <c r="I160" s="137" t="str">
        <f>I82</f>
        <v xml:space="preserve">TË ARDHURAT E PRITSHME </v>
      </c>
      <c r="J160" s="34">
        <f>J151+J158</f>
        <v>0</v>
      </c>
      <c r="K160" s="34">
        <f>K151+K158</f>
        <v>0</v>
      </c>
      <c r="L160" s="34">
        <f>L151+L158</f>
        <v>0</v>
      </c>
      <c r="M160" s="129">
        <f>M158+M151</f>
        <v>0</v>
      </c>
      <c r="N160" s="129">
        <f>N158+N151</f>
        <v>0</v>
      </c>
      <c r="O160" s="129">
        <f>O158+O151</f>
        <v>0</v>
      </c>
    </row>
    <row r="161" spans="1:15" ht="12.75" x14ac:dyDescent="0.2">
      <c r="A161" s="124" t="str">
        <f t="shared" si="61"/>
        <v>Shpenzimet kapitale</v>
      </c>
      <c r="B161" s="941" t="str">
        <f t="shared" si="61"/>
        <v>230 / 231</v>
      </c>
      <c r="C161" s="942">
        <f t="shared" si="61"/>
        <v>0</v>
      </c>
      <c r="D161" s="943">
        <f t="shared" si="61"/>
        <v>0</v>
      </c>
      <c r="E161" s="37"/>
      <c r="F161" s="37"/>
      <c r="G161" s="37"/>
      <c r="H161" s="53"/>
    </row>
    <row r="162" spans="1:15" ht="12.75" x14ac:dyDescent="0.2">
      <c r="A162" s="124" t="str">
        <f t="shared" si="61"/>
        <v>Rezerva</v>
      </c>
      <c r="B162" s="941">
        <f t="shared" si="61"/>
        <v>609</v>
      </c>
      <c r="C162" s="942">
        <f t="shared" si="61"/>
        <v>0</v>
      </c>
      <c r="D162" s="943">
        <f t="shared" si="61"/>
        <v>0</v>
      </c>
      <c r="E162" s="129"/>
      <c r="F162" s="129"/>
      <c r="G162" s="129"/>
      <c r="H162" s="53"/>
    </row>
    <row r="163" spans="1:15" ht="12.75" x14ac:dyDescent="0.2">
      <c r="A163" s="124" t="str">
        <f t="shared" si="61"/>
        <v>Interesa per kredi direkte ose bono</v>
      </c>
      <c r="B163" s="941">
        <f t="shared" si="61"/>
        <v>650</v>
      </c>
      <c r="C163" s="942">
        <f t="shared" si="61"/>
        <v>0</v>
      </c>
      <c r="D163" s="943">
        <f t="shared" si="61"/>
        <v>0</v>
      </c>
      <c r="E163" s="129"/>
      <c r="F163" s="129"/>
      <c r="G163" s="129"/>
      <c r="H163" s="53"/>
    </row>
    <row r="164" spans="1:15" ht="12.75" x14ac:dyDescent="0.2">
      <c r="A164" s="124" t="str">
        <f t="shared" si="61"/>
        <v>Të tjera</v>
      </c>
      <c r="B164" s="941" t="str">
        <f t="shared" si="61"/>
        <v>69 / ?</v>
      </c>
      <c r="C164" s="942">
        <f t="shared" si="61"/>
        <v>0</v>
      </c>
      <c r="D164" s="943">
        <f t="shared" si="61"/>
        <v>0</v>
      </c>
      <c r="E164" s="129"/>
      <c r="F164" s="129"/>
      <c r="G164" s="129"/>
      <c r="H164" s="53"/>
      <c r="I164" s="947" t="str">
        <f t="shared" ref="I164:O165" si="63">I86</f>
        <v>SHUMA E KËRKUAR NETO</v>
      </c>
      <c r="J164" s="948">
        <f t="shared" si="63"/>
        <v>0</v>
      </c>
      <c r="K164" s="948">
        <f t="shared" si="63"/>
        <v>0</v>
      </c>
      <c r="L164" s="948">
        <f t="shared" si="63"/>
        <v>0</v>
      </c>
      <c r="M164" s="948">
        <f t="shared" si="63"/>
        <v>0</v>
      </c>
      <c r="N164" s="948">
        <f t="shared" si="63"/>
        <v>0</v>
      </c>
      <c r="O164" s="949">
        <f t="shared" si="63"/>
        <v>0</v>
      </c>
    </row>
    <row r="165" spans="1:15" ht="12.75" customHeight="1" x14ac:dyDescent="0.2">
      <c r="A165" s="306" t="str">
        <f t="shared" si="61"/>
        <v>KOSTO DIREKTE PËR PROJEKTET DHE SHPENZIMET KAPITALE</v>
      </c>
      <c r="B165" s="941">
        <f t="shared" si="61"/>
        <v>0</v>
      </c>
      <c r="C165" s="942">
        <f t="shared" si="61"/>
        <v>0</v>
      </c>
      <c r="D165" s="943">
        <f t="shared" si="61"/>
        <v>0</v>
      </c>
      <c r="E165" s="129">
        <f>SUM(E154:E164)</f>
        <v>0</v>
      </c>
      <c r="F165" s="129">
        <f t="shared" ref="F165:G165" si="64">SUM(F154:F164)</f>
        <v>0</v>
      </c>
      <c r="G165" s="129">
        <f t="shared" si="64"/>
        <v>0</v>
      </c>
      <c r="H165" s="53"/>
      <c r="I165" s="950">
        <f t="shared" si="63"/>
        <v>0</v>
      </c>
      <c r="J165" s="951">
        <f t="shared" si="63"/>
        <v>0</v>
      </c>
      <c r="K165" s="951">
        <f t="shared" si="63"/>
        <v>0</v>
      </c>
      <c r="L165" s="951">
        <f t="shared" si="63"/>
        <v>0</v>
      </c>
      <c r="M165" s="951">
        <f t="shared" si="63"/>
        <v>0</v>
      </c>
      <c r="N165" s="951">
        <f t="shared" si="63"/>
        <v>0</v>
      </c>
      <c r="O165" s="952">
        <f t="shared" si="63"/>
        <v>0</v>
      </c>
    </row>
    <row r="166" spans="1:15" ht="12.75" x14ac:dyDescent="0.2">
      <c r="A166" s="938" t="str">
        <f t="shared" si="61"/>
        <v>SHPENZIME KORRENTE</v>
      </c>
      <c r="B166" s="939">
        <f t="shared" si="61"/>
        <v>0</v>
      </c>
      <c r="C166" s="939">
        <f t="shared" si="61"/>
        <v>0</v>
      </c>
      <c r="D166" s="939">
        <f t="shared" si="61"/>
        <v>0</v>
      </c>
      <c r="E166" s="939">
        <f>E88</f>
        <v>0</v>
      </c>
      <c r="F166" s="939">
        <f>F88</f>
        <v>0</v>
      </c>
      <c r="G166" s="940">
        <f>G88</f>
        <v>0</v>
      </c>
      <c r="H166" s="53"/>
      <c r="I166" s="17" t="str">
        <f>I88</f>
        <v>SHUMA E KËRKUAR NETO</v>
      </c>
      <c r="J166" s="18">
        <f t="shared" ref="J166:O166" si="65">B150-J160</f>
        <v>0</v>
      </c>
      <c r="K166" s="18">
        <f t="shared" si="65"/>
        <v>0</v>
      </c>
      <c r="L166" s="18">
        <f t="shared" si="65"/>
        <v>0</v>
      </c>
      <c r="M166" s="18">
        <f t="shared" si="65"/>
        <v>0</v>
      </c>
      <c r="N166" s="18">
        <f t="shared" si="65"/>
        <v>0</v>
      </c>
      <c r="O166" s="18">
        <f t="shared" si="65"/>
        <v>0</v>
      </c>
    </row>
    <row r="167" spans="1:15" ht="12.75" x14ac:dyDescent="0.2">
      <c r="A167" s="124" t="str">
        <f t="shared" si="61"/>
        <v>Pagat</v>
      </c>
      <c r="B167" s="941">
        <f t="shared" si="61"/>
        <v>600</v>
      </c>
      <c r="C167" s="942">
        <f t="shared" si="61"/>
        <v>0</v>
      </c>
      <c r="D167" s="943">
        <f t="shared" si="61"/>
        <v>0</v>
      </c>
      <c r="E167" s="37"/>
      <c r="F167" s="37"/>
      <c r="G167" s="37"/>
      <c r="H167" s="53"/>
      <c r="I167" s="53"/>
      <c r="J167" s="53"/>
      <c r="K167" s="53"/>
      <c r="L167" s="14"/>
      <c r="M167" s="54"/>
    </row>
    <row r="168" spans="1:15" ht="12.75" x14ac:dyDescent="0.2">
      <c r="A168" s="124" t="str">
        <f t="shared" si="61"/>
        <v>Sigurimet Shoqërore</v>
      </c>
      <c r="B168" s="941">
        <f t="shared" si="61"/>
        <v>601</v>
      </c>
      <c r="C168" s="942">
        <f t="shared" si="61"/>
        <v>0</v>
      </c>
      <c r="D168" s="943">
        <f t="shared" si="61"/>
        <v>0</v>
      </c>
      <c r="E168" s="37"/>
      <c r="F168" s="37"/>
      <c r="G168" s="37"/>
      <c r="H168" s="53"/>
    </row>
    <row r="169" spans="1:15" ht="12.75" x14ac:dyDescent="0.2">
      <c r="A169" s="124" t="str">
        <f t="shared" si="61"/>
        <v>Mallra dhe shërbime</v>
      </c>
      <c r="B169" s="941">
        <f t="shared" si="61"/>
        <v>602</v>
      </c>
      <c r="C169" s="942">
        <f t="shared" si="61"/>
        <v>0</v>
      </c>
      <c r="D169" s="943">
        <f t="shared" si="61"/>
        <v>0</v>
      </c>
      <c r="E169" s="37"/>
      <c r="F169" s="37"/>
      <c r="G169" s="37"/>
      <c r="H169" s="53"/>
      <c r="I169" s="252" t="str">
        <f>I130</f>
        <v>Angazhimet</v>
      </c>
      <c r="J169" s="1002" t="str">
        <f>J130</f>
        <v>Vlera Totale për Aktivitet</v>
      </c>
      <c r="K169" s="1003"/>
      <c r="L169" s="1004"/>
      <c r="M169" s="129">
        <f>VLOOKUP($A145,'(C5) Angazhimet'!$A$8:$F$168,4,FALSE)</f>
        <v>0</v>
      </c>
      <c r="N169" s="129">
        <f>VLOOKUP($A145,'(C5) Angazhimet'!$A$8:$F$168,5,FALSE)</f>
        <v>0</v>
      </c>
      <c r="O169" s="129">
        <f>VLOOKUP($A145,'(C5) Angazhimet'!$A$8:$F$168,6,FALSE)</f>
        <v>0</v>
      </c>
    </row>
    <row r="170" spans="1:15" ht="12.75" x14ac:dyDescent="0.2">
      <c r="A170" s="124" t="str">
        <f t="shared" si="61"/>
        <v>Subvencione</v>
      </c>
      <c r="B170" s="941">
        <f t="shared" si="61"/>
        <v>603</v>
      </c>
      <c r="C170" s="942">
        <f t="shared" si="61"/>
        <v>0</v>
      </c>
      <c r="D170" s="943">
        <f t="shared" si="61"/>
        <v>0</v>
      </c>
      <c r="E170" s="37"/>
      <c r="F170" s="37"/>
      <c r="G170" s="37"/>
      <c r="H170" s="53"/>
      <c r="I170" s="318" t="str">
        <f>I131</f>
        <v>Qëllime</v>
      </c>
      <c r="J170" s="1002" t="str">
        <f>J131</f>
        <v>Shpenzimet kapitale</v>
      </c>
      <c r="K170" s="1003"/>
      <c r="L170" s="1004"/>
      <c r="M170" s="128"/>
      <c r="N170" s="128"/>
      <c r="O170" s="132"/>
    </row>
    <row r="171" spans="1:15" ht="12.75" x14ac:dyDescent="0.2">
      <c r="A171" s="124" t="str">
        <f t="shared" si="61"/>
        <v>Të tjera transferta korrente të brendshme</v>
      </c>
      <c r="B171" s="941">
        <f t="shared" si="61"/>
        <v>604</v>
      </c>
      <c r="C171" s="942">
        <f t="shared" si="61"/>
        <v>0</v>
      </c>
      <c r="D171" s="943">
        <f t="shared" si="61"/>
        <v>0</v>
      </c>
      <c r="E171" s="37"/>
      <c r="F171" s="37"/>
      <c r="G171" s="37"/>
      <c r="H171" s="53"/>
      <c r="I171" s="315"/>
      <c r="J171" s="1002" t="str">
        <f>J132</f>
        <v>Mallra dhe shërbime</v>
      </c>
      <c r="K171" s="1003"/>
      <c r="L171" s="1004"/>
      <c r="M171" s="128"/>
      <c r="N171" s="128"/>
      <c r="O171" s="132"/>
    </row>
    <row r="172" spans="1:15" ht="12.75" x14ac:dyDescent="0.2">
      <c r="A172" s="124" t="str">
        <f t="shared" si="61"/>
        <v>Transferta korrente të huaja</v>
      </c>
      <c r="B172" s="941">
        <f t="shared" si="61"/>
        <v>605</v>
      </c>
      <c r="C172" s="942">
        <f t="shared" si="61"/>
        <v>0</v>
      </c>
      <c r="D172" s="943">
        <f t="shared" si="61"/>
        <v>0</v>
      </c>
      <c r="E172" s="37"/>
      <c r="F172" s="37"/>
      <c r="G172" s="37"/>
      <c r="H172" s="53"/>
      <c r="I172" s="315"/>
      <c r="J172" s="1002" t="str">
        <f>J133</f>
        <v>Qëllime të mëtejshme</v>
      </c>
      <c r="K172" s="1003"/>
      <c r="L172" s="1004"/>
      <c r="M172" s="128"/>
      <c r="N172" s="128"/>
      <c r="O172" s="132"/>
    </row>
    <row r="173" spans="1:15" ht="12.75" x14ac:dyDescent="0.2">
      <c r="A173" s="124" t="str">
        <f t="shared" si="61"/>
        <v>Transferta për Buxhetet Familiare dhe Individët</v>
      </c>
      <c r="B173" s="941">
        <f t="shared" si="61"/>
        <v>606</v>
      </c>
      <c r="C173" s="942">
        <f t="shared" si="61"/>
        <v>0</v>
      </c>
      <c r="D173" s="943">
        <f t="shared" si="61"/>
        <v>0</v>
      </c>
      <c r="E173" s="37"/>
      <c r="F173" s="37"/>
      <c r="G173" s="37"/>
      <c r="H173" s="53"/>
      <c r="I173" s="315"/>
      <c r="J173" s="998"/>
      <c r="K173" s="998"/>
      <c r="L173" s="998"/>
      <c r="M173" s="344" t="str">
        <f>IF(SUM(M170:M172)=M169,"OK","STOP")</f>
        <v>OK</v>
      </c>
      <c r="N173" s="344" t="str">
        <f>IF(SUM(N170:N172)=N169,"OK","STOP")</f>
        <v>OK</v>
      </c>
      <c r="O173" s="344" t="str">
        <f>IF(SUM(O170:O172)=O169,"OK","STOP")</f>
        <v>OK</v>
      </c>
    </row>
    <row r="174" spans="1:15" ht="12.75" x14ac:dyDescent="0.2">
      <c r="A174" s="648" t="str">
        <f t="shared" si="61"/>
        <v>Shpenzimet kapitale</v>
      </c>
      <c r="B174" s="968" t="str">
        <f t="shared" si="61"/>
        <v>230 / 231</v>
      </c>
      <c r="C174" s="969">
        <f t="shared" si="61"/>
        <v>0</v>
      </c>
      <c r="D174" s="970">
        <f t="shared" si="61"/>
        <v>0</v>
      </c>
      <c r="E174" s="129"/>
      <c r="F174" s="129"/>
      <c r="G174" s="129"/>
      <c r="H174" s="53"/>
      <c r="I174" s="421" t="str">
        <f>I96</f>
        <v>Shpjegimet teknike</v>
      </c>
      <c r="J174" s="10"/>
      <c r="K174" s="10"/>
      <c r="L174" s="10"/>
      <c r="M174" s="10"/>
      <c r="N174" s="10"/>
      <c r="O174" s="10"/>
    </row>
    <row r="175" spans="1:15" ht="12.75" x14ac:dyDescent="0.2">
      <c r="A175" s="124" t="str">
        <f t="shared" si="61"/>
        <v>Rezerva</v>
      </c>
      <c r="B175" s="941">
        <f t="shared" si="61"/>
        <v>609</v>
      </c>
      <c r="C175" s="942">
        <f t="shared" si="61"/>
        <v>0</v>
      </c>
      <c r="D175" s="943">
        <f t="shared" si="61"/>
        <v>0</v>
      </c>
      <c r="E175" s="37"/>
      <c r="F175" s="37"/>
      <c r="G175" s="37"/>
      <c r="H175" s="53"/>
      <c r="I175" s="419">
        <f>M148</f>
        <v>2022</v>
      </c>
      <c r="J175" s="983"/>
      <c r="K175" s="984"/>
      <c r="L175" s="984"/>
      <c r="M175" s="984"/>
      <c r="N175" s="984"/>
      <c r="O175" s="985"/>
    </row>
    <row r="176" spans="1:15" ht="12.75" x14ac:dyDescent="0.2">
      <c r="A176" s="124" t="str">
        <f t="shared" si="61"/>
        <v>Interesa per kredi direkte ose bono</v>
      </c>
      <c r="B176" s="971">
        <f t="shared" si="61"/>
        <v>650</v>
      </c>
      <c r="C176" s="972">
        <f t="shared" si="61"/>
        <v>0</v>
      </c>
      <c r="D176" s="973">
        <f t="shared" si="61"/>
        <v>0</v>
      </c>
      <c r="E176" s="37"/>
      <c r="F176" s="37"/>
      <c r="G176" s="37"/>
      <c r="H176" s="53"/>
      <c r="I176" s="420"/>
      <c r="J176" s="986"/>
      <c r="K176" s="987"/>
      <c r="L176" s="987"/>
      <c r="M176" s="987"/>
      <c r="N176" s="987"/>
      <c r="O176" s="988"/>
    </row>
    <row r="177" spans="1:15" ht="12.75" x14ac:dyDescent="0.2">
      <c r="A177" s="252" t="str">
        <f>A99</f>
        <v>Të tjera</v>
      </c>
      <c r="B177" s="941" t="str">
        <f>B99</f>
        <v>69 / ?</v>
      </c>
      <c r="C177" s="942">
        <f>C99</f>
        <v>0</v>
      </c>
      <c r="D177" s="439" t="str">
        <f>IF(OR(E177&lt;0,F177&lt;0,G177&lt;0),"STOP","OK!")</f>
        <v>OK!</v>
      </c>
      <c r="E177" s="130">
        <f>-E165+E150-(SUM(E167:E176))</f>
        <v>0</v>
      </c>
      <c r="F177" s="308">
        <f t="shared" ref="F177:G177" si="66">-F165+F150-(SUM(F167:F176))</f>
        <v>0</v>
      </c>
      <c r="G177" s="308">
        <f t="shared" si="66"/>
        <v>0</v>
      </c>
      <c r="H177" s="53"/>
      <c r="I177" s="419">
        <f>N148</f>
        <v>2023</v>
      </c>
      <c r="J177" s="983"/>
      <c r="K177" s="984"/>
      <c r="L177" s="984"/>
      <c r="M177" s="984"/>
      <c r="N177" s="984"/>
      <c r="O177" s="985"/>
    </row>
    <row r="178" spans="1:15" ht="12.75" x14ac:dyDescent="0.2">
      <c r="A178" s="124" t="str">
        <f>A100</f>
        <v>SHPENZIME KORRENTE</v>
      </c>
      <c r="B178" s="974"/>
      <c r="C178" s="975"/>
      <c r="D178" s="976"/>
      <c r="E178" s="129">
        <f>SUM(E167:E177)</f>
        <v>0</v>
      </c>
      <c r="F178" s="129">
        <f t="shared" ref="F178:G178" si="67">SUM(F167:F177)</f>
        <v>0</v>
      </c>
      <c r="G178" s="129">
        <f t="shared" si="67"/>
        <v>0</v>
      </c>
      <c r="H178" s="53"/>
      <c r="I178" s="420"/>
      <c r="J178" s="989"/>
      <c r="K178" s="990"/>
      <c r="L178" s="990"/>
      <c r="M178" s="990"/>
      <c r="N178" s="990"/>
      <c r="O178" s="991"/>
    </row>
    <row r="179" spans="1:15" ht="12.75" x14ac:dyDescent="0.2">
      <c r="A179" s="125"/>
      <c r="B179" s="210"/>
      <c r="C179" s="126"/>
      <c r="D179" s="126"/>
      <c r="E179" s="10"/>
      <c r="F179" s="10"/>
      <c r="G179" s="133"/>
      <c r="H179" s="53"/>
      <c r="I179" s="419">
        <f>O148</f>
        <v>2024</v>
      </c>
      <c r="J179" s="983"/>
      <c r="K179" s="984"/>
      <c r="L179" s="984"/>
      <c r="M179" s="984"/>
      <c r="N179" s="984"/>
      <c r="O179" s="985"/>
    </row>
    <row r="180" spans="1:15" ht="12.75" x14ac:dyDescent="0.2">
      <c r="A180" s="137" t="str">
        <f>A102</f>
        <v>SHPENZIME TË PRITSHME</v>
      </c>
      <c r="B180" s="34">
        <f>B150</f>
        <v>0</v>
      </c>
      <c r="C180" s="34">
        <f t="shared" ref="C180:D180" si="68">C150</f>
        <v>0</v>
      </c>
      <c r="D180" s="34">
        <f t="shared" si="68"/>
        <v>0</v>
      </c>
      <c r="E180" s="129">
        <f>E165+E178</f>
        <v>0</v>
      </c>
      <c r="F180" s="129">
        <f>F165+F178</f>
        <v>0</v>
      </c>
      <c r="G180" s="129">
        <f t="shared" ref="G180" si="69">G165+G178</f>
        <v>0</v>
      </c>
      <c r="H180" s="53"/>
      <c r="I180" s="420"/>
      <c r="J180" s="989"/>
      <c r="K180" s="990"/>
      <c r="L180" s="990"/>
      <c r="M180" s="990"/>
      <c r="N180" s="990"/>
      <c r="O180" s="991"/>
    </row>
    <row r="181" spans="1:15" ht="12.75" x14ac:dyDescent="0.2"/>
    <row r="182" spans="1:15" ht="12.75" x14ac:dyDescent="0.2"/>
    <row r="183" spans="1:15" ht="18.75" hidden="1" x14ac:dyDescent="0.2">
      <c r="A183" s="213"/>
      <c r="B183" s="937"/>
      <c r="C183" s="937"/>
      <c r="D183" s="937"/>
      <c r="E183" s="937"/>
      <c r="F183" s="937"/>
      <c r="G183" s="937"/>
      <c r="H183" s="937"/>
      <c r="I183" s="937"/>
      <c r="J183" s="937"/>
      <c r="K183" s="937"/>
      <c r="L183" s="937"/>
      <c r="M183" s="937"/>
      <c r="N183" s="937"/>
      <c r="O183" s="937"/>
    </row>
    <row r="184" spans="1:15" ht="18.75" hidden="1" x14ac:dyDescent="0.2">
      <c r="A184" s="276"/>
      <c r="B184" s="937"/>
      <c r="C184" s="937"/>
      <c r="D184" s="937"/>
      <c r="E184" s="937"/>
      <c r="F184" s="937"/>
      <c r="G184" s="937"/>
      <c r="H184" s="937"/>
      <c r="I184" s="937"/>
      <c r="J184" s="937"/>
      <c r="K184" s="937"/>
      <c r="L184" s="937"/>
      <c r="M184" s="937"/>
      <c r="N184" s="937"/>
      <c r="O184" s="937"/>
    </row>
    <row r="185" spans="1:15" ht="22.5" hidden="1" customHeight="1" x14ac:dyDescent="0.2">
      <c r="A185" s="933"/>
      <c r="B185" s="934"/>
      <c r="C185" s="934"/>
      <c r="D185" s="934"/>
      <c r="E185" s="934"/>
      <c r="F185" s="934"/>
      <c r="G185" s="954"/>
      <c r="H185" s="131"/>
      <c r="I185" s="955"/>
      <c r="J185" s="934"/>
      <c r="K185" s="934"/>
      <c r="L185" s="934"/>
      <c r="M185" s="934"/>
      <c r="N185" s="934"/>
      <c r="O185" s="954"/>
    </row>
    <row r="186" spans="1:15" ht="21.75" hidden="1" customHeight="1" x14ac:dyDescent="0.2">
      <c r="A186" s="211"/>
      <c r="B186" s="417"/>
      <c r="C186" s="417"/>
      <c r="D186" s="417"/>
      <c r="E186" s="251"/>
      <c r="F186" s="251"/>
      <c r="G186" s="251"/>
      <c r="H186" s="212"/>
      <c r="I186" s="414"/>
      <c r="J186" s="417"/>
      <c r="K186" s="417"/>
      <c r="L186" s="417"/>
      <c r="M186" s="251"/>
      <c r="N186" s="251"/>
      <c r="O186" s="251"/>
    </row>
    <row r="187" spans="1:15" ht="12.75" hidden="1" x14ac:dyDescent="0.2">
      <c r="A187" s="431"/>
      <c r="B187" s="424"/>
      <c r="C187" s="347"/>
      <c r="D187" s="348"/>
      <c r="E187" s="432"/>
      <c r="F187" s="432"/>
      <c r="G187" s="433"/>
      <c r="H187" s="131"/>
      <c r="I187" s="346"/>
      <c r="J187" s="962"/>
      <c r="K187" s="962"/>
      <c r="L187" s="429"/>
      <c r="M187" s="429"/>
      <c r="N187" s="429"/>
      <c r="O187" s="430"/>
    </row>
    <row r="188" spans="1:15" ht="12.75" hidden="1" x14ac:dyDescent="0.2">
      <c r="A188" s="137"/>
      <c r="B188" s="34"/>
      <c r="C188" s="34"/>
      <c r="D188" s="34"/>
      <c r="E188" s="37"/>
      <c r="F188" s="37"/>
      <c r="G188" s="37"/>
      <c r="H188" s="131"/>
      <c r="I188" s="938"/>
      <c r="J188" s="939"/>
      <c r="K188" s="939"/>
      <c r="L188" s="939"/>
      <c r="M188" s="939"/>
      <c r="N188" s="939"/>
      <c r="O188" s="940"/>
    </row>
    <row r="189" spans="1:15" ht="12.75" hidden="1" x14ac:dyDescent="0.2">
      <c r="A189" s="125"/>
      <c r="B189" s="210"/>
      <c r="C189" s="126"/>
      <c r="D189" s="126"/>
      <c r="E189" s="10"/>
      <c r="F189" s="10"/>
      <c r="G189" s="133"/>
      <c r="H189" s="10"/>
      <c r="I189" s="137"/>
      <c r="J189" s="35"/>
      <c r="K189" s="35"/>
      <c r="L189" s="35"/>
      <c r="M189" s="37"/>
      <c r="N189" s="37"/>
      <c r="O189" s="37"/>
    </row>
    <row r="190" spans="1:15" ht="12.75" hidden="1" x14ac:dyDescent="0.2">
      <c r="A190" s="944"/>
      <c r="B190" s="945"/>
      <c r="C190" s="945"/>
      <c r="D190" s="945"/>
      <c r="E190" s="945"/>
      <c r="F190" s="945"/>
      <c r="G190" s="946"/>
      <c r="H190" s="10"/>
    </row>
    <row r="191" spans="1:15" ht="12.75" hidden="1" x14ac:dyDescent="0.2">
      <c r="A191" s="938"/>
      <c r="B191" s="939"/>
      <c r="C191" s="939"/>
      <c r="D191" s="939"/>
      <c r="E191" s="939"/>
      <c r="F191" s="939"/>
      <c r="G191" s="940"/>
      <c r="H191" s="31"/>
      <c r="I191" s="938"/>
      <c r="J191" s="939"/>
      <c r="K191" s="939"/>
      <c r="L191" s="939"/>
      <c r="M191" s="939"/>
      <c r="N191" s="939"/>
      <c r="O191" s="940"/>
    </row>
    <row r="192" spans="1:15" ht="12.75" hidden="1" x14ac:dyDescent="0.2">
      <c r="A192" s="124"/>
      <c r="B192" s="941"/>
      <c r="C192" s="942"/>
      <c r="D192" s="943"/>
      <c r="E192" s="37"/>
      <c r="F192" s="37"/>
      <c r="G192" s="37"/>
      <c r="H192" s="31"/>
      <c r="I192" s="390"/>
      <c r="J192" s="387"/>
      <c r="K192" s="389"/>
      <c r="L192" s="388"/>
      <c r="M192" s="128"/>
      <c r="N192" s="128"/>
      <c r="O192" s="132"/>
    </row>
    <row r="193" spans="1:15" ht="12.75" hidden="1" x14ac:dyDescent="0.2">
      <c r="A193" s="124"/>
      <c r="B193" s="941"/>
      <c r="C193" s="942"/>
      <c r="D193" s="943"/>
      <c r="E193" s="37"/>
      <c r="F193" s="37"/>
      <c r="G193" s="37"/>
      <c r="H193" s="31"/>
      <c r="I193" s="390"/>
      <c r="J193" s="387"/>
      <c r="K193" s="389"/>
      <c r="L193" s="388"/>
      <c r="M193" s="128"/>
      <c r="N193" s="128"/>
      <c r="O193" s="132"/>
    </row>
    <row r="194" spans="1:15" ht="12.75" hidden="1" x14ac:dyDescent="0.2">
      <c r="A194" s="124"/>
      <c r="B194" s="941"/>
      <c r="C194" s="942"/>
      <c r="D194" s="943"/>
      <c r="E194" s="37"/>
      <c r="F194" s="37"/>
      <c r="G194" s="37"/>
      <c r="H194" s="53"/>
      <c r="I194" s="390"/>
      <c r="J194" s="387"/>
      <c r="K194" s="389"/>
      <c r="L194" s="388"/>
      <c r="M194" s="302"/>
      <c r="N194" s="548"/>
      <c r="O194" s="548"/>
    </row>
    <row r="195" spans="1:15" ht="12.75" hidden="1" x14ac:dyDescent="0.2">
      <c r="A195" s="124"/>
      <c r="B195" s="941"/>
      <c r="C195" s="942"/>
      <c r="D195" s="943"/>
      <c r="E195" s="37"/>
      <c r="F195" s="37"/>
      <c r="G195" s="37"/>
      <c r="H195" s="8"/>
      <c r="I195" s="390"/>
      <c r="J195" s="387"/>
      <c r="K195" s="389"/>
      <c r="L195" s="388"/>
      <c r="M195" s="128"/>
      <c r="N195" s="128"/>
      <c r="O195" s="132"/>
    </row>
    <row r="196" spans="1:15" ht="12.75" hidden="1" x14ac:dyDescent="0.2">
      <c r="A196" s="124"/>
      <c r="B196" s="941"/>
      <c r="C196" s="942"/>
      <c r="D196" s="943"/>
      <c r="E196" s="37"/>
      <c r="F196" s="37"/>
      <c r="G196" s="37"/>
      <c r="H196" s="53"/>
      <c r="I196" s="390"/>
      <c r="J196" s="35"/>
      <c r="K196" s="35"/>
      <c r="L196" s="35"/>
      <c r="M196" s="129"/>
      <c r="N196" s="129"/>
      <c r="O196" s="129"/>
    </row>
    <row r="197" spans="1:15" ht="12.75" hidden="1" x14ac:dyDescent="0.2">
      <c r="A197" s="124"/>
      <c r="B197" s="941"/>
      <c r="C197" s="942"/>
      <c r="D197" s="943"/>
      <c r="E197" s="37"/>
      <c r="F197" s="37"/>
      <c r="G197" s="37"/>
      <c r="H197" s="53"/>
    </row>
    <row r="198" spans="1:15" ht="12.75" hidden="1" x14ac:dyDescent="0.2">
      <c r="A198" s="124"/>
      <c r="B198" s="941"/>
      <c r="C198" s="942"/>
      <c r="D198" s="943"/>
      <c r="E198" s="37"/>
      <c r="F198" s="37"/>
      <c r="G198" s="37"/>
      <c r="H198" s="53"/>
      <c r="I198" s="137"/>
      <c r="J198" s="34"/>
      <c r="K198" s="34"/>
      <c r="L198" s="34"/>
      <c r="M198" s="129"/>
      <c r="N198" s="129"/>
      <c r="O198" s="129"/>
    </row>
    <row r="199" spans="1:15" ht="12.75" hidden="1" x14ac:dyDescent="0.2">
      <c r="A199" s="124"/>
      <c r="B199" s="941"/>
      <c r="C199" s="942"/>
      <c r="D199" s="943"/>
      <c r="E199" s="37"/>
      <c r="F199" s="37"/>
      <c r="G199" s="37"/>
      <c r="H199" s="53"/>
    </row>
    <row r="200" spans="1:15" ht="12.75" hidden="1" x14ac:dyDescent="0.2">
      <c r="A200" s="124"/>
      <c r="B200" s="941"/>
      <c r="C200" s="942"/>
      <c r="D200" s="943"/>
      <c r="E200" s="37"/>
      <c r="F200" s="37"/>
      <c r="G200" s="37"/>
      <c r="H200" s="53"/>
    </row>
    <row r="201" spans="1:15" ht="12.75" hidden="1" x14ac:dyDescent="0.2">
      <c r="A201" s="124"/>
      <c r="B201" s="941"/>
      <c r="C201" s="942"/>
      <c r="D201" s="943"/>
      <c r="E201" s="37"/>
      <c r="F201" s="37"/>
      <c r="G201" s="37"/>
      <c r="H201" s="53"/>
    </row>
    <row r="202" spans="1:15" ht="12.75" hidden="1" x14ac:dyDescent="0.2">
      <c r="A202" s="124"/>
      <c r="B202" s="941"/>
      <c r="C202" s="942"/>
      <c r="D202" s="943"/>
      <c r="E202" s="37"/>
      <c r="F202" s="37"/>
      <c r="G202" s="37"/>
      <c r="H202" s="53"/>
      <c r="I202" s="947"/>
      <c r="J202" s="948"/>
      <c r="K202" s="948"/>
      <c r="L202" s="948"/>
      <c r="M202" s="948"/>
      <c r="N202" s="948"/>
      <c r="O202" s="949"/>
    </row>
    <row r="203" spans="1:15" ht="12.75" hidden="1" customHeight="1" x14ac:dyDescent="0.2">
      <c r="A203" s="306"/>
      <c r="B203" s="941"/>
      <c r="C203" s="942"/>
      <c r="D203" s="943"/>
      <c r="E203" s="129"/>
      <c r="F203" s="129"/>
      <c r="G203" s="129"/>
      <c r="H203" s="53"/>
      <c r="I203" s="950"/>
      <c r="J203" s="951"/>
      <c r="K203" s="951"/>
      <c r="L203" s="951"/>
      <c r="M203" s="951"/>
      <c r="N203" s="951"/>
      <c r="O203" s="952"/>
    </row>
    <row r="204" spans="1:15" ht="12.75" hidden="1" x14ac:dyDescent="0.2">
      <c r="A204" s="938"/>
      <c r="B204" s="939"/>
      <c r="C204" s="939"/>
      <c r="D204" s="939"/>
      <c r="E204" s="939"/>
      <c r="F204" s="939"/>
      <c r="G204" s="940"/>
      <c r="H204" s="53"/>
      <c r="I204" s="17"/>
      <c r="J204" s="18"/>
      <c r="K204" s="18"/>
      <c r="L204" s="18"/>
      <c r="M204" s="18"/>
      <c r="N204" s="18"/>
      <c r="O204" s="18"/>
    </row>
    <row r="205" spans="1:15" ht="12.75" hidden="1" x14ac:dyDescent="0.2">
      <c r="A205" s="124"/>
      <c r="B205" s="941"/>
      <c r="C205" s="942"/>
      <c r="D205" s="943"/>
      <c r="E205" s="37"/>
      <c r="F205" s="37"/>
      <c r="G205" s="37"/>
      <c r="H205" s="53"/>
      <c r="I205" s="53"/>
      <c r="J205" s="53"/>
      <c r="K205" s="53"/>
      <c r="L205" s="14"/>
      <c r="M205" s="54"/>
    </row>
    <row r="206" spans="1:15" ht="12.75" hidden="1" x14ac:dyDescent="0.2">
      <c r="A206" s="124"/>
      <c r="B206" s="941"/>
      <c r="C206" s="942"/>
      <c r="D206" s="943"/>
      <c r="E206" s="37"/>
      <c r="F206" s="37"/>
      <c r="G206" s="37"/>
      <c r="H206" s="53"/>
    </row>
    <row r="207" spans="1:15" ht="12.75" hidden="1" x14ac:dyDescent="0.2">
      <c r="A207" s="124"/>
      <c r="B207" s="941"/>
      <c r="C207" s="942"/>
      <c r="D207" s="943"/>
      <c r="E207" s="37"/>
      <c r="F207" s="37"/>
      <c r="G207" s="37"/>
      <c r="H207" s="53"/>
      <c r="I207" s="252"/>
      <c r="J207" s="1002"/>
      <c r="K207" s="1003"/>
      <c r="L207" s="1004"/>
      <c r="M207" s="129"/>
      <c r="N207" s="129"/>
      <c r="O207" s="129"/>
    </row>
    <row r="208" spans="1:15" ht="12.75" hidden="1" x14ac:dyDescent="0.2">
      <c r="A208" s="124"/>
      <c r="B208" s="941"/>
      <c r="C208" s="942"/>
      <c r="D208" s="943"/>
      <c r="E208" s="37"/>
      <c r="F208" s="37"/>
      <c r="G208" s="37"/>
      <c r="H208" s="53"/>
      <c r="I208" s="318"/>
      <c r="J208" s="1002"/>
      <c r="K208" s="1003"/>
      <c r="L208" s="1004"/>
      <c r="M208" s="128"/>
      <c r="N208" s="128"/>
      <c r="O208" s="132"/>
    </row>
    <row r="209" spans="1:15" ht="12.75" hidden="1" x14ac:dyDescent="0.2">
      <c r="A209" s="124"/>
      <c r="B209" s="941"/>
      <c r="C209" s="942"/>
      <c r="D209" s="943"/>
      <c r="E209" s="37"/>
      <c r="F209" s="37"/>
      <c r="G209" s="37"/>
      <c r="H209" s="53"/>
      <c r="I209" s="315"/>
      <c r="J209" s="1002"/>
      <c r="K209" s="1003"/>
      <c r="L209" s="1004"/>
      <c r="M209" s="128"/>
      <c r="N209" s="128"/>
      <c r="O209" s="132"/>
    </row>
    <row r="210" spans="1:15" ht="12.75" hidden="1" x14ac:dyDescent="0.2">
      <c r="A210" s="124"/>
      <c r="B210" s="941"/>
      <c r="C210" s="942"/>
      <c r="D210" s="943"/>
      <c r="E210" s="37"/>
      <c r="F210" s="37"/>
      <c r="G210" s="37"/>
      <c r="H210" s="53"/>
      <c r="I210" s="315"/>
      <c r="J210" s="1002"/>
      <c r="K210" s="1003"/>
      <c r="L210" s="1004"/>
      <c r="M210" s="128"/>
      <c r="N210" s="128"/>
      <c r="O210" s="132"/>
    </row>
    <row r="211" spans="1:15" ht="12.75" hidden="1" x14ac:dyDescent="0.2">
      <c r="A211" s="124"/>
      <c r="B211" s="941"/>
      <c r="C211" s="942"/>
      <c r="D211" s="943"/>
      <c r="E211" s="37"/>
      <c r="F211" s="37"/>
      <c r="G211" s="37"/>
      <c r="H211" s="53"/>
      <c r="I211" s="315"/>
      <c r="J211" s="998"/>
      <c r="K211" s="998"/>
      <c r="L211" s="998"/>
      <c r="M211" s="344" t="str">
        <f>IF(SUM(M208:M210)=M207,"OK","STOP")</f>
        <v>OK</v>
      </c>
      <c r="N211" s="344" t="str">
        <f>IF(SUM(N208:N210)=N207,"OK","STOP")</f>
        <v>OK</v>
      </c>
      <c r="O211" s="344" t="str">
        <f>IF(SUM(O208:O210)=O207,"OK","STOP")</f>
        <v>OK</v>
      </c>
    </row>
    <row r="212" spans="1:15" ht="12.75" hidden="1" x14ac:dyDescent="0.2">
      <c r="A212" s="124"/>
      <c r="B212" s="941"/>
      <c r="C212" s="942"/>
      <c r="D212" s="943"/>
      <c r="E212" s="129"/>
      <c r="F212" s="129"/>
      <c r="G212" s="129"/>
      <c r="H212" s="53"/>
      <c r="I212" s="421" t="str">
        <f>I96</f>
        <v>Shpjegimet teknike</v>
      </c>
      <c r="J212" s="10"/>
      <c r="K212" s="10"/>
      <c r="L212" s="10"/>
      <c r="M212" s="10"/>
      <c r="N212" s="10"/>
      <c r="O212" s="10"/>
    </row>
    <row r="213" spans="1:15" ht="12.75" hidden="1" x14ac:dyDescent="0.2">
      <c r="A213" s="648"/>
      <c r="B213" s="968"/>
      <c r="C213" s="969"/>
      <c r="D213" s="970"/>
      <c r="E213" s="37"/>
      <c r="F213" s="37"/>
      <c r="G213" s="37"/>
      <c r="H213" s="53"/>
      <c r="I213" s="419">
        <f>M186</f>
        <v>0</v>
      </c>
      <c r="J213" s="983"/>
      <c r="K213" s="984"/>
      <c r="L213" s="984"/>
      <c r="M213" s="984"/>
      <c r="N213" s="984"/>
      <c r="O213" s="985"/>
    </row>
    <row r="214" spans="1:15" ht="12.75" hidden="1" x14ac:dyDescent="0.2">
      <c r="A214" s="124"/>
      <c r="B214" s="971"/>
      <c r="C214" s="972"/>
      <c r="D214" s="973"/>
      <c r="E214" s="37"/>
      <c r="F214" s="37"/>
      <c r="G214" s="37"/>
      <c r="H214" s="53"/>
      <c r="I214" s="420"/>
      <c r="J214" s="986"/>
      <c r="K214" s="987"/>
      <c r="L214" s="987"/>
      <c r="M214" s="987"/>
      <c r="N214" s="987"/>
      <c r="O214" s="988"/>
    </row>
    <row r="215" spans="1:15" ht="12.75" hidden="1" x14ac:dyDescent="0.2">
      <c r="A215" s="252"/>
      <c r="B215" s="941"/>
      <c r="C215" s="942"/>
      <c r="D215" s="311"/>
      <c r="E215" s="308"/>
      <c r="F215" s="308"/>
      <c r="G215" s="308"/>
      <c r="H215" s="53"/>
      <c r="I215" s="419">
        <f>N186</f>
        <v>0</v>
      </c>
      <c r="J215" s="983"/>
      <c r="K215" s="984"/>
      <c r="L215" s="984"/>
      <c r="M215" s="984"/>
      <c r="N215" s="984"/>
      <c r="O215" s="985"/>
    </row>
    <row r="216" spans="1:15" ht="12.75" hidden="1" x14ac:dyDescent="0.2">
      <c r="A216" s="124"/>
      <c r="B216" s="974"/>
      <c r="C216" s="975"/>
      <c r="D216" s="976"/>
      <c r="E216" s="129"/>
      <c r="F216" s="129"/>
      <c r="G216" s="129"/>
      <c r="H216" s="53"/>
      <c r="I216" s="420"/>
      <c r="J216" s="989"/>
      <c r="K216" s="990"/>
      <c r="L216" s="990"/>
      <c r="M216" s="990"/>
      <c r="N216" s="990"/>
      <c r="O216" s="991"/>
    </row>
    <row r="217" spans="1:15" ht="12.75" hidden="1" x14ac:dyDescent="0.2">
      <c r="A217" s="125"/>
      <c r="B217" s="210"/>
      <c r="C217" s="126"/>
      <c r="D217" s="126"/>
      <c r="E217" s="10"/>
      <c r="F217" s="10"/>
      <c r="G217" s="133"/>
      <c r="H217" s="53"/>
      <c r="I217" s="419">
        <f>O186</f>
        <v>0</v>
      </c>
      <c r="J217" s="983"/>
      <c r="K217" s="984"/>
      <c r="L217" s="984"/>
      <c r="M217" s="984"/>
      <c r="N217" s="984"/>
      <c r="O217" s="985"/>
    </row>
    <row r="218" spans="1:15" ht="12.75" hidden="1" x14ac:dyDescent="0.2">
      <c r="A218" s="137"/>
      <c r="B218" s="34"/>
      <c r="C218" s="34"/>
      <c r="D218" s="34"/>
      <c r="E218" s="129"/>
      <c r="F218" s="129"/>
      <c r="G218" s="129"/>
      <c r="H218" s="53"/>
      <c r="I218" s="420"/>
      <c r="J218" s="989"/>
      <c r="K218" s="990"/>
      <c r="L218" s="990"/>
      <c r="M218" s="990"/>
      <c r="N218" s="990"/>
      <c r="O218" s="991"/>
    </row>
    <row r="219" spans="1:15" ht="17.25" hidden="1" customHeight="1" x14ac:dyDescent="0.2"/>
    <row r="220" spans="1:15" ht="17.25" hidden="1" customHeight="1" x14ac:dyDescent="0.2"/>
    <row r="221" spans="1:15" ht="17.25" hidden="1" customHeight="1" x14ac:dyDescent="0.2">
      <c r="A221" s="213"/>
      <c r="B221" s="937"/>
      <c r="C221" s="937"/>
      <c r="D221" s="937"/>
      <c r="E221" s="937"/>
      <c r="F221" s="937"/>
      <c r="G221" s="937"/>
      <c r="H221" s="937"/>
      <c r="I221" s="937"/>
      <c r="J221" s="937"/>
      <c r="K221" s="937"/>
      <c r="L221" s="937"/>
      <c r="M221" s="937"/>
      <c r="N221" s="937"/>
      <c r="O221" s="937"/>
    </row>
    <row r="222" spans="1:15" ht="17.25" hidden="1" customHeight="1" x14ac:dyDescent="0.2">
      <c r="A222" s="276"/>
      <c r="B222" s="937"/>
      <c r="C222" s="937"/>
      <c r="D222" s="937"/>
      <c r="E222" s="937"/>
      <c r="F222" s="937"/>
      <c r="G222" s="937"/>
      <c r="H222" s="937"/>
      <c r="I222" s="937"/>
      <c r="J222" s="937"/>
      <c r="K222" s="937"/>
      <c r="L222" s="937"/>
      <c r="M222" s="937"/>
      <c r="N222" s="937"/>
      <c r="O222" s="937"/>
    </row>
    <row r="223" spans="1:15" ht="21.75" hidden="1" customHeight="1" x14ac:dyDescent="0.2">
      <c r="A223" s="933"/>
      <c r="B223" s="934"/>
      <c r="C223" s="934"/>
      <c r="D223" s="934"/>
      <c r="E223" s="934"/>
      <c r="F223" s="934"/>
      <c r="G223" s="954"/>
      <c r="H223" s="131"/>
      <c r="I223" s="955"/>
      <c r="J223" s="934"/>
      <c r="K223" s="934"/>
      <c r="L223" s="934"/>
      <c r="M223" s="934"/>
      <c r="N223" s="934"/>
      <c r="O223" s="954"/>
    </row>
    <row r="224" spans="1:15" ht="18.75" hidden="1" customHeight="1" x14ac:dyDescent="0.2">
      <c r="A224" s="211"/>
      <c r="B224" s="417"/>
      <c r="C224" s="417"/>
      <c r="D224" s="417"/>
      <c r="E224" s="251"/>
      <c r="F224" s="251"/>
      <c r="G224" s="251"/>
      <c r="H224" s="212"/>
      <c r="I224" s="414"/>
      <c r="J224" s="417"/>
      <c r="K224" s="417"/>
      <c r="L224" s="417"/>
      <c r="M224" s="251"/>
      <c r="N224" s="251"/>
      <c r="O224" s="251"/>
    </row>
    <row r="225" spans="1:15" ht="12.75" hidden="1" x14ac:dyDescent="0.2">
      <c r="A225" s="434"/>
      <c r="B225" s="209"/>
      <c r="C225" s="422"/>
      <c r="D225" s="321"/>
      <c r="E225" s="8"/>
      <c r="F225" s="8"/>
      <c r="G225" s="435"/>
      <c r="H225" s="131"/>
      <c r="I225" s="423"/>
      <c r="J225" s="349"/>
      <c r="K225" s="349"/>
      <c r="L225" s="349"/>
      <c r="M225" s="349"/>
      <c r="N225" s="349"/>
      <c r="O225" s="350"/>
    </row>
    <row r="226" spans="1:15" ht="12.75" hidden="1" x14ac:dyDescent="0.2">
      <c r="A226" s="137"/>
      <c r="B226" s="34"/>
      <c r="C226" s="34"/>
      <c r="D226" s="34"/>
      <c r="E226" s="37"/>
      <c r="F226" s="37"/>
      <c r="G226" s="37"/>
      <c r="H226" s="131"/>
      <c r="I226" s="938"/>
      <c r="J226" s="939"/>
      <c r="K226" s="939"/>
      <c r="L226" s="939"/>
      <c r="M226" s="939"/>
      <c r="N226" s="939"/>
      <c r="O226" s="940"/>
    </row>
    <row r="227" spans="1:15" ht="12.75" hidden="1" x14ac:dyDescent="0.2">
      <c r="A227" s="125"/>
      <c r="B227" s="210"/>
      <c r="C227" s="126"/>
      <c r="D227" s="126"/>
      <c r="E227" s="10"/>
      <c r="F227" s="10"/>
      <c r="G227" s="133"/>
      <c r="H227" s="10"/>
      <c r="I227" s="137"/>
      <c r="J227" s="35"/>
      <c r="K227" s="35"/>
      <c r="L227" s="35"/>
      <c r="M227" s="37"/>
      <c r="N227" s="37"/>
      <c r="O227" s="37"/>
    </row>
    <row r="228" spans="1:15" ht="12.75" hidden="1" x14ac:dyDescent="0.2">
      <c r="A228" s="944"/>
      <c r="B228" s="945"/>
      <c r="C228" s="945"/>
      <c r="D228" s="945"/>
      <c r="E228" s="945"/>
      <c r="F228" s="945"/>
      <c r="G228" s="946"/>
      <c r="H228" s="10"/>
    </row>
    <row r="229" spans="1:15" ht="12.75" hidden="1" x14ac:dyDescent="0.2">
      <c r="A229" s="938"/>
      <c r="B229" s="939"/>
      <c r="C229" s="939"/>
      <c r="D229" s="939"/>
      <c r="E229" s="939"/>
      <c r="F229" s="939"/>
      <c r="G229" s="940"/>
      <c r="H229" s="31"/>
      <c r="I229" s="938"/>
      <c r="J229" s="939"/>
      <c r="K229" s="939"/>
      <c r="L229" s="939"/>
      <c r="M229" s="939"/>
      <c r="N229" s="939"/>
      <c r="O229" s="940"/>
    </row>
    <row r="230" spans="1:15" ht="12.75" hidden="1" x14ac:dyDescent="0.2">
      <c r="A230" s="124"/>
      <c r="B230" s="941"/>
      <c r="C230" s="942"/>
      <c r="D230" s="943"/>
      <c r="E230" s="37"/>
      <c r="F230" s="37"/>
      <c r="G230" s="37"/>
      <c r="H230" s="31"/>
      <c r="I230" s="390"/>
      <c r="J230" s="387"/>
      <c r="K230" s="389"/>
      <c r="L230" s="388"/>
      <c r="M230" s="128"/>
      <c r="N230" s="128"/>
      <c r="O230" s="132"/>
    </row>
    <row r="231" spans="1:15" ht="12.75" hidden="1" x14ac:dyDescent="0.2">
      <c r="A231" s="124"/>
      <c r="B231" s="941"/>
      <c r="C231" s="942"/>
      <c r="D231" s="943"/>
      <c r="E231" s="37"/>
      <c r="F231" s="37"/>
      <c r="G231" s="37"/>
      <c r="H231" s="31"/>
      <c r="I231" s="390"/>
      <c r="J231" s="387"/>
      <c r="K231" s="389"/>
      <c r="L231" s="388"/>
      <c r="M231" s="128"/>
      <c r="N231" s="128"/>
      <c r="O231" s="132"/>
    </row>
    <row r="232" spans="1:15" ht="12.75" hidden="1" x14ac:dyDescent="0.2">
      <c r="A232" s="124"/>
      <c r="B232" s="941"/>
      <c r="C232" s="942"/>
      <c r="D232" s="943"/>
      <c r="E232" s="37"/>
      <c r="F232" s="37"/>
      <c r="G232" s="37"/>
      <c r="H232" s="53"/>
      <c r="I232" s="390"/>
      <c r="J232" s="387"/>
      <c r="K232" s="389"/>
      <c r="L232" s="388"/>
      <c r="M232" s="302"/>
      <c r="N232" s="548"/>
      <c r="O232" s="550"/>
    </row>
    <row r="233" spans="1:15" ht="12.75" hidden="1" x14ac:dyDescent="0.2">
      <c r="A233" s="124"/>
      <c r="B233" s="941"/>
      <c r="C233" s="942"/>
      <c r="D233" s="943"/>
      <c r="E233" s="37"/>
      <c r="F233" s="37"/>
      <c r="G233" s="37"/>
      <c r="H233" s="8"/>
      <c r="I233" s="390"/>
      <c r="J233" s="387"/>
      <c r="K233" s="389"/>
      <c r="L233" s="388"/>
      <c r="M233" s="128"/>
      <c r="N233" s="128"/>
      <c r="O233" s="132"/>
    </row>
    <row r="234" spans="1:15" ht="12.75" hidden="1" x14ac:dyDescent="0.2">
      <c r="A234" s="124"/>
      <c r="B234" s="941"/>
      <c r="C234" s="942"/>
      <c r="D234" s="943"/>
      <c r="E234" s="37"/>
      <c r="F234" s="37"/>
      <c r="G234" s="37"/>
      <c r="H234" s="53"/>
      <c r="I234" s="390"/>
      <c r="J234" s="35"/>
      <c r="K234" s="35"/>
      <c r="L234" s="35"/>
      <c r="M234" s="129"/>
      <c r="N234" s="129"/>
      <c r="O234" s="129"/>
    </row>
    <row r="235" spans="1:15" ht="12.75" hidden="1" x14ac:dyDescent="0.2">
      <c r="A235" s="124"/>
      <c r="B235" s="941"/>
      <c r="C235" s="942"/>
      <c r="D235" s="943"/>
      <c r="E235" s="37"/>
      <c r="F235" s="37"/>
      <c r="G235" s="37"/>
      <c r="H235" s="53"/>
    </row>
    <row r="236" spans="1:15" ht="12.75" hidden="1" x14ac:dyDescent="0.2">
      <c r="A236" s="124"/>
      <c r="B236" s="941"/>
      <c r="C236" s="942"/>
      <c r="D236" s="943"/>
      <c r="E236" s="37"/>
      <c r="F236" s="37"/>
      <c r="G236" s="37"/>
      <c r="H236" s="53"/>
      <c r="I236" s="137"/>
      <c r="J236" s="34"/>
      <c r="K236" s="34"/>
      <c r="L236" s="34"/>
      <c r="M236" s="129"/>
      <c r="N236" s="129"/>
      <c r="O236" s="129"/>
    </row>
    <row r="237" spans="1:15" ht="12.75" hidden="1" x14ac:dyDescent="0.2">
      <c r="A237" s="124"/>
      <c r="B237" s="941"/>
      <c r="C237" s="942"/>
      <c r="D237" s="943"/>
      <c r="E237" s="37"/>
      <c r="F237" s="37"/>
      <c r="G237" s="37"/>
      <c r="H237" s="53"/>
    </row>
    <row r="238" spans="1:15" ht="12.75" hidden="1" x14ac:dyDescent="0.2">
      <c r="A238" s="124"/>
      <c r="B238" s="941"/>
      <c r="C238" s="942"/>
      <c r="D238" s="943"/>
      <c r="E238" s="37"/>
      <c r="F238" s="37"/>
      <c r="G238" s="37"/>
      <c r="H238" s="53"/>
    </row>
    <row r="239" spans="1:15" ht="12.75" hidden="1" x14ac:dyDescent="0.2">
      <c r="A239" s="124"/>
      <c r="B239" s="941"/>
      <c r="C239" s="942"/>
      <c r="D239" s="943"/>
      <c r="E239" s="37"/>
      <c r="F239" s="37"/>
      <c r="G239" s="37"/>
      <c r="H239" s="53"/>
    </row>
    <row r="240" spans="1:15" ht="12.75" hidden="1" x14ac:dyDescent="0.2">
      <c r="A240" s="124"/>
      <c r="B240" s="941"/>
      <c r="C240" s="942"/>
      <c r="D240" s="943"/>
      <c r="E240" s="37"/>
      <c r="F240" s="37"/>
      <c r="G240" s="37"/>
      <c r="H240" s="53"/>
      <c r="I240" s="947"/>
      <c r="J240" s="948"/>
      <c r="K240" s="948"/>
      <c r="L240" s="948"/>
      <c r="M240" s="948"/>
      <c r="N240" s="948"/>
      <c r="O240" s="949"/>
    </row>
    <row r="241" spans="1:15" ht="12.75" hidden="1" customHeight="1" x14ac:dyDescent="0.2">
      <c r="A241" s="306"/>
      <c r="B241" s="941"/>
      <c r="C241" s="942"/>
      <c r="D241" s="943"/>
      <c r="E241" s="129"/>
      <c r="F241" s="129"/>
      <c r="G241" s="129"/>
      <c r="H241" s="53"/>
      <c r="I241" s="950"/>
      <c r="J241" s="951"/>
      <c r="K241" s="951"/>
      <c r="L241" s="951"/>
      <c r="M241" s="951"/>
      <c r="N241" s="951"/>
      <c r="O241" s="952"/>
    </row>
    <row r="242" spans="1:15" ht="12.75" hidden="1" x14ac:dyDescent="0.2">
      <c r="A242" s="938"/>
      <c r="B242" s="939"/>
      <c r="C242" s="939"/>
      <c r="D242" s="939"/>
      <c r="E242" s="939"/>
      <c r="F242" s="939"/>
      <c r="G242" s="940"/>
      <c r="H242" s="53"/>
      <c r="I242" s="17"/>
      <c r="J242" s="18"/>
      <c r="K242" s="18"/>
      <c r="L242" s="18"/>
      <c r="M242" s="18"/>
      <c r="N242" s="18"/>
      <c r="O242" s="18"/>
    </row>
    <row r="243" spans="1:15" ht="12.75" hidden="1" x14ac:dyDescent="0.2">
      <c r="A243" s="124"/>
      <c r="B243" s="941"/>
      <c r="C243" s="942"/>
      <c r="D243" s="943"/>
      <c r="E243" s="37"/>
      <c r="F243" s="37"/>
      <c r="G243" s="37"/>
      <c r="H243" s="53"/>
      <c r="I243" s="53"/>
      <c r="J243" s="53"/>
      <c r="K243" s="53"/>
      <c r="L243" s="14"/>
      <c r="M243" s="54"/>
    </row>
    <row r="244" spans="1:15" ht="12.75" hidden="1" x14ac:dyDescent="0.2">
      <c r="A244" s="124"/>
      <c r="B244" s="941"/>
      <c r="C244" s="942"/>
      <c r="D244" s="943"/>
      <c r="E244" s="37"/>
      <c r="F244" s="37"/>
      <c r="G244" s="37"/>
      <c r="H244" s="53"/>
    </row>
    <row r="245" spans="1:15" ht="12.75" hidden="1" x14ac:dyDescent="0.2">
      <c r="A245" s="124"/>
      <c r="B245" s="941"/>
      <c r="C245" s="942"/>
      <c r="D245" s="943"/>
      <c r="E245" s="37"/>
      <c r="F245" s="37"/>
      <c r="G245" s="37"/>
      <c r="H245" s="53"/>
      <c r="I245" s="252"/>
      <c r="J245" s="1002"/>
      <c r="K245" s="1003"/>
      <c r="L245" s="1004"/>
      <c r="M245" s="129"/>
      <c r="N245" s="129"/>
      <c r="O245" s="129"/>
    </row>
    <row r="246" spans="1:15" ht="12.75" hidden="1" x14ac:dyDescent="0.2">
      <c r="A246" s="124"/>
      <c r="B246" s="941"/>
      <c r="C246" s="942"/>
      <c r="D246" s="943"/>
      <c r="E246" s="37"/>
      <c r="F246" s="37"/>
      <c r="G246" s="37"/>
      <c r="H246" s="53"/>
      <c r="I246" s="318"/>
      <c r="J246" s="1002"/>
      <c r="K246" s="1003"/>
      <c r="L246" s="1004"/>
      <c r="M246" s="128"/>
      <c r="N246" s="128"/>
      <c r="O246" s="132"/>
    </row>
    <row r="247" spans="1:15" ht="12.75" hidden="1" x14ac:dyDescent="0.2">
      <c r="A247" s="124"/>
      <c r="B247" s="941"/>
      <c r="C247" s="942"/>
      <c r="D247" s="943"/>
      <c r="E247" s="37"/>
      <c r="F247" s="37"/>
      <c r="G247" s="37"/>
      <c r="H247" s="53"/>
      <c r="I247" s="315"/>
      <c r="J247" s="1002"/>
      <c r="K247" s="1003"/>
      <c r="L247" s="1004"/>
      <c r="M247" s="128"/>
      <c r="N247" s="128"/>
      <c r="O247" s="132"/>
    </row>
    <row r="248" spans="1:15" ht="12.75" hidden="1" x14ac:dyDescent="0.2">
      <c r="A248" s="124"/>
      <c r="B248" s="941"/>
      <c r="C248" s="942"/>
      <c r="D248" s="943"/>
      <c r="E248" s="37"/>
      <c r="F248" s="37"/>
      <c r="G248" s="37"/>
      <c r="H248" s="53"/>
      <c r="I248" s="315"/>
      <c r="J248" s="1002"/>
      <c r="K248" s="1003"/>
      <c r="L248" s="1004"/>
      <c r="M248" s="128"/>
      <c r="N248" s="128"/>
      <c r="O248" s="132"/>
    </row>
    <row r="249" spans="1:15" ht="12.75" hidden="1" x14ac:dyDescent="0.2">
      <c r="A249" s="124"/>
      <c r="B249" s="941"/>
      <c r="C249" s="942"/>
      <c r="D249" s="943"/>
      <c r="E249" s="37"/>
      <c r="F249" s="37"/>
      <c r="G249" s="37"/>
      <c r="H249" s="53"/>
      <c r="I249" s="315"/>
      <c r="J249" s="998"/>
      <c r="K249" s="998"/>
      <c r="L249" s="998"/>
      <c r="M249" s="344" t="str">
        <f>IF(SUM(M246:M248)=M245,"OK","STOP")</f>
        <v>OK</v>
      </c>
      <c r="N249" s="344" t="str">
        <f>IF(SUM(N246:N248)=N245,"OK","STOP")</f>
        <v>OK</v>
      </c>
      <c r="O249" s="344" t="str">
        <f>IF(SUM(O246:O248)=O245,"OK","STOP")</f>
        <v>OK</v>
      </c>
    </row>
    <row r="250" spans="1:15" ht="12.75" hidden="1" x14ac:dyDescent="0.2">
      <c r="A250" s="124"/>
      <c r="B250" s="941"/>
      <c r="C250" s="942"/>
      <c r="D250" s="943"/>
      <c r="E250" s="129"/>
      <c r="F250" s="129"/>
      <c r="G250" s="129"/>
      <c r="H250" s="53"/>
      <c r="I250" s="421" t="str">
        <f>I212</f>
        <v>Shpjegimet teknike</v>
      </c>
      <c r="J250" s="10"/>
      <c r="K250" s="10"/>
      <c r="L250" s="10"/>
      <c r="M250" s="10"/>
      <c r="N250" s="10"/>
      <c r="O250" s="10"/>
    </row>
    <row r="251" spans="1:15" ht="12.75" hidden="1" x14ac:dyDescent="0.2">
      <c r="A251" s="124"/>
      <c r="B251" s="941"/>
      <c r="C251" s="942"/>
      <c r="D251" s="943"/>
      <c r="E251" s="37"/>
      <c r="F251" s="37"/>
      <c r="G251" s="37"/>
      <c r="H251" s="53"/>
      <c r="I251" s="419">
        <f>M224</f>
        <v>0</v>
      </c>
      <c r="J251" s="983"/>
      <c r="K251" s="984"/>
      <c r="L251" s="984"/>
      <c r="M251" s="984"/>
      <c r="N251" s="984"/>
      <c r="O251" s="985"/>
    </row>
    <row r="252" spans="1:15" ht="12.75" hidden="1" x14ac:dyDescent="0.2">
      <c r="A252" s="124"/>
      <c r="B252" s="971"/>
      <c r="C252" s="972"/>
      <c r="D252" s="973"/>
      <c r="E252" s="37"/>
      <c r="F252" s="37"/>
      <c r="G252" s="37"/>
      <c r="H252" s="53"/>
      <c r="I252" s="420"/>
      <c r="J252" s="986"/>
      <c r="K252" s="987"/>
      <c r="L252" s="987"/>
      <c r="M252" s="987"/>
      <c r="N252" s="987"/>
      <c r="O252" s="988"/>
    </row>
    <row r="253" spans="1:15" ht="12.75" hidden="1" x14ac:dyDescent="0.2">
      <c r="A253" s="252"/>
      <c r="B253" s="941"/>
      <c r="C253" s="942"/>
      <c r="D253" s="311"/>
      <c r="E253" s="308"/>
      <c r="F253" s="308"/>
      <c r="G253" s="308"/>
      <c r="H253" s="53"/>
      <c r="I253" s="419">
        <f>N224</f>
        <v>0</v>
      </c>
      <c r="J253" s="983"/>
      <c r="K253" s="984"/>
      <c r="L253" s="984"/>
      <c r="M253" s="984"/>
      <c r="N253" s="984"/>
      <c r="O253" s="985"/>
    </row>
    <row r="254" spans="1:15" ht="12.75" hidden="1" x14ac:dyDescent="0.2">
      <c r="A254" s="124"/>
      <c r="B254" s="974"/>
      <c r="C254" s="975"/>
      <c r="D254" s="976"/>
      <c r="E254" s="129"/>
      <c r="F254" s="129"/>
      <c r="G254" s="129"/>
      <c r="H254" s="53"/>
      <c r="I254" s="420"/>
      <c r="J254" s="989"/>
      <c r="K254" s="990"/>
      <c r="L254" s="990"/>
      <c r="M254" s="990"/>
      <c r="N254" s="990"/>
      <c r="O254" s="991"/>
    </row>
    <row r="255" spans="1:15" ht="12.75" hidden="1" x14ac:dyDescent="0.2">
      <c r="A255" s="125"/>
      <c r="B255" s="210"/>
      <c r="C255" s="126"/>
      <c r="D255" s="126"/>
      <c r="E255" s="10"/>
      <c r="F255" s="10"/>
      <c r="G255" s="133"/>
      <c r="H255" s="53"/>
      <c r="I255" s="419">
        <f>O224</f>
        <v>0</v>
      </c>
      <c r="J255" s="983"/>
      <c r="K255" s="984"/>
      <c r="L255" s="984"/>
      <c r="M255" s="984"/>
      <c r="N255" s="984"/>
      <c r="O255" s="985"/>
    </row>
    <row r="256" spans="1:15" ht="12.75" hidden="1" x14ac:dyDescent="0.2">
      <c r="A256" s="137"/>
      <c r="B256" s="34"/>
      <c r="C256" s="34"/>
      <c r="D256" s="34"/>
      <c r="E256" s="129"/>
      <c r="F256" s="129"/>
      <c r="G256" s="129"/>
      <c r="H256" s="53"/>
      <c r="I256" s="420"/>
      <c r="J256" s="989"/>
      <c r="K256" s="990"/>
      <c r="L256" s="990"/>
      <c r="M256" s="990"/>
      <c r="N256" s="990"/>
      <c r="O256" s="991"/>
    </row>
    <row r="257" spans="1:15" ht="17.25" hidden="1" customHeight="1" x14ac:dyDescent="0.2"/>
    <row r="258" spans="1:15" ht="17.25" hidden="1" customHeight="1" x14ac:dyDescent="0.2"/>
    <row r="259" spans="1:15" ht="17.25" hidden="1" customHeight="1" x14ac:dyDescent="0.2">
      <c r="A259" s="213"/>
      <c r="B259" s="937"/>
      <c r="C259" s="937"/>
      <c r="D259" s="937"/>
      <c r="E259" s="937"/>
      <c r="F259" s="937"/>
      <c r="G259" s="937"/>
      <c r="H259" s="937"/>
      <c r="I259" s="937"/>
      <c r="J259" s="937"/>
      <c r="K259" s="937"/>
      <c r="L259" s="937"/>
      <c r="M259" s="937"/>
      <c r="N259" s="937"/>
      <c r="O259" s="937"/>
    </row>
    <row r="260" spans="1:15" ht="17.25" hidden="1" customHeight="1" x14ac:dyDescent="0.2">
      <c r="A260" s="276"/>
      <c r="B260" s="937"/>
      <c r="C260" s="937"/>
      <c r="D260" s="937"/>
      <c r="E260" s="937"/>
      <c r="F260" s="937"/>
      <c r="G260" s="937"/>
      <c r="H260" s="937"/>
      <c r="I260" s="937"/>
      <c r="J260" s="937"/>
      <c r="K260" s="937"/>
      <c r="L260" s="937"/>
      <c r="M260" s="937"/>
      <c r="N260" s="937"/>
      <c r="O260" s="937"/>
    </row>
    <row r="261" spans="1:15" ht="22.5" hidden="1" customHeight="1" x14ac:dyDescent="0.2">
      <c r="A261" s="933"/>
      <c r="B261" s="934"/>
      <c r="C261" s="934"/>
      <c r="D261" s="934"/>
      <c r="E261" s="934"/>
      <c r="F261" s="934"/>
      <c r="G261" s="954"/>
      <c r="H261" s="131"/>
      <c r="I261" s="955"/>
      <c r="J261" s="934"/>
      <c r="K261" s="934"/>
      <c r="L261" s="934"/>
      <c r="M261" s="934"/>
      <c r="N261" s="934"/>
      <c r="O261" s="954"/>
    </row>
    <row r="262" spans="1:15" ht="20.25" hidden="1" customHeight="1" x14ac:dyDescent="0.2">
      <c r="A262" s="211"/>
      <c r="B262" s="249"/>
      <c r="C262" s="249"/>
      <c r="D262" s="249"/>
      <c r="E262" s="250"/>
      <c r="F262" s="250"/>
      <c r="G262" s="250"/>
      <c r="H262" s="212"/>
      <c r="I262" s="307"/>
      <c r="J262" s="249"/>
      <c r="K262" s="249"/>
      <c r="L262" s="249"/>
      <c r="M262" s="250"/>
      <c r="N262" s="250"/>
      <c r="O262" s="250"/>
    </row>
    <row r="263" spans="1:15" ht="12.75" hidden="1" x14ac:dyDescent="0.2">
      <c r="A263" s="125"/>
      <c r="B263" s="210"/>
      <c r="C263" s="126"/>
      <c r="D263" s="126"/>
      <c r="E263" s="10"/>
      <c r="F263" s="10"/>
      <c r="G263" s="133"/>
      <c r="H263" s="131"/>
    </row>
    <row r="264" spans="1:15" ht="12.75" hidden="1" x14ac:dyDescent="0.2">
      <c r="A264" s="137"/>
      <c r="B264" s="34"/>
      <c r="C264" s="34"/>
      <c r="D264" s="34"/>
      <c r="E264" s="37"/>
      <c r="F264" s="37"/>
      <c r="G264" s="37"/>
      <c r="H264" s="131"/>
      <c r="I264" s="938"/>
      <c r="J264" s="939"/>
      <c r="K264" s="939"/>
      <c r="L264" s="939"/>
      <c r="M264" s="939"/>
      <c r="N264" s="939"/>
      <c r="O264" s="940"/>
    </row>
    <row r="265" spans="1:15" ht="12.75" hidden="1" x14ac:dyDescent="0.2">
      <c r="A265" s="125"/>
      <c r="B265" s="210"/>
      <c r="C265" s="126"/>
      <c r="D265" s="126"/>
      <c r="E265" s="10"/>
      <c r="F265" s="10"/>
      <c r="G265" s="133"/>
      <c r="H265" s="10"/>
      <c r="I265" s="137"/>
      <c r="J265" s="35"/>
      <c r="K265" s="35"/>
      <c r="L265" s="35"/>
      <c r="M265" s="37"/>
      <c r="N265" s="37"/>
      <c r="O265" s="37"/>
    </row>
    <row r="266" spans="1:15" ht="12.75" hidden="1" x14ac:dyDescent="0.2">
      <c r="A266" s="1005"/>
      <c r="B266" s="1006"/>
      <c r="C266" s="1006"/>
      <c r="D266" s="1006"/>
      <c r="E266" s="1006"/>
      <c r="F266" s="1006"/>
      <c r="G266" s="1007"/>
      <c r="H266" s="10"/>
    </row>
    <row r="267" spans="1:15" ht="12.75" hidden="1" x14ac:dyDescent="0.2">
      <c r="A267" s="938"/>
      <c r="B267" s="939"/>
      <c r="C267" s="939"/>
      <c r="D267" s="939"/>
      <c r="E267" s="939"/>
      <c r="F267" s="939"/>
      <c r="G267" s="940"/>
      <c r="H267" s="31"/>
      <c r="I267" s="384"/>
      <c r="J267" s="385"/>
      <c r="K267" s="385"/>
      <c r="L267" s="385"/>
      <c r="M267" s="385"/>
      <c r="N267" s="385"/>
      <c r="O267" s="386"/>
    </row>
    <row r="268" spans="1:15" ht="12.75" hidden="1" x14ac:dyDescent="0.2">
      <c r="A268" s="124"/>
      <c r="B268" s="941"/>
      <c r="C268" s="942"/>
      <c r="D268" s="943"/>
      <c r="E268" s="37"/>
      <c r="F268" s="37"/>
      <c r="G268" s="37"/>
      <c r="H268" s="31"/>
      <c r="I268" s="390"/>
      <c r="J268" s="387"/>
      <c r="K268" s="389"/>
      <c r="L268" s="388"/>
      <c r="M268" s="128"/>
      <c r="N268" s="128"/>
      <c r="O268" s="132"/>
    </row>
    <row r="269" spans="1:15" ht="12.75" hidden="1" x14ac:dyDescent="0.2">
      <c r="A269" s="124"/>
      <c r="B269" s="941"/>
      <c r="C269" s="942"/>
      <c r="D269" s="943"/>
      <c r="E269" s="37"/>
      <c r="F269" s="37"/>
      <c r="G269" s="37"/>
      <c r="H269" s="31"/>
      <c r="I269" s="390"/>
      <c r="J269" s="387"/>
      <c r="K269" s="389"/>
      <c r="L269" s="388"/>
      <c r="M269" s="128"/>
      <c r="N269" s="128"/>
      <c r="O269" s="132"/>
    </row>
    <row r="270" spans="1:15" ht="12.75" hidden="1" x14ac:dyDescent="0.2">
      <c r="A270" s="124"/>
      <c r="B270" s="941"/>
      <c r="C270" s="942"/>
      <c r="D270" s="943"/>
      <c r="E270" s="37"/>
      <c r="F270" s="37"/>
      <c r="G270" s="37"/>
      <c r="H270" s="53"/>
      <c r="I270" s="390"/>
      <c r="J270" s="387"/>
      <c r="K270" s="389"/>
      <c r="L270" s="388"/>
      <c r="M270" s="302"/>
      <c r="N270" s="548"/>
      <c r="O270" s="548"/>
    </row>
    <row r="271" spans="1:15" ht="12.75" hidden="1" x14ac:dyDescent="0.2">
      <c r="A271" s="124"/>
      <c r="B271" s="941"/>
      <c r="C271" s="942"/>
      <c r="D271" s="943"/>
      <c r="E271" s="37"/>
      <c r="F271" s="37"/>
      <c r="G271" s="37"/>
      <c r="H271" s="8"/>
      <c r="I271" s="390"/>
      <c r="J271" s="387"/>
      <c r="K271" s="389"/>
      <c r="L271" s="388"/>
      <c r="M271" s="128"/>
      <c r="N271" s="128"/>
      <c r="O271" s="132"/>
    </row>
    <row r="272" spans="1:15" ht="12.75" hidden="1" x14ac:dyDescent="0.2">
      <c r="A272" s="124"/>
      <c r="B272" s="941"/>
      <c r="C272" s="942"/>
      <c r="D272" s="943"/>
      <c r="E272" s="37"/>
      <c r="F272" s="37"/>
      <c r="G272" s="37"/>
      <c r="H272" s="53"/>
      <c r="I272" s="390"/>
      <c r="J272" s="35"/>
      <c r="K272" s="35"/>
      <c r="L272" s="35"/>
      <c r="M272" s="129"/>
      <c r="N272" s="129"/>
      <c r="O272" s="129"/>
    </row>
    <row r="273" spans="1:15" ht="12.75" hidden="1" x14ac:dyDescent="0.2">
      <c r="A273" s="124"/>
      <c r="B273" s="941"/>
      <c r="C273" s="942"/>
      <c r="D273" s="943"/>
      <c r="E273" s="37"/>
      <c r="F273" s="37"/>
      <c r="G273" s="37"/>
      <c r="H273" s="53"/>
    </row>
    <row r="274" spans="1:15" ht="12.75" hidden="1" x14ac:dyDescent="0.2">
      <c r="A274" s="124"/>
      <c r="B274" s="941"/>
      <c r="C274" s="942"/>
      <c r="D274" s="943"/>
      <c r="E274" s="37"/>
      <c r="F274" s="37"/>
      <c r="G274" s="37"/>
      <c r="H274" s="53"/>
      <c r="I274" s="137"/>
      <c r="J274" s="34"/>
      <c r="K274" s="34"/>
      <c r="L274" s="34"/>
      <c r="M274" s="129"/>
      <c r="N274" s="129"/>
      <c r="O274" s="129"/>
    </row>
    <row r="275" spans="1:15" ht="12.75" hidden="1" x14ac:dyDescent="0.2">
      <c r="A275" s="124"/>
      <c r="B275" s="941"/>
      <c r="C275" s="942"/>
      <c r="D275" s="943"/>
      <c r="E275" s="37"/>
      <c r="F275" s="37"/>
      <c r="G275" s="37"/>
      <c r="H275" s="53"/>
    </row>
    <row r="276" spans="1:15" ht="12.75" hidden="1" x14ac:dyDescent="0.2">
      <c r="A276" s="124"/>
      <c r="B276" s="941"/>
      <c r="C276" s="942"/>
      <c r="D276" s="943"/>
      <c r="E276" s="37"/>
      <c r="F276" s="37"/>
      <c r="G276" s="37"/>
      <c r="H276" s="53"/>
    </row>
    <row r="277" spans="1:15" ht="12.75" hidden="1" x14ac:dyDescent="0.2">
      <c r="A277" s="124"/>
      <c r="B277" s="941"/>
      <c r="C277" s="942"/>
      <c r="D277" s="943"/>
      <c r="E277" s="37"/>
      <c r="F277" s="37"/>
      <c r="G277" s="37"/>
      <c r="H277" s="53"/>
    </row>
    <row r="278" spans="1:15" ht="12.75" hidden="1" x14ac:dyDescent="0.2">
      <c r="A278" s="124"/>
      <c r="B278" s="941"/>
      <c r="C278" s="942"/>
      <c r="D278" s="943"/>
      <c r="E278" s="37"/>
      <c r="F278" s="37"/>
      <c r="G278" s="37"/>
      <c r="H278" s="53"/>
      <c r="I278" s="947"/>
      <c r="J278" s="948"/>
      <c r="K278" s="948"/>
      <c r="L278" s="948"/>
      <c r="M278" s="948"/>
      <c r="N278" s="948"/>
      <c r="O278" s="949"/>
    </row>
    <row r="279" spans="1:15" ht="12.75" hidden="1" customHeight="1" x14ac:dyDescent="0.2">
      <c r="A279" s="306"/>
      <c r="B279" s="941"/>
      <c r="C279" s="942"/>
      <c r="D279" s="943"/>
      <c r="E279" s="129"/>
      <c r="F279" s="129"/>
      <c r="G279" s="129"/>
      <c r="H279" s="53"/>
      <c r="I279" s="950"/>
      <c r="J279" s="951"/>
      <c r="K279" s="951"/>
      <c r="L279" s="951"/>
      <c r="M279" s="951"/>
      <c r="N279" s="951"/>
      <c r="O279" s="952"/>
    </row>
    <row r="280" spans="1:15" ht="12.75" hidden="1" x14ac:dyDescent="0.2">
      <c r="A280" s="938"/>
      <c r="B280" s="939"/>
      <c r="C280" s="939"/>
      <c r="D280" s="939"/>
      <c r="E280" s="939"/>
      <c r="F280" s="939"/>
      <c r="G280" s="940"/>
      <c r="H280" s="53"/>
      <c r="I280" s="17"/>
      <c r="J280" s="18"/>
      <c r="K280" s="18"/>
      <c r="L280" s="18"/>
      <c r="M280" s="18"/>
      <c r="N280" s="18"/>
      <c r="O280" s="18"/>
    </row>
    <row r="281" spans="1:15" ht="12.75" hidden="1" x14ac:dyDescent="0.2">
      <c r="A281" s="124"/>
      <c r="B281" s="941"/>
      <c r="C281" s="942"/>
      <c r="D281" s="943"/>
      <c r="E281" s="37"/>
      <c r="F281" s="37"/>
      <c r="G281" s="37"/>
      <c r="H281" s="53"/>
      <c r="I281" s="53"/>
      <c r="J281" s="53"/>
      <c r="K281" s="53"/>
      <c r="L281" s="14"/>
      <c r="M281" s="54"/>
    </row>
    <row r="282" spans="1:15" ht="12.75" hidden="1" x14ac:dyDescent="0.2">
      <c r="A282" s="124"/>
      <c r="B282" s="941"/>
      <c r="C282" s="942"/>
      <c r="D282" s="943"/>
      <c r="E282" s="37"/>
      <c r="F282" s="37"/>
      <c r="G282" s="37"/>
      <c r="H282" s="53"/>
    </row>
    <row r="283" spans="1:15" ht="12.75" hidden="1" x14ac:dyDescent="0.2">
      <c r="A283" s="124"/>
      <c r="B283" s="941"/>
      <c r="C283" s="942"/>
      <c r="D283" s="943"/>
      <c r="E283" s="37"/>
      <c r="F283" s="37"/>
      <c r="G283" s="37"/>
      <c r="H283" s="53"/>
      <c r="I283" s="252"/>
      <c r="J283" s="1009"/>
      <c r="K283" s="1010"/>
      <c r="L283" s="1011"/>
      <c r="M283" s="129"/>
      <c r="N283" s="129"/>
      <c r="O283" s="129"/>
    </row>
    <row r="284" spans="1:15" ht="12.75" hidden="1" x14ac:dyDescent="0.2">
      <c r="A284" s="124"/>
      <c r="B284" s="941"/>
      <c r="C284" s="942"/>
      <c r="D284" s="943"/>
      <c r="E284" s="37"/>
      <c r="F284" s="37"/>
      <c r="G284" s="37"/>
      <c r="H284" s="53"/>
      <c r="I284" s="318"/>
      <c r="J284" s="1009"/>
      <c r="K284" s="1010"/>
      <c r="L284" s="1011"/>
      <c r="M284" s="128"/>
      <c r="N284" s="128"/>
      <c r="O284" s="132"/>
    </row>
    <row r="285" spans="1:15" ht="12.75" hidden="1" x14ac:dyDescent="0.2">
      <c r="A285" s="124"/>
      <c r="B285" s="941"/>
      <c r="C285" s="942"/>
      <c r="D285" s="943"/>
      <c r="E285" s="37"/>
      <c r="F285" s="37"/>
      <c r="G285" s="37"/>
      <c r="H285" s="53"/>
      <c r="I285" s="315"/>
      <c r="J285" s="1009"/>
      <c r="K285" s="1010"/>
      <c r="L285" s="1011"/>
      <c r="M285" s="128"/>
      <c r="N285" s="128"/>
      <c r="O285" s="132"/>
    </row>
    <row r="286" spans="1:15" ht="12.75" hidden="1" x14ac:dyDescent="0.2">
      <c r="A286" s="124"/>
      <c r="B286" s="941"/>
      <c r="C286" s="942"/>
      <c r="D286" s="943"/>
      <c r="E286" s="37"/>
      <c r="F286" s="37"/>
      <c r="G286" s="37"/>
      <c r="H286" s="53"/>
      <c r="I286" s="315"/>
      <c r="J286" s="1009"/>
      <c r="K286" s="1010"/>
      <c r="L286" s="1011"/>
      <c r="M286" s="128"/>
      <c r="N286" s="128"/>
      <c r="O286" s="132"/>
    </row>
    <row r="287" spans="1:15" ht="12.75" hidden="1" x14ac:dyDescent="0.2">
      <c r="A287" s="124"/>
      <c r="B287" s="941"/>
      <c r="C287" s="942"/>
      <c r="D287" s="943"/>
      <c r="E287" s="37"/>
      <c r="F287" s="37"/>
      <c r="G287" s="37"/>
      <c r="H287" s="53"/>
      <c r="I287" s="315"/>
      <c r="J287" s="998"/>
      <c r="K287" s="998"/>
      <c r="L287" s="998"/>
      <c r="M287" s="344" t="str">
        <f>IF(SUM(M284:M286)=M283,"OK","STOP")</f>
        <v>OK</v>
      </c>
      <c r="N287" s="344" t="str">
        <f>IF(SUM(N284:N286)=N283,"OK","STOP")</f>
        <v>OK</v>
      </c>
      <c r="O287" s="344" t="str">
        <f>IF(SUM(O284:O286)=O283,"OK","STOP")</f>
        <v>OK</v>
      </c>
    </row>
    <row r="288" spans="1:15" ht="12.75" hidden="1" x14ac:dyDescent="0.2">
      <c r="A288" s="124"/>
      <c r="B288" s="941"/>
      <c r="C288" s="942"/>
      <c r="D288" s="943"/>
      <c r="E288" s="129"/>
      <c r="F288" s="129"/>
      <c r="G288" s="129"/>
      <c r="H288" s="53"/>
      <c r="I288" s="421" t="str">
        <f>I250</f>
        <v>Shpjegimet teknike</v>
      </c>
      <c r="J288" s="10"/>
      <c r="K288" s="10"/>
      <c r="L288" s="10"/>
      <c r="M288" s="10"/>
      <c r="N288" s="10"/>
      <c r="O288" s="10"/>
    </row>
    <row r="289" spans="1:15" ht="12.75" hidden="1" x14ac:dyDescent="0.2">
      <c r="A289" s="124"/>
      <c r="B289" s="941"/>
      <c r="C289" s="942"/>
      <c r="D289" s="943"/>
      <c r="E289" s="37"/>
      <c r="F289" s="37"/>
      <c r="G289" s="37"/>
      <c r="H289" s="53"/>
      <c r="I289" s="419">
        <f>M262</f>
        <v>0</v>
      </c>
      <c r="J289" s="983"/>
      <c r="K289" s="984"/>
      <c r="L289" s="984"/>
      <c r="M289" s="984"/>
      <c r="N289" s="984"/>
      <c r="O289" s="985"/>
    </row>
    <row r="290" spans="1:15" ht="12.75" hidden="1" x14ac:dyDescent="0.2">
      <c r="A290" s="124"/>
      <c r="B290" s="971"/>
      <c r="C290" s="972"/>
      <c r="D290" s="973"/>
      <c r="E290" s="37"/>
      <c r="F290" s="37"/>
      <c r="G290" s="37"/>
      <c r="H290" s="53"/>
      <c r="I290" s="420"/>
      <c r="J290" s="986"/>
      <c r="K290" s="987"/>
      <c r="L290" s="987"/>
      <c r="M290" s="987"/>
      <c r="N290" s="987"/>
      <c r="O290" s="988"/>
    </row>
    <row r="291" spans="1:15" ht="12.75" hidden="1" x14ac:dyDescent="0.2">
      <c r="A291" s="252"/>
      <c r="B291" s="941"/>
      <c r="C291" s="942"/>
      <c r="D291" s="311"/>
      <c r="E291" s="308"/>
      <c r="F291" s="308"/>
      <c r="G291" s="308"/>
      <c r="H291" s="53"/>
      <c r="I291" s="419">
        <f>N262</f>
        <v>0</v>
      </c>
      <c r="J291" s="983"/>
      <c r="K291" s="984"/>
      <c r="L291" s="984"/>
      <c r="M291" s="984"/>
      <c r="N291" s="984"/>
      <c r="O291" s="985"/>
    </row>
    <row r="292" spans="1:15" ht="12.75" hidden="1" x14ac:dyDescent="0.2">
      <c r="A292" s="124"/>
      <c r="B292" s="974"/>
      <c r="C292" s="975"/>
      <c r="D292" s="976"/>
      <c r="E292" s="129"/>
      <c r="F292" s="129"/>
      <c r="G292" s="129"/>
      <c r="H292" s="53"/>
      <c r="I292" s="420"/>
      <c r="J292" s="989"/>
      <c r="K292" s="990"/>
      <c r="L292" s="990"/>
      <c r="M292" s="990"/>
      <c r="N292" s="990"/>
      <c r="O292" s="991"/>
    </row>
    <row r="293" spans="1:15" ht="12.75" hidden="1" x14ac:dyDescent="0.2">
      <c r="A293" s="125"/>
      <c r="B293" s="210"/>
      <c r="C293" s="126"/>
      <c r="D293" s="126"/>
      <c r="E293" s="10"/>
      <c r="F293" s="10"/>
      <c r="G293" s="133"/>
      <c r="H293" s="53"/>
      <c r="I293" s="419">
        <f>O262</f>
        <v>0</v>
      </c>
      <c r="J293" s="983"/>
      <c r="K293" s="984"/>
      <c r="L293" s="984"/>
      <c r="M293" s="984"/>
      <c r="N293" s="984"/>
      <c r="O293" s="985"/>
    </row>
    <row r="294" spans="1:15" ht="12.75" hidden="1" x14ac:dyDescent="0.2">
      <c r="A294" s="137"/>
      <c r="B294" s="34"/>
      <c r="C294" s="34"/>
      <c r="D294" s="34"/>
      <c r="E294" s="129"/>
      <c r="F294" s="129"/>
      <c r="G294" s="129"/>
      <c r="H294" s="53"/>
      <c r="I294" s="420"/>
      <c r="J294" s="989"/>
      <c r="K294" s="990"/>
      <c r="L294" s="990"/>
      <c r="M294" s="990"/>
      <c r="N294" s="990"/>
      <c r="O294" s="991"/>
    </row>
  </sheetData>
  <sheetProtection algorithmName="SHA-512" hashValue="0pB+LHedCBW4YJunZRm0aIMutmfmzkxBgPeTK2agUA+V514lc4VEjST9fB48on+5EyIMBUl8IBBGgw2XkGPGLQ==" saltValue="Z6voFbX6ljRTtacgW2Lz8Q==" spinCount="100000" sheet="1" objects="1" scenarios="1" selectLockedCells="1"/>
  <mergeCells count="339">
    <mergeCell ref="J293:O294"/>
    <mergeCell ref="I153:O153"/>
    <mergeCell ref="I191:O191"/>
    <mergeCell ref="I229:O229"/>
    <mergeCell ref="I72:O72"/>
    <mergeCell ref="I75:O75"/>
    <mergeCell ref="J136:O137"/>
    <mergeCell ref="J138:O139"/>
    <mergeCell ref="J140:O141"/>
    <mergeCell ref="J175:O176"/>
    <mergeCell ref="J177:O178"/>
    <mergeCell ref="J179:O180"/>
    <mergeCell ref="J213:O214"/>
    <mergeCell ref="J133:L133"/>
    <mergeCell ref="J211:L211"/>
    <mergeCell ref="J245:L245"/>
    <mergeCell ref="J246:L246"/>
    <mergeCell ref="J247:L247"/>
    <mergeCell ref="J248:L248"/>
    <mergeCell ref="J249:L249"/>
    <mergeCell ref="J251:O252"/>
    <mergeCell ref="J130:L130"/>
    <mergeCell ref="J172:L172"/>
    <mergeCell ref="J173:L173"/>
    <mergeCell ref="I150:O150"/>
    <mergeCell ref="B144:O144"/>
    <mergeCell ref="B145:O145"/>
    <mergeCell ref="A147:G147"/>
    <mergeCell ref="I147:O147"/>
    <mergeCell ref="J131:L131"/>
    <mergeCell ref="J132:L132"/>
    <mergeCell ref="B124:D124"/>
    <mergeCell ref="B125:D125"/>
    <mergeCell ref="I125:O126"/>
    <mergeCell ref="B126:D126"/>
    <mergeCell ref="A127:G127"/>
    <mergeCell ref="B128:D128"/>
    <mergeCell ref="B129:D129"/>
    <mergeCell ref="B130:D130"/>
    <mergeCell ref="B131:D131"/>
    <mergeCell ref="B132:D132"/>
    <mergeCell ref="B156:D156"/>
    <mergeCell ref="B157:D157"/>
    <mergeCell ref="B158:D158"/>
    <mergeCell ref="A152:G152"/>
    <mergeCell ref="A153:G153"/>
    <mergeCell ref="B154:D154"/>
    <mergeCell ref="B155:D155"/>
    <mergeCell ref="B138:C138"/>
    <mergeCell ref="B139:D139"/>
    <mergeCell ref="I188:O188"/>
    <mergeCell ref="B173:D173"/>
    <mergeCell ref="B174:D174"/>
    <mergeCell ref="B175:D175"/>
    <mergeCell ref="B176:D176"/>
    <mergeCell ref="B177:C177"/>
    <mergeCell ref="B178:D178"/>
    <mergeCell ref="B183:O183"/>
    <mergeCell ref="B184:O184"/>
    <mergeCell ref="A185:G185"/>
    <mergeCell ref="I185:O185"/>
    <mergeCell ref="I164:O165"/>
    <mergeCell ref="B165:D165"/>
    <mergeCell ref="B163:D163"/>
    <mergeCell ref="B164:D164"/>
    <mergeCell ref="J169:L169"/>
    <mergeCell ref="J170:L170"/>
    <mergeCell ref="J171:L171"/>
    <mergeCell ref="B287:D287"/>
    <mergeCell ref="B288:D288"/>
    <mergeCell ref="B273:D273"/>
    <mergeCell ref="B274:D274"/>
    <mergeCell ref="B275:D275"/>
    <mergeCell ref="B276:D276"/>
    <mergeCell ref="B277:D277"/>
    <mergeCell ref="B270:D270"/>
    <mergeCell ref="B271:D271"/>
    <mergeCell ref="B272:D272"/>
    <mergeCell ref="A266:G266"/>
    <mergeCell ref="A267:G267"/>
    <mergeCell ref="B268:D268"/>
    <mergeCell ref="B269:D269"/>
    <mergeCell ref="I264:O264"/>
    <mergeCell ref="B253:C253"/>
    <mergeCell ref="B254:D254"/>
    <mergeCell ref="B289:D289"/>
    <mergeCell ref="B290:D290"/>
    <mergeCell ref="B291:C291"/>
    <mergeCell ref="B292:D292"/>
    <mergeCell ref="I278:O279"/>
    <mergeCell ref="B279:D279"/>
    <mergeCell ref="A280:G280"/>
    <mergeCell ref="B281:D281"/>
    <mergeCell ref="B282:D282"/>
    <mergeCell ref="B283:D283"/>
    <mergeCell ref="B284:D284"/>
    <mergeCell ref="B285:D285"/>
    <mergeCell ref="B286:D286"/>
    <mergeCell ref="J283:L283"/>
    <mergeCell ref="J284:L284"/>
    <mergeCell ref="J285:L285"/>
    <mergeCell ref="J286:L286"/>
    <mergeCell ref="J287:L287"/>
    <mergeCell ref="J289:O290"/>
    <mergeCell ref="J291:O292"/>
    <mergeCell ref="B278:D278"/>
    <mergeCell ref="B259:O259"/>
    <mergeCell ref="B260:O260"/>
    <mergeCell ref="A261:G261"/>
    <mergeCell ref="I261:O261"/>
    <mergeCell ref="J253:O254"/>
    <mergeCell ref="J255:O256"/>
    <mergeCell ref="B244:D244"/>
    <mergeCell ref="B245:D245"/>
    <mergeCell ref="B246:D246"/>
    <mergeCell ref="B247:D247"/>
    <mergeCell ref="B248:D248"/>
    <mergeCell ref="B249:D249"/>
    <mergeCell ref="B250:D250"/>
    <mergeCell ref="B251:D251"/>
    <mergeCell ref="B252:D252"/>
    <mergeCell ref="B239:D239"/>
    <mergeCell ref="B240:D240"/>
    <mergeCell ref="I240:O241"/>
    <mergeCell ref="B241:D241"/>
    <mergeCell ref="A242:G242"/>
    <mergeCell ref="B243:D243"/>
    <mergeCell ref="B234:D234"/>
    <mergeCell ref="B235:D235"/>
    <mergeCell ref="B236:D236"/>
    <mergeCell ref="B237:D237"/>
    <mergeCell ref="B238:D238"/>
    <mergeCell ref="B231:D231"/>
    <mergeCell ref="B232:D232"/>
    <mergeCell ref="B233:D233"/>
    <mergeCell ref="A228:G228"/>
    <mergeCell ref="A229:G229"/>
    <mergeCell ref="B230:D230"/>
    <mergeCell ref="A223:G223"/>
    <mergeCell ref="I223:O223"/>
    <mergeCell ref="I226:O226"/>
    <mergeCell ref="B213:D213"/>
    <mergeCell ref="B214:D214"/>
    <mergeCell ref="B215:C215"/>
    <mergeCell ref="B216:D216"/>
    <mergeCell ref="B221:O221"/>
    <mergeCell ref="B222:O222"/>
    <mergeCell ref="J215:O216"/>
    <mergeCell ref="J217:O218"/>
    <mergeCell ref="A204:G204"/>
    <mergeCell ref="B205:D205"/>
    <mergeCell ref="B206:D206"/>
    <mergeCell ref="B207:D207"/>
    <mergeCell ref="B208:D208"/>
    <mergeCell ref="B209:D209"/>
    <mergeCell ref="B210:D210"/>
    <mergeCell ref="B211:D211"/>
    <mergeCell ref="B212:D212"/>
    <mergeCell ref="J207:L207"/>
    <mergeCell ref="J208:L208"/>
    <mergeCell ref="J209:L209"/>
    <mergeCell ref="J210:L210"/>
    <mergeCell ref="B200:D200"/>
    <mergeCell ref="B201:D201"/>
    <mergeCell ref="B202:D202"/>
    <mergeCell ref="I202:O203"/>
    <mergeCell ref="B203:D203"/>
    <mergeCell ref="B195:D195"/>
    <mergeCell ref="B196:D196"/>
    <mergeCell ref="B197:D197"/>
    <mergeCell ref="B198:D198"/>
    <mergeCell ref="B194:D194"/>
    <mergeCell ref="J187:K187"/>
    <mergeCell ref="A190:G190"/>
    <mergeCell ref="A191:G191"/>
    <mergeCell ref="B199:D199"/>
    <mergeCell ref="B133:D133"/>
    <mergeCell ref="B134:D134"/>
    <mergeCell ref="B135:D135"/>
    <mergeCell ref="B136:D136"/>
    <mergeCell ref="B137:D137"/>
    <mergeCell ref="B192:D192"/>
    <mergeCell ref="B193:D193"/>
    <mergeCell ref="J134:L134"/>
    <mergeCell ref="A166:G166"/>
    <mergeCell ref="B167:D167"/>
    <mergeCell ref="B168:D168"/>
    <mergeCell ref="B169:D169"/>
    <mergeCell ref="B170:D170"/>
    <mergeCell ref="B171:D171"/>
    <mergeCell ref="B172:D172"/>
    <mergeCell ref="B159:D159"/>
    <mergeCell ref="B160:D160"/>
    <mergeCell ref="B161:D161"/>
    <mergeCell ref="B162:D162"/>
    <mergeCell ref="B119:D119"/>
    <mergeCell ref="B120:D120"/>
    <mergeCell ref="B121:D121"/>
    <mergeCell ref="B122:D122"/>
    <mergeCell ref="B123:D123"/>
    <mergeCell ref="B105:O105"/>
    <mergeCell ref="B106:O106"/>
    <mergeCell ref="J95:L95"/>
    <mergeCell ref="J97:O98"/>
    <mergeCell ref="J99:O100"/>
    <mergeCell ref="J101:O102"/>
    <mergeCell ref="B116:D116"/>
    <mergeCell ref="B117:D117"/>
    <mergeCell ref="B118:D118"/>
    <mergeCell ref="A113:G113"/>
    <mergeCell ref="A114:G114"/>
    <mergeCell ref="B115:D115"/>
    <mergeCell ref="A108:G108"/>
    <mergeCell ref="I108:O108"/>
    <mergeCell ref="I111:O111"/>
    <mergeCell ref="I114:O114"/>
    <mergeCell ref="I86:O87"/>
    <mergeCell ref="B87:D87"/>
    <mergeCell ref="A88:G88"/>
    <mergeCell ref="B89:D89"/>
    <mergeCell ref="B90:D90"/>
    <mergeCell ref="B97:D97"/>
    <mergeCell ref="B98:D98"/>
    <mergeCell ref="B99:C99"/>
    <mergeCell ref="B100:D100"/>
    <mergeCell ref="J91:L91"/>
    <mergeCell ref="J92:L92"/>
    <mergeCell ref="J93:L93"/>
    <mergeCell ref="J94:L94"/>
    <mergeCell ref="B91:D91"/>
    <mergeCell ref="B92:D92"/>
    <mergeCell ref="B93:D93"/>
    <mergeCell ref="B94:D94"/>
    <mergeCell ref="B95:D95"/>
    <mergeCell ref="B96:D96"/>
    <mergeCell ref="B79:D79"/>
    <mergeCell ref="B80:D80"/>
    <mergeCell ref="B81:D81"/>
    <mergeCell ref="B82:D82"/>
    <mergeCell ref="B83:D83"/>
    <mergeCell ref="B84:D84"/>
    <mergeCell ref="B85:D85"/>
    <mergeCell ref="B86:D86"/>
    <mergeCell ref="A75:G75"/>
    <mergeCell ref="B76:D76"/>
    <mergeCell ref="B77:D77"/>
    <mergeCell ref="B78:D78"/>
    <mergeCell ref="A74:G74"/>
    <mergeCell ref="B67:O67"/>
    <mergeCell ref="A69:G69"/>
    <mergeCell ref="I69:O69"/>
    <mergeCell ref="A57:K57"/>
    <mergeCell ref="A58:L58"/>
    <mergeCell ref="A59:L59"/>
    <mergeCell ref="A60:K60"/>
    <mergeCell ref="A61:L61"/>
    <mergeCell ref="A62:L62"/>
    <mergeCell ref="A63:K63"/>
    <mergeCell ref="B66:O66"/>
    <mergeCell ref="A68:G68"/>
    <mergeCell ref="A53:L53"/>
    <mergeCell ref="A54:K54"/>
    <mergeCell ref="A55:L55"/>
    <mergeCell ref="A56:L56"/>
    <mergeCell ref="B41:D41"/>
    <mergeCell ref="B42:D42"/>
    <mergeCell ref="B43:D43"/>
    <mergeCell ref="B44:D44"/>
    <mergeCell ref="B45:C45"/>
    <mergeCell ref="B46:D46"/>
    <mergeCell ref="J43:O48"/>
    <mergeCell ref="J41:L41"/>
    <mergeCell ref="A34:G34"/>
    <mergeCell ref="B35:D35"/>
    <mergeCell ref="B36:D36"/>
    <mergeCell ref="B37:D37"/>
    <mergeCell ref="B38:D38"/>
    <mergeCell ref="B39:D39"/>
    <mergeCell ref="B40:D40"/>
    <mergeCell ref="A50:O50"/>
    <mergeCell ref="A52:L52"/>
    <mergeCell ref="J37:L37"/>
    <mergeCell ref="B27:D27"/>
    <mergeCell ref="B28:D28"/>
    <mergeCell ref="B29:D29"/>
    <mergeCell ref="B30:D30"/>
    <mergeCell ref="B31:D31"/>
    <mergeCell ref="B32:D32"/>
    <mergeCell ref="A21:G21"/>
    <mergeCell ref="B22:D22"/>
    <mergeCell ref="I22:O22"/>
    <mergeCell ref="B23:D23"/>
    <mergeCell ref="J23:L26"/>
    <mergeCell ref="B24:D24"/>
    <mergeCell ref="B25:D25"/>
    <mergeCell ref="B26:D26"/>
    <mergeCell ref="I32:O33"/>
    <mergeCell ref="B33:D33"/>
    <mergeCell ref="A15:G15"/>
    <mergeCell ref="I15:O15"/>
    <mergeCell ref="I18:O18"/>
    <mergeCell ref="A20:G20"/>
    <mergeCell ref="A11:B11"/>
    <mergeCell ref="C11:H11"/>
    <mergeCell ref="I11:K11"/>
    <mergeCell ref="L11:O11"/>
    <mergeCell ref="A13:O13"/>
    <mergeCell ref="B14:O14"/>
    <mergeCell ref="A17:G17"/>
    <mergeCell ref="A9:B9"/>
    <mergeCell ref="C9:H9"/>
    <mergeCell ref="I9:K9"/>
    <mergeCell ref="L9:O9"/>
    <mergeCell ref="A10:B10"/>
    <mergeCell ref="C10:H10"/>
    <mergeCell ref="I10:K10"/>
    <mergeCell ref="L10:O10"/>
    <mergeCell ref="A7:B7"/>
    <mergeCell ref="C7:H7"/>
    <mergeCell ref="I7:K7"/>
    <mergeCell ref="L7:O7"/>
    <mergeCell ref="A8:B8"/>
    <mergeCell ref="C8:H8"/>
    <mergeCell ref="I8:K8"/>
    <mergeCell ref="L8:O8"/>
    <mergeCell ref="A5:B5"/>
    <mergeCell ref="C5:H5"/>
    <mergeCell ref="I5:K5"/>
    <mergeCell ref="L5:O5"/>
    <mergeCell ref="A6:B6"/>
    <mergeCell ref="C6:H6"/>
    <mergeCell ref="I6:K6"/>
    <mergeCell ref="L6:O6"/>
    <mergeCell ref="B1:O1"/>
    <mergeCell ref="B2:O2"/>
    <mergeCell ref="A3:B3"/>
    <mergeCell ref="C3:O3"/>
    <mergeCell ref="A4:B4"/>
    <mergeCell ref="C4:O4"/>
  </mergeCells>
  <dataValidations disablePrompts="1" count="1">
    <dataValidation type="whole" errorStyle="warning" allowBlank="1" showInputMessage="1" showErrorMessage="1" errorTitle="CEILING TOO DEEP" sqref="M54:O54 M57:O57 M60:O60 M63:O65">
      <formula1>0</formula1>
      <formula2>1000000000</formula2>
    </dataValidation>
  </dataValidations>
  <pageMargins left="0.78740157480314965" right="0.70866141732283472" top="0.98425196850393704" bottom="0.78740157480314965" header="0.43307086614173229" footer="0.31496062992125984"/>
  <pageSetup paperSize="256" scale="77" fitToHeight="0" orientation="landscape" r:id="rId1"/>
  <headerFooter>
    <oddHeader>&amp;LPROGRAMI BUXHETOR AFATMESËM&amp;C&amp;8 28 Shkurt 2019&amp;R&amp;A</oddHeader>
    <oddFooter>&amp;L&amp;8Copyright for Albania: Ministry of Finance and Economy / Local Finance Directory&amp;R1</oddFooter>
  </headerFooter>
  <rowBreaks count="8" manualBreakCount="8">
    <brk id="12" max="16383" man="1"/>
    <brk id="49" max="16383" man="1"/>
    <brk id="65" max="16383" man="1"/>
    <brk id="104" max="16383" man="1"/>
    <brk id="143" max="16383" man="1"/>
    <brk id="182" max="16383" man="1"/>
    <brk id="220" max="16383" man="1"/>
    <brk id="258" max="16383" man="1"/>
  </rowBreak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9">
    <tabColor rgb="FFFF0000"/>
    <pageSetUpPr fitToPage="1"/>
  </sheetPr>
  <dimension ref="A1:O294"/>
  <sheetViews>
    <sheetView showGridLines="0" topLeftCell="A2" zoomScaleNormal="100" workbookViewId="0">
      <selection activeCell="G95" sqref="G95"/>
    </sheetView>
  </sheetViews>
  <sheetFormatPr defaultColWidth="9.140625" defaultRowHeight="17.25" customHeight="1" x14ac:dyDescent="0.2"/>
  <cols>
    <col min="1" max="1" width="25.85546875" style="98" customWidth="1"/>
    <col min="2" max="7" width="9" style="98" customWidth="1"/>
    <col min="8" max="8" width="2.7109375" style="98" customWidth="1"/>
    <col min="9" max="9" width="35.7109375" style="98" customWidth="1"/>
    <col min="10" max="15" width="9" style="98" customWidth="1"/>
    <col min="16" max="16384" width="9.140625" style="98"/>
  </cols>
  <sheetData>
    <row r="1" spans="1:15" ht="13.5" customHeight="1" x14ac:dyDescent="0.2">
      <c r="A1" s="342" t="str">
        <f>'(B2) Struktura Organizative'!A5</f>
        <v>Numër</v>
      </c>
      <c r="B1" s="1008" t="str">
        <f>'(B2) Struktura Organizative'!B5</f>
        <v>Emri i Nënfunksionit</v>
      </c>
      <c r="C1" s="1008"/>
      <c r="D1" s="1008"/>
      <c r="E1" s="1008"/>
      <c r="F1" s="1008"/>
      <c r="G1" s="1008"/>
      <c r="H1" s="1008"/>
      <c r="I1" s="1008"/>
      <c r="J1" s="1008"/>
      <c r="K1" s="1008"/>
      <c r="L1" s="1008"/>
      <c r="M1" s="1008"/>
      <c r="N1" s="1008"/>
      <c r="O1" s="1008"/>
    </row>
    <row r="2" spans="1:15" s="121" customFormat="1" ht="18.75" customHeight="1" x14ac:dyDescent="0.25">
      <c r="A2" s="310" t="str">
        <f>'(G1) Fjalori'!A80</f>
        <v>Nënfunksioni 17</v>
      </c>
      <c r="B2" s="835" t="str">
        <f>+VLOOKUP($A2,'(B2) Struktura Organizative'!$A7:$E68,2,FALSE)</f>
        <v>064 Ndriçimi i rrugëve</v>
      </c>
      <c r="C2" s="835"/>
      <c r="D2" s="835"/>
      <c r="E2" s="835"/>
      <c r="F2" s="835"/>
      <c r="G2" s="835"/>
      <c r="H2" s="835"/>
      <c r="I2" s="835"/>
      <c r="J2" s="835"/>
      <c r="K2" s="835"/>
      <c r="L2" s="835"/>
      <c r="M2" s="835"/>
      <c r="N2" s="835"/>
      <c r="O2" s="835"/>
    </row>
    <row r="3" spans="1:15" ht="12.75" customHeight="1" x14ac:dyDescent="0.2">
      <c r="A3" s="925" t="str">
        <f>'(B2) Struktura Organizative'!C5</f>
        <v>Drejtoria / Departamenti</v>
      </c>
      <c r="B3" s="926"/>
      <c r="C3" s="925" t="str">
        <f>'(B2) Struktura Organizative'!D5</f>
        <v>Kryetari i programit</v>
      </c>
      <c r="D3" s="927"/>
      <c r="E3" s="927"/>
      <c r="F3" s="927"/>
      <c r="G3" s="927"/>
      <c r="H3" s="927"/>
      <c r="I3" s="927"/>
      <c r="J3" s="927"/>
      <c r="K3" s="927"/>
      <c r="L3" s="927"/>
      <c r="M3" s="927"/>
      <c r="N3" s="927"/>
      <c r="O3" s="926"/>
    </row>
    <row r="4" spans="1:15" ht="12.75" customHeight="1" x14ac:dyDescent="0.2">
      <c r="A4" s="928"/>
      <c r="B4" s="929"/>
      <c r="C4" s="930">
        <f>+VLOOKUP($A2,'(B2) Struktura Organizative'!$A7:$E68,4,FALSE)</f>
        <v>0</v>
      </c>
      <c r="D4" s="931"/>
      <c r="E4" s="931"/>
      <c r="F4" s="931"/>
      <c r="G4" s="931"/>
      <c r="H4" s="931"/>
      <c r="I4" s="931"/>
      <c r="J4" s="931"/>
      <c r="K4" s="931"/>
      <c r="L4" s="931"/>
      <c r="M4" s="931"/>
      <c r="N4" s="931"/>
      <c r="O4" s="932"/>
    </row>
    <row r="5" spans="1:15" ht="27" customHeight="1" x14ac:dyDescent="0.2">
      <c r="A5" s="919"/>
      <c r="B5" s="920"/>
      <c r="C5" s="921" t="str">
        <f>'(B3) Struktura Funksionale'!C5</f>
        <v>Emri i programit</v>
      </c>
      <c r="D5" s="922"/>
      <c r="E5" s="922"/>
      <c r="F5" s="922"/>
      <c r="G5" s="922"/>
      <c r="H5" s="923"/>
      <c r="I5" s="921" t="str">
        <f>'(B3) Struktura Funksionale'!D5</f>
        <v>Programi:  detyrueshme / shtesë</v>
      </c>
      <c r="J5" s="922"/>
      <c r="K5" s="923"/>
      <c r="L5" s="924" t="str">
        <f>'(B3) Struktura Funksionale'!E5</f>
        <v>Programi: I veti / I deleguar / Transferuar</v>
      </c>
      <c r="M5" s="924"/>
      <c r="N5" s="924"/>
      <c r="O5" s="924"/>
    </row>
    <row r="6" spans="1:15" ht="13.5" customHeight="1" x14ac:dyDescent="0.2">
      <c r="A6" s="914" t="str">
        <f>'(B3) Struktura Funksionale'!A89</f>
        <v>Programi 17a</v>
      </c>
      <c r="B6" s="915"/>
      <c r="C6" s="916" t="str">
        <f>VLOOKUP($A6,'(B3) Struktura Funksionale'!$A$7:$E$146,3,FALSE)</f>
        <v>Ndriçim rrugësh</v>
      </c>
      <c r="D6" s="917"/>
      <c r="E6" s="917"/>
      <c r="F6" s="917"/>
      <c r="G6" s="917"/>
      <c r="H6" s="918"/>
      <c r="I6" s="916" t="str">
        <f>VLOOKUP($A6,'(B3) Struktura Funksionale'!$A$7:$E$146,4,FALSE)</f>
        <v>E detyrueshme</v>
      </c>
      <c r="J6" s="917"/>
      <c r="K6" s="918"/>
      <c r="L6" s="916" t="str">
        <f>VLOOKUP($A6,'(B3) Struktura Funksionale'!$A$7:$E$146,5,FALSE)</f>
        <v>I veti</v>
      </c>
      <c r="M6" s="917"/>
      <c r="N6" s="917"/>
      <c r="O6" s="918"/>
    </row>
    <row r="7" spans="1:15" ht="13.5" customHeight="1" x14ac:dyDescent="0.2">
      <c r="A7" s="914" t="str">
        <f>'(B3) Struktura Funksionale'!A90</f>
        <v>Programi 17b</v>
      </c>
      <c r="B7" s="915"/>
      <c r="C7" s="916">
        <f>VLOOKUP($A7,'(B3) Struktura Funksionale'!$A$7:$E$146,3,FALSE)</f>
        <v>0</v>
      </c>
      <c r="D7" s="917"/>
      <c r="E7" s="917"/>
      <c r="F7" s="917"/>
      <c r="G7" s="917"/>
      <c r="H7" s="918"/>
      <c r="I7" s="916">
        <f>VLOOKUP($A7,'(B3) Struktura Funksionale'!$A$7:$E$146,4,FALSE)</f>
        <v>0</v>
      </c>
      <c r="J7" s="917"/>
      <c r="K7" s="918"/>
      <c r="L7" s="916">
        <f>VLOOKUP($A7,'(B3) Struktura Funksionale'!$A$7:$E$146,5,FALSE)</f>
        <v>0</v>
      </c>
      <c r="M7" s="917"/>
      <c r="N7" s="917"/>
      <c r="O7" s="918"/>
    </row>
    <row r="8" spans="1:15" ht="13.5" customHeight="1" x14ac:dyDescent="0.2">
      <c r="A8" s="914" t="str">
        <f>'(B3) Struktura Funksionale'!A91</f>
        <v>Programi 17c</v>
      </c>
      <c r="B8" s="915"/>
      <c r="C8" s="916">
        <f>VLOOKUP($A8,'(B3) Struktura Funksionale'!$A$7:$E$146,3,FALSE)</f>
        <v>0</v>
      </c>
      <c r="D8" s="917"/>
      <c r="E8" s="917"/>
      <c r="F8" s="917"/>
      <c r="G8" s="917"/>
      <c r="H8" s="918"/>
      <c r="I8" s="916">
        <f>VLOOKUP($A8,'(B3) Struktura Funksionale'!$A$7:$E$146,4,FALSE)</f>
        <v>0</v>
      </c>
      <c r="J8" s="917"/>
      <c r="K8" s="918"/>
      <c r="L8" s="916">
        <f>VLOOKUP($A8,'(B3) Struktura Funksionale'!$A$7:$E$146,5,FALSE)</f>
        <v>0</v>
      </c>
      <c r="M8" s="917"/>
      <c r="N8" s="917"/>
      <c r="O8" s="918"/>
    </row>
    <row r="9" spans="1:15" ht="13.5" hidden="1" customHeight="1" x14ac:dyDescent="0.2">
      <c r="A9" s="914"/>
      <c r="B9" s="915"/>
      <c r="C9" s="916"/>
      <c r="D9" s="917"/>
      <c r="E9" s="917"/>
      <c r="F9" s="917"/>
      <c r="G9" s="917"/>
      <c r="H9" s="918"/>
      <c r="I9" s="916"/>
      <c r="J9" s="917"/>
      <c r="K9" s="918"/>
      <c r="L9" s="916"/>
      <c r="M9" s="917"/>
      <c r="N9" s="917"/>
      <c r="O9" s="918"/>
    </row>
    <row r="10" spans="1:15" ht="13.5" hidden="1" customHeight="1" x14ac:dyDescent="0.2">
      <c r="A10" s="914"/>
      <c r="B10" s="915"/>
      <c r="C10" s="916"/>
      <c r="D10" s="917"/>
      <c r="E10" s="917"/>
      <c r="F10" s="917"/>
      <c r="G10" s="917"/>
      <c r="H10" s="918"/>
      <c r="I10" s="916"/>
      <c r="J10" s="917"/>
      <c r="K10" s="918"/>
      <c r="L10" s="916"/>
      <c r="M10" s="917"/>
      <c r="N10" s="917"/>
      <c r="O10" s="918"/>
    </row>
    <row r="11" spans="1:15" ht="13.5" hidden="1" customHeight="1" x14ac:dyDescent="0.2">
      <c r="A11" s="914"/>
      <c r="B11" s="915"/>
      <c r="C11" s="916"/>
      <c r="D11" s="917"/>
      <c r="E11" s="917"/>
      <c r="F11" s="917"/>
      <c r="G11" s="917"/>
      <c r="H11" s="918"/>
      <c r="I11" s="916"/>
      <c r="J11" s="917"/>
      <c r="K11" s="918"/>
      <c r="L11" s="916"/>
      <c r="M11" s="917"/>
      <c r="N11" s="917"/>
      <c r="O11" s="918"/>
    </row>
    <row r="12" spans="1:15" ht="11.25" customHeight="1" x14ac:dyDescent="0.2"/>
    <row r="13" spans="1:15" ht="21" customHeight="1" x14ac:dyDescent="0.25">
      <c r="A13" s="933" t="str">
        <f>'(G1) Fjalori'!A359</f>
        <v>PËRMBLEDHJE E KËRKESËS BUXHETORE</v>
      </c>
      <c r="B13" s="934"/>
      <c r="C13" s="935"/>
      <c r="D13" s="935"/>
      <c r="E13" s="935"/>
      <c r="F13" s="935"/>
      <c r="G13" s="935"/>
      <c r="H13" s="935"/>
      <c r="I13" s="935"/>
      <c r="J13" s="935"/>
      <c r="K13" s="935"/>
      <c r="L13" s="935"/>
      <c r="M13" s="935"/>
      <c r="N13" s="935"/>
      <c r="O13" s="936"/>
    </row>
    <row r="14" spans="1:15" s="214" customFormat="1" ht="21" customHeight="1" x14ac:dyDescent="0.25">
      <c r="A14" s="213" t="str">
        <f>A2</f>
        <v>Nënfunksioni 17</v>
      </c>
      <c r="B14" s="937" t="str">
        <f>B$2</f>
        <v>064 Ndriçimi i rrugëve</v>
      </c>
      <c r="C14" s="937"/>
      <c r="D14" s="937"/>
      <c r="E14" s="937"/>
      <c r="F14" s="937"/>
      <c r="G14" s="937"/>
      <c r="H14" s="937"/>
      <c r="I14" s="937"/>
      <c r="J14" s="937"/>
      <c r="K14" s="937"/>
      <c r="L14" s="937"/>
      <c r="M14" s="937"/>
      <c r="N14" s="937"/>
      <c r="O14" s="937"/>
    </row>
    <row r="15" spans="1:15" ht="21" customHeight="1" x14ac:dyDescent="0.2">
      <c r="A15" s="933" t="str">
        <f>'(G1) Fjalori'!A384</f>
        <v>SHPENZIME TË PRITSHME</v>
      </c>
      <c r="B15" s="934"/>
      <c r="C15" s="934"/>
      <c r="D15" s="934"/>
      <c r="E15" s="934"/>
      <c r="F15" s="934"/>
      <c r="G15" s="954"/>
      <c r="H15" s="131"/>
      <c r="I15" s="955" t="str">
        <f>I29</f>
        <v xml:space="preserve">TË ARDHURAT E PRITSHME </v>
      </c>
      <c r="J15" s="934"/>
      <c r="K15" s="934"/>
      <c r="L15" s="934"/>
      <c r="M15" s="934"/>
      <c r="N15" s="934"/>
      <c r="O15" s="954"/>
    </row>
    <row r="16" spans="1:15" s="121" customFormat="1" ht="20.25" customHeight="1" x14ac:dyDescent="0.25">
      <c r="A16" s="211"/>
      <c r="B16" s="249">
        <f>'(B1)Informacion i përgjithshëm '!B5</f>
        <v>2019</v>
      </c>
      <c r="C16" s="249">
        <f>'(B1)Informacion i përgjithshëm '!B6</f>
        <v>2020</v>
      </c>
      <c r="D16" s="249">
        <f>'(B1)Informacion i përgjithshëm '!B7</f>
        <v>2021</v>
      </c>
      <c r="E16" s="250">
        <f>'(B1)Informacion i përgjithshëm '!B8</f>
        <v>2022</v>
      </c>
      <c r="F16" s="250">
        <f>'(B1)Informacion i përgjithshëm '!B9</f>
        <v>2023</v>
      </c>
      <c r="G16" s="250">
        <f>'(B1)Informacion i përgjithshëm '!B10</f>
        <v>2024</v>
      </c>
      <c r="H16" s="212"/>
      <c r="I16" s="307"/>
      <c r="J16" s="249">
        <f t="shared" ref="J16:O16" si="0">B16</f>
        <v>2019</v>
      </c>
      <c r="K16" s="249">
        <f t="shared" si="0"/>
        <v>2020</v>
      </c>
      <c r="L16" s="249">
        <f t="shared" si="0"/>
        <v>2021</v>
      </c>
      <c r="M16" s="250">
        <f t="shared" si="0"/>
        <v>2022</v>
      </c>
      <c r="N16" s="250">
        <f t="shared" si="0"/>
        <v>2023</v>
      </c>
      <c r="O16" s="250">
        <f t="shared" si="0"/>
        <v>2024</v>
      </c>
    </row>
    <row r="17" spans="1:15" ht="12.75" x14ac:dyDescent="0.2">
      <c r="A17" s="953"/>
      <c r="B17" s="953"/>
      <c r="C17" s="953"/>
      <c r="D17" s="953"/>
      <c r="E17" s="953"/>
      <c r="F17" s="953"/>
      <c r="G17" s="953"/>
      <c r="H17" s="131"/>
    </row>
    <row r="18" spans="1:15" ht="12.75" x14ac:dyDescent="0.2">
      <c r="A18" s="137" t="str">
        <f>A15</f>
        <v>SHPENZIME TË PRITSHME</v>
      </c>
      <c r="B18" s="34">
        <f t="shared" ref="B18:G18" si="1">B72+B111+B150+B188+B226+B264</f>
        <v>16193</v>
      </c>
      <c r="C18" s="34">
        <f t="shared" si="1"/>
        <v>54456</v>
      </c>
      <c r="D18" s="34">
        <f t="shared" si="1"/>
        <v>40670</v>
      </c>
      <c r="E18" s="129">
        <f t="shared" si="1"/>
        <v>18934</v>
      </c>
      <c r="F18" s="129">
        <f t="shared" si="1"/>
        <v>18934</v>
      </c>
      <c r="G18" s="129">
        <f t="shared" si="1"/>
        <v>18934</v>
      </c>
      <c r="H18" s="131"/>
      <c r="I18" s="938" t="str">
        <f>'(G1) Fjalori'!A385</f>
        <v>VLERËSIM I ARDHURAVE NGA TARIFAT</v>
      </c>
      <c r="J18" s="939"/>
      <c r="K18" s="939"/>
      <c r="L18" s="939"/>
      <c r="M18" s="939"/>
      <c r="N18" s="939"/>
      <c r="O18" s="940"/>
    </row>
    <row r="19" spans="1:15" ht="12.75" x14ac:dyDescent="0.2">
      <c r="A19" s="125"/>
      <c r="B19" s="210"/>
      <c r="C19" s="126"/>
      <c r="D19" s="126"/>
      <c r="E19" s="10"/>
      <c r="F19" s="10"/>
      <c r="G19" s="133"/>
      <c r="H19" s="10"/>
      <c r="I19" s="137" t="str">
        <f>'(G1) Fjalori'!A388</f>
        <v>VLERËSIM I ARDHURAVE NGA TARIFAT</v>
      </c>
      <c r="J19" s="35">
        <f t="shared" ref="J19:O19" si="2">J73+J112+J151+J189+J227+J265</f>
        <v>17</v>
      </c>
      <c r="K19" s="35">
        <f t="shared" si="2"/>
        <v>12727</v>
      </c>
      <c r="L19" s="34">
        <f t="shared" si="2"/>
        <v>17962</v>
      </c>
      <c r="M19" s="129">
        <f t="shared" si="2"/>
        <v>19171</v>
      </c>
      <c r="N19" s="129">
        <f t="shared" si="2"/>
        <v>20433</v>
      </c>
      <c r="O19" s="129">
        <f t="shared" si="2"/>
        <v>21351</v>
      </c>
    </row>
    <row r="20" spans="1:15" ht="12.75" x14ac:dyDescent="0.2">
      <c r="A20" s="944" t="str">
        <f>A15</f>
        <v>SHPENZIME TË PRITSHME</v>
      </c>
      <c r="B20" s="945"/>
      <c r="C20" s="945"/>
      <c r="D20" s="945"/>
      <c r="E20" s="945"/>
      <c r="F20" s="945"/>
      <c r="G20" s="946"/>
      <c r="H20" s="10"/>
    </row>
    <row r="21" spans="1:15" ht="12.75" customHeight="1" x14ac:dyDescent="0.2">
      <c r="A21" s="938" t="str">
        <f>'(G1) Fjalori'!A382</f>
        <v>KOSTO DIREKTE PËR PROJEKTET DHE SHPENZIMET KAPITALE</v>
      </c>
      <c r="B21" s="939"/>
      <c r="C21" s="939"/>
      <c r="D21" s="939"/>
      <c r="E21" s="939"/>
      <c r="F21" s="939"/>
      <c r="G21" s="940"/>
      <c r="H21" s="31"/>
    </row>
    <row r="22" spans="1:15" ht="12.75" customHeight="1" x14ac:dyDescent="0.2">
      <c r="A22" s="124" t="str">
        <f>'(G1) Fjalori'!A360</f>
        <v>Pagat</v>
      </c>
      <c r="B22" s="941">
        <f>'(G1) Fjalori'!C360</f>
        <v>600</v>
      </c>
      <c r="C22" s="942"/>
      <c r="D22" s="943"/>
      <c r="E22" s="305">
        <f t="shared" ref="E22:G33" si="3">E76+E115+E154+E192+E230+E268</f>
        <v>0</v>
      </c>
      <c r="F22" s="305">
        <f t="shared" si="3"/>
        <v>0</v>
      </c>
      <c r="G22" s="305">
        <f t="shared" si="3"/>
        <v>0</v>
      </c>
      <c r="H22" s="31"/>
      <c r="I22" s="938" t="str">
        <f>'(G1) Fjalori'!A389</f>
        <v>VLERËSIMI I TË ARDHURAVE ME DESTINACION</v>
      </c>
      <c r="J22" s="939"/>
      <c r="K22" s="939"/>
      <c r="L22" s="939"/>
      <c r="M22" s="939"/>
      <c r="N22" s="939"/>
      <c r="O22" s="940"/>
    </row>
    <row r="23" spans="1:15" ht="12.75" customHeight="1" x14ac:dyDescent="0.2">
      <c r="A23" s="124" t="str">
        <f>'(G1) Fjalori'!A361</f>
        <v>Sigurimet Shoqërore</v>
      </c>
      <c r="B23" s="941">
        <f>'(G1) Fjalori'!C361</f>
        <v>601</v>
      </c>
      <c r="C23" s="942"/>
      <c r="D23" s="943"/>
      <c r="E23" s="305">
        <f t="shared" si="3"/>
        <v>0</v>
      </c>
      <c r="F23" s="305">
        <f t="shared" si="3"/>
        <v>0</v>
      </c>
      <c r="G23" s="305">
        <f t="shared" si="3"/>
        <v>0</v>
      </c>
      <c r="H23" s="31"/>
      <c r="I23" s="252" t="str">
        <f>'(G1) Fjalori'!A390</f>
        <v>Transferta e kushtëzuar</v>
      </c>
      <c r="J23" s="956"/>
      <c r="K23" s="953"/>
      <c r="L23" s="957"/>
      <c r="M23" s="305">
        <f t="shared" ref="M23:O27" si="4">M76+M115+M154+M192+M230+M268</f>
        <v>0</v>
      </c>
      <c r="N23" s="305">
        <f t="shared" si="4"/>
        <v>0</v>
      </c>
      <c r="O23" s="305">
        <f t="shared" si="4"/>
        <v>0</v>
      </c>
    </row>
    <row r="24" spans="1:15" ht="12.75" customHeight="1" x14ac:dyDescent="0.2">
      <c r="A24" s="124" t="str">
        <f>'(G1) Fjalori'!A362</f>
        <v>Mallra dhe shërbime</v>
      </c>
      <c r="B24" s="941">
        <f>'(G1) Fjalori'!C362</f>
        <v>602</v>
      </c>
      <c r="C24" s="942"/>
      <c r="D24" s="943"/>
      <c r="E24" s="305">
        <f t="shared" si="3"/>
        <v>0</v>
      </c>
      <c r="F24" s="305">
        <f t="shared" si="3"/>
        <v>0</v>
      </c>
      <c r="G24" s="305">
        <f t="shared" si="3"/>
        <v>0</v>
      </c>
      <c r="H24" s="53"/>
      <c r="I24" s="252" t="str">
        <f>'(G1) Fjalori'!A391</f>
        <v>Trasferta Specifike</v>
      </c>
      <c r="J24" s="958"/>
      <c r="K24" s="959"/>
      <c r="L24" s="960"/>
      <c r="M24" s="305">
        <f t="shared" si="4"/>
        <v>0</v>
      </c>
      <c r="N24" s="305">
        <f t="shared" si="4"/>
        <v>0</v>
      </c>
      <c r="O24" s="305">
        <f t="shared" si="4"/>
        <v>0</v>
      </c>
    </row>
    <row r="25" spans="1:15" ht="12.75" customHeight="1" x14ac:dyDescent="0.2">
      <c r="A25" s="124" t="str">
        <f>'(G1) Fjalori'!A363</f>
        <v>Subvencione</v>
      </c>
      <c r="B25" s="941">
        <f>'(G1) Fjalori'!C363</f>
        <v>603</v>
      </c>
      <c r="C25" s="942"/>
      <c r="D25" s="943"/>
      <c r="E25" s="305">
        <f t="shared" si="3"/>
        <v>0</v>
      </c>
      <c r="F25" s="305">
        <f t="shared" si="3"/>
        <v>0</v>
      </c>
      <c r="G25" s="305">
        <f t="shared" si="3"/>
        <v>0</v>
      </c>
      <c r="H25" s="8"/>
      <c r="I25" s="252" t="str">
        <f>'(G1) Fjalori'!A392</f>
        <v>Trashëgimi me destinacion</v>
      </c>
      <c r="J25" s="958"/>
      <c r="K25" s="959"/>
      <c r="L25" s="960"/>
      <c r="M25" s="302">
        <f t="shared" si="4"/>
        <v>0</v>
      </c>
      <c r="N25" s="548">
        <f t="shared" si="4"/>
        <v>0</v>
      </c>
      <c r="O25" s="548">
        <f t="shared" si="4"/>
        <v>0</v>
      </c>
    </row>
    <row r="26" spans="1:15" ht="12.75" x14ac:dyDescent="0.2">
      <c r="A26" s="124" t="str">
        <f>'(G1) Fjalori'!A364</f>
        <v>Të tjera transferta korrente të brendshme</v>
      </c>
      <c r="B26" s="941">
        <f>'(G1) Fjalori'!C364</f>
        <v>604</v>
      </c>
      <c r="C26" s="942"/>
      <c r="D26" s="943"/>
      <c r="E26" s="305">
        <f t="shared" si="3"/>
        <v>0</v>
      </c>
      <c r="F26" s="305">
        <f t="shared" si="3"/>
        <v>0</v>
      </c>
      <c r="G26" s="305">
        <f t="shared" si="3"/>
        <v>0</v>
      </c>
      <c r="H26" s="53"/>
      <c r="I26" s="252" t="str">
        <f>'(G1) Fjalori'!A393</f>
        <v>Burime të tjera (përfshirë gjobat)</v>
      </c>
      <c r="J26" s="961"/>
      <c r="K26" s="962"/>
      <c r="L26" s="963"/>
      <c r="M26" s="305">
        <f t="shared" si="4"/>
        <v>0</v>
      </c>
      <c r="N26" s="305">
        <f t="shared" si="4"/>
        <v>0</v>
      </c>
      <c r="O26" s="305">
        <f t="shared" si="4"/>
        <v>0</v>
      </c>
    </row>
    <row r="27" spans="1:15" ht="12.75" x14ac:dyDescent="0.2">
      <c r="A27" s="124" t="str">
        <f>'(G1) Fjalori'!A365</f>
        <v>Transferta korrente të huaja</v>
      </c>
      <c r="B27" s="941">
        <f>'(G1) Fjalori'!C365</f>
        <v>605</v>
      </c>
      <c r="C27" s="942"/>
      <c r="D27" s="943"/>
      <c r="E27" s="305">
        <f t="shared" si="3"/>
        <v>0</v>
      </c>
      <c r="F27" s="305">
        <f t="shared" si="3"/>
        <v>0</v>
      </c>
      <c r="G27" s="305">
        <f t="shared" si="3"/>
        <v>0</v>
      </c>
      <c r="H27" s="53"/>
      <c r="I27" s="252" t="str">
        <f>'(G1) Fjalori'!A394</f>
        <v>VLERËSIMI I TË ARDHURAVE ME DESTINACION</v>
      </c>
      <c r="J27" s="34">
        <f>J80+J119+J158+J196+J234+J272</f>
        <v>0</v>
      </c>
      <c r="K27" s="34">
        <f>K80+K119+K158+K196+K234+K272</f>
        <v>0</v>
      </c>
      <c r="L27" s="34">
        <f>L80+L119+L158+L196+L234+L272</f>
        <v>0</v>
      </c>
      <c r="M27" s="129">
        <f t="shared" si="4"/>
        <v>0</v>
      </c>
      <c r="N27" s="129">
        <f t="shared" si="4"/>
        <v>0</v>
      </c>
      <c r="O27" s="129">
        <f t="shared" si="4"/>
        <v>0</v>
      </c>
    </row>
    <row r="28" spans="1:15" ht="12.75" x14ac:dyDescent="0.2">
      <c r="A28" s="124" t="str">
        <f>'(G1) Fjalori'!A366</f>
        <v>Transferta për Buxhetet Familiare dhe Individët</v>
      </c>
      <c r="B28" s="941">
        <f>'(G1) Fjalori'!C366</f>
        <v>606</v>
      </c>
      <c r="C28" s="942"/>
      <c r="D28" s="943"/>
      <c r="E28" s="305">
        <f t="shared" si="3"/>
        <v>0</v>
      </c>
      <c r="F28" s="305">
        <f t="shared" si="3"/>
        <v>0</v>
      </c>
      <c r="G28" s="305">
        <f t="shared" si="3"/>
        <v>0</v>
      </c>
      <c r="H28" s="53"/>
    </row>
    <row r="29" spans="1:15" ht="12.75" x14ac:dyDescent="0.2">
      <c r="A29" s="124" t="str">
        <f>'(G1) Fjalori'!A367</f>
        <v>Shpenzimet kapitale</v>
      </c>
      <c r="B29" s="941" t="str">
        <f>'(G1) Fjalori'!C367</f>
        <v>230 / 231</v>
      </c>
      <c r="C29" s="942"/>
      <c r="D29" s="943"/>
      <c r="E29" s="305">
        <f t="shared" si="3"/>
        <v>0</v>
      </c>
      <c r="F29" s="305">
        <f t="shared" si="3"/>
        <v>0</v>
      </c>
      <c r="G29" s="305">
        <f t="shared" si="3"/>
        <v>0</v>
      </c>
      <c r="H29" s="53"/>
      <c r="I29" s="137" t="str">
        <f>'(G1) Fjalori'!A395</f>
        <v xml:space="preserve">TË ARDHURAT E PRITSHME </v>
      </c>
      <c r="J29" s="34">
        <f t="shared" ref="J29:O29" si="5">J82+J121+J160+J198+J236+J274</f>
        <v>17</v>
      </c>
      <c r="K29" s="34">
        <f t="shared" si="5"/>
        <v>12727</v>
      </c>
      <c r="L29" s="34">
        <f t="shared" si="5"/>
        <v>17962</v>
      </c>
      <c r="M29" s="129">
        <f t="shared" si="5"/>
        <v>19171</v>
      </c>
      <c r="N29" s="129">
        <f t="shared" si="5"/>
        <v>20433</v>
      </c>
      <c r="O29" s="129">
        <f t="shared" si="5"/>
        <v>21351</v>
      </c>
    </row>
    <row r="30" spans="1:15" ht="12.75" x14ac:dyDescent="0.2">
      <c r="A30" s="124" t="str">
        <f>'(G1) Fjalori'!A368</f>
        <v>Rezerva</v>
      </c>
      <c r="B30" s="941">
        <f>'(G1) Fjalori'!C368</f>
        <v>609</v>
      </c>
      <c r="C30" s="942"/>
      <c r="D30" s="943"/>
      <c r="E30" s="305">
        <f t="shared" si="3"/>
        <v>0</v>
      </c>
      <c r="F30" s="305">
        <f t="shared" si="3"/>
        <v>0</v>
      </c>
      <c r="G30" s="305">
        <f t="shared" si="3"/>
        <v>0</v>
      </c>
      <c r="H30" s="53"/>
    </row>
    <row r="31" spans="1:15" ht="12.75" x14ac:dyDescent="0.2">
      <c r="A31" s="124" t="str">
        <f>'(G1) Fjalori'!A369</f>
        <v>Interesa per kredi direkte ose bono</v>
      </c>
      <c r="B31" s="941">
        <f>'(G1) Fjalori'!C369</f>
        <v>650</v>
      </c>
      <c r="C31" s="942"/>
      <c r="D31" s="943"/>
      <c r="E31" s="305">
        <f t="shared" si="3"/>
        <v>0</v>
      </c>
      <c r="F31" s="305">
        <f t="shared" si="3"/>
        <v>0</v>
      </c>
      <c r="G31" s="305">
        <f t="shared" si="3"/>
        <v>0</v>
      </c>
      <c r="H31" s="53"/>
    </row>
    <row r="32" spans="1:15" ht="12.75" customHeight="1" x14ac:dyDescent="0.2">
      <c r="A32" s="124" t="str">
        <f>'(G1) Fjalori'!A370</f>
        <v>Të tjera</v>
      </c>
      <c r="B32" s="941" t="str">
        <f>'(G1) Fjalori'!C370</f>
        <v>69 / ?</v>
      </c>
      <c r="C32" s="942"/>
      <c r="D32" s="943"/>
      <c r="E32" s="305">
        <f t="shared" si="3"/>
        <v>0</v>
      </c>
      <c r="F32" s="305">
        <f t="shared" si="3"/>
        <v>0</v>
      </c>
      <c r="G32" s="305">
        <f t="shared" si="3"/>
        <v>0</v>
      </c>
      <c r="H32" s="53"/>
      <c r="I32" s="947" t="str">
        <f>'(G1) Fjalori'!A415</f>
        <v>SHUMA E KËRKUAR NETO</v>
      </c>
      <c r="J32" s="948"/>
      <c r="K32" s="948"/>
      <c r="L32" s="948"/>
      <c r="M32" s="948"/>
      <c r="N32" s="948"/>
      <c r="O32" s="949"/>
    </row>
    <row r="33" spans="1:15" ht="12.75" customHeight="1" x14ac:dyDescent="0.2">
      <c r="A33" s="306" t="str">
        <f>A21</f>
        <v>KOSTO DIREKTE PËR PROJEKTET DHE SHPENZIMET KAPITALE</v>
      </c>
      <c r="B33" s="941"/>
      <c r="C33" s="942"/>
      <c r="D33" s="943"/>
      <c r="E33" s="129">
        <f t="shared" si="3"/>
        <v>0</v>
      </c>
      <c r="F33" s="129">
        <f t="shared" si="3"/>
        <v>0</v>
      </c>
      <c r="G33" s="129">
        <f t="shared" si="3"/>
        <v>0</v>
      </c>
      <c r="H33" s="53"/>
      <c r="I33" s="950"/>
      <c r="J33" s="951"/>
      <c r="K33" s="951"/>
      <c r="L33" s="951"/>
      <c r="M33" s="951"/>
      <c r="N33" s="951"/>
      <c r="O33" s="952"/>
    </row>
    <row r="34" spans="1:15" ht="12.75" x14ac:dyDescent="0.2">
      <c r="A34" s="938" t="str">
        <f>'(G1) Fjalori'!A383</f>
        <v>SHPENZIME KORRENTE</v>
      </c>
      <c r="B34" s="939"/>
      <c r="C34" s="939"/>
      <c r="D34" s="939"/>
      <c r="E34" s="939"/>
      <c r="F34" s="939"/>
      <c r="G34" s="940"/>
      <c r="H34" s="53"/>
      <c r="I34" s="17" t="str">
        <f>I32</f>
        <v>SHUMA E KËRKUAR NETO</v>
      </c>
      <c r="J34" s="18">
        <f t="shared" ref="J34:O34" si="6">J88+J127+J166+J204+J242+J280</f>
        <v>16176</v>
      </c>
      <c r="K34" s="18">
        <f t="shared" si="6"/>
        <v>41729</v>
      </c>
      <c r="L34" s="18">
        <f t="shared" si="6"/>
        <v>22708</v>
      </c>
      <c r="M34" s="18">
        <f t="shared" si="6"/>
        <v>-237</v>
      </c>
      <c r="N34" s="18">
        <f t="shared" si="6"/>
        <v>-1499</v>
      </c>
      <c r="O34" s="18">
        <f t="shared" si="6"/>
        <v>-2417</v>
      </c>
    </row>
    <row r="35" spans="1:15" ht="12.75" x14ac:dyDescent="0.2">
      <c r="A35" s="124" t="str">
        <f>A22</f>
        <v>Pagat</v>
      </c>
      <c r="B35" s="941">
        <f>B22</f>
        <v>600</v>
      </c>
      <c r="C35" s="942"/>
      <c r="D35" s="943"/>
      <c r="E35" s="305">
        <f t="shared" ref="E35:G46" si="7">E89+E128+E167+E205+E243+E281</f>
        <v>4861</v>
      </c>
      <c r="F35" s="305">
        <f t="shared" si="7"/>
        <v>4861</v>
      </c>
      <c r="G35" s="305">
        <f t="shared" si="7"/>
        <v>4861</v>
      </c>
      <c r="H35" s="53"/>
      <c r="I35" s="53"/>
      <c r="J35" s="53"/>
      <c r="K35" s="53"/>
      <c r="L35" s="14"/>
      <c r="M35" s="54"/>
    </row>
    <row r="36" spans="1:15" ht="12.75" customHeight="1" x14ac:dyDescent="0.2">
      <c r="A36" s="124" t="str">
        <f t="shared" ref="A36:A45" si="8">A23</f>
        <v>Sigurimet Shoqërore</v>
      </c>
      <c r="B36" s="941">
        <f t="shared" ref="B36:B45" si="9">B23</f>
        <v>601</v>
      </c>
      <c r="C36" s="942"/>
      <c r="D36" s="943"/>
      <c r="E36" s="305">
        <f t="shared" si="7"/>
        <v>812</v>
      </c>
      <c r="F36" s="305">
        <f t="shared" si="7"/>
        <v>812</v>
      </c>
      <c r="G36" s="305">
        <f t="shared" si="7"/>
        <v>812</v>
      </c>
      <c r="H36" s="53"/>
    </row>
    <row r="37" spans="1:15" ht="12.75" x14ac:dyDescent="0.2">
      <c r="A37" s="124" t="str">
        <f t="shared" si="8"/>
        <v>Mallra dhe shërbime</v>
      </c>
      <c r="B37" s="941">
        <f t="shared" si="9"/>
        <v>602</v>
      </c>
      <c r="C37" s="942"/>
      <c r="D37" s="943"/>
      <c r="E37" s="305">
        <f t="shared" si="7"/>
        <v>13115</v>
      </c>
      <c r="F37" s="305">
        <f t="shared" si="7"/>
        <v>13115</v>
      </c>
      <c r="G37" s="305">
        <f t="shared" si="7"/>
        <v>13115</v>
      </c>
      <c r="H37" s="53"/>
      <c r="I37" s="124" t="str">
        <f>'(G1) Fjalori'!A413</f>
        <v>Angazhimet</v>
      </c>
      <c r="J37" s="992" t="str">
        <f>'(G1) Fjalori'!A454</f>
        <v>Vlera Totale për Aktivitet</v>
      </c>
      <c r="K37" s="993"/>
      <c r="L37" s="994"/>
      <c r="M37" s="129">
        <f t="shared" ref="M37:O40" si="10">M91+M130+M169+M207+M245+M283</f>
        <v>0</v>
      </c>
      <c r="N37" s="129">
        <f t="shared" si="10"/>
        <v>0</v>
      </c>
      <c r="O37" s="129">
        <f t="shared" si="10"/>
        <v>0</v>
      </c>
    </row>
    <row r="38" spans="1:15" ht="12.75" x14ac:dyDescent="0.2">
      <c r="A38" s="124" t="str">
        <f t="shared" si="8"/>
        <v>Subvencione</v>
      </c>
      <c r="B38" s="941">
        <f t="shared" si="9"/>
        <v>603</v>
      </c>
      <c r="C38" s="942"/>
      <c r="D38" s="943"/>
      <c r="E38" s="305">
        <f t="shared" si="7"/>
        <v>0</v>
      </c>
      <c r="F38" s="305">
        <f t="shared" si="7"/>
        <v>0</v>
      </c>
      <c r="G38" s="305">
        <f t="shared" si="7"/>
        <v>0</v>
      </c>
      <c r="H38" s="53"/>
      <c r="I38" s="318" t="str">
        <f>'(G1) Fjalori'!A456</f>
        <v>Qëllime</v>
      </c>
      <c r="J38" s="319" t="str">
        <f>A29</f>
        <v>Shpenzimet kapitale</v>
      </c>
      <c r="K38" s="316"/>
      <c r="L38" s="317"/>
      <c r="M38" s="129">
        <f t="shared" si="10"/>
        <v>0</v>
      </c>
      <c r="N38" s="129">
        <f t="shared" si="10"/>
        <v>0</v>
      </c>
      <c r="O38" s="129">
        <f t="shared" si="10"/>
        <v>0</v>
      </c>
    </row>
    <row r="39" spans="1:15" ht="12.75" x14ac:dyDescent="0.2">
      <c r="A39" s="124" t="str">
        <f t="shared" si="8"/>
        <v>Të tjera transferta korrente të brendshme</v>
      </c>
      <c r="B39" s="941">
        <f t="shared" si="9"/>
        <v>604</v>
      </c>
      <c r="C39" s="942"/>
      <c r="D39" s="943"/>
      <c r="E39" s="305">
        <f t="shared" si="7"/>
        <v>0</v>
      </c>
      <c r="F39" s="305">
        <f t="shared" si="7"/>
        <v>0</v>
      </c>
      <c r="G39" s="305">
        <f t="shared" si="7"/>
        <v>0</v>
      </c>
      <c r="H39" s="53"/>
      <c r="I39" s="315"/>
      <c r="J39" s="319" t="str">
        <f>A24</f>
        <v>Mallra dhe shërbime</v>
      </c>
      <c r="K39" s="316"/>
      <c r="L39" s="317"/>
      <c r="M39" s="129">
        <f t="shared" si="10"/>
        <v>0</v>
      </c>
      <c r="N39" s="129">
        <f t="shared" si="10"/>
        <v>0</v>
      </c>
      <c r="O39" s="129">
        <f t="shared" si="10"/>
        <v>0</v>
      </c>
    </row>
    <row r="40" spans="1:15" ht="12.75" x14ac:dyDescent="0.2">
      <c r="A40" s="124" t="str">
        <f t="shared" si="8"/>
        <v>Transferta korrente të huaja</v>
      </c>
      <c r="B40" s="941">
        <f t="shared" si="9"/>
        <v>605</v>
      </c>
      <c r="C40" s="942"/>
      <c r="D40" s="943"/>
      <c r="E40" s="305">
        <f t="shared" si="7"/>
        <v>0</v>
      </c>
      <c r="F40" s="305">
        <f t="shared" si="7"/>
        <v>0</v>
      </c>
      <c r="G40" s="305">
        <f t="shared" si="7"/>
        <v>0</v>
      </c>
      <c r="H40" s="53"/>
      <c r="I40" s="315"/>
      <c r="J40" s="319" t="str">
        <f>'(G1) Fjalori'!A455</f>
        <v>Qëllime të mëtejshme</v>
      </c>
      <c r="K40" s="316"/>
      <c r="L40" s="317"/>
      <c r="M40" s="129">
        <f t="shared" si="10"/>
        <v>0</v>
      </c>
      <c r="N40" s="129">
        <f t="shared" si="10"/>
        <v>0</v>
      </c>
      <c r="O40" s="129">
        <f t="shared" si="10"/>
        <v>0</v>
      </c>
    </row>
    <row r="41" spans="1:15" ht="12.75" x14ac:dyDescent="0.2">
      <c r="A41" s="124" t="str">
        <f t="shared" si="8"/>
        <v>Transferta për Buxhetet Familiare dhe Individët</v>
      </c>
      <c r="B41" s="941">
        <f t="shared" si="9"/>
        <v>606</v>
      </c>
      <c r="C41" s="942"/>
      <c r="D41" s="943"/>
      <c r="E41" s="305">
        <f t="shared" si="7"/>
        <v>146</v>
      </c>
      <c r="F41" s="305">
        <f t="shared" si="7"/>
        <v>146</v>
      </c>
      <c r="G41" s="305">
        <f t="shared" si="7"/>
        <v>146</v>
      </c>
      <c r="H41" s="53"/>
      <c r="I41" s="315"/>
      <c r="J41" s="998"/>
      <c r="K41" s="998"/>
      <c r="L41" s="998"/>
      <c r="M41" s="344" t="str">
        <f>IF(SUM(M38:M40)=M37,"OK","STOP")</f>
        <v>OK</v>
      </c>
      <c r="N41" s="344" t="str">
        <f>IF(SUM(N38:N40)=N37,"OK","STOP")</f>
        <v>OK</v>
      </c>
      <c r="O41" s="344" t="str">
        <f>IF(SUM(O38:O40)=O37,"OK","STOP")</f>
        <v>OK</v>
      </c>
    </row>
    <row r="42" spans="1:15" ht="12.75" x14ac:dyDescent="0.2">
      <c r="A42" s="648" t="str">
        <f t="shared" si="8"/>
        <v>Shpenzimet kapitale</v>
      </c>
      <c r="B42" s="968" t="str">
        <f t="shared" si="9"/>
        <v>230 / 231</v>
      </c>
      <c r="C42" s="969"/>
      <c r="D42" s="970"/>
      <c r="E42" s="305">
        <f t="shared" si="7"/>
        <v>0</v>
      </c>
      <c r="F42" s="305">
        <f t="shared" si="7"/>
        <v>0</v>
      </c>
      <c r="G42" s="305">
        <f t="shared" si="7"/>
        <v>0</v>
      </c>
      <c r="H42" s="53"/>
    </row>
    <row r="43" spans="1:15" ht="12.75" x14ac:dyDescent="0.2">
      <c r="A43" s="124" t="str">
        <f t="shared" si="8"/>
        <v>Rezerva</v>
      </c>
      <c r="B43" s="941">
        <f t="shared" si="9"/>
        <v>609</v>
      </c>
      <c r="C43" s="942"/>
      <c r="D43" s="943"/>
      <c r="E43" s="305">
        <f t="shared" si="7"/>
        <v>0</v>
      </c>
      <c r="F43" s="305">
        <f t="shared" si="7"/>
        <v>0</v>
      </c>
      <c r="G43" s="305">
        <f t="shared" si="7"/>
        <v>0</v>
      </c>
      <c r="H43" s="53"/>
      <c r="I43" s="142" t="str">
        <f>'(G1) Fjalori'!A416</f>
        <v>Shpjegimet teknike</v>
      </c>
      <c r="J43" s="983"/>
      <c r="K43" s="984"/>
      <c r="L43" s="984"/>
      <c r="M43" s="984"/>
      <c r="N43" s="984"/>
      <c r="O43" s="985"/>
    </row>
    <row r="44" spans="1:15" ht="12.75" x14ac:dyDescent="0.2">
      <c r="A44" s="124" t="str">
        <f t="shared" si="8"/>
        <v>Interesa per kredi direkte ose bono</v>
      </c>
      <c r="B44" s="971">
        <f t="shared" si="9"/>
        <v>650</v>
      </c>
      <c r="C44" s="972"/>
      <c r="D44" s="973"/>
      <c r="E44" s="305">
        <f t="shared" si="7"/>
        <v>0</v>
      </c>
      <c r="F44" s="305">
        <f t="shared" si="7"/>
        <v>0</v>
      </c>
      <c r="G44" s="305">
        <f t="shared" si="7"/>
        <v>0</v>
      </c>
      <c r="H44" s="53"/>
      <c r="J44" s="986"/>
      <c r="K44" s="987"/>
      <c r="L44" s="987"/>
      <c r="M44" s="987"/>
      <c r="N44" s="987"/>
      <c r="O44" s="988"/>
    </row>
    <row r="45" spans="1:15" ht="12.75" customHeight="1" x14ac:dyDescent="0.2">
      <c r="A45" s="252" t="str">
        <f t="shared" si="8"/>
        <v>Të tjera</v>
      </c>
      <c r="B45" s="941" t="str">
        <f t="shared" si="9"/>
        <v>69 / ?</v>
      </c>
      <c r="C45" s="942"/>
      <c r="D45" s="309" t="str">
        <f>IF(OR(E45&lt;0,F45&lt;0,G45&lt;0),"STOP","OK!")</f>
        <v>OK!</v>
      </c>
      <c r="E45" s="308">
        <f t="shared" si="7"/>
        <v>0</v>
      </c>
      <c r="F45" s="130">
        <f t="shared" si="7"/>
        <v>0</v>
      </c>
      <c r="G45" s="130">
        <f t="shared" si="7"/>
        <v>0</v>
      </c>
      <c r="H45" s="53"/>
      <c r="J45" s="986"/>
      <c r="K45" s="987"/>
      <c r="L45" s="987"/>
      <c r="M45" s="987"/>
      <c r="N45" s="987"/>
      <c r="O45" s="988"/>
    </row>
    <row r="46" spans="1:15" ht="12.75" customHeight="1" x14ac:dyDescent="0.2">
      <c r="A46" s="124" t="str">
        <f>A34</f>
        <v>SHPENZIME KORRENTE</v>
      </c>
      <c r="B46" s="974"/>
      <c r="C46" s="975"/>
      <c r="D46" s="976"/>
      <c r="E46" s="129">
        <f t="shared" si="7"/>
        <v>18934</v>
      </c>
      <c r="F46" s="129">
        <f t="shared" si="7"/>
        <v>18934</v>
      </c>
      <c r="G46" s="129">
        <f t="shared" si="7"/>
        <v>18934</v>
      </c>
      <c r="H46" s="53"/>
      <c r="J46" s="986"/>
      <c r="K46" s="987"/>
      <c r="L46" s="987"/>
      <c r="M46" s="987"/>
      <c r="N46" s="987"/>
      <c r="O46" s="988"/>
    </row>
    <row r="47" spans="1:15" ht="12.75" customHeight="1" x14ac:dyDescent="0.2">
      <c r="A47" s="125"/>
      <c r="B47" s="210"/>
      <c r="C47" s="126"/>
      <c r="D47" s="126"/>
      <c r="E47" s="10"/>
      <c r="F47" s="10"/>
      <c r="G47" s="133"/>
      <c r="H47" s="53"/>
      <c r="J47" s="986"/>
      <c r="K47" s="987"/>
      <c r="L47" s="987"/>
      <c r="M47" s="987"/>
      <c r="N47" s="987"/>
      <c r="O47" s="988"/>
    </row>
    <row r="48" spans="1:15" ht="12.75" customHeight="1" x14ac:dyDescent="0.2">
      <c r="A48" s="137" t="str">
        <f>A18</f>
        <v>SHPENZIME TË PRITSHME</v>
      </c>
      <c r="B48" s="34">
        <f t="shared" ref="B48:G48" si="11">B102+B141+B180+B218+B256+B294</f>
        <v>16193</v>
      </c>
      <c r="C48" s="34">
        <f t="shared" si="11"/>
        <v>54456</v>
      </c>
      <c r="D48" s="34">
        <f t="shared" si="11"/>
        <v>40670</v>
      </c>
      <c r="E48" s="129">
        <f t="shared" si="11"/>
        <v>18934</v>
      </c>
      <c r="F48" s="129">
        <f t="shared" si="11"/>
        <v>18934</v>
      </c>
      <c r="G48" s="129">
        <f t="shared" si="11"/>
        <v>18934</v>
      </c>
      <c r="H48" s="53"/>
      <c r="J48" s="989"/>
      <c r="K48" s="990"/>
      <c r="L48" s="990"/>
      <c r="M48" s="990"/>
      <c r="N48" s="990"/>
      <c r="O48" s="991"/>
    </row>
    <row r="49" spans="1:15" ht="12.75" x14ac:dyDescent="0.2">
      <c r="H49" s="53"/>
    </row>
    <row r="50" spans="1:15" ht="23.25" customHeight="1" x14ac:dyDescent="0.25">
      <c r="A50" s="933" t="str">
        <f>'(G1) Fjalori'!A396</f>
        <v>PËRPUTHSHMËRIA ME TAVANET</v>
      </c>
      <c r="B50" s="934"/>
      <c r="C50" s="935"/>
      <c r="D50" s="935"/>
      <c r="E50" s="935"/>
      <c r="F50" s="935"/>
      <c r="G50" s="935"/>
      <c r="H50" s="935"/>
      <c r="I50" s="935"/>
      <c r="J50" s="935"/>
      <c r="K50" s="935"/>
      <c r="L50" s="935"/>
      <c r="M50" s="935"/>
      <c r="N50" s="935"/>
      <c r="O50" s="936"/>
    </row>
    <row r="51" spans="1:15" s="27" customFormat="1" ht="26.25" customHeight="1" x14ac:dyDescent="0.25">
      <c r="A51" s="134"/>
      <c r="B51" s="127"/>
      <c r="C51" s="127"/>
      <c r="D51" s="26"/>
      <c r="E51" s="26"/>
      <c r="F51" s="26"/>
      <c r="G51" s="26"/>
      <c r="H51" s="26"/>
      <c r="I51" s="26"/>
      <c r="J51" s="26"/>
      <c r="K51" s="26"/>
      <c r="L51" s="26"/>
      <c r="M51" s="251">
        <f>M70</f>
        <v>2022</v>
      </c>
      <c r="N51" s="251">
        <f t="shared" ref="N51:O51" si="12">N70</f>
        <v>2023</v>
      </c>
      <c r="O51" s="251">
        <f t="shared" si="12"/>
        <v>2024</v>
      </c>
    </row>
    <row r="52" spans="1:15" ht="12.75" x14ac:dyDescent="0.2">
      <c r="A52" s="977" t="str">
        <f>'(G1) Fjalori'!A397</f>
        <v>Tavani i përgjithshëm</v>
      </c>
      <c r="B52" s="978"/>
      <c r="C52" s="978"/>
      <c r="D52" s="978"/>
      <c r="E52" s="978"/>
      <c r="F52" s="978"/>
      <c r="G52" s="978"/>
      <c r="H52" s="978"/>
      <c r="I52" s="978"/>
      <c r="J52" s="978"/>
      <c r="K52" s="978"/>
      <c r="L52" s="979"/>
      <c r="M52" s="138">
        <f>VLOOKUP($A14,'(D1) Tavanet buxhetore'!$A$7:$R$473,7,FALSE)</f>
        <v>18934</v>
      </c>
      <c r="N52" s="138">
        <f>VLOOKUP($A14,'(D1) Tavanet buxhetore'!$A$7:$R$473,8,FALSE)</f>
        <v>18934</v>
      </c>
      <c r="O52" s="672">
        <f>VLOOKUP($A14,'(D1) Tavanet buxhetore'!$A$7:$R$473,9,FALSE)</f>
        <v>18934</v>
      </c>
    </row>
    <row r="53" spans="1:15" ht="12.75" x14ac:dyDescent="0.2">
      <c r="A53" s="980" t="str">
        <f>'(G1) Fjalori'!A398</f>
        <v>SHPENZIMET E PRITSHME</v>
      </c>
      <c r="B53" s="981"/>
      <c r="C53" s="981"/>
      <c r="D53" s="981"/>
      <c r="E53" s="981"/>
      <c r="F53" s="981"/>
      <c r="G53" s="981"/>
      <c r="H53" s="981"/>
      <c r="I53" s="981"/>
      <c r="J53" s="981"/>
      <c r="K53" s="981"/>
      <c r="L53" s="982"/>
      <c r="M53" s="139">
        <f>E18</f>
        <v>18934</v>
      </c>
      <c r="N53" s="139">
        <f t="shared" ref="N53:O53" si="13">F18</f>
        <v>18934</v>
      </c>
      <c r="O53" s="673">
        <f t="shared" si="13"/>
        <v>18934</v>
      </c>
    </row>
    <row r="54" spans="1:15" ht="12.75" x14ac:dyDescent="0.2">
      <c r="A54" s="996" t="str">
        <f>'(G1) Fjalori'!A399</f>
        <v>Diferenca mes tavaneve të përgjithshme (duhet të jetë &lt;0)</v>
      </c>
      <c r="B54" s="997"/>
      <c r="C54" s="997"/>
      <c r="D54" s="997"/>
      <c r="E54" s="997"/>
      <c r="F54" s="997"/>
      <c r="G54" s="997"/>
      <c r="H54" s="997"/>
      <c r="I54" s="997"/>
      <c r="J54" s="997"/>
      <c r="K54" s="997"/>
      <c r="L54" s="136" t="str">
        <f>IF(AND(M54&lt;0.4,N54&lt;0.4,O54&lt;0.4),"OK!","STOP!")</f>
        <v>OK!</v>
      </c>
      <c r="M54" s="140">
        <f>M53-M52</f>
        <v>0</v>
      </c>
      <c r="N54" s="140">
        <f t="shared" ref="N54:O54" si="14">N53-N52</f>
        <v>0</v>
      </c>
      <c r="O54" s="141">
        <f t="shared" si="14"/>
        <v>0</v>
      </c>
    </row>
    <row r="55" spans="1:15" ht="12.75" x14ac:dyDescent="0.2">
      <c r="A55" s="977" t="str">
        <f>'(G1) Fjalori'!A400</f>
        <v>Tavani i pagave dhe sigurimeve shoqërore</v>
      </c>
      <c r="B55" s="978"/>
      <c r="C55" s="978"/>
      <c r="D55" s="978"/>
      <c r="E55" s="978"/>
      <c r="F55" s="978"/>
      <c r="G55" s="978"/>
      <c r="H55" s="978"/>
      <c r="I55" s="978"/>
      <c r="J55" s="978"/>
      <c r="K55" s="978"/>
      <c r="L55" s="979"/>
      <c r="M55" s="138">
        <f>VLOOKUP($A14,'(D1) Tavanet buxhetore'!$A$7:$R$473,10,FALSE)</f>
        <v>5673</v>
      </c>
      <c r="N55" s="138">
        <f>VLOOKUP($A14,'(D1) Tavanet buxhetore'!$A$7:$R$473,11,FALSE)</f>
        <v>5673</v>
      </c>
      <c r="O55" s="672">
        <f>VLOOKUP($A14,'(D1) Tavanet buxhetore'!$A$7:$R$473,12,FALSE)</f>
        <v>5673</v>
      </c>
    </row>
    <row r="56" spans="1:15" ht="12.75" x14ac:dyDescent="0.2">
      <c r="A56" s="996" t="str">
        <f>'(G1) Fjalori'!A401</f>
        <v>Paga dhe sigurime shoqërore</v>
      </c>
      <c r="B56" s="997"/>
      <c r="C56" s="997"/>
      <c r="D56" s="997"/>
      <c r="E56" s="997"/>
      <c r="F56" s="997"/>
      <c r="G56" s="997"/>
      <c r="H56" s="997"/>
      <c r="I56" s="997"/>
      <c r="J56" s="997"/>
      <c r="K56" s="997"/>
      <c r="L56" s="999"/>
      <c r="M56" s="139">
        <f>E22+E35+E23+E36</f>
        <v>5673</v>
      </c>
      <c r="N56" s="139">
        <f t="shared" ref="N56:O56" si="15">F22+F35+F23+F36</f>
        <v>5673</v>
      </c>
      <c r="O56" s="673">
        <f t="shared" si="15"/>
        <v>5673</v>
      </c>
    </row>
    <row r="57" spans="1:15" ht="12.75" x14ac:dyDescent="0.2">
      <c r="A57" s="996" t="str">
        <f>'(G1) Fjalori'!A402</f>
        <v>Diferenca e tavaneve në paga dhe sigurime shoqërore (duhet të jetë &lt;0)</v>
      </c>
      <c r="B57" s="997"/>
      <c r="C57" s="997"/>
      <c r="D57" s="997"/>
      <c r="E57" s="997"/>
      <c r="F57" s="997"/>
      <c r="G57" s="997"/>
      <c r="H57" s="997"/>
      <c r="I57" s="997"/>
      <c r="J57" s="997"/>
      <c r="K57" s="997"/>
      <c r="L57" s="136" t="str">
        <f>IF(AND(M57&lt;0.4,N57&lt;0.4,O57&lt;0.4),"OK!","STOP!")</f>
        <v>OK!</v>
      </c>
      <c r="M57" s="140">
        <f>M56-M55</f>
        <v>0</v>
      </c>
      <c r="N57" s="140">
        <f t="shared" ref="N57:O57" si="16">N56-N55</f>
        <v>0</v>
      </c>
      <c r="O57" s="141">
        <f t="shared" si="16"/>
        <v>0</v>
      </c>
    </row>
    <row r="58" spans="1:15" s="27" customFormat="1" ht="12.75" x14ac:dyDescent="0.2">
      <c r="A58" s="977" t="str">
        <f>'(G1) Fjalori'!A403</f>
        <v>Tavani për shpenzime e tjera korrente</v>
      </c>
      <c r="B58" s="978"/>
      <c r="C58" s="978"/>
      <c r="D58" s="978"/>
      <c r="E58" s="978"/>
      <c r="F58" s="978"/>
      <c r="G58" s="978"/>
      <c r="H58" s="978"/>
      <c r="I58" s="978"/>
      <c r="J58" s="978"/>
      <c r="K58" s="978"/>
      <c r="L58" s="979"/>
      <c r="M58" s="138">
        <f>VLOOKUP($A14,'(D1) Tavanet buxhetore'!$A$7:$R$473,13,FALSE)</f>
        <v>13261</v>
      </c>
      <c r="N58" s="138">
        <f>VLOOKUP($A14,'(D1) Tavanet buxhetore'!$A$7:$R$473,14,FALSE)</f>
        <v>13261</v>
      </c>
      <c r="O58" s="672">
        <f>VLOOKUP($A14,'(D1) Tavanet buxhetore'!$A$7:$R$473,15,FALSE)</f>
        <v>13261</v>
      </c>
    </row>
    <row r="59" spans="1:15" s="27" customFormat="1" ht="12.75" x14ac:dyDescent="0.2">
      <c r="A59" s="996" t="str">
        <f>'(G1) Fjalori'!A404</f>
        <v>Konsumi (përjashtuar paga dhe sigurimet shoqërore)</v>
      </c>
      <c r="B59" s="997"/>
      <c r="C59" s="997"/>
      <c r="D59" s="997"/>
      <c r="E59" s="997"/>
      <c r="F59" s="997"/>
      <c r="G59" s="997"/>
      <c r="H59" s="997"/>
      <c r="I59" s="997"/>
      <c r="J59" s="997"/>
      <c r="K59" s="997"/>
      <c r="L59" s="999"/>
      <c r="M59" s="139">
        <f>M53-M56-M62</f>
        <v>13261</v>
      </c>
      <c r="N59" s="139">
        <f>N53-N56-N62</f>
        <v>13261</v>
      </c>
      <c r="O59" s="673">
        <f>O53-O56-O62</f>
        <v>13261</v>
      </c>
    </row>
    <row r="60" spans="1:15" s="27" customFormat="1" ht="12.75" x14ac:dyDescent="0.2">
      <c r="A60" s="996" t="str">
        <f>'(G1) Fjalori'!A405</f>
        <v>Diferenca e tavaneve në konsum (duhet të jetë &lt;0)</v>
      </c>
      <c r="B60" s="997"/>
      <c r="C60" s="997"/>
      <c r="D60" s="997"/>
      <c r="E60" s="997"/>
      <c r="F60" s="997"/>
      <c r="G60" s="997"/>
      <c r="H60" s="997"/>
      <c r="I60" s="997"/>
      <c r="J60" s="997"/>
      <c r="K60" s="997"/>
      <c r="L60" s="136" t="str">
        <f>IF(AND(M60&lt;0.4,N60&lt;0.4,O60&lt;0.4),"OK!","STOP!")</f>
        <v>OK!</v>
      </c>
      <c r="M60" s="140">
        <f>M59-M58</f>
        <v>0</v>
      </c>
      <c r="N60" s="140">
        <f t="shared" ref="N60:O60" si="17">N59-N58</f>
        <v>0</v>
      </c>
      <c r="O60" s="141">
        <f t="shared" si="17"/>
        <v>0</v>
      </c>
    </row>
    <row r="61" spans="1:15" ht="12.75" x14ac:dyDescent="0.2">
      <c r="A61" s="977" t="str">
        <f>'(G1) Fjalori'!A406</f>
        <v>Minimumi i shpenzimeve kapitale</v>
      </c>
      <c r="B61" s="978"/>
      <c r="C61" s="978"/>
      <c r="D61" s="978"/>
      <c r="E61" s="978"/>
      <c r="F61" s="978"/>
      <c r="G61" s="978"/>
      <c r="H61" s="978"/>
      <c r="I61" s="978"/>
      <c r="J61" s="978"/>
      <c r="K61" s="978"/>
      <c r="L61" s="979"/>
      <c r="M61" s="138">
        <f>VLOOKUP($A14,'(D1) Tavanet buxhetore'!$A$7:$R$473,16,FALSE)</f>
        <v>0</v>
      </c>
      <c r="N61" s="138">
        <f>VLOOKUP($A14,'(D1) Tavanet buxhetore'!$A$7:$R$473,17,FALSE)</f>
        <v>0</v>
      </c>
      <c r="O61" s="672">
        <f>VLOOKUP($A14,'(D1) Tavanet buxhetore'!$A$7:$R$473,18,FALSE)</f>
        <v>0</v>
      </c>
    </row>
    <row r="62" spans="1:15" ht="12.75" x14ac:dyDescent="0.2">
      <c r="A62" s="996" t="str">
        <f>'(G1) Fjalori'!A407</f>
        <v>Shpenzimet kapitale</v>
      </c>
      <c r="B62" s="997"/>
      <c r="C62" s="997"/>
      <c r="D62" s="997"/>
      <c r="E62" s="997"/>
      <c r="F62" s="997"/>
      <c r="G62" s="997"/>
      <c r="H62" s="997"/>
      <c r="I62" s="997"/>
      <c r="J62" s="997"/>
      <c r="K62" s="997"/>
      <c r="L62" s="999"/>
      <c r="M62" s="139">
        <f>E29+E42</f>
        <v>0</v>
      </c>
      <c r="N62" s="139">
        <f t="shared" ref="N62:O62" si="18">F29+F42</f>
        <v>0</v>
      </c>
      <c r="O62" s="673">
        <f t="shared" si="18"/>
        <v>0</v>
      </c>
    </row>
    <row r="63" spans="1:15" s="99" customFormat="1" ht="12.75" x14ac:dyDescent="0.2">
      <c r="A63" s="996" t="str">
        <f>'(G1) Fjalori'!A408</f>
        <v>Diferenca e minimumit të shpenzimeve kapitale (duhet të jetë &gt;0)</v>
      </c>
      <c r="B63" s="997"/>
      <c r="C63" s="997"/>
      <c r="D63" s="997"/>
      <c r="E63" s="997"/>
      <c r="F63" s="997"/>
      <c r="G63" s="997"/>
      <c r="H63" s="997"/>
      <c r="I63" s="997"/>
      <c r="J63" s="997"/>
      <c r="K63" s="997"/>
      <c r="L63" s="136" t="str">
        <f>IF(AND(M63&gt;-0.4,N63&gt;-0.4,O63&gt;-0.4),"OK!","STOP!")</f>
        <v>OK!</v>
      </c>
      <c r="M63" s="140">
        <f>M62-M61</f>
        <v>0</v>
      </c>
      <c r="N63" s="140">
        <f t="shared" ref="N63:O63" si="19">N62-N61</f>
        <v>0</v>
      </c>
      <c r="O63" s="141">
        <f t="shared" si="19"/>
        <v>0</v>
      </c>
    </row>
    <row r="64" spans="1:15" s="99" customFormat="1" ht="12.75" x14ac:dyDescent="0.2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135"/>
      <c r="L64" s="135"/>
      <c r="M64" s="135"/>
      <c r="N64" s="135"/>
      <c r="O64" s="135"/>
    </row>
    <row r="65" spans="1:15" s="99" customFormat="1" ht="12.75" x14ac:dyDescent="0.2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135"/>
      <c r="L65" s="135"/>
      <c r="M65" s="135"/>
      <c r="N65" s="135"/>
      <c r="O65" s="135"/>
    </row>
    <row r="66" spans="1:15" ht="17.25" customHeight="1" x14ac:dyDescent="0.2">
      <c r="A66" s="213" t="str">
        <f t="shared" ref="A66:O66" si="20">A14</f>
        <v>Nënfunksioni 17</v>
      </c>
      <c r="B66" s="937" t="str">
        <f t="shared" si="20"/>
        <v>064 Ndriçimi i rrugëve</v>
      </c>
      <c r="C66" s="937">
        <f t="shared" si="20"/>
        <v>0</v>
      </c>
      <c r="D66" s="937">
        <f t="shared" si="20"/>
        <v>0</v>
      </c>
      <c r="E66" s="937">
        <f t="shared" si="20"/>
        <v>0</v>
      </c>
      <c r="F66" s="937">
        <f t="shared" si="20"/>
        <v>0</v>
      </c>
      <c r="G66" s="937">
        <f t="shared" si="20"/>
        <v>0</v>
      </c>
      <c r="H66" s="937">
        <f t="shared" si="20"/>
        <v>0</v>
      </c>
      <c r="I66" s="937">
        <f t="shared" si="20"/>
        <v>0</v>
      </c>
      <c r="J66" s="937">
        <f t="shared" si="20"/>
        <v>0</v>
      </c>
      <c r="K66" s="937">
        <f t="shared" si="20"/>
        <v>0</v>
      </c>
      <c r="L66" s="937">
        <f t="shared" si="20"/>
        <v>0</v>
      </c>
      <c r="M66" s="937">
        <f t="shared" si="20"/>
        <v>0</v>
      </c>
      <c r="N66" s="937">
        <f t="shared" si="20"/>
        <v>0</v>
      </c>
      <c r="O66" s="937">
        <f t="shared" si="20"/>
        <v>0</v>
      </c>
    </row>
    <row r="67" spans="1:15" ht="17.25" customHeight="1" x14ac:dyDescent="0.2">
      <c r="A67" s="276" t="str">
        <f>A6</f>
        <v>Programi 17a</v>
      </c>
      <c r="B67" s="937" t="str">
        <f>C6</f>
        <v>Ndriçim rrugësh</v>
      </c>
      <c r="C67" s="937" t="e">
        <f>#REF!</f>
        <v>#REF!</v>
      </c>
      <c r="D67" s="937" t="e">
        <f>#REF!</f>
        <v>#REF!</v>
      </c>
      <c r="E67" s="937" t="e">
        <f>#REF!</f>
        <v>#REF!</v>
      </c>
      <c r="F67" s="937" t="e">
        <f>#REF!</f>
        <v>#REF!</v>
      </c>
      <c r="G67" s="937" t="e">
        <f>#REF!</f>
        <v>#REF!</v>
      </c>
      <c r="H67" s="937" t="e">
        <f>#REF!</f>
        <v>#REF!</v>
      </c>
      <c r="I67" s="937" t="e">
        <f>#REF!</f>
        <v>#REF!</v>
      </c>
      <c r="J67" s="937" t="e">
        <f>#REF!</f>
        <v>#REF!</v>
      </c>
      <c r="K67" s="937" t="e">
        <f>#REF!</f>
        <v>#REF!</v>
      </c>
      <c r="L67" s="937" t="e">
        <f>#REF!</f>
        <v>#REF!</v>
      </c>
      <c r="M67" s="937" t="e">
        <f>#REF!</f>
        <v>#REF!</v>
      </c>
      <c r="N67" s="937" t="e">
        <f>#REF!</f>
        <v>#REF!</v>
      </c>
      <c r="O67" s="937" t="e">
        <f>#REF!</f>
        <v>#REF!</v>
      </c>
    </row>
    <row r="68" spans="1:15" ht="17.25" customHeight="1" x14ac:dyDescent="0.2">
      <c r="A68" s="1013" t="str">
        <f>'(B3) Struktura Funksionale'!B89</f>
        <v>06440</v>
      </c>
      <c r="B68" s="1014"/>
      <c r="C68" s="1014"/>
      <c r="D68" s="1014"/>
      <c r="E68" s="1014"/>
      <c r="F68" s="1014"/>
      <c r="G68" s="1014"/>
      <c r="H68" s="1014"/>
      <c r="I68" s="568"/>
      <c r="J68" s="568"/>
      <c r="K68" s="568"/>
      <c r="L68" s="568"/>
      <c r="M68" s="568"/>
      <c r="N68" s="568"/>
      <c r="O68" s="569"/>
    </row>
    <row r="69" spans="1:15" ht="21" customHeight="1" x14ac:dyDescent="0.2">
      <c r="A69" s="964" t="str">
        <f t="shared" ref="A69:G69" si="21">A15</f>
        <v>SHPENZIME TË PRITSHME</v>
      </c>
      <c r="B69" s="965">
        <f t="shared" si="21"/>
        <v>0</v>
      </c>
      <c r="C69" s="965">
        <f t="shared" si="21"/>
        <v>0</v>
      </c>
      <c r="D69" s="965">
        <f t="shared" si="21"/>
        <v>0</v>
      </c>
      <c r="E69" s="965">
        <f t="shared" si="21"/>
        <v>0</v>
      </c>
      <c r="F69" s="965">
        <f t="shared" si="21"/>
        <v>0</v>
      </c>
      <c r="G69" s="966">
        <f t="shared" si="21"/>
        <v>0</v>
      </c>
      <c r="H69" s="131"/>
      <c r="I69" s="967" t="str">
        <f t="shared" ref="I69:O69" si="22">I15</f>
        <v xml:space="preserve">TË ARDHURAT E PRITSHME </v>
      </c>
      <c r="J69" s="965">
        <f t="shared" si="22"/>
        <v>0</v>
      </c>
      <c r="K69" s="965">
        <f t="shared" si="22"/>
        <v>0</v>
      </c>
      <c r="L69" s="965">
        <f t="shared" si="22"/>
        <v>0</v>
      </c>
      <c r="M69" s="965">
        <f t="shared" si="22"/>
        <v>0</v>
      </c>
      <c r="N69" s="965">
        <f t="shared" si="22"/>
        <v>0</v>
      </c>
      <c r="O69" s="966">
        <f t="shared" si="22"/>
        <v>0</v>
      </c>
    </row>
    <row r="70" spans="1:15" ht="19.5" customHeight="1" x14ac:dyDescent="0.2">
      <c r="A70" s="211"/>
      <c r="B70" s="417">
        <f t="shared" ref="B70:G70" si="23">B16</f>
        <v>2019</v>
      </c>
      <c r="C70" s="417">
        <f t="shared" si="23"/>
        <v>2020</v>
      </c>
      <c r="D70" s="417">
        <f t="shared" si="23"/>
        <v>2021</v>
      </c>
      <c r="E70" s="251">
        <f t="shared" si="23"/>
        <v>2022</v>
      </c>
      <c r="F70" s="251">
        <f t="shared" si="23"/>
        <v>2023</v>
      </c>
      <c r="G70" s="251">
        <f t="shared" si="23"/>
        <v>2024</v>
      </c>
      <c r="H70" s="212"/>
      <c r="I70" s="414"/>
      <c r="J70" s="417">
        <f t="shared" ref="J70:O70" si="24">J16</f>
        <v>2019</v>
      </c>
      <c r="K70" s="417">
        <f t="shared" si="24"/>
        <v>2020</v>
      </c>
      <c r="L70" s="417">
        <f t="shared" si="24"/>
        <v>2021</v>
      </c>
      <c r="M70" s="251">
        <f t="shared" si="24"/>
        <v>2022</v>
      </c>
      <c r="N70" s="251">
        <f t="shared" si="24"/>
        <v>2023</v>
      </c>
      <c r="O70" s="251">
        <f t="shared" si="24"/>
        <v>2024</v>
      </c>
    </row>
    <row r="71" spans="1:15" s="10" customFormat="1" ht="12.75" x14ac:dyDescent="0.2">
      <c r="A71" s="418"/>
      <c r="B71" s="411"/>
      <c r="C71" s="411"/>
      <c r="D71" s="411"/>
      <c r="E71" s="412"/>
      <c r="F71" s="412"/>
      <c r="G71" s="413"/>
      <c r="H71" s="212"/>
      <c r="I71" s="410"/>
      <c r="J71" s="411"/>
      <c r="K71" s="411"/>
      <c r="L71" s="411"/>
      <c r="M71" s="412"/>
      <c r="N71" s="412"/>
      <c r="O71" s="413"/>
    </row>
    <row r="72" spans="1:15" ht="12.75" x14ac:dyDescent="0.2">
      <c r="A72" s="415" t="str">
        <f>A18</f>
        <v>SHPENZIME TË PRITSHME</v>
      </c>
      <c r="B72" s="345">
        <f>VLOOKUP(A67,'(C1) Shpenzimet vitet e kaluara'!A$9:O$177,5,FALSE)</f>
        <v>16193</v>
      </c>
      <c r="C72" s="345">
        <f>VLOOKUP(A67,'(C1) Shpenzimet vitet e kaluara'!A$9:O$177,9,FALSE)</f>
        <v>54456</v>
      </c>
      <c r="D72" s="345">
        <f>VLOOKUP(A67,'(C1) Shpenzimet vitet e kaluara'!A$9:O$177,13,FALSE)</f>
        <v>40670</v>
      </c>
      <c r="E72" s="416">
        <v>18934</v>
      </c>
      <c r="F72" s="416">
        <v>18934</v>
      </c>
      <c r="G72" s="416">
        <v>18934</v>
      </c>
      <c r="H72" s="131"/>
      <c r="I72" s="938" t="str">
        <f>I18</f>
        <v>VLERËSIM I ARDHURAVE NGA TARIFAT</v>
      </c>
      <c r="J72" s="939"/>
      <c r="K72" s="939"/>
      <c r="L72" s="939"/>
      <c r="M72" s="939"/>
      <c r="N72" s="939"/>
      <c r="O72" s="940"/>
    </row>
    <row r="73" spans="1:15" ht="12.75" x14ac:dyDescent="0.2">
      <c r="A73" s="125"/>
      <c r="B73" s="210"/>
      <c r="C73" s="126"/>
      <c r="D73" s="126"/>
      <c r="E73" s="10"/>
      <c r="F73" s="10"/>
      <c r="G73" s="133"/>
      <c r="H73" s="10"/>
      <c r="I73" s="137" t="str">
        <f>I19</f>
        <v>VLERËSIM I ARDHURAVE NGA TARIFAT</v>
      </c>
      <c r="J73" s="35">
        <f>VLOOKUP($A67,'(C1) Shpenzimet vitet e kaluara'!$A$9:$O$177,6,FALSE)</f>
        <v>17</v>
      </c>
      <c r="K73" s="35">
        <f>VLOOKUP($A67,'(C1) Shpenzimet vitet e kaluara'!$A$9:$O$177,10,FALSE)</f>
        <v>12727</v>
      </c>
      <c r="L73" s="35">
        <f>VLOOKUP($A67,'(C1) Shpenzimet vitet e kaluara'!$A$9:$O$177,14,FALSE)</f>
        <v>17962</v>
      </c>
      <c r="M73" s="37">
        <v>19171</v>
      </c>
      <c r="N73" s="37">
        <v>20433</v>
      </c>
      <c r="O73" s="37">
        <v>21351</v>
      </c>
    </row>
    <row r="74" spans="1:15" ht="12.75" x14ac:dyDescent="0.2">
      <c r="A74" s="944" t="str">
        <f t="shared" ref="A74:G75" si="25">A20</f>
        <v>SHPENZIME TË PRITSHME</v>
      </c>
      <c r="B74" s="945">
        <f t="shared" si="25"/>
        <v>0</v>
      </c>
      <c r="C74" s="945">
        <f t="shared" si="25"/>
        <v>0</v>
      </c>
      <c r="D74" s="945">
        <f t="shared" si="25"/>
        <v>0</v>
      </c>
      <c r="E74" s="945">
        <f t="shared" si="25"/>
        <v>0</v>
      </c>
      <c r="F74" s="945">
        <f t="shared" si="25"/>
        <v>0</v>
      </c>
      <c r="G74" s="946">
        <f t="shared" si="25"/>
        <v>0</v>
      </c>
      <c r="H74" s="10"/>
    </row>
    <row r="75" spans="1:15" ht="12.75" x14ac:dyDescent="0.2">
      <c r="A75" s="938" t="str">
        <f t="shared" si="25"/>
        <v>KOSTO DIREKTE PËR PROJEKTET DHE SHPENZIMET KAPITALE</v>
      </c>
      <c r="B75" s="939">
        <f t="shared" si="25"/>
        <v>0</v>
      </c>
      <c r="C75" s="939">
        <f t="shared" si="25"/>
        <v>0</v>
      </c>
      <c r="D75" s="939">
        <f t="shared" si="25"/>
        <v>0</v>
      </c>
      <c r="E75" s="939">
        <f t="shared" si="25"/>
        <v>0</v>
      </c>
      <c r="F75" s="939">
        <f t="shared" si="25"/>
        <v>0</v>
      </c>
      <c r="G75" s="940">
        <f t="shared" si="25"/>
        <v>0</v>
      </c>
      <c r="H75" s="31"/>
      <c r="I75" s="938" t="str">
        <f t="shared" ref="I75:I80" si="26">I22</f>
        <v>VLERËSIMI I TË ARDHURAVE ME DESTINACION</v>
      </c>
      <c r="J75" s="939"/>
      <c r="K75" s="939"/>
      <c r="L75" s="939"/>
      <c r="M75" s="939"/>
      <c r="N75" s="939"/>
      <c r="O75" s="940"/>
    </row>
    <row r="76" spans="1:15" ht="12.75" x14ac:dyDescent="0.2">
      <c r="A76" s="124" t="str">
        <f t="shared" ref="A76:D98" si="27">A22</f>
        <v>Pagat</v>
      </c>
      <c r="B76" s="941">
        <f t="shared" si="27"/>
        <v>600</v>
      </c>
      <c r="C76" s="942">
        <f t="shared" si="27"/>
        <v>0</v>
      </c>
      <c r="D76" s="943">
        <f t="shared" si="27"/>
        <v>0</v>
      </c>
      <c r="E76" s="129"/>
      <c r="F76" s="129"/>
      <c r="G76" s="129"/>
      <c r="H76" s="31"/>
      <c r="I76" s="390" t="str">
        <f t="shared" si="26"/>
        <v>Transferta e kushtëzuar</v>
      </c>
      <c r="J76" s="387"/>
      <c r="K76" s="389"/>
      <c r="L76" s="388"/>
      <c r="M76" s="128"/>
      <c r="N76" s="128"/>
      <c r="O76" s="132"/>
    </row>
    <row r="77" spans="1:15" ht="12.75" x14ac:dyDescent="0.2">
      <c r="A77" s="124" t="str">
        <f t="shared" si="27"/>
        <v>Sigurimet Shoqërore</v>
      </c>
      <c r="B77" s="941">
        <f t="shared" si="27"/>
        <v>601</v>
      </c>
      <c r="C77" s="942">
        <f t="shared" si="27"/>
        <v>0</v>
      </c>
      <c r="D77" s="943">
        <f t="shared" si="27"/>
        <v>0</v>
      </c>
      <c r="E77" s="129"/>
      <c r="F77" s="129"/>
      <c r="G77" s="129"/>
      <c r="H77" s="31"/>
      <c r="I77" s="390" t="str">
        <f t="shared" si="26"/>
        <v>Trasferta Specifike</v>
      </c>
      <c r="J77" s="387"/>
      <c r="K77" s="389"/>
      <c r="L77" s="388"/>
      <c r="M77" s="128"/>
      <c r="N77" s="128"/>
      <c r="O77" s="132"/>
    </row>
    <row r="78" spans="1:15" ht="12.75" x14ac:dyDescent="0.2">
      <c r="A78" s="124" t="str">
        <f t="shared" si="27"/>
        <v>Mallra dhe shërbime</v>
      </c>
      <c r="B78" s="941">
        <f t="shared" si="27"/>
        <v>602</v>
      </c>
      <c r="C78" s="942">
        <f t="shared" si="27"/>
        <v>0</v>
      </c>
      <c r="D78" s="943">
        <f t="shared" si="27"/>
        <v>0</v>
      </c>
      <c r="E78" s="129"/>
      <c r="F78" s="129"/>
      <c r="G78" s="129"/>
      <c r="H78" s="53"/>
      <c r="I78" s="390" t="str">
        <f t="shared" si="26"/>
        <v>Trashëgimi me destinacion</v>
      </c>
      <c r="J78" s="387"/>
      <c r="K78" s="389"/>
      <c r="L78" s="388"/>
      <c r="M78" s="302">
        <f>VLOOKUP($A67,'(C4) Trashëgimi me destinacion'!$A$8:$F$168,4,FALSE)</f>
        <v>0</v>
      </c>
      <c r="N78" s="548">
        <f>VLOOKUP($A67,'(C4) Trashëgimi me destinacion'!$A$8:$F$168,5,FALSE)</f>
        <v>0</v>
      </c>
      <c r="O78" s="548">
        <f>VLOOKUP($A67,'(C4) Trashëgimi me destinacion'!$A$8:$F$168,6,FALSE)</f>
        <v>0</v>
      </c>
    </row>
    <row r="79" spans="1:15" ht="12.75" x14ac:dyDescent="0.2">
      <c r="A79" s="124" t="str">
        <f t="shared" si="27"/>
        <v>Subvencione</v>
      </c>
      <c r="B79" s="941">
        <f t="shared" si="27"/>
        <v>603</v>
      </c>
      <c r="C79" s="942">
        <f t="shared" si="27"/>
        <v>0</v>
      </c>
      <c r="D79" s="943">
        <f t="shared" si="27"/>
        <v>0</v>
      </c>
      <c r="E79" s="129"/>
      <c r="F79" s="129"/>
      <c r="G79" s="129"/>
      <c r="H79" s="8"/>
      <c r="I79" s="390" t="str">
        <f t="shared" si="26"/>
        <v>Burime të tjera (përfshirë gjobat)</v>
      </c>
      <c r="J79" s="387"/>
      <c r="K79" s="389"/>
      <c r="L79" s="388"/>
      <c r="M79" s="128"/>
      <c r="N79" s="128"/>
      <c r="O79" s="132"/>
    </row>
    <row r="80" spans="1:15" ht="12.75" x14ac:dyDescent="0.2">
      <c r="A80" s="124" t="str">
        <f t="shared" si="27"/>
        <v>Të tjera transferta korrente të brendshme</v>
      </c>
      <c r="B80" s="941">
        <f t="shared" si="27"/>
        <v>604</v>
      </c>
      <c r="C80" s="942">
        <f t="shared" si="27"/>
        <v>0</v>
      </c>
      <c r="D80" s="943">
        <f t="shared" si="27"/>
        <v>0</v>
      </c>
      <c r="E80" s="129"/>
      <c r="F80" s="129"/>
      <c r="G80" s="129"/>
      <c r="H80" s="53"/>
      <c r="I80" s="409" t="str">
        <f t="shared" si="26"/>
        <v>VLERËSIMI I TË ARDHURAVE ME DESTINACION</v>
      </c>
      <c r="J80" s="35">
        <f>VLOOKUP($A67,'(C1) Shpenzimet vitet e kaluara'!$A$9:$O$177,7,FALSE)</f>
        <v>0</v>
      </c>
      <c r="K80" s="35">
        <f>VLOOKUP($A67,'(C1) Shpenzimet vitet e kaluara'!$A$9:$O$177,11,FALSE)</f>
        <v>0</v>
      </c>
      <c r="L80" s="35">
        <f>VLOOKUP($A67,'(C1) Shpenzimet vitet e kaluara'!$A$9:$O$177,15,FALSE)</f>
        <v>0</v>
      </c>
      <c r="M80" s="129">
        <f>SUM(M76:M79)</f>
        <v>0</v>
      </c>
      <c r="N80" s="129">
        <f t="shared" ref="N80:O80" si="28">SUM(N76:N79)</f>
        <v>0</v>
      </c>
      <c r="O80" s="129">
        <f t="shared" si="28"/>
        <v>0</v>
      </c>
    </row>
    <row r="81" spans="1:15" ht="12.75" x14ac:dyDescent="0.2">
      <c r="A81" s="124" t="str">
        <f t="shared" si="27"/>
        <v>Transferta korrente të huaja</v>
      </c>
      <c r="B81" s="941">
        <f t="shared" si="27"/>
        <v>605</v>
      </c>
      <c r="C81" s="942">
        <f t="shared" si="27"/>
        <v>0</v>
      </c>
      <c r="D81" s="943">
        <f t="shared" si="27"/>
        <v>0</v>
      </c>
      <c r="E81" s="129"/>
      <c r="F81" s="129"/>
      <c r="G81" s="129"/>
      <c r="H81" s="53"/>
    </row>
    <row r="82" spans="1:15" ht="12.75" x14ac:dyDescent="0.2">
      <c r="A82" s="124" t="str">
        <f t="shared" si="27"/>
        <v>Transferta për Buxhetet Familiare dhe Individët</v>
      </c>
      <c r="B82" s="941">
        <f t="shared" si="27"/>
        <v>606</v>
      </c>
      <c r="C82" s="942">
        <f t="shared" si="27"/>
        <v>0</v>
      </c>
      <c r="D82" s="943">
        <f t="shared" si="27"/>
        <v>0</v>
      </c>
      <c r="E82" s="129"/>
      <c r="F82" s="129"/>
      <c r="G82" s="129"/>
      <c r="H82" s="53"/>
      <c r="I82" s="137" t="str">
        <f>I29</f>
        <v xml:space="preserve">TË ARDHURAT E PRITSHME </v>
      </c>
      <c r="J82" s="34">
        <f>J73+J80</f>
        <v>17</v>
      </c>
      <c r="K82" s="34">
        <f>K73+K80</f>
        <v>12727</v>
      </c>
      <c r="L82" s="34">
        <f>L73+L80</f>
        <v>17962</v>
      </c>
      <c r="M82" s="129">
        <f>M80+M73</f>
        <v>19171</v>
      </c>
      <c r="N82" s="129">
        <f>N80+N73</f>
        <v>20433</v>
      </c>
      <c r="O82" s="129">
        <f>O80+O73</f>
        <v>21351</v>
      </c>
    </row>
    <row r="83" spans="1:15" ht="12.75" x14ac:dyDescent="0.2">
      <c r="A83" s="124" t="str">
        <f t="shared" si="27"/>
        <v>Shpenzimet kapitale</v>
      </c>
      <c r="B83" s="941" t="str">
        <f t="shared" si="27"/>
        <v>230 / 231</v>
      </c>
      <c r="C83" s="942">
        <f t="shared" si="27"/>
        <v>0</v>
      </c>
      <c r="D83" s="943">
        <f t="shared" si="27"/>
        <v>0</v>
      </c>
      <c r="E83" s="37">
        <v>0</v>
      </c>
      <c r="F83" s="37">
        <v>0</v>
      </c>
      <c r="G83" s="37">
        <v>0</v>
      </c>
      <c r="H83" s="53"/>
    </row>
    <row r="84" spans="1:15" ht="12.75" x14ac:dyDescent="0.2">
      <c r="A84" s="124" t="str">
        <f t="shared" si="27"/>
        <v>Rezerva</v>
      </c>
      <c r="B84" s="941">
        <f t="shared" si="27"/>
        <v>609</v>
      </c>
      <c r="C84" s="942">
        <f t="shared" si="27"/>
        <v>0</v>
      </c>
      <c r="D84" s="943">
        <f t="shared" si="27"/>
        <v>0</v>
      </c>
      <c r="E84" s="129"/>
      <c r="F84" s="129"/>
      <c r="G84" s="129"/>
      <c r="H84" s="53"/>
    </row>
    <row r="85" spans="1:15" ht="12.75" x14ac:dyDescent="0.2">
      <c r="A85" s="124" t="str">
        <f t="shared" si="27"/>
        <v>Interesa per kredi direkte ose bono</v>
      </c>
      <c r="B85" s="941">
        <f t="shared" si="27"/>
        <v>650</v>
      </c>
      <c r="C85" s="942">
        <f t="shared" si="27"/>
        <v>0</v>
      </c>
      <c r="D85" s="943">
        <f t="shared" si="27"/>
        <v>0</v>
      </c>
      <c r="E85" s="129"/>
      <c r="F85" s="129"/>
      <c r="G85" s="129"/>
      <c r="H85" s="53"/>
    </row>
    <row r="86" spans="1:15" ht="12.75" x14ac:dyDescent="0.2">
      <c r="A86" s="124" t="str">
        <f t="shared" si="27"/>
        <v>Të tjera</v>
      </c>
      <c r="B86" s="941" t="str">
        <f t="shared" si="27"/>
        <v>69 / ?</v>
      </c>
      <c r="C86" s="942">
        <f t="shared" si="27"/>
        <v>0</v>
      </c>
      <c r="D86" s="943">
        <f t="shared" si="27"/>
        <v>0</v>
      </c>
      <c r="E86" s="129"/>
      <c r="F86" s="129"/>
      <c r="G86" s="129"/>
      <c r="H86" s="53"/>
      <c r="I86" s="947" t="str">
        <f t="shared" ref="I86:O87" si="29">I32</f>
        <v>SHUMA E KËRKUAR NETO</v>
      </c>
      <c r="J86" s="948">
        <f t="shared" si="29"/>
        <v>0</v>
      </c>
      <c r="K86" s="948">
        <f t="shared" si="29"/>
        <v>0</v>
      </c>
      <c r="L86" s="948">
        <f t="shared" si="29"/>
        <v>0</v>
      </c>
      <c r="M86" s="948">
        <f t="shared" si="29"/>
        <v>0</v>
      </c>
      <c r="N86" s="948">
        <f t="shared" si="29"/>
        <v>0</v>
      </c>
      <c r="O86" s="949">
        <f t="shared" si="29"/>
        <v>0</v>
      </c>
    </row>
    <row r="87" spans="1:15" ht="12" customHeight="1" x14ac:dyDescent="0.2">
      <c r="A87" s="306" t="str">
        <f t="shared" si="27"/>
        <v>KOSTO DIREKTE PËR PROJEKTET DHE SHPENZIMET KAPITALE</v>
      </c>
      <c r="B87" s="941">
        <f t="shared" si="27"/>
        <v>0</v>
      </c>
      <c r="C87" s="942">
        <f t="shared" si="27"/>
        <v>0</v>
      </c>
      <c r="D87" s="943">
        <f t="shared" si="27"/>
        <v>0</v>
      </c>
      <c r="E87" s="129">
        <f>SUM(E76:E86)</f>
        <v>0</v>
      </c>
      <c r="F87" s="129">
        <f t="shared" ref="F87:G87" si="30">SUM(F76:F86)</f>
        <v>0</v>
      </c>
      <c r="G87" s="129">
        <f t="shared" si="30"/>
        <v>0</v>
      </c>
      <c r="H87" s="53"/>
      <c r="I87" s="950">
        <f t="shared" si="29"/>
        <v>0</v>
      </c>
      <c r="J87" s="951">
        <f t="shared" si="29"/>
        <v>0</v>
      </c>
      <c r="K87" s="951">
        <f t="shared" si="29"/>
        <v>0</v>
      </c>
      <c r="L87" s="951">
        <f t="shared" si="29"/>
        <v>0</v>
      </c>
      <c r="M87" s="951">
        <f t="shared" si="29"/>
        <v>0</v>
      </c>
      <c r="N87" s="951">
        <f t="shared" si="29"/>
        <v>0</v>
      </c>
      <c r="O87" s="952">
        <f t="shared" si="29"/>
        <v>0</v>
      </c>
    </row>
    <row r="88" spans="1:15" ht="12.75" x14ac:dyDescent="0.2">
      <c r="A88" s="938" t="str">
        <f t="shared" si="27"/>
        <v>SHPENZIME KORRENTE</v>
      </c>
      <c r="B88" s="939">
        <f t="shared" si="27"/>
        <v>0</v>
      </c>
      <c r="C88" s="939">
        <f t="shared" si="27"/>
        <v>0</v>
      </c>
      <c r="D88" s="939">
        <f t="shared" si="27"/>
        <v>0</v>
      </c>
      <c r="E88" s="939">
        <f>E34</f>
        <v>0</v>
      </c>
      <c r="F88" s="939">
        <f>F34</f>
        <v>0</v>
      </c>
      <c r="G88" s="940">
        <f>G34</f>
        <v>0</v>
      </c>
      <c r="H88" s="53"/>
      <c r="I88" s="17" t="str">
        <f>I34</f>
        <v>SHUMA E KËRKUAR NETO</v>
      </c>
      <c r="J88" s="18">
        <f t="shared" ref="J88:O88" si="31">B72-J82</f>
        <v>16176</v>
      </c>
      <c r="K88" s="18">
        <f t="shared" si="31"/>
        <v>41729</v>
      </c>
      <c r="L88" s="18">
        <f t="shared" si="31"/>
        <v>22708</v>
      </c>
      <c r="M88" s="18">
        <f t="shared" si="31"/>
        <v>-237</v>
      </c>
      <c r="N88" s="18">
        <f t="shared" si="31"/>
        <v>-1499</v>
      </c>
      <c r="O88" s="18">
        <f t="shared" si="31"/>
        <v>-2417</v>
      </c>
    </row>
    <row r="89" spans="1:15" ht="12.75" x14ac:dyDescent="0.2">
      <c r="A89" s="124" t="str">
        <f t="shared" si="27"/>
        <v>Pagat</v>
      </c>
      <c r="B89" s="941">
        <f t="shared" si="27"/>
        <v>600</v>
      </c>
      <c r="C89" s="942">
        <f t="shared" si="27"/>
        <v>0</v>
      </c>
      <c r="D89" s="943">
        <f t="shared" si="27"/>
        <v>0</v>
      </c>
      <c r="E89" s="37">
        <v>4861</v>
      </c>
      <c r="F89" s="37">
        <v>4861</v>
      </c>
      <c r="G89" s="37">
        <v>4861</v>
      </c>
      <c r="H89" s="53"/>
      <c r="I89" s="53"/>
      <c r="J89" s="53"/>
      <c r="K89" s="53"/>
      <c r="L89" s="14"/>
      <c r="M89" s="54"/>
    </row>
    <row r="90" spans="1:15" ht="12.75" x14ac:dyDescent="0.2">
      <c r="A90" s="124" t="str">
        <f t="shared" si="27"/>
        <v>Sigurimet Shoqërore</v>
      </c>
      <c r="B90" s="941">
        <f t="shared" si="27"/>
        <v>601</v>
      </c>
      <c r="C90" s="942">
        <f t="shared" si="27"/>
        <v>0</v>
      </c>
      <c r="D90" s="943">
        <f t="shared" si="27"/>
        <v>0</v>
      </c>
      <c r="E90" s="37">
        <v>812</v>
      </c>
      <c r="F90" s="37">
        <v>812</v>
      </c>
      <c r="G90" s="37">
        <v>812</v>
      </c>
      <c r="H90" s="53"/>
    </row>
    <row r="91" spans="1:15" ht="12.75" x14ac:dyDescent="0.2">
      <c r="A91" s="124" t="str">
        <f t="shared" si="27"/>
        <v>Mallra dhe shërbime</v>
      </c>
      <c r="B91" s="941">
        <f t="shared" si="27"/>
        <v>602</v>
      </c>
      <c r="C91" s="942">
        <f t="shared" si="27"/>
        <v>0</v>
      </c>
      <c r="D91" s="943">
        <f t="shared" si="27"/>
        <v>0</v>
      </c>
      <c r="E91" s="37">
        <v>13115</v>
      </c>
      <c r="F91" s="37">
        <v>13115</v>
      </c>
      <c r="G91" s="37">
        <v>13115</v>
      </c>
      <c r="H91" s="53"/>
      <c r="I91" s="252" t="str">
        <f>I37</f>
        <v>Angazhimet</v>
      </c>
      <c r="J91" s="1002" t="str">
        <f>J37</f>
        <v>Vlera Totale për Aktivitet</v>
      </c>
      <c r="K91" s="1003"/>
      <c r="L91" s="1004"/>
      <c r="M91" s="129">
        <f>VLOOKUP($A67,'(C5) Angazhimet'!$A$8:$F$168,4,FALSE)</f>
        <v>0</v>
      </c>
      <c r="N91" s="129">
        <f>VLOOKUP($A67,'(C5) Angazhimet'!$A$8:$F$168,5,FALSE)</f>
        <v>0</v>
      </c>
      <c r="O91" s="129">
        <f>VLOOKUP($A67,'(C5) Angazhimet'!$A$8:$F$168,6,FALSE)</f>
        <v>0</v>
      </c>
    </row>
    <row r="92" spans="1:15" ht="12.75" x14ac:dyDescent="0.2">
      <c r="A92" s="124" t="str">
        <f t="shared" si="27"/>
        <v>Subvencione</v>
      </c>
      <c r="B92" s="941">
        <f t="shared" si="27"/>
        <v>603</v>
      </c>
      <c r="C92" s="942">
        <f t="shared" si="27"/>
        <v>0</v>
      </c>
      <c r="D92" s="943">
        <f t="shared" si="27"/>
        <v>0</v>
      </c>
      <c r="E92" s="37"/>
      <c r="F92" s="37"/>
      <c r="G92" s="37"/>
      <c r="H92" s="53"/>
      <c r="I92" s="318" t="str">
        <f>I38</f>
        <v>Qëllime</v>
      </c>
      <c r="J92" s="1002" t="str">
        <f>J38</f>
        <v>Shpenzimet kapitale</v>
      </c>
      <c r="K92" s="1003"/>
      <c r="L92" s="1004"/>
      <c r="M92" s="128"/>
      <c r="N92" s="128"/>
      <c r="O92" s="132"/>
    </row>
    <row r="93" spans="1:15" ht="12.75" x14ac:dyDescent="0.2">
      <c r="A93" s="124" t="str">
        <f t="shared" si="27"/>
        <v>Të tjera transferta korrente të brendshme</v>
      </c>
      <c r="B93" s="941">
        <f t="shared" si="27"/>
        <v>604</v>
      </c>
      <c r="C93" s="942">
        <f t="shared" si="27"/>
        <v>0</v>
      </c>
      <c r="D93" s="943">
        <f t="shared" si="27"/>
        <v>0</v>
      </c>
      <c r="E93" s="37"/>
      <c r="F93" s="37"/>
      <c r="G93" s="37"/>
      <c r="H93" s="53"/>
      <c r="I93" s="315"/>
      <c r="J93" s="1002" t="str">
        <f>J39</f>
        <v>Mallra dhe shërbime</v>
      </c>
      <c r="K93" s="1003"/>
      <c r="L93" s="1004"/>
      <c r="M93" s="128"/>
      <c r="N93" s="128"/>
      <c r="O93" s="132"/>
    </row>
    <row r="94" spans="1:15" ht="12.75" x14ac:dyDescent="0.2">
      <c r="A94" s="124" t="str">
        <f t="shared" si="27"/>
        <v>Transferta korrente të huaja</v>
      </c>
      <c r="B94" s="941">
        <f t="shared" si="27"/>
        <v>605</v>
      </c>
      <c r="C94" s="942">
        <f t="shared" si="27"/>
        <v>0</v>
      </c>
      <c r="D94" s="943">
        <f t="shared" si="27"/>
        <v>0</v>
      </c>
      <c r="E94" s="37"/>
      <c r="F94" s="37"/>
      <c r="G94" s="37"/>
      <c r="H94" s="53"/>
      <c r="I94" s="315"/>
      <c r="J94" s="1002" t="str">
        <f>J40</f>
        <v>Qëllime të mëtejshme</v>
      </c>
      <c r="K94" s="1003"/>
      <c r="L94" s="1004"/>
      <c r="M94" s="128"/>
      <c r="N94" s="128"/>
      <c r="O94" s="132"/>
    </row>
    <row r="95" spans="1:15" ht="12.75" x14ac:dyDescent="0.2">
      <c r="A95" s="124" t="str">
        <f t="shared" si="27"/>
        <v>Transferta për Buxhetet Familiare dhe Individët</v>
      </c>
      <c r="B95" s="941">
        <f t="shared" si="27"/>
        <v>606</v>
      </c>
      <c r="C95" s="942">
        <f t="shared" si="27"/>
        <v>0</v>
      </c>
      <c r="D95" s="943">
        <f t="shared" si="27"/>
        <v>0</v>
      </c>
      <c r="E95" s="37">
        <v>146</v>
      </c>
      <c r="F95" s="37">
        <v>146</v>
      </c>
      <c r="G95" s="37">
        <v>146</v>
      </c>
      <c r="H95" s="53"/>
      <c r="I95" s="315"/>
      <c r="J95" s="998"/>
      <c r="K95" s="998"/>
      <c r="L95" s="998"/>
      <c r="M95" s="344" t="str">
        <f>IF(SUM(M92:M94)=M91,"OK","STOP")</f>
        <v>OK</v>
      </c>
      <c r="N95" s="344" t="str">
        <f>IF(SUM(N92:N94)=N91,"OK","STOP")</f>
        <v>OK</v>
      </c>
      <c r="O95" s="344" t="str">
        <f>IF(SUM(O92:O94)=O91,"OK","STOP")</f>
        <v>OK</v>
      </c>
    </row>
    <row r="96" spans="1:15" ht="12.75" x14ac:dyDescent="0.2">
      <c r="A96" s="648" t="str">
        <f t="shared" si="27"/>
        <v>Shpenzimet kapitale</v>
      </c>
      <c r="B96" s="968" t="str">
        <f t="shared" si="27"/>
        <v>230 / 231</v>
      </c>
      <c r="C96" s="969">
        <f t="shared" si="27"/>
        <v>0</v>
      </c>
      <c r="D96" s="970">
        <f t="shared" si="27"/>
        <v>0</v>
      </c>
      <c r="E96" s="129"/>
      <c r="F96" s="129"/>
      <c r="G96" s="129"/>
      <c r="H96" s="53"/>
      <c r="I96" s="421" t="str">
        <f>I43</f>
        <v>Shpjegimet teknike</v>
      </c>
      <c r="J96" s="10"/>
      <c r="K96" s="10"/>
      <c r="L96" s="10"/>
      <c r="M96" s="10"/>
      <c r="N96" s="10"/>
      <c r="O96" s="10"/>
    </row>
    <row r="97" spans="1:15" ht="12.75" x14ac:dyDescent="0.2">
      <c r="A97" s="124" t="str">
        <f t="shared" si="27"/>
        <v>Rezerva</v>
      </c>
      <c r="B97" s="941">
        <f t="shared" si="27"/>
        <v>609</v>
      </c>
      <c r="C97" s="942">
        <f t="shared" si="27"/>
        <v>0</v>
      </c>
      <c r="D97" s="943">
        <f t="shared" si="27"/>
        <v>0</v>
      </c>
      <c r="E97" s="37"/>
      <c r="F97" s="37"/>
      <c r="G97" s="37"/>
      <c r="H97" s="53"/>
      <c r="I97" s="419">
        <f>M70</f>
        <v>2022</v>
      </c>
      <c r="J97" s="983"/>
      <c r="K97" s="984"/>
      <c r="L97" s="984"/>
      <c r="M97" s="984"/>
      <c r="N97" s="984"/>
      <c r="O97" s="985"/>
    </row>
    <row r="98" spans="1:15" ht="12.75" x14ac:dyDescent="0.2">
      <c r="A98" s="124" t="str">
        <f t="shared" si="27"/>
        <v>Interesa per kredi direkte ose bono</v>
      </c>
      <c r="B98" s="971">
        <f t="shared" si="27"/>
        <v>650</v>
      </c>
      <c r="C98" s="972">
        <f t="shared" si="27"/>
        <v>0</v>
      </c>
      <c r="D98" s="973">
        <f t="shared" si="27"/>
        <v>0</v>
      </c>
      <c r="E98" s="37"/>
      <c r="F98" s="37"/>
      <c r="G98" s="37"/>
      <c r="H98" s="53"/>
      <c r="I98" s="420"/>
      <c r="J98" s="986"/>
      <c r="K98" s="987"/>
      <c r="L98" s="987"/>
      <c r="M98" s="987"/>
      <c r="N98" s="987"/>
      <c r="O98" s="988"/>
    </row>
    <row r="99" spans="1:15" ht="12.75" x14ac:dyDescent="0.2">
      <c r="A99" s="252" t="str">
        <f>A45</f>
        <v>Të tjera</v>
      </c>
      <c r="B99" s="941" t="str">
        <f>B45</f>
        <v>69 / ?</v>
      </c>
      <c r="C99" s="942">
        <f>C45</f>
        <v>0</v>
      </c>
      <c r="D99" s="439" t="str">
        <f>IF(OR(E99&lt;0,F99&lt;0,G99&lt;0),"STOP","OK!")</f>
        <v>OK!</v>
      </c>
      <c r="E99" s="130">
        <f>-E87+E72-(SUM(E89:E98))</f>
        <v>0</v>
      </c>
      <c r="F99" s="308">
        <f t="shared" ref="F99:G99" si="32">-F87+F72-(SUM(F89:F98))</f>
        <v>0</v>
      </c>
      <c r="G99" s="308">
        <f t="shared" si="32"/>
        <v>0</v>
      </c>
      <c r="H99" s="53"/>
      <c r="I99" s="419">
        <f>N70</f>
        <v>2023</v>
      </c>
      <c r="J99" s="983"/>
      <c r="K99" s="984"/>
      <c r="L99" s="984"/>
      <c r="M99" s="984"/>
      <c r="N99" s="984"/>
      <c r="O99" s="985"/>
    </row>
    <row r="100" spans="1:15" ht="12.75" x14ac:dyDescent="0.2">
      <c r="A100" s="124" t="str">
        <f>A46</f>
        <v>SHPENZIME KORRENTE</v>
      </c>
      <c r="B100" s="974"/>
      <c r="C100" s="975"/>
      <c r="D100" s="976"/>
      <c r="E100" s="129">
        <f>SUM(E89:E99)</f>
        <v>18934</v>
      </c>
      <c r="F100" s="129">
        <f t="shared" ref="F100:G100" si="33">SUM(F89:F99)</f>
        <v>18934</v>
      </c>
      <c r="G100" s="129">
        <f t="shared" si="33"/>
        <v>18934</v>
      </c>
      <c r="H100" s="53"/>
      <c r="I100" s="420"/>
      <c r="J100" s="989"/>
      <c r="K100" s="990"/>
      <c r="L100" s="990"/>
      <c r="M100" s="990"/>
      <c r="N100" s="990"/>
      <c r="O100" s="991"/>
    </row>
    <row r="101" spans="1:15" ht="12.75" x14ac:dyDescent="0.2">
      <c r="A101" s="125"/>
      <c r="B101" s="210"/>
      <c r="C101" s="126"/>
      <c r="D101" s="126"/>
      <c r="E101" s="10"/>
      <c r="F101" s="10"/>
      <c r="G101" s="133"/>
      <c r="H101" s="53"/>
      <c r="I101" s="419">
        <f>O70</f>
        <v>2024</v>
      </c>
      <c r="J101" s="983"/>
      <c r="K101" s="984"/>
      <c r="L101" s="984"/>
      <c r="M101" s="984"/>
      <c r="N101" s="984"/>
      <c r="O101" s="985"/>
    </row>
    <row r="102" spans="1:15" ht="12.75" x14ac:dyDescent="0.2">
      <c r="A102" s="137" t="str">
        <f>A48</f>
        <v>SHPENZIME TË PRITSHME</v>
      </c>
      <c r="B102" s="34">
        <f>B72</f>
        <v>16193</v>
      </c>
      <c r="C102" s="34">
        <f t="shared" ref="C102:D102" si="34">C72</f>
        <v>54456</v>
      </c>
      <c r="D102" s="34">
        <f t="shared" si="34"/>
        <v>40670</v>
      </c>
      <c r="E102" s="129">
        <f>E87+E100</f>
        <v>18934</v>
      </c>
      <c r="F102" s="129">
        <f>F87+F100</f>
        <v>18934</v>
      </c>
      <c r="G102" s="129">
        <f t="shared" ref="G102" si="35">G87+G100</f>
        <v>18934</v>
      </c>
      <c r="H102" s="53"/>
      <c r="I102" s="420"/>
      <c r="J102" s="989"/>
      <c r="K102" s="990"/>
      <c r="L102" s="990"/>
      <c r="M102" s="990"/>
      <c r="N102" s="990"/>
      <c r="O102" s="991"/>
    </row>
    <row r="105" spans="1:15" ht="17.25" customHeight="1" x14ac:dyDescent="0.2">
      <c r="A105" s="213" t="str">
        <f t="shared" ref="A105:O105" si="36">A66</f>
        <v>Nënfunksioni 17</v>
      </c>
      <c r="B105" s="937" t="str">
        <f t="shared" si="36"/>
        <v>064 Ndriçimi i rrugëve</v>
      </c>
      <c r="C105" s="937">
        <f t="shared" si="36"/>
        <v>0</v>
      </c>
      <c r="D105" s="937">
        <f t="shared" si="36"/>
        <v>0</v>
      </c>
      <c r="E105" s="937">
        <f t="shared" si="36"/>
        <v>0</v>
      </c>
      <c r="F105" s="937">
        <f t="shared" si="36"/>
        <v>0</v>
      </c>
      <c r="G105" s="937">
        <f t="shared" si="36"/>
        <v>0</v>
      </c>
      <c r="H105" s="937">
        <f t="shared" si="36"/>
        <v>0</v>
      </c>
      <c r="I105" s="937">
        <f t="shared" si="36"/>
        <v>0</v>
      </c>
      <c r="J105" s="937">
        <f t="shared" si="36"/>
        <v>0</v>
      </c>
      <c r="K105" s="937">
        <f t="shared" si="36"/>
        <v>0</v>
      </c>
      <c r="L105" s="937">
        <f t="shared" si="36"/>
        <v>0</v>
      </c>
      <c r="M105" s="937">
        <f t="shared" si="36"/>
        <v>0</v>
      </c>
      <c r="N105" s="937">
        <f t="shared" si="36"/>
        <v>0</v>
      </c>
      <c r="O105" s="937">
        <f t="shared" si="36"/>
        <v>0</v>
      </c>
    </row>
    <row r="106" spans="1:15" ht="17.25" customHeight="1" x14ac:dyDescent="0.2">
      <c r="A106" s="276" t="str">
        <f>A7</f>
        <v>Programi 17b</v>
      </c>
      <c r="B106" s="937">
        <f>C7</f>
        <v>0</v>
      </c>
      <c r="C106" s="937" t="e">
        <f>#REF!</f>
        <v>#REF!</v>
      </c>
      <c r="D106" s="937" t="e">
        <f>#REF!</f>
        <v>#REF!</v>
      </c>
      <c r="E106" s="937" t="e">
        <f>#REF!</f>
        <v>#REF!</v>
      </c>
      <c r="F106" s="937" t="e">
        <f>#REF!</f>
        <v>#REF!</v>
      </c>
      <c r="G106" s="937" t="e">
        <f>#REF!</f>
        <v>#REF!</v>
      </c>
      <c r="H106" s="937" t="e">
        <f>#REF!</f>
        <v>#REF!</v>
      </c>
      <c r="I106" s="937" t="e">
        <f>#REF!</f>
        <v>#REF!</v>
      </c>
      <c r="J106" s="937" t="e">
        <f>#REF!</f>
        <v>#REF!</v>
      </c>
      <c r="K106" s="937" t="e">
        <f>#REF!</f>
        <v>#REF!</v>
      </c>
      <c r="L106" s="937" t="e">
        <f>#REF!</f>
        <v>#REF!</v>
      </c>
      <c r="M106" s="937" t="e">
        <f>#REF!</f>
        <v>#REF!</v>
      </c>
      <c r="N106" s="937" t="e">
        <f>#REF!</f>
        <v>#REF!</v>
      </c>
      <c r="O106" s="937" t="e">
        <f>#REF!</f>
        <v>#REF!</v>
      </c>
    </row>
    <row r="107" spans="1:15" ht="17.25" customHeight="1" x14ac:dyDescent="0.2">
      <c r="A107" s="646">
        <f>'(B3) Struktura Funksionale'!B90</f>
        <v>0</v>
      </c>
      <c r="B107" s="568"/>
      <c r="C107" s="568"/>
      <c r="D107" s="568"/>
      <c r="E107" s="568"/>
      <c r="F107" s="568"/>
      <c r="G107" s="569"/>
      <c r="H107" s="570"/>
      <c r="I107" s="571"/>
      <c r="J107" s="568"/>
      <c r="K107" s="568"/>
      <c r="L107" s="568"/>
      <c r="M107" s="568"/>
      <c r="N107" s="568"/>
      <c r="O107" s="569"/>
    </row>
    <row r="108" spans="1:15" ht="24.75" customHeight="1" x14ac:dyDescent="0.2">
      <c r="A108" s="933" t="str">
        <f t="shared" ref="A108:G108" si="37">A69</f>
        <v>SHPENZIME TË PRITSHME</v>
      </c>
      <c r="B108" s="934">
        <f t="shared" si="37"/>
        <v>0</v>
      </c>
      <c r="C108" s="934">
        <f t="shared" si="37"/>
        <v>0</v>
      </c>
      <c r="D108" s="934">
        <f t="shared" si="37"/>
        <v>0</v>
      </c>
      <c r="E108" s="934">
        <f t="shared" si="37"/>
        <v>0</v>
      </c>
      <c r="F108" s="934">
        <f t="shared" si="37"/>
        <v>0</v>
      </c>
      <c r="G108" s="954">
        <f t="shared" si="37"/>
        <v>0</v>
      </c>
      <c r="H108" s="131"/>
      <c r="I108" s="955" t="str">
        <f t="shared" ref="I108:O108" si="38">I69</f>
        <v xml:space="preserve">TË ARDHURAT E PRITSHME </v>
      </c>
      <c r="J108" s="934">
        <f t="shared" si="38"/>
        <v>0</v>
      </c>
      <c r="K108" s="934">
        <f t="shared" si="38"/>
        <v>0</v>
      </c>
      <c r="L108" s="934">
        <f t="shared" si="38"/>
        <v>0</v>
      </c>
      <c r="M108" s="934">
        <f t="shared" si="38"/>
        <v>0</v>
      </c>
      <c r="N108" s="934">
        <f t="shared" si="38"/>
        <v>0</v>
      </c>
      <c r="O108" s="954">
        <f t="shared" si="38"/>
        <v>0</v>
      </c>
    </row>
    <row r="109" spans="1:15" ht="21" customHeight="1" x14ac:dyDescent="0.2">
      <c r="A109" s="211"/>
      <c r="B109" s="417">
        <f t="shared" ref="B109:G109" si="39">B70</f>
        <v>2019</v>
      </c>
      <c r="C109" s="417">
        <f t="shared" si="39"/>
        <v>2020</v>
      </c>
      <c r="D109" s="417">
        <f t="shared" si="39"/>
        <v>2021</v>
      </c>
      <c r="E109" s="251">
        <f t="shared" si="39"/>
        <v>2022</v>
      </c>
      <c r="F109" s="251">
        <f t="shared" si="39"/>
        <v>2023</v>
      </c>
      <c r="G109" s="251">
        <f t="shared" si="39"/>
        <v>2024</v>
      </c>
      <c r="H109" s="212"/>
      <c r="I109" s="414"/>
      <c r="J109" s="417">
        <f t="shared" ref="J109:O109" si="40">J70</f>
        <v>2019</v>
      </c>
      <c r="K109" s="417">
        <f t="shared" si="40"/>
        <v>2020</v>
      </c>
      <c r="L109" s="417">
        <f t="shared" si="40"/>
        <v>2021</v>
      </c>
      <c r="M109" s="251">
        <f t="shared" si="40"/>
        <v>2022</v>
      </c>
      <c r="N109" s="251">
        <f t="shared" si="40"/>
        <v>2023</v>
      </c>
      <c r="O109" s="251">
        <f t="shared" si="40"/>
        <v>2024</v>
      </c>
    </row>
    <row r="110" spans="1:15" ht="12.75" x14ac:dyDescent="0.2">
      <c r="A110" s="423"/>
      <c r="B110" s="391"/>
      <c r="C110" s="425"/>
      <c r="D110" s="426"/>
      <c r="E110" s="349"/>
      <c r="F110" s="349"/>
      <c r="G110" s="350"/>
      <c r="H110" s="131"/>
      <c r="I110" s="423"/>
      <c r="J110" s="424"/>
      <c r="K110" s="347"/>
      <c r="L110" s="348"/>
      <c r="M110" s="349"/>
      <c r="N110" s="349"/>
      <c r="O110" s="350"/>
    </row>
    <row r="111" spans="1:15" ht="12.75" x14ac:dyDescent="0.2">
      <c r="A111" s="137" t="str">
        <f>A72</f>
        <v>SHPENZIME TË PRITSHME</v>
      </c>
      <c r="B111" s="34">
        <f>VLOOKUP(A106,'(C1) Shpenzimet vitet e kaluara'!A$9:O$177,5,FALSE)</f>
        <v>0</v>
      </c>
      <c r="C111" s="34">
        <f>VLOOKUP(A106,'(C1) Shpenzimet vitet e kaluara'!A$9:O$177,9,FALSE)</f>
        <v>0</v>
      </c>
      <c r="D111" s="34">
        <f>VLOOKUP(A106,'(C1) Shpenzimet vitet e kaluara'!A$9:O$177,13,FALSE)</f>
        <v>0</v>
      </c>
      <c r="E111" s="37"/>
      <c r="F111" s="37"/>
      <c r="G111" s="37"/>
      <c r="H111" s="131"/>
      <c r="I111" s="938" t="str">
        <f t="shared" ref="I111:O111" si="41">I72</f>
        <v>VLERËSIM I ARDHURAVE NGA TARIFAT</v>
      </c>
      <c r="J111" s="939">
        <f t="shared" si="41"/>
        <v>0</v>
      </c>
      <c r="K111" s="939">
        <f t="shared" si="41"/>
        <v>0</v>
      </c>
      <c r="L111" s="939">
        <f t="shared" si="41"/>
        <v>0</v>
      </c>
      <c r="M111" s="939">
        <f t="shared" si="41"/>
        <v>0</v>
      </c>
      <c r="N111" s="939">
        <f t="shared" si="41"/>
        <v>0</v>
      </c>
      <c r="O111" s="940">
        <f t="shared" si="41"/>
        <v>0</v>
      </c>
    </row>
    <row r="112" spans="1:15" ht="12.75" x14ac:dyDescent="0.2">
      <c r="A112" s="125"/>
      <c r="B112" s="210"/>
      <c r="C112" s="126"/>
      <c r="D112" s="126"/>
      <c r="E112" s="10"/>
      <c r="F112" s="10"/>
      <c r="G112" s="133"/>
      <c r="H112" s="10"/>
      <c r="I112" s="137" t="str">
        <f>I73</f>
        <v>VLERËSIM I ARDHURAVE NGA TARIFAT</v>
      </c>
      <c r="J112" s="35">
        <f>VLOOKUP($A106,'(C1) Shpenzimet vitet e kaluara'!$A$9:$O$177,6,FALSE)</f>
        <v>0</v>
      </c>
      <c r="K112" s="35">
        <f>VLOOKUP($A106,'(C1) Shpenzimet vitet e kaluara'!$A$9:$O$177,10,FALSE)</f>
        <v>0</v>
      </c>
      <c r="L112" s="35">
        <f>VLOOKUP($A106,'(C1) Shpenzimet vitet e kaluara'!$A$9:$O$177,14,FALSE)</f>
        <v>0</v>
      </c>
      <c r="M112" s="37"/>
      <c r="N112" s="37"/>
      <c r="O112" s="37"/>
    </row>
    <row r="113" spans="1:15" ht="12.75" x14ac:dyDescent="0.2">
      <c r="A113" s="944" t="str">
        <f t="shared" ref="A113:G114" si="42">A74</f>
        <v>SHPENZIME TË PRITSHME</v>
      </c>
      <c r="B113" s="945">
        <f t="shared" si="42"/>
        <v>0</v>
      </c>
      <c r="C113" s="945">
        <f t="shared" si="42"/>
        <v>0</v>
      </c>
      <c r="D113" s="945">
        <f t="shared" si="42"/>
        <v>0</v>
      </c>
      <c r="E113" s="945">
        <f t="shared" si="42"/>
        <v>0</v>
      </c>
      <c r="F113" s="945">
        <f t="shared" si="42"/>
        <v>0</v>
      </c>
      <c r="G113" s="946">
        <f t="shared" si="42"/>
        <v>0</v>
      </c>
      <c r="H113" s="10"/>
    </row>
    <row r="114" spans="1:15" ht="12.75" x14ac:dyDescent="0.2">
      <c r="A114" s="938" t="str">
        <f t="shared" si="42"/>
        <v>KOSTO DIREKTE PËR PROJEKTET DHE SHPENZIMET KAPITALE</v>
      </c>
      <c r="B114" s="939">
        <f t="shared" si="42"/>
        <v>0</v>
      </c>
      <c r="C114" s="939">
        <f t="shared" si="42"/>
        <v>0</v>
      </c>
      <c r="D114" s="939">
        <f t="shared" si="42"/>
        <v>0</v>
      </c>
      <c r="E114" s="939">
        <f t="shared" si="42"/>
        <v>0</v>
      </c>
      <c r="F114" s="939">
        <f t="shared" si="42"/>
        <v>0</v>
      </c>
      <c r="G114" s="940">
        <f t="shared" si="42"/>
        <v>0</v>
      </c>
      <c r="H114" s="31"/>
      <c r="I114" s="938" t="str">
        <f t="shared" ref="I114:I119" si="43">I75</f>
        <v>VLERËSIMI I TË ARDHURAVE ME DESTINACION</v>
      </c>
      <c r="J114" s="939"/>
      <c r="K114" s="939"/>
      <c r="L114" s="939"/>
      <c r="M114" s="939"/>
      <c r="N114" s="939"/>
      <c r="O114" s="940"/>
    </row>
    <row r="115" spans="1:15" ht="12.75" x14ac:dyDescent="0.2">
      <c r="A115" s="124" t="str">
        <f t="shared" ref="A115:D137" si="44">A76</f>
        <v>Pagat</v>
      </c>
      <c r="B115" s="941">
        <f t="shared" si="44"/>
        <v>600</v>
      </c>
      <c r="C115" s="942">
        <f t="shared" si="44"/>
        <v>0</v>
      </c>
      <c r="D115" s="943">
        <f t="shared" si="44"/>
        <v>0</v>
      </c>
      <c r="E115" s="129"/>
      <c r="F115" s="129"/>
      <c r="G115" s="129"/>
      <c r="H115" s="31"/>
      <c r="I115" s="390" t="str">
        <f t="shared" si="43"/>
        <v>Transferta e kushtëzuar</v>
      </c>
      <c r="J115" s="387"/>
      <c r="K115" s="389"/>
      <c r="L115" s="388"/>
      <c r="M115" s="128"/>
      <c r="N115" s="128"/>
      <c r="O115" s="132"/>
    </row>
    <row r="116" spans="1:15" ht="12.75" x14ac:dyDescent="0.2">
      <c r="A116" s="124" t="str">
        <f t="shared" si="44"/>
        <v>Sigurimet Shoqërore</v>
      </c>
      <c r="B116" s="941">
        <f t="shared" si="44"/>
        <v>601</v>
      </c>
      <c r="C116" s="942">
        <f t="shared" si="44"/>
        <v>0</v>
      </c>
      <c r="D116" s="943">
        <f t="shared" si="44"/>
        <v>0</v>
      </c>
      <c r="E116" s="129"/>
      <c r="F116" s="129"/>
      <c r="G116" s="129"/>
      <c r="H116" s="31"/>
      <c r="I116" s="390" t="str">
        <f t="shared" si="43"/>
        <v>Trasferta Specifike</v>
      </c>
      <c r="J116" s="387"/>
      <c r="K116" s="389"/>
      <c r="L116" s="388"/>
      <c r="M116" s="128"/>
      <c r="N116" s="128"/>
      <c r="O116" s="132"/>
    </row>
    <row r="117" spans="1:15" ht="12.75" x14ac:dyDescent="0.2">
      <c r="A117" s="124" t="str">
        <f t="shared" si="44"/>
        <v>Mallra dhe shërbime</v>
      </c>
      <c r="B117" s="941">
        <f t="shared" si="44"/>
        <v>602</v>
      </c>
      <c r="C117" s="942">
        <f t="shared" si="44"/>
        <v>0</v>
      </c>
      <c r="D117" s="943">
        <f t="shared" si="44"/>
        <v>0</v>
      </c>
      <c r="E117" s="129"/>
      <c r="F117" s="129"/>
      <c r="G117" s="129"/>
      <c r="H117" s="53"/>
      <c r="I117" s="390" t="str">
        <f t="shared" si="43"/>
        <v>Trashëgimi me destinacion</v>
      </c>
      <c r="J117" s="387"/>
      <c r="K117" s="389"/>
      <c r="L117" s="388"/>
      <c r="M117" s="302">
        <f>VLOOKUP($A106,'(C4) Trashëgimi me destinacion'!$A$8:$F$168,4,FALSE)</f>
        <v>0</v>
      </c>
      <c r="N117" s="548">
        <f>VLOOKUP($A106,'(C4) Trashëgimi me destinacion'!$A$8:$F$168,5,FALSE)</f>
        <v>0</v>
      </c>
      <c r="O117" s="548">
        <f>VLOOKUP($A106,'(C4) Trashëgimi me destinacion'!$A$8:$F$168,6,FALSE)</f>
        <v>0</v>
      </c>
    </row>
    <row r="118" spans="1:15" ht="12.75" x14ac:dyDescent="0.2">
      <c r="A118" s="124" t="str">
        <f t="shared" si="44"/>
        <v>Subvencione</v>
      </c>
      <c r="B118" s="941">
        <f t="shared" si="44"/>
        <v>603</v>
      </c>
      <c r="C118" s="942">
        <f t="shared" si="44"/>
        <v>0</v>
      </c>
      <c r="D118" s="943">
        <f t="shared" si="44"/>
        <v>0</v>
      </c>
      <c r="E118" s="129"/>
      <c r="F118" s="129"/>
      <c r="G118" s="129"/>
      <c r="H118" s="8"/>
      <c r="I118" s="390" t="str">
        <f t="shared" si="43"/>
        <v>Burime të tjera (përfshirë gjobat)</v>
      </c>
      <c r="J118" s="387"/>
      <c r="K118" s="389"/>
      <c r="L118" s="388"/>
      <c r="M118" s="128"/>
      <c r="N118" s="128"/>
      <c r="O118" s="132"/>
    </row>
    <row r="119" spans="1:15" ht="12.75" x14ac:dyDescent="0.2">
      <c r="A119" s="124" t="str">
        <f t="shared" si="44"/>
        <v>Të tjera transferta korrente të brendshme</v>
      </c>
      <c r="B119" s="941">
        <f t="shared" si="44"/>
        <v>604</v>
      </c>
      <c r="C119" s="942">
        <f t="shared" si="44"/>
        <v>0</v>
      </c>
      <c r="D119" s="943">
        <f t="shared" si="44"/>
        <v>0</v>
      </c>
      <c r="E119" s="129"/>
      <c r="F119" s="129"/>
      <c r="G119" s="129"/>
      <c r="H119" s="53"/>
      <c r="I119" s="390" t="str">
        <f t="shared" si="43"/>
        <v>VLERËSIMI I TË ARDHURAVE ME DESTINACION</v>
      </c>
      <c r="J119" s="35">
        <f>VLOOKUP($A106,'(C1) Shpenzimet vitet e kaluara'!$A$9:$O$177,7,FALSE)</f>
        <v>0</v>
      </c>
      <c r="K119" s="35">
        <f>VLOOKUP($A106,'(C1) Shpenzimet vitet e kaluara'!$A$9:$O$177,11,FALSE)</f>
        <v>0</v>
      </c>
      <c r="L119" s="35">
        <f>VLOOKUP($A106,'(C1) Shpenzimet vitet e kaluara'!$A$9:$O$177,15,FALSE)</f>
        <v>0</v>
      </c>
      <c r="M119" s="129">
        <f>SUM(M115:M118)</f>
        <v>0</v>
      </c>
      <c r="N119" s="129">
        <f t="shared" ref="N119:O119" si="45">SUM(N115:N118)</f>
        <v>0</v>
      </c>
      <c r="O119" s="129">
        <f t="shared" si="45"/>
        <v>0</v>
      </c>
    </row>
    <row r="120" spans="1:15" ht="12.75" x14ac:dyDescent="0.2">
      <c r="A120" s="124" t="str">
        <f t="shared" si="44"/>
        <v>Transferta korrente të huaja</v>
      </c>
      <c r="B120" s="941">
        <f t="shared" si="44"/>
        <v>605</v>
      </c>
      <c r="C120" s="942">
        <f t="shared" si="44"/>
        <v>0</v>
      </c>
      <c r="D120" s="943">
        <f t="shared" si="44"/>
        <v>0</v>
      </c>
      <c r="E120" s="129"/>
      <c r="F120" s="129"/>
      <c r="G120" s="129"/>
      <c r="H120" s="53"/>
    </row>
    <row r="121" spans="1:15" ht="12.75" x14ac:dyDescent="0.2">
      <c r="A121" s="124" t="str">
        <f t="shared" si="44"/>
        <v>Transferta për Buxhetet Familiare dhe Individët</v>
      </c>
      <c r="B121" s="941">
        <f t="shared" si="44"/>
        <v>606</v>
      </c>
      <c r="C121" s="942">
        <f t="shared" si="44"/>
        <v>0</v>
      </c>
      <c r="D121" s="943">
        <f t="shared" si="44"/>
        <v>0</v>
      </c>
      <c r="E121" s="129"/>
      <c r="F121" s="129"/>
      <c r="G121" s="129"/>
      <c r="H121" s="53"/>
      <c r="I121" s="137" t="str">
        <f>I82</f>
        <v xml:space="preserve">TË ARDHURAT E PRITSHME </v>
      </c>
      <c r="J121" s="34">
        <f>J112+J119</f>
        <v>0</v>
      </c>
      <c r="K121" s="34">
        <f>K112+K119</f>
        <v>0</v>
      </c>
      <c r="L121" s="34">
        <f>L112+L119</f>
        <v>0</v>
      </c>
      <c r="M121" s="129">
        <f>M119+M112</f>
        <v>0</v>
      </c>
      <c r="N121" s="129">
        <f>N119+N112</f>
        <v>0</v>
      </c>
      <c r="O121" s="129">
        <f>O119+O112</f>
        <v>0</v>
      </c>
    </row>
    <row r="122" spans="1:15" ht="12.75" x14ac:dyDescent="0.2">
      <c r="A122" s="124" t="str">
        <f t="shared" si="44"/>
        <v>Shpenzimet kapitale</v>
      </c>
      <c r="B122" s="941" t="str">
        <f t="shared" si="44"/>
        <v>230 / 231</v>
      </c>
      <c r="C122" s="942">
        <f t="shared" si="44"/>
        <v>0</v>
      </c>
      <c r="D122" s="943">
        <f t="shared" si="44"/>
        <v>0</v>
      </c>
      <c r="E122" s="37"/>
      <c r="F122" s="37"/>
      <c r="G122" s="37"/>
      <c r="H122" s="53"/>
    </row>
    <row r="123" spans="1:15" ht="12.75" x14ac:dyDescent="0.2">
      <c r="A123" s="124" t="str">
        <f t="shared" si="44"/>
        <v>Rezerva</v>
      </c>
      <c r="B123" s="941">
        <f t="shared" si="44"/>
        <v>609</v>
      </c>
      <c r="C123" s="942">
        <f t="shared" si="44"/>
        <v>0</v>
      </c>
      <c r="D123" s="943">
        <f t="shared" si="44"/>
        <v>0</v>
      </c>
      <c r="E123" s="129"/>
      <c r="F123" s="129"/>
      <c r="G123" s="129"/>
      <c r="H123" s="53"/>
    </row>
    <row r="124" spans="1:15" ht="12.75" x14ac:dyDescent="0.2">
      <c r="A124" s="124" t="str">
        <f t="shared" si="44"/>
        <v>Interesa per kredi direkte ose bono</v>
      </c>
      <c r="B124" s="941">
        <f t="shared" si="44"/>
        <v>650</v>
      </c>
      <c r="C124" s="942">
        <f t="shared" si="44"/>
        <v>0</v>
      </c>
      <c r="D124" s="943">
        <f t="shared" si="44"/>
        <v>0</v>
      </c>
      <c r="E124" s="129"/>
      <c r="F124" s="129"/>
      <c r="G124" s="129"/>
      <c r="H124" s="53"/>
    </row>
    <row r="125" spans="1:15" ht="12.75" x14ac:dyDescent="0.2">
      <c r="A125" s="124" t="str">
        <f t="shared" si="44"/>
        <v>Të tjera</v>
      </c>
      <c r="B125" s="941" t="str">
        <f t="shared" si="44"/>
        <v>69 / ?</v>
      </c>
      <c r="C125" s="942">
        <f t="shared" si="44"/>
        <v>0</v>
      </c>
      <c r="D125" s="943">
        <f t="shared" si="44"/>
        <v>0</v>
      </c>
      <c r="E125" s="129"/>
      <c r="F125" s="129"/>
      <c r="G125" s="129"/>
      <c r="H125" s="53"/>
      <c r="I125" s="947" t="str">
        <f t="shared" ref="I125:O126" si="46">I86</f>
        <v>SHUMA E KËRKUAR NETO</v>
      </c>
      <c r="J125" s="948">
        <f t="shared" si="46"/>
        <v>0</v>
      </c>
      <c r="K125" s="948">
        <f t="shared" si="46"/>
        <v>0</v>
      </c>
      <c r="L125" s="948">
        <f t="shared" si="46"/>
        <v>0</v>
      </c>
      <c r="M125" s="948">
        <f t="shared" si="46"/>
        <v>0</v>
      </c>
      <c r="N125" s="948">
        <f t="shared" si="46"/>
        <v>0</v>
      </c>
      <c r="O125" s="949">
        <f t="shared" si="46"/>
        <v>0</v>
      </c>
    </row>
    <row r="126" spans="1:15" ht="12.75" customHeight="1" x14ac:dyDescent="0.2">
      <c r="A126" s="306" t="str">
        <f t="shared" si="44"/>
        <v>KOSTO DIREKTE PËR PROJEKTET DHE SHPENZIMET KAPITALE</v>
      </c>
      <c r="B126" s="941">
        <f t="shared" si="44"/>
        <v>0</v>
      </c>
      <c r="C126" s="942">
        <f t="shared" si="44"/>
        <v>0</v>
      </c>
      <c r="D126" s="943">
        <f t="shared" si="44"/>
        <v>0</v>
      </c>
      <c r="E126" s="129">
        <f>SUM(E115:E125)</f>
        <v>0</v>
      </c>
      <c r="F126" s="129">
        <f t="shared" ref="F126:G126" si="47">SUM(F115:F125)</f>
        <v>0</v>
      </c>
      <c r="G126" s="129">
        <f t="shared" si="47"/>
        <v>0</v>
      </c>
      <c r="H126" s="53"/>
      <c r="I126" s="950">
        <f t="shared" si="46"/>
        <v>0</v>
      </c>
      <c r="J126" s="951">
        <f t="shared" si="46"/>
        <v>0</v>
      </c>
      <c r="K126" s="951">
        <f t="shared" si="46"/>
        <v>0</v>
      </c>
      <c r="L126" s="951">
        <f t="shared" si="46"/>
        <v>0</v>
      </c>
      <c r="M126" s="951">
        <f t="shared" si="46"/>
        <v>0</v>
      </c>
      <c r="N126" s="951">
        <f t="shared" si="46"/>
        <v>0</v>
      </c>
      <c r="O126" s="952">
        <f t="shared" si="46"/>
        <v>0</v>
      </c>
    </row>
    <row r="127" spans="1:15" ht="12.75" x14ac:dyDescent="0.2">
      <c r="A127" s="938" t="str">
        <f t="shared" si="44"/>
        <v>SHPENZIME KORRENTE</v>
      </c>
      <c r="B127" s="939">
        <f t="shared" si="44"/>
        <v>0</v>
      </c>
      <c r="C127" s="939">
        <f t="shared" si="44"/>
        <v>0</v>
      </c>
      <c r="D127" s="939">
        <f t="shared" si="44"/>
        <v>0</v>
      </c>
      <c r="E127" s="939">
        <f>E88</f>
        <v>0</v>
      </c>
      <c r="F127" s="939">
        <f>F88</f>
        <v>0</v>
      </c>
      <c r="G127" s="940">
        <f>G88</f>
        <v>0</v>
      </c>
      <c r="H127" s="53"/>
      <c r="I127" s="17" t="str">
        <f>I88</f>
        <v>SHUMA E KËRKUAR NETO</v>
      </c>
      <c r="J127" s="18">
        <f t="shared" ref="J127:O127" si="48">B111-J121</f>
        <v>0</v>
      </c>
      <c r="K127" s="18">
        <f t="shared" si="48"/>
        <v>0</v>
      </c>
      <c r="L127" s="18">
        <f t="shared" si="48"/>
        <v>0</v>
      </c>
      <c r="M127" s="18">
        <f t="shared" si="48"/>
        <v>0</v>
      </c>
      <c r="N127" s="18">
        <f t="shared" si="48"/>
        <v>0</v>
      </c>
      <c r="O127" s="18">
        <f t="shared" si="48"/>
        <v>0</v>
      </c>
    </row>
    <row r="128" spans="1:15" ht="12.75" x14ac:dyDescent="0.2">
      <c r="A128" s="124" t="str">
        <f t="shared" si="44"/>
        <v>Pagat</v>
      </c>
      <c r="B128" s="941">
        <f t="shared" si="44"/>
        <v>600</v>
      </c>
      <c r="C128" s="942">
        <f t="shared" si="44"/>
        <v>0</v>
      </c>
      <c r="D128" s="943">
        <f t="shared" si="44"/>
        <v>0</v>
      </c>
      <c r="E128" s="37"/>
      <c r="F128" s="37"/>
      <c r="G128" s="37"/>
      <c r="H128" s="53"/>
      <c r="I128" s="53"/>
      <c r="J128" s="53"/>
      <c r="K128" s="53"/>
      <c r="L128" s="14"/>
      <c r="M128" s="54"/>
    </row>
    <row r="129" spans="1:15" ht="12.75" x14ac:dyDescent="0.2">
      <c r="A129" s="124" t="str">
        <f t="shared" si="44"/>
        <v>Sigurimet Shoqërore</v>
      </c>
      <c r="B129" s="941">
        <f t="shared" si="44"/>
        <v>601</v>
      </c>
      <c r="C129" s="942">
        <f t="shared" si="44"/>
        <v>0</v>
      </c>
      <c r="D129" s="943">
        <f t="shared" si="44"/>
        <v>0</v>
      </c>
      <c r="E129" s="37"/>
      <c r="F129" s="37"/>
      <c r="G129" s="37"/>
      <c r="H129" s="53"/>
    </row>
    <row r="130" spans="1:15" ht="12.75" x14ac:dyDescent="0.2">
      <c r="A130" s="124" t="str">
        <f t="shared" si="44"/>
        <v>Mallra dhe shërbime</v>
      </c>
      <c r="B130" s="941">
        <f t="shared" si="44"/>
        <v>602</v>
      </c>
      <c r="C130" s="942">
        <f t="shared" si="44"/>
        <v>0</v>
      </c>
      <c r="D130" s="943">
        <f t="shared" si="44"/>
        <v>0</v>
      </c>
      <c r="E130" s="37"/>
      <c r="F130" s="37"/>
      <c r="G130" s="37"/>
      <c r="H130" s="53"/>
      <c r="I130" s="252" t="str">
        <f>I91</f>
        <v>Angazhimet</v>
      </c>
      <c r="J130" s="1002" t="str">
        <f>J91</f>
        <v>Vlera Totale për Aktivitet</v>
      </c>
      <c r="K130" s="1003"/>
      <c r="L130" s="1004"/>
      <c r="M130" s="129">
        <f>VLOOKUP($A106,'(C5) Angazhimet'!$A$8:$F$168,4,FALSE)</f>
        <v>0</v>
      </c>
      <c r="N130" s="129">
        <f>VLOOKUP($A106,'(C5) Angazhimet'!$A$8:$F$168,5,FALSE)</f>
        <v>0</v>
      </c>
      <c r="O130" s="129">
        <f>VLOOKUP($A106,'(C5) Angazhimet'!$A$8:$F$168,6,FALSE)</f>
        <v>0</v>
      </c>
    </row>
    <row r="131" spans="1:15" ht="12.75" x14ac:dyDescent="0.2">
      <c r="A131" s="124" t="str">
        <f t="shared" si="44"/>
        <v>Subvencione</v>
      </c>
      <c r="B131" s="941">
        <f t="shared" si="44"/>
        <v>603</v>
      </c>
      <c r="C131" s="942">
        <f t="shared" si="44"/>
        <v>0</v>
      </c>
      <c r="D131" s="943">
        <f t="shared" si="44"/>
        <v>0</v>
      </c>
      <c r="E131" s="37"/>
      <c r="F131" s="37"/>
      <c r="G131" s="37"/>
      <c r="H131" s="53"/>
      <c r="I131" s="318" t="str">
        <f>I92</f>
        <v>Qëllime</v>
      </c>
      <c r="J131" s="1002" t="str">
        <f>J92</f>
        <v>Shpenzimet kapitale</v>
      </c>
      <c r="K131" s="1003"/>
      <c r="L131" s="1004"/>
      <c r="M131" s="128"/>
      <c r="N131" s="128"/>
      <c r="O131" s="132"/>
    </row>
    <row r="132" spans="1:15" ht="12.75" x14ac:dyDescent="0.2">
      <c r="A132" s="124" t="str">
        <f t="shared" si="44"/>
        <v>Të tjera transferta korrente të brendshme</v>
      </c>
      <c r="B132" s="941">
        <f t="shared" si="44"/>
        <v>604</v>
      </c>
      <c r="C132" s="942">
        <f t="shared" si="44"/>
        <v>0</v>
      </c>
      <c r="D132" s="943">
        <f t="shared" si="44"/>
        <v>0</v>
      </c>
      <c r="E132" s="37"/>
      <c r="F132" s="37"/>
      <c r="G132" s="37"/>
      <c r="H132" s="53"/>
      <c r="I132" s="315"/>
      <c r="J132" s="1002" t="str">
        <f>J93</f>
        <v>Mallra dhe shërbime</v>
      </c>
      <c r="K132" s="1003"/>
      <c r="L132" s="1004"/>
      <c r="M132" s="128"/>
      <c r="N132" s="128"/>
      <c r="O132" s="132"/>
    </row>
    <row r="133" spans="1:15" ht="12.75" x14ac:dyDescent="0.2">
      <c r="A133" s="124" t="str">
        <f t="shared" si="44"/>
        <v>Transferta korrente të huaja</v>
      </c>
      <c r="B133" s="941">
        <f t="shared" si="44"/>
        <v>605</v>
      </c>
      <c r="C133" s="942">
        <f t="shared" si="44"/>
        <v>0</v>
      </c>
      <c r="D133" s="943">
        <f t="shared" si="44"/>
        <v>0</v>
      </c>
      <c r="E133" s="37"/>
      <c r="F133" s="37"/>
      <c r="G133" s="37"/>
      <c r="H133" s="53"/>
      <c r="I133" s="315"/>
      <c r="J133" s="1002" t="str">
        <f>J94</f>
        <v>Qëllime të mëtejshme</v>
      </c>
      <c r="K133" s="1003"/>
      <c r="L133" s="1004"/>
      <c r="M133" s="128"/>
      <c r="N133" s="128"/>
      <c r="O133" s="132"/>
    </row>
    <row r="134" spans="1:15" ht="12.75" x14ac:dyDescent="0.2">
      <c r="A134" s="124" t="str">
        <f t="shared" si="44"/>
        <v>Transferta për Buxhetet Familiare dhe Individët</v>
      </c>
      <c r="B134" s="941">
        <f t="shared" si="44"/>
        <v>606</v>
      </c>
      <c r="C134" s="942">
        <f t="shared" si="44"/>
        <v>0</v>
      </c>
      <c r="D134" s="943">
        <f t="shared" si="44"/>
        <v>0</v>
      </c>
      <c r="E134" s="37"/>
      <c r="F134" s="37"/>
      <c r="G134" s="37"/>
      <c r="H134" s="53"/>
      <c r="I134" s="315"/>
      <c r="J134" s="998"/>
      <c r="K134" s="998"/>
      <c r="L134" s="998"/>
      <c r="M134" s="344" t="str">
        <f>IF(SUM(M131:M133)=M130,"OK","STOP")</f>
        <v>OK</v>
      </c>
      <c r="N134" s="344" t="str">
        <f>IF(SUM(N131:N133)=N130,"OK","STOP")</f>
        <v>OK</v>
      </c>
      <c r="O134" s="344" t="str">
        <f>IF(SUM(O131:O133)=O130,"OK","STOP")</f>
        <v>OK</v>
      </c>
    </row>
    <row r="135" spans="1:15" ht="12.75" x14ac:dyDescent="0.2">
      <c r="A135" s="648" t="str">
        <f t="shared" si="44"/>
        <v>Shpenzimet kapitale</v>
      </c>
      <c r="B135" s="968" t="str">
        <f t="shared" si="44"/>
        <v>230 / 231</v>
      </c>
      <c r="C135" s="969">
        <f t="shared" si="44"/>
        <v>0</v>
      </c>
      <c r="D135" s="970">
        <f t="shared" si="44"/>
        <v>0</v>
      </c>
      <c r="E135" s="129"/>
      <c r="F135" s="129"/>
      <c r="G135" s="129"/>
      <c r="H135" s="53"/>
      <c r="I135" s="421" t="str">
        <f>I96</f>
        <v>Shpjegimet teknike</v>
      </c>
      <c r="J135" s="10"/>
      <c r="K135" s="10"/>
      <c r="L135" s="10"/>
      <c r="M135" s="10"/>
      <c r="N135" s="10"/>
      <c r="O135" s="10"/>
    </row>
    <row r="136" spans="1:15" ht="12.75" x14ac:dyDescent="0.2">
      <c r="A136" s="124" t="str">
        <f t="shared" si="44"/>
        <v>Rezerva</v>
      </c>
      <c r="B136" s="941">
        <f t="shared" si="44"/>
        <v>609</v>
      </c>
      <c r="C136" s="942">
        <f t="shared" si="44"/>
        <v>0</v>
      </c>
      <c r="D136" s="943">
        <f t="shared" si="44"/>
        <v>0</v>
      </c>
      <c r="E136" s="37"/>
      <c r="F136" s="37"/>
      <c r="G136" s="37"/>
      <c r="H136" s="53"/>
      <c r="I136" s="419">
        <f>M109</f>
        <v>2022</v>
      </c>
      <c r="J136" s="983"/>
      <c r="K136" s="984"/>
      <c r="L136" s="984"/>
      <c r="M136" s="984"/>
      <c r="N136" s="984"/>
      <c r="O136" s="985"/>
    </row>
    <row r="137" spans="1:15" ht="12.75" x14ac:dyDescent="0.2">
      <c r="A137" s="124" t="str">
        <f t="shared" si="44"/>
        <v>Interesa per kredi direkte ose bono</v>
      </c>
      <c r="B137" s="971">
        <f t="shared" si="44"/>
        <v>650</v>
      </c>
      <c r="C137" s="972">
        <f t="shared" si="44"/>
        <v>0</v>
      </c>
      <c r="D137" s="973">
        <f t="shared" si="44"/>
        <v>0</v>
      </c>
      <c r="E137" s="37"/>
      <c r="F137" s="37"/>
      <c r="G137" s="37"/>
      <c r="H137" s="53"/>
      <c r="I137" s="420"/>
      <c r="J137" s="986"/>
      <c r="K137" s="987"/>
      <c r="L137" s="987"/>
      <c r="M137" s="987"/>
      <c r="N137" s="987"/>
      <c r="O137" s="988"/>
    </row>
    <row r="138" spans="1:15" ht="12.75" x14ac:dyDescent="0.2">
      <c r="A138" s="252" t="str">
        <f>A99</f>
        <v>Të tjera</v>
      </c>
      <c r="B138" s="941" t="str">
        <f>B99</f>
        <v>69 / ?</v>
      </c>
      <c r="C138" s="942">
        <f>C99</f>
        <v>0</v>
      </c>
      <c r="D138" s="439" t="str">
        <f>IF(OR(E138&lt;0,F138&lt;0,G138&lt;0),"STOP","OK!")</f>
        <v>OK!</v>
      </c>
      <c r="E138" s="130">
        <f>-E126+E111-(SUM(E128:E137))</f>
        <v>0</v>
      </c>
      <c r="F138" s="308">
        <f t="shared" ref="F138:G138" si="49">-F126+F111-(SUM(F128:F137))</f>
        <v>0</v>
      </c>
      <c r="G138" s="308">
        <f t="shared" si="49"/>
        <v>0</v>
      </c>
      <c r="H138" s="53"/>
      <c r="I138" s="419">
        <f>N109</f>
        <v>2023</v>
      </c>
      <c r="J138" s="983"/>
      <c r="K138" s="984"/>
      <c r="L138" s="984"/>
      <c r="M138" s="984"/>
      <c r="N138" s="984"/>
      <c r="O138" s="985"/>
    </row>
    <row r="139" spans="1:15" ht="12.75" x14ac:dyDescent="0.2">
      <c r="A139" s="124" t="str">
        <f>A100</f>
        <v>SHPENZIME KORRENTE</v>
      </c>
      <c r="B139" s="974"/>
      <c r="C139" s="975"/>
      <c r="D139" s="976"/>
      <c r="E139" s="129">
        <f>SUM(E128:E138)</f>
        <v>0</v>
      </c>
      <c r="F139" s="129">
        <f t="shared" ref="F139:G139" si="50">SUM(F128:F138)</f>
        <v>0</v>
      </c>
      <c r="G139" s="129">
        <f t="shared" si="50"/>
        <v>0</v>
      </c>
      <c r="H139" s="53"/>
      <c r="I139" s="420"/>
      <c r="J139" s="989"/>
      <c r="K139" s="990"/>
      <c r="L139" s="990"/>
      <c r="M139" s="990"/>
      <c r="N139" s="990"/>
      <c r="O139" s="991"/>
    </row>
    <row r="140" spans="1:15" ht="12.75" x14ac:dyDescent="0.2">
      <c r="A140" s="125"/>
      <c r="B140" s="210"/>
      <c r="C140" s="126"/>
      <c r="D140" s="126"/>
      <c r="E140" s="10"/>
      <c r="F140" s="10"/>
      <c r="G140" s="133"/>
      <c r="H140" s="53"/>
      <c r="I140" s="419">
        <f>O109</f>
        <v>2024</v>
      </c>
      <c r="J140" s="983"/>
      <c r="K140" s="984"/>
      <c r="L140" s="984"/>
      <c r="M140" s="984"/>
      <c r="N140" s="984"/>
      <c r="O140" s="985"/>
    </row>
    <row r="141" spans="1:15" ht="12.75" x14ac:dyDescent="0.2">
      <c r="A141" s="137" t="str">
        <f>A102</f>
        <v>SHPENZIME TË PRITSHME</v>
      </c>
      <c r="B141" s="34">
        <f>B111</f>
        <v>0</v>
      </c>
      <c r="C141" s="34">
        <f t="shared" ref="C141:D141" si="51">C111</f>
        <v>0</v>
      </c>
      <c r="D141" s="34">
        <f t="shared" si="51"/>
        <v>0</v>
      </c>
      <c r="E141" s="129">
        <f>E126+E139</f>
        <v>0</v>
      </c>
      <c r="F141" s="129">
        <f>F126+F139</f>
        <v>0</v>
      </c>
      <c r="G141" s="129">
        <f t="shared" ref="G141" si="52">G126+G139</f>
        <v>0</v>
      </c>
      <c r="H141" s="53"/>
      <c r="I141" s="420"/>
      <c r="J141" s="989"/>
      <c r="K141" s="990"/>
      <c r="L141" s="990"/>
      <c r="M141" s="990"/>
      <c r="N141" s="990"/>
      <c r="O141" s="991"/>
    </row>
    <row r="144" spans="1:15" ht="17.25" customHeight="1" x14ac:dyDescent="0.2">
      <c r="A144" s="213" t="str">
        <f t="shared" ref="A144:O144" si="53">A66</f>
        <v>Nënfunksioni 17</v>
      </c>
      <c r="B144" s="937" t="str">
        <f t="shared" si="53"/>
        <v>064 Ndriçimi i rrugëve</v>
      </c>
      <c r="C144" s="937">
        <f t="shared" si="53"/>
        <v>0</v>
      </c>
      <c r="D144" s="937">
        <f t="shared" si="53"/>
        <v>0</v>
      </c>
      <c r="E144" s="937">
        <f t="shared" si="53"/>
        <v>0</v>
      </c>
      <c r="F144" s="937">
        <f t="shared" si="53"/>
        <v>0</v>
      </c>
      <c r="G144" s="937">
        <f t="shared" si="53"/>
        <v>0</v>
      </c>
      <c r="H144" s="937">
        <f t="shared" si="53"/>
        <v>0</v>
      </c>
      <c r="I144" s="937">
        <f t="shared" si="53"/>
        <v>0</v>
      </c>
      <c r="J144" s="937">
        <f t="shared" si="53"/>
        <v>0</v>
      </c>
      <c r="K144" s="937">
        <f t="shared" si="53"/>
        <v>0</v>
      </c>
      <c r="L144" s="937">
        <f t="shared" si="53"/>
        <v>0</v>
      </c>
      <c r="M144" s="937">
        <f t="shared" si="53"/>
        <v>0</v>
      </c>
      <c r="N144" s="937">
        <f t="shared" si="53"/>
        <v>0</v>
      </c>
      <c r="O144" s="937">
        <f t="shared" si="53"/>
        <v>0</v>
      </c>
    </row>
    <row r="145" spans="1:15" ht="17.25" customHeight="1" x14ac:dyDescent="0.2">
      <c r="A145" s="276" t="str">
        <f>A8</f>
        <v>Programi 17c</v>
      </c>
      <c r="B145" s="937">
        <f>C8</f>
        <v>0</v>
      </c>
      <c r="C145" s="937" t="e">
        <f>#REF!</f>
        <v>#REF!</v>
      </c>
      <c r="D145" s="937" t="e">
        <f>#REF!</f>
        <v>#REF!</v>
      </c>
      <c r="E145" s="937" t="e">
        <f>#REF!</f>
        <v>#REF!</v>
      </c>
      <c r="F145" s="937" t="e">
        <f>#REF!</f>
        <v>#REF!</v>
      </c>
      <c r="G145" s="937" t="e">
        <f>#REF!</f>
        <v>#REF!</v>
      </c>
      <c r="H145" s="937" t="e">
        <f>#REF!</f>
        <v>#REF!</v>
      </c>
      <c r="I145" s="937" t="e">
        <f>#REF!</f>
        <v>#REF!</v>
      </c>
      <c r="J145" s="937" t="e">
        <f>#REF!</f>
        <v>#REF!</v>
      </c>
      <c r="K145" s="937" t="e">
        <f>#REF!</f>
        <v>#REF!</v>
      </c>
      <c r="L145" s="937" t="e">
        <f>#REF!</f>
        <v>#REF!</v>
      </c>
      <c r="M145" s="937" t="e">
        <f>#REF!</f>
        <v>#REF!</v>
      </c>
      <c r="N145" s="937" t="e">
        <f>#REF!</f>
        <v>#REF!</v>
      </c>
      <c r="O145" s="937" t="e">
        <f>#REF!</f>
        <v>#REF!</v>
      </c>
    </row>
    <row r="146" spans="1:15" ht="17.25" customHeight="1" x14ac:dyDescent="0.2">
      <c r="A146" s="646">
        <f>'(B3) Struktura Funksionale'!B91</f>
        <v>0</v>
      </c>
      <c r="B146" s="568"/>
      <c r="C146" s="568"/>
      <c r="D146" s="568"/>
      <c r="E146" s="568"/>
      <c r="F146" s="568"/>
      <c r="G146" s="569"/>
      <c r="H146" s="570"/>
      <c r="I146" s="571"/>
      <c r="J146" s="568"/>
      <c r="K146" s="568"/>
      <c r="L146" s="568"/>
      <c r="M146" s="568"/>
      <c r="N146" s="568"/>
      <c r="O146" s="569"/>
    </row>
    <row r="147" spans="1:15" ht="22.5" customHeight="1" x14ac:dyDescent="0.2">
      <c r="A147" s="933" t="str">
        <f t="shared" ref="A147:G147" si="54">A69</f>
        <v>SHPENZIME TË PRITSHME</v>
      </c>
      <c r="B147" s="934">
        <f t="shared" si="54"/>
        <v>0</v>
      </c>
      <c r="C147" s="934">
        <f t="shared" si="54"/>
        <v>0</v>
      </c>
      <c r="D147" s="934">
        <f t="shared" si="54"/>
        <v>0</v>
      </c>
      <c r="E147" s="934">
        <f t="shared" si="54"/>
        <v>0</v>
      </c>
      <c r="F147" s="934">
        <f t="shared" si="54"/>
        <v>0</v>
      </c>
      <c r="G147" s="954">
        <f t="shared" si="54"/>
        <v>0</v>
      </c>
      <c r="H147" s="131"/>
      <c r="I147" s="955" t="str">
        <f t="shared" ref="I147:O147" si="55">I69</f>
        <v xml:space="preserve">TË ARDHURAT E PRITSHME </v>
      </c>
      <c r="J147" s="934">
        <f t="shared" si="55"/>
        <v>0</v>
      </c>
      <c r="K147" s="934">
        <f t="shared" si="55"/>
        <v>0</v>
      </c>
      <c r="L147" s="934">
        <f t="shared" si="55"/>
        <v>0</v>
      </c>
      <c r="M147" s="934">
        <f t="shared" si="55"/>
        <v>0</v>
      </c>
      <c r="N147" s="934">
        <f t="shared" si="55"/>
        <v>0</v>
      </c>
      <c r="O147" s="954">
        <f t="shared" si="55"/>
        <v>0</v>
      </c>
    </row>
    <row r="148" spans="1:15" ht="20.25" customHeight="1" x14ac:dyDescent="0.2">
      <c r="A148" s="211"/>
      <c r="B148" s="417">
        <f t="shared" ref="B148:G148" si="56">B70</f>
        <v>2019</v>
      </c>
      <c r="C148" s="417">
        <f t="shared" si="56"/>
        <v>2020</v>
      </c>
      <c r="D148" s="417">
        <f t="shared" si="56"/>
        <v>2021</v>
      </c>
      <c r="E148" s="251">
        <f t="shared" si="56"/>
        <v>2022</v>
      </c>
      <c r="F148" s="251">
        <f t="shared" si="56"/>
        <v>2023</v>
      </c>
      <c r="G148" s="251">
        <f t="shared" si="56"/>
        <v>2024</v>
      </c>
      <c r="H148" s="212"/>
      <c r="I148" s="307"/>
      <c r="J148" s="249">
        <f t="shared" ref="J148:O148" si="57">J70</f>
        <v>2019</v>
      </c>
      <c r="K148" s="249">
        <f t="shared" si="57"/>
        <v>2020</v>
      </c>
      <c r="L148" s="249">
        <f t="shared" si="57"/>
        <v>2021</v>
      </c>
      <c r="M148" s="250">
        <f t="shared" si="57"/>
        <v>2022</v>
      </c>
      <c r="N148" s="250">
        <f t="shared" si="57"/>
        <v>2023</v>
      </c>
      <c r="O148" s="250">
        <f t="shared" si="57"/>
        <v>2024</v>
      </c>
    </row>
    <row r="149" spans="1:15" ht="12.75" x14ac:dyDescent="0.2">
      <c r="A149" s="423"/>
      <c r="B149" s="427"/>
      <c r="C149" s="428"/>
      <c r="D149" s="426"/>
      <c r="E149" s="349"/>
      <c r="F149" s="349"/>
      <c r="G149" s="350"/>
      <c r="H149" s="131"/>
      <c r="I149" s="423"/>
      <c r="J149" s="349"/>
      <c r="K149" s="349"/>
      <c r="L149" s="349"/>
      <c r="M149" s="349"/>
      <c r="N149" s="349"/>
      <c r="O149" s="350"/>
    </row>
    <row r="150" spans="1:15" ht="12.75" x14ac:dyDescent="0.2">
      <c r="A150" s="137" t="str">
        <f>A72</f>
        <v>SHPENZIME TË PRITSHME</v>
      </c>
      <c r="B150" s="34">
        <f>VLOOKUP(A145,'(C1) Shpenzimet vitet e kaluara'!A$9:O$177,5,FALSE)</f>
        <v>0</v>
      </c>
      <c r="C150" s="34">
        <f>VLOOKUP(A145,'(C1) Shpenzimet vitet e kaluara'!A$9:O$177,9,FALSE)</f>
        <v>0</v>
      </c>
      <c r="D150" s="34">
        <f>VLOOKUP(A145,'(C1) Shpenzimet vitet e kaluara'!A$9:O$177,13,FALSE)</f>
        <v>0</v>
      </c>
      <c r="E150" s="37"/>
      <c r="F150" s="37"/>
      <c r="G150" s="37"/>
      <c r="I150" s="938" t="str">
        <f t="shared" ref="I150:O150" si="58">I72</f>
        <v>VLERËSIM I ARDHURAVE NGA TARIFAT</v>
      </c>
      <c r="J150" s="939">
        <f t="shared" si="58"/>
        <v>0</v>
      </c>
      <c r="K150" s="939">
        <f t="shared" si="58"/>
        <v>0</v>
      </c>
      <c r="L150" s="939">
        <f t="shared" si="58"/>
        <v>0</v>
      </c>
      <c r="M150" s="939">
        <f t="shared" si="58"/>
        <v>0</v>
      </c>
      <c r="N150" s="939">
        <f t="shared" si="58"/>
        <v>0</v>
      </c>
      <c r="O150" s="940">
        <f t="shared" si="58"/>
        <v>0</v>
      </c>
    </row>
    <row r="151" spans="1:15" ht="12.75" x14ac:dyDescent="0.2">
      <c r="A151" s="125"/>
      <c r="B151" s="210"/>
      <c r="C151" s="126"/>
      <c r="D151" s="126"/>
      <c r="E151" s="10"/>
      <c r="F151" s="10"/>
      <c r="G151" s="133"/>
      <c r="I151" s="137" t="str">
        <f>I73</f>
        <v>VLERËSIM I ARDHURAVE NGA TARIFAT</v>
      </c>
      <c r="J151" s="35">
        <f>VLOOKUP($A145,'(C1) Shpenzimet vitet e kaluara'!$A$9:$O$177,6,FALSE)</f>
        <v>0</v>
      </c>
      <c r="K151" s="35">
        <f>VLOOKUP($A145,'(C1) Shpenzimet vitet e kaluara'!$A$9:$O$177,10,FALSE)</f>
        <v>0</v>
      </c>
      <c r="L151" s="35">
        <f>VLOOKUP($A145,'(C1) Shpenzimet vitet e kaluara'!$A$9:$O$177,14,FALSE)</f>
        <v>0</v>
      </c>
      <c r="M151" s="37"/>
      <c r="N151" s="37"/>
      <c r="O151" s="37"/>
    </row>
    <row r="152" spans="1:15" ht="12.75" x14ac:dyDescent="0.2">
      <c r="A152" s="944" t="str">
        <f t="shared" ref="A152:G153" si="59">A74</f>
        <v>SHPENZIME TË PRITSHME</v>
      </c>
      <c r="B152" s="945">
        <f t="shared" si="59"/>
        <v>0</v>
      </c>
      <c r="C152" s="945">
        <f t="shared" si="59"/>
        <v>0</v>
      </c>
      <c r="D152" s="945">
        <f t="shared" si="59"/>
        <v>0</v>
      </c>
      <c r="E152" s="945">
        <f t="shared" si="59"/>
        <v>0</v>
      </c>
      <c r="F152" s="945">
        <f t="shared" si="59"/>
        <v>0</v>
      </c>
      <c r="G152" s="946">
        <f t="shared" si="59"/>
        <v>0</v>
      </c>
      <c r="H152" s="10"/>
    </row>
    <row r="153" spans="1:15" ht="12.75" x14ac:dyDescent="0.2">
      <c r="A153" s="938" t="str">
        <f t="shared" si="59"/>
        <v>KOSTO DIREKTE PËR PROJEKTET DHE SHPENZIMET KAPITALE</v>
      </c>
      <c r="B153" s="939">
        <f t="shared" si="59"/>
        <v>0</v>
      </c>
      <c r="C153" s="939">
        <f t="shared" si="59"/>
        <v>0</v>
      </c>
      <c r="D153" s="939">
        <f t="shared" si="59"/>
        <v>0</v>
      </c>
      <c r="E153" s="939">
        <f t="shared" si="59"/>
        <v>0</v>
      </c>
      <c r="F153" s="939">
        <f t="shared" si="59"/>
        <v>0</v>
      </c>
      <c r="G153" s="940">
        <f t="shared" si="59"/>
        <v>0</v>
      </c>
      <c r="H153" s="31"/>
      <c r="I153" s="938" t="str">
        <f t="shared" ref="I153:I158" si="60">I75</f>
        <v>VLERËSIMI I TË ARDHURAVE ME DESTINACION</v>
      </c>
      <c r="J153" s="939"/>
      <c r="K153" s="939"/>
      <c r="L153" s="939"/>
      <c r="M153" s="939"/>
      <c r="N153" s="939"/>
      <c r="O153" s="940"/>
    </row>
    <row r="154" spans="1:15" ht="12.75" x14ac:dyDescent="0.2">
      <c r="A154" s="124" t="str">
        <f t="shared" ref="A154:D176" si="61">A76</f>
        <v>Pagat</v>
      </c>
      <c r="B154" s="941">
        <f t="shared" si="61"/>
        <v>600</v>
      </c>
      <c r="C154" s="942">
        <f t="shared" si="61"/>
        <v>0</v>
      </c>
      <c r="D154" s="943">
        <f t="shared" si="61"/>
        <v>0</v>
      </c>
      <c r="E154" s="129"/>
      <c r="F154" s="129"/>
      <c r="G154" s="129"/>
      <c r="H154" s="31"/>
      <c r="I154" s="390" t="str">
        <f t="shared" si="60"/>
        <v>Transferta e kushtëzuar</v>
      </c>
      <c r="J154" s="387"/>
      <c r="K154" s="389"/>
      <c r="L154" s="388"/>
      <c r="M154" s="128"/>
      <c r="N154" s="128"/>
      <c r="O154" s="132"/>
    </row>
    <row r="155" spans="1:15" ht="12.75" x14ac:dyDescent="0.2">
      <c r="A155" s="124" t="str">
        <f t="shared" si="61"/>
        <v>Sigurimet Shoqërore</v>
      </c>
      <c r="B155" s="941">
        <f t="shared" si="61"/>
        <v>601</v>
      </c>
      <c r="C155" s="942">
        <f t="shared" si="61"/>
        <v>0</v>
      </c>
      <c r="D155" s="943">
        <f t="shared" si="61"/>
        <v>0</v>
      </c>
      <c r="E155" s="129"/>
      <c r="F155" s="129"/>
      <c r="G155" s="129"/>
      <c r="H155" s="31"/>
      <c r="I155" s="390" t="str">
        <f t="shared" si="60"/>
        <v>Trasferta Specifike</v>
      </c>
      <c r="J155" s="387"/>
      <c r="K155" s="389"/>
      <c r="L155" s="388"/>
      <c r="M155" s="128"/>
      <c r="N155" s="128"/>
      <c r="O155" s="132"/>
    </row>
    <row r="156" spans="1:15" ht="12.75" x14ac:dyDescent="0.2">
      <c r="A156" s="124" t="str">
        <f t="shared" si="61"/>
        <v>Mallra dhe shërbime</v>
      </c>
      <c r="B156" s="941">
        <f t="shared" si="61"/>
        <v>602</v>
      </c>
      <c r="C156" s="942">
        <f t="shared" si="61"/>
        <v>0</v>
      </c>
      <c r="D156" s="943">
        <f t="shared" si="61"/>
        <v>0</v>
      </c>
      <c r="E156" s="129"/>
      <c r="F156" s="129"/>
      <c r="G156" s="129"/>
      <c r="H156" s="53"/>
      <c r="I156" s="390" t="str">
        <f t="shared" si="60"/>
        <v>Trashëgimi me destinacion</v>
      </c>
      <c r="J156" s="387"/>
      <c r="K156" s="389"/>
      <c r="L156" s="388"/>
      <c r="M156" s="302">
        <f>VLOOKUP($A145,'(C4) Trashëgimi me destinacion'!$A$8:$F$168,4,FALSE)</f>
        <v>0</v>
      </c>
      <c r="N156" s="548">
        <f>VLOOKUP($A145,'(C4) Trashëgimi me destinacion'!$A$8:$F$168,5,FALSE)</f>
        <v>0</v>
      </c>
      <c r="O156" s="548">
        <f>VLOOKUP($A145,'(C4) Trashëgimi me destinacion'!$A$8:$F$168,6,FALSE)</f>
        <v>0</v>
      </c>
    </row>
    <row r="157" spans="1:15" ht="12.75" x14ac:dyDescent="0.2">
      <c r="A157" s="124" t="str">
        <f t="shared" si="61"/>
        <v>Subvencione</v>
      </c>
      <c r="B157" s="941">
        <f t="shared" si="61"/>
        <v>603</v>
      </c>
      <c r="C157" s="942">
        <f t="shared" si="61"/>
        <v>0</v>
      </c>
      <c r="D157" s="943">
        <f t="shared" si="61"/>
        <v>0</v>
      </c>
      <c r="E157" s="129"/>
      <c r="F157" s="129"/>
      <c r="G157" s="129"/>
      <c r="H157" s="8"/>
      <c r="I157" s="390" t="str">
        <f t="shared" si="60"/>
        <v>Burime të tjera (përfshirë gjobat)</v>
      </c>
      <c r="J157" s="387"/>
      <c r="K157" s="389"/>
      <c r="L157" s="388"/>
      <c r="M157" s="128"/>
      <c r="N157" s="128"/>
      <c r="O157" s="132"/>
    </row>
    <row r="158" spans="1:15" ht="12.75" x14ac:dyDescent="0.2">
      <c r="A158" s="124" t="str">
        <f t="shared" si="61"/>
        <v>Të tjera transferta korrente të brendshme</v>
      </c>
      <c r="B158" s="941">
        <f t="shared" si="61"/>
        <v>604</v>
      </c>
      <c r="C158" s="942">
        <f t="shared" si="61"/>
        <v>0</v>
      </c>
      <c r="D158" s="943">
        <f t="shared" si="61"/>
        <v>0</v>
      </c>
      <c r="E158" s="129"/>
      <c r="F158" s="129"/>
      <c r="G158" s="129"/>
      <c r="H158" s="53"/>
      <c r="I158" s="390" t="str">
        <f t="shared" si="60"/>
        <v>VLERËSIMI I TË ARDHURAVE ME DESTINACION</v>
      </c>
      <c r="J158" s="35">
        <f>VLOOKUP($A145,'(C1) Shpenzimet vitet e kaluara'!$A$9:$O$177,7,FALSE)</f>
        <v>0</v>
      </c>
      <c r="K158" s="35">
        <f>VLOOKUP($A145,'(C1) Shpenzimet vitet e kaluara'!$A$9:$O$177,11,FALSE)</f>
        <v>0</v>
      </c>
      <c r="L158" s="35">
        <f>VLOOKUP($A145,'(C1) Shpenzimet vitet e kaluara'!$A$9:$O$177,15,FALSE)</f>
        <v>0</v>
      </c>
      <c r="M158" s="129">
        <f>SUM(M154:M157)</f>
        <v>0</v>
      </c>
      <c r="N158" s="129">
        <f t="shared" ref="N158:O158" si="62">SUM(N154:N157)</f>
        <v>0</v>
      </c>
      <c r="O158" s="129">
        <f t="shared" si="62"/>
        <v>0</v>
      </c>
    </row>
    <row r="159" spans="1:15" ht="12.75" x14ac:dyDescent="0.2">
      <c r="A159" s="124" t="str">
        <f t="shared" si="61"/>
        <v>Transferta korrente të huaja</v>
      </c>
      <c r="B159" s="941">
        <f t="shared" si="61"/>
        <v>605</v>
      </c>
      <c r="C159" s="942">
        <f t="shared" si="61"/>
        <v>0</v>
      </c>
      <c r="D159" s="943">
        <f t="shared" si="61"/>
        <v>0</v>
      </c>
      <c r="E159" s="129"/>
      <c r="F159" s="129"/>
      <c r="G159" s="129"/>
      <c r="H159" s="53"/>
    </row>
    <row r="160" spans="1:15" ht="12.75" x14ac:dyDescent="0.2">
      <c r="A160" s="124" t="str">
        <f t="shared" si="61"/>
        <v>Transferta për Buxhetet Familiare dhe Individët</v>
      </c>
      <c r="B160" s="941">
        <f t="shared" si="61"/>
        <v>606</v>
      </c>
      <c r="C160" s="942">
        <f t="shared" si="61"/>
        <v>0</v>
      </c>
      <c r="D160" s="943">
        <f t="shared" si="61"/>
        <v>0</v>
      </c>
      <c r="E160" s="129"/>
      <c r="F160" s="129"/>
      <c r="G160" s="129"/>
      <c r="H160" s="53"/>
      <c r="I160" s="137" t="str">
        <f>I82</f>
        <v xml:space="preserve">TË ARDHURAT E PRITSHME </v>
      </c>
      <c r="J160" s="34">
        <f>J151+J158</f>
        <v>0</v>
      </c>
      <c r="K160" s="34">
        <f>K151+K158</f>
        <v>0</v>
      </c>
      <c r="L160" s="34">
        <f>L151+L158</f>
        <v>0</v>
      </c>
      <c r="M160" s="129">
        <f>M158+M151</f>
        <v>0</v>
      </c>
      <c r="N160" s="129">
        <f>N158+N151</f>
        <v>0</v>
      </c>
      <c r="O160" s="129">
        <f>O158+O151</f>
        <v>0</v>
      </c>
    </row>
    <row r="161" spans="1:15" ht="12.75" x14ac:dyDescent="0.2">
      <c r="A161" s="124" t="str">
        <f t="shared" si="61"/>
        <v>Shpenzimet kapitale</v>
      </c>
      <c r="B161" s="941" t="str">
        <f t="shared" si="61"/>
        <v>230 / 231</v>
      </c>
      <c r="C161" s="942">
        <f t="shared" si="61"/>
        <v>0</v>
      </c>
      <c r="D161" s="943">
        <f t="shared" si="61"/>
        <v>0</v>
      </c>
      <c r="E161" s="37"/>
      <c r="F161" s="37"/>
      <c r="G161" s="37"/>
      <c r="H161" s="53"/>
    </row>
    <row r="162" spans="1:15" ht="12.75" x14ac:dyDescent="0.2">
      <c r="A162" s="124" t="str">
        <f t="shared" si="61"/>
        <v>Rezerva</v>
      </c>
      <c r="B162" s="941">
        <f t="shared" si="61"/>
        <v>609</v>
      </c>
      <c r="C162" s="942">
        <f t="shared" si="61"/>
        <v>0</v>
      </c>
      <c r="D162" s="943">
        <f t="shared" si="61"/>
        <v>0</v>
      </c>
      <c r="E162" s="129"/>
      <c r="F162" s="129"/>
      <c r="G162" s="129"/>
      <c r="H162" s="53"/>
    </row>
    <row r="163" spans="1:15" ht="12.75" x14ac:dyDescent="0.2">
      <c r="A163" s="124" t="str">
        <f t="shared" si="61"/>
        <v>Interesa per kredi direkte ose bono</v>
      </c>
      <c r="B163" s="941">
        <f t="shared" si="61"/>
        <v>650</v>
      </c>
      <c r="C163" s="942">
        <f t="shared" si="61"/>
        <v>0</v>
      </c>
      <c r="D163" s="943">
        <f t="shared" si="61"/>
        <v>0</v>
      </c>
      <c r="E163" s="129"/>
      <c r="F163" s="129"/>
      <c r="G163" s="129"/>
      <c r="H163" s="53"/>
    </row>
    <row r="164" spans="1:15" ht="12.75" x14ac:dyDescent="0.2">
      <c r="A164" s="124" t="str">
        <f t="shared" si="61"/>
        <v>Të tjera</v>
      </c>
      <c r="B164" s="941" t="str">
        <f t="shared" si="61"/>
        <v>69 / ?</v>
      </c>
      <c r="C164" s="942">
        <f t="shared" si="61"/>
        <v>0</v>
      </c>
      <c r="D164" s="943">
        <f t="shared" si="61"/>
        <v>0</v>
      </c>
      <c r="E164" s="129"/>
      <c r="F164" s="129"/>
      <c r="G164" s="129"/>
      <c r="H164" s="53"/>
      <c r="I164" s="947" t="str">
        <f t="shared" ref="I164:O165" si="63">I86</f>
        <v>SHUMA E KËRKUAR NETO</v>
      </c>
      <c r="J164" s="948">
        <f t="shared" si="63"/>
        <v>0</v>
      </c>
      <c r="K164" s="948">
        <f t="shared" si="63"/>
        <v>0</v>
      </c>
      <c r="L164" s="948">
        <f t="shared" si="63"/>
        <v>0</v>
      </c>
      <c r="M164" s="948">
        <f t="shared" si="63"/>
        <v>0</v>
      </c>
      <c r="N164" s="948">
        <f t="shared" si="63"/>
        <v>0</v>
      </c>
      <c r="O164" s="949">
        <f t="shared" si="63"/>
        <v>0</v>
      </c>
    </row>
    <row r="165" spans="1:15" ht="12.75" customHeight="1" x14ac:dyDescent="0.2">
      <c r="A165" s="306" t="str">
        <f t="shared" si="61"/>
        <v>KOSTO DIREKTE PËR PROJEKTET DHE SHPENZIMET KAPITALE</v>
      </c>
      <c r="B165" s="941">
        <f t="shared" si="61"/>
        <v>0</v>
      </c>
      <c r="C165" s="942">
        <f t="shared" si="61"/>
        <v>0</v>
      </c>
      <c r="D165" s="943">
        <f t="shared" si="61"/>
        <v>0</v>
      </c>
      <c r="E165" s="129">
        <f>SUM(E154:E164)</f>
        <v>0</v>
      </c>
      <c r="F165" s="129">
        <f t="shared" ref="F165:G165" si="64">SUM(F154:F164)</f>
        <v>0</v>
      </c>
      <c r="G165" s="129">
        <f t="shared" si="64"/>
        <v>0</v>
      </c>
      <c r="H165" s="53"/>
      <c r="I165" s="950">
        <f t="shared" si="63"/>
        <v>0</v>
      </c>
      <c r="J165" s="951">
        <f t="shared" si="63"/>
        <v>0</v>
      </c>
      <c r="K165" s="951">
        <f t="shared" si="63"/>
        <v>0</v>
      </c>
      <c r="L165" s="951">
        <f t="shared" si="63"/>
        <v>0</v>
      </c>
      <c r="M165" s="951">
        <f t="shared" si="63"/>
        <v>0</v>
      </c>
      <c r="N165" s="951">
        <f t="shared" si="63"/>
        <v>0</v>
      </c>
      <c r="O165" s="952">
        <f t="shared" si="63"/>
        <v>0</v>
      </c>
    </row>
    <row r="166" spans="1:15" ht="12.75" x14ac:dyDescent="0.2">
      <c r="A166" s="938" t="str">
        <f t="shared" si="61"/>
        <v>SHPENZIME KORRENTE</v>
      </c>
      <c r="B166" s="939">
        <f t="shared" si="61"/>
        <v>0</v>
      </c>
      <c r="C166" s="939">
        <f t="shared" si="61"/>
        <v>0</v>
      </c>
      <c r="D166" s="939">
        <f t="shared" si="61"/>
        <v>0</v>
      </c>
      <c r="E166" s="939">
        <f>E88</f>
        <v>0</v>
      </c>
      <c r="F166" s="939">
        <f>F88</f>
        <v>0</v>
      </c>
      <c r="G166" s="940">
        <f>G88</f>
        <v>0</v>
      </c>
      <c r="H166" s="53"/>
      <c r="I166" s="17" t="str">
        <f>I88</f>
        <v>SHUMA E KËRKUAR NETO</v>
      </c>
      <c r="J166" s="18">
        <f t="shared" ref="J166:O166" si="65">B150-J160</f>
        <v>0</v>
      </c>
      <c r="K166" s="18">
        <f t="shared" si="65"/>
        <v>0</v>
      </c>
      <c r="L166" s="18">
        <f t="shared" si="65"/>
        <v>0</v>
      </c>
      <c r="M166" s="18">
        <f t="shared" si="65"/>
        <v>0</v>
      </c>
      <c r="N166" s="18">
        <f t="shared" si="65"/>
        <v>0</v>
      </c>
      <c r="O166" s="18">
        <f t="shared" si="65"/>
        <v>0</v>
      </c>
    </row>
    <row r="167" spans="1:15" ht="12.75" x14ac:dyDescent="0.2">
      <c r="A167" s="124" t="str">
        <f t="shared" si="61"/>
        <v>Pagat</v>
      </c>
      <c r="B167" s="941">
        <f t="shared" si="61"/>
        <v>600</v>
      </c>
      <c r="C167" s="942">
        <f t="shared" si="61"/>
        <v>0</v>
      </c>
      <c r="D167" s="943">
        <f t="shared" si="61"/>
        <v>0</v>
      </c>
      <c r="E167" s="37"/>
      <c r="F167" s="37"/>
      <c r="G167" s="37"/>
      <c r="H167" s="53"/>
      <c r="I167" s="53"/>
      <c r="J167" s="53"/>
      <c r="K167" s="53"/>
      <c r="L167" s="14"/>
      <c r="M167" s="54"/>
    </row>
    <row r="168" spans="1:15" ht="12.75" x14ac:dyDescent="0.2">
      <c r="A168" s="124" t="str">
        <f t="shared" si="61"/>
        <v>Sigurimet Shoqërore</v>
      </c>
      <c r="B168" s="941">
        <f t="shared" si="61"/>
        <v>601</v>
      </c>
      <c r="C168" s="942">
        <f t="shared" si="61"/>
        <v>0</v>
      </c>
      <c r="D168" s="943">
        <f t="shared" si="61"/>
        <v>0</v>
      </c>
      <c r="E168" s="37"/>
      <c r="F168" s="37"/>
      <c r="G168" s="37"/>
      <c r="H168" s="53"/>
    </row>
    <row r="169" spans="1:15" ht="12.75" x14ac:dyDescent="0.2">
      <c r="A169" s="124" t="str">
        <f t="shared" si="61"/>
        <v>Mallra dhe shërbime</v>
      </c>
      <c r="B169" s="941">
        <f t="shared" si="61"/>
        <v>602</v>
      </c>
      <c r="C169" s="942">
        <f t="shared" si="61"/>
        <v>0</v>
      </c>
      <c r="D169" s="943">
        <f t="shared" si="61"/>
        <v>0</v>
      </c>
      <c r="E169" s="37"/>
      <c r="F169" s="37"/>
      <c r="G169" s="37"/>
      <c r="H169" s="53"/>
      <c r="I169" s="252" t="str">
        <f>I130</f>
        <v>Angazhimet</v>
      </c>
      <c r="J169" s="1002" t="str">
        <f>J130</f>
        <v>Vlera Totale për Aktivitet</v>
      </c>
      <c r="K169" s="1003"/>
      <c r="L169" s="1004"/>
      <c r="M169" s="129">
        <f>VLOOKUP($A145,'(C5) Angazhimet'!$A$8:$F$168,4,FALSE)</f>
        <v>0</v>
      </c>
      <c r="N169" s="129">
        <f>VLOOKUP($A145,'(C5) Angazhimet'!$A$8:$F$168,5,FALSE)</f>
        <v>0</v>
      </c>
      <c r="O169" s="129">
        <f>VLOOKUP($A145,'(C5) Angazhimet'!$A$8:$F$168,6,FALSE)</f>
        <v>0</v>
      </c>
    </row>
    <row r="170" spans="1:15" ht="12.75" x14ac:dyDescent="0.2">
      <c r="A170" s="124" t="str">
        <f t="shared" si="61"/>
        <v>Subvencione</v>
      </c>
      <c r="B170" s="941">
        <f t="shared" si="61"/>
        <v>603</v>
      </c>
      <c r="C170" s="942">
        <f t="shared" si="61"/>
        <v>0</v>
      </c>
      <c r="D170" s="943">
        <f t="shared" si="61"/>
        <v>0</v>
      </c>
      <c r="E170" s="37"/>
      <c r="F170" s="37"/>
      <c r="G170" s="37"/>
      <c r="H170" s="53"/>
      <c r="I170" s="318" t="str">
        <f>I131</f>
        <v>Qëllime</v>
      </c>
      <c r="J170" s="1002" t="str">
        <f>J131</f>
        <v>Shpenzimet kapitale</v>
      </c>
      <c r="K170" s="1003"/>
      <c r="L170" s="1004"/>
      <c r="M170" s="128"/>
      <c r="N170" s="128"/>
      <c r="O170" s="132"/>
    </row>
    <row r="171" spans="1:15" ht="12.75" x14ac:dyDescent="0.2">
      <c r="A171" s="124" t="str">
        <f t="shared" si="61"/>
        <v>Të tjera transferta korrente të brendshme</v>
      </c>
      <c r="B171" s="941">
        <f t="shared" si="61"/>
        <v>604</v>
      </c>
      <c r="C171" s="942">
        <f t="shared" si="61"/>
        <v>0</v>
      </c>
      <c r="D171" s="943">
        <f t="shared" si="61"/>
        <v>0</v>
      </c>
      <c r="E171" s="37"/>
      <c r="F171" s="37"/>
      <c r="G171" s="37"/>
      <c r="H171" s="53"/>
      <c r="I171" s="315"/>
      <c r="J171" s="1002" t="str">
        <f>J132</f>
        <v>Mallra dhe shërbime</v>
      </c>
      <c r="K171" s="1003"/>
      <c r="L171" s="1004"/>
      <c r="M171" s="128"/>
      <c r="N171" s="128"/>
      <c r="O171" s="132"/>
    </row>
    <row r="172" spans="1:15" ht="12.75" x14ac:dyDescent="0.2">
      <c r="A172" s="124" t="str">
        <f t="shared" si="61"/>
        <v>Transferta korrente të huaja</v>
      </c>
      <c r="B172" s="941">
        <f t="shared" si="61"/>
        <v>605</v>
      </c>
      <c r="C172" s="942">
        <f t="shared" si="61"/>
        <v>0</v>
      </c>
      <c r="D172" s="943">
        <f t="shared" si="61"/>
        <v>0</v>
      </c>
      <c r="E172" s="37"/>
      <c r="F172" s="37"/>
      <c r="G172" s="37"/>
      <c r="H172" s="53"/>
      <c r="I172" s="315"/>
      <c r="J172" s="1002" t="str">
        <f>J133</f>
        <v>Qëllime të mëtejshme</v>
      </c>
      <c r="K172" s="1003"/>
      <c r="L172" s="1004"/>
      <c r="M172" s="128"/>
      <c r="N172" s="128"/>
      <c r="O172" s="132"/>
    </row>
    <row r="173" spans="1:15" ht="12.75" x14ac:dyDescent="0.2">
      <c r="A173" s="124" t="str">
        <f t="shared" si="61"/>
        <v>Transferta për Buxhetet Familiare dhe Individët</v>
      </c>
      <c r="B173" s="941">
        <f t="shared" si="61"/>
        <v>606</v>
      </c>
      <c r="C173" s="942">
        <f t="shared" si="61"/>
        <v>0</v>
      </c>
      <c r="D173" s="943">
        <f t="shared" si="61"/>
        <v>0</v>
      </c>
      <c r="E173" s="37"/>
      <c r="F173" s="37"/>
      <c r="G173" s="37"/>
      <c r="H173" s="53"/>
      <c r="I173" s="315"/>
      <c r="J173" s="998"/>
      <c r="K173" s="998"/>
      <c r="L173" s="998"/>
      <c r="M173" s="344" t="str">
        <f>IF(SUM(M170:M172)=M169,"OK","STOP")</f>
        <v>OK</v>
      </c>
      <c r="N173" s="344" t="str">
        <f>IF(SUM(N170:N172)=N169,"OK","STOP")</f>
        <v>OK</v>
      </c>
      <c r="O173" s="344" t="str">
        <f>IF(SUM(O170:O172)=O169,"OK","STOP")</f>
        <v>OK</v>
      </c>
    </row>
    <row r="174" spans="1:15" ht="12.75" x14ac:dyDescent="0.2">
      <c r="A174" s="648" t="str">
        <f t="shared" si="61"/>
        <v>Shpenzimet kapitale</v>
      </c>
      <c r="B174" s="968" t="str">
        <f t="shared" si="61"/>
        <v>230 / 231</v>
      </c>
      <c r="C174" s="969">
        <f t="shared" si="61"/>
        <v>0</v>
      </c>
      <c r="D174" s="970">
        <f t="shared" si="61"/>
        <v>0</v>
      </c>
      <c r="E174" s="129"/>
      <c r="F174" s="129"/>
      <c r="G174" s="129"/>
      <c r="H174" s="53"/>
      <c r="I174" s="421" t="str">
        <f>I96</f>
        <v>Shpjegimet teknike</v>
      </c>
      <c r="J174" s="10"/>
      <c r="K174" s="10"/>
      <c r="L174" s="10"/>
      <c r="M174" s="10"/>
      <c r="N174" s="10"/>
      <c r="O174" s="10"/>
    </row>
    <row r="175" spans="1:15" ht="12.75" x14ac:dyDescent="0.2">
      <c r="A175" s="124" t="str">
        <f t="shared" si="61"/>
        <v>Rezerva</v>
      </c>
      <c r="B175" s="941">
        <f t="shared" si="61"/>
        <v>609</v>
      </c>
      <c r="C175" s="942">
        <f t="shared" si="61"/>
        <v>0</v>
      </c>
      <c r="D175" s="943">
        <f t="shared" si="61"/>
        <v>0</v>
      </c>
      <c r="E175" s="37"/>
      <c r="F175" s="37"/>
      <c r="G175" s="37"/>
      <c r="H175" s="53"/>
      <c r="I175" s="419">
        <f>M148</f>
        <v>2022</v>
      </c>
      <c r="J175" s="983"/>
      <c r="K175" s="984"/>
      <c r="L175" s="984"/>
      <c r="M175" s="984"/>
      <c r="N175" s="984"/>
      <c r="O175" s="985"/>
    </row>
    <row r="176" spans="1:15" ht="12.75" x14ac:dyDescent="0.2">
      <c r="A176" s="124" t="str">
        <f t="shared" si="61"/>
        <v>Interesa per kredi direkte ose bono</v>
      </c>
      <c r="B176" s="971">
        <f t="shared" si="61"/>
        <v>650</v>
      </c>
      <c r="C176" s="972">
        <f t="shared" si="61"/>
        <v>0</v>
      </c>
      <c r="D176" s="973">
        <f t="shared" si="61"/>
        <v>0</v>
      </c>
      <c r="E176" s="37"/>
      <c r="F176" s="37"/>
      <c r="G176" s="37"/>
      <c r="H176" s="53"/>
      <c r="I176" s="420"/>
      <c r="J176" s="986"/>
      <c r="K176" s="987"/>
      <c r="L176" s="987"/>
      <c r="M176" s="987"/>
      <c r="N176" s="987"/>
      <c r="O176" s="988"/>
    </row>
    <row r="177" spans="1:15" ht="12.75" x14ac:dyDescent="0.2">
      <c r="A177" s="252" t="str">
        <f>A99</f>
        <v>Të tjera</v>
      </c>
      <c r="B177" s="941" t="str">
        <f>B99</f>
        <v>69 / ?</v>
      </c>
      <c r="C177" s="942">
        <f>C99</f>
        <v>0</v>
      </c>
      <c r="D177" s="439" t="str">
        <f>IF(OR(E177&lt;0,F177&lt;0,G177&lt;0),"STOP","OK!")</f>
        <v>OK!</v>
      </c>
      <c r="E177" s="130">
        <f>-E165+E150-(SUM(E167:E176))</f>
        <v>0</v>
      </c>
      <c r="F177" s="308">
        <f t="shared" ref="F177:G177" si="66">-F165+F150-(SUM(F167:F176))</f>
        <v>0</v>
      </c>
      <c r="G177" s="308">
        <f t="shared" si="66"/>
        <v>0</v>
      </c>
      <c r="H177" s="53"/>
      <c r="I177" s="419">
        <f>N148</f>
        <v>2023</v>
      </c>
      <c r="J177" s="983"/>
      <c r="K177" s="984"/>
      <c r="L177" s="984"/>
      <c r="M177" s="984"/>
      <c r="N177" s="984"/>
      <c r="O177" s="985"/>
    </row>
    <row r="178" spans="1:15" ht="12.75" x14ac:dyDescent="0.2">
      <c r="A178" s="124" t="str">
        <f>A100</f>
        <v>SHPENZIME KORRENTE</v>
      </c>
      <c r="B178" s="974"/>
      <c r="C178" s="975"/>
      <c r="D178" s="976"/>
      <c r="E178" s="129">
        <f>SUM(E167:E177)</f>
        <v>0</v>
      </c>
      <c r="F178" s="129">
        <f t="shared" ref="F178:G178" si="67">SUM(F167:F177)</f>
        <v>0</v>
      </c>
      <c r="G178" s="129">
        <f t="shared" si="67"/>
        <v>0</v>
      </c>
      <c r="H178" s="53"/>
      <c r="I178" s="420"/>
      <c r="J178" s="989"/>
      <c r="K178" s="990"/>
      <c r="L178" s="990"/>
      <c r="M178" s="990"/>
      <c r="N178" s="990"/>
      <c r="O178" s="991"/>
    </row>
    <row r="179" spans="1:15" ht="12.75" x14ac:dyDescent="0.2">
      <c r="A179" s="125"/>
      <c r="B179" s="210"/>
      <c r="C179" s="126"/>
      <c r="D179" s="126"/>
      <c r="E179" s="10"/>
      <c r="F179" s="10"/>
      <c r="G179" s="133"/>
      <c r="H179" s="53"/>
      <c r="I179" s="419">
        <f>O148</f>
        <v>2024</v>
      </c>
      <c r="J179" s="983"/>
      <c r="K179" s="984"/>
      <c r="L179" s="984"/>
      <c r="M179" s="984"/>
      <c r="N179" s="984"/>
      <c r="O179" s="985"/>
    </row>
    <row r="180" spans="1:15" ht="12.75" x14ac:dyDescent="0.2">
      <c r="A180" s="137" t="str">
        <f>A102</f>
        <v>SHPENZIME TË PRITSHME</v>
      </c>
      <c r="B180" s="34">
        <f>B150</f>
        <v>0</v>
      </c>
      <c r="C180" s="34">
        <f t="shared" ref="C180:D180" si="68">C150</f>
        <v>0</v>
      </c>
      <c r="D180" s="34">
        <f t="shared" si="68"/>
        <v>0</v>
      </c>
      <c r="E180" s="129">
        <f>E165+E178</f>
        <v>0</v>
      </c>
      <c r="F180" s="129">
        <f>F165+F178</f>
        <v>0</v>
      </c>
      <c r="G180" s="129">
        <f t="shared" ref="G180" si="69">G165+G178</f>
        <v>0</v>
      </c>
      <c r="H180" s="53"/>
      <c r="I180" s="420"/>
      <c r="J180" s="989"/>
      <c r="K180" s="990"/>
      <c r="L180" s="990"/>
      <c r="M180" s="990"/>
      <c r="N180" s="990"/>
      <c r="O180" s="991"/>
    </row>
    <row r="181" spans="1:15" ht="12.75" x14ac:dyDescent="0.2"/>
    <row r="182" spans="1:15" ht="12.75" x14ac:dyDescent="0.2"/>
    <row r="183" spans="1:15" ht="18.75" hidden="1" x14ac:dyDescent="0.2">
      <c r="A183" s="213"/>
      <c r="B183" s="937"/>
      <c r="C183" s="937"/>
      <c r="D183" s="937"/>
      <c r="E183" s="937"/>
      <c r="F183" s="937"/>
      <c r="G183" s="937"/>
      <c r="H183" s="937"/>
      <c r="I183" s="937"/>
      <c r="J183" s="937"/>
      <c r="K183" s="937"/>
      <c r="L183" s="937"/>
      <c r="M183" s="937"/>
      <c r="N183" s="937"/>
      <c r="O183" s="937"/>
    </row>
    <row r="184" spans="1:15" ht="18.75" hidden="1" x14ac:dyDescent="0.2">
      <c r="A184" s="276"/>
      <c r="B184" s="937"/>
      <c r="C184" s="937"/>
      <c r="D184" s="937"/>
      <c r="E184" s="937"/>
      <c r="F184" s="937"/>
      <c r="G184" s="937"/>
      <c r="H184" s="937"/>
      <c r="I184" s="937"/>
      <c r="J184" s="937"/>
      <c r="K184" s="937"/>
      <c r="L184" s="937"/>
      <c r="M184" s="937"/>
      <c r="N184" s="937"/>
      <c r="O184" s="937"/>
    </row>
    <row r="185" spans="1:15" ht="22.5" hidden="1" customHeight="1" x14ac:dyDescent="0.2">
      <c r="A185" s="933"/>
      <c r="B185" s="934"/>
      <c r="C185" s="934"/>
      <c r="D185" s="934"/>
      <c r="E185" s="934"/>
      <c r="F185" s="934"/>
      <c r="G185" s="954"/>
      <c r="H185" s="131"/>
      <c r="I185" s="955"/>
      <c r="J185" s="934"/>
      <c r="K185" s="934"/>
      <c r="L185" s="934"/>
      <c r="M185" s="934"/>
      <c r="N185" s="934"/>
      <c r="O185" s="954"/>
    </row>
    <row r="186" spans="1:15" ht="21.75" hidden="1" customHeight="1" x14ac:dyDescent="0.2">
      <c r="A186" s="211"/>
      <c r="B186" s="417"/>
      <c r="C186" s="417"/>
      <c r="D186" s="417"/>
      <c r="E186" s="251"/>
      <c r="F186" s="251"/>
      <c r="G186" s="251"/>
      <c r="H186" s="212"/>
      <c r="I186" s="414"/>
      <c r="J186" s="417"/>
      <c r="K186" s="417"/>
      <c r="L186" s="417"/>
      <c r="M186" s="251"/>
      <c r="N186" s="251"/>
      <c r="O186" s="251"/>
    </row>
    <row r="187" spans="1:15" ht="12.75" hidden="1" x14ac:dyDescent="0.2">
      <c r="A187" s="431"/>
      <c r="B187" s="424"/>
      <c r="C187" s="347"/>
      <c r="D187" s="348"/>
      <c r="E187" s="432"/>
      <c r="F187" s="432"/>
      <c r="G187" s="433"/>
      <c r="H187" s="131"/>
      <c r="I187" s="346"/>
      <c r="J187" s="962"/>
      <c r="K187" s="962"/>
      <c r="L187" s="429"/>
      <c r="M187" s="429"/>
      <c r="N187" s="429"/>
      <c r="O187" s="430"/>
    </row>
    <row r="188" spans="1:15" ht="12.75" hidden="1" x14ac:dyDescent="0.2">
      <c r="A188" s="137"/>
      <c r="B188" s="34"/>
      <c r="C188" s="34"/>
      <c r="D188" s="34"/>
      <c r="E188" s="37"/>
      <c r="F188" s="37"/>
      <c r="G188" s="37"/>
      <c r="H188" s="131"/>
      <c r="I188" s="938"/>
      <c r="J188" s="939"/>
      <c r="K188" s="939"/>
      <c r="L188" s="939"/>
      <c r="M188" s="939"/>
      <c r="N188" s="939"/>
      <c r="O188" s="940"/>
    </row>
    <row r="189" spans="1:15" ht="12.75" hidden="1" x14ac:dyDescent="0.2">
      <c r="A189" s="125"/>
      <c r="B189" s="210"/>
      <c r="C189" s="126"/>
      <c r="D189" s="126"/>
      <c r="E189" s="10"/>
      <c r="F189" s="10"/>
      <c r="G189" s="133"/>
      <c r="H189" s="10"/>
      <c r="I189" s="137"/>
      <c r="J189" s="35"/>
      <c r="K189" s="35"/>
      <c r="L189" s="35"/>
      <c r="M189" s="37"/>
      <c r="N189" s="37"/>
      <c r="O189" s="37"/>
    </row>
    <row r="190" spans="1:15" ht="12.75" hidden="1" x14ac:dyDescent="0.2">
      <c r="A190" s="944"/>
      <c r="B190" s="945"/>
      <c r="C190" s="945"/>
      <c r="D190" s="945"/>
      <c r="E190" s="945"/>
      <c r="F190" s="945"/>
      <c r="G190" s="946"/>
      <c r="H190" s="10"/>
    </row>
    <row r="191" spans="1:15" ht="12.75" hidden="1" x14ac:dyDescent="0.2">
      <c r="A191" s="938"/>
      <c r="B191" s="939"/>
      <c r="C191" s="939"/>
      <c r="D191" s="939"/>
      <c r="E191" s="939"/>
      <c r="F191" s="939"/>
      <c r="G191" s="940"/>
      <c r="H191" s="31"/>
      <c r="I191" s="938"/>
      <c r="J191" s="939"/>
      <c r="K191" s="939"/>
      <c r="L191" s="939"/>
      <c r="M191" s="939"/>
      <c r="N191" s="939"/>
      <c r="O191" s="940"/>
    </row>
    <row r="192" spans="1:15" ht="12.75" hidden="1" x14ac:dyDescent="0.2">
      <c r="A192" s="124"/>
      <c r="B192" s="941"/>
      <c r="C192" s="942"/>
      <c r="D192" s="943"/>
      <c r="E192" s="37"/>
      <c r="F192" s="37"/>
      <c r="G192" s="37"/>
      <c r="H192" s="31"/>
      <c r="I192" s="390"/>
      <c r="J192" s="387"/>
      <c r="K192" s="389"/>
      <c r="L192" s="388"/>
      <c r="M192" s="128"/>
      <c r="N192" s="128"/>
      <c r="O192" s="132"/>
    </row>
    <row r="193" spans="1:15" ht="12.75" hidden="1" x14ac:dyDescent="0.2">
      <c r="A193" s="124"/>
      <c r="B193" s="941"/>
      <c r="C193" s="942"/>
      <c r="D193" s="943"/>
      <c r="E193" s="37"/>
      <c r="F193" s="37"/>
      <c r="G193" s="37"/>
      <c r="H193" s="31"/>
      <c r="I193" s="390"/>
      <c r="J193" s="387"/>
      <c r="K193" s="389"/>
      <c r="L193" s="388"/>
      <c r="M193" s="128"/>
      <c r="N193" s="128"/>
      <c r="O193" s="132"/>
    </row>
    <row r="194" spans="1:15" ht="12.75" hidden="1" x14ac:dyDescent="0.2">
      <c r="A194" s="124"/>
      <c r="B194" s="941"/>
      <c r="C194" s="942"/>
      <c r="D194" s="943"/>
      <c r="E194" s="37"/>
      <c r="F194" s="37"/>
      <c r="G194" s="37"/>
      <c r="H194" s="53"/>
      <c r="I194" s="390"/>
      <c r="J194" s="387"/>
      <c r="K194" s="389"/>
      <c r="L194" s="388"/>
      <c r="M194" s="302"/>
      <c r="N194" s="548"/>
      <c r="O194" s="548"/>
    </row>
    <row r="195" spans="1:15" ht="12.75" hidden="1" x14ac:dyDescent="0.2">
      <c r="A195" s="124"/>
      <c r="B195" s="941"/>
      <c r="C195" s="942"/>
      <c r="D195" s="943"/>
      <c r="E195" s="37"/>
      <c r="F195" s="37"/>
      <c r="G195" s="37"/>
      <c r="H195" s="8"/>
      <c r="I195" s="390"/>
      <c r="J195" s="387"/>
      <c r="K195" s="389"/>
      <c r="L195" s="388"/>
      <c r="M195" s="128"/>
      <c r="N195" s="128"/>
      <c r="O195" s="132"/>
    </row>
    <row r="196" spans="1:15" ht="12.75" hidden="1" x14ac:dyDescent="0.2">
      <c r="A196" s="124"/>
      <c r="B196" s="941"/>
      <c r="C196" s="942"/>
      <c r="D196" s="943"/>
      <c r="E196" s="37"/>
      <c r="F196" s="37"/>
      <c r="G196" s="37"/>
      <c r="H196" s="53"/>
      <c r="I196" s="390"/>
      <c r="J196" s="35"/>
      <c r="K196" s="35"/>
      <c r="L196" s="35"/>
      <c r="M196" s="129"/>
      <c r="N196" s="129"/>
      <c r="O196" s="129"/>
    </row>
    <row r="197" spans="1:15" ht="12.75" hidden="1" x14ac:dyDescent="0.2">
      <c r="A197" s="124"/>
      <c r="B197" s="941"/>
      <c r="C197" s="942"/>
      <c r="D197" s="943"/>
      <c r="E197" s="37"/>
      <c r="F197" s="37"/>
      <c r="G197" s="37"/>
      <c r="H197" s="53"/>
    </row>
    <row r="198" spans="1:15" ht="12.75" hidden="1" x14ac:dyDescent="0.2">
      <c r="A198" s="124"/>
      <c r="B198" s="941"/>
      <c r="C198" s="942"/>
      <c r="D198" s="943"/>
      <c r="E198" s="37"/>
      <c r="F198" s="37"/>
      <c r="G198" s="37"/>
      <c r="H198" s="53"/>
      <c r="I198" s="137"/>
      <c r="J198" s="34"/>
      <c r="K198" s="34"/>
      <c r="L198" s="34"/>
      <c r="M198" s="129"/>
      <c r="N198" s="129"/>
      <c r="O198" s="129"/>
    </row>
    <row r="199" spans="1:15" ht="12.75" hidden="1" x14ac:dyDescent="0.2">
      <c r="A199" s="124"/>
      <c r="B199" s="941"/>
      <c r="C199" s="942"/>
      <c r="D199" s="943"/>
      <c r="E199" s="37"/>
      <c r="F199" s="37"/>
      <c r="G199" s="37"/>
      <c r="H199" s="53"/>
    </row>
    <row r="200" spans="1:15" ht="12.75" hidden="1" x14ac:dyDescent="0.2">
      <c r="A200" s="124"/>
      <c r="B200" s="941"/>
      <c r="C200" s="942"/>
      <c r="D200" s="943"/>
      <c r="E200" s="37"/>
      <c r="F200" s="37"/>
      <c r="G200" s="37"/>
      <c r="H200" s="53"/>
    </row>
    <row r="201" spans="1:15" ht="12.75" hidden="1" x14ac:dyDescent="0.2">
      <c r="A201" s="124"/>
      <c r="B201" s="941"/>
      <c r="C201" s="942"/>
      <c r="D201" s="943"/>
      <c r="E201" s="37"/>
      <c r="F201" s="37"/>
      <c r="G201" s="37"/>
      <c r="H201" s="53"/>
    </row>
    <row r="202" spans="1:15" ht="12.75" hidden="1" x14ac:dyDescent="0.2">
      <c r="A202" s="124"/>
      <c r="B202" s="941"/>
      <c r="C202" s="942"/>
      <c r="D202" s="943"/>
      <c r="E202" s="37"/>
      <c r="F202" s="37"/>
      <c r="G202" s="37"/>
      <c r="H202" s="53"/>
      <c r="I202" s="947"/>
      <c r="J202" s="948"/>
      <c r="K202" s="948"/>
      <c r="L202" s="948"/>
      <c r="M202" s="948"/>
      <c r="N202" s="948"/>
      <c r="O202" s="949"/>
    </row>
    <row r="203" spans="1:15" ht="12.75" hidden="1" customHeight="1" x14ac:dyDescent="0.2">
      <c r="A203" s="306"/>
      <c r="B203" s="941"/>
      <c r="C203" s="942"/>
      <c r="D203" s="943"/>
      <c r="E203" s="129"/>
      <c r="F203" s="129"/>
      <c r="G203" s="129"/>
      <c r="H203" s="53"/>
      <c r="I203" s="950"/>
      <c r="J203" s="951"/>
      <c r="K203" s="951"/>
      <c r="L203" s="951"/>
      <c r="M203" s="951"/>
      <c r="N203" s="951"/>
      <c r="O203" s="952"/>
    </row>
    <row r="204" spans="1:15" ht="12.75" hidden="1" x14ac:dyDescent="0.2">
      <c r="A204" s="938"/>
      <c r="B204" s="939"/>
      <c r="C204" s="939"/>
      <c r="D204" s="939"/>
      <c r="E204" s="939"/>
      <c r="F204" s="939"/>
      <c r="G204" s="940"/>
      <c r="H204" s="53"/>
      <c r="I204" s="17"/>
      <c r="J204" s="18"/>
      <c r="K204" s="18"/>
      <c r="L204" s="18"/>
      <c r="M204" s="18"/>
      <c r="N204" s="18"/>
      <c r="O204" s="18"/>
    </row>
    <row r="205" spans="1:15" ht="12.75" hidden="1" x14ac:dyDescent="0.2">
      <c r="A205" s="124"/>
      <c r="B205" s="941"/>
      <c r="C205" s="942"/>
      <c r="D205" s="943"/>
      <c r="E205" s="37"/>
      <c r="F205" s="37"/>
      <c r="G205" s="37"/>
      <c r="H205" s="53"/>
      <c r="I205" s="53"/>
      <c r="J205" s="53"/>
      <c r="K205" s="53"/>
      <c r="L205" s="14"/>
      <c r="M205" s="54"/>
    </row>
    <row r="206" spans="1:15" ht="12.75" hidden="1" x14ac:dyDescent="0.2">
      <c r="A206" s="124"/>
      <c r="B206" s="941"/>
      <c r="C206" s="942"/>
      <c r="D206" s="943"/>
      <c r="E206" s="37"/>
      <c r="F206" s="37"/>
      <c r="G206" s="37"/>
      <c r="H206" s="53"/>
    </row>
    <row r="207" spans="1:15" ht="12.75" hidden="1" x14ac:dyDescent="0.2">
      <c r="A207" s="124"/>
      <c r="B207" s="941"/>
      <c r="C207" s="942"/>
      <c r="D207" s="943"/>
      <c r="E207" s="37"/>
      <c r="F207" s="37"/>
      <c r="G207" s="37"/>
      <c r="H207" s="53"/>
      <c r="I207" s="252"/>
      <c r="J207" s="1002"/>
      <c r="K207" s="1003"/>
      <c r="L207" s="1004"/>
      <c r="M207" s="129"/>
      <c r="N207" s="129"/>
      <c r="O207" s="129"/>
    </row>
    <row r="208" spans="1:15" ht="12.75" hidden="1" x14ac:dyDescent="0.2">
      <c r="A208" s="124"/>
      <c r="B208" s="941"/>
      <c r="C208" s="942"/>
      <c r="D208" s="943"/>
      <c r="E208" s="37"/>
      <c r="F208" s="37"/>
      <c r="G208" s="37"/>
      <c r="H208" s="53"/>
      <c r="I208" s="318"/>
      <c r="J208" s="1002"/>
      <c r="K208" s="1003"/>
      <c r="L208" s="1004"/>
      <c r="M208" s="128"/>
      <c r="N208" s="128"/>
      <c r="O208" s="132"/>
    </row>
    <row r="209" spans="1:15" ht="12.75" hidden="1" x14ac:dyDescent="0.2">
      <c r="A209" s="124"/>
      <c r="B209" s="941"/>
      <c r="C209" s="942"/>
      <c r="D209" s="943"/>
      <c r="E209" s="37"/>
      <c r="F209" s="37"/>
      <c r="G209" s="37"/>
      <c r="H209" s="53"/>
      <c r="I209" s="315"/>
      <c r="J209" s="1002"/>
      <c r="K209" s="1003"/>
      <c r="L209" s="1004"/>
      <c r="M209" s="128"/>
      <c r="N209" s="128"/>
      <c r="O209" s="132"/>
    </row>
    <row r="210" spans="1:15" ht="12.75" hidden="1" x14ac:dyDescent="0.2">
      <c r="A210" s="124"/>
      <c r="B210" s="941"/>
      <c r="C210" s="942"/>
      <c r="D210" s="943"/>
      <c r="E210" s="37"/>
      <c r="F210" s="37"/>
      <c r="G210" s="37"/>
      <c r="H210" s="53"/>
      <c r="I210" s="315"/>
      <c r="J210" s="1002"/>
      <c r="K210" s="1003"/>
      <c r="L210" s="1004"/>
      <c r="M210" s="128"/>
      <c r="N210" s="128"/>
      <c r="O210" s="132"/>
    </row>
    <row r="211" spans="1:15" ht="12.75" hidden="1" x14ac:dyDescent="0.2">
      <c r="A211" s="124"/>
      <c r="B211" s="941"/>
      <c r="C211" s="942"/>
      <c r="D211" s="943"/>
      <c r="E211" s="37"/>
      <c r="F211" s="37"/>
      <c r="G211" s="37"/>
      <c r="H211" s="53"/>
      <c r="I211" s="315"/>
      <c r="J211" s="998"/>
      <c r="K211" s="998"/>
      <c r="L211" s="998"/>
      <c r="M211" s="344" t="str">
        <f>IF(SUM(M208:M210)=M207,"OK","STOP")</f>
        <v>OK</v>
      </c>
      <c r="N211" s="344" t="str">
        <f>IF(SUM(N208:N210)=N207,"OK","STOP")</f>
        <v>OK</v>
      </c>
      <c r="O211" s="344" t="str">
        <f>IF(SUM(O208:O210)=O207,"OK","STOP")</f>
        <v>OK</v>
      </c>
    </row>
    <row r="212" spans="1:15" ht="12.75" hidden="1" x14ac:dyDescent="0.2">
      <c r="A212" s="124"/>
      <c r="B212" s="941"/>
      <c r="C212" s="942"/>
      <c r="D212" s="943"/>
      <c r="E212" s="129"/>
      <c r="F212" s="129"/>
      <c r="G212" s="129"/>
      <c r="H212" s="53"/>
      <c r="I212" s="421" t="str">
        <f>I96</f>
        <v>Shpjegimet teknike</v>
      </c>
      <c r="J212" s="10"/>
      <c r="K212" s="10"/>
      <c r="L212" s="10"/>
      <c r="M212" s="10"/>
      <c r="N212" s="10"/>
      <c r="O212" s="10"/>
    </row>
    <row r="213" spans="1:15" ht="12.75" hidden="1" x14ac:dyDescent="0.2">
      <c r="A213" s="648"/>
      <c r="B213" s="968"/>
      <c r="C213" s="969"/>
      <c r="D213" s="970"/>
      <c r="E213" s="37"/>
      <c r="F213" s="37"/>
      <c r="G213" s="37"/>
      <c r="H213" s="53"/>
      <c r="I213" s="419">
        <f>M186</f>
        <v>0</v>
      </c>
      <c r="J213" s="983"/>
      <c r="K213" s="984"/>
      <c r="L213" s="984"/>
      <c r="M213" s="984"/>
      <c r="N213" s="984"/>
      <c r="O213" s="985"/>
    </row>
    <row r="214" spans="1:15" ht="12.75" hidden="1" x14ac:dyDescent="0.2">
      <c r="A214" s="124"/>
      <c r="B214" s="971"/>
      <c r="C214" s="972"/>
      <c r="D214" s="973"/>
      <c r="E214" s="37"/>
      <c r="F214" s="37"/>
      <c r="G214" s="37"/>
      <c r="H214" s="53"/>
      <c r="I214" s="420"/>
      <c r="J214" s="986"/>
      <c r="K214" s="987"/>
      <c r="L214" s="987"/>
      <c r="M214" s="987"/>
      <c r="N214" s="987"/>
      <c r="O214" s="988"/>
    </row>
    <row r="215" spans="1:15" ht="12.75" hidden="1" x14ac:dyDescent="0.2">
      <c r="A215" s="252"/>
      <c r="B215" s="941"/>
      <c r="C215" s="942"/>
      <c r="D215" s="311"/>
      <c r="E215" s="308"/>
      <c r="F215" s="308"/>
      <c r="G215" s="308"/>
      <c r="H215" s="53"/>
      <c r="I215" s="419">
        <f>N186</f>
        <v>0</v>
      </c>
      <c r="J215" s="983"/>
      <c r="K215" s="984"/>
      <c r="L215" s="984"/>
      <c r="M215" s="984"/>
      <c r="N215" s="984"/>
      <c r="O215" s="985"/>
    </row>
    <row r="216" spans="1:15" ht="12.75" hidden="1" x14ac:dyDescent="0.2">
      <c r="A216" s="124"/>
      <c r="B216" s="974"/>
      <c r="C216" s="975"/>
      <c r="D216" s="976"/>
      <c r="E216" s="129"/>
      <c r="F216" s="129"/>
      <c r="G216" s="129"/>
      <c r="H216" s="53"/>
      <c r="I216" s="420"/>
      <c r="J216" s="989"/>
      <c r="K216" s="990"/>
      <c r="L216" s="990"/>
      <c r="M216" s="990"/>
      <c r="N216" s="990"/>
      <c r="O216" s="991"/>
    </row>
    <row r="217" spans="1:15" ht="12.75" hidden="1" x14ac:dyDescent="0.2">
      <c r="A217" s="125"/>
      <c r="B217" s="210"/>
      <c r="C217" s="126"/>
      <c r="D217" s="126"/>
      <c r="E217" s="10"/>
      <c r="F217" s="10"/>
      <c r="G217" s="133"/>
      <c r="H217" s="53"/>
      <c r="I217" s="419">
        <f>O186</f>
        <v>0</v>
      </c>
      <c r="J217" s="983"/>
      <c r="K217" s="984"/>
      <c r="L217" s="984"/>
      <c r="M217" s="984"/>
      <c r="N217" s="984"/>
      <c r="O217" s="985"/>
    </row>
    <row r="218" spans="1:15" ht="12.75" hidden="1" x14ac:dyDescent="0.2">
      <c r="A218" s="137"/>
      <c r="B218" s="34"/>
      <c r="C218" s="34"/>
      <c r="D218" s="34"/>
      <c r="E218" s="129"/>
      <c r="F218" s="129"/>
      <c r="G218" s="129"/>
      <c r="H218" s="53"/>
      <c r="I218" s="420"/>
      <c r="J218" s="989"/>
      <c r="K218" s="990"/>
      <c r="L218" s="990"/>
      <c r="M218" s="990"/>
      <c r="N218" s="990"/>
      <c r="O218" s="991"/>
    </row>
    <row r="219" spans="1:15" ht="17.25" hidden="1" customHeight="1" x14ac:dyDescent="0.2"/>
    <row r="220" spans="1:15" ht="17.25" hidden="1" customHeight="1" x14ac:dyDescent="0.2"/>
    <row r="221" spans="1:15" ht="17.25" hidden="1" customHeight="1" x14ac:dyDescent="0.2">
      <c r="A221" s="213"/>
      <c r="B221" s="937"/>
      <c r="C221" s="937"/>
      <c r="D221" s="937"/>
      <c r="E221" s="937"/>
      <c r="F221" s="937"/>
      <c r="G221" s="937"/>
      <c r="H221" s="937"/>
      <c r="I221" s="937"/>
      <c r="J221" s="937"/>
      <c r="K221" s="937"/>
      <c r="L221" s="937"/>
      <c r="M221" s="937"/>
      <c r="N221" s="937"/>
      <c r="O221" s="937"/>
    </row>
    <row r="222" spans="1:15" ht="17.25" hidden="1" customHeight="1" x14ac:dyDescent="0.2">
      <c r="A222" s="276"/>
      <c r="B222" s="937"/>
      <c r="C222" s="937"/>
      <c r="D222" s="937"/>
      <c r="E222" s="937"/>
      <c r="F222" s="937"/>
      <c r="G222" s="937"/>
      <c r="H222" s="937"/>
      <c r="I222" s="937"/>
      <c r="J222" s="937"/>
      <c r="K222" s="937"/>
      <c r="L222" s="937"/>
      <c r="M222" s="937"/>
      <c r="N222" s="937"/>
      <c r="O222" s="937"/>
    </row>
    <row r="223" spans="1:15" ht="21.75" hidden="1" customHeight="1" x14ac:dyDescent="0.2">
      <c r="A223" s="933"/>
      <c r="B223" s="934"/>
      <c r="C223" s="934"/>
      <c r="D223" s="934"/>
      <c r="E223" s="934"/>
      <c r="F223" s="934"/>
      <c r="G223" s="954"/>
      <c r="H223" s="131"/>
      <c r="I223" s="955"/>
      <c r="J223" s="934"/>
      <c r="K223" s="934"/>
      <c r="L223" s="934"/>
      <c r="M223" s="934"/>
      <c r="N223" s="934"/>
      <c r="O223" s="954"/>
    </row>
    <row r="224" spans="1:15" ht="18.75" hidden="1" customHeight="1" x14ac:dyDescent="0.2">
      <c r="A224" s="211"/>
      <c r="B224" s="417"/>
      <c r="C224" s="417"/>
      <c r="D224" s="417"/>
      <c r="E224" s="251"/>
      <c r="F224" s="251"/>
      <c r="G224" s="251"/>
      <c r="H224" s="212"/>
      <c r="I224" s="414"/>
      <c r="J224" s="417"/>
      <c r="K224" s="417"/>
      <c r="L224" s="417"/>
      <c r="M224" s="251"/>
      <c r="N224" s="251"/>
      <c r="O224" s="251"/>
    </row>
    <row r="225" spans="1:15" ht="12.75" hidden="1" x14ac:dyDescent="0.2">
      <c r="A225" s="434"/>
      <c r="B225" s="209"/>
      <c r="C225" s="422"/>
      <c r="D225" s="321"/>
      <c r="E225" s="8"/>
      <c r="F225" s="8"/>
      <c r="G225" s="435"/>
      <c r="H225" s="131"/>
      <c r="I225" s="423"/>
      <c r="J225" s="349"/>
      <c r="K225" s="349"/>
      <c r="L225" s="349"/>
      <c r="M225" s="349"/>
      <c r="N225" s="349"/>
      <c r="O225" s="350"/>
    </row>
    <row r="226" spans="1:15" ht="12.75" hidden="1" x14ac:dyDescent="0.2">
      <c r="A226" s="137"/>
      <c r="B226" s="34"/>
      <c r="C226" s="34"/>
      <c r="D226" s="34"/>
      <c r="E226" s="37"/>
      <c r="F226" s="37"/>
      <c r="G226" s="37"/>
      <c r="H226" s="131"/>
      <c r="I226" s="938"/>
      <c r="J226" s="939"/>
      <c r="K226" s="939"/>
      <c r="L226" s="939"/>
      <c r="M226" s="939"/>
      <c r="N226" s="939"/>
      <c r="O226" s="940"/>
    </row>
    <row r="227" spans="1:15" ht="12.75" hidden="1" x14ac:dyDescent="0.2">
      <c r="A227" s="125"/>
      <c r="B227" s="210"/>
      <c r="C227" s="126"/>
      <c r="D227" s="126"/>
      <c r="E227" s="10"/>
      <c r="F227" s="10"/>
      <c r="G227" s="133"/>
      <c r="H227" s="10"/>
      <c r="I227" s="137"/>
      <c r="J227" s="35"/>
      <c r="K227" s="35"/>
      <c r="L227" s="35"/>
      <c r="M227" s="37"/>
      <c r="N227" s="37"/>
      <c r="O227" s="37"/>
    </row>
    <row r="228" spans="1:15" ht="12.75" hidden="1" x14ac:dyDescent="0.2">
      <c r="A228" s="944"/>
      <c r="B228" s="945"/>
      <c r="C228" s="945"/>
      <c r="D228" s="945"/>
      <c r="E228" s="945"/>
      <c r="F228" s="945"/>
      <c r="G228" s="946"/>
      <c r="H228" s="10"/>
    </row>
    <row r="229" spans="1:15" ht="12.75" hidden="1" x14ac:dyDescent="0.2">
      <c r="A229" s="938"/>
      <c r="B229" s="939"/>
      <c r="C229" s="939"/>
      <c r="D229" s="939"/>
      <c r="E229" s="939"/>
      <c r="F229" s="939"/>
      <c r="G229" s="940"/>
      <c r="H229" s="31"/>
      <c r="I229" s="938"/>
      <c r="J229" s="939"/>
      <c r="K229" s="939"/>
      <c r="L229" s="939"/>
      <c r="M229" s="939"/>
      <c r="N229" s="939"/>
      <c r="O229" s="940"/>
    </row>
    <row r="230" spans="1:15" ht="12.75" hidden="1" x14ac:dyDescent="0.2">
      <c r="A230" s="124"/>
      <c r="B230" s="941"/>
      <c r="C230" s="942"/>
      <c r="D230" s="943"/>
      <c r="E230" s="37"/>
      <c r="F230" s="37"/>
      <c r="G230" s="37"/>
      <c r="H230" s="31"/>
      <c r="I230" s="390"/>
      <c r="J230" s="387"/>
      <c r="K230" s="389"/>
      <c r="L230" s="388"/>
      <c r="M230" s="128"/>
      <c r="N230" s="128"/>
      <c r="O230" s="132"/>
    </row>
    <row r="231" spans="1:15" ht="12.75" hidden="1" x14ac:dyDescent="0.2">
      <c r="A231" s="124"/>
      <c r="B231" s="941"/>
      <c r="C231" s="942"/>
      <c r="D231" s="943"/>
      <c r="E231" s="37"/>
      <c r="F231" s="37"/>
      <c r="G231" s="37"/>
      <c r="H231" s="31"/>
      <c r="I231" s="390"/>
      <c r="J231" s="387"/>
      <c r="K231" s="389"/>
      <c r="L231" s="388"/>
      <c r="M231" s="128"/>
      <c r="N231" s="128"/>
      <c r="O231" s="132"/>
    </row>
    <row r="232" spans="1:15" ht="12.75" hidden="1" x14ac:dyDescent="0.2">
      <c r="A232" s="124"/>
      <c r="B232" s="941"/>
      <c r="C232" s="942"/>
      <c r="D232" s="943"/>
      <c r="E232" s="37"/>
      <c r="F232" s="37"/>
      <c r="G232" s="37"/>
      <c r="H232" s="53"/>
      <c r="I232" s="390"/>
      <c r="J232" s="387"/>
      <c r="K232" s="389"/>
      <c r="L232" s="388"/>
      <c r="M232" s="302"/>
      <c r="N232" s="548"/>
      <c r="O232" s="550"/>
    </row>
    <row r="233" spans="1:15" ht="12.75" hidden="1" x14ac:dyDescent="0.2">
      <c r="A233" s="124"/>
      <c r="B233" s="941"/>
      <c r="C233" s="942"/>
      <c r="D233" s="943"/>
      <c r="E233" s="37"/>
      <c r="F233" s="37"/>
      <c r="G233" s="37"/>
      <c r="H233" s="8"/>
      <c r="I233" s="390"/>
      <c r="J233" s="387"/>
      <c r="K233" s="389"/>
      <c r="L233" s="388"/>
      <c r="M233" s="128"/>
      <c r="N233" s="128"/>
      <c r="O233" s="132"/>
    </row>
    <row r="234" spans="1:15" ht="12.75" hidden="1" x14ac:dyDescent="0.2">
      <c r="A234" s="124"/>
      <c r="B234" s="941"/>
      <c r="C234" s="942"/>
      <c r="D234" s="943"/>
      <c r="E234" s="37"/>
      <c r="F234" s="37"/>
      <c r="G234" s="37"/>
      <c r="H234" s="53"/>
      <c r="I234" s="390"/>
      <c r="J234" s="35"/>
      <c r="K234" s="35"/>
      <c r="L234" s="35"/>
      <c r="M234" s="129"/>
      <c r="N234" s="129"/>
      <c r="O234" s="129"/>
    </row>
    <row r="235" spans="1:15" ht="12.75" hidden="1" x14ac:dyDescent="0.2">
      <c r="A235" s="124"/>
      <c r="B235" s="941"/>
      <c r="C235" s="942"/>
      <c r="D235" s="943"/>
      <c r="E235" s="37"/>
      <c r="F235" s="37"/>
      <c r="G235" s="37"/>
      <c r="H235" s="53"/>
    </row>
    <row r="236" spans="1:15" ht="12.75" hidden="1" x14ac:dyDescent="0.2">
      <c r="A236" s="124"/>
      <c r="B236" s="941"/>
      <c r="C236" s="942"/>
      <c r="D236" s="943"/>
      <c r="E236" s="37"/>
      <c r="F236" s="37"/>
      <c r="G236" s="37"/>
      <c r="H236" s="53"/>
      <c r="I236" s="137"/>
      <c r="J236" s="34"/>
      <c r="K236" s="34"/>
      <c r="L236" s="34"/>
      <c r="M236" s="129"/>
      <c r="N236" s="129"/>
      <c r="O236" s="129"/>
    </row>
    <row r="237" spans="1:15" ht="12.75" hidden="1" x14ac:dyDescent="0.2">
      <c r="A237" s="124"/>
      <c r="B237" s="941"/>
      <c r="C237" s="942"/>
      <c r="D237" s="943"/>
      <c r="E237" s="37"/>
      <c r="F237" s="37"/>
      <c r="G237" s="37"/>
      <c r="H237" s="53"/>
    </row>
    <row r="238" spans="1:15" ht="12.75" hidden="1" x14ac:dyDescent="0.2">
      <c r="A238" s="124"/>
      <c r="B238" s="941"/>
      <c r="C238" s="942"/>
      <c r="D238" s="943"/>
      <c r="E238" s="37"/>
      <c r="F238" s="37"/>
      <c r="G238" s="37"/>
      <c r="H238" s="53"/>
    </row>
    <row r="239" spans="1:15" ht="12.75" hidden="1" x14ac:dyDescent="0.2">
      <c r="A239" s="124"/>
      <c r="B239" s="941"/>
      <c r="C239" s="942"/>
      <c r="D239" s="943"/>
      <c r="E239" s="37"/>
      <c r="F239" s="37"/>
      <c r="G239" s="37"/>
      <c r="H239" s="53"/>
    </row>
    <row r="240" spans="1:15" ht="12.75" hidden="1" x14ac:dyDescent="0.2">
      <c r="A240" s="124"/>
      <c r="B240" s="941"/>
      <c r="C240" s="942"/>
      <c r="D240" s="943"/>
      <c r="E240" s="37"/>
      <c r="F240" s="37"/>
      <c r="G240" s="37"/>
      <c r="H240" s="53"/>
      <c r="I240" s="947"/>
      <c r="J240" s="948"/>
      <c r="K240" s="948"/>
      <c r="L240" s="948"/>
      <c r="M240" s="948"/>
      <c r="N240" s="948"/>
      <c r="O240" s="949"/>
    </row>
    <row r="241" spans="1:15" ht="12.75" hidden="1" customHeight="1" x14ac:dyDescent="0.2">
      <c r="A241" s="306"/>
      <c r="B241" s="941"/>
      <c r="C241" s="942"/>
      <c r="D241" s="943"/>
      <c r="E241" s="129"/>
      <c r="F241" s="129"/>
      <c r="G241" s="129"/>
      <c r="H241" s="53"/>
      <c r="I241" s="950"/>
      <c r="J241" s="951"/>
      <c r="K241" s="951"/>
      <c r="L241" s="951"/>
      <c r="M241" s="951"/>
      <c r="N241" s="951"/>
      <c r="O241" s="952"/>
    </row>
    <row r="242" spans="1:15" ht="12.75" hidden="1" x14ac:dyDescent="0.2">
      <c r="A242" s="938"/>
      <c r="B242" s="939"/>
      <c r="C242" s="939"/>
      <c r="D242" s="939"/>
      <c r="E242" s="939"/>
      <c r="F242" s="939"/>
      <c r="G242" s="940"/>
      <c r="H242" s="53"/>
      <c r="I242" s="17"/>
      <c r="J242" s="18"/>
      <c r="K242" s="18"/>
      <c r="L242" s="18"/>
      <c r="M242" s="18"/>
      <c r="N242" s="18"/>
      <c r="O242" s="18"/>
    </row>
    <row r="243" spans="1:15" ht="12.75" hidden="1" x14ac:dyDescent="0.2">
      <c r="A243" s="124"/>
      <c r="B243" s="941"/>
      <c r="C243" s="942"/>
      <c r="D243" s="943"/>
      <c r="E243" s="37"/>
      <c r="F243" s="37"/>
      <c r="G243" s="37"/>
      <c r="H243" s="53"/>
      <c r="I243" s="53"/>
      <c r="J243" s="53"/>
      <c r="K243" s="53"/>
      <c r="L243" s="14"/>
      <c r="M243" s="54"/>
    </row>
    <row r="244" spans="1:15" ht="12.75" hidden="1" x14ac:dyDescent="0.2">
      <c r="A244" s="124"/>
      <c r="B244" s="941"/>
      <c r="C244" s="942"/>
      <c r="D244" s="943"/>
      <c r="E244" s="37"/>
      <c r="F244" s="37"/>
      <c r="G244" s="37"/>
      <c r="H244" s="53"/>
    </row>
    <row r="245" spans="1:15" ht="12.75" hidden="1" x14ac:dyDescent="0.2">
      <c r="A245" s="124"/>
      <c r="B245" s="941"/>
      <c r="C245" s="942"/>
      <c r="D245" s="943"/>
      <c r="E245" s="37"/>
      <c r="F245" s="37"/>
      <c r="G245" s="37"/>
      <c r="H245" s="53"/>
      <c r="I245" s="252"/>
      <c r="J245" s="1002"/>
      <c r="K245" s="1003"/>
      <c r="L245" s="1004"/>
      <c r="M245" s="129"/>
      <c r="N245" s="129"/>
      <c r="O245" s="129"/>
    </row>
    <row r="246" spans="1:15" ht="12.75" hidden="1" x14ac:dyDescent="0.2">
      <c r="A246" s="124"/>
      <c r="B246" s="941"/>
      <c r="C246" s="942"/>
      <c r="D246" s="943"/>
      <c r="E246" s="37"/>
      <c r="F246" s="37"/>
      <c r="G246" s="37"/>
      <c r="H246" s="53"/>
      <c r="I246" s="318"/>
      <c r="J246" s="1002"/>
      <c r="K246" s="1003"/>
      <c r="L246" s="1004"/>
      <c r="M246" s="128"/>
      <c r="N246" s="128"/>
      <c r="O246" s="132"/>
    </row>
    <row r="247" spans="1:15" ht="12.75" hidden="1" x14ac:dyDescent="0.2">
      <c r="A247" s="124"/>
      <c r="B247" s="941"/>
      <c r="C247" s="942"/>
      <c r="D247" s="943"/>
      <c r="E247" s="37"/>
      <c r="F247" s="37"/>
      <c r="G247" s="37"/>
      <c r="H247" s="53"/>
      <c r="I247" s="315"/>
      <c r="J247" s="1002"/>
      <c r="K247" s="1003"/>
      <c r="L247" s="1004"/>
      <c r="M247" s="128"/>
      <c r="N247" s="128"/>
      <c r="O247" s="132"/>
    </row>
    <row r="248" spans="1:15" ht="12.75" hidden="1" x14ac:dyDescent="0.2">
      <c r="A248" s="124"/>
      <c r="B248" s="941"/>
      <c r="C248" s="942"/>
      <c r="D248" s="943"/>
      <c r="E248" s="37"/>
      <c r="F248" s="37"/>
      <c r="G248" s="37"/>
      <c r="H248" s="53"/>
      <c r="I248" s="315"/>
      <c r="J248" s="1002"/>
      <c r="K248" s="1003"/>
      <c r="L248" s="1004"/>
      <c r="M248" s="128"/>
      <c r="N248" s="128"/>
      <c r="O248" s="132"/>
    </row>
    <row r="249" spans="1:15" ht="12.75" hidden="1" x14ac:dyDescent="0.2">
      <c r="A249" s="124"/>
      <c r="B249" s="941"/>
      <c r="C249" s="942"/>
      <c r="D249" s="943"/>
      <c r="E249" s="37"/>
      <c r="F249" s="37"/>
      <c r="G249" s="37"/>
      <c r="H249" s="53"/>
      <c r="I249" s="315"/>
      <c r="J249" s="998"/>
      <c r="K249" s="998"/>
      <c r="L249" s="998"/>
      <c r="M249" s="344" t="str">
        <f>IF(SUM(M246:M248)=M245,"OK","STOP")</f>
        <v>OK</v>
      </c>
      <c r="N249" s="344" t="str">
        <f>IF(SUM(N246:N248)=N245,"OK","STOP")</f>
        <v>OK</v>
      </c>
      <c r="O249" s="344" t="str">
        <f>IF(SUM(O246:O248)=O245,"OK","STOP")</f>
        <v>OK</v>
      </c>
    </row>
    <row r="250" spans="1:15" ht="12.75" hidden="1" x14ac:dyDescent="0.2">
      <c r="A250" s="124"/>
      <c r="B250" s="941"/>
      <c r="C250" s="942"/>
      <c r="D250" s="943"/>
      <c r="E250" s="129"/>
      <c r="F250" s="129"/>
      <c r="G250" s="129"/>
      <c r="H250" s="53"/>
      <c r="I250" s="421" t="str">
        <f>I212</f>
        <v>Shpjegimet teknike</v>
      </c>
      <c r="J250" s="10"/>
      <c r="K250" s="10"/>
      <c r="L250" s="10"/>
      <c r="M250" s="10"/>
      <c r="N250" s="10"/>
      <c r="O250" s="10"/>
    </row>
    <row r="251" spans="1:15" ht="12.75" hidden="1" x14ac:dyDescent="0.2">
      <c r="A251" s="124"/>
      <c r="B251" s="941"/>
      <c r="C251" s="942"/>
      <c r="D251" s="943"/>
      <c r="E251" s="37"/>
      <c r="F251" s="37"/>
      <c r="G251" s="37"/>
      <c r="H251" s="53"/>
      <c r="I251" s="419">
        <f>M224</f>
        <v>0</v>
      </c>
      <c r="J251" s="983"/>
      <c r="K251" s="984"/>
      <c r="L251" s="984"/>
      <c r="M251" s="984"/>
      <c r="N251" s="984"/>
      <c r="O251" s="985"/>
    </row>
    <row r="252" spans="1:15" ht="12.75" hidden="1" x14ac:dyDescent="0.2">
      <c r="A252" s="124"/>
      <c r="B252" s="971"/>
      <c r="C252" s="972"/>
      <c r="D252" s="973"/>
      <c r="E252" s="37"/>
      <c r="F252" s="37"/>
      <c r="G252" s="37"/>
      <c r="H252" s="53"/>
      <c r="I252" s="420"/>
      <c r="J252" s="986"/>
      <c r="K252" s="987"/>
      <c r="L252" s="987"/>
      <c r="M252" s="987"/>
      <c r="N252" s="987"/>
      <c r="O252" s="988"/>
    </row>
    <row r="253" spans="1:15" ht="12.75" hidden="1" x14ac:dyDescent="0.2">
      <c r="A253" s="252"/>
      <c r="B253" s="941"/>
      <c r="C253" s="942"/>
      <c r="D253" s="311"/>
      <c r="E253" s="308"/>
      <c r="F253" s="308"/>
      <c r="G253" s="308"/>
      <c r="H253" s="53"/>
      <c r="I253" s="419">
        <f>N224</f>
        <v>0</v>
      </c>
      <c r="J253" s="983"/>
      <c r="K253" s="984"/>
      <c r="L253" s="984"/>
      <c r="M253" s="984"/>
      <c r="N253" s="984"/>
      <c r="O253" s="985"/>
    </row>
    <row r="254" spans="1:15" ht="12.75" hidden="1" x14ac:dyDescent="0.2">
      <c r="A254" s="124"/>
      <c r="B254" s="974"/>
      <c r="C254" s="975"/>
      <c r="D254" s="976"/>
      <c r="E254" s="129"/>
      <c r="F254" s="129"/>
      <c r="G254" s="129"/>
      <c r="H254" s="53"/>
      <c r="I254" s="420"/>
      <c r="J254" s="989"/>
      <c r="K254" s="990"/>
      <c r="L254" s="990"/>
      <c r="M254" s="990"/>
      <c r="N254" s="990"/>
      <c r="O254" s="991"/>
    </row>
    <row r="255" spans="1:15" ht="12.75" hidden="1" x14ac:dyDescent="0.2">
      <c r="A255" s="125"/>
      <c r="B255" s="210"/>
      <c r="C255" s="126"/>
      <c r="D255" s="126"/>
      <c r="E255" s="10"/>
      <c r="F255" s="10"/>
      <c r="G255" s="133"/>
      <c r="H255" s="53"/>
      <c r="I255" s="419">
        <f>O224</f>
        <v>0</v>
      </c>
      <c r="J255" s="983"/>
      <c r="K255" s="984"/>
      <c r="L255" s="984"/>
      <c r="M255" s="984"/>
      <c r="N255" s="984"/>
      <c r="O255" s="985"/>
    </row>
    <row r="256" spans="1:15" ht="12.75" hidden="1" x14ac:dyDescent="0.2">
      <c r="A256" s="137"/>
      <c r="B256" s="34"/>
      <c r="C256" s="34"/>
      <c r="D256" s="34"/>
      <c r="E256" s="129"/>
      <c r="F256" s="129"/>
      <c r="G256" s="129"/>
      <c r="H256" s="53"/>
      <c r="I256" s="420"/>
      <c r="J256" s="989"/>
      <c r="K256" s="990"/>
      <c r="L256" s="990"/>
      <c r="M256" s="990"/>
      <c r="N256" s="990"/>
      <c r="O256" s="991"/>
    </row>
    <row r="257" spans="1:15" ht="17.25" hidden="1" customHeight="1" x14ac:dyDescent="0.2"/>
    <row r="258" spans="1:15" ht="17.25" hidden="1" customHeight="1" x14ac:dyDescent="0.2"/>
    <row r="259" spans="1:15" ht="17.25" hidden="1" customHeight="1" x14ac:dyDescent="0.2">
      <c r="A259" s="213"/>
      <c r="B259" s="937"/>
      <c r="C259" s="937"/>
      <c r="D259" s="937"/>
      <c r="E259" s="937"/>
      <c r="F259" s="937"/>
      <c r="G259" s="937"/>
      <c r="H259" s="937"/>
      <c r="I259" s="937"/>
      <c r="J259" s="937"/>
      <c r="K259" s="937"/>
      <c r="L259" s="937"/>
      <c r="M259" s="937"/>
      <c r="N259" s="937"/>
      <c r="O259" s="937"/>
    </row>
    <row r="260" spans="1:15" ht="17.25" hidden="1" customHeight="1" x14ac:dyDescent="0.2">
      <c r="A260" s="276"/>
      <c r="B260" s="937"/>
      <c r="C260" s="937"/>
      <c r="D260" s="937"/>
      <c r="E260" s="937"/>
      <c r="F260" s="937"/>
      <c r="G260" s="937"/>
      <c r="H260" s="937"/>
      <c r="I260" s="937"/>
      <c r="J260" s="937"/>
      <c r="K260" s="937"/>
      <c r="L260" s="937"/>
      <c r="M260" s="937"/>
      <c r="N260" s="937"/>
      <c r="O260" s="937"/>
    </row>
    <row r="261" spans="1:15" ht="22.5" hidden="1" customHeight="1" x14ac:dyDescent="0.2">
      <c r="A261" s="933"/>
      <c r="B261" s="934"/>
      <c r="C261" s="934"/>
      <c r="D261" s="934"/>
      <c r="E261" s="934"/>
      <c r="F261" s="934"/>
      <c r="G261" s="954"/>
      <c r="H261" s="131"/>
      <c r="I261" s="955"/>
      <c r="J261" s="934"/>
      <c r="K261" s="934"/>
      <c r="L261" s="934"/>
      <c r="M261" s="934"/>
      <c r="N261" s="934"/>
      <c r="O261" s="954"/>
    </row>
    <row r="262" spans="1:15" ht="20.25" hidden="1" customHeight="1" x14ac:dyDescent="0.2">
      <c r="A262" s="211"/>
      <c r="B262" s="249"/>
      <c r="C262" s="249"/>
      <c r="D262" s="249"/>
      <c r="E262" s="250"/>
      <c r="F262" s="250"/>
      <c r="G262" s="250"/>
      <c r="H262" s="212"/>
      <c r="I262" s="307"/>
      <c r="J262" s="249"/>
      <c r="K262" s="249"/>
      <c r="L262" s="249"/>
      <c r="M262" s="250"/>
      <c r="N262" s="250"/>
      <c r="O262" s="250"/>
    </row>
    <row r="263" spans="1:15" ht="12.75" hidden="1" x14ac:dyDescent="0.2">
      <c r="A263" s="125"/>
      <c r="B263" s="210"/>
      <c r="C263" s="126"/>
      <c r="D263" s="126"/>
      <c r="E263" s="10"/>
      <c r="F263" s="10"/>
      <c r="G263" s="133"/>
      <c r="H263" s="131"/>
    </row>
    <row r="264" spans="1:15" ht="12.75" hidden="1" x14ac:dyDescent="0.2">
      <c r="A264" s="137"/>
      <c r="B264" s="34"/>
      <c r="C264" s="34"/>
      <c r="D264" s="34"/>
      <c r="E264" s="37"/>
      <c r="F264" s="37"/>
      <c r="G264" s="37"/>
      <c r="H264" s="131"/>
      <c r="I264" s="938"/>
      <c r="J264" s="939"/>
      <c r="K264" s="939"/>
      <c r="L264" s="939"/>
      <c r="M264" s="939"/>
      <c r="N264" s="939"/>
      <c r="O264" s="940"/>
    </row>
    <row r="265" spans="1:15" ht="12.75" hidden="1" x14ac:dyDescent="0.2">
      <c r="A265" s="125"/>
      <c r="B265" s="210"/>
      <c r="C265" s="126"/>
      <c r="D265" s="126"/>
      <c r="E265" s="10"/>
      <c r="F265" s="10"/>
      <c r="G265" s="133"/>
      <c r="H265" s="10"/>
      <c r="I265" s="137"/>
      <c r="J265" s="35"/>
      <c r="K265" s="35"/>
      <c r="L265" s="35"/>
      <c r="M265" s="37"/>
      <c r="N265" s="37"/>
      <c r="O265" s="37"/>
    </row>
    <row r="266" spans="1:15" ht="12.75" hidden="1" x14ac:dyDescent="0.2">
      <c r="A266" s="1005"/>
      <c r="B266" s="1006"/>
      <c r="C266" s="1006"/>
      <c r="D266" s="1006"/>
      <c r="E266" s="1006"/>
      <c r="F266" s="1006"/>
      <c r="G266" s="1007"/>
      <c r="H266" s="10"/>
    </row>
    <row r="267" spans="1:15" ht="12.75" hidden="1" x14ac:dyDescent="0.2">
      <c r="A267" s="938"/>
      <c r="B267" s="939"/>
      <c r="C267" s="939"/>
      <c r="D267" s="939"/>
      <c r="E267" s="939"/>
      <c r="F267" s="939"/>
      <c r="G267" s="940"/>
      <c r="H267" s="31"/>
      <c r="I267" s="384"/>
      <c r="J267" s="385"/>
      <c r="K267" s="385"/>
      <c r="L267" s="385"/>
      <c r="M267" s="385"/>
      <c r="N267" s="385"/>
      <c r="O267" s="386"/>
    </row>
    <row r="268" spans="1:15" ht="12.75" hidden="1" x14ac:dyDescent="0.2">
      <c r="A268" s="124"/>
      <c r="B268" s="941"/>
      <c r="C268" s="942"/>
      <c r="D268" s="943"/>
      <c r="E268" s="37"/>
      <c r="F268" s="37"/>
      <c r="G268" s="37"/>
      <c r="H268" s="31"/>
      <c r="I268" s="390"/>
      <c r="J268" s="387"/>
      <c r="K268" s="389"/>
      <c r="L268" s="388"/>
      <c r="M268" s="128"/>
      <c r="N268" s="128"/>
      <c r="O268" s="132"/>
    </row>
    <row r="269" spans="1:15" ht="12.75" hidden="1" x14ac:dyDescent="0.2">
      <c r="A269" s="124"/>
      <c r="B269" s="941"/>
      <c r="C269" s="942"/>
      <c r="D269" s="943"/>
      <c r="E269" s="37"/>
      <c r="F269" s="37"/>
      <c r="G269" s="37"/>
      <c r="H269" s="31"/>
      <c r="I269" s="390"/>
      <c r="J269" s="387"/>
      <c r="K269" s="389"/>
      <c r="L269" s="388"/>
      <c r="M269" s="128"/>
      <c r="N269" s="128"/>
      <c r="O269" s="132"/>
    </row>
    <row r="270" spans="1:15" ht="12.75" hidden="1" x14ac:dyDescent="0.2">
      <c r="A270" s="124"/>
      <c r="B270" s="941"/>
      <c r="C270" s="942"/>
      <c r="D270" s="943"/>
      <c r="E270" s="37"/>
      <c r="F270" s="37"/>
      <c r="G270" s="37"/>
      <c r="H270" s="53"/>
      <c r="I270" s="390"/>
      <c r="J270" s="387"/>
      <c r="K270" s="389"/>
      <c r="L270" s="388"/>
      <c r="M270" s="302"/>
      <c r="N270" s="548"/>
      <c r="O270" s="548"/>
    </row>
    <row r="271" spans="1:15" ht="12.75" hidden="1" x14ac:dyDescent="0.2">
      <c r="A271" s="124"/>
      <c r="B271" s="941"/>
      <c r="C271" s="942"/>
      <c r="D271" s="943"/>
      <c r="E271" s="37"/>
      <c r="F271" s="37"/>
      <c r="G271" s="37"/>
      <c r="H271" s="8"/>
      <c r="I271" s="390"/>
      <c r="J271" s="387"/>
      <c r="K271" s="389"/>
      <c r="L271" s="388"/>
      <c r="M271" s="128"/>
      <c r="N271" s="128"/>
      <c r="O271" s="132"/>
    </row>
    <row r="272" spans="1:15" ht="12.75" hidden="1" x14ac:dyDescent="0.2">
      <c r="A272" s="124"/>
      <c r="B272" s="941"/>
      <c r="C272" s="942"/>
      <c r="D272" s="943"/>
      <c r="E272" s="37"/>
      <c r="F272" s="37"/>
      <c r="G272" s="37"/>
      <c r="H272" s="53"/>
      <c r="I272" s="390"/>
      <c r="J272" s="35"/>
      <c r="K272" s="35"/>
      <c r="L272" s="35"/>
      <c r="M272" s="129"/>
      <c r="N272" s="129"/>
      <c r="O272" s="129"/>
    </row>
    <row r="273" spans="1:15" ht="12.75" hidden="1" x14ac:dyDescent="0.2">
      <c r="A273" s="124"/>
      <c r="B273" s="941"/>
      <c r="C273" s="942"/>
      <c r="D273" s="943"/>
      <c r="E273" s="37"/>
      <c r="F273" s="37"/>
      <c r="G273" s="37"/>
      <c r="H273" s="53"/>
    </row>
    <row r="274" spans="1:15" ht="12.75" hidden="1" x14ac:dyDescent="0.2">
      <c r="A274" s="124"/>
      <c r="B274" s="941"/>
      <c r="C274" s="942"/>
      <c r="D274" s="943"/>
      <c r="E274" s="37"/>
      <c r="F274" s="37"/>
      <c r="G274" s="37"/>
      <c r="H274" s="53"/>
      <c r="I274" s="137"/>
      <c r="J274" s="34"/>
      <c r="K274" s="34"/>
      <c r="L274" s="34"/>
      <c r="M274" s="129"/>
      <c r="N274" s="129"/>
      <c r="O274" s="129"/>
    </row>
    <row r="275" spans="1:15" ht="12.75" hidden="1" x14ac:dyDescent="0.2">
      <c r="A275" s="124"/>
      <c r="B275" s="941"/>
      <c r="C275" s="942"/>
      <c r="D275" s="943"/>
      <c r="E275" s="37"/>
      <c r="F275" s="37"/>
      <c r="G275" s="37"/>
      <c r="H275" s="53"/>
    </row>
    <row r="276" spans="1:15" ht="12.75" hidden="1" x14ac:dyDescent="0.2">
      <c r="A276" s="124"/>
      <c r="B276" s="941"/>
      <c r="C276" s="942"/>
      <c r="D276" s="943"/>
      <c r="E276" s="37"/>
      <c r="F276" s="37"/>
      <c r="G276" s="37"/>
      <c r="H276" s="53"/>
    </row>
    <row r="277" spans="1:15" ht="12.75" hidden="1" x14ac:dyDescent="0.2">
      <c r="A277" s="124"/>
      <c r="B277" s="941"/>
      <c r="C277" s="942"/>
      <c r="D277" s="943"/>
      <c r="E277" s="37"/>
      <c r="F277" s="37"/>
      <c r="G277" s="37"/>
      <c r="H277" s="53"/>
    </row>
    <row r="278" spans="1:15" ht="12.75" hidden="1" x14ac:dyDescent="0.2">
      <c r="A278" s="124"/>
      <c r="B278" s="941"/>
      <c r="C278" s="942"/>
      <c r="D278" s="943"/>
      <c r="E278" s="37"/>
      <c r="F278" s="37"/>
      <c r="G278" s="37"/>
      <c r="H278" s="53"/>
      <c r="I278" s="947"/>
      <c r="J278" s="948"/>
      <c r="K278" s="948"/>
      <c r="L278" s="948"/>
      <c r="M278" s="948"/>
      <c r="N278" s="948"/>
      <c r="O278" s="949"/>
    </row>
    <row r="279" spans="1:15" ht="12.75" hidden="1" customHeight="1" x14ac:dyDescent="0.2">
      <c r="A279" s="306"/>
      <c r="B279" s="941"/>
      <c r="C279" s="942"/>
      <c r="D279" s="943"/>
      <c r="E279" s="129"/>
      <c r="F279" s="129"/>
      <c r="G279" s="129"/>
      <c r="H279" s="53"/>
      <c r="I279" s="950"/>
      <c r="J279" s="951"/>
      <c r="K279" s="951"/>
      <c r="L279" s="951"/>
      <c r="M279" s="951"/>
      <c r="N279" s="951"/>
      <c r="O279" s="952"/>
    </row>
    <row r="280" spans="1:15" ht="12.75" hidden="1" x14ac:dyDescent="0.2">
      <c r="A280" s="938"/>
      <c r="B280" s="939"/>
      <c r="C280" s="939"/>
      <c r="D280" s="939"/>
      <c r="E280" s="939"/>
      <c r="F280" s="939"/>
      <c r="G280" s="940"/>
      <c r="H280" s="53"/>
      <c r="I280" s="17"/>
      <c r="J280" s="18"/>
      <c r="K280" s="18"/>
      <c r="L280" s="18"/>
      <c r="M280" s="18"/>
      <c r="N280" s="18"/>
      <c r="O280" s="18"/>
    </row>
    <row r="281" spans="1:15" ht="12.75" hidden="1" x14ac:dyDescent="0.2">
      <c r="A281" s="124"/>
      <c r="B281" s="941"/>
      <c r="C281" s="942"/>
      <c r="D281" s="943"/>
      <c r="E281" s="37"/>
      <c r="F281" s="37"/>
      <c r="G281" s="37"/>
      <c r="H281" s="53"/>
      <c r="I281" s="53"/>
      <c r="J281" s="53"/>
      <c r="K281" s="53"/>
      <c r="L281" s="14"/>
      <c r="M281" s="54"/>
    </row>
    <row r="282" spans="1:15" ht="12.75" hidden="1" x14ac:dyDescent="0.2">
      <c r="A282" s="124"/>
      <c r="B282" s="941"/>
      <c r="C282" s="942"/>
      <c r="D282" s="943"/>
      <c r="E282" s="37"/>
      <c r="F282" s="37"/>
      <c r="G282" s="37"/>
      <c r="H282" s="53"/>
    </row>
    <row r="283" spans="1:15" ht="12.75" hidden="1" x14ac:dyDescent="0.2">
      <c r="A283" s="124"/>
      <c r="B283" s="941"/>
      <c r="C283" s="942"/>
      <c r="D283" s="943"/>
      <c r="E283" s="37"/>
      <c r="F283" s="37"/>
      <c r="G283" s="37"/>
      <c r="H283" s="53"/>
      <c r="I283" s="252"/>
      <c r="J283" s="1009"/>
      <c r="K283" s="1010"/>
      <c r="L283" s="1011"/>
      <c r="M283" s="129"/>
      <c r="N283" s="129"/>
      <c r="O283" s="129"/>
    </row>
    <row r="284" spans="1:15" ht="12.75" hidden="1" x14ac:dyDescent="0.2">
      <c r="A284" s="124"/>
      <c r="B284" s="941"/>
      <c r="C284" s="942"/>
      <c r="D284" s="943"/>
      <c r="E284" s="37"/>
      <c r="F284" s="37"/>
      <c r="G284" s="37"/>
      <c r="H284" s="53"/>
      <c r="I284" s="318"/>
      <c r="J284" s="1009"/>
      <c r="K284" s="1010"/>
      <c r="L284" s="1011"/>
      <c r="M284" s="128"/>
      <c r="N284" s="128"/>
      <c r="O284" s="132"/>
    </row>
    <row r="285" spans="1:15" ht="12.75" hidden="1" x14ac:dyDescent="0.2">
      <c r="A285" s="124"/>
      <c r="B285" s="941"/>
      <c r="C285" s="942"/>
      <c r="D285" s="943"/>
      <c r="E285" s="37"/>
      <c r="F285" s="37"/>
      <c r="G285" s="37"/>
      <c r="H285" s="53"/>
      <c r="I285" s="315"/>
      <c r="J285" s="1009"/>
      <c r="K285" s="1010"/>
      <c r="L285" s="1011"/>
      <c r="M285" s="128"/>
      <c r="N285" s="128"/>
      <c r="O285" s="132"/>
    </row>
    <row r="286" spans="1:15" ht="12.75" hidden="1" x14ac:dyDescent="0.2">
      <c r="A286" s="124"/>
      <c r="B286" s="941"/>
      <c r="C286" s="942"/>
      <c r="D286" s="943"/>
      <c r="E286" s="37"/>
      <c r="F286" s="37"/>
      <c r="G286" s="37"/>
      <c r="H286" s="53"/>
      <c r="I286" s="315"/>
      <c r="J286" s="1009"/>
      <c r="K286" s="1010"/>
      <c r="L286" s="1011"/>
      <c r="M286" s="128"/>
      <c r="N286" s="128"/>
      <c r="O286" s="132"/>
    </row>
    <row r="287" spans="1:15" ht="12.75" hidden="1" x14ac:dyDescent="0.2">
      <c r="A287" s="124"/>
      <c r="B287" s="941"/>
      <c r="C287" s="942"/>
      <c r="D287" s="943"/>
      <c r="E287" s="37"/>
      <c r="F287" s="37"/>
      <c r="G287" s="37"/>
      <c r="H287" s="53"/>
      <c r="I287" s="315"/>
      <c r="J287" s="998"/>
      <c r="K287" s="998"/>
      <c r="L287" s="998"/>
      <c r="M287" s="344" t="str">
        <f>IF(SUM(M284:M286)=M283,"OK","STOP")</f>
        <v>OK</v>
      </c>
      <c r="N287" s="344" t="str">
        <f>IF(SUM(N284:N286)=N283,"OK","STOP")</f>
        <v>OK</v>
      </c>
      <c r="O287" s="344" t="str">
        <f>IF(SUM(O284:O286)=O283,"OK","STOP")</f>
        <v>OK</v>
      </c>
    </row>
    <row r="288" spans="1:15" ht="12.75" hidden="1" x14ac:dyDescent="0.2">
      <c r="A288" s="124"/>
      <c r="B288" s="941"/>
      <c r="C288" s="942"/>
      <c r="D288" s="943"/>
      <c r="E288" s="129"/>
      <c r="F288" s="129"/>
      <c r="G288" s="129"/>
      <c r="H288" s="53"/>
      <c r="I288" s="421" t="str">
        <f>I250</f>
        <v>Shpjegimet teknike</v>
      </c>
      <c r="J288" s="10"/>
      <c r="K288" s="10"/>
      <c r="L288" s="10"/>
      <c r="M288" s="10"/>
      <c r="N288" s="10"/>
      <c r="O288" s="10"/>
    </row>
    <row r="289" spans="1:15" ht="12.75" hidden="1" x14ac:dyDescent="0.2">
      <c r="A289" s="124"/>
      <c r="B289" s="941"/>
      <c r="C289" s="942"/>
      <c r="D289" s="943"/>
      <c r="E289" s="37"/>
      <c r="F289" s="37"/>
      <c r="G289" s="37"/>
      <c r="H289" s="53"/>
      <c r="I289" s="419">
        <f>M262</f>
        <v>0</v>
      </c>
      <c r="J289" s="983"/>
      <c r="K289" s="984"/>
      <c r="L289" s="984"/>
      <c r="M289" s="984"/>
      <c r="N289" s="984"/>
      <c r="O289" s="985"/>
    </row>
    <row r="290" spans="1:15" ht="12.75" hidden="1" x14ac:dyDescent="0.2">
      <c r="A290" s="124"/>
      <c r="B290" s="971"/>
      <c r="C290" s="972"/>
      <c r="D290" s="973"/>
      <c r="E290" s="37"/>
      <c r="F290" s="37"/>
      <c r="G290" s="37"/>
      <c r="H290" s="53"/>
      <c r="I290" s="420"/>
      <c r="J290" s="986"/>
      <c r="K290" s="987"/>
      <c r="L290" s="987"/>
      <c r="M290" s="987"/>
      <c r="N290" s="987"/>
      <c r="O290" s="988"/>
    </row>
    <row r="291" spans="1:15" ht="12.75" hidden="1" x14ac:dyDescent="0.2">
      <c r="A291" s="252"/>
      <c r="B291" s="941"/>
      <c r="C291" s="942"/>
      <c r="D291" s="311"/>
      <c r="E291" s="308"/>
      <c r="F291" s="308"/>
      <c r="G291" s="308"/>
      <c r="H291" s="53"/>
      <c r="I291" s="419">
        <f>N262</f>
        <v>0</v>
      </c>
      <c r="J291" s="983"/>
      <c r="K291" s="984"/>
      <c r="L291" s="984"/>
      <c r="M291" s="984"/>
      <c r="N291" s="984"/>
      <c r="O291" s="985"/>
    </row>
    <row r="292" spans="1:15" ht="12.75" hidden="1" x14ac:dyDescent="0.2">
      <c r="A292" s="124"/>
      <c r="B292" s="974"/>
      <c r="C292" s="975"/>
      <c r="D292" s="976"/>
      <c r="E292" s="129"/>
      <c r="F292" s="129"/>
      <c r="G292" s="129"/>
      <c r="H292" s="53"/>
      <c r="I292" s="420"/>
      <c r="J292" s="989"/>
      <c r="K292" s="990"/>
      <c r="L292" s="990"/>
      <c r="M292" s="990"/>
      <c r="N292" s="990"/>
      <c r="O292" s="991"/>
    </row>
    <row r="293" spans="1:15" ht="12.75" hidden="1" x14ac:dyDescent="0.2">
      <c r="A293" s="125"/>
      <c r="B293" s="210"/>
      <c r="C293" s="126"/>
      <c r="D293" s="126"/>
      <c r="E293" s="10"/>
      <c r="F293" s="10"/>
      <c r="G293" s="133"/>
      <c r="H293" s="53"/>
      <c r="I293" s="419">
        <f>O262</f>
        <v>0</v>
      </c>
      <c r="J293" s="983"/>
      <c r="K293" s="984"/>
      <c r="L293" s="984"/>
      <c r="M293" s="984"/>
      <c r="N293" s="984"/>
      <c r="O293" s="985"/>
    </row>
    <row r="294" spans="1:15" ht="12.75" hidden="1" x14ac:dyDescent="0.2">
      <c r="A294" s="137"/>
      <c r="B294" s="34"/>
      <c r="C294" s="34"/>
      <c r="D294" s="34"/>
      <c r="E294" s="129"/>
      <c r="F294" s="129"/>
      <c r="G294" s="129"/>
      <c r="H294" s="53"/>
      <c r="I294" s="420"/>
      <c r="J294" s="989"/>
      <c r="K294" s="990"/>
      <c r="L294" s="990"/>
      <c r="M294" s="990"/>
      <c r="N294" s="990"/>
      <c r="O294" s="991"/>
    </row>
  </sheetData>
  <sheetProtection algorithmName="SHA-512" hashValue="UwwqeUH8x8MxnsbLavFhFu6jkDoEgtC9vo2VD6PiDFZpU9WOzODjOEzHPkMu/tu46u+36z6gTUmg5+ZYcM5pHA==" saltValue="QNqikIC+LP95wDFLmYchoQ==" spinCount="100000" sheet="1" objects="1" scenarios="1" selectLockedCells="1"/>
  <mergeCells count="339">
    <mergeCell ref="J293:O294"/>
    <mergeCell ref="I153:O153"/>
    <mergeCell ref="I191:O191"/>
    <mergeCell ref="I229:O229"/>
    <mergeCell ref="I72:O72"/>
    <mergeCell ref="I75:O75"/>
    <mergeCell ref="J136:O137"/>
    <mergeCell ref="J138:O139"/>
    <mergeCell ref="J140:O141"/>
    <mergeCell ref="J175:O176"/>
    <mergeCell ref="J177:O178"/>
    <mergeCell ref="J179:O180"/>
    <mergeCell ref="J213:O214"/>
    <mergeCell ref="J133:L133"/>
    <mergeCell ref="J211:L211"/>
    <mergeCell ref="J245:L245"/>
    <mergeCell ref="J246:L246"/>
    <mergeCell ref="J247:L247"/>
    <mergeCell ref="J248:L248"/>
    <mergeCell ref="J249:L249"/>
    <mergeCell ref="J251:O252"/>
    <mergeCell ref="J130:L130"/>
    <mergeCell ref="J172:L172"/>
    <mergeCell ref="J173:L173"/>
    <mergeCell ref="I150:O150"/>
    <mergeCell ref="B144:O144"/>
    <mergeCell ref="B145:O145"/>
    <mergeCell ref="A147:G147"/>
    <mergeCell ref="I147:O147"/>
    <mergeCell ref="J131:L131"/>
    <mergeCell ref="J132:L132"/>
    <mergeCell ref="B124:D124"/>
    <mergeCell ref="B125:D125"/>
    <mergeCell ref="I125:O126"/>
    <mergeCell ref="B126:D126"/>
    <mergeCell ref="A127:G127"/>
    <mergeCell ref="B128:D128"/>
    <mergeCell ref="B129:D129"/>
    <mergeCell ref="B130:D130"/>
    <mergeCell ref="B131:D131"/>
    <mergeCell ref="B132:D132"/>
    <mergeCell ref="B156:D156"/>
    <mergeCell ref="B157:D157"/>
    <mergeCell ref="B158:D158"/>
    <mergeCell ref="A152:G152"/>
    <mergeCell ref="A153:G153"/>
    <mergeCell ref="B154:D154"/>
    <mergeCell ref="B155:D155"/>
    <mergeCell ref="B138:C138"/>
    <mergeCell ref="B139:D139"/>
    <mergeCell ref="I188:O188"/>
    <mergeCell ref="B173:D173"/>
    <mergeCell ref="B174:D174"/>
    <mergeCell ref="B175:D175"/>
    <mergeCell ref="B176:D176"/>
    <mergeCell ref="B177:C177"/>
    <mergeCell ref="B178:D178"/>
    <mergeCell ref="B183:O183"/>
    <mergeCell ref="B184:O184"/>
    <mergeCell ref="A185:G185"/>
    <mergeCell ref="I185:O185"/>
    <mergeCell ref="I164:O165"/>
    <mergeCell ref="B165:D165"/>
    <mergeCell ref="B163:D163"/>
    <mergeCell ref="B164:D164"/>
    <mergeCell ref="J169:L169"/>
    <mergeCell ref="J170:L170"/>
    <mergeCell ref="J171:L171"/>
    <mergeCell ref="B287:D287"/>
    <mergeCell ref="B288:D288"/>
    <mergeCell ref="B273:D273"/>
    <mergeCell ref="B274:D274"/>
    <mergeCell ref="B275:D275"/>
    <mergeCell ref="B276:D276"/>
    <mergeCell ref="B277:D277"/>
    <mergeCell ref="B270:D270"/>
    <mergeCell ref="B271:D271"/>
    <mergeCell ref="B272:D272"/>
    <mergeCell ref="A266:G266"/>
    <mergeCell ref="A267:G267"/>
    <mergeCell ref="B268:D268"/>
    <mergeCell ref="B269:D269"/>
    <mergeCell ref="I264:O264"/>
    <mergeCell ref="B253:C253"/>
    <mergeCell ref="B254:D254"/>
    <mergeCell ref="B289:D289"/>
    <mergeCell ref="B290:D290"/>
    <mergeCell ref="B291:C291"/>
    <mergeCell ref="B292:D292"/>
    <mergeCell ref="I278:O279"/>
    <mergeCell ref="B279:D279"/>
    <mergeCell ref="A280:G280"/>
    <mergeCell ref="B281:D281"/>
    <mergeCell ref="B282:D282"/>
    <mergeCell ref="B283:D283"/>
    <mergeCell ref="B284:D284"/>
    <mergeCell ref="B285:D285"/>
    <mergeCell ref="B286:D286"/>
    <mergeCell ref="J283:L283"/>
    <mergeCell ref="J284:L284"/>
    <mergeCell ref="J285:L285"/>
    <mergeCell ref="J286:L286"/>
    <mergeCell ref="J287:L287"/>
    <mergeCell ref="J289:O290"/>
    <mergeCell ref="J291:O292"/>
    <mergeCell ref="B278:D278"/>
    <mergeCell ref="B259:O259"/>
    <mergeCell ref="B260:O260"/>
    <mergeCell ref="A261:G261"/>
    <mergeCell ref="I261:O261"/>
    <mergeCell ref="J253:O254"/>
    <mergeCell ref="J255:O256"/>
    <mergeCell ref="B244:D244"/>
    <mergeCell ref="B245:D245"/>
    <mergeCell ref="B246:D246"/>
    <mergeCell ref="B247:D247"/>
    <mergeCell ref="B248:D248"/>
    <mergeCell ref="B249:D249"/>
    <mergeCell ref="B250:D250"/>
    <mergeCell ref="B251:D251"/>
    <mergeCell ref="B252:D252"/>
    <mergeCell ref="B239:D239"/>
    <mergeCell ref="B240:D240"/>
    <mergeCell ref="I240:O241"/>
    <mergeCell ref="B241:D241"/>
    <mergeCell ref="A242:G242"/>
    <mergeCell ref="B243:D243"/>
    <mergeCell ref="B234:D234"/>
    <mergeCell ref="B235:D235"/>
    <mergeCell ref="B236:D236"/>
    <mergeCell ref="B237:D237"/>
    <mergeCell ref="B238:D238"/>
    <mergeCell ref="B231:D231"/>
    <mergeCell ref="B232:D232"/>
    <mergeCell ref="B233:D233"/>
    <mergeCell ref="A228:G228"/>
    <mergeCell ref="A229:G229"/>
    <mergeCell ref="B230:D230"/>
    <mergeCell ref="A223:G223"/>
    <mergeCell ref="I223:O223"/>
    <mergeCell ref="I226:O226"/>
    <mergeCell ref="B213:D213"/>
    <mergeCell ref="B214:D214"/>
    <mergeCell ref="B215:C215"/>
    <mergeCell ref="B216:D216"/>
    <mergeCell ref="B221:O221"/>
    <mergeCell ref="B222:O222"/>
    <mergeCell ref="J215:O216"/>
    <mergeCell ref="J217:O218"/>
    <mergeCell ref="A204:G204"/>
    <mergeCell ref="B205:D205"/>
    <mergeCell ref="B206:D206"/>
    <mergeCell ref="B207:D207"/>
    <mergeCell ref="B208:D208"/>
    <mergeCell ref="B209:D209"/>
    <mergeCell ref="B210:D210"/>
    <mergeCell ref="B211:D211"/>
    <mergeCell ref="B212:D212"/>
    <mergeCell ref="J207:L207"/>
    <mergeCell ref="J208:L208"/>
    <mergeCell ref="J209:L209"/>
    <mergeCell ref="J210:L210"/>
    <mergeCell ref="B200:D200"/>
    <mergeCell ref="B201:D201"/>
    <mergeCell ref="B202:D202"/>
    <mergeCell ref="I202:O203"/>
    <mergeCell ref="B203:D203"/>
    <mergeCell ref="B195:D195"/>
    <mergeCell ref="B196:D196"/>
    <mergeCell ref="B197:D197"/>
    <mergeCell ref="B198:D198"/>
    <mergeCell ref="B194:D194"/>
    <mergeCell ref="J187:K187"/>
    <mergeCell ref="A190:G190"/>
    <mergeCell ref="A191:G191"/>
    <mergeCell ref="B199:D199"/>
    <mergeCell ref="B133:D133"/>
    <mergeCell ref="B134:D134"/>
    <mergeCell ref="B135:D135"/>
    <mergeCell ref="B136:D136"/>
    <mergeCell ref="B137:D137"/>
    <mergeCell ref="B192:D192"/>
    <mergeCell ref="B193:D193"/>
    <mergeCell ref="J134:L134"/>
    <mergeCell ref="A166:G166"/>
    <mergeCell ref="B167:D167"/>
    <mergeCell ref="B168:D168"/>
    <mergeCell ref="B169:D169"/>
    <mergeCell ref="B170:D170"/>
    <mergeCell ref="B171:D171"/>
    <mergeCell ref="B172:D172"/>
    <mergeCell ref="B159:D159"/>
    <mergeCell ref="B160:D160"/>
    <mergeCell ref="B161:D161"/>
    <mergeCell ref="B162:D162"/>
    <mergeCell ref="B119:D119"/>
    <mergeCell ref="B120:D120"/>
    <mergeCell ref="B121:D121"/>
    <mergeCell ref="B122:D122"/>
    <mergeCell ref="B123:D123"/>
    <mergeCell ref="B105:O105"/>
    <mergeCell ref="B106:O106"/>
    <mergeCell ref="J95:L95"/>
    <mergeCell ref="J97:O98"/>
    <mergeCell ref="J99:O100"/>
    <mergeCell ref="J101:O102"/>
    <mergeCell ref="B116:D116"/>
    <mergeCell ref="B117:D117"/>
    <mergeCell ref="B118:D118"/>
    <mergeCell ref="A113:G113"/>
    <mergeCell ref="A114:G114"/>
    <mergeCell ref="B115:D115"/>
    <mergeCell ref="A108:G108"/>
    <mergeCell ref="I108:O108"/>
    <mergeCell ref="I111:O111"/>
    <mergeCell ref="I114:O114"/>
    <mergeCell ref="I86:O87"/>
    <mergeCell ref="B87:D87"/>
    <mergeCell ref="A88:G88"/>
    <mergeCell ref="B89:D89"/>
    <mergeCell ref="B90:D90"/>
    <mergeCell ref="B97:D97"/>
    <mergeCell ref="B98:D98"/>
    <mergeCell ref="B99:C99"/>
    <mergeCell ref="B100:D100"/>
    <mergeCell ref="J91:L91"/>
    <mergeCell ref="J92:L92"/>
    <mergeCell ref="J93:L93"/>
    <mergeCell ref="J94:L94"/>
    <mergeCell ref="B91:D91"/>
    <mergeCell ref="B92:D92"/>
    <mergeCell ref="B93:D93"/>
    <mergeCell ref="B94:D94"/>
    <mergeCell ref="B95:D95"/>
    <mergeCell ref="B96:D96"/>
    <mergeCell ref="B79:D79"/>
    <mergeCell ref="B80:D80"/>
    <mergeCell ref="B81:D81"/>
    <mergeCell ref="B82:D82"/>
    <mergeCell ref="B83:D83"/>
    <mergeCell ref="B84:D84"/>
    <mergeCell ref="B85:D85"/>
    <mergeCell ref="B86:D86"/>
    <mergeCell ref="A75:G75"/>
    <mergeCell ref="B76:D76"/>
    <mergeCell ref="B77:D77"/>
    <mergeCell ref="B78:D78"/>
    <mergeCell ref="A74:G74"/>
    <mergeCell ref="B67:O67"/>
    <mergeCell ref="A69:G69"/>
    <mergeCell ref="I69:O69"/>
    <mergeCell ref="A57:K57"/>
    <mergeCell ref="A58:L58"/>
    <mergeCell ref="A59:L59"/>
    <mergeCell ref="A60:K60"/>
    <mergeCell ref="A61:L61"/>
    <mergeCell ref="A62:L62"/>
    <mergeCell ref="A63:K63"/>
    <mergeCell ref="B66:O66"/>
    <mergeCell ref="A68:H68"/>
    <mergeCell ref="A53:L53"/>
    <mergeCell ref="A54:K54"/>
    <mergeCell ref="A55:L55"/>
    <mergeCell ref="A56:L56"/>
    <mergeCell ref="B41:D41"/>
    <mergeCell ref="B42:D42"/>
    <mergeCell ref="B43:D43"/>
    <mergeCell ref="B44:D44"/>
    <mergeCell ref="B45:C45"/>
    <mergeCell ref="B46:D46"/>
    <mergeCell ref="J43:O48"/>
    <mergeCell ref="J41:L41"/>
    <mergeCell ref="A34:G34"/>
    <mergeCell ref="B35:D35"/>
    <mergeCell ref="B36:D36"/>
    <mergeCell ref="B37:D37"/>
    <mergeCell ref="B38:D38"/>
    <mergeCell ref="B39:D39"/>
    <mergeCell ref="B40:D40"/>
    <mergeCell ref="A50:O50"/>
    <mergeCell ref="A52:L52"/>
    <mergeCell ref="J37:L37"/>
    <mergeCell ref="B27:D27"/>
    <mergeCell ref="B28:D28"/>
    <mergeCell ref="B29:D29"/>
    <mergeCell ref="B30:D30"/>
    <mergeCell ref="B31:D31"/>
    <mergeCell ref="B32:D32"/>
    <mergeCell ref="A21:G21"/>
    <mergeCell ref="B22:D22"/>
    <mergeCell ref="I22:O22"/>
    <mergeCell ref="B23:D23"/>
    <mergeCell ref="J23:L26"/>
    <mergeCell ref="B24:D24"/>
    <mergeCell ref="B25:D25"/>
    <mergeCell ref="B26:D26"/>
    <mergeCell ref="I32:O33"/>
    <mergeCell ref="B33:D33"/>
    <mergeCell ref="A15:G15"/>
    <mergeCell ref="I15:O15"/>
    <mergeCell ref="I18:O18"/>
    <mergeCell ref="A20:G20"/>
    <mergeCell ref="A11:B11"/>
    <mergeCell ref="C11:H11"/>
    <mergeCell ref="I11:K11"/>
    <mergeCell ref="L11:O11"/>
    <mergeCell ref="A13:O13"/>
    <mergeCell ref="B14:O14"/>
    <mergeCell ref="A17:G17"/>
    <mergeCell ref="A9:B9"/>
    <mergeCell ref="C9:H9"/>
    <mergeCell ref="I9:K9"/>
    <mergeCell ref="L9:O9"/>
    <mergeCell ref="A10:B10"/>
    <mergeCell ref="C10:H10"/>
    <mergeCell ref="I10:K10"/>
    <mergeCell ref="L10:O10"/>
    <mergeCell ref="A7:B7"/>
    <mergeCell ref="C7:H7"/>
    <mergeCell ref="I7:K7"/>
    <mergeCell ref="L7:O7"/>
    <mergeCell ref="A8:B8"/>
    <mergeCell ref="C8:H8"/>
    <mergeCell ref="I8:K8"/>
    <mergeCell ref="L8:O8"/>
    <mergeCell ref="A5:B5"/>
    <mergeCell ref="C5:H5"/>
    <mergeCell ref="I5:K5"/>
    <mergeCell ref="L5:O5"/>
    <mergeCell ref="A6:B6"/>
    <mergeCell ref="C6:H6"/>
    <mergeCell ref="I6:K6"/>
    <mergeCell ref="L6:O6"/>
    <mergeCell ref="B1:O1"/>
    <mergeCell ref="B2:O2"/>
    <mergeCell ref="A3:B3"/>
    <mergeCell ref="C3:O3"/>
    <mergeCell ref="A4:B4"/>
    <mergeCell ref="C4:O4"/>
  </mergeCells>
  <dataValidations disablePrompts="1" count="1">
    <dataValidation type="whole" errorStyle="warning" allowBlank="1" showInputMessage="1" showErrorMessage="1" errorTitle="CEILING TOO DEEP" sqref="M54:O54 M57:O57 M60:O60 M63:O65">
      <formula1>0</formula1>
      <formula2>1000000000</formula2>
    </dataValidation>
  </dataValidations>
  <pageMargins left="0.78740157480314965" right="0.70866141732283472" top="0.98425196850393704" bottom="0.78740157480314965" header="0.43307086614173229" footer="0.31496062992125984"/>
  <pageSetup paperSize="256" scale="75" fitToHeight="0" orientation="landscape" r:id="rId1"/>
  <headerFooter>
    <oddHeader>&amp;LPROGRAMI BUXHETOR AFATMESËM&amp;C&amp;8 28 Shkurt 2019&amp;R&amp;A</oddHeader>
    <oddFooter>&amp;L&amp;8Copyright for Albania: Ministry of Finance and Economy / Local Finance Directory&amp;R1</oddFooter>
  </headerFooter>
  <rowBreaks count="8" manualBreakCount="8">
    <brk id="12" max="16383" man="1"/>
    <brk id="49" max="16383" man="1"/>
    <brk id="65" max="16383" man="1"/>
    <brk id="104" max="16383" man="1"/>
    <brk id="143" max="16383" man="1"/>
    <brk id="182" max="16383" man="1"/>
    <brk id="220" max="16383" man="1"/>
    <brk id="258" max="16383" man="1"/>
  </rowBreak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0">
    <tabColor rgb="FFFF0000"/>
    <pageSetUpPr fitToPage="1"/>
  </sheetPr>
  <dimension ref="A1:O294"/>
  <sheetViews>
    <sheetView showGridLines="0" topLeftCell="A12" zoomScaleNormal="100" workbookViewId="0">
      <selection activeCell="G72" sqref="G72"/>
    </sheetView>
  </sheetViews>
  <sheetFormatPr defaultColWidth="9.140625" defaultRowHeight="17.25" customHeight="1" x14ac:dyDescent="0.2"/>
  <cols>
    <col min="1" max="1" width="25.85546875" style="98" customWidth="1"/>
    <col min="2" max="7" width="9" style="98" customWidth="1"/>
    <col min="8" max="8" width="2.7109375" style="98" customWidth="1"/>
    <col min="9" max="9" width="30.140625" style="98" customWidth="1"/>
    <col min="10" max="15" width="9" style="98" customWidth="1"/>
    <col min="16" max="16384" width="9.140625" style="98"/>
  </cols>
  <sheetData>
    <row r="1" spans="1:15" ht="13.5" customHeight="1" x14ac:dyDescent="0.2">
      <c r="A1" s="342" t="str">
        <f>'(B2) Struktura Organizative'!A5</f>
        <v>Numër</v>
      </c>
      <c r="B1" s="1008" t="str">
        <f>'(B2) Struktura Organizative'!B5</f>
        <v>Emri i Nënfunksionit</v>
      </c>
      <c r="C1" s="1008"/>
      <c r="D1" s="1008"/>
      <c r="E1" s="1008"/>
      <c r="F1" s="1008"/>
      <c r="G1" s="1008"/>
      <c r="H1" s="1008"/>
      <c r="I1" s="1008"/>
      <c r="J1" s="1008"/>
      <c r="K1" s="1008"/>
      <c r="L1" s="1008"/>
      <c r="M1" s="1008"/>
      <c r="N1" s="1008"/>
      <c r="O1" s="1008"/>
    </row>
    <row r="2" spans="1:15" s="121" customFormat="1" ht="18.75" customHeight="1" x14ac:dyDescent="0.25">
      <c r="A2" s="310" t="str">
        <f>'(G1) Fjalori'!A81</f>
        <v>Nënfunksioni 18</v>
      </c>
      <c r="B2" s="835" t="str">
        <f>+VLOOKUP($A2,'(B2) Struktura Organizative'!$A7:$E68,2,FALSE)</f>
        <v xml:space="preserve">072 Shërbimet e kujdesit parësor </v>
      </c>
      <c r="C2" s="835"/>
      <c r="D2" s="835"/>
      <c r="E2" s="835"/>
      <c r="F2" s="835"/>
      <c r="G2" s="835"/>
      <c r="H2" s="835"/>
      <c r="I2" s="835"/>
      <c r="J2" s="835"/>
      <c r="K2" s="835"/>
      <c r="L2" s="835"/>
      <c r="M2" s="835"/>
      <c r="N2" s="835"/>
      <c r="O2" s="835"/>
    </row>
    <row r="3" spans="1:15" ht="12.75" customHeight="1" x14ac:dyDescent="0.2">
      <c r="A3" s="925" t="str">
        <f>'(B2) Struktura Organizative'!C5</f>
        <v>Drejtoria / Departamenti</v>
      </c>
      <c r="B3" s="926"/>
      <c r="C3" s="925" t="str">
        <f>'(B2) Struktura Organizative'!D5</f>
        <v>Kryetari i programit</v>
      </c>
      <c r="D3" s="927"/>
      <c r="E3" s="927"/>
      <c r="F3" s="927"/>
      <c r="G3" s="927"/>
      <c r="H3" s="927"/>
      <c r="I3" s="927"/>
      <c r="J3" s="927"/>
      <c r="K3" s="927"/>
      <c r="L3" s="927"/>
      <c r="M3" s="927"/>
      <c r="N3" s="927"/>
      <c r="O3" s="926"/>
    </row>
    <row r="4" spans="1:15" ht="12.75" customHeight="1" x14ac:dyDescent="0.2">
      <c r="A4" s="928"/>
      <c r="B4" s="929"/>
      <c r="C4" s="930">
        <f>+VLOOKUP($A2,'(B2) Struktura Organizative'!$A7:$E68,4,FALSE)</f>
        <v>0</v>
      </c>
      <c r="D4" s="931"/>
      <c r="E4" s="931"/>
      <c r="F4" s="931"/>
      <c r="G4" s="931"/>
      <c r="H4" s="931"/>
      <c r="I4" s="931"/>
      <c r="J4" s="931"/>
      <c r="K4" s="931"/>
      <c r="L4" s="931"/>
      <c r="M4" s="931"/>
      <c r="N4" s="931"/>
      <c r="O4" s="932"/>
    </row>
    <row r="5" spans="1:15" ht="27" customHeight="1" x14ac:dyDescent="0.2">
      <c r="A5" s="919"/>
      <c r="B5" s="920"/>
      <c r="C5" s="921" t="str">
        <f>'(B3) Struktura Funksionale'!C5</f>
        <v>Emri i programit</v>
      </c>
      <c r="D5" s="922"/>
      <c r="E5" s="922"/>
      <c r="F5" s="922"/>
      <c r="G5" s="922"/>
      <c r="H5" s="923"/>
      <c r="I5" s="921" t="str">
        <f>'(B3) Struktura Funksionale'!D5</f>
        <v>Programi:  detyrueshme / shtesë</v>
      </c>
      <c r="J5" s="922"/>
      <c r="K5" s="923"/>
      <c r="L5" s="924" t="str">
        <f>'(B3) Struktura Funksionale'!E5</f>
        <v>Programi: I veti / I deleguar / Transferuar</v>
      </c>
      <c r="M5" s="924"/>
      <c r="N5" s="924"/>
      <c r="O5" s="924"/>
    </row>
    <row r="6" spans="1:15" ht="13.5" customHeight="1" x14ac:dyDescent="0.2">
      <c r="A6" s="914" t="str">
        <f>'(B3) Struktura Funksionale'!A94</f>
        <v>Programi 18a</v>
      </c>
      <c r="B6" s="915"/>
      <c r="C6" s="916" t="str">
        <f>VLOOKUP($A6,'(B3) Struktura Funksionale'!$A$7:$E$146,3,FALSE)</f>
        <v>Shërbimet e kujdesit parësor</v>
      </c>
      <c r="D6" s="917"/>
      <c r="E6" s="917"/>
      <c r="F6" s="917"/>
      <c r="G6" s="917"/>
      <c r="H6" s="918"/>
      <c r="I6" s="916" t="str">
        <f>VLOOKUP($A6,'(B3) Struktura Funksionale'!$A$7:$E$146,4,FALSE)</f>
        <v>E detyrueshme</v>
      </c>
      <c r="J6" s="917"/>
      <c r="K6" s="918"/>
      <c r="L6" s="916" t="str">
        <f>VLOOKUP($A6,'(B3) Struktura Funksionale'!$A$7:$E$146,5,FALSE)</f>
        <v>I veti</v>
      </c>
      <c r="M6" s="917"/>
      <c r="N6" s="917"/>
      <c r="O6" s="918"/>
    </row>
    <row r="7" spans="1:15" ht="13.5" customHeight="1" x14ac:dyDescent="0.2">
      <c r="A7" s="914" t="str">
        <f>'(B3) Struktura Funksionale'!A95</f>
        <v>Programi 18b</v>
      </c>
      <c r="B7" s="915"/>
      <c r="C7" s="916">
        <f>VLOOKUP($A7,'(B3) Struktura Funksionale'!$A$7:$E$146,3,FALSE)</f>
        <v>0</v>
      </c>
      <c r="D7" s="917"/>
      <c r="E7" s="917"/>
      <c r="F7" s="917"/>
      <c r="G7" s="917"/>
      <c r="H7" s="918"/>
      <c r="I7" s="916">
        <f>VLOOKUP($A7,'(B3) Struktura Funksionale'!$A$7:$E$146,4,FALSE)</f>
        <v>0</v>
      </c>
      <c r="J7" s="917"/>
      <c r="K7" s="918"/>
      <c r="L7" s="916">
        <f>VLOOKUP($A7,'(B3) Struktura Funksionale'!$A$7:$E$146,5,FALSE)</f>
        <v>0</v>
      </c>
      <c r="M7" s="917"/>
      <c r="N7" s="917"/>
      <c r="O7" s="918"/>
    </row>
    <row r="8" spans="1:15" ht="13.5" customHeight="1" x14ac:dyDescent="0.2">
      <c r="A8" s="914" t="str">
        <f>'(B3) Struktura Funksionale'!A96</f>
        <v>Programi 18c</v>
      </c>
      <c r="B8" s="915"/>
      <c r="C8" s="916">
        <f>VLOOKUP($A8,'(B3) Struktura Funksionale'!$A$7:$E$146,3,FALSE)</f>
        <v>0</v>
      </c>
      <c r="D8" s="917"/>
      <c r="E8" s="917"/>
      <c r="F8" s="917"/>
      <c r="G8" s="917"/>
      <c r="H8" s="918"/>
      <c r="I8" s="916">
        <f>VLOOKUP($A8,'(B3) Struktura Funksionale'!$A$7:$E$146,4,FALSE)</f>
        <v>0</v>
      </c>
      <c r="J8" s="917"/>
      <c r="K8" s="918"/>
      <c r="L8" s="916">
        <f>VLOOKUP($A8,'(B3) Struktura Funksionale'!$A$7:$E$146,5,FALSE)</f>
        <v>0</v>
      </c>
      <c r="M8" s="917"/>
      <c r="N8" s="917"/>
      <c r="O8" s="918"/>
    </row>
    <row r="9" spans="1:15" ht="13.5" hidden="1" customHeight="1" x14ac:dyDescent="0.2">
      <c r="A9" s="914"/>
      <c r="B9" s="915"/>
      <c r="C9" s="916"/>
      <c r="D9" s="917"/>
      <c r="E9" s="917"/>
      <c r="F9" s="917"/>
      <c r="G9" s="917"/>
      <c r="H9" s="918"/>
      <c r="I9" s="916"/>
      <c r="J9" s="917"/>
      <c r="K9" s="918"/>
      <c r="L9" s="916"/>
      <c r="M9" s="917"/>
      <c r="N9" s="917"/>
      <c r="O9" s="918"/>
    </row>
    <row r="10" spans="1:15" ht="13.5" hidden="1" customHeight="1" x14ac:dyDescent="0.2">
      <c r="A10" s="914"/>
      <c r="B10" s="915"/>
      <c r="C10" s="916"/>
      <c r="D10" s="917"/>
      <c r="E10" s="917"/>
      <c r="F10" s="917"/>
      <c r="G10" s="917"/>
      <c r="H10" s="918"/>
      <c r="I10" s="916"/>
      <c r="J10" s="917"/>
      <c r="K10" s="918"/>
      <c r="L10" s="916"/>
      <c r="M10" s="917"/>
      <c r="N10" s="917"/>
      <c r="O10" s="918"/>
    </row>
    <row r="11" spans="1:15" ht="13.5" hidden="1" customHeight="1" x14ac:dyDescent="0.2">
      <c r="A11" s="914"/>
      <c r="B11" s="915"/>
      <c r="C11" s="916"/>
      <c r="D11" s="917"/>
      <c r="E11" s="917"/>
      <c r="F11" s="917"/>
      <c r="G11" s="917"/>
      <c r="H11" s="918"/>
      <c r="I11" s="916"/>
      <c r="J11" s="917"/>
      <c r="K11" s="918"/>
      <c r="L11" s="916"/>
      <c r="M11" s="917"/>
      <c r="N11" s="917"/>
      <c r="O11" s="918"/>
    </row>
    <row r="12" spans="1:15" ht="11.25" customHeight="1" x14ac:dyDescent="0.2"/>
    <row r="13" spans="1:15" ht="21" customHeight="1" x14ac:dyDescent="0.25">
      <c r="A13" s="933" t="str">
        <f>'(G1) Fjalori'!A359</f>
        <v>PËRMBLEDHJE E KËRKESËS BUXHETORE</v>
      </c>
      <c r="B13" s="934"/>
      <c r="C13" s="935"/>
      <c r="D13" s="935"/>
      <c r="E13" s="935"/>
      <c r="F13" s="935"/>
      <c r="G13" s="935"/>
      <c r="H13" s="935"/>
      <c r="I13" s="935"/>
      <c r="J13" s="935"/>
      <c r="K13" s="935"/>
      <c r="L13" s="935"/>
      <c r="M13" s="935"/>
      <c r="N13" s="935"/>
      <c r="O13" s="936"/>
    </row>
    <row r="14" spans="1:15" s="214" customFormat="1" ht="21" customHeight="1" x14ac:dyDescent="0.25">
      <c r="A14" s="213" t="str">
        <f>A2</f>
        <v>Nënfunksioni 18</v>
      </c>
      <c r="B14" s="937" t="str">
        <f>B$2</f>
        <v xml:space="preserve">072 Shërbimet e kujdesit parësor </v>
      </c>
      <c r="C14" s="937"/>
      <c r="D14" s="937"/>
      <c r="E14" s="937"/>
      <c r="F14" s="937"/>
      <c r="G14" s="937"/>
      <c r="H14" s="937"/>
      <c r="I14" s="937"/>
      <c r="J14" s="937"/>
      <c r="K14" s="937"/>
      <c r="L14" s="937"/>
      <c r="M14" s="937"/>
      <c r="N14" s="937"/>
      <c r="O14" s="937"/>
    </row>
    <row r="15" spans="1:15" ht="21" customHeight="1" x14ac:dyDescent="0.2">
      <c r="A15" s="933" t="str">
        <f>'(G1) Fjalori'!A384</f>
        <v>SHPENZIME TË PRITSHME</v>
      </c>
      <c r="B15" s="934"/>
      <c r="C15" s="934"/>
      <c r="D15" s="934"/>
      <c r="E15" s="934"/>
      <c r="F15" s="934"/>
      <c r="G15" s="954"/>
      <c r="H15" s="131"/>
      <c r="I15" s="955" t="str">
        <f>I29</f>
        <v xml:space="preserve">TË ARDHURAT E PRITSHME </v>
      </c>
      <c r="J15" s="934"/>
      <c r="K15" s="934"/>
      <c r="L15" s="934"/>
      <c r="M15" s="934"/>
      <c r="N15" s="934"/>
      <c r="O15" s="954"/>
    </row>
    <row r="16" spans="1:15" s="121" customFormat="1" ht="20.25" customHeight="1" x14ac:dyDescent="0.25">
      <c r="A16" s="211"/>
      <c r="B16" s="249">
        <f>'(B1)Informacion i përgjithshëm '!B5</f>
        <v>2019</v>
      </c>
      <c r="C16" s="249">
        <f>'(B1)Informacion i përgjithshëm '!B6</f>
        <v>2020</v>
      </c>
      <c r="D16" s="249">
        <f>'(B1)Informacion i përgjithshëm '!B7</f>
        <v>2021</v>
      </c>
      <c r="E16" s="250">
        <f>'(B1)Informacion i përgjithshëm '!B8</f>
        <v>2022</v>
      </c>
      <c r="F16" s="250">
        <f>'(B1)Informacion i përgjithshëm '!B9</f>
        <v>2023</v>
      </c>
      <c r="G16" s="250">
        <f>'(B1)Informacion i përgjithshëm '!B10</f>
        <v>2024</v>
      </c>
      <c r="H16" s="212"/>
      <c r="I16" s="307"/>
      <c r="J16" s="249">
        <f t="shared" ref="J16:O16" si="0">B16</f>
        <v>2019</v>
      </c>
      <c r="K16" s="249">
        <f t="shared" si="0"/>
        <v>2020</v>
      </c>
      <c r="L16" s="249">
        <f t="shared" si="0"/>
        <v>2021</v>
      </c>
      <c r="M16" s="250">
        <f t="shared" si="0"/>
        <v>2022</v>
      </c>
      <c r="N16" s="250">
        <f t="shared" si="0"/>
        <v>2023</v>
      </c>
      <c r="O16" s="250">
        <f t="shared" si="0"/>
        <v>2024</v>
      </c>
    </row>
    <row r="17" spans="1:15" ht="12.75" x14ac:dyDescent="0.2">
      <c r="A17" s="953"/>
      <c r="B17" s="953"/>
      <c r="C17" s="953"/>
      <c r="D17" s="953"/>
      <c r="E17" s="953"/>
      <c r="F17" s="953"/>
      <c r="G17" s="953"/>
      <c r="H17" s="131"/>
    </row>
    <row r="18" spans="1:15" ht="12.75" x14ac:dyDescent="0.2">
      <c r="A18" s="137" t="str">
        <f>A15</f>
        <v>SHPENZIME TË PRITSHME</v>
      </c>
      <c r="B18" s="34">
        <f t="shared" ref="B18:G18" si="1">B72+B111+B150+B188+B226+B264</f>
        <v>0</v>
      </c>
      <c r="C18" s="34">
        <f t="shared" si="1"/>
        <v>0</v>
      </c>
      <c r="D18" s="34">
        <f t="shared" si="1"/>
        <v>0</v>
      </c>
      <c r="E18" s="129">
        <f t="shared" si="1"/>
        <v>0</v>
      </c>
      <c r="F18" s="129">
        <f t="shared" si="1"/>
        <v>0</v>
      </c>
      <c r="G18" s="129">
        <f t="shared" si="1"/>
        <v>0</v>
      </c>
      <c r="H18" s="131"/>
      <c r="I18" s="938" t="str">
        <f>'(G1) Fjalori'!A385</f>
        <v>VLERËSIM I ARDHURAVE NGA TARIFAT</v>
      </c>
      <c r="J18" s="939"/>
      <c r="K18" s="939"/>
      <c r="L18" s="939"/>
      <c r="M18" s="939"/>
      <c r="N18" s="939"/>
      <c r="O18" s="940"/>
    </row>
    <row r="19" spans="1:15" ht="12.75" x14ac:dyDescent="0.2">
      <c r="A19" s="125"/>
      <c r="B19" s="210"/>
      <c r="C19" s="126"/>
      <c r="D19" s="126"/>
      <c r="E19" s="10"/>
      <c r="F19" s="10"/>
      <c r="G19" s="133"/>
      <c r="H19" s="10"/>
      <c r="I19" s="137" t="str">
        <f>'(G1) Fjalori'!A388</f>
        <v>VLERËSIM I ARDHURAVE NGA TARIFAT</v>
      </c>
      <c r="J19" s="35">
        <f t="shared" ref="J19:O19" si="2">J73+J112+J151+J189+J227+J265</f>
        <v>0</v>
      </c>
      <c r="K19" s="35">
        <f t="shared" si="2"/>
        <v>0</v>
      </c>
      <c r="L19" s="34">
        <f t="shared" si="2"/>
        <v>0</v>
      </c>
      <c r="M19" s="129">
        <f t="shared" si="2"/>
        <v>0</v>
      </c>
      <c r="N19" s="129">
        <f t="shared" si="2"/>
        <v>0</v>
      </c>
      <c r="O19" s="129">
        <f t="shared" si="2"/>
        <v>0</v>
      </c>
    </row>
    <row r="20" spans="1:15" ht="12.75" x14ac:dyDescent="0.2">
      <c r="A20" s="944" t="str">
        <f>A15</f>
        <v>SHPENZIME TË PRITSHME</v>
      </c>
      <c r="B20" s="945"/>
      <c r="C20" s="945"/>
      <c r="D20" s="945"/>
      <c r="E20" s="945"/>
      <c r="F20" s="945"/>
      <c r="G20" s="946"/>
      <c r="H20" s="10"/>
    </row>
    <row r="21" spans="1:15" ht="12.75" customHeight="1" x14ac:dyDescent="0.2">
      <c r="A21" s="938" t="str">
        <f>'(G1) Fjalori'!A382</f>
        <v>KOSTO DIREKTE PËR PROJEKTET DHE SHPENZIMET KAPITALE</v>
      </c>
      <c r="B21" s="939"/>
      <c r="C21" s="939"/>
      <c r="D21" s="939"/>
      <c r="E21" s="939"/>
      <c r="F21" s="939"/>
      <c r="G21" s="940"/>
      <c r="H21" s="31"/>
    </row>
    <row r="22" spans="1:15" ht="12.75" customHeight="1" x14ac:dyDescent="0.2">
      <c r="A22" s="124" t="str">
        <f>'(G1) Fjalori'!A360</f>
        <v>Pagat</v>
      </c>
      <c r="B22" s="941">
        <f>'(G1) Fjalori'!C360</f>
        <v>600</v>
      </c>
      <c r="C22" s="942"/>
      <c r="D22" s="943"/>
      <c r="E22" s="305">
        <f t="shared" ref="E22:G33" si="3">E76+E115+E154+E192+E230+E268</f>
        <v>0</v>
      </c>
      <c r="F22" s="305">
        <f t="shared" si="3"/>
        <v>0</v>
      </c>
      <c r="G22" s="305">
        <f t="shared" si="3"/>
        <v>0</v>
      </c>
      <c r="H22" s="31"/>
      <c r="I22" s="938" t="str">
        <f>'(G1) Fjalori'!A389</f>
        <v>VLERËSIMI I TË ARDHURAVE ME DESTINACION</v>
      </c>
      <c r="J22" s="939"/>
      <c r="K22" s="939"/>
      <c r="L22" s="939"/>
      <c r="M22" s="939"/>
      <c r="N22" s="939"/>
      <c r="O22" s="940"/>
    </row>
    <row r="23" spans="1:15" ht="12.75" customHeight="1" x14ac:dyDescent="0.2">
      <c r="A23" s="124" t="str">
        <f>'(G1) Fjalori'!A361</f>
        <v>Sigurimet Shoqërore</v>
      </c>
      <c r="B23" s="941">
        <f>'(G1) Fjalori'!C361</f>
        <v>601</v>
      </c>
      <c r="C23" s="942"/>
      <c r="D23" s="943"/>
      <c r="E23" s="305">
        <f t="shared" si="3"/>
        <v>0</v>
      </c>
      <c r="F23" s="305">
        <f t="shared" si="3"/>
        <v>0</v>
      </c>
      <c r="G23" s="305">
        <f t="shared" si="3"/>
        <v>0</v>
      </c>
      <c r="H23" s="31"/>
      <c r="I23" s="252" t="str">
        <f>'(G1) Fjalori'!A390</f>
        <v>Transferta e kushtëzuar</v>
      </c>
      <c r="J23" s="956"/>
      <c r="K23" s="953"/>
      <c r="L23" s="957"/>
      <c r="M23" s="305">
        <f t="shared" ref="M23:O27" si="4">M76+M115+M154+M192+M230+M268</f>
        <v>0</v>
      </c>
      <c r="N23" s="305">
        <f t="shared" si="4"/>
        <v>0</v>
      </c>
      <c r="O23" s="305">
        <f t="shared" si="4"/>
        <v>0</v>
      </c>
    </row>
    <row r="24" spans="1:15" ht="12.75" customHeight="1" x14ac:dyDescent="0.2">
      <c r="A24" s="124" t="str">
        <f>'(G1) Fjalori'!A362</f>
        <v>Mallra dhe shërbime</v>
      </c>
      <c r="B24" s="941">
        <f>'(G1) Fjalori'!C362</f>
        <v>602</v>
      </c>
      <c r="C24" s="942"/>
      <c r="D24" s="943"/>
      <c r="E24" s="305">
        <f t="shared" si="3"/>
        <v>0</v>
      </c>
      <c r="F24" s="305">
        <f t="shared" si="3"/>
        <v>0</v>
      </c>
      <c r="G24" s="305">
        <f t="shared" si="3"/>
        <v>0</v>
      </c>
      <c r="H24" s="53"/>
      <c r="I24" s="252" t="str">
        <f>'(G1) Fjalori'!A391</f>
        <v>Trasferta Specifike</v>
      </c>
      <c r="J24" s="958"/>
      <c r="K24" s="959"/>
      <c r="L24" s="960"/>
      <c r="M24" s="305">
        <f t="shared" si="4"/>
        <v>0</v>
      </c>
      <c r="N24" s="305">
        <f t="shared" si="4"/>
        <v>0</v>
      </c>
      <c r="O24" s="305">
        <f t="shared" si="4"/>
        <v>0</v>
      </c>
    </row>
    <row r="25" spans="1:15" ht="12.75" customHeight="1" x14ac:dyDescent="0.2">
      <c r="A25" s="124" t="str">
        <f>'(G1) Fjalori'!A363</f>
        <v>Subvencione</v>
      </c>
      <c r="B25" s="941">
        <f>'(G1) Fjalori'!C363</f>
        <v>603</v>
      </c>
      <c r="C25" s="942"/>
      <c r="D25" s="943"/>
      <c r="E25" s="305">
        <f t="shared" si="3"/>
        <v>0</v>
      </c>
      <c r="F25" s="305">
        <f t="shared" si="3"/>
        <v>0</v>
      </c>
      <c r="G25" s="305">
        <f t="shared" si="3"/>
        <v>0</v>
      </c>
      <c r="H25" s="8"/>
      <c r="I25" s="252" t="str">
        <f>'(G1) Fjalori'!A392</f>
        <v>Trashëgimi me destinacion</v>
      </c>
      <c r="J25" s="958"/>
      <c r="K25" s="959"/>
      <c r="L25" s="960"/>
      <c r="M25" s="302">
        <f t="shared" si="4"/>
        <v>0</v>
      </c>
      <c r="N25" s="548">
        <f t="shared" si="4"/>
        <v>0</v>
      </c>
      <c r="O25" s="548">
        <f t="shared" si="4"/>
        <v>0</v>
      </c>
    </row>
    <row r="26" spans="1:15" ht="12.75" x14ac:dyDescent="0.2">
      <c r="A26" s="124" t="str">
        <f>'(G1) Fjalori'!A364</f>
        <v>Të tjera transferta korrente të brendshme</v>
      </c>
      <c r="B26" s="941">
        <f>'(G1) Fjalori'!C364</f>
        <v>604</v>
      </c>
      <c r="C26" s="942"/>
      <c r="D26" s="943"/>
      <c r="E26" s="305">
        <f t="shared" si="3"/>
        <v>0</v>
      </c>
      <c r="F26" s="305">
        <f t="shared" si="3"/>
        <v>0</v>
      </c>
      <c r="G26" s="305">
        <f t="shared" si="3"/>
        <v>0</v>
      </c>
      <c r="H26" s="53"/>
      <c r="I26" s="252" t="str">
        <f>'(G1) Fjalori'!A393</f>
        <v>Burime të tjera (përfshirë gjobat)</v>
      </c>
      <c r="J26" s="961"/>
      <c r="K26" s="962"/>
      <c r="L26" s="963"/>
      <c r="M26" s="305">
        <f t="shared" si="4"/>
        <v>0</v>
      </c>
      <c r="N26" s="305">
        <f t="shared" si="4"/>
        <v>0</v>
      </c>
      <c r="O26" s="305">
        <f t="shared" si="4"/>
        <v>0</v>
      </c>
    </row>
    <row r="27" spans="1:15" ht="12.75" x14ac:dyDescent="0.2">
      <c r="A27" s="124" t="str">
        <f>'(G1) Fjalori'!A365</f>
        <v>Transferta korrente të huaja</v>
      </c>
      <c r="B27" s="941">
        <f>'(G1) Fjalori'!C365</f>
        <v>605</v>
      </c>
      <c r="C27" s="942"/>
      <c r="D27" s="943"/>
      <c r="E27" s="305">
        <f t="shared" si="3"/>
        <v>0</v>
      </c>
      <c r="F27" s="305">
        <f t="shared" si="3"/>
        <v>0</v>
      </c>
      <c r="G27" s="305">
        <f t="shared" si="3"/>
        <v>0</v>
      </c>
      <c r="H27" s="53"/>
      <c r="I27" s="252" t="str">
        <f>'(G1) Fjalori'!A394</f>
        <v>VLERËSIMI I TË ARDHURAVE ME DESTINACION</v>
      </c>
      <c r="J27" s="34">
        <f>J80+J119+J158+J196+J234+J272</f>
        <v>0</v>
      </c>
      <c r="K27" s="34">
        <f>K80+K119+K158+K196+K234+K272</f>
        <v>0</v>
      </c>
      <c r="L27" s="34">
        <f>L80+L119+L158+L196+L234+L272</f>
        <v>0</v>
      </c>
      <c r="M27" s="129">
        <f t="shared" si="4"/>
        <v>0</v>
      </c>
      <c r="N27" s="129">
        <f t="shared" si="4"/>
        <v>0</v>
      </c>
      <c r="O27" s="129">
        <f t="shared" si="4"/>
        <v>0</v>
      </c>
    </row>
    <row r="28" spans="1:15" ht="12.75" x14ac:dyDescent="0.2">
      <c r="A28" s="124" t="str">
        <f>'(G1) Fjalori'!A366</f>
        <v>Transferta për Buxhetet Familiare dhe Individët</v>
      </c>
      <c r="B28" s="941">
        <f>'(G1) Fjalori'!C366</f>
        <v>606</v>
      </c>
      <c r="C28" s="942"/>
      <c r="D28" s="943"/>
      <c r="E28" s="305">
        <f t="shared" si="3"/>
        <v>0</v>
      </c>
      <c r="F28" s="305">
        <f t="shared" si="3"/>
        <v>0</v>
      </c>
      <c r="G28" s="305">
        <f t="shared" si="3"/>
        <v>0</v>
      </c>
      <c r="H28" s="53"/>
    </row>
    <row r="29" spans="1:15" ht="12.75" x14ac:dyDescent="0.2">
      <c r="A29" s="124" t="str">
        <f>'(G1) Fjalori'!A367</f>
        <v>Shpenzimet kapitale</v>
      </c>
      <c r="B29" s="941" t="str">
        <f>'(G1) Fjalori'!C367</f>
        <v>230 / 231</v>
      </c>
      <c r="C29" s="942"/>
      <c r="D29" s="943"/>
      <c r="E29" s="305">
        <f t="shared" si="3"/>
        <v>0</v>
      </c>
      <c r="F29" s="305">
        <f t="shared" si="3"/>
        <v>0</v>
      </c>
      <c r="G29" s="305">
        <f t="shared" si="3"/>
        <v>0</v>
      </c>
      <c r="H29" s="53"/>
      <c r="I29" s="137" t="str">
        <f>'(G1) Fjalori'!A395</f>
        <v xml:space="preserve">TË ARDHURAT E PRITSHME </v>
      </c>
      <c r="J29" s="34">
        <f t="shared" ref="J29:O29" si="5">J82+J121+J160+J198+J236+J274</f>
        <v>0</v>
      </c>
      <c r="K29" s="34">
        <f t="shared" si="5"/>
        <v>0</v>
      </c>
      <c r="L29" s="34">
        <f t="shared" si="5"/>
        <v>0</v>
      </c>
      <c r="M29" s="129">
        <f t="shared" si="5"/>
        <v>0</v>
      </c>
      <c r="N29" s="129">
        <f t="shared" si="5"/>
        <v>0</v>
      </c>
      <c r="O29" s="129">
        <f t="shared" si="5"/>
        <v>0</v>
      </c>
    </row>
    <row r="30" spans="1:15" ht="12.75" x14ac:dyDescent="0.2">
      <c r="A30" s="124" t="str">
        <f>'(G1) Fjalori'!A368</f>
        <v>Rezerva</v>
      </c>
      <c r="B30" s="941">
        <f>'(G1) Fjalori'!C368</f>
        <v>609</v>
      </c>
      <c r="C30" s="942"/>
      <c r="D30" s="943"/>
      <c r="E30" s="305">
        <f t="shared" si="3"/>
        <v>0</v>
      </c>
      <c r="F30" s="305">
        <f t="shared" si="3"/>
        <v>0</v>
      </c>
      <c r="G30" s="305">
        <f t="shared" si="3"/>
        <v>0</v>
      </c>
      <c r="H30" s="53"/>
    </row>
    <row r="31" spans="1:15" ht="12.75" x14ac:dyDescent="0.2">
      <c r="A31" s="124" t="str">
        <f>'(G1) Fjalori'!A369</f>
        <v>Interesa per kredi direkte ose bono</v>
      </c>
      <c r="B31" s="941">
        <f>'(G1) Fjalori'!C369</f>
        <v>650</v>
      </c>
      <c r="C31" s="942"/>
      <c r="D31" s="943"/>
      <c r="E31" s="305">
        <f t="shared" si="3"/>
        <v>0</v>
      </c>
      <c r="F31" s="305">
        <f t="shared" si="3"/>
        <v>0</v>
      </c>
      <c r="G31" s="305">
        <f t="shared" si="3"/>
        <v>0</v>
      </c>
      <c r="H31" s="53"/>
    </row>
    <row r="32" spans="1:15" ht="12.75" customHeight="1" x14ac:dyDescent="0.2">
      <c r="A32" s="124" t="str">
        <f>'(G1) Fjalori'!A370</f>
        <v>Të tjera</v>
      </c>
      <c r="B32" s="941" t="str">
        <f>'(G1) Fjalori'!C370</f>
        <v>69 / ?</v>
      </c>
      <c r="C32" s="942"/>
      <c r="D32" s="943"/>
      <c r="E32" s="305">
        <f t="shared" si="3"/>
        <v>0</v>
      </c>
      <c r="F32" s="305">
        <f t="shared" si="3"/>
        <v>0</v>
      </c>
      <c r="G32" s="305">
        <f t="shared" si="3"/>
        <v>0</v>
      </c>
      <c r="H32" s="53"/>
      <c r="I32" s="947" t="str">
        <f>'(G1) Fjalori'!A415</f>
        <v>SHUMA E KËRKUAR NETO</v>
      </c>
      <c r="J32" s="948"/>
      <c r="K32" s="948"/>
      <c r="L32" s="948"/>
      <c r="M32" s="948"/>
      <c r="N32" s="948"/>
      <c r="O32" s="949"/>
    </row>
    <row r="33" spans="1:15" ht="12.75" customHeight="1" x14ac:dyDescent="0.2">
      <c r="A33" s="306" t="str">
        <f>A21</f>
        <v>KOSTO DIREKTE PËR PROJEKTET DHE SHPENZIMET KAPITALE</v>
      </c>
      <c r="B33" s="941"/>
      <c r="C33" s="942"/>
      <c r="D33" s="943"/>
      <c r="E33" s="129">
        <f t="shared" si="3"/>
        <v>0</v>
      </c>
      <c r="F33" s="129">
        <f t="shared" si="3"/>
        <v>0</v>
      </c>
      <c r="G33" s="129">
        <f t="shared" si="3"/>
        <v>0</v>
      </c>
      <c r="H33" s="53"/>
      <c r="I33" s="950"/>
      <c r="J33" s="951"/>
      <c r="K33" s="951"/>
      <c r="L33" s="951"/>
      <c r="M33" s="951"/>
      <c r="N33" s="951"/>
      <c r="O33" s="952"/>
    </row>
    <row r="34" spans="1:15" ht="12.75" x14ac:dyDescent="0.2">
      <c r="A34" s="938" t="str">
        <f>'(G1) Fjalori'!A383</f>
        <v>SHPENZIME KORRENTE</v>
      </c>
      <c r="B34" s="939"/>
      <c r="C34" s="939"/>
      <c r="D34" s="939"/>
      <c r="E34" s="939"/>
      <c r="F34" s="939"/>
      <c r="G34" s="940"/>
      <c r="H34" s="53"/>
      <c r="I34" s="17" t="str">
        <f>I32</f>
        <v>SHUMA E KËRKUAR NETO</v>
      </c>
      <c r="J34" s="18">
        <f t="shared" ref="J34:O34" si="6">J88+J127+J166+J204+J242+J280</f>
        <v>0</v>
      </c>
      <c r="K34" s="18">
        <f t="shared" si="6"/>
        <v>0</v>
      </c>
      <c r="L34" s="18">
        <f t="shared" si="6"/>
        <v>0</v>
      </c>
      <c r="M34" s="18">
        <f t="shared" si="6"/>
        <v>0</v>
      </c>
      <c r="N34" s="18">
        <f t="shared" si="6"/>
        <v>0</v>
      </c>
      <c r="O34" s="18">
        <f t="shared" si="6"/>
        <v>0</v>
      </c>
    </row>
    <row r="35" spans="1:15" ht="12.75" x14ac:dyDescent="0.2">
      <c r="A35" s="124" t="str">
        <f>A22</f>
        <v>Pagat</v>
      </c>
      <c r="B35" s="941">
        <f>B22</f>
        <v>600</v>
      </c>
      <c r="C35" s="942"/>
      <c r="D35" s="943"/>
      <c r="E35" s="305">
        <f t="shared" ref="E35:G46" si="7">E89+E128+E167+E205+E243+E281</f>
        <v>0</v>
      </c>
      <c r="F35" s="305">
        <f t="shared" si="7"/>
        <v>0</v>
      </c>
      <c r="G35" s="305">
        <f t="shared" si="7"/>
        <v>0</v>
      </c>
      <c r="H35" s="53"/>
      <c r="I35" s="53"/>
      <c r="J35" s="53"/>
      <c r="K35" s="53"/>
      <c r="L35" s="14"/>
      <c r="M35" s="54"/>
    </row>
    <row r="36" spans="1:15" ht="12.75" customHeight="1" x14ac:dyDescent="0.2">
      <c r="A36" s="124" t="str">
        <f t="shared" ref="A36:A45" si="8">A23</f>
        <v>Sigurimet Shoqërore</v>
      </c>
      <c r="B36" s="941">
        <f t="shared" ref="B36:B45" si="9">B23</f>
        <v>601</v>
      </c>
      <c r="C36" s="942"/>
      <c r="D36" s="943"/>
      <c r="E36" s="305">
        <f t="shared" si="7"/>
        <v>0</v>
      </c>
      <c r="F36" s="305">
        <f t="shared" si="7"/>
        <v>0</v>
      </c>
      <c r="G36" s="305">
        <f t="shared" si="7"/>
        <v>0</v>
      </c>
      <c r="H36" s="53"/>
    </row>
    <row r="37" spans="1:15" ht="12.75" x14ac:dyDescent="0.2">
      <c r="A37" s="124" t="str">
        <f t="shared" si="8"/>
        <v>Mallra dhe shërbime</v>
      </c>
      <c r="B37" s="941">
        <f t="shared" si="9"/>
        <v>602</v>
      </c>
      <c r="C37" s="942"/>
      <c r="D37" s="943"/>
      <c r="E37" s="305">
        <f t="shared" si="7"/>
        <v>0</v>
      </c>
      <c r="F37" s="305">
        <f t="shared" si="7"/>
        <v>0</v>
      </c>
      <c r="G37" s="305">
        <f t="shared" si="7"/>
        <v>0</v>
      </c>
      <c r="H37" s="53"/>
      <c r="I37" s="124" t="str">
        <f>'(G1) Fjalori'!A413</f>
        <v>Angazhimet</v>
      </c>
      <c r="J37" s="992" t="str">
        <f>'(G1) Fjalori'!A454</f>
        <v>Vlera Totale për Aktivitet</v>
      </c>
      <c r="K37" s="993"/>
      <c r="L37" s="994"/>
      <c r="M37" s="129">
        <f t="shared" ref="M37:O40" si="10">M91+M130+M169+M207+M245+M283</f>
        <v>0</v>
      </c>
      <c r="N37" s="129">
        <f t="shared" si="10"/>
        <v>0</v>
      </c>
      <c r="O37" s="129">
        <f t="shared" si="10"/>
        <v>0</v>
      </c>
    </row>
    <row r="38" spans="1:15" ht="12.75" x14ac:dyDescent="0.2">
      <c r="A38" s="124" t="str">
        <f t="shared" si="8"/>
        <v>Subvencione</v>
      </c>
      <c r="B38" s="941">
        <f t="shared" si="9"/>
        <v>603</v>
      </c>
      <c r="C38" s="942"/>
      <c r="D38" s="943"/>
      <c r="E38" s="305">
        <f t="shared" si="7"/>
        <v>0</v>
      </c>
      <c r="F38" s="305">
        <f t="shared" si="7"/>
        <v>0</v>
      </c>
      <c r="G38" s="305">
        <f t="shared" si="7"/>
        <v>0</v>
      </c>
      <c r="H38" s="53"/>
      <c r="I38" s="318" t="str">
        <f>'(G1) Fjalori'!A456</f>
        <v>Qëllime</v>
      </c>
      <c r="J38" s="319" t="str">
        <f>A29</f>
        <v>Shpenzimet kapitale</v>
      </c>
      <c r="K38" s="316"/>
      <c r="L38" s="317"/>
      <c r="M38" s="129">
        <f t="shared" si="10"/>
        <v>0</v>
      </c>
      <c r="N38" s="129">
        <f t="shared" si="10"/>
        <v>0</v>
      </c>
      <c r="O38" s="129">
        <f t="shared" si="10"/>
        <v>0</v>
      </c>
    </row>
    <row r="39" spans="1:15" ht="12.75" x14ac:dyDescent="0.2">
      <c r="A39" s="124" t="str">
        <f t="shared" si="8"/>
        <v>Të tjera transferta korrente të brendshme</v>
      </c>
      <c r="B39" s="941">
        <f t="shared" si="9"/>
        <v>604</v>
      </c>
      <c r="C39" s="942"/>
      <c r="D39" s="943"/>
      <c r="E39" s="305">
        <f t="shared" si="7"/>
        <v>0</v>
      </c>
      <c r="F39" s="305">
        <f t="shared" si="7"/>
        <v>0</v>
      </c>
      <c r="G39" s="305">
        <f t="shared" si="7"/>
        <v>0</v>
      </c>
      <c r="H39" s="53"/>
      <c r="I39" s="315"/>
      <c r="J39" s="319" t="str">
        <f>A24</f>
        <v>Mallra dhe shërbime</v>
      </c>
      <c r="K39" s="316"/>
      <c r="L39" s="317"/>
      <c r="M39" s="129">
        <f t="shared" si="10"/>
        <v>0</v>
      </c>
      <c r="N39" s="129">
        <f t="shared" si="10"/>
        <v>0</v>
      </c>
      <c r="O39" s="129">
        <f t="shared" si="10"/>
        <v>0</v>
      </c>
    </row>
    <row r="40" spans="1:15" ht="12.75" x14ac:dyDescent="0.2">
      <c r="A40" s="124" t="str">
        <f t="shared" si="8"/>
        <v>Transferta korrente të huaja</v>
      </c>
      <c r="B40" s="941">
        <f t="shared" si="9"/>
        <v>605</v>
      </c>
      <c r="C40" s="942"/>
      <c r="D40" s="943"/>
      <c r="E40" s="305">
        <f t="shared" si="7"/>
        <v>0</v>
      </c>
      <c r="F40" s="305">
        <f t="shared" si="7"/>
        <v>0</v>
      </c>
      <c r="G40" s="305">
        <f t="shared" si="7"/>
        <v>0</v>
      </c>
      <c r="H40" s="53"/>
      <c r="I40" s="315"/>
      <c r="J40" s="319" t="str">
        <f>'(G1) Fjalori'!A455</f>
        <v>Qëllime të mëtejshme</v>
      </c>
      <c r="K40" s="316"/>
      <c r="L40" s="317"/>
      <c r="M40" s="129">
        <f t="shared" si="10"/>
        <v>0</v>
      </c>
      <c r="N40" s="129">
        <f t="shared" si="10"/>
        <v>0</v>
      </c>
      <c r="O40" s="129">
        <f t="shared" si="10"/>
        <v>0</v>
      </c>
    </row>
    <row r="41" spans="1:15" ht="12.75" x14ac:dyDescent="0.2">
      <c r="A41" s="124" t="str">
        <f t="shared" si="8"/>
        <v>Transferta për Buxhetet Familiare dhe Individët</v>
      </c>
      <c r="B41" s="941">
        <f t="shared" si="9"/>
        <v>606</v>
      </c>
      <c r="C41" s="942"/>
      <c r="D41" s="943"/>
      <c r="E41" s="305">
        <f t="shared" si="7"/>
        <v>0</v>
      </c>
      <c r="F41" s="305">
        <f t="shared" si="7"/>
        <v>0</v>
      </c>
      <c r="G41" s="305">
        <f t="shared" si="7"/>
        <v>0</v>
      </c>
      <c r="H41" s="53"/>
      <c r="I41" s="315"/>
      <c r="J41" s="998"/>
      <c r="K41" s="998"/>
      <c r="L41" s="998"/>
      <c r="M41" s="344" t="str">
        <f>IF(SUM(M38:M40)=M37,"OK","STOP")</f>
        <v>OK</v>
      </c>
      <c r="N41" s="344" t="str">
        <f>IF(SUM(N38:N40)=N37,"OK","STOP")</f>
        <v>OK</v>
      </c>
      <c r="O41" s="344" t="str">
        <f>IF(SUM(O38:O40)=O37,"OK","STOP")</f>
        <v>OK</v>
      </c>
    </row>
    <row r="42" spans="1:15" ht="12.75" x14ac:dyDescent="0.2">
      <c r="A42" s="648" t="str">
        <f t="shared" si="8"/>
        <v>Shpenzimet kapitale</v>
      </c>
      <c r="B42" s="968" t="str">
        <f t="shared" si="9"/>
        <v>230 / 231</v>
      </c>
      <c r="C42" s="969"/>
      <c r="D42" s="970"/>
      <c r="E42" s="305">
        <f t="shared" si="7"/>
        <v>0</v>
      </c>
      <c r="F42" s="305">
        <f t="shared" si="7"/>
        <v>0</v>
      </c>
      <c r="G42" s="305">
        <f t="shared" si="7"/>
        <v>0</v>
      </c>
      <c r="H42" s="53"/>
    </row>
    <row r="43" spans="1:15" ht="12.75" x14ac:dyDescent="0.2">
      <c r="A43" s="124" t="str">
        <f t="shared" si="8"/>
        <v>Rezerva</v>
      </c>
      <c r="B43" s="941">
        <f t="shared" si="9"/>
        <v>609</v>
      </c>
      <c r="C43" s="942"/>
      <c r="D43" s="943"/>
      <c r="E43" s="305">
        <f t="shared" si="7"/>
        <v>0</v>
      </c>
      <c r="F43" s="305">
        <f t="shared" si="7"/>
        <v>0</v>
      </c>
      <c r="G43" s="305">
        <f t="shared" si="7"/>
        <v>0</v>
      </c>
      <c r="H43" s="53"/>
      <c r="I43" s="142" t="str">
        <f>'(G1) Fjalori'!A416</f>
        <v>Shpjegimet teknike</v>
      </c>
      <c r="J43" s="983"/>
      <c r="K43" s="984"/>
      <c r="L43" s="984"/>
      <c r="M43" s="984"/>
      <c r="N43" s="984"/>
      <c r="O43" s="985"/>
    </row>
    <row r="44" spans="1:15" ht="12.75" x14ac:dyDescent="0.2">
      <c r="A44" s="124" t="str">
        <f t="shared" si="8"/>
        <v>Interesa per kredi direkte ose bono</v>
      </c>
      <c r="B44" s="971">
        <f t="shared" si="9"/>
        <v>650</v>
      </c>
      <c r="C44" s="972"/>
      <c r="D44" s="973"/>
      <c r="E44" s="305">
        <f t="shared" si="7"/>
        <v>0</v>
      </c>
      <c r="F44" s="305">
        <f t="shared" si="7"/>
        <v>0</v>
      </c>
      <c r="G44" s="305">
        <f t="shared" si="7"/>
        <v>0</v>
      </c>
      <c r="H44" s="53"/>
      <c r="J44" s="986"/>
      <c r="K44" s="987"/>
      <c r="L44" s="987"/>
      <c r="M44" s="987"/>
      <c r="N44" s="987"/>
      <c r="O44" s="988"/>
    </row>
    <row r="45" spans="1:15" ht="12.75" customHeight="1" x14ac:dyDescent="0.2">
      <c r="A45" s="252" t="str">
        <f t="shared" si="8"/>
        <v>Të tjera</v>
      </c>
      <c r="B45" s="941" t="str">
        <f t="shared" si="9"/>
        <v>69 / ?</v>
      </c>
      <c r="C45" s="942"/>
      <c r="D45" s="309" t="str">
        <f>IF(OR(E45&lt;0,F45&lt;0,G45&lt;0),"STOP","OK!")</f>
        <v>OK!</v>
      </c>
      <c r="E45" s="308">
        <f t="shared" si="7"/>
        <v>0</v>
      </c>
      <c r="F45" s="130">
        <f t="shared" si="7"/>
        <v>0</v>
      </c>
      <c r="G45" s="130">
        <f t="shared" si="7"/>
        <v>0</v>
      </c>
      <c r="H45" s="53"/>
      <c r="J45" s="986"/>
      <c r="K45" s="987"/>
      <c r="L45" s="987"/>
      <c r="M45" s="987"/>
      <c r="N45" s="987"/>
      <c r="O45" s="988"/>
    </row>
    <row r="46" spans="1:15" ht="12.75" customHeight="1" x14ac:dyDescent="0.2">
      <c r="A46" s="124" t="str">
        <f>A34</f>
        <v>SHPENZIME KORRENTE</v>
      </c>
      <c r="B46" s="974"/>
      <c r="C46" s="975"/>
      <c r="D46" s="976"/>
      <c r="E46" s="129">
        <f t="shared" si="7"/>
        <v>0</v>
      </c>
      <c r="F46" s="129">
        <f t="shared" si="7"/>
        <v>0</v>
      </c>
      <c r="G46" s="129">
        <f t="shared" si="7"/>
        <v>0</v>
      </c>
      <c r="H46" s="53"/>
      <c r="J46" s="986"/>
      <c r="K46" s="987"/>
      <c r="L46" s="987"/>
      <c r="M46" s="987"/>
      <c r="N46" s="987"/>
      <c r="O46" s="988"/>
    </row>
    <row r="47" spans="1:15" ht="12.75" customHeight="1" x14ac:dyDescent="0.2">
      <c r="A47" s="125"/>
      <c r="B47" s="210"/>
      <c r="C47" s="126"/>
      <c r="D47" s="126"/>
      <c r="E47" s="10"/>
      <c r="F47" s="10"/>
      <c r="G47" s="133"/>
      <c r="H47" s="53"/>
      <c r="J47" s="986"/>
      <c r="K47" s="987"/>
      <c r="L47" s="987"/>
      <c r="M47" s="987"/>
      <c r="N47" s="987"/>
      <c r="O47" s="988"/>
    </row>
    <row r="48" spans="1:15" ht="12.75" customHeight="1" x14ac:dyDescent="0.2">
      <c r="A48" s="137" t="str">
        <f>A18</f>
        <v>SHPENZIME TË PRITSHME</v>
      </c>
      <c r="B48" s="34">
        <f t="shared" ref="B48:G48" si="11">B102+B141+B180+B218+B256+B294</f>
        <v>0</v>
      </c>
      <c r="C48" s="34">
        <f t="shared" si="11"/>
        <v>0</v>
      </c>
      <c r="D48" s="34">
        <f t="shared" si="11"/>
        <v>0</v>
      </c>
      <c r="E48" s="129">
        <f t="shared" si="11"/>
        <v>0</v>
      </c>
      <c r="F48" s="129">
        <f t="shared" si="11"/>
        <v>0</v>
      </c>
      <c r="G48" s="129">
        <f t="shared" si="11"/>
        <v>0</v>
      </c>
      <c r="H48" s="53"/>
      <c r="J48" s="989"/>
      <c r="K48" s="990"/>
      <c r="L48" s="990"/>
      <c r="M48" s="990"/>
      <c r="N48" s="990"/>
      <c r="O48" s="991"/>
    </row>
    <row r="49" spans="1:15" ht="12.75" x14ac:dyDescent="0.2">
      <c r="H49" s="53"/>
    </row>
    <row r="50" spans="1:15" ht="23.25" customHeight="1" x14ac:dyDescent="0.25">
      <c r="A50" s="933" t="str">
        <f>'(G1) Fjalori'!A396</f>
        <v>PËRPUTHSHMËRIA ME TAVANET</v>
      </c>
      <c r="B50" s="934"/>
      <c r="C50" s="935"/>
      <c r="D50" s="935"/>
      <c r="E50" s="935"/>
      <c r="F50" s="935"/>
      <c r="G50" s="935"/>
      <c r="H50" s="935"/>
      <c r="I50" s="935"/>
      <c r="J50" s="935"/>
      <c r="K50" s="935"/>
      <c r="L50" s="935"/>
      <c r="M50" s="935"/>
      <c r="N50" s="935"/>
      <c r="O50" s="936"/>
    </row>
    <row r="51" spans="1:15" s="27" customFormat="1" ht="26.25" customHeight="1" x14ac:dyDescent="0.25">
      <c r="A51" s="134"/>
      <c r="B51" s="127"/>
      <c r="C51" s="127"/>
      <c r="D51" s="26"/>
      <c r="E51" s="26"/>
      <c r="F51" s="26"/>
      <c r="G51" s="26"/>
      <c r="H51" s="26"/>
      <c r="I51" s="26"/>
      <c r="J51" s="26"/>
      <c r="K51" s="26"/>
      <c r="L51" s="26"/>
      <c r="M51" s="251">
        <f>M70</f>
        <v>2022</v>
      </c>
      <c r="N51" s="251">
        <f t="shared" ref="N51:O51" si="12">N70</f>
        <v>2023</v>
      </c>
      <c r="O51" s="251">
        <f t="shared" si="12"/>
        <v>2024</v>
      </c>
    </row>
    <row r="52" spans="1:15" ht="12.75" x14ac:dyDescent="0.2">
      <c r="A52" s="977" t="str">
        <f>'(G1) Fjalori'!A397</f>
        <v>Tavani i përgjithshëm</v>
      </c>
      <c r="B52" s="978"/>
      <c r="C52" s="978"/>
      <c r="D52" s="978"/>
      <c r="E52" s="978"/>
      <c r="F52" s="978"/>
      <c r="G52" s="978"/>
      <c r="H52" s="978"/>
      <c r="I52" s="978"/>
      <c r="J52" s="978"/>
      <c r="K52" s="978"/>
      <c r="L52" s="979"/>
      <c r="M52" s="138">
        <f>VLOOKUP($A14,'(D1) Tavanet buxhetore'!$A$7:$R$473,7,FALSE)</f>
        <v>0</v>
      </c>
      <c r="N52" s="138">
        <f>VLOOKUP($A14,'(D1) Tavanet buxhetore'!$A$7:$R$473,8,FALSE)</f>
        <v>0</v>
      </c>
      <c r="O52" s="672">
        <f>VLOOKUP($A14,'(D1) Tavanet buxhetore'!$A$7:$R$473,9,FALSE)</f>
        <v>0</v>
      </c>
    </row>
    <row r="53" spans="1:15" ht="12.75" x14ac:dyDescent="0.2">
      <c r="A53" s="980" t="str">
        <f>'(G1) Fjalori'!A398</f>
        <v>SHPENZIMET E PRITSHME</v>
      </c>
      <c r="B53" s="981"/>
      <c r="C53" s="981"/>
      <c r="D53" s="981"/>
      <c r="E53" s="981"/>
      <c r="F53" s="981"/>
      <c r="G53" s="981"/>
      <c r="H53" s="981"/>
      <c r="I53" s="981"/>
      <c r="J53" s="981"/>
      <c r="K53" s="981"/>
      <c r="L53" s="982"/>
      <c r="M53" s="139">
        <f>E18</f>
        <v>0</v>
      </c>
      <c r="N53" s="139">
        <f t="shared" ref="N53:O53" si="13">F18</f>
        <v>0</v>
      </c>
      <c r="O53" s="673">
        <f t="shared" si="13"/>
        <v>0</v>
      </c>
    </row>
    <row r="54" spans="1:15" ht="12.75" x14ac:dyDescent="0.2">
      <c r="A54" s="996" t="str">
        <f>'(G1) Fjalori'!A399</f>
        <v>Diferenca mes tavaneve të përgjithshme (duhet të jetë &lt;0)</v>
      </c>
      <c r="B54" s="997"/>
      <c r="C54" s="997"/>
      <c r="D54" s="997"/>
      <c r="E54" s="997"/>
      <c r="F54" s="997"/>
      <c r="G54" s="997"/>
      <c r="H54" s="997"/>
      <c r="I54" s="997"/>
      <c r="J54" s="997"/>
      <c r="K54" s="997"/>
      <c r="L54" s="136" t="str">
        <f>IF(AND(M54&lt;0.4,N54&lt;0.4,O54&lt;0.4),"OK!","STOP!")</f>
        <v>OK!</v>
      </c>
      <c r="M54" s="140">
        <f>M53-M52</f>
        <v>0</v>
      </c>
      <c r="N54" s="140">
        <f t="shared" ref="N54:O54" si="14">N53-N52</f>
        <v>0</v>
      </c>
      <c r="O54" s="141">
        <f t="shared" si="14"/>
        <v>0</v>
      </c>
    </row>
    <row r="55" spans="1:15" ht="12.75" x14ac:dyDescent="0.2">
      <c r="A55" s="977" t="str">
        <f>'(G1) Fjalori'!A400</f>
        <v>Tavani i pagave dhe sigurimeve shoqërore</v>
      </c>
      <c r="B55" s="978"/>
      <c r="C55" s="978"/>
      <c r="D55" s="978"/>
      <c r="E55" s="978"/>
      <c r="F55" s="978"/>
      <c r="G55" s="978"/>
      <c r="H55" s="978"/>
      <c r="I55" s="978"/>
      <c r="J55" s="978"/>
      <c r="K55" s="978"/>
      <c r="L55" s="979"/>
      <c r="M55" s="138">
        <f>VLOOKUP($A14,'(D1) Tavanet buxhetore'!$A$7:$R$473,10,FALSE)</f>
        <v>0</v>
      </c>
      <c r="N55" s="138">
        <f>VLOOKUP($A14,'(D1) Tavanet buxhetore'!$A$7:$R$473,11,FALSE)</f>
        <v>0</v>
      </c>
      <c r="O55" s="672">
        <f>VLOOKUP($A14,'(D1) Tavanet buxhetore'!$A$7:$R$473,12,FALSE)</f>
        <v>0</v>
      </c>
    </row>
    <row r="56" spans="1:15" ht="12.75" x14ac:dyDescent="0.2">
      <c r="A56" s="996" t="str">
        <f>'(G1) Fjalori'!A401</f>
        <v>Paga dhe sigurime shoqërore</v>
      </c>
      <c r="B56" s="997"/>
      <c r="C56" s="997"/>
      <c r="D56" s="997"/>
      <c r="E56" s="997"/>
      <c r="F56" s="997"/>
      <c r="G56" s="997"/>
      <c r="H56" s="997"/>
      <c r="I56" s="997"/>
      <c r="J56" s="997"/>
      <c r="K56" s="997"/>
      <c r="L56" s="999"/>
      <c r="M56" s="139">
        <f>E22+E35+E23+E36</f>
        <v>0</v>
      </c>
      <c r="N56" s="139">
        <f t="shared" ref="N56:O56" si="15">F22+F35+F23+F36</f>
        <v>0</v>
      </c>
      <c r="O56" s="673">
        <f t="shared" si="15"/>
        <v>0</v>
      </c>
    </row>
    <row r="57" spans="1:15" ht="12.75" x14ac:dyDescent="0.2">
      <c r="A57" s="996" t="str">
        <f>'(G1) Fjalori'!A402</f>
        <v>Diferenca e tavaneve në paga dhe sigurime shoqërore (duhet të jetë &lt;0)</v>
      </c>
      <c r="B57" s="997"/>
      <c r="C57" s="997"/>
      <c r="D57" s="997"/>
      <c r="E57" s="997"/>
      <c r="F57" s="997"/>
      <c r="G57" s="997"/>
      <c r="H57" s="997"/>
      <c r="I57" s="997"/>
      <c r="J57" s="997"/>
      <c r="K57" s="997"/>
      <c r="L57" s="136" t="str">
        <f>IF(AND(M57&lt;0.4,N57&lt;0.4,O57&lt;0.4),"OK!","STOP!")</f>
        <v>OK!</v>
      </c>
      <c r="M57" s="140">
        <f>M56-M55</f>
        <v>0</v>
      </c>
      <c r="N57" s="140">
        <f t="shared" ref="N57:O57" si="16">N56-N55</f>
        <v>0</v>
      </c>
      <c r="O57" s="141">
        <f t="shared" si="16"/>
        <v>0</v>
      </c>
    </row>
    <row r="58" spans="1:15" s="27" customFormat="1" ht="12.75" x14ac:dyDescent="0.2">
      <c r="A58" s="977" t="str">
        <f>'(G1) Fjalori'!A403</f>
        <v>Tavani për shpenzime e tjera korrente</v>
      </c>
      <c r="B58" s="978"/>
      <c r="C58" s="978"/>
      <c r="D58" s="978"/>
      <c r="E58" s="978"/>
      <c r="F58" s="978"/>
      <c r="G58" s="978"/>
      <c r="H58" s="978"/>
      <c r="I58" s="978"/>
      <c r="J58" s="978"/>
      <c r="K58" s="978"/>
      <c r="L58" s="979"/>
      <c r="M58" s="138">
        <f>VLOOKUP($A14,'(D1) Tavanet buxhetore'!$A$7:$R$473,13,FALSE)</f>
        <v>0</v>
      </c>
      <c r="N58" s="138">
        <f>VLOOKUP($A14,'(D1) Tavanet buxhetore'!$A$7:$R$473,14,FALSE)</f>
        <v>0</v>
      </c>
      <c r="O58" s="672">
        <f>VLOOKUP($A14,'(D1) Tavanet buxhetore'!$A$7:$R$473,15,FALSE)</f>
        <v>0</v>
      </c>
    </row>
    <row r="59" spans="1:15" s="27" customFormat="1" ht="12.75" x14ac:dyDescent="0.2">
      <c r="A59" s="996" t="str">
        <f>'(G1) Fjalori'!A404</f>
        <v>Konsumi (përjashtuar paga dhe sigurimet shoqërore)</v>
      </c>
      <c r="B59" s="997"/>
      <c r="C59" s="997"/>
      <c r="D59" s="997"/>
      <c r="E59" s="997"/>
      <c r="F59" s="997"/>
      <c r="G59" s="997"/>
      <c r="H59" s="997"/>
      <c r="I59" s="997"/>
      <c r="J59" s="997"/>
      <c r="K59" s="997"/>
      <c r="L59" s="999"/>
      <c r="M59" s="139">
        <f>M53-M56-M62</f>
        <v>0</v>
      </c>
      <c r="N59" s="139">
        <f>N53-N56-N62</f>
        <v>0</v>
      </c>
      <c r="O59" s="673">
        <f>O53-O56-O62</f>
        <v>0</v>
      </c>
    </row>
    <row r="60" spans="1:15" s="27" customFormat="1" ht="12.75" x14ac:dyDescent="0.2">
      <c r="A60" s="996" t="str">
        <f>'(G1) Fjalori'!A405</f>
        <v>Diferenca e tavaneve në konsum (duhet të jetë &lt;0)</v>
      </c>
      <c r="B60" s="997"/>
      <c r="C60" s="997"/>
      <c r="D60" s="997"/>
      <c r="E60" s="997"/>
      <c r="F60" s="997"/>
      <c r="G60" s="997"/>
      <c r="H60" s="997"/>
      <c r="I60" s="997"/>
      <c r="J60" s="997"/>
      <c r="K60" s="997"/>
      <c r="L60" s="136" t="str">
        <f>IF(AND(M60&lt;0.4,N60&lt;0.4,O60&lt;0.4),"OK!","STOP!")</f>
        <v>OK!</v>
      </c>
      <c r="M60" s="140">
        <f>M59-M58</f>
        <v>0</v>
      </c>
      <c r="N60" s="140">
        <f t="shared" ref="N60:O60" si="17">N59-N58</f>
        <v>0</v>
      </c>
      <c r="O60" s="141">
        <f t="shared" si="17"/>
        <v>0</v>
      </c>
    </row>
    <row r="61" spans="1:15" ht="12.75" x14ac:dyDescent="0.2">
      <c r="A61" s="977" t="str">
        <f>'(G1) Fjalori'!A406</f>
        <v>Minimumi i shpenzimeve kapitale</v>
      </c>
      <c r="B61" s="978"/>
      <c r="C61" s="978"/>
      <c r="D61" s="978"/>
      <c r="E61" s="978"/>
      <c r="F61" s="978"/>
      <c r="G61" s="978"/>
      <c r="H61" s="978"/>
      <c r="I61" s="978"/>
      <c r="J61" s="978"/>
      <c r="K61" s="978"/>
      <c r="L61" s="979"/>
      <c r="M61" s="138">
        <f>VLOOKUP($A14,'(D1) Tavanet buxhetore'!$A$7:$R$473,16,FALSE)</f>
        <v>0</v>
      </c>
      <c r="N61" s="138">
        <f>VLOOKUP($A14,'(D1) Tavanet buxhetore'!$A$7:$R$473,17,FALSE)</f>
        <v>0</v>
      </c>
      <c r="O61" s="672">
        <f>VLOOKUP($A14,'(D1) Tavanet buxhetore'!$A$7:$R$473,18,FALSE)</f>
        <v>0</v>
      </c>
    </row>
    <row r="62" spans="1:15" ht="12.75" x14ac:dyDescent="0.2">
      <c r="A62" s="996" t="str">
        <f>'(G1) Fjalori'!A407</f>
        <v>Shpenzimet kapitale</v>
      </c>
      <c r="B62" s="997"/>
      <c r="C62" s="997"/>
      <c r="D62" s="997"/>
      <c r="E62" s="997"/>
      <c r="F62" s="997"/>
      <c r="G62" s="997"/>
      <c r="H62" s="997"/>
      <c r="I62" s="997"/>
      <c r="J62" s="997"/>
      <c r="K62" s="997"/>
      <c r="L62" s="999"/>
      <c r="M62" s="139">
        <f>E29+E42</f>
        <v>0</v>
      </c>
      <c r="N62" s="139">
        <f t="shared" ref="N62:O62" si="18">F29+F42</f>
        <v>0</v>
      </c>
      <c r="O62" s="673">
        <f t="shared" si="18"/>
        <v>0</v>
      </c>
    </row>
    <row r="63" spans="1:15" s="99" customFormat="1" ht="12.75" x14ac:dyDescent="0.2">
      <c r="A63" s="996" t="str">
        <f>'(G1) Fjalori'!A408</f>
        <v>Diferenca e minimumit të shpenzimeve kapitale (duhet të jetë &gt;0)</v>
      </c>
      <c r="B63" s="997"/>
      <c r="C63" s="997"/>
      <c r="D63" s="997"/>
      <c r="E63" s="997"/>
      <c r="F63" s="997"/>
      <c r="G63" s="997"/>
      <c r="H63" s="997"/>
      <c r="I63" s="997"/>
      <c r="J63" s="997"/>
      <c r="K63" s="997"/>
      <c r="L63" s="136" t="str">
        <f>IF(AND(M63&gt;-0.4,N63&gt;-0.4,O63&gt;-0.4),"OK!","STOP!")</f>
        <v>OK!</v>
      </c>
      <c r="M63" s="140">
        <f>M62-M61</f>
        <v>0</v>
      </c>
      <c r="N63" s="140">
        <f t="shared" ref="N63:O63" si="19">N62-N61</f>
        <v>0</v>
      </c>
      <c r="O63" s="141">
        <f t="shared" si="19"/>
        <v>0</v>
      </c>
    </row>
    <row r="64" spans="1:15" s="99" customFormat="1" ht="12.75" x14ac:dyDescent="0.2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135"/>
      <c r="L64" s="135"/>
      <c r="M64" s="135"/>
      <c r="N64" s="135"/>
      <c r="O64" s="135"/>
    </row>
    <row r="65" spans="1:15" s="99" customFormat="1" ht="12.75" x14ac:dyDescent="0.2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135"/>
      <c r="L65" s="135"/>
      <c r="M65" s="135"/>
      <c r="N65" s="135"/>
      <c r="O65" s="135"/>
    </row>
    <row r="66" spans="1:15" ht="17.25" customHeight="1" x14ac:dyDescent="0.2">
      <c r="A66" s="213" t="str">
        <f t="shared" ref="A66:O66" si="20">A14</f>
        <v>Nënfunksioni 18</v>
      </c>
      <c r="B66" s="937" t="str">
        <f t="shared" si="20"/>
        <v xml:space="preserve">072 Shërbimet e kujdesit parësor </v>
      </c>
      <c r="C66" s="937">
        <f t="shared" si="20"/>
        <v>0</v>
      </c>
      <c r="D66" s="937">
        <f t="shared" si="20"/>
        <v>0</v>
      </c>
      <c r="E66" s="937">
        <f t="shared" si="20"/>
        <v>0</v>
      </c>
      <c r="F66" s="937">
        <f t="shared" si="20"/>
        <v>0</v>
      </c>
      <c r="G66" s="937">
        <f t="shared" si="20"/>
        <v>0</v>
      </c>
      <c r="H66" s="937">
        <f t="shared" si="20"/>
        <v>0</v>
      </c>
      <c r="I66" s="937">
        <f t="shared" si="20"/>
        <v>0</v>
      </c>
      <c r="J66" s="937">
        <f t="shared" si="20"/>
        <v>0</v>
      </c>
      <c r="K66" s="937">
        <f t="shared" si="20"/>
        <v>0</v>
      </c>
      <c r="L66" s="937">
        <f t="shared" si="20"/>
        <v>0</v>
      </c>
      <c r="M66" s="937">
        <f t="shared" si="20"/>
        <v>0</v>
      </c>
      <c r="N66" s="937">
        <f t="shared" si="20"/>
        <v>0</v>
      </c>
      <c r="O66" s="937">
        <f t="shared" si="20"/>
        <v>0</v>
      </c>
    </row>
    <row r="67" spans="1:15" ht="17.25" customHeight="1" x14ac:dyDescent="0.2">
      <c r="A67" s="276" t="str">
        <f>A6</f>
        <v>Programi 18a</v>
      </c>
      <c r="B67" s="937" t="str">
        <f>C6</f>
        <v>Shërbimet e kujdesit parësor</v>
      </c>
      <c r="C67" s="937" t="e">
        <f>#REF!</f>
        <v>#REF!</v>
      </c>
      <c r="D67" s="937" t="e">
        <f>#REF!</f>
        <v>#REF!</v>
      </c>
      <c r="E67" s="937" t="e">
        <f>#REF!</f>
        <v>#REF!</v>
      </c>
      <c r="F67" s="937" t="e">
        <f>#REF!</f>
        <v>#REF!</v>
      </c>
      <c r="G67" s="937" t="e">
        <f>#REF!</f>
        <v>#REF!</v>
      </c>
      <c r="H67" s="937" t="e">
        <f>#REF!</f>
        <v>#REF!</v>
      </c>
      <c r="I67" s="937" t="e">
        <f>#REF!</f>
        <v>#REF!</v>
      </c>
      <c r="J67" s="937" t="e">
        <f>#REF!</f>
        <v>#REF!</v>
      </c>
      <c r="K67" s="937" t="e">
        <f>#REF!</f>
        <v>#REF!</v>
      </c>
      <c r="L67" s="937" t="e">
        <f>#REF!</f>
        <v>#REF!</v>
      </c>
      <c r="M67" s="937" t="e">
        <f>#REF!</f>
        <v>#REF!</v>
      </c>
      <c r="N67" s="937" t="e">
        <f>#REF!</f>
        <v>#REF!</v>
      </c>
      <c r="O67" s="937" t="e">
        <f>#REF!</f>
        <v>#REF!</v>
      </c>
    </row>
    <row r="68" spans="1:15" ht="17.25" customHeight="1" x14ac:dyDescent="0.2">
      <c r="A68" s="646" t="str">
        <f>'(B3) Struktura Funksionale'!B94</f>
        <v>07220</v>
      </c>
      <c r="B68" s="568"/>
      <c r="C68" s="568"/>
      <c r="D68" s="568"/>
      <c r="E68" s="568"/>
      <c r="F68" s="568"/>
      <c r="G68" s="568"/>
      <c r="H68" s="568"/>
      <c r="I68" s="568"/>
      <c r="J68" s="568"/>
      <c r="K68" s="568"/>
      <c r="L68" s="568"/>
      <c r="M68" s="568"/>
      <c r="N68" s="568"/>
      <c r="O68" s="569"/>
    </row>
    <row r="69" spans="1:15" ht="21" customHeight="1" x14ac:dyDescent="0.2">
      <c r="A69" s="964" t="str">
        <f t="shared" ref="A69:G69" si="21">A15</f>
        <v>SHPENZIME TË PRITSHME</v>
      </c>
      <c r="B69" s="965">
        <f t="shared" si="21"/>
        <v>0</v>
      </c>
      <c r="C69" s="965">
        <f t="shared" si="21"/>
        <v>0</v>
      </c>
      <c r="D69" s="965">
        <f t="shared" si="21"/>
        <v>0</v>
      </c>
      <c r="E69" s="965">
        <f t="shared" si="21"/>
        <v>0</v>
      </c>
      <c r="F69" s="965">
        <f t="shared" si="21"/>
        <v>0</v>
      </c>
      <c r="G69" s="966">
        <f t="shared" si="21"/>
        <v>0</v>
      </c>
      <c r="H69" s="131"/>
      <c r="I69" s="967" t="str">
        <f t="shared" ref="I69:O69" si="22">I15</f>
        <v xml:space="preserve">TË ARDHURAT E PRITSHME </v>
      </c>
      <c r="J69" s="965">
        <f t="shared" si="22"/>
        <v>0</v>
      </c>
      <c r="K69" s="965">
        <f t="shared" si="22"/>
        <v>0</v>
      </c>
      <c r="L69" s="965">
        <f t="shared" si="22"/>
        <v>0</v>
      </c>
      <c r="M69" s="965">
        <f t="shared" si="22"/>
        <v>0</v>
      </c>
      <c r="N69" s="965">
        <f t="shared" si="22"/>
        <v>0</v>
      </c>
      <c r="O69" s="966">
        <f t="shared" si="22"/>
        <v>0</v>
      </c>
    </row>
    <row r="70" spans="1:15" ht="19.5" customHeight="1" x14ac:dyDescent="0.2">
      <c r="A70" s="211"/>
      <c r="B70" s="417">
        <f t="shared" ref="B70:G70" si="23">B16</f>
        <v>2019</v>
      </c>
      <c r="C70" s="417">
        <f t="shared" si="23"/>
        <v>2020</v>
      </c>
      <c r="D70" s="417">
        <f t="shared" si="23"/>
        <v>2021</v>
      </c>
      <c r="E70" s="251">
        <f t="shared" si="23"/>
        <v>2022</v>
      </c>
      <c r="F70" s="251">
        <f t="shared" si="23"/>
        <v>2023</v>
      </c>
      <c r="G70" s="251">
        <f t="shared" si="23"/>
        <v>2024</v>
      </c>
      <c r="H70" s="212"/>
      <c r="I70" s="414"/>
      <c r="J70" s="417">
        <f t="shared" ref="J70:O70" si="24">J16</f>
        <v>2019</v>
      </c>
      <c r="K70" s="417">
        <f t="shared" si="24"/>
        <v>2020</v>
      </c>
      <c r="L70" s="417">
        <f t="shared" si="24"/>
        <v>2021</v>
      </c>
      <c r="M70" s="251">
        <f t="shared" si="24"/>
        <v>2022</v>
      </c>
      <c r="N70" s="251">
        <f t="shared" si="24"/>
        <v>2023</v>
      </c>
      <c r="O70" s="251">
        <f t="shared" si="24"/>
        <v>2024</v>
      </c>
    </row>
    <row r="71" spans="1:15" s="10" customFormat="1" ht="12.75" x14ac:dyDescent="0.2">
      <c r="A71" s="418"/>
      <c r="B71" s="411"/>
      <c r="C71" s="411"/>
      <c r="D71" s="411"/>
      <c r="E71" s="412"/>
      <c r="F71" s="412"/>
      <c r="G71" s="413"/>
      <c r="H71" s="212"/>
      <c r="I71" s="410"/>
      <c r="J71" s="411"/>
      <c r="K71" s="411"/>
      <c r="L71" s="411"/>
      <c r="M71" s="412"/>
      <c r="N71" s="412"/>
      <c r="O71" s="413"/>
    </row>
    <row r="72" spans="1:15" ht="12.75" x14ac:dyDescent="0.2">
      <c r="A72" s="415" t="str">
        <f>A18</f>
        <v>SHPENZIME TË PRITSHME</v>
      </c>
      <c r="B72" s="345">
        <f>VLOOKUP(A67,'(C1) Shpenzimet vitet e kaluara'!A$9:O$177,5,FALSE)</f>
        <v>0</v>
      </c>
      <c r="C72" s="345">
        <f>VLOOKUP(A67,'(C1) Shpenzimet vitet e kaluara'!A$9:O$177,9,FALSE)</f>
        <v>0</v>
      </c>
      <c r="D72" s="345">
        <f>VLOOKUP(A67,'(C1) Shpenzimet vitet e kaluara'!A$9:O$177,13,FALSE)</f>
        <v>0</v>
      </c>
      <c r="E72" s="416">
        <v>0</v>
      </c>
      <c r="F72" s="416">
        <v>0</v>
      </c>
      <c r="G72" s="416">
        <v>0</v>
      </c>
      <c r="H72" s="131"/>
      <c r="I72" s="938" t="str">
        <f>I18</f>
        <v>VLERËSIM I ARDHURAVE NGA TARIFAT</v>
      </c>
      <c r="J72" s="939"/>
      <c r="K72" s="939"/>
      <c r="L72" s="939"/>
      <c r="M72" s="939"/>
      <c r="N72" s="939"/>
      <c r="O72" s="940"/>
    </row>
    <row r="73" spans="1:15" ht="12.75" x14ac:dyDescent="0.2">
      <c r="A73" s="125"/>
      <c r="B73" s="210"/>
      <c r="C73" s="126"/>
      <c r="D73" s="126"/>
      <c r="E73" s="10"/>
      <c r="F73" s="10"/>
      <c r="G73" s="133"/>
      <c r="H73" s="10"/>
      <c r="I73" s="137" t="str">
        <f>I19</f>
        <v>VLERËSIM I ARDHURAVE NGA TARIFAT</v>
      </c>
      <c r="J73" s="35">
        <f>VLOOKUP($A67,'(C1) Shpenzimet vitet e kaluara'!$A$9:$O$177,6,FALSE)</f>
        <v>0</v>
      </c>
      <c r="K73" s="35">
        <f>VLOOKUP($A67,'(C1) Shpenzimet vitet e kaluara'!$A$9:$O$177,10,FALSE)</f>
        <v>0</v>
      </c>
      <c r="L73" s="35">
        <f>VLOOKUP($A67,'(C1) Shpenzimet vitet e kaluara'!$A$9:$O$177,14,FALSE)</f>
        <v>0</v>
      </c>
      <c r="M73" s="37"/>
      <c r="N73" s="37"/>
      <c r="O73" s="37"/>
    </row>
    <row r="74" spans="1:15" ht="12.75" x14ac:dyDescent="0.2">
      <c r="A74" s="944" t="str">
        <f t="shared" ref="A74:G75" si="25">A20</f>
        <v>SHPENZIME TË PRITSHME</v>
      </c>
      <c r="B74" s="945">
        <f t="shared" si="25"/>
        <v>0</v>
      </c>
      <c r="C74" s="945">
        <f t="shared" si="25"/>
        <v>0</v>
      </c>
      <c r="D74" s="945">
        <f t="shared" si="25"/>
        <v>0</v>
      </c>
      <c r="E74" s="945">
        <f t="shared" si="25"/>
        <v>0</v>
      </c>
      <c r="F74" s="945">
        <f t="shared" si="25"/>
        <v>0</v>
      </c>
      <c r="G74" s="946">
        <f t="shared" si="25"/>
        <v>0</v>
      </c>
      <c r="H74" s="10"/>
    </row>
    <row r="75" spans="1:15" ht="12.75" x14ac:dyDescent="0.2">
      <c r="A75" s="938" t="str">
        <f t="shared" si="25"/>
        <v>KOSTO DIREKTE PËR PROJEKTET DHE SHPENZIMET KAPITALE</v>
      </c>
      <c r="B75" s="939">
        <f t="shared" si="25"/>
        <v>0</v>
      </c>
      <c r="C75" s="939">
        <f t="shared" si="25"/>
        <v>0</v>
      </c>
      <c r="D75" s="939">
        <f t="shared" si="25"/>
        <v>0</v>
      </c>
      <c r="E75" s="939">
        <f t="shared" si="25"/>
        <v>0</v>
      </c>
      <c r="F75" s="939">
        <f t="shared" si="25"/>
        <v>0</v>
      </c>
      <c r="G75" s="940">
        <f t="shared" si="25"/>
        <v>0</v>
      </c>
      <c r="H75" s="31"/>
      <c r="I75" s="938" t="str">
        <f t="shared" ref="I75:I80" si="26">I22</f>
        <v>VLERËSIMI I TË ARDHURAVE ME DESTINACION</v>
      </c>
      <c r="J75" s="939"/>
      <c r="K75" s="939"/>
      <c r="L75" s="939"/>
      <c r="M75" s="939"/>
      <c r="N75" s="939"/>
      <c r="O75" s="940"/>
    </row>
    <row r="76" spans="1:15" ht="12.75" x14ac:dyDescent="0.2">
      <c r="A76" s="124" t="str">
        <f t="shared" ref="A76:D98" si="27">A22</f>
        <v>Pagat</v>
      </c>
      <c r="B76" s="941">
        <f t="shared" si="27"/>
        <v>600</v>
      </c>
      <c r="C76" s="942">
        <f t="shared" si="27"/>
        <v>0</v>
      </c>
      <c r="D76" s="943">
        <f t="shared" si="27"/>
        <v>0</v>
      </c>
      <c r="E76" s="129"/>
      <c r="F76" s="129"/>
      <c r="G76" s="129"/>
      <c r="H76" s="31"/>
      <c r="I76" s="390" t="str">
        <f t="shared" si="26"/>
        <v>Transferta e kushtëzuar</v>
      </c>
      <c r="J76" s="387"/>
      <c r="K76" s="389"/>
      <c r="L76" s="388"/>
      <c r="M76" s="128"/>
      <c r="N76" s="128"/>
      <c r="O76" s="132"/>
    </row>
    <row r="77" spans="1:15" ht="12.75" x14ac:dyDescent="0.2">
      <c r="A77" s="124" t="str">
        <f t="shared" si="27"/>
        <v>Sigurimet Shoqërore</v>
      </c>
      <c r="B77" s="941">
        <f t="shared" si="27"/>
        <v>601</v>
      </c>
      <c r="C77" s="942">
        <f t="shared" si="27"/>
        <v>0</v>
      </c>
      <c r="D77" s="943">
        <f t="shared" si="27"/>
        <v>0</v>
      </c>
      <c r="E77" s="129"/>
      <c r="F77" s="129"/>
      <c r="G77" s="129"/>
      <c r="H77" s="31"/>
      <c r="I77" s="390" t="str">
        <f t="shared" si="26"/>
        <v>Trasferta Specifike</v>
      </c>
      <c r="J77" s="387"/>
      <c r="K77" s="389"/>
      <c r="L77" s="388"/>
      <c r="M77" s="128"/>
      <c r="N77" s="128"/>
      <c r="O77" s="132"/>
    </row>
    <row r="78" spans="1:15" ht="12.75" x14ac:dyDescent="0.2">
      <c r="A78" s="124" t="str">
        <f t="shared" si="27"/>
        <v>Mallra dhe shërbime</v>
      </c>
      <c r="B78" s="941">
        <f t="shared" si="27"/>
        <v>602</v>
      </c>
      <c r="C78" s="942">
        <f t="shared" si="27"/>
        <v>0</v>
      </c>
      <c r="D78" s="943">
        <f t="shared" si="27"/>
        <v>0</v>
      </c>
      <c r="E78" s="129"/>
      <c r="F78" s="129"/>
      <c r="G78" s="129"/>
      <c r="H78" s="53"/>
      <c r="I78" s="390" t="str">
        <f t="shared" si="26"/>
        <v>Trashëgimi me destinacion</v>
      </c>
      <c r="J78" s="387"/>
      <c r="K78" s="389"/>
      <c r="L78" s="388"/>
      <c r="M78" s="302">
        <f>VLOOKUP($A67,'(C4) Trashëgimi me destinacion'!$A$8:$F$168,4,FALSE)</f>
        <v>0</v>
      </c>
      <c r="N78" s="548">
        <f>VLOOKUP($A67,'(C4) Trashëgimi me destinacion'!$A$8:$F$168,5,FALSE)</f>
        <v>0</v>
      </c>
      <c r="O78" s="548">
        <f>VLOOKUP($A67,'(C4) Trashëgimi me destinacion'!$A$8:$F$168,6,FALSE)</f>
        <v>0</v>
      </c>
    </row>
    <row r="79" spans="1:15" ht="12.75" x14ac:dyDescent="0.2">
      <c r="A79" s="124" t="str">
        <f t="shared" si="27"/>
        <v>Subvencione</v>
      </c>
      <c r="B79" s="941">
        <f t="shared" si="27"/>
        <v>603</v>
      </c>
      <c r="C79" s="942">
        <f t="shared" si="27"/>
        <v>0</v>
      </c>
      <c r="D79" s="943">
        <f t="shared" si="27"/>
        <v>0</v>
      </c>
      <c r="E79" s="129"/>
      <c r="F79" s="129"/>
      <c r="G79" s="129"/>
      <c r="H79" s="8"/>
      <c r="I79" s="390" t="str">
        <f t="shared" si="26"/>
        <v>Burime të tjera (përfshirë gjobat)</v>
      </c>
      <c r="J79" s="387"/>
      <c r="K79" s="389"/>
      <c r="L79" s="388"/>
      <c r="M79" s="128"/>
      <c r="N79" s="128"/>
      <c r="O79" s="132"/>
    </row>
    <row r="80" spans="1:15" ht="12.75" x14ac:dyDescent="0.2">
      <c r="A80" s="124" t="str">
        <f t="shared" si="27"/>
        <v>Të tjera transferta korrente të brendshme</v>
      </c>
      <c r="B80" s="941">
        <f t="shared" si="27"/>
        <v>604</v>
      </c>
      <c r="C80" s="942">
        <f t="shared" si="27"/>
        <v>0</v>
      </c>
      <c r="D80" s="943">
        <f t="shared" si="27"/>
        <v>0</v>
      </c>
      <c r="E80" s="129"/>
      <c r="F80" s="129"/>
      <c r="G80" s="129"/>
      <c r="H80" s="53"/>
      <c r="I80" s="409" t="str">
        <f t="shared" si="26"/>
        <v>VLERËSIMI I TË ARDHURAVE ME DESTINACION</v>
      </c>
      <c r="J80" s="35">
        <f>VLOOKUP($A67,'(C1) Shpenzimet vitet e kaluara'!$A$9:$O$177,7,FALSE)</f>
        <v>0</v>
      </c>
      <c r="K80" s="35">
        <f>VLOOKUP($A67,'(C1) Shpenzimet vitet e kaluara'!$A$9:$O$177,11,FALSE)</f>
        <v>0</v>
      </c>
      <c r="L80" s="35">
        <f>VLOOKUP($A67,'(C1) Shpenzimet vitet e kaluara'!$A$9:$O$177,15,FALSE)</f>
        <v>0</v>
      </c>
      <c r="M80" s="129">
        <f>SUM(M76:M79)</f>
        <v>0</v>
      </c>
      <c r="N80" s="129">
        <f t="shared" ref="N80:O80" si="28">SUM(N76:N79)</f>
        <v>0</v>
      </c>
      <c r="O80" s="129">
        <f t="shared" si="28"/>
        <v>0</v>
      </c>
    </row>
    <row r="81" spans="1:15" ht="12.75" x14ac:dyDescent="0.2">
      <c r="A81" s="124" t="str">
        <f t="shared" si="27"/>
        <v>Transferta korrente të huaja</v>
      </c>
      <c r="B81" s="941">
        <f t="shared" si="27"/>
        <v>605</v>
      </c>
      <c r="C81" s="942">
        <f t="shared" si="27"/>
        <v>0</v>
      </c>
      <c r="D81" s="943">
        <f t="shared" si="27"/>
        <v>0</v>
      </c>
      <c r="E81" s="129"/>
      <c r="F81" s="129"/>
      <c r="G81" s="129"/>
      <c r="H81" s="53"/>
    </row>
    <row r="82" spans="1:15" ht="12.75" x14ac:dyDescent="0.2">
      <c r="A82" s="124" t="str">
        <f t="shared" si="27"/>
        <v>Transferta për Buxhetet Familiare dhe Individët</v>
      </c>
      <c r="B82" s="941">
        <f t="shared" si="27"/>
        <v>606</v>
      </c>
      <c r="C82" s="942">
        <f t="shared" si="27"/>
        <v>0</v>
      </c>
      <c r="D82" s="943">
        <f t="shared" si="27"/>
        <v>0</v>
      </c>
      <c r="E82" s="129"/>
      <c r="F82" s="129"/>
      <c r="G82" s="129"/>
      <c r="H82" s="53"/>
      <c r="I82" s="137" t="str">
        <f>I29</f>
        <v xml:space="preserve">TË ARDHURAT E PRITSHME </v>
      </c>
      <c r="J82" s="34">
        <f>J73+J80</f>
        <v>0</v>
      </c>
      <c r="K82" s="34">
        <f>K73+K80</f>
        <v>0</v>
      </c>
      <c r="L82" s="34">
        <f>L73+L80</f>
        <v>0</v>
      </c>
      <c r="M82" s="129">
        <f>M80+M73</f>
        <v>0</v>
      </c>
      <c r="N82" s="129">
        <f>N80+N73</f>
        <v>0</v>
      </c>
      <c r="O82" s="129">
        <f>O80+O73</f>
        <v>0</v>
      </c>
    </row>
    <row r="83" spans="1:15" ht="12.75" x14ac:dyDescent="0.2">
      <c r="A83" s="124" t="str">
        <f t="shared" si="27"/>
        <v>Shpenzimet kapitale</v>
      </c>
      <c r="B83" s="941" t="str">
        <f t="shared" si="27"/>
        <v>230 / 231</v>
      </c>
      <c r="C83" s="942">
        <f t="shared" si="27"/>
        <v>0</v>
      </c>
      <c r="D83" s="943">
        <f t="shared" si="27"/>
        <v>0</v>
      </c>
      <c r="E83" s="37">
        <v>0</v>
      </c>
      <c r="F83" s="37">
        <v>0</v>
      </c>
      <c r="G83" s="37">
        <v>0</v>
      </c>
      <c r="H83" s="53"/>
    </row>
    <row r="84" spans="1:15" ht="12.75" x14ac:dyDescent="0.2">
      <c r="A84" s="124" t="str">
        <f t="shared" si="27"/>
        <v>Rezerva</v>
      </c>
      <c r="B84" s="941">
        <f t="shared" si="27"/>
        <v>609</v>
      </c>
      <c r="C84" s="942">
        <f t="shared" si="27"/>
        <v>0</v>
      </c>
      <c r="D84" s="943">
        <f t="shared" si="27"/>
        <v>0</v>
      </c>
      <c r="E84" s="129"/>
      <c r="F84" s="129"/>
      <c r="G84" s="129"/>
      <c r="H84" s="53"/>
    </row>
    <row r="85" spans="1:15" ht="12.75" x14ac:dyDescent="0.2">
      <c r="A85" s="124" t="str">
        <f t="shared" si="27"/>
        <v>Interesa per kredi direkte ose bono</v>
      </c>
      <c r="B85" s="941">
        <f t="shared" si="27"/>
        <v>650</v>
      </c>
      <c r="C85" s="942">
        <f t="shared" si="27"/>
        <v>0</v>
      </c>
      <c r="D85" s="943">
        <f t="shared" si="27"/>
        <v>0</v>
      </c>
      <c r="E85" s="129"/>
      <c r="F85" s="129"/>
      <c r="G85" s="129"/>
      <c r="H85" s="53"/>
    </row>
    <row r="86" spans="1:15" ht="12.75" x14ac:dyDescent="0.2">
      <c r="A86" s="124" t="str">
        <f t="shared" si="27"/>
        <v>Të tjera</v>
      </c>
      <c r="B86" s="941" t="str">
        <f t="shared" si="27"/>
        <v>69 / ?</v>
      </c>
      <c r="C86" s="942">
        <f t="shared" si="27"/>
        <v>0</v>
      </c>
      <c r="D86" s="943">
        <f t="shared" si="27"/>
        <v>0</v>
      </c>
      <c r="E86" s="129"/>
      <c r="F86" s="129"/>
      <c r="G86" s="129"/>
      <c r="H86" s="53"/>
      <c r="I86" s="947" t="str">
        <f t="shared" ref="I86:O87" si="29">I32</f>
        <v>SHUMA E KËRKUAR NETO</v>
      </c>
      <c r="J86" s="948">
        <f t="shared" si="29"/>
        <v>0</v>
      </c>
      <c r="K86" s="948">
        <f t="shared" si="29"/>
        <v>0</v>
      </c>
      <c r="L86" s="948">
        <f t="shared" si="29"/>
        <v>0</v>
      </c>
      <c r="M86" s="948">
        <f t="shared" si="29"/>
        <v>0</v>
      </c>
      <c r="N86" s="948">
        <f t="shared" si="29"/>
        <v>0</v>
      </c>
      <c r="O86" s="949">
        <f t="shared" si="29"/>
        <v>0</v>
      </c>
    </row>
    <row r="87" spans="1:15" ht="12" customHeight="1" x14ac:dyDescent="0.2">
      <c r="A87" s="306" t="str">
        <f t="shared" si="27"/>
        <v>KOSTO DIREKTE PËR PROJEKTET DHE SHPENZIMET KAPITALE</v>
      </c>
      <c r="B87" s="941">
        <f t="shared" si="27"/>
        <v>0</v>
      </c>
      <c r="C87" s="942">
        <f t="shared" si="27"/>
        <v>0</v>
      </c>
      <c r="D87" s="943">
        <f t="shared" si="27"/>
        <v>0</v>
      </c>
      <c r="E87" s="129">
        <f>SUM(E76:E86)</f>
        <v>0</v>
      </c>
      <c r="F87" s="129">
        <f t="shared" ref="F87:G87" si="30">SUM(F76:F86)</f>
        <v>0</v>
      </c>
      <c r="G87" s="129">
        <f t="shared" si="30"/>
        <v>0</v>
      </c>
      <c r="H87" s="53"/>
      <c r="I87" s="950">
        <f t="shared" si="29"/>
        <v>0</v>
      </c>
      <c r="J87" s="951">
        <f t="shared" si="29"/>
        <v>0</v>
      </c>
      <c r="K87" s="951">
        <f t="shared" si="29"/>
        <v>0</v>
      </c>
      <c r="L87" s="951">
        <f t="shared" si="29"/>
        <v>0</v>
      </c>
      <c r="M87" s="951">
        <f t="shared" si="29"/>
        <v>0</v>
      </c>
      <c r="N87" s="951">
        <f t="shared" si="29"/>
        <v>0</v>
      </c>
      <c r="O87" s="952">
        <f t="shared" si="29"/>
        <v>0</v>
      </c>
    </row>
    <row r="88" spans="1:15" ht="12.75" x14ac:dyDescent="0.2">
      <c r="A88" s="938" t="str">
        <f t="shared" si="27"/>
        <v>SHPENZIME KORRENTE</v>
      </c>
      <c r="B88" s="939">
        <f t="shared" si="27"/>
        <v>0</v>
      </c>
      <c r="C88" s="939">
        <f t="shared" si="27"/>
        <v>0</v>
      </c>
      <c r="D88" s="939">
        <f t="shared" si="27"/>
        <v>0</v>
      </c>
      <c r="E88" s="939">
        <f>E34</f>
        <v>0</v>
      </c>
      <c r="F88" s="939">
        <f>F34</f>
        <v>0</v>
      </c>
      <c r="G88" s="940">
        <f>G34</f>
        <v>0</v>
      </c>
      <c r="H88" s="53"/>
      <c r="I88" s="17" t="str">
        <f>I34</f>
        <v>SHUMA E KËRKUAR NETO</v>
      </c>
      <c r="J88" s="18">
        <f t="shared" ref="J88:O88" si="31">B72-J82</f>
        <v>0</v>
      </c>
      <c r="K88" s="18">
        <f t="shared" si="31"/>
        <v>0</v>
      </c>
      <c r="L88" s="18">
        <f t="shared" si="31"/>
        <v>0</v>
      </c>
      <c r="M88" s="18">
        <f t="shared" si="31"/>
        <v>0</v>
      </c>
      <c r="N88" s="18">
        <f t="shared" si="31"/>
        <v>0</v>
      </c>
      <c r="O88" s="18">
        <f t="shared" si="31"/>
        <v>0</v>
      </c>
    </row>
    <row r="89" spans="1:15" ht="12.75" x14ac:dyDescent="0.2">
      <c r="A89" s="124" t="str">
        <f t="shared" si="27"/>
        <v>Pagat</v>
      </c>
      <c r="B89" s="941">
        <f t="shared" si="27"/>
        <v>600</v>
      </c>
      <c r="C89" s="942">
        <f t="shared" si="27"/>
        <v>0</v>
      </c>
      <c r="D89" s="943">
        <f t="shared" si="27"/>
        <v>0</v>
      </c>
      <c r="E89" s="37"/>
      <c r="F89" s="37"/>
      <c r="G89" s="37"/>
      <c r="H89" s="53"/>
      <c r="I89" s="53"/>
      <c r="J89" s="53"/>
      <c r="K89" s="53"/>
      <c r="L89" s="14"/>
      <c r="M89" s="54"/>
    </row>
    <row r="90" spans="1:15" ht="12.75" x14ac:dyDescent="0.2">
      <c r="A90" s="124" t="str">
        <f t="shared" si="27"/>
        <v>Sigurimet Shoqërore</v>
      </c>
      <c r="B90" s="941">
        <f t="shared" si="27"/>
        <v>601</v>
      </c>
      <c r="C90" s="942">
        <f t="shared" si="27"/>
        <v>0</v>
      </c>
      <c r="D90" s="943">
        <f t="shared" si="27"/>
        <v>0</v>
      </c>
      <c r="E90" s="37"/>
      <c r="F90" s="37"/>
      <c r="G90" s="37"/>
      <c r="H90" s="53"/>
    </row>
    <row r="91" spans="1:15" ht="12.75" x14ac:dyDescent="0.2">
      <c r="A91" s="124" t="str">
        <f t="shared" si="27"/>
        <v>Mallra dhe shërbime</v>
      </c>
      <c r="B91" s="941">
        <f t="shared" si="27"/>
        <v>602</v>
      </c>
      <c r="C91" s="942">
        <f t="shared" si="27"/>
        <v>0</v>
      </c>
      <c r="D91" s="943">
        <f t="shared" si="27"/>
        <v>0</v>
      </c>
      <c r="E91" s="37"/>
      <c r="F91" s="37"/>
      <c r="G91" s="37"/>
      <c r="H91" s="53"/>
      <c r="I91" s="252" t="str">
        <f>I37</f>
        <v>Angazhimet</v>
      </c>
      <c r="J91" s="1002" t="str">
        <f>J37</f>
        <v>Vlera Totale për Aktivitet</v>
      </c>
      <c r="K91" s="1003"/>
      <c r="L91" s="1004"/>
      <c r="M91" s="129">
        <f>VLOOKUP($A67,'(C5) Angazhimet'!$A$8:$F$168,4,FALSE)</f>
        <v>0</v>
      </c>
      <c r="N91" s="129">
        <f>VLOOKUP($A67,'(C5) Angazhimet'!$A$8:$F$168,5,FALSE)</f>
        <v>0</v>
      </c>
      <c r="O91" s="129">
        <f>VLOOKUP($A67,'(C5) Angazhimet'!$A$8:$F$168,6,FALSE)</f>
        <v>0</v>
      </c>
    </row>
    <row r="92" spans="1:15" ht="12.75" x14ac:dyDescent="0.2">
      <c r="A92" s="124" t="str">
        <f t="shared" si="27"/>
        <v>Subvencione</v>
      </c>
      <c r="B92" s="941">
        <f t="shared" si="27"/>
        <v>603</v>
      </c>
      <c r="C92" s="942">
        <f t="shared" si="27"/>
        <v>0</v>
      </c>
      <c r="D92" s="943">
        <f t="shared" si="27"/>
        <v>0</v>
      </c>
      <c r="E92" s="37"/>
      <c r="F92" s="37"/>
      <c r="G92" s="37"/>
      <c r="H92" s="53"/>
      <c r="I92" s="318" t="str">
        <f>I38</f>
        <v>Qëllime</v>
      </c>
      <c r="J92" s="1002" t="str">
        <f>J38</f>
        <v>Shpenzimet kapitale</v>
      </c>
      <c r="K92" s="1003"/>
      <c r="L92" s="1004"/>
      <c r="M92" s="128"/>
      <c r="N92" s="128"/>
      <c r="O92" s="132"/>
    </row>
    <row r="93" spans="1:15" ht="12.75" x14ac:dyDescent="0.2">
      <c r="A93" s="124" t="str">
        <f t="shared" si="27"/>
        <v>Të tjera transferta korrente të brendshme</v>
      </c>
      <c r="B93" s="941">
        <f t="shared" si="27"/>
        <v>604</v>
      </c>
      <c r="C93" s="942">
        <f t="shared" si="27"/>
        <v>0</v>
      </c>
      <c r="D93" s="943">
        <f t="shared" si="27"/>
        <v>0</v>
      </c>
      <c r="E93" s="37"/>
      <c r="F93" s="37"/>
      <c r="G93" s="37"/>
      <c r="H93" s="53"/>
      <c r="I93" s="315"/>
      <c r="J93" s="1002" t="str">
        <f>J39</f>
        <v>Mallra dhe shërbime</v>
      </c>
      <c r="K93" s="1003"/>
      <c r="L93" s="1004"/>
      <c r="M93" s="128"/>
      <c r="N93" s="128"/>
      <c r="O93" s="132"/>
    </row>
    <row r="94" spans="1:15" ht="12.75" x14ac:dyDescent="0.2">
      <c r="A94" s="124" t="str">
        <f t="shared" si="27"/>
        <v>Transferta korrente të huaja</v>
      </c>
      <c r="B94" s="941">
        <f t="shared" si="27"/>
        <v>605</v>
      </c>
      <c r="C94" s="942">
        <f t="shared" si="27"/>
        <v>0</v>
      </c>
      <c r="D94" s="943">
        <f t="shared" si="27"/>
        <v>0</v>
      </c>
      <c r="E94" s="37"/>
      <c r="F94" s="37"/>
      <c r="G94" s="37"/>
      <c r="H94" s="53"/>
      <c r="I94" s="315"/>
      <c r="J94" s="1002" t="str">
        <f>J40</f>
        <v>Qëllime të mëtejshme</v>
      </c>
      <c r="K94" s="1003"/>
      <c r="L94" s="1004"/>
      <c r="M94" s="128"/>
      <c r="N94" s="128"/>
      <c r="O94" s="132"/>
    </row>
    <row r="95" spans="1:15" ht="12.75" x14ac:dyDescent="0.2">
      <c r="A95" s="124" t="str">
        <f t="shared" si="27"/>
        <v>Transferta për Buxhetet Familiare dhe Individët</v>
      </c>
      <c r="B95" s="941">
        <f t="shared" si="27"/>
        <v>606</v>
      </c>
      <c r="C95" s="942">
        <f t="shared" si="27"/>
        <v>0</v>
      </c>
      <c r="D95" s="943">
        <f t="shared" si="27"/>
        <v>0</v>
      </c>
      <c r="E95" s="37"/>
      <c r="F95" s="37"/>
      <c r="G95" s="37"/>
      <c r="H95" s="53"/>
      <c r="I95" s="315"/>
      <c r="J95" s="998"/>
      <c r="K95" s="998"/>
      <c r="L95" s="998"/>
      <c r="M95" s="344" t="str">
        <f>IF(SUM(M92:M94)=M91,"OK","STOP")</f>
        <v>OK</v>
      </c>
      <c r="N95" s="344" t="str">
        <f>IF(SUM(N92:N94)=N91,"OK","STOP")</f>
        <v>OK</v>
      </c>
      <c r="O95" s="344" t="str">
        <f>IF(SUM(O92:O94)=O91,"OK","STOP")</f>
        <v>OK</v>
      </c>
    </row>
    <row r="96" spans="1:15" ht="12.75" x14ac:dyDescent="0.2">
      <c r="A96" s="648" t="str">
        <f t="shared" si="27"/>
        <v>Shpenzimet kapitale</v>
      </c>
      <c r="B96" s="968" t="str">
        <f t="shared" si="27"/>
        <v>230 / 231</v>
      </c>
      <c r="C96" s="969">
        <f t="shared" si="27"/>
        <v>0</v>
      </c>
      <c r="D96" s="970">
        <f t="shared" si="27"/>
        <v>0</v>
      </c>
      <c r="E96" s="129"/>
      <c r="F96" s="129"/>
      <c r="G96" s="129"/>
      <c r="H96" s="53"/>
      <c r="I96" s="421" t="str">
        <f>I43</f>
        <v>Shpjegimet teknike</v>
      </c>
      <c r="J96" s="10"/>
      <c r="K96" s="10"/>
      <c r="L96" s="10"/>
      <c r="M96" s="10"/>
      <c r="N96" s="10"/>
      <c r="O96" s="10"/>
    </row>
    <row r="97" spans="1:15" ht="12.75" x14ac:dyDescent="0.2">
      <c r="A97" s="124" t="str">
        <f t="shared" si="27"/>
        <v>Rezerva</v>
      </c>
      <c r="B97" s="941">
        <f t="shared" si="27"/>
        <v>609</v>
      </c>
      <c r="C97" s="942">
        <f t="shared" si="27"/>
        <v>0</v>
      </c>
      <c r="D97" s="943">
        <f t="shared" si="27"/>
        <v>0</v>
      </c>
      <c r="E97" s="37"/>
      <c r="F97" s="37"/>
      <c r="G97" s="37"/>
      <c r="H97" s="53"/>
      <c r="I97" s="419">
        <f>M70</f>
        <v>2022</v>
      </c>
      <c r="J97" s="983"/>
      <c r="K97" s="984"/>
      <c r="L97" s="984"/>
      <c r="M97" s="984"/>
      <c r="N97" s="984"/>
      <c r="O97" s="985"/>
    </row>
    <row r="98" spans="1:15" ht="12.75" x14ac:dyDescent="0.2">
      <c r="A98" s="124" t="str">
        <f t="shared" si="27"/>
        <v>Interesa per kredi direkte ose bono</v>
      </c>
      <c r="B98" s="971">
        <f t="shared" si="27"/>
        <v>650</v>
      </c>
      <c r="C98" s="972">
        <f t="shared" si="27"/>
        <v>0</v>
      </c>
      <c r="D98" s="973">
        <f t="shared" si="27"/>
        <v>0</v>
      </c>
      <c r="E98" s="37"/>
      <c r="F98" s="37"/>
      <c r="G98" s="37"/>
      <c r="H98" s="53"/>
      <c r="I98" s="420"/>
      <c r="J98" s="986"/>
      <c r="K98" s="987"/>
      <c r="L98" s="987"/>
      <c r="M98" s="987"/>
      <c r="N98" s="987"/>
      <c r="O98" s="988"/>
    </row>
    <row r="99" spans="1:15" ht="12.75" x14ac:dyDescent="0.2">
      <c r="A99" s="252" t="str">
        <f>A45</f>
        <v>Të tjera</v>
      </c>
      <c r="B99" s="941" t="str">
        <f>B45</f>
        <v>69 / ?</v>
      </c>
      <c r="C99" s="942">
        <f>C45</f>
        <v>0</v>
      </c>
      <c r="D99" s="439" t="str">
        <f>IF(OR(E99&lt;0,F99&lt;0,G99&lt;0),"STOP","OK!")</f>
        <v>OK!</v>
      </c>
      <c r="E99" s="130">
        <f>-E87+E72-(SUM(E89:E98))</f>
        <v>0</v>
      </c>
      <c r="F99" s="308">
        <f t="shared" ref="F99:G99" si="32">-F87+F72-(SUM(F89:F98))</f>
        <v>0</v>
      </c>
      <c r="G99" s="308">
        <f t="shared" si="32"/>
        <v>0</v>
      </c>
      <c r="H99" s="53"/>
      <c r="I99" s="419">
        <f>N70</f>
        <v>2023</v>
      </c>
      <c r="J99" s="983"/>
      <c r="K99" s="984"/>
      <c r="L99" s="984"/>
      <c r="M99" s="984"/>
      <c r="N99" s="984"/>
      <c r="O99" s="985"/>
    </row>
    <row r="100" spans="1:15" ht="12.75" x14ac:dyDescent="0.2">
      <c r="A100" s="124" t="str">
        <f>A46</f>
        <v>SHPENZIME KORRENTE</v>
      </c>
      <c r="B100" s="974"/>
      <c r="C100" s="975"/>
      <c r="D100" s="976"/>
      <c r="E100" s="129">
        <f>SUM(E89:E99)</f>
        <v>0</v>
      </c>
      <c r="F100" s="129">
        <f t="shared" ref="F100:G100" si="33">SUM(F89:F99)</f>
        <v>0</v>
      </c>
      <c r="G100" s="129">
        <f t="shared" si="33"/>
        <v>0</v>
      </c>
      <c r="H100" s="53"/>
      <c r="I100" s="420"/>
      <c r="J100" s="989"/>
      <c r="K100" s="990"/>
      <c r="L100" s="990"/>
      <c r="M100" s="990"/>
      <c r="N100" s="990"/>
      <c r="O100" s="991"/>
    </row>
    <row r="101" spans="1:15" ht="12.75" x14ac:dyDescent="0.2">
      <c r="A101" s="125"/>
      <c r="B101" s="210"/>
      <c r="C101" s="126"/>
      <c r="D101" s="126"/>
      <c r="E101" s="10"/>
      <c r="F101" s="10"/>
      <c r="G101" s="133"/>
      <c r="H101" s="53"/>
      <c r="I101" s="419">
        <f>O70</f>
        <v>2024</v>
      </c>
      <c r="J101" s="983"/>
      <c r="K101" s="984"/>
      <c r="L101" s="984"/>
      <c r="M101" s="984"/>
      <c r="N101" s="984"/>
      <c r="O101" s="985"/>
    </row>
    <row r="102" spans="1:15" ht="12.75" x14ac:dyDescent="0.2">
      <c r="A102" s="137" t="str">
        <f>A48</f>
        <v>SHPENZIME TË PRITSHME</v>
      </c>
      <c r="B102" s="34">
        <f>B72</f>
        <v>0</v>
      </c>
      <c r="C102" s="34">
        <f t="shared" ref="C102:D102" si="34">C72</f>
        <v>0</v>
      </c>
      <c r="D102" s="34">
        <f t="shared" si="34"/>
        <v>0</v>
      </c>
      <c r="E102" s="129">
        <f>E87+E100</f>
        <v>0</v>
      </c>
      <c r="F102" s="129">
        <f>F87+F100</f>
        <v>0</v>
      </c>
      <c r="G102" s="129">
        <f t="shared" ref="G102" si="35">G87+G100</f>
        <v>0</v>
      </c>
      <c r="H102" s="53"/>
      <c r="I102" s="420"/>
      <c r="J102" s="989"/>
      <c r="K102" s="990"/>
      <c r="L102" s="990"/>
      <c r="M102" s="990"/>
      <c r="N102" s="990"/>
      <c r="O102" s="991"/>
    </row>
    <row r="105" spans="1:15" ht="17.25" customHeight="1" x14ac:dyDescent="0.2">
      <c r="A105" s="213" t="str">
        <f t="shared" ref="A105:O105" si="36">A66</f>
        <v>Nënfunksioni 18</v>
      </c>
      <c r="B105" s="937" t="str">
        <f t="shared" si="36"/>
        <v xml:space="preserve">072 Shërbimet e kujdesit parësor </v>
      </c>
      <c r="C105" s="937">
        <f t="shared" si="36"/>
        <v>0</v>
      </c>
      <c r="D105" s="937">
        <f t="shared" si="36"/>
        <v>0</v>
      </c>
      <c r="E105" s="937">
        <f t="shared" si="36"/>
        <v>0</v>
      </c>
      <c r="F105" s="937">
        <f t="shared" si="36"/>
        <v>0</v>
      </c>
      <c r="G105" s="937">
        <f t="shared" si="36"/>
        <v>0</v>
      </c>
      <c r="H105" s="937">
        <f t="shared" si="36"/>
        <v>0</v>
      </c>
      <c r="I105" s="937">
        <f t="shared" si="36"/>
        <v>0</v>
      </c>
      <c r="J105" s="937">
        <f t="shared" si="36"/>
        <v>0</v>
      </c>
      <c r="K105" s="937">
        <f t="shared" si="36"/>
        <v>0</v>
      </c>
      <c r="L105" s="937">
        <f t="shared" si="36"/>
        <v>0</v>
      </c>
      <c r="M105" s="937">
        <f t="shared" si="36"/>
        <v>0</v>
      </c>
      <c r="N105" s="937">
        <f t="shared" si="36"/>
        <v>0</v>
      </c>
      <c r="O105" s="937">
        <f t="shared" si="36"/>
        <v>0</v>
      </c>
    </row>
    <row r="106" spans="1:15" ht="17.25" customHeight="1" x14ac:dyDescent="0.2">
      <c r="A106" s="276" t="str">
        <f>A7</f>
        <v>Programi 18b</v>
      </c>
      <c r="B106" s="937">
        <f>C7</f>
        <v>0</v>
      </c>
      <c r="C106" s="937" t="e">
        <f>#REF!</f>
        <v>#REF!</v>
      </c>
      <c r="D106" s="937" t="e">
        <f>#REF!</f>
        <v>#REF!</v>
      </c>
      <c r="E106" s="937" t="e">
        <f>#REF!</f>
        <v>#REF!</v>
      </c>
      <c r="F106" s="937" t="e">
        <f>#REF!</f>
        <v>#REF!</v>
      </c>
      <c r="G106" s="937" t="e">
        <f>#REF!</f>
        <v>#REF!</v>
      </c>
      <c r="H106" s="937" t="e">
        <f>#REF!</f>
        <v>#REF!</v>
      </c>
      <c r="I106" s="937" t="e">
        <f>#REF!</f>
        <v>#REF!</v>
      </c>
      <c r="J106" s="937" t="e">
        <f>#REF!</f>
        <v>#REF!</v>
      </c>
      <c r="K106" s="937" t="e">
        <f>#REF!</f>
        <v>#REF!</v>
      </c>
      <c r="L106" s="937" t="e">
        <f>#REF!</f>
        <v>#REF!</v>
      </c>
      <c r="M106" s="937" t="e">
        <f>#REF!</f>
        <v>#REF!</v>
      </c>
      <c r="N106" s="937" t="e">
        <f>#REF!</f>
        <v>#REF!</v>
      </c>
      <c r="O106" s="937" t="e">
        <f>#REF!</f>
        <v>#REF!</v>
      </c>
    </row>
    <row r="107" spans="1:15" ht="17.25" customHeight="1" x14ac:dyDescent="0.2">
      <c r="A107" s="646">
        <f>'(B3) Struktura Funksionale'!B95</f>
        <v>0</v>
      </c>
      <c r="B107" s="568"/>
      <c r="C107" s="568"/>
      <c r="D107" s="568"/>
      <c r="E107" s="568"/>
      <c r="F107" s="568"/>
      <c r="G107" s="568"/>
      <c r="H107" s="568"/>
      <c r="I107" s="568"/>
      <c r="J107" s="568"/>
      <c r="K107" s="568"/>
      <c r="L107" s="568"/>
      <c r="M107" s="568"/>
      <c r="N107" s="568"/>
      <c r="O107" s="569"/>
    </row>
    <row r="108" spans="1:15" ht="24.75" customHeight="1" x14ac:dyDescent="0.2">
      <c r="A108" s="964" t="str">
        <f t="shared" ref="A108:G108" si="37">A69</f>
        <v>SHPENZIME TË PRITSHME</v>
      </c>
      <c r="B108" s="965">
        <f t="shared" si="37"/>
        <v>0</v>
      </c>
      <c r="C108" s="965">
        <f t="shared" si="37"/>
        <v>0</v>
      </c>
      <c r="D108" s="965">
        <f t="shared" si="37"/>
        <v>0</v>
      </c>
      <c r="E108" s="965">
        <f t="shared" si="37"/>
        <v>0</v>
      </c>
      <c r="F108" s="965">
        <f t="shared" si="37"/>
        <v>0</v>
      </c>
      <c r="G108" s="966">
        <f t="shared" si="37"/>
        <v>0</v>
      </c>
      <c r="H108" s="131"/>
      <c r="I108" s="967" t="str">
        <f t="shared" ref="I108:O108" si="38">I69</f>
        <v xml:space="preserve">TË ARDHURAT E PRITSHME </v>
      </c>
      <c r="J108" s="965">
        <f t="shared" si="38"/>
        <v>0</v>
      </c>
      <c r="K108" s="965">
        <f t="shared" si="38"/>
        <v>0</v>
      </c>
      <c r="L108" s="965">
        <f t="shared" si="38"/>
        <v>0</v>
      </c>
      <c r="M108" s="965">
        <f t="shared" si="38"/>
        <v>0</v>
      </c>
      <c r="N108" s="965">
        <f t="shared" si="38"/>
        <v>0</v>
      </c>
      <c r="O108" s="966">
        <f t="shared" si="38"/>
        <v>0</v>
      </c>
    </row>
    <row r="109" spans="1:15" ht="21" customHeight="1" x14ac:dyDescent="0.2">
      <c r="A109" s="211"/>
      <c r="B109" s="417">
        <f t="shared" ref="B109:G109" si="39">B70</f>
        <v>2019</v>
      </c>
      <c r="C109" s="417">
        <f t="shared" si="39"/>
        <v>2020</v>
      </c>
      <c r="D109" s="417">
        <f t="shared" si="39"/>
        <v>2021</v>
      </c>
      <c r="E109" s="251">
        <f t="shared" si="39"/>
        <v>2022</v>
      </c>
      <c r="F109" s="251">
        <f t="shared" si="39"/>
        <v>2023</v>
      </c>
      <c r="G109" s="251">
        <f t="shared" si="39"/>
        <v>2024</v>
      </c>
      <c r="H109" s="212"/>
      <c r="I109" s="414"/>
      <c r="J109" s="417">
        <f t="shared" ref="J109:O109" si="40">J70</f>
        <v>2019</v>
      </c>
      <c r="K109" s="417">
        <f t="shared" si="40"/>
        <v>2020</v>
      </c>
      <c r="L109" s="417">
        <f t="shared" si="40"/>
        <v>2021</v>
      </c>
      <c r="M109" s="251">
        <f t="shared" si="40"/>
        <v>2022</v>
      </c>
      <c r="N109" s="251">
        <f t="shared" si="40"/>
        <v>2023</v>
      </c>
      <c r="O109" s="251">
        <f t="shared" si="40"/>
        <v>2024</v>
      </c>
    </row>
    <row r="110" spans="1:15" ht="12.75" x14ac:dyDescent="0.2">
      <c r="A110" s="423"/>
      <c r="B110" s="391"/>
      <c r="C110" s="425"/>
      <c r="D110" s="426"/>
      <c r="E110" s="349"/>
      <c r="F110" s="349"/>
      <c r="G110" s="350"/>
      <c r="H110" s="131"/>
      <c r="I110" s="423"/>
      <c r="J110" s="424"/>
      <c r="K110" s="347"/>
      <c r="L110" s="348"/>
      <c r="M110" s="349"/>
      <c r="N110" s="349"/>
      <c r="O110" s="350"/>
    </row>
    <row r="111" spans="1:15" ht="12.75" x14ac:dyDescent="0.2">
      <c r="A111" s="137" t="str">
        <f>A72</f>
        <v>SHPENZIME TË PRITSHME</v>
      </c>
      <c r="B111" s="34">
        <f>VLOOKUP(A106,'(C1) Shpenzimet vitet e kaluara'!A$9:O$177,5,FALSE)</f>
        <v>0</v>
      </c>
      <c r="C111" s="34">
        <f>VLOOKUP(A106,'(C1) Shpenzimet vitet e kaluara'!A$9:O$177,9,FALSE)</f>
        <v>0</v>
      </c>
      <c r="D111" s="34">
        <f>VLOOKUP(A106,'(C1) Shpenzimet vitet e kaluara'!A$9:O$177,13,FALSE)</f>
        <v>0</v>
      </c>
      <c r="E111" s="37"/>
      <c r="F111" s="37"/>
      <c r="G111" s="37"/>
      <c r="H111" s="131"/>
      <c r="I111" s="938" t="str">
        <f t="shared" ref="I111:O111" si="41">I72</f>
        <v>VLERËSIM I ARDHURAVE NGA TARIFAT</v>
      </c>
      <c r="J111" s="939">
        <f t="shared" si="41"/>
        <v>0</v>
      </c>
      <c r="K111" s="939">
        <f t="shared" si="41"/>
        <v>0</v>
      </c>
      <c r="L111" s="939">
        <f t="shared" si="41"/>
        <v>0</v>
      </c>
      <c r="M111" s="939">
        <f t="shared" si="41"/>
        <v>0</v>
      </c>
      <c r="N111" s="939">
        <f t="shared" si="41"/>
        <v>0</v>
      </c>
      <c r="O111" s="940">
        <f t="shared" si="41"/>
        <v>0</v>
      </c>
    </row>
    <row r="112" spans="1:15" ht="12.75" x14ac:dyDescent="0.2">
      <c r="A112" s="125"/>
      <c r="B112" s="210"/>
      <c r="C112" s="126"/>
      <c r="D112" s="126"/>
      <c r="E112" s="10"/>
      <c r="F112" s="10"/>
      <c r="G112" s="133"/>
      <c r="H112" s="10"/>
      <c r="I112" s="137" t="str">
        <f>I73</f>
        <v>VLERËSIM I ARDHURAVE NGA TARIFAT</v>
      </c>
      <c r="J112" s="35">
        <f>VLOOKUP($A106,'(C1) Shpenzimet vitet e kaluara'!$A$9:$O$177,6,FALSE)</f>
        <v>0</v>
      </c>
      <c r="K112" s="35">
        <f>VLOOKUP($A106,'(C1) Shpenzimet vitet e kaluara'!$A$9:$O$177,10,FALSE)</f>
        <v>0</v>
      </c>
      <c r="L112" s="35">
        <f>VLOOKUP($A106,'(C1) Shpenzimet vitet e kaluara'!$A$9:$O$177,14,FALSE)</f>
        <v>0</v>
      </c>
      <c r="M112" s="37"/>
      <c r="N112" s="37"/>
      <c r="O112" s="37"/>
    </row>
    <row r="113" spans="1:15" ht="12.75" x14ac:dyDescent="0.2">
      <c r="A113" s="944" t="str">
        <f t="shared" ref="A113:G114" si="42">A74</f>
        <v>SHPENZIME TË PRITSHME</v>
      </c>
      <c r="B113" s="945">
        <f t="shared" si="42"/>
        <v>0</v>
      </c>
      <c r="C113" s="945">
        <f t="shared" si="42"/>
        <v>0</v>
      </c>
      <c r="D113" s="945">
        <f t="shared" si="42"/>
        <v>0</v>
      </c>
      <c r="E113" s="945">
        <f t="shared" si="42"/>
        <v>0</v>
      </c>
      <c r="F113" s="945">
        <f t="shared" si="42"/>
        <v>0</v>
      </c>
      <c r="G113" s="946">
        <f t="shared" si="42"/>
        <v>0</v>
      </c>
      <c r="H113" s="10"/>
    </row>
    <row r="114" spans="1:15" ht="12.75" x14ac:dyDescent="0.2">
      <c r="A114" s="938" t="str">
        <f t="shared" si="42"/>
        <v>KOSTO DIREKTE PËR PROJEKTET DHE SHPENZIMET KAPITALE</v>
      </c>
      <c r="B114" s="939">
        <f t="shared" si="42"/>
        <v>0</v>
      </c>
      <c r="C114" s="939">
        <f t="shared" si="42"/>
        <v>0</v>
      </c>
      <c r="D114" s="939">
        <f t="shared" si="42"/>
        <v>0</v>
      </c>
      <c r="E114" s="939">
        <f t="shared" si="42"/>
        <v>0</v>
      </c>
      <c r="F114" s="939">
        <f t="shared" si="42"/>
        <v>0</v>
      </c>
      <c r="G114" s="940">
        <f t="shared" si="42"/>
        <v>0</v>
      </c>
      <c r="H114" s="31"/>
      <c r="I114" s="938" t="str">
        <f t="shared" ref="I114:I119" si="43">I75</f>
        <v>VLERËSIMI I TË ARDHURAVE ME DESTINACION</v>
      </c>
      <c r="J114" s="939"/>
      <c r="K114" s="939"/>
      <c r="L114" s="939"/>
      <c r="M114" s="939"/>
      <c r="N114" s="939"/>
      <c r="O114" s="940"/>
    </row>
    <row r="115" spans="1:15" ht="12.75" x14ac:dyDescent="0.2">
      <c r="A115" s="124" t="str">
        <f t="shared" ref="A115:D137" si="44">A76</f>
        <v>Pagat</v>
      </c>
      <c r="B115" s="941">
        <f t="shared" si="44"/>
        <v>600</v>
      </c>
      <c r="C115" s="942">
        <f t="shared" si="44"/>
        <v>0</v>
      </c>
      <c r="D115" s="943">
        <f t="shared" si="44"/>
        <v>0</v>
      </c>
      <c r="E115" s="129"/>
      <c r="F115" s="129"/>
      <c r="G115" s="129"/>
      <c r="H115" s="31"/>
      <c r="I115" s="390" t="str">
        <f t="shared" si="43"/>
        <v>Transferta e kushtëzuar</v>
      </c>
      <c r="J115" s="387"/>
      <c r="K115" s="389"/>
      <c r="L115" s="388"/>
      <c r="M115" s="128"/>
      <c r="N115" s="128"/>
      <c r="O115" s="132"/>
    </row>
    <row r="116" spans="1:15" ht="12.75" x14ac:dyDescent="0.2">
      <c r="A116" s="124" t="str">
        <f t="shared" si="44"/>
        <v>Sigurimet Shoqërore</v>
      </c>
      <c r="B116" s="941">
        <f t="shared" si="44"/>
        <v>601</v>
      </c>
      <c r="C116" s="942">
        <f t="shared" si="44"/>
        <v>0</v>
      </c>
      <c r="D116" s="943">
        <f t="shared" si="44"/>
        <v>0</v>
      </c>
      <c r="E116" s="129"/>
      <c r="F116" s="129"/>
      <c r="G116" s="129"/>
      <c r="H116" s="31"/>
      <c r="I116" s="390" t="str">
        <f t="shared" si="43"/>
        <v>Trasferta Specifike</v>
      </c>
      <c r="J116" s="387"/>
      <c r="K116" s="389"/>
      <c r="L116" s="388"/>
      <c r="M116" s="128"/>
      <c r="N116" s="128"/>
      <c r="O116" s="132"/>
    </row>
    <row r="117" spans="1:15" ht="12.75" x14ac:dyDescent="0.2">
      <c r="A117" s="124" t="str">
        <f t="shared" si="44"/>
        <v>Mallra dhe shërbime</v>
      </c>
      <c r="B117" s="941">
        <f t="shared" si="44"/>
        <v>602</v>
      </c>
      <c r="C117" s="942">
        <f t="shared" si="44"/>
        <v>0</v>
      </c>
      <c r="D117" s="943">
        <f t="shared" si="44"/>
        <v>0</v>
      </c>
      <c r="E117" s="129"/>
      <c r="F117" s="129"/>
      <c r="G117" s="129"/>
      <c r="H117" s="53"/>
      <c r="I117" s="390" t="str">
        <f t="shared" si="43"/>
        <v>Trashëgimi me destinacion</v>
      </c>
      <c r="J117" s="387"/>
      <c r="K117" s="389"/>
      <c r="L117" s="388"/>
      <c r="M117" s="302">
        <f>VLOOKUP($A106,'(C4) Trashëgimi me destinacion'!$A$8:$F$168,4,FALSE)</f>
        <v>0</v>
      </c>
      <c r="N117" s="548">
        <f>VLOOKUP($A106,'(C4) Trashëgimi me destinacion'!$A$8:$F$168,5,FALSE)</f>
        <v>0</v>
      </c>
      <c r="O117" s="548">
        <f>VLOOKUP($A106,'(C4) Trashëgimi me destinacion'!$A$8:$F$168,6,FALSE)</f>
        <v>0</v>
      </c>
    </row>
    <row r="118" spans="1:15" ht="12.75" x14ac:dyDescent="0.2">
      <c r="A118" s="124" t="str">
        <f t="shared" si="44"/>
        <v>Subvencione</v>
      </c>
      <c r="B118" s="941">
        <f t="shared" si="44"/>
        <v>603</v>
      </c>
      <c r="C118" s="942">
        <f t="shared" si="44"/>
        <v>0</v>
      </c>
      <c r="D118" s="943">
        <f t="shared" si="44"/>
        <v>0</v>
      </c>
      <c r="E118" s="129"/>
      <c r="F118" s="129"/>
      <c r="G118" s="129"/>
      <c r="H118" s="8"/>
      <c r="I118" s="390" t="str">
        <f t="shared" si="43"/>
        <v>Burime të tjera (përfshirë gjobat)</v>
      </c>
      <c r="J118" s="387"/>
      <c r="K118" s="389"/>
      <c r="L118" s="388"/>
      <c r="M118" s="128"/>
      <c r="N118" s="128"/>
      <c r="O118" s="132"/>
    </row>
    <row r="119" spans="1:15" ht="12.75" x14ac:dyDescent="0.2">
      <c r="A119" s="124" t="str">
        <f t="shared" si="44"/>
        <v>Të tjera transferta korrente të brendshme</v>
      </c>
      <c r="B119" s="941">
        <f t="shared" si="44"/>
        <v>604</v>
      </c>
      <c r="C119" s="942">
        <f t="shared" si="44"/>
        <v>0</v>
      </c>
      <c r="D119" s="943">
        <f t="shared" si="44"/>
        <v>0</v>
      </c>
      <c r="E119" s="129"/>
      <c r="F119" s="129"/>
      <c r="G119" s="129"/>
      <c r="H119" s="53"/>
      <c r="I119" s="390" t="str">
        <f t="shared" si="43"/>
        <v>VLERËSIMI I TË ARDHURAVE ME DESTINACION</v>
      </c>
      <c r="J119" s="35">
        <f>VLOOKUP($A106,'(C1) Shpenzimet vitet e kaluara'!$A$9:$O$177,7,FALSE)</f>
        <v>0</v>
      </c>
      <c r="K119" s="35">
        <f>VLOOKUP($A106,'(C1) Shpenzimet vitet e kaluara'!$A$9:$O$177,11,FALSE)</f>
        <v>0</v>
      </c>
      <c r="L119" s="35">
        <f>VLOOKUP($A106,'(C1) Shpenzimet vitet e kaluara'!$A$9:$O$177,15,FALSE)</f>
        <v>0</v>
      </c>
      <c r="M119" s="129">
        <f>SUM(M115:M118)</f>
        <v>0</v>
      </c>
      <c r="N119" s="129">
        <f t="shared" ref="N119:O119" si="45">SUM(N115:N118)</f>
        <v>0</v>
      </c>
      <c r="O119" s="129">
        <f t="shared" si="45"/>
        <v>0</v>
      </c>
    </row>
    <row r="120" spans="1:15" ht="12.75" x14ac:dyDescent="0.2">
      <c r="A120" s="124" t="str">
        <f t="shared" si="44"/>
        <v>Transferta korrente të huaja</v>
      </c>
      <c r="B120" s="941">
        <f t="shared" si="44"/>
        <v>605</v>
      </c>
      <c r="C120" s="942">
        <f t="shared" si="44"/>
        <v>0</v>
      </c>
      <c r="D120" s="943">
        <f t="shared" si="44"/>
        <v>0</v>
      </c>
      <c r="E120" s="129"/>
      <c r="F120" s="129"/>
      <c r="G120" s="129"/>
      <c r="H120" s="53"/>
    </row>
    <row r="121" spans="1:15" ht="12.75" x14ac:dyDescent="0.2">
      <c r="A121" s="124" t="str">
        <f t="shared" si="44"/>
        <v>Transferta për Buxhetet Familiare dhe Individët</v>
      </c>
      <c r="B121" s="941">
        <f t="shared" si="44"/>
        <v>606</v>
      </c>
      <c r="C121" s="942">
        <f t="shared" si="44"/>
        <v>0</v>
      </c>
      <c r="D121" s="943">
        <f t="shared" si="44"/>
        <v>0</v>
      </c>
      <c r="E121" s="129"/>
      <c r="F121" s="129"/>
      <c r="G121" s="129"/>
      <c r="H121" s="53"/>
      <c r="I121" s="137" t="str">
        <f>I82</f>
        <v xml:space="preserve">TË ARDHURAT E PRITSHME </v>
      </c>
      <c r="J121" s="34">
        <f>J112+J119</f>
        <v>0</v>
      </c>
      <c r="K121" s="34">
        <f>K112+K119</f>
        <v>0</v>
      </c>
      <c r="L121" s="34">
        <f>L112+L119</f>
        <v>0</v>
      </c>
      <c r="M121" s="129">
        <f>M119+M112</f>
        <v>0</v>
      </c>
      <c r="N121" s="129">
        <f>N119+N112</f>
        <v>0</v>
      </c>
      <c r="O121" s="129">
        <f>O119+O112</f>
        <v>0</v>
      </c>
    </row>
    <row r="122" spans="1:15" ht="12.75" x14ac:dyDescent="0.2">
      <c r="A122" s="124" t="str">
        <f t="shared" si="44"/>
        <v>Shpenzimet kapitale</v>
      </c>
      <c r="B122" s="941" t="str">
        <f t="shared" si="44"/>
        <v>230 / 231</v>
      </c>
      <c r="C122" s="942">
        <f t="shared" si="44"/>
        <v>0</v>
      </c>
      <c r="D122" s="943">
        <f t="shared" si="44"/>
        <v>0</v>
      </c>
      <c r="E122" s="37"/>
      <c r="F122" s="37"/>
      <c r="G122" s="37"/>
      <c r="H122" s="53"/>
    </row>
    <row r="123" spans="1:15" ht="12.75" x14ac:dyDescent="0.2">
      <c r="A123" s="124" t="str">
        <f t="shared" si="44"/>
        <v>Rezerva</v>
      </c>
      <c r="B123" s="941">
        <f t="shared" si="44"/>
        <v>609</v>
      </c>
      <c r="C123" s="942">
        <f t="shared" si="44"/>
        <v>0</v>
      </c>
      <c r="D123" s="943">
        <f t="shared" si="44"/>
        <v>0</v>
      </c>
      <c r="E123" s="129"/>
      <c r="F123" s="129"/>
      <c r="G123" s="129"/>
      <c r="H123" s="53"/>
    </row>
    <row r="124" spans="1:15" ht="12.75" x14ac:dyDescent="0.2">
      <c r="A124" s="124" t="str">
        <f t="shared" si="44"/>
        <v>Interesa per kredi direkte ose bono</v>
      </c>
      <c r="B124" s="941">
        <f t="shared" si="44"/>
        <v>650</v>
      </c>
      <c r="C124" s="942">
        <f t="shared" si="44"/>
        <v>0</v>
      </c>
      <c r="D124" s="943">
        <f t="shared" si="44"/>
        <v>0</v>
      </c>
      <c r="E124" s="129"/>
      <c r="F124" s="129"/>
      <c r="G124" s="129"/>
      <c r="H124" s="53"/>
    </row>
    <row r="125" spans="1:15" ht="12.75" x14ac:dyDescent="0.2">
      <c r="A125" s="124" t="str">
        <f t="shared" si="44"/>
        <v>Të tjera</v>
      </c>
      <c r="B125" s="941" t="str">
        <f t="shared" si="44"/>
        <v>69 / ?</v>
      </c>
      <c r="C125" s="942">
        <f t="shared" si="44"/>
        <v>0</v>
      </c>
      <c r="D125" s="943">
        <f t="shared" si="44"/>
        <v>0</v>
      </c>
      <c r="E125" s="129"/>
      <c r="F125" s="129"/>
      <c r="G125" s="129"/>
      <c r="H125" s="53"/>
      <c r="I125" s="947" t="str">
        <f t="shared" ref="I125:O126" si="46">I86</f>
        <v>SHUMA E KËRKUAR NETO</v>
      </c>
      <c r="J125" s="948">
        <f t="shared" si="46"/>
        <v>0</v>
      </c>
      <c r="K125" s="948">
        <f t="shared" si="46"/>
        <v>0</v>
      </c>
      <c r="L125" s="948">
        <f t="shared" si="46"/>
        <v>0</v>
      </c>
      <c r="M125" s="948">
        <f t="shared" si="46"/>
        <v>0</v>
      </c>
      <c r="N125" s="948">
        <f t="shared" si="46"/>
        <v>0</v>
      </c>
      <c r="O125" s="949">
        <f t="shared" si="46"/>
        <v>0</v>
      </c>
    </row>
    <row r="126" spans="1:15" ht="12.75" customHeight="1" x14ac:dyDescent="0.2">
      <c r="A126" s="306" t="str">
        <f t="shared" si="44"/>
        <v>KOSTO DIREKTE PËR PROJEKTET DHE SHPENZIMET KAPITALE</v>
      </c>
      <c r="B126" s="941">
        <f t="shared" si="44"/>
        <v>0</v>
      </c>
      <c r="C126" s="942">
        <f t="shared" si="44"/>
        <v>0</v>
      </c>
      <c r="D126" s="943">
        <f t="shared" si="44"/>
        <v>0</v>
      </c>
      <c r="E126" s="129">
        <f>SUM(E115:E125)</f>
        <v>0</v>
      </c>
      <c r="F126" s="129">
        <f t="shared" ref="F126:G126" si="47">SUM(F115:F125)</f>
        <v>0</v>
      </c>
      <c r="G126" s="129">
        <f t="shared" si="47"/>
        <v>0</v>
      </c>
      <c r="H126" s="53"/>
      <c r="I126" s="950">
        <f t="shared" si="46"/>
        <v>0</v>
      </c>
      <c r="J126" s="951">
        <f t="shared" si="46"/>
        <v>0</v>
      </c>
      <c r="K126" s="951">
        <f t="shared" si="46"/>
        <v>0</v>
      </c>
      <c r="L126" s="951">
        <f t="shared" si="46"/>
        <v>0</v>
      </c>
      <c r="M126" s="951">
        <f t="shared" si="46"/>
        <v>0</v>
      </c>
      <c r="N126" s="951">
        <f t="shared" si="46"/>
        <v>0</v>
      </c>
      <c r="O126" s="952">
        <f t="shared" si="46"/>
        <v>0</v>
      </c>
    </row>
    <row r="127" spans="1:15" ht="12.75" x14ac:dyDescent="0.2">
      <c r="A127" s="938" t="str">
        <f t="shared" si="44"/>
        <v>SHPENZIME KORRENTE</v>
      </c>
      <c r="B127" s="939">
        <f t="shared" si="44"/>
        <v>0</v>
      </c>
      <c r="C127" s="939">
        <f t="shared" si="44"/>
        <v>0</v>
      </c>
      <c r="D127" s="939">
        <f t="shared" si="44"/>
        <v>0</v>
      </c>
      <c r="E127" s="939">
        <f>E88</f>
        <v>0</v>
      </c>
      <c r="F127" s="939">
        <f>F88</f>
        <v>0</v>
      </c>
      <c r="G127" s="940">
        <f>G88</f>
        <v>0</v>
      </c>
      <c r="H127" s="53"/>
      <c r="I127" s="17" t="str">
        <f>I88</f>
        <v>SHUMA E KËRKUAR NETO</v>
      </c>
      <c r="J127" s="18">
        <f t="shared" ref="J127:O127" si="48">B111-J121</f>
        <v>0</v>
      </c>
      <c r="K127" s="18">
        <f t="shared" si="48"/>
        <v>0</v>
      </c>
      <c r="L127" s="18">
        <f t="shared" si="48"/>
        <v>0</v>
      </c>
      <c r="M127" s="18">
        <f t="shared" si="48"/>
        <v>0</v>
      </c>
      <c r="N127" s="18">
        <f t="shared" si="48"/>
        <v>0</v>
      </c>
      <c r="O127" s="18">
        <f t="shared" si="48"/>
        <v>0</v>
      </c>
    </row>
    <row r="128" spans="1:15" ht="12.75" x14ac:dyDescent="0.2">
      <c r="A128" s="124" t="str">
        <f t="shared" si="44"/>
        <v>Pagat</v>
      </c>
      <c r="B128" s="941">
        <f t="shared" si="44"/>
        <v>600</v>
      </c>
      <c r="C128" s="942">
        <f t="shared" si="44"/>
        <v>0</v>
      </c>
      <c r="D128" s="943">
        <f t="shared" si="44"/>
        <v>0</v>
      </c>
      <c r="E128" s="37"/>
      <c r="F128" s="37"/>
      <c r="G128" s="37"/>
      <c r="H128" s="53"/>
      <c r="I128" s="53"/>
      <c r="J128" s="53"/>
      <c r="K128" s="53"/>
      <c r="L128" s="14"/>
      <c r="M128" s="54"/>
    </row>
    <row r="129" spans="1:15" ht="12.75" x14ac:dyDescent="0.2">
      <c r="A129" s="124" t="str">
        <f t="shared" si="44"/>
        <v>Sigurimet Shoqërore</v>
      </c>
      <c r="B129" s="941">
        <f t="shared" si="44"/>
        <v>601</v>
      </c>
      <c r="C129" s="942">
        <f t="shared" si="44"/>
        <v>0</v>
      </c>
      <c r="D129" s="943">
        <f t="shared" si="44"/>
        <v>0</v>
      </c>
      <c r="E129" s="37"/>
      <c r="F129" s="37"/>
      <c r="G129" s="37"/>
      <c r="H129" s="53"/>
    </row>
    <row r="130" spans="1:15" ht="12.75" x14ac:dyDescent="0.2">
      <c r="A130" s="124" t="str">
        <f t="shared" si="44"/>
        <v>Mallra dhe shërbime</v>
      </c>
      <c r="B130" s="941">
        <f t="shared" si="44"/>
        <v>602</v>
      </c>
      <c r="C130" s="942">
        <f t="shared" si="44"/>
        <v>0</v>
      </c>
      <c r="D130" s="943">
        <f t="shared" si="44"/>
        <v>0</v>
      </c>
      <c r="E130" s="37"/>
      <c r="F130" s="37"/>
      <c r="G130" s="37"/>
      <c r="H130" s="53"/>
      <c r="I130" s="252" t="str">
        <f>I91</f>
        <v>Angazhimet</v>
      </c>
      <c r="J130" s="1002" t="str">
        <f>J91</f>
        <v>Vlera Totale për Aktivitet</v>
      </c>
      <c r="K130" s="1003"/>
      <c r="L130" s="1004"/>
      <c r="M130" s="129">
        <f>VLOOKUP($A106,'(C5) Angazhimet'!$A$8:$F$168,4,FALSE)</f>
        <v>0</v>
      </c>
      <c r="N130" s="129">
        <f>VLOOKUP($A106,'(C5) Angazhimet'!$A$8:$F$168,5,FALSE)</f>
        <v>0</v>
      </c>
      <c r="O130" s="129">
        <f>VLOOKUP($A106,'(C5) Angazhimet'!$A$8:$F$168,6,FALSE)</f>
        <v>0</v>
      </c>
    </row>
    <row r="131" spans="1:15" ht="12.75" x14ac:dyDescent="0.2">
      <c r="A131" s="124" t="str">
        <f t="shared" si="44"/>
        <v>Subvencione</v>
      </c>
      <c r="B131" s="941">
        <f t="shared" si="44"/>
        <v>603</v>
      </c>
      <c r="C131" s="942">
        <f t="shared" si="44"/>
        <v>0</v>
      </c>
      <c r="D131" s="943">
        <f t="shared" si="44"/>
        <v>0</v>
      </c>
      <c r="E131" s="37"/>
      <c r="F131" s="37"/>
      <c r="G131" s="37"/>
      <c r="H131" s="53"/>
      <c r="I131" s="318" t="str">
        <f>I92</f>
        <v>Qëllime</v>
      </c>
      <c r="J131" s="1002" t="str">
        <f>J92</f>
        <v>Shpenzimet kapitale</v>
      </c>
      <c r="K131" s="1003"/>
      <c r="L131" s="1004"/>
      <c r="M131" s="128"/>
      <c r="N131" s="128"/>
      <c r="O131" s="132"/>
    </row>
    <row r="132" spans="1:15" ht="12.75" x14ac:dyDescent="0.2">
      <c r="A132" s="124" t="str">
        <f t="shared" si="44"/>
        <v>Të tjera transferta korrente të brendshme</v>
      </c>
      <c r="B132" s="941">
        <f t="shared" si="44"/>
        <v>604</v>
      </c>
      <c r="C132" s="942">
        <f t="shared" si="44"/>
        <v>0</v>
      </c>
      <c r="D132" s="943">
        <f t="shared" si="44"/>
        <v>0</v>
      </c>
      <c r="E132" s="37"/>
      <c r="F132" s="37"/>
      <c r="G132" s="37"/>
      <c r="H132" s="53"/>
      <c r="I132" s="315"/>
      <c r="J132" s="1002" t="str">
        <f>J93</f>
        <v>Mallra dhe shërbime</v>
      </c>
      <c r="K132" s="1003"/>
      <c r="L132" s="1004"/>
      <c r="M132" s="128"/>
      <c r="N132" s="128"/>
      <c r="O132" s="132"/>
    </row>
    <row r="133" spans="1:15" ht="12.75" x14ac:dyDescent="0.2">
      <c r="A133" s="124" t="str">
        <f t="shared" si="44"/>
        <v>Transferta korrente të huaja</v>
      </c>
      <c r="B133" s="941">
        <f t="shared" si="44"/>
        <v>605</v>
      </c>
      <c r="C133" s="942">
        <f t="shared" si="44"/>
        <v>0</v>
      </c>
      <c r="D133" s="943">
        <f t="shared" si="44"/>
        <v>0</v>
      </c>
      <c r="E133" s="37"/>
      <c r="F133" s="37"/>
      <c r="G133" s="37"/>
      <c r="H133" s="53"/>
      <c r="I133" s="315"/>
      <c r="J133" s="1002" t="str">
        <f>J94</f>
        <v>Qëllime të mëtejshme</v>
      </c>
      <c r="K133" s="1003"/>
      <c r="L133" s="1004"/>
      <c r="M133" s="128"/>
      <c r="N133" s="128"/>
      <c r="O133" s="132"/>
    </row>
    <row r="134" spans="1:15" ht="12.75" x14ac:dyDescent="0.2">
      <c r="A134" s="124" t="str">
        <f t="shared" si="44"/>
        <v>Transferta për Buxhetet Familiare dhe Individët</v>
      </c>
      <c r="B134" s="941">
        <f t="shared" si="44"/>
        <v>606</v>
      </c>
      <c r="C134" s="942">
        <f t="shared" si="44"/>
        <v>0</v>
      </c>
      <c r="D134" s="943">
        <f t="shared" si="44"/>
        <v>0</v>
      </c>
      <c r="E134" s="37"/>
      <c r="F134" s="37"/>
      <c r="G134" s="37"/>
      <c r="H134" s="53"/>
      <c r="I134" s="315"/>
      <c r="J134" s="998"/>
      <c r="K134" s="998"/>
      <c r="L134" s="998"/>
      <c r="M134" s="344" t="str">
        <f>IF(SUM(M131:M133)=M130,"OK","STOP")</f>
        <v>OK</v>
      </c>
      <c r="N134" s="344" t="str">
        <f>IF(SUM(N131:N133)=N130,"OK","STOP")</f>
        <v>OK</v>
      </c>
      <c r="O134" s="344" t="str">
        <f>IF(SUM(O131:O133)=O130,"OK","STOP")</f>
        <v>OK</v>
      </c>
    </row>
    <row r="135" spans="1:15" ht="12.75" x14ac:dyDescent="0.2">
      <c r="A135" s="648" t="str">
        <f t="shared" si="44"/>
        <v>Shpenzimet kapitale</v>
      </c>
      <c r="B135" s="968" t="str">
        <f t="shared" si="44"/>
        <v>230 / 231</v>
      </c>
      <c r="C135" s="969">
        <f t="shared" si="44"/>
        <v>0</v>
      </c>
      <c r="D135" s="970">
        <f t="shared" si="44"/>
        <v>0</v>
      </c>
      <c r="E135" s="129"/>
      <c r="F135" s="129"/>
      <c r="G135" s="129"/>
      <c r="H135" s="53"/>
      <c r="I135" s="421" t="str">
        <f>I96</f>
        <v>Shpjegimet teknike</v>
      </c>
      <c r="J135" s="10"/>
      <c r="K135" s="10"/>
      <c r="L135" s="10"/>
      <c r="M135" s="10"/>
      <c r="N135" s="10"/>
      <c r="O135" s="10"/>
    </row>
    <row r="136" spans="1:15" ht="12.75" x14ac:dyDescent="0.2">
      <c r="A136" s="124" t="str">
        <f t="shared" si="44"/>
        <v>Rezerva</v>
      </c>
      <c r="B136" s="941">
        <f t="shared" si="44"/>
        <v>609</v>
      </c>
      <c r="C136" s="942">
        <f t="shared" si="44"/>
        <v>0</v>
      </c>
      <c r="D136" s="943">
        <f t="shared" si="44"/>
        <v>0</v>
      </c>
      <c r="E136" s="37"/>
      <c r="F136" s="37"/>
      <c r="G136" s="37"/>
      <c r="H136" s="53"/>
      <c r="I136" s="419">
        <f>M109</f>
        <v>2022</v>
      </c>
      <c r="J136" s="983"/>
      <c r="K136" s="984"/>
      <c r="L136" s="984"/>
      <c r="M136" s="984"/>
      <c r="N136" s="984"/>
      <c r="O136" s="985"/>
    </row>
    <row r="137" spans="1:15" ht="12.75" x14ac:dyDescent="0.2">
      <c r="A137" s="124" t="str">
        <f t="shared" si="44"/>
        <v>Interesa per kredi direkte ose bono</v>
      </c>
      <c r="B137" s="971">
        <f t="shared" si="44"/>
        <v>650</v>
      </c>
      <c r="C137" s="972">
        <f t="shared" si="44"/>
        <v>0</v>
      </c>
      <c r="D137" s="973">
        <f t="shared" si="44"/>
        <v>0</v>
      </c>
      <c r="E137" s="37"/>
      <c r="F137" s="37"/>
      <c r="G137" s="37"/>
      <c r="H137" s="53"/>
      <c r="I137" s="420"/>
      <c r="J137" s="986"/>
      <c r="K137" s="987"/>
      <c r="L137" s="987"/>
      <c r="M137" s="987"/>
      <c r="N137" s="987"/>
      <c r="O137" s="988"/>
    </row>
    <row r="138" spans="1:15" ht="12.75" x14ac:dyDescent="0.2">
      <c r="A138" s="252" t="str">
        <f>A99</f>
        <v>Të tjera</v>
      </c>
      <c r="B138" s="941" t="str">
        <f>B99</f>
        <v>69 / ?</v>
      </c>
      <c r="C138" s="942">
        <f>C99</f>
        <v>0</v>
      </c>
      <c r="D138" s="439" t="str">
        <f>IF(OR(E138&lt;0,F138&lt;0,G138&lt;0),"STOP","OK!")</f>
        <v>OK!</v>
      </c>
      <c r="E138" s="130">
        <f>-E126+E111-(SUM(E128:E137))</f>
        <v>0</v>
      </c>
      <c r="F138" s="308">
        <f t="shared" ref="F138:G138" si="49">-F126+F111-(SUM(F128:F137))</f>
        <v>0</v>
      </c>
      <c r="G138" s="308">
        <f t="shared" si="49"/>
        <v>0</v>
      </c>
      <c r="H138" s="53"/>
      <c r="I138" s="419">
        <f>N109</f>
        <v>2023</v>
      </c>
      <c r="J138" s="983"/>
      <c r="K138" s="984"/>
      <c r="L138" s="984"/>
      <c r="M138" s="984"/>
      <c r="N138" s="984"/>
      <c r="O138" s="985"/>
    </row>
    <row r="139" spans="1:15" ht="12.75" x14ac:dyDescent="0.2">
      <c r="A139" s="124" t="str">
        <f>A100</f>
        <v>SHPENZIME KORRENTE</v>
      </c>
      <c r="B139" s="974"/>
      <c r="C139" s="975"/>
      <c r="D139" s="976"/>
      <c r="E139" s="129">
        <f>SUM(E128:E138)</f>
        <v>0</v>
      </c>
      <c r="F139" s="129">
        <f t="shared" ref="F139:G139" si="50">SUM(F128:F138)</f>
        <v>0</v>
      </c>
      <c r="G139" s="129">
        <f t="shared" si="50"/>
        <v>0</v>
      </c>
      <c r="H139" s="53"/>
      <c r="I139" s="420"/>
      <c r="J139" s="989"/>
      <c r="K139" s="990"/>
      <c r="L139" s="990"/>
      <c r="M139" s="990"/>
      <c r="N139" s="990"/>
      <c r="O139" s="991"/>
    </row>
    <row r="140" spans="1:15" ht="12.75" x14ac:dyDescent="0.2">
      <c r="A140" s="125"/>
      <c r="B140" s="210"/>
      <c r="C140" s="126"/>
      <c r="D140" s="126"/>
      <c r="E140" s="10"/>
      <c r="F140" s="10"/>
      <c r="G140" s="133"/>
      <c r="H140" s="53"/>
      <c r="I140" s="419">
        <f>O109</f>
        <v>2024</v>
      </c>
      <c r="J140" s="983"/>
      <c r="K140" s="984"/>
      <c r="L140" s="984"/>
      <c r="M140" s="984"/>
      <c r="N140" s="984"/>
      <c r="O140" s="985"/>
    </row>
    <row r="141" spans="1:15" ht="12.75" x14ac:dyDescent="0.2">
      <c r="A141" s="137" t="str">
        <f>A102</f>
        <v>SHPENZIME TË PRITSHME</v>
      </c>
      <c r="B141" s="34">
        <f>B111</f>
        <v>0</v>
      </c>
      <c r="C141" s="34">
        <f t="shared" ref="C141:D141" si="51">C111</f>
        <v>0</v>
      </c>
      <c r="D141" s="34">
        <f t="shared" si="51"/>
        <v>0</v>
      </c>
      <c r="E141" s="129">
        <f>E126+E139</f>
        <v>0</v>
      </c>
      <c r="F141" s="129">
        <f>F126+F139</f>
        <v>0</v>
      </c>
      <c r="G141" s="129">
        <f t="shared" ref="G141" si="52">G126+G139</f>
        <v>0</v>
      </c>
      <c r="H141" s="53"/>
      <c r="I141" s="420"/>
      <c r="J141" s="989"/>
      <c r="K141" s="990"/>
      <c r="L141" s="990"/>
      <c r="M141" s="990"/>
      <c r="N141" s="990"/>
      <c r="O141" s="991"/>
    </row>
    <row r="144" spans="1:15" ht="17.25" customHeight="1" x14ac:dyDescent="0.2">
      <c r="A144" s="213" t="str">
        <f t="shared" ref="A144:O144" si="53">A66</f>
        <v>Nënfunksioni 18</v>
      </c>
      <c r="B144" s="937" t="str">
        <f t="shared" si="53"/>
        <v xml:space="preserve">072 Shërbimet e kujdesit parësor </v>
      </c>
      <c r="C144" s="937">
        <f t="shared" si="53"/>
        <v>0</v>
      </c>
      <c r="D144" s="937">
        <f t="shared" si="53"/>
        <v>0</v>
      </c>
      <c r="E144" s="937">
        <f t="shared" si="53"/>
        <v>0</v>
      </c>
      <c r="F144" s="937">
        <f t="shared" si="53"/>
        <v>0</v>
      </c>
      <c r="G144" s="937">
        <f t="shared" si="53"/>
        <v>0</v>
      </c>
      <c r="H144" s="937">
        <f t="shared" si="53"/>
        <v>0</v>
      </c>
      <c r="I144" s="937">
        <f t="shared" si="53"/>
        <v>0</v>
      </c>
      <c r="J144" s="937">
        <f t="shared" si="53"/>
        <v>0</v>
      </c>
      <c r="K144" s="937">
        <f t="shared" si="53"/>
        <v>0</v>
      </c>
      <c r="L144" s="937">
        <f t="shared" si="53"/>
        <v>0</v>
      </c>
      <c r="M144" s="937">
        <f t="shared" si="53"/>
        <v>0</v>
      </c>
      <c r="N144" s="937">
        <f t="shared" si="53"/>
        <v>0</v>
      </c>
      <c r="O144" s="937">
        <f t="shared" si="53"/>
        <v>0</v>
      </c>
    </row>
    <row r="145" spans="1:15" ht="17.25" customHeight="1" x14ac:dyDescent="0.2">
      <c r="A145" s="276" t="str">
        <f>A8</f>
        <v>Programi 18c</v>
      </c>
      <c r="B145" s="937">
        <f>C8</f>
        <v>0</v>
      </c>
      <c r="C145" s="937" t="e">
        <f>#REF!</f>
        <v>#REF!</v>
      </c>
      <c r="D145" s="937" t="e">
        <f>#REF!</f>
        <v>#REF!</v>
      </c>
      <c r="E145" s="937" t="e">
        <f>#REF!</f>
        <v>#REF!</v>
      </c>
      <c r="F145" s="937" t="e">
        <f>#REF!</f>
        <v>#REF!</v>
      </c>
      <c r="G145" s="937" t="e">
        <f>#REF!</f>
        <v>#REF!</v>
      </c>
      <c r="H145" s="937" t="e">
        <f>#REF!</f>
        <v>#REF!</v>
      </c>
      <c r="I145" s="937" t="e">
        <f>#REF!</f>
        <v>#REF!</v>
      </c>
      <c r="J145" s="937" t="e">
        <f>#REF!</f>
        <v>#REF!</v>
      </c>
      <c r="K145" s="937" t="e">
        <f>#REF!</f>
        <v>#REF!</v>
      </c>
      <c r="L145" s="937" t="e">
        <f>#REF!</f>
        <v>#REF!</v>
      </c>
      <c r="M145" s="937" t="e">
        <f>#REF!</f>
        <v>#REF!</v>
      </c>
      <c r="N145" s="937" t="e">
        <f>#REF!</f>
        <v>#REF!</v>
      </c>
      <c r="O145" s="937" t="e">
        <f>#REF!</f>
        <v>#REF!</v>
      </c>
    </row>
    <row r="146" spans="1:15" ht="17.25" customHeight="1" x14ac:dyDescent="0.2">
      <c r="A146" s="646">
        <f>'(B3) Struktura Funksionale'!B96</f>
        <v>0</v>
      </c>
      <c r="B146" s="568"/>
      <c r="C146" s="568"/>
      <c r="D146" s="568"/>
      <c r="E146" s="568"/>
      <c r="F146" s="568"/>
      <c r="G146" s="568"/>
      <c r="H146" s="568"/>
      <c r="I146" s="568"/>
      <c r="J146" s="568"/>
      <c r="K146" s="568"/>
      <c r="L146" s="568"/>
      <c r="M146" s="568"/>
      <c r="N146" s="568"/>
      <c r="O146" s="569"/>
    </row>
    <row r="147" spans="1:15" ht="22.5" customHeight="1" x14ac:dyDescent="0.2">
      <c r="A147" s="964" t="str">
        <f t="shared" ref="A147:G147" si="54">A69</f>
        <v>SHPENZIME TË PRITSHME</v>
      </c>
      <c r="B147" s="965">
        <f t="shared" si="54"/>
        <v>0</v>
      </c>
      <c r="C147" s="965">
        <f t="shared" si="54"/>
        <v>0</v>
      </c>
      <c r="D147" s="965">
        <f t="shared" si="54"/>
        <v>0</v>
      </c>
      <c r="E147" s="965">
        <f t="shared" si="54"/>
        <v>0</v>
      </c>
      <c r="F147" s="965">
        <f t="shared" si="54"/>
        <v>0</v>
      </c>
      <c r="G147" s="966">
        <f t="shared" si="54"/>
        <v>0</v>
      </c>
      <c r="H147" s="131"/>
      <c r="I147" s="967" t="str">
        <f t="shared" ref="I147:O147" si="55">I69</f>
        <v xml:space="preserve">TË ARDHURAT E PRITSHME </v>
      </c>
      <c r="J147" s="965">
        <f t="shared" si="55"/>
        <v>0</v>
      </c>
      <c r="K147" s="965">
        <f t="shared" si="55"/>
        <v>0</v>
      </c>
      <c r="L147" s="965">
        <f t="shared" si="55"/>
        <v>0</v>
      </c>
      <c r="M147" s="965">
        <f t="shared" si="55"/>
        <v>0</v>
      </c>
      <c r="N147" s="965">
        <f t="shared" si="55"/>
        <v>0</v>
      </c>
      <c r="O147" s="966">
        <f t="shared" si="55"/>
        <v>0</v>
      </c>
    </row>
    <row r="148" spans="1:15" ht="20.25" customHeight="1" x14ac:dyDescent="0.2">
      <c r="A148" s="211"/>
      <c r="B148" s="417">
        <f t="shared" ref="B148:G148" si="56">B70</f>
        <v>2019</v>
      </c>
      <c r="C148" s="417">
        <f t="shared" si="56"/>
        <v>2020</v>
      </c>
      <c r="D148" s="417">
        <f t="shared" si="56"/>
        <v>2021</v>
      </c>
      <c r="E148" s="251">
        <f t="shared" si="56"/>
        <v>2022</v>
      </c>
      <c r="F148" s="251">
        <f t="shared" si="56"/>
        <v>2023</v>
      </c>
      <c r="G148" s="251">
        <f t="shared" si="56"/>
        <v>2024</v>
      </c>
      <c r="H148" s="212"/>
      <c r="I148" s="307"/>
      <c r="J148" s="249">
        <f t="shared" ref="J148:O148" si="57">J70</f>
        <v>2019</v>
      </c>
      <c r="K148" s="249">
        <f t="shared" si="57"/>
        <v>2020</v>
      </c>
      <c r="L148" s="249">
        <f t="shared" si="57"/>
        <v>2021</v>
      </c>
      <c r="M148" s="250">
        <f t="shared" si="57"/>
        <v>2022</v>
      </c>
      <c r="N148" s="250">
        <f t="shared" si="57"/>
        <v>2023</v>
      </c>
      <c r="O148" s="250">
        <f t="shared" si="57"/>
        <v>2024</v>
      </c>
    </row>
    <row r="149" spans="1:15" ht="12.75" x14ac:dyDescent="0.2">
      <c r="A149" s="423"/>
      <c r="B149" s="427"/>
      <c r="C149" s="428"/>
      <c r="D149" s="426"/>
      <c r="E149" s="349"/>
      <c r="F149" s="349"/>
      <c r="G149" s="350"/>
      <c r="H149" s="131"/>
      <c r="I149" s="423"/>
      <c r="J149" s="349"/>
      <c r="K149" s="349"/>
      <c r="L149" s="349"/>
      <c r="M149" s="349"/>
      <c r="N149" s="349"/>
      <c r="O149" s="350"/>
    </row>
    <row r="150" spans="1:15" ht="12.75" x14ac:dyDescent="0.2">
      <c r="A150" s="137" t="str">
        <f>A72</f>
        <v>SHPENZIME TË PRITSHME</v>
      </c>
      <c r="B150" s="34">
        <f>VLOOKUP(A145,'(C1) Shpenzimet vitet e kaluara'!A$9:O$177,5,FALSE)</f>
        <v>0</v>
      </c>
      <c r="C150" s="34">
        <f>VLOOKUP(A145,'(C1) Shpenzimet vitet e kaluara'!A$9:O$177,9,FALSE)</f>
        <v>0</v>
      </c>
      <c r="D150" s="34">
        <f>VLOOKUP(A145,'(C1) Shpenzimet vitet e kaluara'!A$9:O$177,13,FALSE)</f>
        <v>0</v>
      </c>
      <c r="E150" s="37"/>
      <c r="F150" s="37"/>
      <c r="G150" s="37"/>
      <c r="I150" s="938" t="str">
        <f t="shared" ref="I150:O150" si="58">I72</f>
        <v>VLERËSIM I ARDHURAVE NGA TARIFAT</v>
      </c>
      <c r="J150" s="939">
        <f t="shared" si="58"/>
        <v>0</v>
      </c>
      <c r="K150" s="939">
        <f t="shared" si="58"/>
        <v>0</v>
      </c>
      <c r="L150" s="939">
        <f t="shared" si="58"/>
        <v>0</v>
      </c>
      <c r="M150" s="939">
        <f t="shared" si="58"/>
        <v>0</v>
      </c>
      <c r="N150" s="939">
        <f t="shared" si="58"/>
        <v>0</v>
      </c>
      <c r="O150" s="940">
        <f t="shared" si="58"/>
        <v>0</v>
      </c>
    </row>
    <row r="151" spans="1:15" ht="12.75" x14ac:dyDescent="0.2">
      <c r="A151" s="125"/>
      <c r="B151" s="210"/>
      <c r="C151" s="126"/>
      <c r="D151" s="126"/>
      <c r="E151" s="10"/>
      <c r="F151" s="10"/>
      <c r="G151" s="133"/>
      <c r="I151" s="137" t="str">
        <f>I73</f>
        <v>VLERËSIM I ARDHURAVE NGA TARIFAT</v>
      </c>
      <c r="J151" s="35">
        <f>VLOOKUP($A145,'(C1) Shpenzimet vitet e kaluara'!$A$9:$O$177,6,FALSE)</f>
        <v>0</v>
      </c>
      <c r="K151" s="35">
        <f>VLOOKUP($A145,'(C1) Shpenzimet vitet e kaluara'!$A$9:$O$177,10,FALSE)</f>
        <v>0</v>
      </c>
      <c r="L151" s="35">
        <f>VLOOKUP($A145,'(C1) Shpenzimet vitet e kaluara'!$A$9:$O$177,14,FALSE)</f>
        <v>0</v>
      </c>
      <c r="M151" s="37"/>
      <c r="N151" s="37"/>
      <c r="O151" s="37"/>
    </row>
    <row r="152" spans="1:15" ht="12.75" x14ac:dyDescent="0.2">
      <c r="A152" s="944" t="str">
        <f t="shared" ref="A152:G153" si="59">A74</f>
        <v>SHPENZIME TË PRITSHME</v>
      </c>
      <c r="B152" s="945">
        <f t="shared" si="59"/>
        <v>0</v>
      </c>
      <c r="C152" s="945">
        <f t="shared" si="59"/>
        <v>0</v>
      </c>
      <c r="D152" s="945">
        <f t="shared" si="59"/>
        <v>0</v>
      </c>
      <c r="E152" s="945">
        <f t="shared" si="59"/>
        <v>0</v>
      </c>
      <c r="F152" s="945">
        <f t="shared" si="59"/>
        <v>0</v>
      </c>
      <c r="G152" s="946">
        <f t="shared" si="59"/>
        <v>0</v>
      </c>
      <c r="H152" s="10"/>
    </row>
    <row r="153" spans="1:15" ht="12.75" x14ac:dyDescent="0.2">
      <c r="A153" s="938" t="str">
        <f t="shared" si="59"/>
        <v>KOSTO DIREKTE PËR PROJEKTET DHE SHPENZIMET KAPITALE</v>
      </c>
      <c r="B153" s="939">
        <f t="shared" si="59"/>
        <v>0</v>
      </c>
      <c r="C153" s="939">
        <f t="shared" si="59"/>
        <v>0</v>
      </c>
      <c r="D153" s="939">
        <f t="shared" si="59"/>
        <v>0</v>
      </c>
      <c r="E153" s="939">
        <f t="shared" si="59"/>
        <v>0</v>
      </c>
      <c r="F153" s="939">
        <f t="shared" si="59"/>
        <v>0</v>
      </c>
      <c r="G153" s="940">
        <f t="shared" si="59"/>
        <v>0</v>
      </c>
      <c r="H153" s="31"/>
      <c r="I153" s="938" t="str">
        <f t="shared" ref="I153:I158" si="60">I75</f>
        <v>VLERËSIMI I TË ARDHURAVE ME DESTINACION</v>
      </c>
      <c r="J153" s="939"/>
      <c r="K153" s="939"/>
      <c r="L153" s="939"/>
      <c r="M153" s="939"/>
      <c r="N153" s="939"/>
      <c r="O153" s="940"/>
    </row>
    <row r="154" spans="1:15" ht="12.75" x14ac:dyDescent="0.2">
      <c r="A154" s="124" t="str">
        <f t="shared" ref="A154:D176" si="61">A76</f>
        <v>Pagat</v>
      </c>
      <c r="B154" s="941">
        <f t="shared" si="61"/>
        <v>600</v>
      </c>
      <c r="C154" s="942">
        <f t="shared" si="61"/>
        <v>0</v>
      </c>
      <c r="D154" s="943">
        <f t="shared" si="61"/>
        <v>0</v>
      </c>
      <c r="E154" s="129"/>
      <c r="F154" s="129"/>
      <c r="G154" s="129"/>
      <c r="H154" s="31"/>
      <c r="I154" s="390" t="str">
        <f t="shared" si="60"/>
        <v>Transferta e kushtëzuar</v>
      </c>
      <c r="J154" s="387"/>
      <c r="K154" s="389"/>
      <c r="L154" s="388"/>
      <c r="M154" s="128"/>
      <c r="N154" s="128"/>
      <c r="O154" s="132"/>
    </row>
    <row r="155" spans="1:15" ht="12.75" x14ac:dyDescent="0.2">
      <c r="A155" s="124" t="str">
        <f t="shared" si="61"/>
        <v>Sigurimet Shoqërore</v>
      </c>
      <c r="B155" s="941">
        <f t="shared" si="61"/>
        <v>601</v>
      </c>
      <c r="C155" s="942">
        <f t="shared" si="61"/>
        <v>0</v>
      </c>
      <c r="D155" s="943">
        <f t="shared" si="61"/>
        <v>0</v>
      </c>
      <c r="E155" s="129"/>
      <c r="F155" s="129"/>
      <c r="G155" s="129"/>
      <c r="H155" s="31"/>
      <c r="I155" s="390" t="str">
        <f t="shared" si="60"/>
        <v>Trasferta Specifike</v>
      </c>
      <c r="J155" s="387"/>
      <c r="K155" s="389"/>
      <c r="L155" s="388"/>
      <c r="M155" s="128"/>
      <c r="N155" s="128"/>
      <c r="O155" s="132"/>
    </row>
    <row r="156" spans="1:15" ht="12.75" x14ac:dyDescent="0.2">
      <c r="A156" s="124" t="str">
        <f t="shared" si="61"/>
        <v>Mallra dhe shërbime</v>
      </c>
      <c r="B156" s="941">
        <f t="shared" si="61"/>
        <v>602</v>
      </c>
      <c r="C156" s="942">
        <f t="shared" si="61"/>
        <v>0</v>
      </c>
      <c r="D156" s="943">
        <f t="shared" si="61"/>
        <v>0</v>
      </c>
      <c r="E156" s="129"/>
      <c r="F156" s="129"/>
      <c r="G156" s="129"/>
      <c r="H156" s="53"/>
      <c r="I156" s="390" t="str">
        <f t="shared" si="60"/>
        <v>Trashëgimi me destinacion</v>
      </c>
      <c r="J156" s="387"/>
      <c r="K156" s="389"/>
      <c r="L156" s="388"/>
      <c r="M156" s="302">
        <f>VLOOKUP($A145,'(C4) Trashëgimi me destinacion'!$A$8:$F$168,4,FALSE)</f>
        <v>0</v>
      </c>
      <c r="N156" s="548">
        <f>VLOOKUP($A145,'(C4) Trashëgimi me destinacion'!$A$8:$F$168,5,FALSE)</f>
        <v>0</v>
      </c>
      <c r="O156" s="548">
        <f>VLOOKUP($A145,'(C4) Trashëgimi me destinacion'!$A$8:$F$168,6,FALSE)</f>
        <v>0</v>
      </c>
    </row>
    <row r="157" spans="1:15" ht="12.75" x14ac:dyDescent="0.2">
      <c r="A157" s="124" t="str">
        <f t="shared" si="61"/>
        <v>Subvencione</v>
      </c>
      <c r="B157" s="941">
        <f t="shared" si="61"/>
        <v>603</v>
      </c>
      <c r="C157" s="942">
        <f t="shared" si="61"/>
        <v>0</v>
      </c>
      <c r="D157" s="943">
        <f t="shared" si="61"/>
        <v>0</v>
      </c>
      <c r="E157" s="129"/>
      <c r="F157" s="129"/>
      <c r="G157" s="129"/>
      <c r="H157" s="8"/>
      <c r="I157" s="390" t="str">
        <f t="shared" si="60"/>
        <v>Burime të tjera (përfshirë gjobat)</v>
      </c>
      <c r="J157" s="387"/>
      <c r="K157" s="389"/>
      <c r="L157" s="388"/>
      <c r="M157" s="128"/>
      <c r="N157" s="128"/>
      <c r="O157" s="132"/>
    </row>
    <row r="158" spans="1:15" ht="12.75" x14ac:dyDescent="0.2">
      <c r="A158" s="124" t="str">
        <f t="shared" si="61"/>
        <v>Të tjera transferta korrente të brendshme</v>
      </c>
      <c r="B158" s="941">
        <f t="shared" si="61"/>
        <v>604</v>
      </c>
      <c r="C158" s="942">
        <f t="shared" si="61"/>
        <v>0</v>
      </c>
      <c r="D158" s="943">
        <f t="shared" si="61"/>
        <v>0</v>
      </c>
      <c r="E158" s="129"/>
      <c r="F158" s="129"/>
      <c r="G158" s="129"/>
      <c r="H158" s="53"/>
      <c r="I158" s="390" t="str">
        <f t="shared" si="60"/>
        <v>VLERËSIMI I TË ARDHURAVE ME DESTINACION</v>
      </c>
      <c r="J158" s="35">
        <f>VLOOKUP($A145,'(C1) Shpenzimet vitet e kaluara'!$A$9:$O$177,7,FALSE)</f>
        <v>0</v>
      </c>
      <c r="K158" s="35">
        <f>VLOOKUP($A145,'(C1) Shpenzimet vitet e kaluara'!$A$9:$O$177,11,FALSE)</f>
        <v>0</v>
      </c>
      <c r="L158" s="35">
        <f>VLOOKUP($A145,'(C1) Shpenzimet vitet e kaluara'!$A$9:$O$177,15,FALSE)</f>
        <v>0</v>
      </c>
      <c r="M158" s="129">
        <f>SUM(M154:M157)</f>
        <v>0</v>
      </c>
      <c r="N158" s="129">
        <f t="shared" ref="N158:O158" si="62">SUM(N154:N157)</f>
        <v>0</v>
      </c>
      <c r="O158" s="129">
        <f t="shared" si="62"/>
        <v>0</v>
      </c>
    </row>
    <row r="159" spans="1:15" ht="12.75" x14ac:dyDescent="0.2">
      <c r="A159" s="124" t="str">
        <f t="shared" si="61"/>
        <v>Transferta korrente të huaja</v>
      </c>
      <c r="B159" s="941">
        <f t="shared" si="61"/>
        <v>605</v>
      </c>
      <c r="C159" s="942">
        <f t="shared" si="61"/>
        <v>0</v>
      </c>
      <c r="D159" s="943">
        <f t="shared" si="61"/>
        <v>0</v>
      </c>
      <c r="E159" s="129"/>
      <c r="F159" s="129"/>
      <c r="G159" s="129"/>
      <c r="H159" s="53"/>
    </row>
    <row r="160" spans="1:15" ht="12.75" x14ac:dyDescent="0.2">
      <c r="A160" s="124" t="str">
        <f t="shared" si="61"/>
        <v>Transferta për Buxhetet Familiare dhe Individët</v>
      </c>
      <c r="B160" s="941">
        <f t="shared" si="61"/>
        <v>606</v>
      </c>
      <c r="C160" s="942">
        <f t="shared" si="61"/>
        <v>0</v>
      </c>
      <c r="D160" s="943">
        <f t="shared" si="61"/>
        <v>0</v>
      </c>
      <c r="E160" s="129"/>
      <c r="F160" s="129"/>
      <c r="G160" s="129"/>
      <c r="H160" s="53"/>
      <c r="I160" s="137" t="str">
        <f>I82</f>
        <v xml:space="preserve">TË ARDHURAT E PRITSHME </v>
      </c>
      <c r="J160" s="34">
        <f>J151+J158</f>
        <v>0</v>
      </c>
      <c r="K160" s="34">
        <f>K151+K158</f>
        <v>0</v>
      </c>
      <c r="L160" s="34">
        <f>L151+L158</f>
        <v>0</v>
      </c>
      <c r="M160" s="129">
        <f>M158+M151</f>
        <v>0</v>
      </c>
      <c r="N160" s="129">
        <f>N158+N151</f>
        <v>0</v>
      </c>
      <c r="O160" s="129">
        <f>O158+O151</f>
        <v>0</v>
      </c>
    </row>
    <row r="161" spans="1:15" ht="12.75" x14ac:dyDescent="0.2">
      <c r="A161" s="124" t="str">
        <f t="shared" si="61"/>
        <v>Shpenzimet kapitale</v>
      </c>
      <c r="B161" s="941" t="str">
        <f t="shared" si="61"/>
        <v>230 / 231</v>
      </c>
      <c r="C161" s="942">
        <f t="shared" si="61"/>
        <v>0</v>
      </c>
      <c r="D161" s="943">
        <f t="shared" si="61"/>
        <v>0</v>
      </c>
      <c r="E161" s="37"/>
      <c r="F161" s="37"/>
      <c r="G161" s="37"/>
      <c r="H161" s="53"/>
    </row>
    <row r="162" spans="1:15" ht="12.75" x14ac:dyDescent="0.2">
      <c r="A162" s="124" t="str">
        <f t="shared" si="61"/>
        <v>Rezerva</v>
      </c>
      <c r="B162" s="941">
        <f t="shared" si="61"/>
        <v>609</v>
      </c>
      <c r="C162" s="942">
        <f t="shared" si="61"/>
        <v>0</v>
      </c>
      <c r="D162" s="943">
        <f t="shared" si="61"/>
        <v>0</v>
      </c>
      <c r="E162" s="129"/>
      <c r="F162" s="129"/>
      <c r="G162" s="129"/>
      <c r="H162" s="53"/>
    </row>
    <row r="163" spans="1:15" ht="12.75" x14ac:dyDescent="0.2">
      <c r="A163" s="124" t="str">
        <f t="shared" si="61"/>
        <v>Interesa per kredi direkte ose bono</v>
      </c>
      <c r="B163" s="941">
        <f t="shared" si="61"/>
        <v>650</v>
      </c>
      <c r="C163" s="942">
        <f t="shared" si="61"/>
        <v>0</v>
      </c>
      <c r="D163" s="943">
        <f t="shared" si="61"/>
        <v>0</v>
      </c>
      <c r="E163" s="129"/>
      <c r="F163" s="129"/>
      <c r="G163" s="129"/>
      <c r="H163" s="53"/>
    </row>
    <row r="164" spans="1:15" ht="12.75" x14ac:dyDescent="0.2">
      <c r="A164" s="124" t="str">
        <f t="shared" si="61"/>
        <v>Të tjera</v>
      </c>
      <c r="B164" s="941" t="str">
        <f t="shared" si="61"/>
        <v>69 / ?</v>
      </c>
      <c r="C164" s="942">
        <f t="shared" si="61"/>
        <v>0</v>
      </c>
      <c r="D164" s="943">
        <f t="shared" si="61"/>
        <v>0</v>
      </c>
      <c r="E164" s="129"/>
      <c r="F164" s="129"/>
      <c r="G164" s="129"/>
      <c r="H164" s="53"/>
      <c r="I164" s="947" t="str">
        <f t="shared" ref="I164:O165" si="63">I86</f>
        <v>SHUMA E KËRKUAR NETO</v>
      </c>
      <c r="J164" s="948">
        <f t="shared" si="63"/>
        <v>0</v>
      </c>
      <c r="K164" s="948">
        <f t="shared" si="63"/>
        <v>0</v>
      </c>
      <c r="L164" s="948">
        <f t="shared" si="63"/>
        <v>0</v>
      </c>
      <c r="M164" s="948">
        <f t="shared" si="63"/>
        <v>0</v>
      </c>
      <c r="N164" s="948">
        <f t="shared" si="63"/>
        <v>0</v>
      </c>
      <c r="O164" s="949">
        <f t="shared" si="63"/>
        <v>0</v>
      </c>
    </row>
    <row r="165" spans="1:15" ht="12.75" customHeight="1" x14ac:dyDescent="0.2">
      <c r="A165" s="306" t="str">
        <f t="shared" si="61"/>
        <v>KOSTO DIREKTE PËR PROJEKTET DHE SHPENZIMET KAPITALE</v>
      </c>
      <c r="B165" s="941">
        <f t="shared" si="61"/>
        <v>0</v>
      </c>
      <c r="C165" s="942">
        <f t="shared" si="61"/>
        <v>0</v>
      </c>
      <c r="D165" s="943">
        <f t="shared" si="61"/>
        <v>0</v>
      </c>
      <c r="E165" s="129">
        <f>SUM(E154:E164)</f>
        <v>0</v>
      </c>
      <c r="F165" s="129">
        <f t="shared" ref="F165:G165" si="64">SUM(F154:F164)</f>
        <v>0</v>
      </c>
      <c r="G165" s="129">
        <f t="shared" si="64"/>
        <v>0</v>
      </c>
      <c r="H165" s="53"/>
      <c r="I165" s="950">
        <f t="shared" si="63"/>
        <v>0</v>
      </c>
      <c r="J165" s="951">
        <f t="shared" si="63"/>
        <v>0</v>
      </c>
      <c r="K165" s="951">
        <f t="shared" si="63"/>
        <v>0</v>
      </c>
      <c r="L165" s="951">
        <f t="shared" si="63"/>
        <v>0</v>
      </c>
      <c r="M165" s="951">
        <f t="shared" si="63"/>
        <v>0</v>
      </c>
      <c r="N165" s="951">
        <f t="shared" si="63"/>
        <v>0</v>
      </c>
      <c r="O165" s="952">
        <f t="shared" si="63"/>
        <v>0</v>
      </c>
    </row>
    <row r="166" spans="1:15" ht="12.75" x14ac:dyDescent="0.2">
      <c r="A166" s="938" t="str">
        <f t="shared" si="61"/>
        <v>SHPENZIME KORRENTE</v>
      </c>
      <c r="B166" s="939">
        <f t="shared" si="61"/>
        <v>0</v>
      </c>
      <c r="C166" s="939">
        <f t="shared" si="61"/>
        <v>0</v>
      </c>
      <c r="D166" s="939">
        <f t="shared" si="61"/>
        <v>0</v>
      </c>
      <c r="E166" s="939">
        <f>E88</f>
        <v>0</v>
      </c>
      <c r="F166" s="939">
        <f>F88</f>
        <v>0</v>
      </c>
      <c r="G166" s="940">
        <f>G88</f>
        <v>0</v>
      </c>
      <c r="H166" s="53"/>
      <c r="I166" s="17" t="str">
        <f>I88</f>
        <v>SHUMA E KËRKUAR NETO</v>
      </c>
      <c r="J166" s="18">
        <f t="shared" ref="J166:O166" si="65">B150-J160</f>
        <v>0</v>
      </c>
      <c r="K166" s="18">
        <f t="shared" si="65"/>
        <v>0</v>
      </c>
      <c r="L166" s="18">
        <f t="shared" si="65"/>
        <v>0</v>
      </c>
      <c r="M166" s="18">
        <f t="shared" si="65"/>
        <v>0</v>
      </c>
      <c r="N166" s="18">
        <f t="shared" si="65"/>
        <v>0</v>
      </c>
      <c r="O166" s="18">
        <f t="shared" si="65"/>
        <v>0</v>
      </c>
    </row>
    <row r="167" spans="1:15" ht="12.75" x14ac:dyDescent="0.2">
      <c r="A167" s="124" t="str">
        <f t="shared" si="61"/>
        <v>Pagat</v>
      </c>
      <c r="B167" s="941">
        <f t="shared" si="61"/>
        <v>600</v>
      </c>
      <c r="C167" s="942">
        <f t="shared" si="61"/>
        <v>0</v>
      </c>
      <c r="D167" s="943">
        <f t="shared" si="61"/>
        <v>0</v>
      </c>
      <c r="E167" s="37"/>
      <c r="F167" s="37"/>
      <c r="G167" s="37"/>
      <c r="H167" s="53"/>
      <c r="I167" s="53"/>
      <c r="J167" s="53"/>
      <c r="K167" s="53"/>
      <c r="L167" s="14"/>
      <c r="M167" s="54"/>
    </row>
    <row r="168" spans="1:15" ht="12.75" x14ac:dyDescent="0.2">
      <c r="A168" s="124" t="str">
        <f t="shared" si="61"/>
        <v>Sigurimet Shoqërore</v>
      </c>
      <c r="B168" s="941">
        <f t="shared" si="61"/>
        <v>601</v>
      </c>
      <c r="C168" s="942">
        <f t="shared" si="61"/>
        <v>0</v>
      </c>
      <c r="D168" s="943">
        <f t="shared" si="61"/>
        <v>0</v>
      </c>
      <c r="E168" s="37"/>
      <c r="F168" s="37"/>
      <c r="G168" s="37"/>
      <c r="H168" s="53"/>
    </row>
    <row r="169" spans="1:15" ht="12.75" x14ac:dyDescent="0.2">
      <c r="A169" s="124" t="str">
        <f t="shared" si="61"/>
        <v>Mallra dhe shërbime</v>
      </c>
      <c r="B169" s="941">
        <f t="shared" si="61"/>
        <v>602</v>
      </c>
      <c r="C169" s="942">
        <f t="shared" si="61"/>
        <v>0</v>
      </c>
      <c r="D169" s="943">
        <f t="shared" si="61"/>
        <v>0</v>
      </c>
      <c r="E169" s="37"/>
      <c r="F169" s="37"/>
      <c r="G169" s="37"/>
      <c r="H169" s="53"/>
      <c r="I169" s="252" t="str">
        <f>I130</f>
        <v>Angazhimet</v>
      </c>
      <c r="J169" s="1002" t="str">
        <f>J130</f>
        <v>Vlera Totale për Aktivitet</v>
      </c>
      <c r="K169" s="1003"/>
      <c r="L169" s="1004"/>
      <c r="M169" s="129">
        <f>VLOOKUP($A145,'(C5) Angazhimet'!$A$8:$F$168,4,FALSE)</f>
        <v>0</v>
      </c>
      <c r="N169" s="129">
        <f>VLOOKUP($A145,'(C5) Angazhimet'!$A$8:$F$168,5,FALSE)</f>
        <v>0</v>
      </c>
      <c r="O169" s="129">
        <f>VLOOKUP($A145,'(C5) Angazhimet'!$A$8:$F$168,6,FALSE)</f>
        <v>0</v>
      </c>
    </row>
    <row r="170" spans="1:15" ht="12.75" x14ac:dyDescent="0.2">
      <c r="A170" s="124" t="str">
        <f t="shared" si="61"/>
        <v>Subvencione</v>
      </c>
      <c r="B170" s="941">
        <f t="shared" si="61"/>
        <v>603</v>
      </c>
      <c r="C170" s="942">
        <f t="shared" si="61"/>
        <v>0</v>
      </c>
      <c r="D170" s="943">
        <f t="shared" si="61"/>
        <v>0</v>
      </c>
      <c r="E170" s="37"/>
      <c r="F170" s="37"/>
      <c r="G170" s="37"/>
      <c r="H170" s="53"/>
      <c r="I170" s="318" t="str">
        <f>I131</f>
        <v>Qëllime</v>
      </c>
      <c r="J170" s="1002" t="str">
        <f>J131</f>
        <v>Shpenzimet kapitale</v>
      </c>
      <c r="K170" s="1003"/>
      <c r="L170" s="1004"/>
      <c r="M170" s="128"/>
      <c r="N170" s="128"/>
      <c r="O170" s="132"/>
    </row>
    <row r="171" spans="1:15" ht="12.75" x14ac:dyDescent="0.2">
      <c r="A171" s="124" t="str">
        <f t="shared" si="61"/>
        <v>Të tjera transferta korrente të brendshme</v>
      </c>
      <c r="B171" s="941">
        <f t="shared" si="61"/>
        <v>604</v>
      </c>
      <c r="C171" s="942">
        <f t="shared" si="61"/>
        <v>0</v>
      </c>
      <c r="D171" s="943">
        <f t="shared" si="61"/>
        <v>0</v>
      </c>
      <c r="E171" s="37"/>
      <c r="F171" s="37"/>
      <c r="G171" s="37"/>
      <c r="H171" s="53"/>
      <c r="I171" s="315"/>
      <c r="J171" s="1002" t="str">
        <f>J132</f>
        <v>Mallra dhe shërbime</v>
      </c>
      <c r="K171" s="1003"/>
      <c r="L171" s="1004"/>
      <c r="M171" s="128"/>
      <c r="N171" s="128"/>
      <c r="O171" s="132"/>
    </row>
    <row r="172" spans="1:15" ht="12.75" x14ac:dyDescent="0.2">
      <c r="A172" s="124" t="str">
        <f t="shared" si="61"/>
        <v>Transferta korrente të huaja</v>
      </c>
      <c r="B172" s="941">
        <f t="shared" si="61"/>
        <v>605</v>
      </c>
      <c r="C172" s="942">
        <f t="shared" si="61"/>
        <v>0</v>
      </c>
      <c r="D172" s="943">
        <f t="shared" si="61"/>
        <v>0</v>
      </c>
      <c r="E172" s="37"/>
      <c r="F172" s="37"/>
      <c r="G172" s="37"/>
      <c r="H172" s="53"/>
      <c r="I172" s="315"/>
      <c r="J172" s="1002" t="str">
        <f>J133</f>
        <v>Qëllime të mëtejshme</v>
      </c>
      <c r="K172" s="1003"/>
      <c r="L172" s="1004"/>
      <c r="M172" s="128"/>
      <c r="N172" s="128"/>
      <c r="O172" s="132"/>
    </row>
    <row r="173" spans="1:15" ht="12.75" x14ac:dyDescent="0.2">
      <c r="A173" s="124" t="str">
        <f t="shared" si="61"/>
        <v>Transferta për Buxhetet Familiare dhe Individët</v>
      </c>
      <c r="B173" s="941">
        <f t="shared" si="61"/>
        <v>606</v>
      </c>
      <c r="C173" s="942">
        <f t="shared" si="61"/>
        <v>0</v>
      </c>
      <c r="D173" s="943">
        <f t="shared" si="61"/>
        <v>0</v>
      </c>
      <c r="E173" s="37"/>
      <c r="F173" s="37"/>
      <c r="G173" s="37"/>
      <c r="H173" s="53"/>
      <c r="I173" s="315"/>
      <c r="J173" s="998"/>
      <c r="K173" s="998"/>
      <c r="L173" s="998"/>
      <c r="M173" s="344" t="str">
        <f>IF(SUM(M170:M172)=M169,"OK","STOP")</f>
        <v>OK</v>
      </c>
      <c r="N173" s="344" t="str">
        <f>IF(SUM(N170:N172)=N169,"OK","STOP")</f>
        <v>OK</v>
      </c>
      <c r="O173" s="344" t="str">
        <f>IF(SUM(O170:O172)=O169,"OK","STOP")</f>
        <v>OK</v>
      </c>
    </row>
    <row r="174" spans="1:15" ht="12.75" x14ac:dyDescent="0.2">
      <c r="A174" s="648" t="str">
        <f t="shared" si="61"/>
        <v>Shpenzimet kapitale</v>
      </c>
      <c r="B174" s="968" t="str">
        <f t="shared" si="61"/>
        <v>230 / 231</v>
      </c>
      <c r="C174" s="969">
        <f t="shared" si="61"/>
        <v>0</v>
      </c>
      <c r="D174" s="970">
        <f t="shared" si="61"/>
        <v>0</v>
      </c>
      <c r="E174" s="129"/>
      <c r="F174" s="129"/>
      <c r="G174" s="129"/>
      <c r="H174" s="53"/>
      <c r="I174" s="421" t="str">
        <f>I96</f>
        <v>Shpjegimet teknike</v>
      </c>
      <c r="J174" s="10"/>
      <c r="K174" s="10"/>
      <c r="L174" s="10"/>
      <c r="M174" s="10"/>
      <c r="N174" s="10"/>
      <c r="O174" s="10"/>
    </row>
    <row r="175" spans="1:15" ht="12.75" x14ac:dyDescent="0.2">
      <c r="A175" s="124" t="str">
        <f t="shared" si="61"/>
        <v>Rezerva</v>
      </c>
      <c r="B175" s="941">
        <f t="shared" si="61"/>
        <v>609</v>
      </c>
      <c r="C175" s="942">
        <f t="shared" si="61"/>
        <v>0</v>
      </c>
      <c r="D175" s="943">
        <f t="shared" si="61"/>
        <v>0</v>
      </c>
      <c r="E175" s="37"/>
      <c r="F175" s="37"/>
      <c r="G175" s="37"/>
      <c r="H175" s="53"/>
      <c r="I175" s="419">
        <f>M148</f>
        <v>2022</v>
      </c>
      <c r="J175" s="983"/>
      <c r="K175" s="984"/>
      <c r="L175" s="984"/>
      <c r="M175" s="984"/>
      <c r="N175" s="984"/>
      <c r="O175" s="985"/>
    </row>
    <row r="176" spans="1:15" ht="12.75" x14ac:dyDescent="0.2">
      <c r="A176" s="124" t="str">
        <f t="shared" si="61"/>
        <v>Interesa per kredi direkte ose bono</v>
      </c>
      <c r="B176" s="971">
        <f t="shared" si="61"/>
        <v>650</v>
      </c>
      <c r="C176" s="972">
        <f t="shared" si="61"/>
        <v>0</v>
      </c>
      <c r="D176" s="973">
        <f t="shared" si="61"/>
        <v>0</v>
      </c>
      <c r="E176" s="37"/>
      <c r="F176" s="37"/>
      <c r="G176" s="37"/>
      <c r="H176" s="53"/>
      <c r="I176" s="420"/>
      <c r="J176" s="986"/>
      <c r="K176" s="987"/>
      <c r="L176" s="987"/>
      <c r="M176" s="987"/>
      <c r="N176" s="987"/>
      <c r="O176" s="988"/>
    </row>
    <row r="177" spans="1:15" ht="12.75" x14ac:dyDescent="0.2">
      <c r="A177" s="252" t="str">
        <f>A99</f>
        <v>Të tjera</v>
      </c>
      <c r="B177" s="941" t="str">
        <f>B99</f>
        <v>69 / ?</v>
      </c>
      <c r="C177" s="942">
        <f>C99</f>
        <v>0</v>
      </c>
      <c r="D177" s="439" t="str">
        <f>IF(OR(E177&lt;0,F177&lt;0,G177&lt;0),"STOP","OK!")</f>
        <v>OK!</v>
      </c>
      <c r="E177" s="130">
        <f>-E165+E150-(SUM(E167:E176))</f>
        <v>0</v>
      </c>
      <c r="F177" s="308">
        <f t="shared" ref="F177:G177" si="66">-F165+F150-(SUM(F167:F176))</f>
        <v>0</v>
      </c>
      <c r="G177" s="308">
        <f t="shared" si="66"/>
        <v>0</v>
      </c>
      <c r="H177" s="53"/>
      <c r="I177" s="419">
        <f>N148</f>
        <v>2023</v>
      </c>
      <c r="J177" s="983"/>
      <c r="K177" s="984"/>
      <c r="L177" s="984"/>
      <c r="M177" s="984"/>
      <c r="N177" s="984"/>
      <c r="O177" s="985"/>
    </row>
    <row r="178" spans="1:15" ht="12.75" x14ac:dyDescent="0.2">
      <c r="A178" s="124" t="str">
        <f>A100</f>
        <v>SHPENZIME KORRENTE</v>
      </c>
      <c r="B178" s="974"/>
      <c r="C178" s="975"/>
      <c r="D178" s="976"/>
      <c r="E178" s="129">
        <f>SUM(E167:E177)</f>
        <v>0</v>
      </c>
      <c r="F178" s="129">
        <f t="shared" ref="F178:G178" si="67">SUM(F167:F177)</f>
        <v>0</v>
      </c>
      <c r="G178" s="129">
        <f t="shared" si="67"/>
        <v>0</v>
      </c>
      <c r="H178" s="53"/>
      <c r="I178" s="420"/>
      <c r="J178" s="989"/>
      <c r="K178" s="990"/>
      <c r="L178" s="990"/>
      <c r="M178" s="990"/>
      <c r="N178" s="990"/>
      <c r="O178" s="991"/>
    </row>
    <row r="179" spans="1:15" ht="12.75" x14ac:dyDescent="0.2">
      <c r="A179" s="125"/>
      <c r="B179" s="210"/>
      <c r="C179" s="126"/>
      <c r="D179" s="126"/>
      <c r="E179" s="10"/>
      <c r="F179" s="10"/>
      <c r="G179" s="133"/>
      <c r="H179" s="53"/>
      <c r="I179" s="419">
        <f>O148</f>
        <v>2024</v>
      </c>
      <c r="J179" s="983"/>
      <c r="K179" s="984"/>
      <c r="L179" s="984"/>
      <c r="M179" s="984"/>
      <c r="N179" s="984"/>
      <c r="O179" s="985"/>
    </row>
    <row r="180" spans="1:15" ht="12.75" x14ac:dyDescent="0.2">
      <c r="A180" s="137" t="str">
        <f>A102</f>
        <v>SHPENZIME TË PRITSHME</v>
      </c>
      <c r="B180" s="34">
        <f>B150</f>
        <v>0</v>
      </c>
      <c r="C180" s="34">
        <f t="shared" ref="C180:D180" si="68">C150</f>
        <v>0</v>
      </c>
      <c r="D180" s="34">
        <f t="shared" si="68"/>
        <v>0</v>
      </c>
      <c r="E180" s="129">
        <f>E165+E178</f>
        <v>0</v>
      </c>
      <c r="F180" s="129">
        <f>F165+F178</f>
        <v>0</v>
      </c>
      <c r="G180" s="129">
        <f t="shared" ref="G180" si="69">G165+G178</f>
        <v>0</v>
      </c>
      <c r="H180" s="53"/>
      <c r="I180" s="420"/>
      <c r="J180" s="989"/>
      <c r="K180" s="990"/>
      <c r="L180" s="990"/>
      <c r="M180" s="990"/>
      <c r="N180" s="990"/>
      <c r="O180" s="991"/>
    </row>
    <row r="181" spans="1:15" ht="12.75" x14ac:dyDescent="0.2"/>
    <row r="182" spans="1:15" ht="12.75" x14ac:dyDescent="0.2"/>
    <row r="183" spans="1:15" ht="18.75" hidden="1" x14ac:dyDescent="0.2">
      <c r="A183" s="213"/>
      <c r="B183" s="937"/>
      <c r="C183" s="937"/>
      <c r="D183" s="937"/>
      <c r="E183" s="937"/>
      <c r="F183" s="937"/>
      <c r="G183" s="937"/>
      <c r="H183" s="937"/>
      <c r="I183" s="937"/>
      <c r="J183" s="937"/>
      <c r="K183" s="937"/>
      <c r="L183" s="937"/>
      <c r="M183" s="937"/>
      <c r="N183" s="937"/>
      <c r="O183" s="937"/>
    </row>
    <row r="184" spans="1:15" ht="18.75" hidden="1" x14ac:dyDescent="0.2">
      <c r="A184" s="276"/>
      <c r="B184" s="937"/>
      <c r="C184" s="937"/>
      <c r="D184" s="937"/>
      <c r="E184" s="937"/>
      <c r="F184" s="937"/>
      <c r="G184" s="937"/>
      <c r="H184" s="937"/>
      <c r="I184" s="937"/>
      <c r="J184" s="937"/>
      <c r="K184" s="937"/>
      <c r="L184" s="937"/>
      <c r="M184" s="937"/>
      <c r="N184" s="937"/>
      <c r="O184" s="937"/>
    </row>
    <row r="185" spans="1:15" ht="22.5" hidden="1" customHeight="1" x14ac:dyDescent="0.2">
      <c r="A185" s="933"/>
      <c r="B185" s="934"/>
      <c r="C185" s="934"/>
      <c r="D185" s="934"/>
      <c r="E185" s="934"/>
      <c r="F185" s="934"/>
      <c r="G185" s="954"/>
      <c r="H185" s="131"/>
      <c r="I185" s="955"/>
      <c r="J185" s="934"/>
      <c r="K185" s="934"/>
      <c r="L185" s="934"/>
      <c r="M185" s="934"/>
      <c r="N185" s="934"/>
      <c r="O185" s="954"/>
    </row>
    <row r="186" spans="1:15" ht="21.75" hidden="1" customHeight="1" x14ac:dyDescent="0.2">
      <c r="A186" s="211"/>
      <c r="B186" s="417"/>
      <c r="C186" s="417"/>
      <c r="D186" s="417"/>
      <c r="E186" s="251"/>
      <c r="F186" s="251"/>
      <c r="G186" s="251"/>
      <c r="H186" s="212"/>
      <c r="I186" s="414"/>
      <c r="J186" s="417"/>
      <c r="K186" s="417"/>
      <c r="L186" s="417"/>
      <c r="M186" s="251"/>
      <c r="N186" s="251"/>
      <c r="O186" s="251"/>
    </row>
    <row r="187" spans="1:15" ht="12.75" hidden="1" x14ac:dyDescent="0.2">
      <c r="A187" s="431"/>
      <c r="B187" s="424"/>
      <c r="C187" s="347"/>
      <c r="D187" s="348"/>
      <c r="E187" s="432"/>
      <c r="F187" s="432"/>
      <c r="G187" s="433"/>
      <c r="H187" s="131"/>
      <c r="I187" s="346"/>
      <c r="J187" s="962"/>
      <c r="K187" s="962"/>
      <c r="L187" s="429"/>
      <c r="M187" s="429"/>
      <c r="N187" s="429"/>
      <c r="O187" s="430"/>
    </row>
    <row r="188" spans="1:15" ht="12.75" hidden="1" x14ac:dyDescent="0.2">
      <c r="A188" s="137"/>
      <c r="B188" s="34"/>
      <c r="C188" s="34"/>
      <c r="D188" s="34"/>
      <c r="E188" s="37"/>
      <c r="F188" s="37"/>
      <c r="G188" s="37"/>
      <c r="H188" s="131"/>
      <c r="I188" s="938"/>
      <c r="J188" s="939"/>
      <c r="K188" s="939"/>
      <c r="L188" s="939"/>
      <c r="M188" s="939"/>
      <c r="N188" s="939"/>
      <c r="O188" s="940"/>
    </row>
    <row r="189" spans="1:15" ht="12.75" hidden="1" x14ac:dyDescent="0.2">
      <c r="A189" s="125"/>
      <c r="B189" s="210"/>
      <c r="C189" s="126"/>
      <c r="D189" s="126"/>
      <c r="E189" s="10"/>
      <c r="F189" s="10"/>
      <c r="G189" s="133"/>
      <c r="H189" s="10"/>
      <c r="I189" s="137"/>
      <c r="J189" s="35"/>
      <c r="K189" s="35"/>
      <c r="L189" s="35"/>
      <c r="M189" s="37"/>
      <c r="N189" s="37"/>
      <c r="O189" s="37"/>
    </row>
    <row r="190" spans="1:15" ht="12.75" hidden="1" x14ac:dyDescent="0.2">
      <c r="A190" s="944"/>
      <c r="B190" s="945"/>
      <c r="C190" s="945"/>
      <c r="D190" s="945"/>
      <c r="E190" s="945"/>
      <c r="F190" s="945"/>
      <c r="G190" s="946"/>
      <c r="H190" s="10"/>
    </row>
    <row r="191" spans="1:15" ht="12.75" hidden="1" x14ac:dyDescent="0.2">
      <c r="A191" s="938"/>
      <c r="B191" s="939"/>
      <c r="C191" s="939"/>
      <c r="D191" s="939"/>
      <c r="E191" s="939"/>
      <c r="F191" s="939"/>
      <c r="G191" s="940"/>
      <c r="H191" s="31"/>
      <c r="I191" s="938"/>
      <c r="J191" s="939"/>
      <c r="K191" s="939"/>
      <c r="L191" s="939"/>
      <c r="M191" s="939"/>
      <c r="N191" s="939"/>
      <c r="O191" s="940"/>
    </row>
    <row r="192" spans="1:15" ht="12.75" hidden="1" x14ac:dyDescent="0.2">
      <c r="A192" s="124"/>
      <c r="B192" s="941"/>
      <c r="C192" s="942"/>
      <c r="D192" s="943"/>
      <c r="E192" s="37"/>
      <c r="F192" s="37"/>
      <c r="G192" s="37"/>
      <c r="H192" s="31"/>
      <c r="I192" s="390"/>
      <c r="J192" s="387"/>
      <c r="K192" s="389"/>
      <c r="L192" s="388"/>
      <c r="M192" s="128"/>
      <c r="N192" s="128"/>
      <c r="O192" s="132"/>
    </row>
    <row r="193" spans="1:15" ht="12.75" hidden="1" x14ac:dyDescent="0.2">
      <c r="A193" s="124"/>
      <c r="B193" s="941"/>
      <c r="C193" s="942"/>
      <c r="D193" s="943"/>
      <c r="E193" s="37"/>
      <c r="F193" s="37"/>
      <c r="G193" s="37"/>
      <c r="H193" s="31"/>
      <c r="I193" s="390"/>
      <c r="J193" s="387"/>
      <c r="K193" s="389"/>
      <c r="L193" s="388"/>
      <c r="M193" s="128"/>
      <c r="N193" s="128"/>
      <c r="O193" s="132"/>
    </row>
    <row r="194" spans="1:15" ht="12.75" hidden="1" x14ac:dyDescent="0.2">
      <c r="A194" s="124"/>
      <c r="B194" s="941"/>
      <c r="C194" s="942"/>
      <c r="D194" s="943"/>
      <c r="E194" s="37"/>
      <c r="F194" s="37"/>
      <c r="G194" s="37"/>
      <c r="H194" s="53"/>
      <c r="I194" s="390"/>
      <c r="J194" s="387"/>
      <c r="K194" s="389"/>
      <c r="L194" s="388"/>
      <c r="M194" s="302"/>
      <c r="N194" s="548"/>
      <c r="O194" s="548"/>
    </row>
    <row r="195" spans="1:15" ht="12.75" hidden="1" x14ac:dyDescent="0.2">
      <c r="A195" s="124"/>
      <c r="B195" s="941"/>
      <c r="C195" s="942"/>
      <c r="D195" s="943"/>
      <c r="E195" s="37"/>
      <c r="F195" s="37"/>
      <c r="G195" s="37"/>
      <c r="H195" s="8"/>
      <c r="I195" s="390"/>
      <c r="J195" s="387"/>
      <c r="K195" s="389"/>
      <c r="L195" s="388"/>
      <c r="M195" s="128"/>
      <c r="N195" s="128"/>
      <c r="O195" s="132"/>
    </row>
    <row r="196" spans="1:15" ht="12.75" hidden="1" x14ac:dyDescent="0.2">
      <c r="A196" s="124"/>
      <c r="B196" s="941"/>
      <c r="C196" s="942"/>
      <c r="D196" s="943"/>
      <c r="E196" s="37"/>
      <c r="F196" s="37"/>
      <c r="G196" s="37"/>
      <c r="H196" s="53"/>
      <c r="I196" s="390"/>
      <c r="J196" s="35"/>
      <c r="K196" s="35"/>
      <c r="L196" s="35"/>
      <c r="M196" s="129"/>
      <c r="N196" s="129"/>
      <c r="O196" s="129"/>
    </row>
    <row r="197" spans="1:15" ht="12.75" hidden="1" x14ac:dyDescent="0.2">
      <c r="A197" s="124"/>
      <c r="B197" s="941"/>
      <c r="C197" s="942"/>
      <c r="D197" s="943"/>
      <c r="E197" s="37"/>
      <c r="F197" s="37"/>
      <c r="G197" s="37"/>
      <c r="H197" s="53"/>
    </row>
    <row r="198" spans="1:15" ht="12.75" hidden="1" x14ac:dyDescent="0.2">
      <c r="A198" s="124"/>
      <c r="B198" s="941"/>
      <c r="C198" s="942"/>
      <c r="D198" s="943"/>
      <c r="E198" s="37"/>
      <c r="F198" s="37"/>
      <c r="G198" s="37"/>
      <c r="H198" s="53"/>
      <c r="I198" s="137"/>
      <c r="J198" s="34"/>
      <c r="K198" s="34"/>
      <c r="L198" s="34"/>
      <c r="M198" s="129"/>
      <c r="N198" s="129"/>
      <c r="O198" s="129"/>
    </row>
    <row r="199" spans="1:15" ht="12.75" hidden="1" x14ac:dyDescent="0.2">
      <c r="A199" s="124"/>
      <c r="B199" s="941"/>
      <c r="C199" s="942"/>
      <c r="D199" s="943"/>
      <c r="E199" s="37"/>
      <c r="F199" s="37"/>
      <c r="G199" s="37"/>
      <c r="H199" s="53"/>
    </row>
    <row r="200" spans="1:15" ht="12.75" hidden="1" x14ac:dyDescent="0.2">
      <c r="A200" s="124"/>
      <c r="B200" s="941"/>
      <c r="C200" s="942"/>
      <c r="D200" s="943"/>
      <c r="E200" s="37"/>
      <c r="F200" s="37"/>
      <c r="G200" s="37"/>
      <c r="H200" s="53"/>
    </row>
    <row r="201" spans="1:15" ht="12.75" hidden="1" x14ac:dyDescent="0.2">
      <c r="A201" s="124"/>
      <c r="B201" s="941"/>
      <c r="C201" s="942"/>
      <c r="D201" s="943"/>
      <c r="E201" s="37"/>
      <c r="F201" s="37"/>
      <c r="G201" s="37"/>
      <c r="H201" s="53"/>
    </row>
    <row r="202" spans="1:15" ht="12.75" hidden="1" x14ac:dyDescent="0.2">
      <c r="A202" s="124"/>
      <c r="B202" s="941"/>
      <c r="C202" s="942"/>
      <c r="D202" s="943"/>
      <c r="E202" s="37"/>
      <c r="F202" s="37"/>
      <c r="G202" s="37"/>
      <c r="H202" s="53"/>
      <c r="I202" s="947"/>
      <c r="J202" s="948"/>
      <c r="K202" s="948"/>
      <c r="L202" s="948"/>
      <c r="M202" s="948"/>
      <c r="N202" s="948"/>
      <c r="O202" s="949"/>
    </row>
    <row r="203" spans="1:15" ht="12.75" hidden="1" customHeight="1" x14ac:dyDescent="0.2">
      <c r="A203" s="306"/>
      <c r="B203" s="941"/>
      <c r="C203" s="942"/>
      <c r="D203" s="943"/>
      <c r="E203" s="129"/>
      <c r="F203" s="129"/>
      <c r="G203" s="129"/>
      <c r="H203" s="53"/>
      <c r="I203" s="950"/>
      <c r="J203" s="951"/>
      <c r="K203" s="951"/>
      <c r="L203" s="951"/>
      <c r="M203" s="951"/>
      <c r="N203" s="951"/>
      <c r="O203" s="952"/>
    </row>
    <row r="204" spans="1:15" ht="12.75" hidden="1" x14ac:dyDescent="0.2">
      <c r="A204" s="938"/>
      <c r="B204" s="939"/>
      <c r="C204" s="939"/>
      <c r="D204" s="939"/>
      <c r="E204" s="939"/>
      <c r="F204" s="939"/>
      <c r="G204" s="940"/>
      <c r="H204" s="53"/>
      <c r="I204" s="17"/>
      <c r="J204" s="18"/>
      <c r="K204" s="18"/>
      <c r="L204" s="18"/>
      <c r="M204" s="18"/>
      <c r="N204" s="18"/>
      <c r="O204" s="18"/>
    </row>
    <row r="205" spans="1:15" ht="12.75" hidden="1" x14ac:dyDescent="0.2">
      <c r="A205" s="124"/>
      <c r="B205" s="941"/>
      <c r="C205" s="942"/>
      <c r="D205" s="943"/>
      <c r="E205" s="37"/>
      <c r="F205" s="37"/>
      <c r="G205" s="37"/>
      <c r="H205" s="53"/>
      <c r="I205" s="53"/>
      <c r="J205" s="53"/>
      <c r="K205" s="53"/>
      <c r="L205" s="14"/>
      <c r="M205" s="54"/>
    </row>
    <row r="206" spans="1:15" ht="12.75" hidden="1" x14ac:dyDescent="0.2">
      <c r="A206" s="124"/>
      <c r="B206" s="941"/>
      <c r="C206" s="942"/>
      <c r="D206" s="943"/>
      <c r="E206" s="37"/>
      <c r="F206" s="37"/>
      <c r="G206" s="37"/>
      <c r="H206" s="53"/>
    </row>
    <row r="207" spans="1:15" ht="12.75" hidden="1" x14ac:dyDescent="0.2">
      <c r="A207" s="124"/>
      <c r="B207" s="941"/>
      <c r="C207" s="942"/>
      <c r="D207" s="943"/>
      <c r="E207" s="37"/>
      <c r="F207" s="37"/>
      <c r="G207" s="37"/>
      <c r="H207" s="53"/>
      <c r="I207" s="252"/>
      <c r="J207" s="1002"/>
      <c r="K207" s="1003"/>
      <c r="L207" s="1004"/>
      <c r="M207" s="129"/>
      <c r="N207" s="129"/>
      <c r="O207" s="129"/>
    </row>
    <row r="208" spans="1:15" ht="12.75" hidden="1" x14ac:dyDescent="0.2">
      <c r="A208" s="124"/>
      <c r="B208" s="941"/>
      <c r="C208" s="942"/>
      <c r="D208" s="943"/>
      <c r="E208" s="37"/>
      <c r="F208" s="37"/>
      <c r="G208" s="37"/>
      <c r="H208" s="53"/>
      <c r="I208" s="318"/>
      <c r="J208" s="1002"/>
      <c r="K208" s="1003"/>
      <c r="L208" s="1004"/>
      <c r="M208" s="128"/>
      <c r="N208" s="128"/>
      <c r="O208" s="132"/>
    </row>
    <row r="209" spans="1:15" ht="12.75" hidden="1" x14ac:dyDescent="0.2">
      <c r="A209" s="124"/>
      <c r="B209" s="941"/>
      <c r="C209" s="942"/>
      <c r="D209" s="943"/>
      <c r="E209" s="37"/>
      <c r="F209" s="37"/>
      <c r="G209" s="37"/>
      <c r="H209" s="53"/>
      <c r="I209" s="315"/>
      <c r="J209" s="1002"/>
      <c r="K209" s="1003"/>
      <c r="L209" s="1004"/>
      <c r="M209" s="128"/>
      <c r="N209" s="128"/>
      <c r="O209" s="132"/>
    </row>
    <row r="210" spans="1:15" ht="12.75" hidden="1" x14ac:dyDescent="0.2">
      <c r="A210" s="124"/>
      <c r="B210" s="941"/>
      <c r="C210" s="942"/>
      <c r="D210" s="943"/>
      <c r="E210" s="37"/>
      <c r="F210" s="37"/>
      <c r="G210" s="37"/>
      <c r="H210" s="53"/>
      <c r="I210" s="315"/>
      <c r="J210" s="1002"/>
      <c r="K210" s="1003"/>
      <c r="L210" s="1004"/>
      <c r="M210" s="128"/>
      <c r="N210" s="128"/>
      <c r="O210" s="132"/>
    </row>
    <row r="211" spans="1:15" ht="12.75" hidden="1" x14ac:dyDescent="0.2">
      <c r="A211" s="124"/>
      <c r="B211" s="941"/>
      <c r="C211" s="942"/>
      <c r="D211" s="943"/>
      <c r="E211" s="37"/>
      <c r="F211" s="37"/>
      <c r="G211" s="37"/>
      <c r="H211" s="53"/>
      <c r="I211" s="315"/>
      <c r="J211" s="998"/>
      <c r="K211" s="998"/>
      <c r="L211" s="998"/>
      <c r="M211" s="344" t="str">
        <f>IF(SUM(M208:M210)=M207,"OK","STOP")</f>
        <v>OK</v>
      </c>
      <c r="N211" s="344" t="str">
        <f>IF(SUM(N208:N210)=N207,"OK","STOP")</f>
        <v>OK</v>
      </c>
      <c r="O211" s="344" t="str">
        <f>IF(SUM(O208:O210)=O207,"OK","STOP")</f>
        <v>OK</v>
      </c>
    </row>
    <row r="212" spans="1:15" ht="12.75" hidden="1" x14ac:dyDescent="0.2">
      <c r="A212" s="124"/>
      <c r="B212" s="941"/>
      <c r="C212" s="942"/>
      <c r="D212" s="943"/>
      <c r="E212" s="129"/>
      <c r="F212" s="129"/>
      <c r="G212" s="129"/>
      <c r="H212" s="53"/>
      <c r="I212" s="421" t="str">
        <f>I96</f>
        <v>Shpjegimet teknike</v>
      </c>
      <c r="J212" s="10"/>
      <c r="K212" s="10"/>
      <c r="L212" s="10"/>
      <c r="M212" s="10"/>
      <c r="N212" s="10"/>
      <c r="O212" s="10"/>
    </row>
    <row r="213" spans="1:15" ht="12.75" hidden="1" x14ac:dyDescent="0.2">
      <c r="A213" s="648"/>
      <c r="B213" s="968"/>
      <c r="C213" s="969"/>
      <c r="D213" s="970"/>
      <c r="E213" s="37"/>
      <c r="F213" s="37"/>
      <c r="G213" s="37"/>
      <c r="H213" s="53"/>
      <c r="I213" s="419">
        <f>M186</f>
        <v>0</v>
      </c>
      <c r="J213" s="983"/>
      <c r="K213" s="984"/>
      <c r="L213" s="984"/>
      <c r="M213" s="984"/>
      <c r="N213" s="984"/>
      <c r="O213" s="985"/>
    </row>
    <row r="214" spans="1:15" ht="12.75" hidden="1" x14ac:dyDescent="0.2">
      <c r="A214" s="124"/>
      <c r="B214" s="971"/>
      <c r="C214" s="972"/>
      <c r="D214" s="973"/>
      <c r="E214" s="37"/>
      <c r="F214" s="37"/>
      <c r="G214" s="37"/>
      <c r="H214" s="53"/>
      <c r="I214" s="420"/>
      <c r="J214" s="986"/>
      <c r="K214" s="987"/>
      <c r="L214" s="987"/>
      <c r="M214" s="987"/>
      <c r="N214" s="987"/>
      <c r="O214" s="988"/>
    </row>
    <row r="215" spans="1:15" ht="12.75" hidden="1" x14ac:dyDescent="0.2">
      <c r="A215" s="252"/>
      <c r="B215" s="941"/>
      <c r="C215" s="942"/>
      <c r="D215" s="311"/>
      <c r="E215" s="308"/>
      <c r="F215" s="308"/>
      <c r="G215" s="308"/>
      <c r="H215" s="53"/>
      <c r="I215" s="419">
        <f>N186</f>
        <v>0</v>
      </c>
      <c r="J215" s="983"/>
      <c r="K215" s="984"/>
      <c r="L215" s="984"/>
      <c r="M215" s="984"/>
      <c r="N215" s="984"/>
      <c r="O215" s="985"/>
    </row>
    <row r="216" spans="1:15" ht="12.75" hidden="1" x14ac:dyDescent="0.2">
      <c r="A216" s="124"/>
      <c r="B216" s="974"/>
      <c r="C216" s="975"/>
      <c r="D216" s="976"/>
      <c r="E216" s="129"/>
      <c r="F216" s="129"/>
      <c r="G216" s="129"/>
      <c r="H216" s="53"/>
      <c r="I216" s="420"/>
      <c r="J216" s="989"/>
      <c r="K216" s="990"/>
      <c r="L216" s="990"/>
      <c r="M216" s="990"/>
      <c r="N216" s="990"/>
      <c r="O216" s="991"/>
    </row>
    <row r="217" spans="1:15" ht="12.75" hidden="1" x14ac:dyDescent="0.2">
      <c r="A217" s="125"/>
      <c r="B217" s="210"/>
      <c r="C217" s="126"/>
      <c r="D217" s="126"/>
      <c r="E217" s="10"/>
      <c r="F217" s="10"/>
      <c r="G217" s="133"/>
      <c r="H217" s="53"/>
      <c r="I217" s="419">
        <f>O186</f>
        <v>0</v>
      </c>
      <c r="J217" s="983"/>
      <c r="K217" s="984"/>
      <c r="L217" s="984"/>
      <c r="M217" s="984"/>
      <c r="N217" s="984"/>
      <c r="O217" s="985"/>
    </row>
    <row r="218" spans="1:15" ht="12.75" hidden="1" x14ac:dyDescent="0.2">
      <c r="A218" s="137"/>
      <c r="B218" s="34"/>
      <c r="C218" s="34"/>
      <c r="D218" s="34"/>
      <c r="E218" s="129"/>
      <c r="F218" s="129"/>
      <c r="G218" s="129"/>
      <c r="H218" s="53"/>
      <c r="I218" s="420"/>
      <c r="J218" s="989"/>
      <c r="K218" s="990"/>
      <c r="L218" s="990"/>
      <c r="M218" s="990"/>
      <c r="N218" s="990"/>
      <c r="O218" s="991"/>
    </row>
    <row r="219" spans="1:15" ht="17.25" hidden="1" customHeight="1" x14ac:dyDescent="0.2"/>
    <row r="220" spans="1:15" ht="17.25" hidden="1" customHeight="1" x14ac:dyDescent="0.2"/>
    <row r="221" spans="1:15" ht="17.25" hidden="1" customHeight="1" x14ac:dyDescent="0.2">
      <c r="A221" s="213"/>
      <c r="B221" s="937"/>
      <c r="C221" s="937"/>
      <c r="D221" s="937"/>
      <c r="E221" s="937"/>
      <c r="F221" s="937"/>
      <c r="G221" s="937"/>
      <c r="H221" s="937"/>
      <c r="I221" s="937"/>
      <c r="J221" s="937"/>
      <c r="K221" s="937"/>
      <c r="L221" s="937"/>
      <c r="M221" s="937"/>
      <c r="N221" s="937"/>
      <c r="O221" s="937"/>
    </row>
    <row r="222" spans="1:15" ht="17.25" hidden="1" customHeight="1" x14ac:dyDescent="0.2">
      <c r="A222" s="276"/>
      <c r="B222" s="937"/>
      <c r="C222" s="937"/>
      <c r="D222" s="937"/>
      <c r="E222" s="937"/>
      <c r="F222" s="937"/>
      <c r="G222" s="937"/>
      <c r="H222" s="937"/>
      <c r="I222" s="937"/>
      <c r="J222" s="937"/>
      <c r="K222" s="937"/>
      <c r="L222" s="937"/>
      <c r="M222" s="937"/>
      <c r="N222" s="937"/>
      <c r="O222" s="937"/>
    </row>
    <row r="223" spans="1:15" ht="21.75" hidden="1" customHeight="1" x14ac:dyDescent="0.2">
      <c r="A223" s="933"/>
      <c r="B223" s="934"/>
      <c r="C223" s="934"/>
      <c r="D223" s="934"/>
      <c r="E223" s="934"/>
      <c r="F223" s="934"/>
      <c r="G223" s="954"/>
      <c r="H223" s="131"/>
      <c r="I223" s="955"/>
      <c r="J223" s="934"/>
      <c r="K223" s="934"/>
      <c r="L223" s="934"/>
      <c r="M223" s="934"/>
      <c r="N223" s="934"/>
      <c r="O223" s="954"/>
    </row>
    <row r="224" spans="1:15" ht="18.75" hidden="1" customHeight="1" x14ac:dyDescent="0.2">
      <c r="A224" s="211"/>
      <c r="B224" s="417"/>
      <c r="C224" s="417"/>
      <c r="D224" s="417"/>
      <c r="E224" s="251"/>
      <c r="F224" s="251"/>
      <c r="G224" s="251"/>
      <c r="H224" s="212"/>
      <c r="I224" s="414"/>
      <c r="J224" s="417"/>
      <c r="K224" s="417"/>
      <c r="L224" s="417"/>
      <c r="M224" s="251"/>
      <c r="N224" s="251"/>
      <c r="O224" s="251"/>
    </row>
    <row r="225" spans="1:15" ht="12.75" hidden="1" x14ac:dyDescent="0.2">
      <c r="A225" s="434"/>
      <c r="B225" s="209"/>
      <c r="C225" s="422"/>
      <c r="D225" s="321"/>
      <c r="E225" s="8"/>
      <c r="F225" s="8"/>
      <c r="G225" s="435"/>
      <c r="H225" s="131"/>
      <c r="I225" s="423"/>
      <c r="J225" s="349"/>
      <c r="K225" s="349"/>
      <c r="L225" s="349"/>
      <c r="M225" s="349"/>
      <c r="N225" s="349"/>
      <c r="O225" s="350"/>
    </row>
    <row r="226" spans="1:15" ht="12.75" hidden="1" x14ac:dyDescent="0.2">
      <c r="A226" s="137"/>
      <c r="B226" s="34"/>
      <c r="C226" s="34"/>
      <c r="D226" s="34"/>
      <c r="E226" s="37"/>
      <c r="F226" s="37"/>
      <c r="G226" s="37"/>
      <c r="H226" s="131"/>
      <c r="I226" s="938"/>
      <c r="J226" s="939"/>
      <c r="K226" s="939"/>
      <c r="L226" s="939"/>
      <c r="M226" s="939"/>
      <c r="N226" s="939"/>
      <c r="O226" s="940"/>
    </row>
    <row r="227" spans="1:15" ht="12.75" hidden="1" x14ac:dyDescent="0.2">
      <c r="A227" s="125"/>
      <c r="B227" s="210"/>
      <c r="C227" s="126"/>
      <c r="D227" s="126"/>
      <c r="E227" s="10"/>
      <c r="F227" s="10"/>
      <c r="G227" s="133"/>
      <c r="H227" s="10"/>
      <c r="I227" s="137"/>
      <c r="J227" s="35"/>
      <c r="K227" s="35"/>
      <c r="L227" s="35"/>
      <c r="M227" s="37"/>
      <c r="N227" s="37"/>
      <c r="O227" s="37"/>
    </row>
    <row r="228" spans="1:15" ht="12.75" hidden="1" x14ac:dyDescent="0.2">
      <c r="A228" s="944"/>
      <c r="B228" s="945"/>
      <c r="C228" s="945"/>
      <c r="D228" s="945"/>
      <c r="E228" s="945"/>
      <c r="F228" s="945"/>
      <c r="G228" s="946"/>
      <c r="H228" s="10"/>
    </row>
    <row r="229" spans="1:15" ht="12.75" hidden="1" x14ac:dyDescent="0.2">
      <c r="A229" s="938"/>
      <c r="B229" s="939"/>
      <c r="C229" s="939"/>
      <c r="D229" s="939"/>
      <c r="E229" s="939"/>
      <c r="F229" s="939"/>
      <c r="G229" s="940"/>
      <c r="H229" s="31"/>
      <c r="I229" s="938"/>
      <c r="J229" s="939"/>
      <c r="K229" s="939"/>
      <c r="L229" s="939"/>
      <c r="M229" s="939"/>
      <c r="N229" s="939"/>
      <c r="O229" s="940"/>
    </row>
    <row r="230" spans="1:15" ht="12.75" hidden="1" x14ac:dyDescent="0.2">
      <c r="A230" s="124"/>
      <c r="B230" s="941"/>
      <c r="C230" s="942"/>
      <c r="D230" s="943"/>
      <c r="E230" s="37"/>
      <c r="F230" s="37"/>
      <c r="G230" s="37"/>
      <c r="H230" s="31"/>
      <c r="I230" s="390"/>
      <c r="J230" s="387"/>
      <c r="K230" s="389"/>
      <c r="L230" s="388"/>
      <c r="M230" s="128"/>
      <c r="N230" s="128"/>
      <c r="O230" s="132"/>
    </row>
    <row r="231" spans="1:15" ht="12.75" hidden="1" x14ac:dyDescent="0.2">
      <c r="A231" s="124"/>
      <c r="B231" s="941"/>
      <c r="C231" s="942"/>
      <c r="D231" s="943"/>
      <c r="E231" s="37"/>
      <c r="F231" s="37"/>
      <c r="G231" s="37"/>
      <c r="H231" s="31"/>
      <c r="I231" s="390"/>
      <c r="J231" s="387"/>
      <c r="K231" s="389"/>
      <c r="L231" s="388"/>
      <c r="M231" s="128"/>
      <c r="N231" s="128"/>
      <c r="O231" s="132"/>
    </row>
    <row r="232" spans="1:15" ht="12.75" hidden="1" x14ac:dyDescent="0.2">
      <c r="A232" s="124"/>
      <c r="B232" s="941"/>
      <c r="C232" s="942"/>
      <c r="D232" s="943"/>
      <c r="E232" s="37"/>
      <c r="F232" s="37"/>
      <c r="G232" s="37"/>
      <c r="H232" s="53"/>
      <c r="I232" s="390"/>
      <c r="J232" s="387"/>
      <c r="K232" s="389"/>
      <c r="L232" s="388"/>
      <c r="M232" s="302"/>
      <c r="N232" s="548"/>
      <c r="O232" s="550"/>
    </row>
    <row r="233" spans="1:15" ht="12.75" hidden="1" x14ac:dyDescent="0.2">
      <c r="A233" s="124"/>
      <c r="B233" s="941"/>
      <c r="C233" s="942"/>
      <c r="D233" s="943"/>
      <c r="E233" s="37"/>
      <c r="F233" s="37"/>
      <c r="G233" s="37"/>
      <c r="H233" s="8"/>
      <c r="I233" s="390"/>
      <c r="J233" s="387"/>
      <c r="K233" s="389"/>
      <c r="L233" s="388"/>
      <c r="M233" s="128"/>
      <c r="N233" s="128"/>
      <c r="O233" s="132"/>
    </row>
    <row r="234" spans="1:15" ht="12.75" hidden="1" x14ac:dyDescent="0.2">
      <c r="A234" s="124"/>
      <c r="B234" s="941"/>
      <c r="C234" s="942"/>
      <c r="D234" s="943"/>
      <c r="E234" s="37"/>
      <c r="F234" s="37"/>
      <c r="G234" s="37"/>
      <c r="H234" s="53"/>
      <c r="I234" s="390"/>
      <c r="J234" s="35"/>
      <c r="K234" s="35"/>
      <c r="L234" s="35"/>
      <c r="M234" s="129"/>
      <c r="N234" s="129"/>
      <c r="O234" s="129"/>
    </row>
    <row r="235" spans="1:15" ht="12.75" hidden="1" x14ac:dyDescent="0.2">
      <c r="A235" s="124"/>
      <c r="B235" s="941"/>
      <c r="C235" s="942"/>
      <c r="D235" s="943"/>
      <c r="E235" s="37"/>
      <c r="F235" s="37"/>
      <c r="G235" s="37"/>
      <c r="H235" s="53"/>
    </row>
    <row r="236" spans="1:15" ht="12.75" hidden="1" x14ac:dyDescent="0.2">
      <c r="A236" s="124"/>
      <c r="B236" s="941"/>
      <c r="C236" s="942"/>
      <c r="D236" s="943"/>
      <c r="E236" s="37"/>
      <c r="F236" s="37"/>
      <c r="G236" s="37"/>
      <c r="H236" s="53"/>
      <c r="I236" s="137"/>
      <c r="J236" s="34"/>
      <c r="K236" s="34"/>
      <c r="L236" s="34"/>
      <c r="M236" s="129"/>
      <c r="N236" s="129"/>
      <c r="O236" s="129"/>
    </row>
    <row r="237" spans="1:15" ht="12.75" hidden="1" x14ac:dyDescent="0.2">
      <c r="A237" s="124"/>
      <c r="B237" s="941"/>
      <c r="C237" s="942"/>
      <c r="D237" s="943"/>
      <c r="E237" s="37"/>
      <c r="F237" s="37"/>
      <c r="G237" s="37"/>
      <c r="H237" s="53"/>
    </row>
    <row r="238" spans="1:15" ht="12.75" hidden="1" x14ac:dyDescent="0.2">
      <c r="A238" s="124"/>
      <c r="B238" s="941"/>
      <c r="C238" s="942"/>
      <c r="D238" s="943"/>
      <c r="E238" s="37"/>
      <c r="F238" s="37"/>
      <c r="G238" s="37"/>
      <c r="H238" s="53"/>
    </row>
    <row r="239" spans="1:15" ht="12.75" hidden="1" x14ac:dyDescent="0.2">
      <c r="A239" s="124"/>
      <c r="B239" s="941"/>
      <c r="C239" s="942"/>
      <c r="D239" s="943"/>
      <c r="E239" s="37"/>
      <c r="F239" s="37"/>
      <c r="G239" s="37"/>
      <c r="H239" s="53"/>
    </row>
    <row r="240" spans="1:15" ht="12.75" hidden="1" x14ac:dyDescent="0.2">
      <c r="A240" s="124"/>
      <c r="B240" s="941"/>
      <c r="C240" s="942"/>
      <c r="D240" s="943"/>
      <c r="E240" s="37"/>
      <c r="F240" s="37"/>
      <c r="G240" s="37"/>
      <c r="H240" s="53"/>
      <c r="I240" s="947"/>
      <c r="J240" s="948"/>
      <c r="K240" s="948"/>
      <c r="L240" s="948"/>
      <c r="M240" s="948"/>
      <c r="N240" s="948"/>
      <c r="O240" s="949"/>
    </row>
    <row r="241" spans="1:15" ht="12.75" hidden="1" customHeight="1" x14ac:dyDescent="0.2">
      <c r="A241" s="306"/>
      <c r="B241" s="941"/>
      <c r="C241" s="942"/>
      <c r="D241" s="943"/>
      <c r="E241" s="129"/>
      <c r="F241" s="129"/>
      <c r="G241" s="129"/>
      <c r="H241" s="53"/>
      <c r="I241" s="950"/>
      <c r="J241" s="951"/>
      <c r="K241" s="951"/>
      <c r="L241" s="951"/>
      <c r="M241" s="951"/>
      <c r="N241" s="951"/>
      <c r="O241" s="952"/>
    </row>
    <row r="242" spans="1:15" ht="12.75" hidden="1" x14ac:dyDescent="0.2">
      <c r="A242" s="938"/>
      <c r="B242" s="939"/>
      <c r="C242" s="939"/>
      <c r="D242" s="939"/>
      <c r="E242" s="939"/>
      <c r="F242" s="939"/>
      <c r="G242" s="940"/>
      <c r="H242" s="53"/>
      <c r="I242" s="17"/>
      <c r="J242" s="18"/>
      <c r="K242" s="18"/>
      <c r="L242" s="18"/>
      <c r="M242" s="18"/>
      <c r="N242" s="18"/>
      <c r="O242" s="18"/>
    </row>
    <row r="243" spans="1:15" ht="12.75" hidden="1" x14ac:dyDescent="0.2">
      <c r="A243" s="124"/>
      <c r="B243" s="941"/>
      <c r="C243" s="942"/>
      <c r="D243" s="943"/>
      <c r="E243" s="37"/>
      <c r="F243" s="37"/>
      <c r="G243" s="37"/>
      <c r="H243" s="53"/>
      <c r="I243" s="53"/>
      <c r="J243" s="53"/>
      <c r="K243" s="53"/>
      <c r="L243" s="14"/>
      <c r="M243" s="54"/>
    </row>
    <row r="244" spans="1:15" ht="12.75" hidden="1" x14ac:dyDescent="0.2">
      <c r="A244" s="124"/>
      <c r="B244" s="941"/>
      <c r="C244" s="942"/>
      <c r="D244" s="943"/>
      <c r="E244" s="37"/>
      <c r="F244" s="37"/>
      <c r="G244" s="37"/>
      <c r="H244" s="53"/>
    </row>
    <row r="245" spans="1:15" ht="12.75" hidden="1" x14ac:dyDescent="0.2">
      <c r="A245" s="124"/>
      <c r="B245" s="941"/>
      <c r="C245" s="942"/>
      <c r="D245" s="943"/>
      <c r="E245" s="37"/>
      <c r="F245" s="37"/>
      <c r="G245" s="37"/>
      <c r="H245" s="53"/>
      <c r="I245" s="252"/>
      <c r="J245" s="1002"/>
      <c r="K245" s="1003"/>
      <c r="L245" s="1004"/>
      <c r="M245" s="129"/>
      <c r="N245" s="129"/>
      <c r="O245" s="129"/>
    </row>
    <row r="246" spans="1:15" ht="12.75" hidden="1" x14ac:dyDescent="0.2">
      <c r="A246" s="124"/>
      <c r="B246" s="941"/>
      <c r="C246" s="942"/>
      <c r="D246" s="943"/>
      <c r="E246" s="37"/>
      <c r="F246" s="37"/>
      <c r="G246" s="37"/>
      <c r="H246" s="53"/>
      <c r="I246" s="318"/>
      <c r="J246" s="1002"/>
      <c r="K246" s="1003"/>
      <c r="L246" s="1004"/>
      <c r="M246" s="128"/>
      <c r="N246" s="128"/>
      <c r="O246" s="132"/>
    </row>
    <row r="247" spans="1:15" ht="12.75" hidden="1" x14ac:dyDescent="0.2">
      <c r="A247" s="124"/>
      <c r="B247" s="941"/>
      <c r="C247" s="942"/>
      <c r="D247" s="943"/>
      <c r="E247" s="37"/>
      <c r="F247" s="37"/>
      <c r="G247" s="37"/>
      <c r="H247" s="53"/>
      <c r="I247" s="315"/>
      <c r="J247" s="1002"/>
      <c r="K247" s="1003"/>
      <c r="L247" s="1004"/>
      <c r="M247" s="128"/>
      <c r="N247" s="128"/>
      <c r="O247" s="132"/>
    </row>
    <row r="248" spans="1:15" ht="12.75" hidden="1" x14ac:dyDescent="0.2">
      <c r="A248" s="124"/>
      <c r="B248" s="941"/>
      <c r="C248" s="942"/>
      <c r="D248" s="943"/>
      <c r="E248" s="37"/>
      <c r="F248" s="37"/>
      <c r="G248" s="37"/>
      <c r="H248" s="53"/>
      <c r="I248" s="315"/>
      <c r="J248" s="1002"/>
      <c r="K248" s="1003"/>
      <c r="L248" s="1004"/>
      <c r="M248" s="128"/>
      <c r="N248" s="128"/>
      <c r="O248" s="132"/>
    </row>
    <row r="249" spans="1:15" ht="12.75" hidden="1" x14ac:dyDescent="0.2">
      <c r="A249" s="124"/>
      <c r="B249" s="941"/>
      <c r="C249" s="942"/>
      <c r="D249" s="943"/>
      <c r="E249" s="37"/>
      <c r="F249" s="37"/>
      <c r="G249" s="37"/>
      <c r="H249" s="53"/>
      <c r="I249" s="315"/>
      <c r="J249" s="998"/>
      <c r="K249" s="998"/>
      <c r="L249" s="998"/>
      <c r="M249" s="344" t="str">
        <f>IF(SUM(M246:M248)=M245,"OK","STOP")</f>
        <v>OK</v>
      </c>
      <c r="N249" s="344" t="str">
        <f>IF(SUM(N246:N248)=N245,"OK","STOP")</f>
        <v>OK</v>
      </c>
      <c r="O249" s="344" t="str">
        <f>IF(SUM(O246:O248)=O245,"OK","STOP")</f>
        <v>OK</v>
      </c>
    </row>
    <row r="250" spans="1:15" ht="12.75" hidden="1" x14ac:dyDescent="0.2">
      <c r="A250" s="124"/>
      <c r="B250" s="941"/>
      <c r="C250" s="942"/>
      <c r="D250" s="943"/>
      <c r="E250" s="129"/>
      <c r="F250" s="129"/>
      <c r="G250" s="129"/>
      <c r="H250" s="53"/>
      <c r="I250" s="421" t="str">
        <f>I212</f>
        <v>Shpjegimet teknike</v>
      </c>
      <c r="J250" s="10"/>
      <c r="K250" s="10"/>
      <c r="L250" s="10"/>
      <c r="M250" s="10"/>
      <c r="N250" s="10"/>
      <c r="O250" s="10"/>
    </row>
    <row r="251" spans="1:15" ht="12.75" hidden="1" x14ac:dyDescent="0.2">
      <c r="A251" s="124"/>
      <c r="B251" s="941"/>
      <c r="C251" s="942"/>
      <c r="D251" s="943"/>
      <c r="E251" s="37"/>
      <c r="F251" s="37"/>
      <c r="G251" s="37"/>
      <c r="H251" s="53"/>
      <c r="I251" s="419">
        <f>M224</f>
        <v>0</v>
      </c>
      <c r="J251" s="983"/>
      <c r="K251" s="984"/>
      <c r="L251" s="984"/>
      <c r="M251" s="984"/>
      <c r="N251" s="984"/>
      <c r="O251" s="985"/>
    </row>
    <row r="252" spans="1:15" ht="12.75" hidden="1" x14ac:dyDescent="0.2">
      <c r="A252" s="124"/>
      <c r="B252" s="971"/>
      <c r="C252" s="972"/>
      <c r="D252" s="973"/>
      <c r="E252" s="37"/>
      <c r="F252" s="37"/>
      <c r="G252" s="37"/>
      <c r="H252" s="53"/>
      <c r="I252" s="420"/>
      <c r="J252" s="986"/>
      <c r="K252" s="987"/>
      <c r="L252" s="987"/>
      <c r="M252" s="987"/>
      <c r="N252" s="987"/>
      <c r="O252" s="988"/>
    </row>
    <row r="253" spans="1:15" ht="12.75" hidden="1" x14ac:dyDescent="0.2">
      <c r="A253" s="252"/>
      <c r="B253" s="941"/>
      <c r="C253" s="942"/>
      <c r="D253" s="311"/>
      <c r="E253" s="308"/>
      <c r="F253" s="308"/>
      <c r="G253" s="308"/>
      <c r="H253" s="53"/>
      <c r="I253" s="419">
        <f>N224</f>
        <v>0</v>
      </c>
      <c r="J253" s="983"/>
      <c r="K253" s="984"/>
      <c r="L253" s="984"/>
      <c r="M253" s="984"/>
      <c r="N253" s="984"/>
      <c r="O253" s="985"/>
    </row>
    <row r="254" spans="1:15" ht="12.75" hidden="1" x14ac:dyDescent="0.2">
      <c r="A254" s="124"/>
      <c r="B254" s="974"/>
      <c r="C254" s="975"/>
      <c r="D254" s="976"/>
      <c r="E254" s="129"/>
      <c r="F254" s="129"/>
      <c r="G254" s="129"/>
      <c r="H254" s="53"/>
      <c r="I254" s="420"/>
      <c r="J254" s="989"/>
      <c r="K254" s="990"/>
      <c r="L254" s="990"/>
      <c r="M254" s="990"/>
      <c r="N254" s="990"/>
      <c r="O254" s="991"/>
    </row>
    <row r="255" spans="1:15" ht="12.75" hidden="1" x14ac:dyDescent="0.2">
      <c r="A255" s="125"/>
      <c r="B255" s="210"/>
      <c r="C255" s="126"/>
      <c r="D255" s="126"/>
      <c r="E255" s="10"/>
      <c r="F255" s="10"/>
      <c r="G255" s="133"/>
      <c r="H255" s="53"/>
      <c r="I255" s="419">
        <f>O224</f>
        <v>0</v>
      </c>
      <c r="J255" s="983"/>
      <c r="K255" s="984"/>
      <c r="L255" s="984"/>
      <c r="M255" s="984"/>
      <c r="N255" s="984"/>
      <c r="O255" s="985"/>
    </row>
    <row r="256" spans="1:15" ht="12.75" hidden="1" x14ac:dyDescent="0.2">
      <c r="A256" s="137"/>
      <c r="B256" s="34"/>
      <c r="C256" s="34"/>
      <c r="D256" s="34"/>
      <c r="E256" s="129"/>
      <c r="F256" s="129"/>
      <c r="G256" s="129"/>
      <c r="H256" s="53"/>
      <c r="I256" s="420"/>
      <c r="J256" s="989"/>
      <c r="K256" s="990"/>
      <c r="L256" s="990"/>
      <c r="M256" s="990"/>
      <c r="N256" s="990"/>
      <c r="O256" s="991"/>
    </row>
    <row r="257" spans="1:15" ht="17.25" hidden="1" customHeight="1" x14ac:dyDescent="0.2"/>
    <row r="258" spans="1:15" ht="17.25" hidden="1" customHeight="1" x14ac:dyDescent="0.2"/>
    <row r="259" spans="1:15" ht="17.25" hidden="1" customHeight="1" x14ac:dyDescent="0.2">
      <c r="A259" s="213"/>
      <c r="B259" s="937"/>
      <c r="C259" s="937"/>
      <c r="D259" s="937"/>
      <c r="E259" s="937"/>
      <c r="F259" s="937"/>
      <c r="G259" s="937"/>
      <c r="H259" s="937"/>
      <c r="I259" s="937"/>
      <c r="J259" s="937"/>
      <c r="K259" s="937"/>
      <c r="L259" s="937"/>
      <c r="M259" s="937"/>
      <c r="N259" s="937"/>
      <c r="O259" s="937"/>
    </row>
    <row r="260" spans="1:15" ht="17.25" hidden="1" customHeight="1" x14ac:dyDescent="0.2">
      <c r="A260" s="276"/>
      <c r="B260" s="937"/>
      <c r="C260" s="937"/>
      <c r="D260" s="937"/>
      <c r="E260" s="937"/>
      <c r="F260" s="937"/>
      <c r="G260" s="937"/>
      <c r="H260" s="937"/>
      <c r="I260" s="937"/>
      <c r="J260" s="937"/>
      <c r="K260" s="937"/>
      <c r="L260" s="937"/>
      <c r="M260" s="937"/>
      <c r="N260" s="937"/>
      <c r="O260" s="937"/>
    </row>
    <row r="261" spans="1:15" ht="22.5" hidden="1" customHeight="1" x14ac:dyDescent="0.2">
      <c r="A261" s="933"/>
      <c r="B261" s="934"/>
      <c r="C261" s="934"/>
      <c r="D261" s="934"/>
      <c r="E261" s="934"/>
      <c r="F261" s="934"/>
      <c r="G261" s="954"/>
      <c r="H261" s="131"/>
      <c r="I261" s="955"/>
      <c r="J261" s="934"/>
      <c r="K261" s="934"/>
      <c r="L261" s="934"/>
      <c r="M261" s="934"/>
      <c r="N261" s="934"/>
      <c r="O261" s="954"/>
    </row>
    <row r="262" spans="1:15" ht="20.25" hidden="1" customHeight="1" x14ac:dyDescent="0.2">
      <c r="A262" s="211"/>
      <c r="B262" s="249"/>
      <c r="C262" s="249"/>
      <c r="D262" s="249"/>
      <c r="E262" s="250"/>
      <c r="F262" s="250"/>
      <c r="G262" s="250"/>
      <c r="H262" s="212"/>
      <c r="I262" s="307"/>
      <c r="J262" s="249"/>
      <c r="K262" s="249"/>
      <c r="L262" s="249"/>
      <c r="M262" s="250"/>
      <c r="N262" s="250"/>
      <c r="O262" s="250"/>
    </row>
    <row r="263" spans="1:15" ht="12.75" hidden="1" x14ac:dyDescent="0.2">
      <c r="A263" s="125"/>
      <c r="B263" s="210"/>
      <c r="C263" s="126"/>
      <c r="D263" s="126"/>
      <c r="E263" s="10"/>
      <c r="F263" s="10"/>
      <c r="G263" s="133"/>
      <c r="H263" s="131"/>
    </row>
    <row r="264" spans="1:15" ht="12.75" hidden="1" x14ac:dyDescent="0.2">
      <c r="A264" s="137"/>
      <c r="B264" s="34"/>
      <c r="C264" s="34"/>
      <c r="D264" s="34"/>
      <c r="E264" s="37"/>
      <c r="F264" s="37"/>
      <c r="G264" s="37"/>
      <c r="H264" s="131"/>
      <c r="I264" s="938"/>
      <c r="J264" s="939"/>
      <c r="K264" s="939"/>
      <c r="L264" s="939"/>
      <c r="M264" s="939"/>
      <c r="N264" s="939"/>
      <c r="O264" s="940"/>
    </row>
    <row r="265" spans="1:15" ht="12.75" hidden="1" x14ac:dyDescent="0.2">
      <c r="A265" s="125"/>
      <c r="B265" s="210"/>
      <c r="C265" s="126"/>
      <c r="D265" s="126"/>
      <c r="E265" s="10"/>
      <c r="F265" s="10"/>
      <c r="G265" s="133"/>
      <c r="H265" s="10"/>
      <c r="I265" s="137"/>
      <c r="J265" s="35"/>
      <c r="K265" s="35"/>
      <c r="L265" s="35"/>
      <c r="M265" s="37"/>
      <c r="N265" s="37"/>
      <c r="O265" s="37"/>
    </row>
    <row r="266" spans="1:15" ht="12.75" hidden="1" x14ac:dyDescent="0.2">
      <c r="A266" s="1005"/>
      <c r="B266" s="1006"/>
      <c r="C266" s="1006"/>
      <c r="D266" s="1006"/>
      <c r="E266" s="1006"/>
      <c r="F266" s="1006"/>
      <c r="G266" s="1007"/>
      <c r="H266" s="10"/>
    </row>
    <row r="267" spans="1:15" ht="12.75" hidden="1" x14ac:dyDescent="0.2">
      <c r="A267" s="938"/>
      <c r="B267" s="939"/>
      <c r="C267" s="939"/>
      <c r="D267" s="939"/>
      <c r="E267" s="939"/>
      <c r="F267" s="939"/>
      <c r="G267" s="940"/>
      <c r="H267" s="31"/>
      <c r="I267" s="384"/>
      <c r="J267" s="385"/>
      <c r="K267" s="385"/>
      <c r="L267" s="385"/>
      <c r="M267" s="385"/>
      <c r="N267" s="385"/>
      <c r="O267" s="386"/>
    </row>
    <row r="268" spans="1:15" ht="12.75" hidden="1" x14ac:dyDescent="0.2">
      <c r="A268" s="124"/>
      <c r="B268" s="941"/>
      <c r="C268" s="942"/>
      <c r="D268" s="943"/>
      <c r="E268" s="37"/>
      <c r="F268" s="37"/>
      <c r="G268" s="37"/>
      <c r="H268" s="31"/>
      <c r="I268" s="390"/>
      <c r="J268" s="387"/>
      <c r="K268" s="389"/>
      <c r="L268" s="388"/>
      <c r="M268" s="128"/>
      <c r="N268" s="128"/>
      <c r="O268" s="132"/>
    </row>
    <row r="269" spans="1:15" ht="12.75" hidden="1" x14ac:dyDescent="0.2">
      <c r="A269" s="124"/>
      <c r="B269" s="941"/>
      <c r="C269" s="942"/>
      <c r="D269" s="943"/>
      <c r="E269" s="37"/>
      <c r="F269" s="37"/>
      <c r="G269" s="37"/>
      <c r="H269" s="31"/>
      <c r="I269" s="390"/>
      <c r="J269" s="387"/>
      <c r="K269" s="389"/>
      <c r="L269" s="388"/>
      <c r="M269" s="128"/>
      <c r="N269" s="128"/>
      <c r="O269" s="132"/>
    </row>
    <row r="270" spans="1:15" ht="12.75" hidden="1" x14ac:dyDescent="0.2">
      <c r="A270" s="124"/>
      <c r="B270" s="941"/>
      <c r="C270" s="942"/>
      <c r="D270" s="943"/>
      <c r="E270" s="37"/>
      <c r="F270" s="37"/>
      <c r="G270" s="37"/>
      <c r="H270" s="53"/>
      <c r="I270" s="390"/>
      <c r="J270" s="387"/>
      <c r="K270" s="389"/>
      <c r="L270" s="388"/>
      <c r="M270" s="302"/>
      <c r="N270" s="548"/>
      <c r="O270" s="548"/>
    </row>
    <row r="271" spans="1:15" ht="12.75" hidden="1" x14ac:dyDescent="0.2">
      <c r="A271" s="124"/>
      <c r="B271" s="941"/>
      <c r="C271" s="942"/>
      <c r="D271" s="943"/>
      <c r="E271" s="37"/>
      <c r="F271" s="37"/>
      <c r="G271" s="37"/>
      <c r="H271" s="8"/>
      <c r="I271" s="390"/>
      <c r="J271" s="387"/>
      <c r="K271" s="389"/>
      <c r="L271" s="388"/>
      <c r="M271" s="128"/>
      <c r="N271" s="128"/>
      <c r="O271" s="132"/>
    </row>
    <row r="272" spans="1:15" ht="12.75" hidden="1" x14ac:dyDescent="0.2">
      <c r="A272" s="124"/>
      <c r="B272" s="941"/>
      <c r="C272" s="942"/>
      <c r="D272" s="943"/>
      <c r="E272" s="37"/>
      <c r="F272" s="37"/>
      <c r="G272" s="37"/>
      <c r="H272" s="53"/>
      <c r="I272" s="390"/>
      <c r="J272" s="35"/>
      <c r="K272" s="35"/>
      <c r="L272" s="35"/>
      <c r="M272" s="129"/>
      <c r="N272" s="129"/>
      <c r="O272" s="129"/>
    </row>
    <row r="273" spans="1:15" ht="12.75" hidden="1" x14ac:dyDescent="0.2">
      <c r="A273" s="124"/>
      <c r="B273" s="941"/>
      <c r="C273" s="942"/>
      <c r="D273" s="943"/>
      <c r="E273" s="37"/>
      <c r="F273" s="37"/>
      <c r="G273" s="37"/>
      <c r="H273" s="53"/>
    </row>
    <row r="274" spans="1:15" ht="12.75" hidden="1" x14ac:dyDescent="0.2">
      <c r="A274" s="124"/>
      <c r="B274" s="941"/>
      <c r="C274" s="942"/>
      <c r="D274" s="943"/>
      <c r="E274" s="37"/>
      <c r="F274" s="37"/>
      <c r="G274" s="37"/>
      <c r="H274" s="53"/>
      <c r="I274" s="137"/>
      <c r="J274" s="34"/>
      <c r="K274" s="34"/>
      <c r="L274" s="34"/>
      <c r="M274" s="129"/>
      <c r="N274" s="129"/>
      <c r="O274" s="129"/>
    </row>
    <row r="275" spans="1:15" ht="12.75" hidden="1" x14ac:dyDescent="0.2">
      <c r="A275" s="124"/>
      <c r="B275" s="941"/>
      <c r="C275" s="942"/>
      <c r="D275" s="943"/>
      <c r="E275" s="37"/>
      <c r="F275" s="37"/>
      <c r="G275" s="37"/>
      <c r="H275" s="53"/>
    </row>
    <row r="276" spans="1:15" ht="12.75" hidden="1" x14ac:dyDescent="0.2">
      <c r="A276" s="124"/>
      <c r="B276" s="941"/>
      <c r="C276" s="942"/>
      <c r="D276" s="943"/>
      <c r="E276" s="37"/>
      <c r="F276" s="37"/>
      <c r="G276" s="37"/>
      <c r="H276" s="53"/>
    </row>
    <row r="277" spans="1:15" ht="12.75" hidden="1" x14ac:dyDescent="0.2">
      <c r="A277" s="124"/>
      <c r="B277" s="941"/>
      <c r="C277" s="942"/>
      <c r="D277" s="943"/>
      <c r="E277" s="37"/>
      <c r="F277" s="37"/>
      <c r="G277" s="37"/>
      <c r="H277" s="53"/>
    </row>
    <row r="278" spans="1:15" ht="12.75" hidden="1" x14ac:dyDescent="0.2">
      <c r="A278" s="124"/>
      <c r="B278" s="941"/>
      <c r="C278" s="942"/>
      <c r="D278" s="943"/>
      <c r="E278" s="37"/>
      <c r="F278" s="37"/>
      <c r="G278" s="37"/>
      <c r="H278" s="53"/>
      <c r="I278" s="947"/>
      <c r="J278" s="948"/>
      <c r="K278" s="948"/>
      <c r="L278" s="948"/>
      <c r="M278" s="948"/>
      <c r="N278" s="948"/>
      <c r="O278" s="949"/>
    </row>
    <row r="279" spans="1:15" ht="12.75" hidden="1" customHeight="1" x14ac:dyDescent="0.2">
      <c r="A279" s="306"/>
      <c r="B279" s="941"/>
      <c r="C279" s="942"/>
      <c r="D279" s="943"/>
      <c r="E279" s="129"/>
      <c r="F279" s="129"/>
      <c r="G279" s="129"/>
      <c r="H279" s="53"/>
      <c r="I279" s="950"/>
      <c r="J279" s="951"/>
      <c r="K279" s="951"/>
      <c r="L279" s="951"/>
      <c r="M279" s="951"/>
      <c r="N279" s="951"/>
      <c r="O279" s="952"/>
    </row>
    <row r="280" spans="1:15" ht="12.75" hidden="1" x14ac:dyDescent="0.2">
      <c r="A280" s="938"/>
      <c r="B280" s="939"/>
      <c r="C280" s="939"/>
      <c r="D280" s="939"/>
      <c r="E280" s="939"/>
      <c r="F280" s="939"/>
      <c r="G280" s="940"/>
      <c r="H280" s="53"/>
      <c r="I280" s="17"/>
      <c r="J280" s="18"/>
      <c r="K280" s="18"/>
      <c r="L280" s="18"/>
      <c r="M280" s="18"/>
      <c r="N280" s="18"/>
      <c r="O280" s="18"/>
    </row>
    <row r="281" spans="1:15" ht="12.75" hidden="1" x14ac:dyDescent="0.2">
      <c r="A281" s="124"/>
      <c r="B281" s="941"/>
      <c r="C281" s="942"/>
      <c r="D281" s="943"/>
      <c r="E281" s="37"/>
      <c r="F281" s="37"/>
      <c r="G281" s="37"/>
      <c r="H281" s="53"/>
      <c r="I281" s="53"/>
      <c r="J281" s="53"/>
      <c r="K281" s="53"/>
      <c r="L281" s="14"/>
      <c r="M281" s="54"/>
    </row>
    <row r="282" spans="1:15" ht="12.75" hidden="1" x14ac:dyDescent="0.2">
      <c r="A282" s="124"/>
      <c r="B282" s="941"/>
      <c r="C282" s="942"/>
      <c r="D282" s="943"/>
      <c r="E282" s="37"/>
      <c r="F282" s="37"/>
      <c r="G282" s="37"/>
      <c r="H282" s="53"/>
    </row>
    <row r="283" spans="1:15" ht="12.75" hidden="1" x14ac:dyDescent="0.2">
      <c r="A283" s="124"/>
      <c r="B283" s="941"/>
      <c r="C283" s="942"/>
      <c r="D283" s="943"/>
      <c r="E283" s="37"/>
      <c r="F283" s="37"/>
      <c r="G283" s="37"/>
      <c r="H283" s="53"/>
      <c r="I283" s="252"/>
      <c r="J283" s="1009"/>
      <c r="K283" s="1010"/>
      <c r="L283" s="1011"/>
      <c r="M283" s="129"/>
      <c r="N283" s="129"/>
      <c r="O283" s="129"/>
    </row>
    <row r="284" spans="1:15" ht="12.75" hidden="1" x14ac:dyDescent="0.2">
      <c r="A284" s="124"/>
      <c r="B284" s="941"/>
      <c r="C284" s="942"/>
      <c r="D284" s="943"/>
      <c r="E284" s="37"/>
      <c r="F284" s="37"/>
      <c r="G284" s="37"/>
      <c r="H284" s="53"/>
      <c r="I284" s="318"/>
      <c r="J284" s="1009"/>
      <c r="K284" s="1010"/>
      <c r="L284" s="1011"/>
      <c r="M284" s="128"/>
      <c r="N284" s="128"/>
      <c r="O284" s="132"/>
    </row>
    <row r="285" spans="1:15" ht="12.75" hidden="1" x14ac:dyDescent="0.2">
      <c r="A285" s="124"/>
      <c r="B285" s="941"/>
      <c r="C285" s="942"/>
      <c r="D285" s="943"/>
      <c r="E285" s="37"/>
      <c r="F285" s="37"/>
      <c r="G285" s="37"/>
      <c r="H285" s="53"/>
      <c r="I285" s="315"/>
      <c r="J285" s="1009"/>
      <c r="K285" s="1010"/>
      <c r="L285" s="1011"/>
      <c r="M285" s="128"/>
      <c r="N285" s="128"/>
      <c r="O285" s="132"/>
    </row>
    <row r="286" spans="1:15" ht="12.75" hidden="1" x14ac:dyDescent="0.2">
      <c r="A286" s="124"/>
      <c r="B286" s="941"/>
      <c r="C286" s="942"/>
      <c r="D286" s="943"/>
      <c r="E286" s="37"/>
      <c r="F286" s="37"/>
      <c r="G286" s="37"/>
      <c r="H286" s="53"/>
      <c r="I286" s="315"/>
      <c r="J286" s="1009"/>
      <c r="K286" s="1010"/>
      <c r="L286" s="1011"/>
      <c r="M286" s="128"/>
      <c r="N286" s="128"/>
      <c r="O286" s="132"/>
    </row>
    <row r="287" spans="1:15" ht="12.75" hidden="1" x14ac:dyDescent="0.2">
      <c r="A287" s="124"/>
      <c r="B287" s="941"/>
      <c r="C287" s="942"/>
      <c r="D287" s="943"/>
      <c r="E287" s="37"/>
      <c r="F287" s="37"/>
      <c r="G287" s="37"/>
      <c r="H287" s="53"/>
      <c r="I287" s="315"/>
      <c r="J287" s="998"/>
      <c r="K287" s="998"/>
      <c r="L287" s="998"/>
      <c r="M287" s="344" t="str">
        <f>IF(SUM(M284:M286)=M283,"OK","STOP")</f>
        <v>OK</v>
      </c>
      <c r="N287" s="344" t="str">
        <f>IF(SUM(N284:N286)=N283,"OK","STOP")</f>
        <v>OK</v>
      </c>
      <c r="O287" s="344" t="str">
        <f>IF(SUM(O284:O286)=O283,"OK","STOP")</f>
        <v>OK</v>
      </c>
    </row>
    <row r="288" spans="1:15" ht="12.75" hidden="1" x14ac:dyDescent="0.2">
      <c r="A288" s="124"/>
      <c r="B288" s="941"/>
      <c r="C288" s="942"/>
      <c r="D288" s="943"/>
      <c r="E288" s="129"/>
      <c r="F288" s="129"/>
      <c r="G288" s="129"/>
      <c r="H288" s="53"/>
      <c r="I288" s="421" t="str">
        <f>I250</f>
        <v>Shpjegimet teknike</v>
      </c>
      <c r="J288" s="10"/>
      <c r="K288" s="10"/>
      <c r="L288" s="10"/>
      <c r="M288" s="10"/>
      <c r="N288" s="10"/>
      <c r="O288" s="10"/>
    </row>
    <row r="289" spans="1:15" ht="12.75" hidden="1" x14ac:dyDescent="0.2">
      <c r="A289" s="124"/>
      <c r="B289" s="941"/>
      <c r="C289" s="942"/>
      <c r="D289" s="943"/>
      <c r="E289" s="37"/>
      <c r="F289" s="37"/>
      <c r="G289" s="37"/>
      <c r="H289" s="53"/>
      <c r="I289" s="419">
        <f>M262</f>
        <v>0</v>
      </c>
      <c r="J289" s="983"/>
      <c r="K289" s="984"/>
      <c r="L289" s="984"/>
      <c r="M289" s="984"/>
      <c r="N289" s="984"/>
      <c r="O289" s="985"/>
    </row>
    <row r="290" spans="1:15" ht="12.75" hidden="1" x14ac:dyDescent="0.2">
      <c r="A290" s="124"/>
      <c r="B290" s="971"/>
      <c r="C290" s="972"/>
      <c r="D290" s="973"/>
      <c r="E290" s="37"/>
      <c r="F290" s="37"/>
      <c r="G290" s="37"/>
      <c r="H290" s="53"/>
      <c r="I290" s="420"/>
      <c r="J290" s="986"/>
      <c r="K290" s="987"/>
      <c r="L290" s="987"/>
      <c r="M290" s="987"/>
      <c r="N290" s="987"/>
      <c r="O290" s="988"/>
    </row>
    <row r="291" spans="1:15" ht="12.75" hidden="1" x14ac:dyDescent="0.2">
      <c r="A291" s="252"/>
      <c r="B291" s="941"/>
      <c r="C291" s="942"/>
      <c r="D291" s="311"/>
      <c r="E291" s="308"/>
      <c r="F291" s="308"/>
      <c r="G291" s="308"/>
      <c r="H291" s="53"/>
      <c r="I291" s="419">
        <f>N262</f>
        <v>0</v>
      </c>
      <c r="J291" s="983"/>
      <c r="K291" s="984"/>
      <c r="L291" s="984"/>
      <c r="M291" s="984"/>
      <c r="N291" s="984"/>
      <c r="O291" s="985"/>
    </row>
    <row r="292" spans="1:15" ht="12.75" hidden="1" x14ac:dyDescent="0.2">
      <c r="A292" s="124"/>
      <c r="B292" s="974"/>
      <c r="C292" s="975"/>
      <c r="D292" s="976"/>
      <c r="E292" s="129"/>
      <c r="F292" s="129"/>
      <c r="G292" s="129"/>
      <c r="H292" s="53"/>
      <c r="I292" s="420"/>
      <c r="J292" s="989"/>
      <c r="K292" s="990"/>
      <c r="L292" s="990"/>
      <c r="M292" s="990"/>
      <c r="N292" s="990"/>
      <c r="O292" s="991"/>
    </row>
    <row r="293" spans="1:15" ht="12.75" hidden="1" x14ac:dyDescent="0.2">
      <c r="A293" s="125"/>
      <c r="B293" s="210"/>
      <c r="C293" s="126"/>
      <c r="D293" s="126"/>
      <c r="E293" s="10"/>
      <c r="F293" s="10"/>
      <c r="G293" s="133"/>
      <c r="H293" s="53"/>
      <c r="I293" s="419">
        <f>O262</f>
        <v>0</v>
      </c>
      <c r="J293" s="983"/>
      <c r="K293" s="984"/>
      <c r="L293" s="984"/>
      <c r="M293" s="984"/>
      <c r="N293" s="984"/>
      <c r="O293" s="985"/>
    </row>
    <row r="294" spans="1:15" ht="12.75" hidden="1" x14ac:dyDescent="0.2">
      <c r="A294" s="137"/>
      <c r="B294" s="34"/>
      <c r="C294" s="34"/>
      <c r="D294" s="34"/>
      <c r="E294" s="129"/>
      <c r="F294" s="129"/>
      <c r="G294" s="129"/>
      <c r="H294" s="53"/>
      <c r="I294" s="420"/>
      <c r="J294" s="989"/>
      <c r="K294" s="990"/>
      <c r="L294" s="990"/>
      <c r="M294" s="990"/>
      <c r="N294" s="990"/>
      <c r="O294" s="991"/>
    </row>
  </sheetData>
  <sheetProtection algorithmName="SHA-512" hashValue="lUq61bxGZknmYyEUgLK9Vel7Ekq9hmTh/KtLzs5Pe9EPaXRgiedCKmHSk+0Cdb25mSnJR9JyqmuyTp90GM2N6g==" saltValue="8EtNdPDV0xIbY7fOLhIKFw==" spinCount="100000" sheet="1" objects="1" scenarios="1" selectLockedCells="1"/>
  <mergeCells count="338">
    <mergeCell ref="J293:O294"/>
    <mergeCell ref="I153:O153"/>
    <mergeCell ref="I191:O191"/>
    <mergeCell ref="I229:O229"/>
    <mergeCell ref="I72:O72"/>
    <mergeCell ref="I75:O75"/>
    <mergeCell ref="J136:O137"/>
    <mergeCell ref="J138:O139"/>
    <mergeCell ref="J140:O141"/>
    <mergeCell ref="J175:O176"/>
    <mergeCell ref="J177:O178"/>
    <mergeCell ref="J179:O180"/>
    <mergeCell ref="J213:O214"/>
    <mergeCell ref="J133:L133"/>
    <mergeCell ref="J211:L211"/>
    <mergeCell ref="J245:L245"/>
    <mergeCell ref="J246:L246"/>
    <mergeCell ref="J247:L247"/>
    <mergeCell ref="J248:L248"/>
    <mergeCell ref="J249:L249"/>
    <mergeCell ref="J251:O252"/>
    <mergeCell ref="J130:L130"/>
    <mergeCell ref="J172:L172"/>
    <mergeCell ref="J173:L173"/>
    <mergeCell ref="I150:O150"/>
    <mergeCell ref="B144:O144"/>
    <mergeCell ref="B145:O145"/>
    <mergeCell ref="A147:G147"/>
    <mergeCell ref="I147:O147"/>
    <mergeCell ref="J131:L131"/>
    <mergeCell ref="J132:L132"/>
    <mergeCell ref="B124:D124"/>
    <mergeCell ref="B125:D125"/>
    <mergeCell ref="I125:O126"/>
    <mergeCell ref="B126:D126"/>
    <mergeCell ref="A127:G127"/>
    <mergeCell ref="B128:D128"/>
    <mergeCell ref="B129:D129"/>
    <mergeCell ref="B130:D130"/>
    <mergeCell ref="B131:D131"/>
    <mergeCell ref="B132:D132"/>
    <mergeCell ref="B156:D156"/>
    <mergeCell ref="B157:D157"/>
    <mergeCell ref="B158:D158"/>
    <mergeCell ref="A152:G152"/>
    <mergeCell ref="A153:G153"/>
    <mergeCell ref="B154:D154"/>
    <mergeCell ref="B155:D155"/>
    <mergeCell ref="B138:C138"/>
    <mergeCell ref="B139:D139"/>
    <mergeCell ref="I188:O188"/>
    <mergeCell ref="B173:D173"/>
    <mergeCell ref="B174:D174"/>
    <mergeCell ref="B175:D175"/>
    <mergeCell ref="B176:D176"/>
    <mergeCell ref="B177:C177"/>
    <mergeCell ref="B178:D178"/>
    <mergeCell ref="B183:O183"/>
    <mergeCell ref="B184:O184"/>
    <mergeCell ref="A185:G185"/>
    <mergeCell ref="I185:O185"/>
    <mergeCell ref="I164:O165"/>
    <mergeCell ref="B165:D165"/>
    <mergeCell ref="B163:D163"/>
    <mergeCell ref="B164:D164"/>
    <mergeCell ref="J169:L169"/>
    <mergeCell ref="J170:L170"/>
    <mergeCell ref="J171:L171"/>
    <mergeCell ref="B287:D287"/>
    <mergeCell ref="B288:D288"/>
    <mergeCell ref="B273:D273"/>
    <mergeCell ref="B274:D274"/>
    <mergeCell ref="B275:D275"/>
    <mergeCell ref="B276:D276"/>
    <mergeCell ref="B277:D277"/>
    <mergeCell ref="B270:D270"/>
    <mergeCell ref="B271:D271"/>
    <mergeCell ref="B272:D272"/>
    <mergeCell ref="A266:G266"/>
    <mergeCell ref="A267:G267"/>
    <mergeCell ref="B268:D268"/>
    <mergeCell ref="B269:D269"/>
    <mergeCell ref="I264:O264"/>
    <mergeCell ref="B253:C253"/>
    <mergeCell ref="B254:D254"/>
    <mergeCell ref="B289:D289"/>
    <mergeCell ref="B290:D290"/>
    <mergeCell ref="B291:C291"/>
    <mergeCell ref="B292:D292"/>
    <mergeCell ref="I278:O279"/>
    <mergeCell ref="B279:D279"/>
    <mergeCell ref="A280:G280"/>
    <mergeCell ref="B281:D281"/>
    <mergeCell ref="B282:D282"/>
    <mergeCell ref="B283:D283"/>
    <mergeCell ref="B284:D284"/>
    <mergeCell ref="B285:D285"/>
    <mergeCell ref="B286:D286"/>
    <mergeCell ref="J283:L283"/>
    <mergeCell ref="J284:L284"/>
    <mergeCell ref="J285:L285"/>
    <mergeCell ref="J286:L286"/>
    <mergeCell ref="J287:L287"/>
    <mergeCell ref="J289:O290"/>
    <mergeCell ref="J291:O292"/>
    <mergeCell ref="B278:D278"/>
    <mergeCell ref="B259:O259"/>
    <mergeCell ref="B260:O260"/>
    <mergeCell ref="A261:G261"/>
    <mergeCell ref="I261:O261"/>
    <mergeCell ref="J253:O254"/>
    <mergeCell ref="J255:O256"/>
    <mergeCell ref="B244:D244"/>
    <mergeCell ref="B245:D245"/>
    <mergeCell ref="B246:D246"/>
    <mergeCell ref="B247:D247"/>
    <mergeCell ref="B248:D248"/>
    <mergeCell ref="B249:D249"/>
    <mergeCell ref="B250:D250"/>
    <mergeCell ref="B251:D251"/>
    <mergeCell ref="B252:D252"/>
    <mergeCell ref="B239:D239"/>
    <mergeCell ref="B240:D240"/>
    <mergeCell ref="I240:O241"/>
    <mergeCell ref="B241:D241"/>
    <mergeCell ref="A242:G242"/>
    <mergeCell ref="B243:D243"/>
    <mergeCell ref="B234:D234"/>
    <mergeCell ref="B235:D235"/>
    <mergeCell ref="B236:D236"/>
    <mergeCell ref="B237:D237"/>
    <mergeCell ref="B238:D238"/>
    <mergeCell ref="B231:D231"/>
    <mergeCell ref="B232:D232"/>
    <mergeCell ref="B233:D233"/>
    <mergeCell ref="A228:G228"/>
    <mergeCell ref="A229:G229"/>
    <mergeCell ref="B230:D230"/>
    <mergeCell ref="A223:G223"/>
    <mergeCell ref="I223:O223"/>
    <mergeCell ref="I226:O226"/>
    <mergeCell ref="B213:D213"/>
    <mergeCell ref="B214:D214"/>
    <mergeCell ref="B215:C215"/>
    <mergeCell ref="B216:D216"/>
    <mergeCell ref="B221:O221"/>
    <mergeCell ref="B222:O222"/>
    <mergeCell ref="J215:O216"/>
    <mergeCell ref="J217:O218"/>
    <mergeCell ref="A204:G204"/>
    <mergeCell ref="B205:D205"/>
    <mergeCell ref="B206:D206"/>
    <mergeCell ref="B207:D207"/>
    <mergeCell ref="B208:D208"/>
    <mergeCell ref="B209:D209"/>
    <mergeCell ref="B210:D210"/>
    <mergeCell ref="B211:D211"/>
    <mergeCell ref="B212:D212"/>
    <mergeCell ref="J207:L207"/>
    <mergeCell ref="J208:L208"/>
    <mergeCell ref="J209:L209"/>
    <mergeCell ref="J210:L210"/>
    <mergeCell ref="B200:D200"/>
    <mergeCell ref="B201:D201"/>
    <mergeCell ref="B202:D202"/>
    <mergeCell ref="I202:O203"/>
    <mergeCell ref="B203:D203"/>
    <mergeCell ref="B195:D195"/>
    <mergeCell ref="B196:D196"/>
    <mergeCell ref="B197:D197"/>
    <mergeCell ref="B198:D198"/>
    <mergeCell ref="B194:D194"/>
    <mergeCell ref="J187:K187"/>
    <mergeCell ref="A190:G190"/>
    <mergeCell ref="A191:G191"/>
    <mergeCell ref="B199:D199"/>
    <mergeCell ref="B133:D133"/>
    <mergeCell ref="B134:D134"/>
    <mergeCell ref="B135:D135"/>
    <mergeCell ref="B136:D136"/>
    <mergeCell ref="B137:D137"/>
    <mergeCell ref="B192:D192"/>
    <mergeCell ref="B193:D193"/>
    <mergeCell ref="J134:L134"/>
    <mergeCell ref="A166:G166"/>
    <mergeCell ref="B167:D167"/>
    <mergeCell ref="B168:D168"/>
    <mergeCell ref="B169:D169"/>
    <mergeCell ref="B170:D170"/>
    <mergeCell ref="B171:D171"/>
    <mergeCell ref="B172:D172"/>
    <mergeCell ref="B159:D159"/>
    <mergeCell ref="B160:D160"/>
    <mergeCell ref="B161:D161"/>
    <mergeCell ref="B162:D162"/>
    <mergeCell ref="B119:D119"/>
    <mergeCell ref="B120:D120"/>
    <mergeCell ref="B121:D121"/>
    <mergeCell ref="B122:D122"/>
    <mergeCell ref="B123:D123"/>
    <mergeCell ref="B105:O105"/>
    <mergeCell ref="B106:O106"/>
    <mergeCell ref="J95:L95"/>
    <mergeCell ref="J97:O98"/>
    <mergeCell ref="J99:O100"/>
    <mergeCell ref="J101:O102"/>
    <mergeCell ref="B116:D116"/>
    <mergeCell ref="B117:D117"/>
    <mergeCell ref="B118:D118"/>
    <mergeCell ref="A113:G113"/>
    <mergeCell ref="A114:G114"/>
    <mergeCell ref="B115:D115"/>
    <mergeCell ref="A108:G108"/>
    <mergeCell ref="I108:O108"/>
    <mergeCell ref="I111:O111"/>
    <mergeCell ref="I114:O114"/>
    <mergeCell ref="I86:O87"/>
    <mergeCell ref="B87:D87"/>
    <mergeCell ref="A88:G88"/>
    <mergeCell ref="B89:D89"/>
    <mergeCell ref="B90:D90"/>
    <mergeCell ref="B97:D97"/>
    <mergeCell ref="B98:D98"/>
    <mergeCell ref="B99:C99"/>
    <mergeCell ref="B100:D100"/>
    <mergeCell ref="J91:L91"/>
    <mergeCell ref="J92:L92"/>
    <mergeCell ref="J93:L93"/>
    <mergeCell ref="J94:L94"/>
    <mergeCell ref="B91:D91"/>
    <mergeCell ref="B92:D92"/>
    <mergeCell ref="B93:D93"/>
    <mergeCell ref="B94:D94"/>
    <mergeCell ref="B95:D95"/>
    <mergeCell ref="B96:D96"/>
    <mergeCell ref="B79:D79"/>
    <mergeCell ref="B80:D80"/>
    <mergeCell ref="B81:D81"/>
    <mergeCell ref="B82:D82"/>
    <mergeCell ref="B83:D83"/>
    <mergeCell ref="B84:D84"/>
    <mergeCell ref="B85:D85"/>
    <mergeCell ref="B86:D86"/>
    <mergeCell ref="A75:G75"/>
    <mergeCell ref="B76:D76"/>
    <mergeCell ref="B77:D77"/>
    <mergeCell ref="B78:D78"/>
    <mergeCell ref="A74:G74"/>
    <mergeCell ref="B67:O67"/>
    <mergeCell ref="A69:G69"/>
    <mergeCell ref="I69:O69"/>
    <mergeCell ref="A57:K57"/>
    <mergeCell ref="A58:L58"/>
    <mergeCell ref="A59:L59"/>
    <mergeCell ref="A60:K60"/>
    <mergeCell ref="A61:L61"/>
    <mergeCell ref="A62:L62"/>
    <mergeCell ref="A63:K63"/>
    <mergeCell ref="B66:O66"/>
    <mergeCell ref="A53:L53"/>
    <mergeCell ref="A54:K54"/>
    <mergeCell ref="A55:L55"/>
    <mergeCell ref="A56:L56"/>
    <mergeCell ref="B41:D41"/>
    <mergeCell ref="B42:D42"/>
    <mergeCell ref="B43:D43"/>
    <mergeCell ref="B44:D44"/>
    <mergeCell ref="B45:C45"/>
    <mergeCell ref="B46:D46"/>
    <mergeCell ref="J43:O48"/>
    <mergeCell ref="J41:L41"/>
    <mergeCell ref="A34:G34"/>
    <mergeCell ref="B35:D35"/>
    <mergeCell ref="B36:D36"/>
    <mergeCell ref="B37:D37"/>
    <mergeCell ref="B38:D38"/>
    <mergeCell ref="B39:D39"/>
    <mergeCell ref="B40:D40"/>
    <mergeCell ref="A50:O50"/>
    <mergeCell ref="A52:L52"/>
    <mergeCell ref="J37:L37"/>
    <mergeCell ref="B27:D27"/>
    <mergeCell ref="B28:D28"/>
    <mergeCell ref="B29:D29"/>
    <mergeCell ref="B30:D30"/>
    <mergeCell ref="B31:D31"/>
    <mergeCell ref="B32:D32"/>
    <mergeCell ref="A21:G21"/>
    <mergeCell ref="B22:D22"/>
    <mergeCell ref="I22:O22"/>
    <mergeCell ref="B23:D23"/>
    <mergeCell ref="J23:L26"/>
    <mergeCell ref="B24:D24"/>
    <mergeCell ref="B25:D25"/>
    <mergeCell ref="B26:D26"/>
    <mergeCell ref="I32:O33"/>
    <mergeCell ref="B33:D33"/>
    <mergeCell ref="A15:G15"/>
    <mergeCell ref="I15:O15"/>
    <mergeCell ref="I18:O18"/>
    <mergeCell ref="A20:G20"/>
    <mergeCell ref="A11:B11"/>
    <mergeCell ref="C11:H11"/>
    <mergeCell ref="I11:K11"/>
    <mergeCell ref="L11:O11"/>
    <mergeCell ref="A13:O13"/>
    <mergeCell ref="B14:O14"/>
    <mergeCell ref="A17:G17"/>
    <mergeCell ref="A9:B9"/>
    <mergeCell ref="C9:H9"/>
    <mergeCell ref="I9:K9"/>
    <mergeCell ref="L9:O9"/>
    <mergeCell ref="A10:B10"/>
    <mergeCell ref="C10:H10"/>
    <mergeCell ref="I10:K10"/>
    <mergeCell ref="L10:O10"/>
    <mergeCell ref="A7:B7"/>
    <mergeCell ref="C7:H7"/>
    <mergeCell ref="I7:K7"/>
    <mergeCell ref="L7:O7"/>
    <mergeCell ref="A8:B8"/>
    <mergeCell ref="C8:H8"/>
    <mergeCell ref="I8:K8"/>
    <mergeCell ref="L8:O8"/>
    <mergeCell ref="A5:B5"/>
    <mergeCell ref="C5:H5"/>
    <mergeCell ref="I5:K5"/>
    <mergeCell ref="L5:O5"/>
    <mergeCell ref="A6:B6"/>
    <mergeCell ref="C6:H6"/>
    <mergeCell ref="I6:K6"/>
    <mergeCell ref="L6:O6"/>
    <mergeCell ref="B1:O1"/>
    <mergeCell ref="B2:O2"/>
    <mergeCell ref="A3:B3"/>
    <mergeCell ref="C3:O3"/>
    <mergeCell ref="A4:B4"/>
    <mergeCell ref="C4:O4"/>
  </mergeCells>
  <dataValidations disablePrompts="1" count="1">
    <dataValidation type="whole" errorStyle="warning" allowBlank="1" showInputMessage="1" showErrorMessage="1" errorTitle="CEILING TOO DEEP" sqref="M54:O54 M57:O57 M60:O60 M63:O65">
      <formula1>0</formula1>
      <formula2>1000000000</formula2>
    </dataValidation>
  </dataValidations>
  <pageMargins left="0.78740157480314965" right="0.70866141732283472" top="0.98425196850393704" bottom="0.78740157480314965" header="0.43307086614173229" footer="0.31496062992125984"/>
  <pageSetup paperSize="256" scale="77" fitToHeight="0" orientation="landscape" r:id="rId1"/>
  <headerFooter>
    <oddHeader>&amp;LPROGRAMI BUXHETOR AFATMESËM&amp;C&amp;8 28 Shkurt 2019&amp;R&amp;A</oddHeader>
    <oddFooter>&amp;L&amp;8Copyright for Albania: Ministry of Finance and Economy / Local Finance Directory&amp;R1</oddFooter>
  </headerFooter>
  <rowBreaks count="8" manualBreakCount="8">
    <brk id="12" max="16383" man="1"/>
    <brk id="49" max="16383" man="1"/>
    <brk id="65" max="16383" man="1"/>
    <brk id="104" max="16383" man="1"/>
    <brk id="143" max="16383" man="1"/>
    <brk id="182" max="16383" man="1"/>
    <brk id="220" max="16383" man="1"/>
    <brk id="258" max="16383" man="1"/>
  </rowBreak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1">
    <tabColor rgb="FFFF0000"/>
    <pageSetUpPr fitToPage="1"/>
  </sheetPr>
  <dimension ref="A1:O294"/>
  <sheetViews>
    <sheetView showGridLines="0" topLeftCell="A110" zoomScaleNormal="100" workbookViewId="0">
      <selection activeCell="F134" sqref="F134"/>
    </sheetView>
  </sheetViews>
  <sheetFormatPr defaultColWidth="9.140625" defaultRowHeight="17.25" customHeight="1" x14ac:dyDescent="0.2"/>
  <cols>
    <col min="1" max="1" width="25.85546875" style="98" customWidth="1"/>
    <col min="2" max="7" width="9" style="98" customWidth="1"/>
    <col min="8" max="8" width="2.7109375" style="98" customWidth="1"/>
    <col min="9" max="9" width="29.85546875" style="98" customWidth="1"/>
    <col min="10" max="15" width="9" style="98" customWidth="1"/>
    <col min="16" max="16384" width="9.140625" style="98"/>
  </cols>
  <sheetData>
    <row r="1" spans="1:15" ht="13.5" customHeight="1" x14ac:dyDescent="0.2">
      <c r="A1" s="342" t="str">
        <f>'(B2) Struktura Organizative'!A5</f>
        <v>Numër</v>
      </c>
      <c r="B1" s="1008" t="str">
        <f>'(B2) Struktura Organizative'!B5</f>
        <v>Emri i Nënfunksionit</v>
      </c>
      <c r="C1" s="1008"/>
      <c r="D1" s="1008"/>
      <c r="E1" s="1008"/>
      <c r="F1" s="1008"/>
      <c r="G1" s="1008"/>
      <c r="H1" s="1008"/>
      <c r="I1" s="1008"/>
      <c r="J1" s="1008"/>
      <c r="K1" s="1008"/>
      <c r="L1" s="1008"/>
      <c r="M1" s="1008"/>
      <c r="N1" s="1008"/>
      <c r="O1" s="1008"/>
    </row>
    <row r="2" spans="1:15" s="121" customFormat="1" ht="18.75" customHeight="1" x14ac:dyDescent="0.25">
      <c r="A2" s="310" t="str">
        <f>'(G1) Fjalori'!A82</f>
        <v>Nënfunksioni 19</v>
      </c>
      <c r="B2" s="835" t="str">
        <f>+VLOOKUP($A2,'(B2) Struktura Organizative'!$A7:$E68,2,FALSE)</f>
        <v>081 Shërbimet rekreative dhe sportive</v>
      </c>
      <c r="C2" s="835"/>
      <c r="D2" s="835"/>
      <c r="E2" s="835"/>
      <c r="F2" s="835"/>
      <c r="G2" s="835"/>
      <c r="H2" s="835"/>
      <c r="I2" s="835"/>
      <c r="J2" s="835"/>
      <c r="K2" s="835"/>
      <c r="L2" s="835"/>
      <c r="M2" s="835"/>
      <c r="N2" s="835"/>
      <c r="O2" s="835"/>
    </row>
    <row r="3" spans="1:15" ht="12.75" customHeight="1" x14ac:dyDescent="0.2">
      <c r="A3" s="925" t="str">
        <f>'(B2) Struktura Organizative'!C5</f>
        <v>Drejtoria / Departamenti</v>
      </c>
      <c r="B3" s="926"/>
      <c r="C3" s="925" t="str">
        <f>'(B2) Struktura Organizative'!D5</f>
        <v>Kryetari i programit</v>
      </c>
      <c r="D3" s="927"/>
      <c r="E3" s="927"/>
      <c r="F3" s="927"/>
      <c r="G3" s="927"/>
      <c r="H3" s="927"/>
      <c r="I3" s="927"/>
      <c r="J3" s="927"/>
      <c r="K3" s="927"/>
      <c r="L3" s="927"/>
      <c r="M3" s="927"/>
      <c r="N3" s="927"/>
      <c r="O3" s="926"/>
    </row>
    <row r="4" spans="1:15" ht="12.75" customHeight="1" x14ac:dyDescent="0.2">
      <c r="A4" s="928"/>
      <c r="B4" s="929"/>
      <c r="C4" s="930">
        <f>+VLOOKUP($A2,'(B2) Struktura Organizative'!$A7:$E68,4,FALSE)</f>
        <v>0</v>
      </c>
      <c r="D4" s="931"/>
      <c r="E4" s="931"/>
      <c r="F4" s="931"/>
      <c r="G4" s="931"/>
      <c r="H4" s="931"/>
      <c r="I4" s="931"/>
      <c r="J4" s="931"/>
      <c r="K4" s="931"/>
      <c r="L4" s="931"/>
      <c r="M4" s="931"/>
      <c r="N4" s="931"/>
      <c r="O4" s="932"/>
    </row>
    <row r="5" spans="1:15" ht="27" customHeight="1" x14ac:dyDescent="0.2">
      <c r="A5" s="919"/>
      <c r="B5" s="920"/>
      <c r="C5" s="921" t="str">
        <f>'(B3) Struktura Funksionale'!C5</f>
        <v>Emri i programit</v>
      </c>
      <c r="D5" s="922"/>
      <c r="E5" s="922"/>
      <c r="F5" s="922"/>
      <c r="G5" s="922"/>
      <c r="H5" s="923"/>
      <c r="I5" s="921" t="str">
        <f>'(B3) Struktura Funksionale'!D5</f>
        <v>Programi:  detyrueshme / shtesë</v>
      </c>
      <c r="J5" s="922"/>
      <c r="K5" s="923"/>
      <c r="L5" s="924" t="str">
        <f>'(B3) Struktura Funksionale'!E5</f>
        <v>Programi: I veti / I deleguar / Transferuar</v>
      </c>
      <c r="M5" s="924"/>
      <c r="N5" s="924"/>
      <c r="O5" s="924"/>
    </row>
    <row r="6" spans="1:15" ht="13.5" customHeight="1" x14ac:dyDescent="0.2">
      <c r="A6" s="914" t="str">
        <f>'(B3) Struktura Funksionale'!A99</f>
        <v>Programi 19a</v>
      </c>
      <c r="B6" s="915"/>
      <c r="C6" s="916" t="str">
        <f>VLOOKUP($A6,'(B3) Struktura Funksionale'!$A$7:$E$146,3,FALSE)</f>
        <v>Parqet</v>
      </c>
      <c r="D6" s="917"/>
      <c r="E6" s="917"/>
      <c r="F6" s="917"/>
      <c r="G6" s="917"/>
      <c r="H6" s="918"/>
      <c r="I6" s="916" t="str">
        <f>VLOOKUP($A6,'(B3) Struktura Funksionale'!$A$7:$E$146,4,FALSE)</f>
        <v>E detyrueshme</v>
      </c>
      <c r="J6" s="917"/>
      <c r="K6" s="918"/>
      <c r="L6" s="916" t="str">
        <f>VLOOKUP($A6,'(B3) Struktura Funksionale'!$A$7:$E$146,5,FALSE)</f>
        <v>I veti</v>
      </c>
      <c r="M6" s="917"/>
      <c r="N6" s="917"/>
      <c r="O6" s="918"/>
    </row>
    <row r="7" spans="1:15" ht="13.5" customHeight="1" x14ac:dyDescent="0.2">
      <c r="A7" s="914" t="str">
        <f>'(B3) Struktura Funksionale'!A100</f>
        <v>Programi 19b</v>
      </c>
      <c r="B7" s="915"/>
      <c r="C7" s="916" t="str">
        <f>VLOOKUP($A7,'(B3) Struktura Funksionale'!$A$7:$E$146,3,FALSE)</f>
        <v>Sport dhe argëtim</v>
      </c>
      <c r="D7" s="917"/>
      <c r="E7" s="917"/>
      <c r="F7" s="917"/>
      <c r="G7" s="917"/>
      <c r="H7" s="918"/>
      <c r="I7" s="916" t="str">
        <f>VLOOKUP($A7,'(B3) Struktura Funksionale'!$A$7:$E$146,4,FALSE)</f>
        <v>E detyrueshme</v>
      </c>
      <c r="J7" s="917"/>
      <c r="K7" s="918"/>
      <c r="L7" s="916" t="str">
        <f>VLOOKUP($A7,'(B3) Struktura Funksionale'!$A$7:$E$146,5,FALSE)</f>
        <v>I veti</v>
      </c>
      <c r="M7" s="917"/>
      <c r="N7" s="917"/>
      <c r="O7" s="918"/>
    </row>
    <row r="8" spans="1:15" ht="13.5" customHeight="1" x14ac:dyDescent="0.2">
      <c r="A8" s="914" t="str">
        <f>'(B3) Struktura Funksionale'!A101</f>
        <v>Programi 19c</v>
      </c>
      <c r="B8" s="915"/>
      <c r="C8" s="916">
        <f>VLOOKUP($A8,'(B3) Struktura Funksionale'!$A$7:$E$146,3,FALSE)</f>
        <v>0</v>
      </c>
      <c r="D8" s="917"/>
      <c r="E8" s="917"/>
      <c r="F8" s="917"/>
      <c r="G8" s="917"/>
      <c r="H8" s="918"/>
      <c r="I8" s="916">
        <f>VLOOKUP($A8,'(B3) Struktura Funksionale'!$A$7:$E$146,4,FALSE)</f>
        <v>0</v>
      </c>
      <c r="J8" s="917"/>
      <c r="K8" s="918"/>
      <c r="L8" s="916">
        <f>VLOOKUP($A8,'(B3) Struktura Funksionale'!$A$7:$E$146,5,FALSE)</f>
        <v>0</v>
      </c>
      <c r="M8" s="917"/>
      <c r="N8" s="917"/>
      <c r="O8" s="918"/>
    </row>
    <row r="9" spans="1:15" ht="13.5" hidden="1" customHeight="1" x14ac:dyDescent="0.2">
      <c r="A9" s="914"/>
      <c r="B9" s="915"/>
      <c r="C9" s="916"/>
      <c r="D9" s="917"/>
      <c r="E9" s="917"/>
      <c r="F9" s="917"/>
      <c r="G9" s="917"/>
      <c r="H9" s="918"/>
      <c r="I9" s="916"/>
      <c r="J9" s="917"/>
      <c r="K9" s="918"/>
      <c r="L9" s="916"/>
      <c r="M9" s="917"/>
      <c r="N9" s="917"/>
      <c r="O9" s="918"/>
    </row>
    <row r="10" spans="1:15" ht="13.5" hidden="1" customHeight="1" x14ac:dyDescent="0.2">
      <c r="A10" s="914"/>
      <c r="B10" s="915"/>
      <c r="C10" s="916"/>
      <c r="D10" s="917"/>
      <c r="E10" s="917"/>
      <c r="F10" s="917"/>
      <c r="G10" s="917"/>
      <c r="H10" s="918"/>
      <c r="I10" s="916"/>
      <c r="J10" s="917"/>
      <c r="K10" s="918"/>
      <c r="L10" s="916"/>
      <c r="M10" s="917"/>
      <c r="N10" s="917"/>
      <c r="O10" s="918"/>
    </row>
    <row r="11" spans="1:15" ht="13.5" hidden="1" customHeight="1" x14ac:dyDescent="0.2">
      <c r="A11" s="914"/>
      <c r="B11" s="915"/>
      <c r="C11" s="916"/>
      <c r="D11" s="917"/>
      <c r="E11" s="917"/>
      <c r="F11" s="917"/>
      <c r="G11" s="917"/>
      <c r="H11" s="918"/>
      <c r="I11" s="916"/>
      <c r="J11" s="917"/>
      <c r="K11" s="918"/>
      <c r="L11" s="916"/>
      <c r="M11" s="917"/>
      <c r="N11" s="917"/>
      <c r="O11" s="918"/>
    </row>
    <row r="12" spans="1:15" ht="11.25" customHeight="1" x14ac:dyDescent="0.2"/>
    <row r="13" spans="1:15" ht="21" customHeight="1" x14ac:dyDescent="0.25">
      <c r="A13" s="933" t="str">
        <f>'(G1) Fjalori'!A359</f>
        <v>PËRMBLEDHJE E KËRKESËS BUXHETORE</v>
      </c>
      <c r="B13" s="934"/>
      <c r="C13" s="935"/>
      <c r="D13" s="935"/>
      <c r="E13" s="935"/>
      <c r="F13" s="935"/>
      <c r="G13" s="935"/>
      <c r="H13" s="935"/>
      <c r="I13" s="935"/>
      <c r="J13" s="935"/>
      <c r="K13" s="935"/>
      <c r="L13" s="935"/>
      <c r="M13" s="935"/>
      <c r="N13" s="935"/>
      <c r="O13" s="936"/>
    </row>
    <row r="14" spans="1:15" s="214" customFormat="1" ht="21" customHeight="1" x14ac:dyDescent="0.25">
      <c r="A14" s="213" t="str">
        <f>A2</f>
        <v>Nënfunksioni 19</v>
      </c>
      <c r="B14" s="937" t="str">
        <f>B$2</f>
        <v>081 Shërbimet rekreative dhe sportive</v>
      </c>
      <c r="C14" s="937"/>
      <c r="D14" s="937"/>
      <c r="E14" s="937"/>
      <c r="F14" s="937"/>
      <c r="G14" s="937"/>
      <c r="H14" s="937"/>
      <c r="I14" s="937"/>
      <c r="J14" s="937"/>
      <c r="K14" s="937"/>
      <c r="L14" s="937"/>
      <c r="M14" s="937"/>
      <c r="N14" s="937"/>
      <c r="O14" s="937"/>
    </row>
    <row r="15" spans="1:15" ht="21" customHeight="1" x14ac:dyDescent="0.2">
      <c r="A15" s="933" t="str">
        <f>'(G1) Fjalori'!A384</f>
        <v>SHPENZIME TË PRITSHME</v>
      </c>
      <c r="B15" s="934"/>
      <c r="C15" s="934"/>
      <c r="D15" s="934"/>
      <c r="E15" s="934"/>
      <c r="F15" s="934"/>
      <c r="G15" s="954"/>
      <c r="H15" s="131"/>
      <c r="I15" s="955" t="str">
        <f>I29</f>
        <v xml:space="preserve">TË ARDHURAT E PRITSHME </v>
      </c>
      <c r="J15" s="934"/>
      <c r="K15" s="934"/>
      <c r="L15" s="934"/>
      <c r="M15" s="934"/>
      <c r="N15" s="934"/>
      <c r="O15" s="954"/>
    </row>
    <row r="16" spans="1:15" s="121" customFormat="1" ht="20.25" customHeight="1" x14ac:dyDescent="0.25">
      <c r="A16" s="211"/>
      <c r="B16" s="249">
        <f>'(B1)Informacion i përgjithshëm '!B5</f>
        <v>2019</v>
      </c>
      <c r="C16" s="249">
        <f>'(B1)Informacion i përgjithshëm '!B6</f>
        <v>2020</v>
      </c>
      <c r="D16" s="249">
        <f>'(B1)Informacion i përgjithshëm '!B7</f>
        <v>2021</v>
      </c>
      <c r="E16" s="250">
        <f>'(B1)Informacion i përgjithshëm '!B8</f>
        <v>2022</v>
      </c>
      <c r="F16" s="250">
        <f>'(B1)Informacion i përgjithshëm '!B9</f>
        <v>2023</v>
      </c>
      <c r="G16" s="250">
        <f>'(B1)Informacion i përgjithshëm '!B10</f>
        <v>2024</v>
      </c>
      <c r="H16" s="212"/>
      <c r="I16" s="307"/>
      <c r="J16" s="249">
        <f t="shared" ref="J16:O16" si="0">B16</f>
        <v>2019</v>
      </c>
      <c r="K16" s="249">
        <f t="shared" si="0"/>
        <v>2020</v>
      </c>
      <c r="L16" s="249">
        <f t="shared" si="0"/>
        <v>2021</v>
      </c>
      <c r="M16" s="250">
        <f t="shared" si="0"/>
        <v>2022</v>
      </c>
      <c r="N16" s="250">
        <f t="shared" si="0"/>
        <v>2023</v>
      </c>
      <c r="O16" s="250">
        <f t="shared" si="0"/>
        <v>2024</v>
      </c>
    </row>
    <row r="17" spans="1:15" ht="12.75" x14ac:dyDescent="0.2">
      <c r="A17" s="953"/>
      <c r="B17" s="953"/>
      <c r="C17" s="953"/>
      <c r="D17" s="953"/>
      <c r="E17" s="953"/>
      <c r="F17" s="953"/>
      <c r="G17" s="953"/>
      <c r="H17" s="131"/>
    </row>
    <row r="18" spans="1:15" ht="12.75" x14ac:dyDescent="0.2">
      <c r="A18" s="137" t="str">
        <f>A15</f>
        <v>SHPENZIME TË PRITSHME</v>
      </c>
      <c r="B18" s="34">
        <f t="shared" ref="B18:G18" si="1">B72+B111+B150+B188+B226+B264</f>
        <v>30743</v>
      </c>
      <c r="C18" s="34">
        <f t="shared" si="1"/>
        <v>9776</v>
      </c>
      <c r="D18" s="34">
        <f t="shared" si="1"/>
        <v>9921</v>
      </c>
      <c r="E18" s="129">
        <f t="shared" si="1"/>
        <v>16808</v>
      </c>
      <c r="F18" s="129">
        <f t="shared" si="1"/>
        <v>17255</v>
      </c>
      <c r="G18" s="129">
        <f t="shared" si="1"/>
        <v>84236</v>
      </c>
      <c r="H18" s="131"/>
      <c r="I18" s="938" t="str">
        <f>'(G1) Fjalori'!A385</f>
        <v>VLERËSIM I ARDHURAVE NGA TARIFAT</v>
      </c>
      <c r="J18" s="939"/>
      <c r="K18" s="939"/>
      <c r="L18" s="939"/>
      <c r="M18" s="939"/>
      <c r="N18" s="939"/>
      <c r="O18" s="940"/>
    </row>
    <row r="19" spans="1:15" ht="12.75" x14ac:dyDescent="0.2">
      <c r="A19" s="125"/>
      <c r="B19" s="210"/>
      <c r="C19" s="126"/>
      <c r="D19" s="126"/>
      <c r="E19" s="10"/>
      <c r="F19" s="10"/>
      <c r="G19" s="133"/>
      <c r="H19" s="10"/>
      <c r="I19" s="137" t="str">
        <f>'(G1) Fjalori'!A388</f>
        <v>VLERËSIM I ARDHURAVE NGA TARIFAT</v>
      </c>
      <c r="J19" s="35">
        <f t="shared" ref="J19:O19" si="2">J73+J112+J151+J189+J227+J265</f>
        <v>0</v>
      </c>
      <c r="K19" s="35">
        <f t="shared" si="2"/>
        <v>0</v>
      </c>
      <c r="L19" s="34">
        <f t="shared" si="2"/>
        <v>0</v>
      </c>
      <c r="M19" s="129">
        <f t="shared" si="2"/>
        <v>0</v>
      </c>
      <c r="N19" s="129">
        <f t="shared" si="2"/>
        <v>0</v>
      </c>
      <c r="O19" s="129">
        <f t="shared" si="2"/>
        <v>0</v>
      </c>
    </row>
    <row r="20" spans="1:15" ht="12.75" x14ac:dyDescent="0.2">
      <c r="A20" s="944" t="str">
        <f>A15</f>
        <v>SHPENZIME TË PRITSHME</v>
      </c>
      <c r="B20" s="945"/>
      <c r="C20" s="945"/>
      <c r="D20" s="945"/>
      <c r="E20" s="945"/>
      <c r="F20" s="945"/>
      <c r="G20" s="946"/>
      <c r="H20" s="10"/>
    </row>
    <row r="21" spans="1:15" ht="12.75" customHeight="1" x14ac:dyDescent="0.2">
      <c r="A21" s="938" t="str">
        <f>'(G1) Fjalori'!A382</f>
        <v>KOSTO DIREKTE PËR PROJEKTET DHE SHPENZIMET KAPITALE</v>
      </c>
      <c r="B21" s="939"/>
      <c r="C21" s="939"/>
      <c r="D21" s="939"/>
      <c r="E21" s="939"/>
      <c r="F21" s="939"/>
      <c r="G21" s="940"/>
      <c r="H21" s="31"/>
    </row>
    <row r="22" spans="1:15" ht="12.75" customHeight="1" x14ac:dyDescent="0.2">
      <c r="A22" s="124" t="str">
        <f>'(G1) Fjalori'!A360</f>
        <v>Pagat</v>
      </c>
      <c r="B22" s="941">
        <f>'(G1) Fjalori'!C360</f>
        <v>600</v>
      </c>
      <c r="C22" s="942"/>
      <c r="D22" s="943"/>
      <c r="E22" s="305">
        <f t="shared" ref="E22:G33" si="3">E76+E115+E154+E192+E230+E268</f>
        <v>0</v>
      </c>
      <c r="F22" s="305">
        <f t="shared" si="3"/>
        <v>0</v>
      </c>
      <c r="G22" s="305">
        <f t="shared" si="3"/>
        <v>0</v>
      </c>
      <c r="H22" s="31"/>
      <c r="I22" s="938" t="str">
        <f>'(G1) Fjalori'!A389</f>
        <v>VLERËSIMI I TË ARDHURAVE ME DESTINACION</v>
      </c>
      <c r="J22" s="939"/>
      <c r="K22" s="939"/>
      <c r="L22" s="939"/>
      <c r="M22" s="939"/>
      <c r="N22" s="939"/>
      <c r="O22" s="940"/>
    </row>
    <row r="23" spans="1:15" ht="12.75" customHeight="1" x14ac:dyDescent="0.2">
      <c r="A23" s="124" t="str">
        <f>'(G1) Fjalori'!A361</f>
        <v>Sigurimet Shoqërore</v>
      </c>
      <c r="B23" s="941">
        <f>'(G1) Fjalori'!C361</f>
        <v>601</v>
      </c>
      <c r="C23" s="942"/>
      <c r="D23" s="943"/>
      <c r="E23" s="305">
        <f t="shared" si="3"/>
        <v>0</v>
      </c>
      <c r="F23" s="305">
        <f t="shared" si="3"/>
        <v>0</v>
      </c>
      <c r="G23" s="305">
        <f t="shared" si="3"/>
        <v>0</v>
      </c>
      <c r="H23" s="31"/>
      <c r="I23" s="252" t="str">
        <f>'(G1) Fjalori'!A390</f>
        <v>Transferta e kushtëzuar</v>
      </c>
      <c r="J23" s="956"/>
      <c r="K23" s="953"/>
      <c r="L23" s="957"/>
      <c r="M23" s="305">
        <f t="shared" ref="M23:O27" si="4">M76+M115+M154+M192+M230+M268</f>
        <v>0</v>
      </c>
      <c r="N23" s="305">
        <f t="shared" si="4"/>
        <v>0</v>
      </c>
      <c r="O23" s="305">
        <f t="shared" si="4"/>
        <v>0</v>
      </c>
    </row>
    <row r="24" spans="1:15" ht="12.75" customHeight="1" x14ac:dyDescent="0.2">
      <c r="A24" s="124" t="str">
        <f>'(G1) Fjalori'!A362</f>
        <v>Mallra dhe shërbime</v>
      </c>
      <c r="B24" s="941">
        <f>'(G1) Fjalori'!C362</f>
        <v>602</v>
      </c>
      <c r="C24" s="942"/>
      <c r="D24" s="943"/>
      <c r="E24" s="305">
        <f t="shared" si="3"/>
        <v>0</v>
      </c>
      <c r="F24" s="305">
        <f t="shared" si="3"/>
        <v>0</v>
      </c>
      <c r="G24" s="305">
        <f t="shared" si="3"/>
        <v>0</v>
      </c>
      <c r="H24" s="53"/>
      <c r="I24" s="252" t="str">
        <f>'(G1) Fjalori'!A391</f>
        <v>Trasferta Specifike</v>
      </c>
      <c r="J24" s="958"/>
      <c r="K24" s="959"/>
      <c r="L24" s="960"/>
      <c r="M24" s="305">
        <f t="shared" si="4"/>
        <v>0</v>
      </c>
      <c r="N24" s="305">
        <f t="shared" si="4"/>
        <v>0</v>
      </c>
      <c r="O24" s="305">
        <f t="shared" si="4"/>
        <v>0</v>
      </c>
    </row>
    <row r="25" spans="1:15" ht="12.75" customHeight="1" x14ac:dyDescent="0.2">
      <c r="A25" s="124" t="str">
        <f>'(G1) Fjalori'!A363</f>
        <v>Subvencione</v>
      </c>
      <c r="B25" s="941">
        <f>'(G1) Fjalori'!C363</f>
        <v>603</v>
      </c>
      <c r="C25" s="942"/>
      <c r="D25" s="943"/>
      <c r="E25" s="305">
        <f t="shared" si="3"/>
        <v>0</v>
      </c>
      <c r="F25" s="305">
        <f t="shared" si="3"/>
        <v>0</v>
      </c>
      <c r="G25" s="305">
        <f t="shared" si="3"/>
        <v>0</v>
      </c>
      <c r="H25" s="8"/>
      <c r="I25" s="252" t="str">
        <f>'(G1) Fjalori'!A392</f>
        <v>Trashëgimi me destinacion</v>
      </c>
      <c r="J25" s="958"/>
      <c r="K25" s="959"/>
      <c r="L25" s="960"/>
      <c r="M25" s="302">
        <f t="shared" si="4"/>
        <v>0</v>
      </c>
      <c r="N25" s="548">
        <f t="shared" si="4"/>
        <v>0</v>
      </c>
      <c r="O25" s="548">
        <f t="shared" si="4"/>
        <v>0</v>
      </c>
    </row>
    <row r="26" spans="1:15" ht="12.75" x14ac:dyDescent="0.2">
      <c r="A26" s="124" t="str">
        <f>'(G1) Fjalori'!A364</f>
        <v>Të tjera transferta korrente të brendshme</v>
      </c>
      <c r="B26" s="941">
        <f>'(G1) Fjalori'!C364</f>
        <v>604</v>
      </c>
      <c r="C26" s="942"/>
      <c r="D26" s="943"/>
      <c r="E26" s="305">
        <f t="shared" si="3"/>
        <v>0</v>
      </c>
      <c r="F26" s="305">
        <f t="shared" si="3"/>
        <v>0</v>
      </c>
      <c r="G26" s="305">
        <f t="shared" si="3"/>
        <v>0</v>
      </c>
      <c r="H26" s="53"/>
      <c r="I26" s="252" t="str">
        <f>'(G1) Fjalori'!A393</f>
        <v>Burime të tjera (përfshirë gjobat)</v>
      </c>
      <c r="J26" s="961"/>
      <c r="K26" s="962"/>
      <c r="L26" s="963"/>
      <c r="M26" s="305">
        <f t="shared" si="4"/>
        <v>0</v>
      </c>
      <c r="N26" s="305">
        <f t="shared" si="4"/>
        <v>0</v>
      </c>
      <c r="O26" s="305">
        <f t="shared" si="4"/>
        <v>0</v>
      </c>
    </row>
    <row r="27" spans="1:15" ht="12.75" x14ac:dyDescent="0.2">
      <c r="A27" s="124" t="str">
        <f>'(G1) Fjalori'!A365</f>
        <v>Transferta korrente të huaja</v>
      </c>
      <c r="B27" s="941">
        <f>'(G1) Fjalori'!C365</f>
        <v>605</v>
      </c>
      <c r="C27" s="942"/>
      <c r="D27" s="943"/>
      <c r="E27" s="305">
        <f t="shared" si="3"/>
        <v>0</v>
      </c>
      <c r="F27" s="305">
        <f t="shared" si="3"/>
        <v>0</v>
      </c>
      <c r="G27" s="305">
        <f t="shared" si="3"/>
        <v>0</v>
      </c>
      <c r="H27" s="53"/>
      <c r="I27" s="252" t="str">
        <f>'(G1) Fjalori'!A394</f>
        <v>VLERËSIMI I TË ARDHURAVE ME DESTINACION</v>
      </c>
      <c r="J27" s="34">
        <f>J80+J119+J158+J196+J234+J272</f>
        <v>0</v>
      </c>
      <c r="K27" s="34">
        <f>K80+K119+K158+K196+K234+K272</f>
        <v>0</v>
      </c>
      <c r="L27" s="34">
        <f>L80+L119+L158+L196+L234+L272</f>
        <v>0</v>
      </c>
      <c r="M27" s="129">
        <f t="shared" si="4"/>
        <v>0</v>
      </c>
      <c r="N27" s="129">
        <f t="shared" si="4"/>
        <v>0</v>
      </c>
      <c r="O27" s="129">
        <f t="shared" si="4"/>
        <v>0</v>
      </c>
    </row>
    <row r="28" spans="1:15" ht="12.75" x14ac:dyDescent="0.2">
      <c r="A28" s="124" t="str">
        <f>'(G1) Fjalori'!A366</f>
        <v>Transferta për Buxhetet Familiare dhe Individët</v>
      </c>
      <c r="B28" s="941">
        <f>'(G1) Fjalori'!C366</f>
        <v>606</v>
      </c>
      <c r="C28" s="942"/>
      <c r="D28" s="943"/>
      <c r="E28" s="305">
        <f t="shared" si="3"/>
        <v>0</v>
      </c>
      <c r="F28" s="305">
        <f t="shared" si="3"/>
        <v>0</v>
      </c>
      <c r="G28" s="305">
        <f t="shared" si="3"/>
        <v>0</v>
      </c>
      <c r="H28" s="53"/>
    </row>
    <row r="29" spans="1:15" ht="12.75" x14ac:dyDescent="0.2">
      <c r="A29" s="124" t="str">
        <f>'(G1) Fjalori'!A367</f>
        <v>Shpenzimet kapitale</v>
      </c>
      <c r="B29" s="941" t="str">
        <f>'(G1) Fjalori'!C367</f>
        <v>230 / 231</v>
      </c>
      <c r="C29" s="942"/>
      <c r="D29" s="943"/>
      <c r="E29" s="305">
        <f t="shared" si="3"/>
        <v>0</v>
      </c>
      <c r="F29" s="305">
        <f t="shared" si="3"/>
        <v>0</v>
      </c>
      <c r="G29" s="305">
        <f t="shared" si="3"/>
        <v>66463</v>
      </c>
      <c r="H29" s="53"/>
      <c r="I29" s="137" t="str">
        <f>'(G1) Fjalori'!A395</f>
        <v xml:space="preserve">TË ARDHURAT E PRITSHME </v>
      </c>
      <c r="J29" s="34">
        <f t="shared" ref="J29:O29" si="5">J82+J121+J160+J198+J236+J274</f>
        <v>0</v>
      </c>
      <c r="K29" s="34">
        <f t="shared" si="5"/>
        <v>0</v>
      </c>
      <c r="L29" s="34">
        <f t="shared" si="5"/>
        <v>0</v>
      </c>
      <c r="M29" s="129">
        <f t="shared" si="5"/>
        <v>0</v>
      </c>
      <c r="N29" s="129">
        <f t="shared" si="5"/>
        <v>0</v>
      </c>
      <c r="O29" s="129">
        <f t="shared" si="5"/>
        <v>0</v>
      </c>
    </row>
    <row r="30" spans="1:15" ht="12.75" x14ac:dyDescent="0.2">
      <c r="A30" s="124" t="str">
        <f>'(G1) Fjalori'!A368</f>
        <v>Rezerva</v>
      </c>
      <c r="B30" s="941">
        <f>'(G1) Fjalori'!C368</f>
        <v>609</v>
      </c>
      <c r="C30" s="942"/>
      <c r="D30" s="943"/>
      <c r="E30" s="305">
        <f t="shared" si="3"/>
        <v>0</v>
      </c>
      <c r="F30" s="305">
        <f t="shared" si="3"/>
        <v>0</v>
      </c>
      <c r="G30" s="305">
        <f t="shared" si="3"/>
        <v>0</v>
      </c>
      <c r="H30" s="53"/>
    </row>
    <row r="31" spans="1:15" ht="12.75" x14ac:dyDescent="0.2">
      <c r="A31" s="124" t="str">
        <f>'(G1) Fjalori'!A369</f>
        <v>Interesa per kredi direkte ose bono</v>
      </c>
      <c r="B31" s="941">
        <f>'(G1) Fjalori'!C369</f>
        <v>650</v>
      </c>
      <c r="C31" s="942"/>
      <c r="D31" s="943"/>
      <c r="E31" s="305">
        <f t="shared" si="3"/>
        <v>0</v>
      </c>
      <c r="F31" s="305">
        <f t="shared" si="3"/>
        <v>0</v>
      </c>
      <c r="G31" s="305">
        <f t="shared" si="3"/>
        <v>0</v>
      </c>
      <c r="H31" s="53"/>
    </row>
    <row r="32" spans="1:15" ht="12.75" customHeight="1" x14ac:dyDescent="0.2">
      <c r="A32" s="124" t="str">
        <f>'(G1) Fjalori'!A370</f>
        <v>Të tjera</v>
      </c>
      <c r="B32" s="941" t="str">
        <f>'(G1) Fjalori'!C370</f>
        <v>69 / ?</v>
      </c>
      <c r="C32" s="942"/>
      <c r="D32" s="943"/>
      <c r="E32" s="305">
        <f t="shared" si="3"/>
        <v>0</v>
      </c>
      <c r="F32" s="305">
        <f t="shared" si="3"/>
        <v>0</v>
      </c>
      <c r="G32" s="305">
        <f t="shared" si="3"/>
        <v>0</v>
      </c>
      <c r="H32" s="53"/>
      <c r="I32" s="947" t="str">
        <f>'(G1) Fjalori'!A415</f>
        <v>SHUMA E KËRKUAR NETO</v>
      </c>
      <c r="J32" s="948"/>
      <c r="K32" s="948"/>
      <c r="L32" s="948"/>
      <c r="M32" s="948"/>
      <c r="N32" s="948"/>
      <c r="O32" s="949"/>
    </row>
    <row r="33" spans="1:15" ht="12.75" customHeight="1" x14ac:dyDescent="0.2">
      <c r="A33" s="306" t="str">
        <f>A21</f>
        <v>KOSTO DIREKTE PËR PROJEKTET DHE SHPENZIMET KAPITALE</v>
      </c>
      <c r="B33" s="941"/>
      <c r="C33" s="942"/>
      <c r="D33" s="943"/>
      <c r="E33" s="129">
        <f t="shared" si="3"/>
        <v>0</v>
      </c>
      <c r="F33" s="129">
        <f t="shared" si="3"/>
        <v>0</v>
      </c>
      <c r="G33" s="129">
        <f t="shared" si="3"/>
        <v>66463</v>
      </c>
      <c r="H33" s="53"/>
      <c r="I33" s="950"/>
      <c r="J33" s="951"/>
      <c r="K33" s="951"/>
      <c r="L33" s="951"/>
      <c r="M33" s="951"/>
      <c r="N33" s="951"/>
      <c r="O33" s="952"/>
    </row>
    <row r="34" spans="1:15" ht="12.75" x14ac:dyDescent="0.2">
      <c r="A34" s="938" t="str">
        <f>'(G1) Fjalori'!A383</f>
        <v>SHPENZIME KORRENTE</v>
      </c>
      <c r="B34" s="939"/>
      <c r="C34" s="939"/>
      <c r="D34" s="939"/>
      <c r="E34" s="939"/>
      <c r="F34" s="939"/>
      <c r="G34" s="940"/>
      <c r="H34" s="53"/>
      <c r="I34" s="17" t="str">
        <f>I32</f>
        <v>SHUMA E KËRKUAR NETO</v>
      </c>
      <c r="J34" s="18">
        <f t="shared" ref="J34:O34" si="6">J88+J127+J166+J204+J242+J280</f>
        <v>30743</v>
      </c>
      <c r="K34" s="18">
        <f t="shared" si="6"/>
        <v>9776</v>
      </c>
      <c r="L34" s="18">
        <f t="shared" si="6"/>
        <v>9921</v>
      </c>
      <c r="M34" s="18">
        <f t="shared" si="6"/>
        <v>16808</v>
      </c>
      <c r="N34" s="18">
        <f t="shared" si="6"/>
        <v>17255</v>
      </c>
      <c r="O34" s="18">
        <f t="shared" si="6"/>
        <v>84236</v>
      </c>
    </row>
    <row r="35" spans="1:15" ht="12.75" x14ac:dyDescent="0.2">
      <c r="A35" s="124" t="str">
        <f>A22</f>
        <v>Pagat</v>
      </c>
      <c r="B35" s="941">
        <f>B22</f>
        <v>600</v>
      </c>
      <c r="C35" s="942"/>
      <c r="D35" s="943"/>
      <c r="E35" s="305">
        <f t="shared" ref="E35:G46" si="7">E89+E128+E167+E205+E243+E281</f>
        <v>1954</v>
      </c>
      <c r="F35" s="305">
        <f t="shared" si="7"/>
        <v>2013</v>
      </c>
      <c r="G35" s="305">
        <f t="shared" si="7"/>
        <v>2073</v>
      </c>
      <c r="H35" s="53"/>
      <c r="I35" s="53"/>
      <c r="J35" s="53"/>
      <c r="K35" s="53"/>
      <c r="L35" s="14"/>
      <c r="M35" s="54"/>
    </row>
    <row r="36" spans="1:15" ht="12.75" customHeight="1" x14ac:dyDescent="0.2">
      <c r="A36" s="124" t="str">
        <f t="shared" ref="A36:A45" si="8">A23</f>
        <v>Sigurimet Shoqërore</v>
      </c>
      <c r="B36" s="941">
        <f t="shared" ref="B36:B45" si="9">B23</f>
        <v>601</v>
      </c>
      <c r="C36" s="942"/>
      <c r="D36" s="943"/>
      <c r="E36" s="305">
        <f t="shared" si="7"/>
        <v>327</v>
      </c>
      <c r="F36" s="305">
        <f t="shared" si="7"/>
        <v>336</v>
      </c>
      <c r="G36" s="305">
        <f t="shared" si="7"/>
        <v>346</v>
      </c>
      <c r="H36" s="53"/>
    </row>
    <row r="37" spans="1:15" ht="12.75" x14ac:dyDescent="0.2">
      <c r="A37" s="124" t="str">
        <f t="shared" si="8"/>
        <v>Mallra dhe shërbime</v>
      </c>
      <c r="B37" s="941">
        <f t="shared" si="9"/>
        <v>602</v>
      </c>
      <c r="C37" s="942"/>
      <c r="D37" s="943"/>
      <c r="E37" s="305">
        <f t="shared" si="7"/>
        <v>14414</v>
      </c>
      <c r="F37" s="305">
        <f t="shared" si="7"/>
        <v>14846</v>
      </c>
      <c r="G37" s="305">
        <f t="shared" si="7"/>
        <v>15292</v>
      </c>
      <c r="H37" s="53"/>
      <c r="I37" s="124" t="str">
        <f>'(G1) Fjalori'!A413</f>
        <v>Angazhimet</v>
      </c>
      <c r="J37" s="992" t="str">
        <f>'(G1) Fjalori'!A454</f>
        <v>Vlera Totale për Aktivitet</v>
      </c>
      <c r="K37" s="993"/>
      <c r="L37" s="994"/>
      <c r="M37" s="129">
        <f t="shared" ref="M37:O40" si="10">M91+M130+M169+M207+M245+M283</f>
        <v>0</v>
      </c>
      <c r="N37" s="129">
        <f t="shared" si="10"/>
        <v>0</v>
      </c>
      <c r="O37" s="129">
        <f t="shared" si="10"/>
        <v>0</v>
      </c>
    </row>
    <row r="38" spans="1:15" ht="12.75" x14ac:dyDescent="0.2">
      <c r="A38" s="124" t="str">
        <f t="shared" si="8"/>
        <v>Subvencione</v>
      </c>
      <c r="B38" s="941">
        <f t="shared" si="9"/>
        <v>603</v>
      </c>
      <c r="C38" s="942"/>
      <c r="D38" s="943"/>
      <c r="E38" s="305">
        <f t="shared" si="7"/>
        <v>0</v>
      </c>
      <c r="F38" s="305">
        <f t="shared" si="7"/>
        <v>0</v>
      </c>
      <c r="G38" s="305">
        <f t="shared" si="7"/>
        <v>0</v>
      </c>
      <c r="H38" s="53"/>
      <c r="I38" s="318" t="str">
        <f>'(G1) Fjalori'!A456</f>
        <v>Qëllime</v>
      </c>
      <c r="J38" s="319" t="str">
        <f>A29</f>
        <v>Shpenzimet kapitale</v>
      </c>
      <c r="K38" s="316"/>
      <c r="L38" s="317"/>
      <c r="M38" s="129">
        <f t="shared" si="10"/>
        <v>0</v>
      </c>
      <c r="N38" s="129">
        <f t="shared" si="10"/>
        <v>0</v>
      </c>
      <c r="O38" s="129">
        <f t="shared" si="10"/>
        <v>0</v>
      </c>
    </row>
    <row r="39" spans="1:15" ht="12.75" x14ac:dyDescent="0.2">
      <c r="A39" s="124" t="str">
        <f t="shared" si="8"/>
        <v>Të tjera transferta korrente të brendshme</v>
      </c>
      <c r="B39" s="941">
        <f t="shared" si="9"/>
        <v>604</v>
      </c>
      <c r="C39" s="942"/>
      <c r="D39" s="943"/>
      <c r="E39" s="305">
        <f t="shared" si="7"/>
        <v>0</v>
      </c>
      <c r="F39" s="305">
        <f t="shared" si="7"/>
        <v>0</v>
      </c>
      <c r="G39" s="305">
        <f t="shared" si="7"/>
        <v>0</v>
      </c>
      <c r="H39" s="53"/>
      <c r="I39" s="315"/>
      <c r="J39" s="319" t="str">
        <f>A24</f>
        <v>Mallra dhe shërbime</v>
      </c>
      <c r="K39" s="316"/>
      <c r="L39" s="317"/>
      <c r="M39" s="129">
        <f t="shared" si="10"/>
        <v>0</v>
      </c>
      <c r="N39" s="129">
        <f t="shared" si="10"/>
        <v>0</v>
      </c>
      <c r="O39" s="129">
        <f t="shared" si="10"/>
        <v>0</v>
      </c>
    </row>
    <row r="40" spans="1:15" ht="12.75" x14ac:dyDescent="0.2">
      <c r="A40" s="124" t="str">
        <f t="shared" si="8"/>
        <v>Transferta korrente të huaja</v>
      </c>
      <c r="B40" s="941">
        <f t="shared" si="9"/>
        <v>605</v>
      </c>
      <c r="C40" s="942"/>
      <c r="D40" s="943"/>
      <c r="E40" s="305">
        <f t="shared" si="7"/>
        <v>0</v>
      </c>
      <c r="F40" s="305">
        <f t="shared" si="7"/>
        <v>0</v>
      </c>
      <c r="G40" s="305">
        <f t="shared" si="7"/>
        <v>0</v>
      </c>
      <c r="H40" s="53"/>
      <c r="I40" s="315"/>
      <c r="J40" s="319" t="str">
        <f>'(G1) Fjalori'!A455</f>
        <v>Qëllime të mëtejshme</v>
      </c>
      <c r="K40" s="316"/>
      <c r="L40" s="317"/>
      <c r="M40" s="129">
        <f t="shared" si="10"/>
        <v>0</v>
      </c>
      <c r="N40" s="129">
        <f t="shared" si="10"/>
        <v>0</v>
      </c>
      <c r="O40" s="129">
        <f t="shared" si="10"/>
        <v>0</v>
      </c>
    </row>
    <row r="41" spans="1:15" ht="12.75" x14ac:dyDescent="0.2">
      <c r="A41" s="124" t="str">
        <f t="shared" si="8"/>
        <v>Transferta për Buxhetet Familiare dhe Individët</v>
      </c>
      <c r="B41" s="941">
        <f t="shared" si="9"/>
        <v>606</v>
      </c>
      <c r="C41" s="942"/>
      <c r="D41" s="943"/>
      <c r="E41" s="305">
        <f t="shared" si="7"/>
        <v>113</v>
      </c>
      <c r="F41" s="305">
        <f t="shared" si="7"/>
        <v>60</v>
      </c>
      <c r="G41" s="305">
        <f t="shared" si="7"/>
        <v>62</v>
      </c>
      <c r="H41" s="53"/>
      <c r="I41" s="315"/>
      <c r="J41" s="998"/>
      <c r="K41" s="998"/>
      <c r="L41" s="998"/>
      <c r="M41" s="344" t="str">
        <f>IF(SUM(M38:M40)=M37,"OK","STOP")</f>
        <v>OK</v>
      </c>
      <c r="N41" s="344" t="str">
        <f>IF(SUM(N38:N40)=N37,"OK","STOP")</f>
        <v>OK</v>
      </c>
      <c r="O41" s="344" t="str">
        <f>IF(SUM(O38:O40)=O37,"OK","STOP")</f>
        <v>OK</v>
      </c>
    </row>
    <row r="42" spans="1:15" ht="12.75" x14ac:dyDescent="0.2">
      <c r="A42" s="648" t="str">
        <f t="shared" si="8"/>
        <v>Shpenzimet kapitale</v>
      </c>
      <c r="B42" s="968" t="str">
        <f t="shared" si="9"/>
        <v>230 / 231</v>
      </c>
      <c r="C42" s="969"/>
      <c r="D42" s="970"/>
      <c r="E42" s="305">
        <f t="shared" si="7"/>
        <v>0</v>
      </c>
      <c r="F42" s="305">
        <f t="shared" si="7"/>
        <v>0</v>
      </c>
      <c r="G42" s="305">
        <f t="shared" si="7"/>
        <v>0</v>
      </c>
      <c r="H42" s="53"/>
    </row>
    <row r="43" spans="1:15" ht="12.75" x14ac:dyDescent="0.2">
      <c r="A43" s="124" t="str">
        <f t="shared" si="8"/>
        <v>Rezerva</v>
      </c>
      <c r="B43" s="941">
        <f t="shared" si="9"/>
        <v>609</v>
      </c>
      <c r="C43" s="942"/>
      <c r="D43" s="943"/>
      <c r="E43" s="305">
        <f t="shared" si="7"/>
        <v>0</v>
      </c>
      <c r="F43" s="305">
        <f t="shared" si="7"/>
        <v>0</v>
      </c>
      <c r="G43" s="305">
        <f t="shared" si="7"/>
        <v>0</v>
      </c>
      <c r="H43" s="53"/>
      <c r="I43" s="142" t="str">
        <f>'(G1) Fjalori'!A416</f>
        <v>Shpjegimet teknike</v>
      </c>
      <c r="J43" s="983"/>
      <c r="K43" s="984"/>
      <c r="L43" s="984"/>
      <c r="M43" s="984"/>
      <c r="N43" s="984"/>
      <c r="O43" s="985"/>
    </row>
    <row r="44" spans="1:15" ht="12.75" x14ac:dyDescent="0.2">
      <c r="A44" s="124" t="str">
        <f t="shared" si="8"/>
        <v>Interesa per kredi direkte ose bono</v>
      </c>
      <c r="B44" s="971">
        <f t="shared" si="9"/>
        <v>650</v>
      </c>
      <c r="C44" s="972"/>
      <c r="D44" s="973"/>
      <c r="E44" s="305">
        <f t="shared" si="7"/>
        <v>0</v>
      </c>
      <c r="F44" s="305">
        <f t="shared" si="7"/>
        <v>0</v>
      </c>
      <c r="G44" s="305">
        <f t="shared" si="7"/>
        <v>0</v>
      </c>
      <c r="H44" s="53"/>
      <c r="J44" s="986"/>
      <c r="K44" s="987"/>
      <c r="L44" s="987"/>
      <c r="M44" s="987"/>
      <c r="N44" s="987"/>
      <c r="O44" s="988"/>
    </row>
    <row r="45" spans="1:15" ht="12.75" customHeight="1" x14ac:dyDescent="0.2">
      <c r="A45" s="252" t="str">
        <f t="shared" si="8"/>
        <v>Të tjera</v>
      </c>
      <c r="B45" s="941" t="str">
        <f t="shared" si="9"/>
        <v>69 / ?</v>
      </c>
      <c r="C45" s="942"/>
      <c r="D45" s="309" t="str">
        <f>IF(OR(E45&lt;0,F45&lt;0,G45&lt;0),"STOP","OK!")</f>
        <v>OK!</v>
      </c>
      <c r="E45" s="308">
        <f t="shared" si="7"/>
        <v>0</v>
      </c>
      <c r="F45" s="130">
        <f t="shared" si="7"/>
        <v>0</v>
      </c>
      <c r="G45" s="130">
        <f t="shared" si="7"/>
        <v>0</v>
      </c>
      <c r="H45" s="53"/>
      <c r="J45" s="986"/>
      <c r="K45" s="987"/>
      <c r="L45" s="987"/>
      <c r="M45" s="987"/>
      <c r="N45" s="987"/>
      <c r="O45" s="988"/>
    </row>
    <row r="46" spans="1:15" ht="12.75" customHeight="1" x14ac:dyDescent="0.2">
      <c r="A46" s="124" t="str">
        <f>A34</f>
        <v>SHPENZIME KORRENTE</v>
      </c>
      <c r="B46" s="974"/>
      <c r="C46" s="975"/>
      <c r="D46" s="976"/>
      <c r="E46" s="129">
        <f t="shared" si="7"/>
        <v>16808</v>
      </c>
      <c r="F46" s="129">
        <f t="shared" si="7"/>
        <v>17255</v>
      </c>
      <c r="G46" s="129">
        <f t="shared" si="7"/>
        <v>17773</v>
      </c>
      <c r="H46" s="53"/>
      <c r="J46" s="986"/>
      <c r="K46" s="987"/>
      <c r="L46" s="987"/>
      <c r="M46" s="987"/>
      <c r="N46" s="987"/>
      <c r="O46" s="988"/>
    </row>
    <row r="47" spans="1:15" ht="12.75" customHeight="1" x14ac:dyDescent="0.2">
      <c r="A47" s="125"/>
      <c r="B47" s="210"/>
      <c r="C47" s="126"/>
      <c r="D47" s="126"/>
      <c r="E47" s="10"/>
      <c r="F47" s="10"/>
      <c r="G47" s="133"/>
      <c r="H47" s="53"/>
      <c r="J47" s="986"/>
      <c r="K47" s="987"/>
      <c r="L47" s="987"/>
      <c r="M47" s="987"/>
      <c r="N47" s="987"/>
      <c r="O47" s="988"/>
    </row>
    <row r="48" spans="1:15" ht="12.75" customHeight="1" x14ac:dyDescent="0.2">
      <c r="A48" s="137" t="str">
        <f>A18</f>
        <v>SHPENZIME TË PRITSHME</v>
      </c>
      <c r="B48" s="34">
        <f t="shared" ref="B48:G48" si="11">B102+B141+B180+B218+B256+B294</f>
        <v>30743</v>
      </c>
      <c r="C48" s="34">
        <f t="shared" si="11"/>
        <v>9776</v>
      </c>
      <c r="D48" s="34">
        <f t="shared" si="11"/>
        <v>9921</v>
      </c>
      <c r="E48" s="129">
        <f t="shared" si="11"/>
        <v>16808</v>
      </c>
      <c r="F48" s="129">
        <f t="shared" si="11"/>
        <v>17255</v>
      </c>
      <c r="G48" s="129">
        <f t="shared" si="11"/>
        <v>84236</v>
      </c>
      <c r="H48" s="53"/>
      <c r="J48" s="989"/>
      <c r="K48" s="990"/>
      <c r="L48" s="990"/>
      <c r="M48" s="990"/>
      <c r="N48" s="990"/>
      <c r="O48" s="991"/>
    </row>
    <row r="49" spans="1:15" ht="12.75" x14ac:dyDescent="0.2">
      <c r="H49" s="53"/>
    </row>
    <row r="50" spans="1:15" ht="23.25" customHeight="1" x14ac:dyDescent="0.25">
      <c r="A50" s="933" t="str">
        <f>'(G1) Fjalori'!A396</f>
        <v>PËRPUTHSHMËRIA ME TAVANET</v>
      </c>
      <c r="B50" s="934"/>
      <c r="C50" s="935"/>
      <c r="D50" s="935"/>
      <c r="E50" s="935"/>
      <c r="F50" s="935"/>
      <c r="G50" s="935"/>
      <c r="H50" s="935"/>
      <c r="I50" s="935"/>
      <c r="J50" s="935"/>
      <c r="K50" s="935"/>
      <c r="L50" s="935"/>
      <c r="M50" s="935"/>
      <c r="N50" s="935"/>
      <c r="O50" s="936"/>
    </row>
    <row r="51" spans="1:15" s="27" customFormat="1" ht="26.25" customHeight="1" x14ac:dyDescent="0.25">
      <c r="A51" s="134"/>
      <c r="B51" s="127"/>
      <c r="C51" s="127"/>
      <c r="D51" s="26"/>
      <c r="E51" s="26"/>
      <c r="F51" s="26"/>
      <c r="G51" s="26"/>
      <c r="H51" s="26"/>
      <c r="I51" s="26"/>
      <c r="J51" s="26"/>
      <c r="K51" s="26"/>
      <c r="L51" s="26"/>
      <c r="M51" s="251">
        <f>M70</f>
        <v>2022</v>
      </c>
      <c r="N51" s="251">
        <f t="shared" ref="N51:O51" si="12">N70</f>
        <v>2023</v>
      </c>
      <c r="O51" s="251">
        <f t="shared" si="12"/>
        <v>2024</v>
      </c>
    </row>
    <row r="52" spans="1:15" ht="12.75" x14ac:dyDescent="0.2">
      <c r="A52" s="977" t="str">
        <f>'(G1) Fjalori'!A397</f>
        <v>Tavani i përgjithshëm</v>
      </c>
      <c r="B52" s="978"/>
      <c r="C52" s="978"/>
      <c r="D52" s="978"/>
      <c r="E52" s="978"/>
      <c r="F52" s="978"/>
      <c r="G52" s="978"/>
      <c r="H52" s="978"/>
      <c r="I52" s="978"/>
      <c r="J52" s="978"/>
      <c r="K52" s="978"/>
      <c r="L52" s="979"/>
      <c r="M52" s="138">
        <f>VLOOKUP($A14,'(D1) Tavanet buxhetore'!$A$7:$R$473,7,FALSE)</f>
        <v>16808</v>
      </c>
      <c r="N52" s="138">
        <f>VLOOKUP($A14,'(D1) Tavanet buxhetore'!$A$7:$R$473,8,FALSE)</f>
        <v>17255</v>
      </c>
      <c r="O52" s="672">
        <f>VLOOKUP($A14,'(D1) Tavanet buxhetore'!$A$7:$R$473,9,FALSE)</f>
        <v>84236</v>
      </c>
    </row>
    <row r="53" spans="1:15" ht="12.75" x14ac:dyDescent="0.2">
      <c r="A53" s="980" t="str">
        <f>'(G1) Fjalori'!A398</f>
        <v>SHPENZIMET E PRITSHME</v>
      </c>
      <c r="B53" s="981"/>
      <c r="C53" s="981"/>
      <c r="D53" s="981"/>
      <c r="E53" s="981"/>
      <c r="F53" s="981"/>
      <c r="G53" s="981"/>
      <c r="H53" s="981"/>
      <c r="I53" s="981"/>
      <c r="J53" s="981"/>
      <c r="K53" s="981"/>
      <c r="L53" s="982"/>
      <c r="M53" s="139">
        <f>E18</f>
        <v>16808</v>
      </c>
      <c r="N53" s="139">
        <f t="shared" ref="N53:O53" si="13">F18</f>
        <v>17255</v>
      </c>
      <c r="O53" s="673">
        <f t="shared" si="13"/>
        <v>84236</v>
      </c>
    </row>
    <row r="54" spans="1:15" ht="12.75" x14ac:dyDescent="0.2">
      <c r="A54" s="996" t="str">
        <f>'(G1) Fjalori'!A399</f>
        <v>Diferenca mes tavaneve të përgjithshme (duhet të jetë &lt;0)</v>
      </c>
      <c r="B54" s="997"/>
      <c r="C54" s="997"/>
      <c r="D54" s="997"/>
      <c r="E54" s="997"/>
      <c r="F54" s="997"/>
      <c r="G54" s="997"/>
      <c r="H54" s="997"/>
      <c r="I54" s="997"/>
      <c r="J54" s="997"/>
      <c r="K54" s="997"/>
      <c r="L54" s="136" t="str">
        <f>IF(AND(M54&lt;0.4,N54&lt;0.4,O54&lt;0.4),"OK!","STOP!")</f>
        <v>OK!</v>
      </c>
      <c r="M54" s="140">
        <f>M53-M52</f>
        <v>0</v>
      </c>
      <c r="N54" s="140">
        <f t="shared" ref="N54:O54" si="14">N53-N52</f>
        <v>0</v>
      </c>
      <c r="O54" s="141">
        <f t="shared" si="14"/>
        <v>0</v>
      </c>
    </row>
    <row r="55" spans="1:15" ht="12.75" x14ac:dyDescent="0.2">
      <c r="A55" s="977" t="str">
        <f>'(G1) Fjalori'!A400</f>
        <v>Tavani i pagave dhe sigurimeve shoqërore</v>
      </c>
      <c r="B55" s="978"/>
      <c r="C55" s="978"/>
      <c r="D55" s="978"/>
      <c r="E55" s="978"/>
      <c r="F55" s="978"/>
      <c r="G55" s="978"/>
      <c r="H55" s="978"/>
      <c r="I55" s="978"/>
      <c r="J55" s="978"/>
      <c r="K55" s="978"/>
      <c r="L55" s="979"/>
      <c r="M55" s="138">
        <f>VLOOKUP($A14,'(D1) Tavanet buxhetore'!$A$7:$R$473,10,FALSE)</f>
        <v>2281</v>
      </c>
      <c r="N55" s="138">
        <f>VLOOKUP($A14,'(D1) Tavanet buxhetore'!$A$7:$R$473,11,FALSE)</f>
        <v>2349</v>
      </c>
      <c r="O55" s="672">
        <f>VLOOKUP($A14,'(D1) Tavanet buxhetore'!$A$7:$R$473,12,FALSE)</f>
        <v>2419</v>
      </c>
    </row>
    <row r="56" spans="1:15" ht="12.75" x14ac:dyDescent="0.2">
      <c r="A56" s="996" t="str">
        <f>'(G1) Fjalori'!A401</f>
        <v>Paga dhe sigurime shoqërore</v>
      </c>
      <c r="B56" s="997"/>
      <c r="C56" s="997"/>
      <c r="D56" s="997"/>
      <c r="E56" s="997"/>
      <c r="F56" s="997"/>
      <c r="G56" s="997"/>
      <c r="H56" s="997"/>
      <c r="I56" s="997"/>
      <c r="J56" s="997"/>
      <c r="K56" s="997"/>
      <c r="L56" s="999"/>
      <c r="M56" s="139">
        <f>E22+E35+E23+E36</f>
        <v>2281</v>
      </c>
      <c r="N56" s="139">
        <f t="shared" ref="N56:O56" si="15">F22+F35+F23+F36</f>
        <v>2349</v>
      </c>
      <c r="O56" s="673">
        <f t="shared" si="15"/>
        <v>2419</v>
      </c>
    </row>
    <row r="57" spans="1:15" ht="12.75" x14ac:dyDescent="0.2">
      <c r="A57" s="996" t="str">
        <f>'(G1) Fjalori'!A402</f>
        <v>Diferenca e tavaneve në paga dhe sigurime shoqërore (duhet të jetë &lt;0)</v>
      </c>
      <c r="B57" s="997"/>
      <c r="C57" s="997"/>
      <c r="D57" s="997"/>
      <c r="E57" s="997"/>
      <c r="F57" s="997"/>
      <c r="G57" s="997"/>
      <c r="H57" s="997"/>
      <c r="I57" s="997"/>
      <c r="J57" s="997"/>
      <c r="K57" s="997"/>
      <c r="L57" s="136" t="str">
        <f>IF(AND(M57&lt;0.4,N57&lt;0.4,O57&lt;0.4),"OK!","STOP!")</f>
        <v>OK!</v>
      </c>
      <c r="M57" s="140">
        <f>M56-M55</f>
        <v>0</v>
      </c>
      <c r="N57" s="140">
        <f t="shared" ref="N57:O57" si="16">N56-N55</f>
        <v>0</v>
      </c>
      <c r="O57" s="141">
        <f t="shared" si="16"/>
        <v>0</v>
      </c>
    </row>
    <row r="58" spans="1:15" s="27" customFormat="1" ht="12.75" x14ac:dyDescent="0.2">
      <c r="A58" s="977" t="str">
        <f>'(G1) Fjalori'!A403</f>
        <v>Tavani për shpenzime e tjera korrente</v>
      </c>
      <c r="B58" s="978"/>
      <c r="C58" s="978"/>
      <c r="D58" s="978"/>
      <c r="E58" s="978"/>
      <c r="F58" s="978"/>
      <c r="G58" s="978"/>
      <c r="H58" s="978"/>
      <c r="I58" s="978"/>
      <c r="J58" s="978"/>
      <c r="K58" s="978"/>
      <c r="L58" s="979"/>
      <c r="M58" s="138">
        <f>VLOOKUP($A14,'(D1) Tavanet buxhetore'!$A$7:$R$473,13,FALSE)</f>
        <v>14527</v>
      </c>
      <c r="N58" s="138">
        <f>VLOOKUP($A14,'(D1) Tavanet buxhetore'!$A$7:$R$473,14,FALSE)</f>
        <v>14906</v>
      </c>
      <c r="O58" s="672">
        <f>VLOOKUP($A14,'(D1) Tavanet buxhetore'!$A$7:$R$473,15,FALSE)</f>
        <v>15354</v>
      </c>
    </row>
    <row r="59" spans="1:15" s="27" customFormat="1" ht="12.75" x14ac:dyDescent="0.2">
      <c r="A59" s="996" t="str">
        <f>'(G1) Fjalori'!A404</f>
        <v>Konsumi (përjashtuar paga dhe sigurimet shoqërore)</v>
      </c>
      <c r="B59" s="997"/>
      <c r="C59" s="997"/>
      <c r="D59" s="997"/>
      <c r="E59" s="997"/>
      <c r="F59" s="997"/>
      <c r="G59" s="997"/>
      <c r="H59" s="997"/>
      <c r="I59" s="997"/>
      <c r="J59" s="997"/>
      <c r="K59" s="997"/>
      <c r="L59" s="999"/>
      <c r="M59" s="139">
        <f>M53-M56-M62</f>
        <v>14527</v>
      </c>
      <c r="N59" s="139">
        <f>N53-N56-N62</f>
        <v>14906</v>
      </c>
      <c r="O59" s="673">
        <f>O53-O56-O62</f>
        <v>15354</v>
      </c>
    </row>
    <row r="60" spans="1:15" s="27" customFormat="1" ht="12.75" x14ac:dyDescent="0.2">
      <c r="A60" s="996" t="str">
        <f>'(G1) Fjalori'!A405</f>
        <v>Diferenca e tavaneve në konsum (duhet të jetë &lt;0)</v>
      </c>
      <c r="B60" s="997"/>
      <c r="C60" s="997"/>
      <c r="D60" s="997"/>
      <c r="E60" s="997"/>
      <c r="F60" s="997"/>
      <c r="G60" s="997"/>
      <c r="H60" s="997"/>
      <c r="I60" s="997"/>
      <c r="J60" s="997"/>
      <c r="K60" s="997"/>
      <c r="L60" s="136" t="str">
        <f>IF(AND(M60&lt;0.4,N60&lt;0.4,O60&lt;0.4),"OK!","STOP!")</f>
        <v>OK!</v>
      </c>
      <c r="M60" s="140">
        <f>M59-M58</f>
        <v>0</v>
      </c>
      <c r="N60" s="140">
        <f t="shared" ref="N60:O60" si="17">N59-N58</f>
        <v>0</v>
      </c>
      <c r="O60" s="141">
        <f t="shared" si="17"/>
        <v>0</v>
      </c>
    </row>
    <row r="61" spans="1:15" ht="12.75" x14ac:dyDescent="0.2">
      <c r="A61" s="977" t="str">
        <f>'(G1) Fjalori'!A406</f>
        <v>Minimumi i shpenzimeve kapitale</v>
      </c>
      <c r="B61" s="978"/>
      <c r="C61" s="978"/>
      <c r="D61" s="978"/>
      <c r="E61" s="978"/>
      <c r="F61" s="978"/>
      <c r="G61" s="978"/>
      <c r="H61" s="978"/>
      <c r="I61" s="978"/>
      <c r="J61" s="978"/>
      <c r="K61" s="978"/>
      <c r="L61" s="979"/>
      <c r="M61" s="138">
        <f>VLOOKUP($A14,'(D1) Tavanet buxhetore'!$A$7:$R$473,16,FALSE)</f>
        <v>0</v>
      </c>
      <c r="N61" s="138">
        <f>VLOOKUP($A14,'(D1) Tavanet buxhetore'!$A$7:$R$473,17,FALSE)</f>
        <v>0</v>
      </c>
      <c r="O61" s="672">
        <f>VLOOKUP($A14,'(D1) Tavanet buxhetore'!$A$7:$R$473,18,FALSE)</f>
        <v>66463</v>
      </c>
    </row>
    <row r="62" spans="1:15" ht="12.75" x14ac:dyDescent="0.2">
      <c r="A62" s="996" t="str">
        <f>'(G1) Fjalori'!A407</f>
        <v>Shpenzimet kapitale</v>
      </c>
      <c r="B62" s="997"/>
      <c r="C62" s="997"/>
      <c r="D62" s="997"/>
      <c r="E62" s="997"/>
      <c r="F62" s="997"/>
      <c r="G62" s="997"/>
      <c r="H62" s="997"/>
      <c r="I62" s="997"/>
      <c r="J62" s="997"/>
      <c r="K62" s="997"/>
      <c r="L62" s="999"/>
      <c r="M62" s="139">
        <f>E29+E42</f>
        <v>0</v>
      </c>
      <c r="N62" s="139">
        <f t="shared" ref="N62:O62" si="18">F29+F42</f>
        <v>0</v>
      </c>
      <c r="O62" s="673">
        <f t="shared" si="18"/>
        <v>66463</v>
      </c>
    </row>
    <row r="63" spans="1:15" s="99" customFormat="1" ht="12.75" x14ac:dyDescent="0.2">
      <c r="A63" s="996" t="str">
        <f>'(G1) Fjalori'!A408</f>
        <v>Diferenca e minimumit të shpenzimeve kapitale (duhet të jetë &gt;0)</v>
      </c>
      <c r="B63" s="997"/>
      <c r="C63" s="997"/>
      <c r="D63" s="997"/>
      <c r="E63" s="997"/>
      <c r="F63" s="997"/>
      <c r="G63" s="997"/>
      <c r="H63" s="997"/>
      <c r="I63" s="997"/>
      <c r="J63" s="997"/>
      <c r="K63" s="997"/>
      <c r="L63" s="136" t="str">
        <f>IF(AND(M63&gt;-0.4,N63&gt;-0.4,O63&gt;-0.4),"OK!","STOP!")</f>
        <v>OK!</v>
      </c>
      <c r="M63" s="140">
        <f>M62-M61</f>
        <v>0</v>
      </c>
      <c r="N63" s="140">
        <f t="shared" ref="N63:O63" si="19">N62-N61</f>
        <v>0</v>
      </c>
      <c r="O63" s="141">
        <f t="shared" si="19"/>
        <v>0</v>
      </c>
    </row>
    <row r="64" spans="1:15" s="99" customFormat="1" ht="12.75" x14ac:dyDescent="0.2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135"/>
      <c r="L64" s="135"/>
      <c r="M64" s="135"/>
      <c r="N64" s="135"/>
      <c r="O64" s="135"/>
    </row>
    <row r="65" spans="1:15" s="99" customFormat="1" ht="12.75" hidden="1" x14ac:dyDescent="0.2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135"/>
      <c r="L65" s="135"/>
      <c r="M65" s="135"/>
      <c r="N65" s="135"/>
      <c r="O65" s="135"/>
    </row>
    <row r="66" spans="1:15" ht="17.25" hidden="1" customHeight="1" x14ac:dyDescent="0.2">
      <c r="A66" s="213" t="str">
        <f t="shared" ref="A66:O66" si="20">A14</f>
        <v>Nënfunksioni 19</v>
      </c>
      <c r="B66" s="937" t="str">
        <f t="shared" si="20"/>
        <v>081 Shërbimet rekreative dhe sportive</v>
      </c>
      <c r="C66" s="937">
        <f t="shared" si="20"/>
        <v>0</v>
      </c>
      <c r="D66" s="937">
        <f t="shared" si="20"/>
        <v>0</v>
      </c>
      <c r="E66" s="937">
        <f t="shared" si="20"/>
        <v>0</v>
      </c>
      <c r="F66" s="937">
        <f t="shared" si="20"/>
        <v>0</v>
      </c>
      <c r="G66" s="937">
        <f t="shared" si="20"/>
        <v>0</v>
      </c>
      <c r="H66" s="937">
        <f t="shared" si="20"/>
        <v>0</v>
      </c>
      <c r="I66" s="937">
        <f t="shared" si="20"/>
        <v>0</v>
      </c>
      <c r="J66" s="937">
        <f t="shared" si="20"/>
        <v>0</v>
      </c>
      <c r="K66" s="937">
        <f t="shared" si="20"/>
        <v>0</v>
      </c>
      <c r="L66" s="937">
        <f t="shared" si="20"/>
        <v>0</v>
      </c>
      <c r="M66" s="937">
        <f t="shared" si="20"/>
        <v>0</v>
      </c>
      <c r="N66" s="937">
        <f t="shared" si="20"/>
        <v>0</v>
      </c>
      <c r="O66" s="937">
        <f t="shared" si="20"/>
        <v>0</v>
      </c>
    </row>
    <row r="67" spans="1:15" ht="17.25" hidden="1" customHeight="1" x14ac:dyDescent="0.2">
      <c r="A67" s="276" t="str">
        <f>A6</f>
        <v>Programi 19a</v>
      </c>
      <c r="B67" s="937" t="str">
        <f>C6</f>
        <v>Parqet</v>
      </c>
      <c r="C67" s="937" t="e">
        <f>#REF!</f>
        <v>#REF!</v>
      </c>
      <c r="D67" s="937" t="e">
        <f>#REF!</f>
        <v>#REF!</v>
      </c>
      <c r="E67" s="937" t="e">
        <f>#REF!</f>
        <v>#REF!</v>
      </c>
      <c r="F67" s="937" t="e">
        <f>#REF!</f>
        <v>#REF!</v>
      </c>
      <c r="G67" s="937" t="e">
        <f>#REF!</f>
        <v>#REF!</v>
      </c>
      <c r="H67" s="937" t="e">
        <f>#REF!</f>
        <v>#REF!</v>
      </c>
      <c r="I67" s="937" t="e">
        <f>#REF!</f>
        <v>#REF!</v>
      </c>
      <c r="J67" s="937" t="e">
        <f>#REF!</f>
        <v>#REF!</v>
      </c>
      <c r="K67" s="937" t="e">
        <f>#REF!</f>
        <v>#REF!</v>
      </c>
      <c r="L67" s="937" t="e">
        <f>#REF!</f>
        <v>#REF!</v>
      </c>
      <c r="M67" s="937" t="e">
        <f>#REF!</f>
        <v>#REF!</v>
      </c>
      <c r="N67" s="937" t="e">
        <f>#REF!</f>
        <v>#REF!</v>
      </c>
      <c r="O67" s="937" t="e">
        <f>#REF!</f>
        <v>#REF!</v>
      </c>
    </row>
    <row r="68" spans="1:15" ht="17.25" hidden="1" customHeight="1" x14ac:dyDescent="0.2">
      <c r="A68" s="646" t="str">
        <f>'(B3) Struktura Funksionale'!B99</f>
        <v>08120</v>
      </c>
      <c r="B68" s="568"/>
      <c r="C68" s="568"/>
      <c r="D68" s="568"/>
      <c r="E68" s="568"/>
      <c r="F68" s="568"/>
      <c r="G68" s="568"/>
      <c r="H68" s="568"/>
      <c r="I68" s="568"/>
      <c r="J68" s="568"/>
      <c r="K68" s="568"/>
      <c r="L68" s="568"/>
      <c r="M68" s="568"/>
      <c r="N68" s="568"/>
      <c r="O68" s="569"/>
    </row>
    <row r="69" spans="1:15" ht="21" hidden="1" customHeight="1" x14ac:dyDescent="0.2">
      <c r="A69" s="964" t="str">
        <f t="shared" ref="A69:G69" si="21">A15</f>
        <v>SHPENZIME TË PRITSHME</v>
      </c>
      <c r="B69" s="965">
        <f t="shared" si="21"/>
        <v>0</v>
      </c>
      <c r="C69" s="965">
        <f t="shared" si="21"/>
        <v>0</v>
      </c>
      <c r="D69" s="965">
        <f t="shared" si="21"/>
        <v>0</v>
      </c>
      <c r="E69" s="965">
        <f t="shared" si="21"/>
        <v>0</v>
      </c>
      <c r="F69" s="965">
        <f t="shared" si="21"/>
        <v>0</v>
      </c>
      <c r="G69" s="966">
        <f t="shared" si="21"/>
        <v>0</v>
      </c>
      <c r="H69" s="131"/>
      <c r="I69" s="967" t="str">
        <f t="shared" ref="I69:O69" si="22">I15</f>
        <v xml:space="preserve">TË ARDHURAT E PRITSHME </v>
      </c>
      <c r="J69" s="965">
        <f t="shared" si="22"/>
        <v>0</v>
      </c>
      <c r="K69" s="965">
        <f t="shared" si="22"/>
        <v>0</v>
      </c>
      <c r="L69" s="965">
        <f t="shared" si="22"/>
        <v>0</v>
      </c>
      <c r="M69" s="965">
        <f t="shared" si="22"/>
        <v>0</v>
      </c>
      <c r="N69" s="965">
        <f t="shared" si="22"/>
        <v>0</v>
      </c>
      <c r="O69" s="966">
        <f t="shared" si="22"/>
        <v>0</v>
      </c>
    </row>
    <row r="70" spans="1:15" ht="19.5" hidden="1" customHeight="1" x14ac:dyDescent="0.2">
      <c r="A70" s="211"/>
      <c r="B70" s="417">
        <f t="shared" ref="B70:G70" si="23">B16</f>
        <v>2019</v>
      </c>
      <c r="C70" s="417">
        <f t="shared" si="23"/>
        <v>2020</v>
      </c>
      <c r="D70" s="417">
        <f t="shared" si="23"/>
        <v>2021</v>
      </c>
      <c r="E70" s="251">
        <f t="shared" si="23"/>
        <v>2022</v>
      </c>
      <c r="F70" s="251">
        <f t="shared" si="23"/>
        <v>2023</v>
      </c>
      <c r="G70" s="251">
        <f t="shared" si="23"/>
        <v>2024</v>
      </c>
      <c r="H70" s="212"/>
      <c r="I70" s="414"/>
      <c r="J70" s="417">
        <f t="shared" ref="J70:O70" si="24">J16</f>
        <v>2019</v>
      </c>
      <c r="K70" s="417">
        <f t="shared" si="24"/>
        <v>2020</v>
      </c>
      <c r="L70" s="417">
        <f t="shared" si="24"/>
        <v>2021</v>
      </c>
      <c r="M70" s="251">
        <f t="shared" si="24"/>
        <v>2022</v>
      </c>
      <c r="N70" s="251">
        <f t="shared" si="24"/>
        <v>2023</v>
      </c>
      <c r="O70" s="251">
        <f t="shared" si="24"/>
        <v>2024</v>
      </c>
    </row>
    <row r="71" spans="1:15" s="10" customFormat="1" ht="12.75" hidden="1" x14ac:dyDescent="0.2">
      <c r="A71" s="418"/>
      <c r="B71" s="411"/>
      <c r="C71" s="411"/>
      <c r="D71" s="411"/>
      <c r="E71" s="412"/>
      <c r="F71" s="412"/>
      <c r="G71" s="413"/>
      <c r="H71" s="212"/>
      <c r="I71" s="410"/>
      <c r="J71" s="411"/>
      <c r="K71" s="411"/>
      <c r="L71" s="411"/>
      <c r="M71" s="412"/>
      <c r="N71" s="412"/>
      <c r="O71" s="413"/>
    </row>
    <row r="72" spans="1:15" ht="12.75" hidden="1" x14ac:dyDescent="0.2">
      <c r="A72" s="415" t="str">
        <f>A18</f>
        <v>SHPENZIME TË PRITSHME</v>
      </c>
      <c r="B72" s="345">
        <f>VLOOKUP(A67,'(C1) Shpenzimet vitet e kaluara'!A$9:O$177,5,FALSE)</f>
        <v>0</v>
      </c>
      <c r="C72" s="345">
        <f>VLOOKUP(A67,'(C1) Shpenzimet vitet e kaluara'!A$9:O$177,9,FALSE)</f>
        <v>0</v>
      </c>
      <c r="D72" s="345">
        <f>VLOOKUP(A67,'(C1) Shpenzimet vitet e kaluara'!A$9:O$177,13,FALSE)</f>
        <v>0</v>
      </c>
      <c r="E72" s="416"/>
      <c r="F72" s="416"/>
      <c r="G72" s="416"/>
      <c r="H72" s="131"/>
      <c r="I72" s="938" t="str">
        <f>I18</f>
        <v>VLERËSIM I ARDHURAVE NGA TARIFAT</v>
      </c>
      <c r="J72" s="939"/>
      <c r="K72" s="939"/>
      <c r="L72" s="939"/>
      <c r="M72" s="939"/>
      <c r="N72" s="939"/>
      <c r="O72" s="940"/>
    </row>
    <row r="73" spans="1:15" ht="12.75" hidden="1" x14ac:dyDescent="0.2">
      <c r="A73" s="125"/>
      <c r="B73" s="210"/>
      <c r="C73" s="126"/>
      <c r="D73" s="126"/>
      <c r="E73" s="10"/>
      <c r="F73" s="10"/>
      <c r="G73" s="133"/>
      <c r="H73" s="10"/>
      <c r="I73" s="137" t="str">
        <f>I19</f>
        <v>VLERËSIM I ARDHURAVE NGA TARIFAT</v>
      </c>
      <c r="J73" s="35">
        <f>VLOOKUP($A67,'(C1) Shpenzimet vitet e kaluara'!$A$9:$O$177,6,FALSE)</f>
        <v>0</v>
      </c>
      <c r="K73" s="35">
        <f>VLOOKUP($A67,'(C1) Shpenzimet vitet e kaluara'!$A$9:$O$177,10,FALSE)</f>
        <v>0</v>
      </c>
      <c r="L73" s="35">
        <f>VLOOKUP($A67,'(C1) Shpenzimet vitet e kaluara'!$A$9:$O$177,14,FALSE)</f>
        <v>0</v>
      </c>
      <c r="M73" s="37"/>
      <c r="N73" s="37"/>
      <c r="O73" s="37"/>
    </row>
    <row r="74" spans="1:15" ht="12.75" hidden="1" x14ac:dyDescent="0.2">
      <c r="A74" s="944" t="str">
        <f t="shared" ref="A74:G75" si="25">A20</f>
        <v>SHPENZIME TË PRITSHME</v>
      </c>
      <c r="B74" s="945">
        <f t="shared" si="25"/>
        <v>0</v>
      </c>
      <c r="C74" s="945">
        <f t="shared" si="25"/>
        <v>0</v>
      </c>
      <c r="D74" s="945">
        <f t="shared" si="25"/>
        <v>0</v>
      </c>
      <c r="E74" s="945">
        <f t="shared" si="25"/>
        <v>0</v>
      </c>
      <c r="F74" s="945">
        <f t="shared" si="25"/>
        <v>0</v>
      </c>
      <c r="G74" s="946">
        <f t="shared" si="25"/>
        <v>0</v>
      </c>
      <c r="H74" s="10"/>
    </row>
    <row r="75" spans="1:15" ht="12.75" hidden="1" x14ac:dyDescent="0.2">
      <c r="A75" s="938" t="str">
        <f t="shared" si="25"/>
        <v>KOSTO DIREKTE PËR PROJEKTET DHE SHPENZIMET KAPITALE</v>
      </c>
      <c r="B75" s="939">
        <f t="shared" si="25"/>
        <v>0</v>
      </c>
      <c r="C75" s="939">
        <f t="shared" si="25"/>
        <v>0</v>
      </c>
      <c r="D75" s="939">
        <f t="shared" si="25"/>
        <v>0</v>
      </c>
      <c r="E75" s="939">
        <f t="shared" si="25"/>
        <v>0</v>
      </c>
      <c r="F75" s="939">
        <f t="shared" si="25"/>
        <v>0</v>
      </c>
      <c r="G75" s="940">
        <f t="shared" si="25"/>
        <v>0</v>
      </c>
      <c r="H75" s="31"/>
      <c r="I75" s="938" t="str">
        <f t="shared" ref="I75:I80" si="26">I22</f>
        <v>VLERËSIMI I TË ARDHURAVE ME DESTINACION</v>
      </c>
      <c r="J75" s="939"/>
      <c r="K75" s="939"/>
      <c r="L75" s="939"/>
      <c r="M75" s="939"/>
      <c r="N75" s="939"/>
      <c r="O75" s="940"/>
    </row>
    <row r="76" spans="1:15" ht="12.75" hidden="1" x14ac:dyDescent="0.2">
      <c r="A76" s="124" t="str">
        <f t="shared" ref="A76:D98" si="27">A22</f>
        <v>Pagat</v>
      </c>
      <c r="B76" s="941">
        <f t="shared" si="27"/>
        <v>600</v>
      </c>
      <c r="C76" s="942">
        <f t="shared" si="27"/>
        <v>0</v>
      </c>
      <c r="D76" s="943">
        <f t="shared" si="27"/>
        <v>0</v>
      </c>
      <c r="E76" s="129"/>
      <c r="F76" s="129"/>
      <c r="G76" s="129"/>
      <c r="H76" s="31"/>
      <c r="I76" s="390" t="str">
        <f t="shared" si="26"/>
        <v>Transferta e kushtëzuar</v>
      </c>
      <c r="J76" s="387"/>
      <c r="K76" s="389"/>
      <c r="L76" s="388"/>
      <c r="M76" s="128"/>
      <c r="N76" s="128"/>
      <c r="O76" s="132"/>
    </row>
    <row r="77" spans="1:15" ht="12.75" hidden="1" x14ac:dyDescent="0.2">
      <c r="A77" s="124" t="str">
        <f t="shared" si="27"/>
        <v>Sigurimet Shoqërore</v>
      </c>
      <c r="B77" s="941">
        <f t="shared" si="27"/>
        <v>601</v>
      </c>
      <c r="C77" s="942">
        <f t="shared" si="27"/>
        <v>0</v>
      </c>
      <c r="D77" s="943">
        <f t="shared" si="27"/>
        <v>0</v>
      </c>
      <c r="E77" s="129"/>
      <c r="F77" s="129"/>
      <c r="G77" s="129"/>
      <c r="H77" s="31"/>
      <c r="I77" s="390" t="str">
        <f t="shared" si="26"/>
        <v>Trasferta Specifike</v>
      </c>
      <c r="J77" s="387"/>
      <c r="K77" s="389"/>
      <c r="L77" s="388"/>
      <c r="M77" s="128"/>
      <c r="N77" s="128"/>
      <c r="O77" s="132"/>
    </row>
    <row r="78" spans="1:15" ht="12.75" hidden="1" x14ac:dyDescent="0.2">
      <c r="A78" s="124" t="str">
        <f t="shared" si="27"/>
        <v>Mallra dhe shërbime</v>
      </c>
      <c r="B78" s="941">
        <f t="shared" si="27"/>
        <v>602</v>
      </c>
      <c r="C78" s="942">
        <f t="shared" si="27"/>
        <v>0</v>
      </c>
      <c r="D78" s="943">
        <f t="shared" si="27"/>
        <v>0</v>
      </c>
      <c r="E78" s="129"/>
      <c r="F78" s="129"/>
      <c r="G78" s="129"/>
      <c r="H78" s="53"/>
      <c r="I78" s="390" t="str">
        <f t="shared" si="26"/>
        <v>Trashëgimi me destinacion</v>
      </c>
      <c r="J78" s="387"/>
      <c r="K78" s="389"/>
      <c r="L78" s="388"/>
      <c r="M78" s="302">
        <f>VLOOKUP($A67,'(C4) Trashëgimi me destinacion'!$A$8:$F$168,4,FALSE)</f>
        <v>0</v>
      </c>
      <c r="N78" s="548">
        <f>VLOOKUP($A67,'(C4) Trashëgimi me destinacion'!$A$8:$F$168,5,FALSE)</f>
        <v>0</v>
      </c>
      <c r="O78" s="548">
        <f>VLOOKUP($A67,'(C4) Trashëgimi me destinacion'!$A$8:$F$168,6,FALSE)</f>
        <v>0</v>
      </c>
    </row>
    <row r="79" spans="1:15" ht="12.75" hidden="1" x14ac:dyDescent="0.2">
      <c r="A79" s="124" t="str">
        <f t="shared" si="27"/>
        <v>Subvencione</v>
      </c>
      <c r="B79" s="941">
        <f t="shared" si="27"/>
        <v>603</v>
      </c>
      <c r="C79" s="942">
        <f t="shared" si="27"/>
        <v>0</v>
      </c>
      <c r="D79" s="943">
        <f t="shared" si="27"/>
        <v>0</v>
      </c>
      <c r="E79" s="129"/>
      <c r="F79" s="129"/>
      <c r="G79" s="129"/>
      <c r="H79" s="8"/>
      <c r="I79" s="390" t="str">
        <f t="shared" si="26"/>
        <v>Burime të tjera (përfshirë gjobat)</v>
      </c>
      <c r="J79" s="387"/>
      <c r="K79" s="389"/>
      <c r="L79" s="388"/>
      <c r="M79" s="128"/>
      <c r="N79" s="128"/>
      <c r="O79" s="132"/>
    </row>
    <row r="80" spans="1:15" ht="12.75" hidden="1" x14ac:dyDescent="0.2">
      <c r="A80" s="124" t="str">
        <f t="shared" si="27"/>
        <v>Të tjera transferta korrente të brendshme</v>
      </c>
      <c r="B80" s="941">
        <f t="shared" si="27"/>
        <v>604</v>
      </c>
      <c r="C80" s="942">
        <f t="shared" si="27"/>
        <v>0</v>
      </c>
      <c r="D80" s="943">
        <f t="shared" si="27"/>
        <v>0</v>
      </c>
      <c r="E80" s="129"/>
      <c r="F80" s="129"/>
      <c r="G80" s="129"/>
      <c r="H80" s="53"/>
      <c r="I80" s="409" t="str">
        <f t="shared" si="26"/>
        <v>VLERËSIMI I TË ARDHURAVE ME DESTINACION</v>
      </c>
      <c r="J80" s="35">
        <f>VLOOKUP($A67,'(C1) Shpenzimet vitet e kaluara'!$A$9:$O$177,7,FALSE)</f>
        <v>0</v>
      </c>
      <c r="K80" s="35">
        <f>VLOOKUP($A67,'(C1) Shpenzimet vitet e kaluara'!$A$9:$O$177,11,FALSE)</f>
        <v>0</v>
      </c>
      <c r="L80" s="35">
        <f>VLOOKUP($A67,'(C1) Shpenzimet vitet e kaluara'!$A$9:$O$177,15,FALSE)</f>
        <v>0</v>
      </c>
      <c r="M80" s="129">
        <f>SUM(M76:M79)</f>
        <v>0</v>
      </c>
      <c r="N80" s="129">
        <f t="shared" ref="N80:O80" si="28">SUM(N76:N79)</f>
        <v>0</v>
      </c>
      <c r="O80" s="129">
        <f t="shared" si="28"/>
        <v>0</v>
      </c>
    </row>
    <row r="81" spans="1:15" ht="12.75" hidden="1" x14ac:dyDescent="0.2">
      <c r="A81" s="124" t="str">
        <f t="shared" si="27"/>
        <v>Transferta korrente të huaja</v>
      </c>
      <c r="B81" s="941">
        <f t="shared" si="27"/>
        <v>605</v>
      </c>
      <c r="C81" s="942">
        <f t="shared" si="27"/>
        <v>0</v>
      </c>
      <c r="D81" s="943">
        <f t="shared" si="27"/>
        <v>0</v>
      </c>
      <c r="E81" s="129"/>
      <c r="F81" s="129"/>
      <c r="G81" s="129"/>
      <c r="H81" s="53"/>
    </row>
    <row r="82" spans="1:15" ht="12.75" hidden="1" x14ac:dyDescent="0.2">
      <c r="A82" s="124" t="str">
        <f t="shared" si="27"/>
        <v>Transferta për Buxhetet Familiare dhe Individët</v>
      </c>
      <c r="B82" s="941">
        <f t="shared" si="27"/>
        <v>606</v>
      </c>
      <c r="C82" s="942">
        <f t="shared" si="27"/>
        <v>0</v>
      </c>
      <c r="D82" s="943">
        <f t="shared" si="27"/>
        <v>0</v>
      </c>
      <c r="E82" s="129"/>
      <c r="F82" s="129"/>
      <c r="G82" s="129"/>
      <c r="H82" s="53"/>
      <c r="I82" s="137" t="str">
        <f>I29</f>
        <v xml:space="preserve">TË ARDHURAT E PRITSHME </v>
      </c>
      <c r="J82" s="34">
        <f>J73+J80</f>
        <v>0</v>
      </c>
      <c r="K82" s="34">
        <f>K73+K80</f>
        <v>0</v>
      </c>
      <c r="L82" s="34">
        <f>L73+L80</f>
        <v>0</v>
      </c>
      <c r="M82" s="129">
        <f>M80+M73</f>
        <v>0</v>
      </c>
      <c r="N82" s="129">
        <f>N80+N73</f>
        <v>0</v>
      </c>
      <c r="O82" s="129">
        <f>O80+O73</f>
        <v>0</v>
      </c>
    </row>
    <row r="83" spans="1:15" ht="12.75" hidden="1" x14ac:dyDescent="0.2">
      <c r="A83" s="124" t="str">
        <f t="shared" si="27"/>
        <v>Shpenzimet kapitale</v>
      </c>
      <c r="B83" s="941" t="str">
        <f t="shared" si="27"/>
        <v>230 / 231</v>
      </c>
      <c r="C83" s="942">
        <f t="shared" si="27"/>
        <v>0</v>
      </c>
      <c r="D83" s="943">
        <f t="shared" si="27"/>
        <v>0</v>
      </c>
      <c r="E83" s="37"/>
      <c r="F83" s="37"/>
      <c r="G83" s="37"/>
      <c r="H83" s="53"/>
    </row>
    <row r="84" spans="1:15" ht="12.75" hidden="1" x14ac:dyDescent="0.2">
      <c r="A84" s="124" t="str">
        <f t="shared" si="27"/>
        <v>Rezerva</v>
      </c>
      <c r="B84" s="941">
        <f t="shared" si="27"/>
        <v>609</v>
      </c>
      <c r="C84" s="942">
        <f t="shared" si="27"/>
        <v>0</v>
      </c>
      <c r="D84" s="943">
        <f t="shared" si="27"/>
        <v>0</v>
      </c>
      <c r="E84" s="129"/>
      <c r="F84" s="129"/>
      <c r="G84" s="129"/>
      <c r="H84" s="53"/>
    </row>
    <row r="85" spans="1:15" ht="12.75" hidden="1" x14ac:dyDescent="0.2">
      <c r="A85" s="124" t="str">
        <f t="shared" si="27"/>
        <v>Interesa per kredi direkte ose bono</v>
      </c>
      <c r="B85" s="941">
        <f t="shared" si="27"/>
        <v>650</v>
      </c>
      <c r="C85" s="942">
        <f t="shared" si="27"/>
        <v>0</v>
      </c>
      <c r="D85" s="943">
        <f t="shared" si="27"/>
        <v>0</v>
      </c>
      <c r="E85" s="129"/>
      <c r="F85" s="129"/>
      <c r="G85" s="129"/>
      <c r="H85" s="53"/>
    </row>
    <row r="86" spans="1:15" ht="12.75" hidden="1" x14ac:dyDescent="0.2">
      <c r="A86" s="124" t="str">
        <f t="shared" si="27"/>
        <v>Të tjera</v>
      </c>
      <c r="B86" s="941" t="str">
        <f t="shared" si="27"/>
        <v>69 / ?</v>
      </c>
      <c r="C86" s="942">
        <f t="shared" si="27"/>
        <v>0</v>
      </c>
      <c r="D86" s="943">
        <f t="shared" si="27"/>
        <v>0</v>
      </c>
      <c r="E86" s="129"/>
      <c r="F86" s="129"/>
      <c r="G86" s="129"/>
      <c r="H86" s="53"/>
      <c r="I86" s="947" t="str">
        <f t="shared" ref="I86:O87" si="29">I32</f>
        <v>SHUMA E KËRKUAR NETO</v>
      </c>
      <c r="J86" s="948">
        <f t="shared" si="29"/>
        <v>0</v>
      </c>
      <c r="K86" s="948">
        <f t="shared" si="29"/>
        <v>0</v>
      </c>
      <c r="L86" s="948">
        <f t="shared" si="29"/>
        <v>0</v>
      </c>
      <c r="M86" s="948">
        <f t="shared" si="29"/>
        <v>0</v>
      </c>
      <c r="N86" s="948">
        <f t="shared" si="29"/>
        <v>0</v>
      </c>
      <c r="O86" s="949">
        <f t="shared" si="29"/>
        <v>0</v>
      </c>
    </row>
    <row r="87" spans="1:15" ht="12" hidden="1" customHeight="1" x14ac:dyDescent="0.2">
      <c r="A87" s="306" t="str">
        <f t="shared" si="27"/>
        <v>KOSTO DIREKTE PËR PROJEKTET DHE SHPENZIMET KAPITALE</v>
      </c>
      <c r="B87" s="941">
        <f t="shared" si="27"/>
        <v>0</v>
      </c>
      <c r="C87" s="942">
        <f t="shared" si="27"/>
        <v>0</v>
      </c>
      <c r="D87" s="943">
        <f t="shared" si="27"/>
        <v>0</v>
      </c>
      <c r="E87" s="129">
        <f>SUM(E76:E86)</f>
        <v>0</v>
      </c>
      <c r="F87" s="129">
        <f t="shared" ref="F87:G87" si="30">SUM(F76:F86)</f>
        <v>0</v>
      </c>
      <c r="G87" s="129">
        <f t="shared" si="30"/>
        <v>0</v>
      </c>
      <c r="H87" s="53"/>
      <c r="I87" s="950">
        <f t="shared" si="29"/>
        <v>0</v>
      </c>
      <c r="J87" s="951">
        <f t="shared" si="29"/>
        <v>0</v>
      </c>
      <c r="K87" s="951">
        <f t="shared" si="29"/>
        <v>0</v>
      </c>
      <c r="L87" s="951">
        <f t="shared" si="29"/>
        <v>0</v>
      </c>
      <c r="M87" s="951">
        <f t="shared" si="29"/>
        <v>0</v>
      </c>
      <c r="N87" s="951">
        <f t="shared" si="29"/>
        <v>0</v>
      </c>
      <c r="O87" s="952">
        <f t="shared" si="29"/>
        <v>0</v>
      </c>
    </row>
    <row r="88" spans="1:15" ht="12.75" hidden="1" x14ac:dyDescent="0.2">
      <c r="A88" s="938" t="str">
        <f t="shared" si="27"/>
        <v>SHPENZIME KORRENTE</v>
      </c>
      <c r="B88" s="939">
        <f t="shared" si="27"/>
        <v>0</v>
      </c>
      <c r="C88" s="939">
        <f t="shared" si="27"/>
        <v>0</v>
      </c>
      <c r="D88" s="939">
        <f t="shared" si="27"/>
        <v>0</v>
      </c>
      <c r="E88" s="939">
        <f>E34</f>
        <v>0</v>
      </c>
      <c r="F88" s="939">
        <f>F34</f>
        <v>0</v>
      </c>
      <c r="G88" s="940">
        <f>G34</f>
        <v>0</v>
      </c>
      <c r="H88" s="53"/>
      <c r="I88" s="17" t="str">
        <f>I34</f>
        <v>SHUMA E KËRKUAR NETO</v>
      </c>
      <c r="J88" s="18">
        <f t="shared" ref="J88:O88" si="31">B72-J82</f>
        <v>0</v>
      </c>
      <c r="K88" s="18">
        <f t="shared" si="31"/>
        <v>0</v>
      </c>
      <c r="L88" s="18">
        <f t="shared" si="31"/>
        <v>0</v>
      </c>
      <c r="M88" s="18">
        <f t="shared" si="31"/>
        <v>0</v>
      </c>
      <c r="N88" s="18">
        <f t="shared" si="31"/>
        <v>0</v>
      </c>
      <c r="O88" s="18">
        <f t="shared" si="31"/>
        <v>0</v>
      </c>
    </row>
    <row r="89" spans="1:15" ht="12.75" hidden="1" x14ac:dyDescent="0.2">
      <c r="A89" s="124" t="str">
        <f t="shared" si="27"/>
        <v>Pagat</v>
      </c>
      <c r="B89" s="941">
        <f t="shared" si="27"/>
        <v>600</v>
      </c>
      <c r="C89" s="942">
        <f t="shared" si="27"/>
        <v>0</v>
      </c>
      <c r="D89" s="943">
        <f t="shared" si="27"/>
        <v>0</v>
      </c>
      <c r="E89" s="37"/>
      <c r="F89" s="37"/>
      <c r="G89" s="37"/>
      <c r="H89" s="53"/>
      <c r="I89" s="53"/>
      <c r="J89" s="53"/>
      <c r="K89" s="53"/>
      <c r="L89" s="14"/>
      <c r="M89" s="54"/>
    </row>
    <row r="90" spans="1:15" ht="12.75" hidden="1" x14ac:dyDescent="0.2">
      <c r="A90" s="124" t="str">
        <f t="shared" si="27"/>
        <v>Sigurimet Shoqërore</v>
      </c>
      <c r="B90" s="941">
        <f t="shared" si="27"/>
        <v>601</v>
      </c>
      <c r="C90" s="942">
        <f t="shared" si="27"/>
        <v>0</v>
      </c>
      <c r="D90" s="943">
        <f t="shared" si="27"/>
        <v>0</v>
      </c>
      <c r="E90" s="37"/>
      <c r="F90" s="37"/>
      <c r="G90" s="37"/>
      <c r="H90" s="53"/>
    </row>
    <row r="91" spans="1:15" ht="12.75" hidden="1" x14ac:dyDescent="0.2">
      <c r="A91" s="124" t="str">
        <f t="shared" si="27"/>
        <v>Mallra dhe shërbime</v>
      </c>
      <c r="B91" s="941">
        <f t="shared" si="27"/>
        <v>602</v>
      </c>
      <c r="C91" s="942">
        <f t="shared" si="27"/>
        <v>0</v>
      </c>
      <c r="D91" s="943">
        <f t="shared" si="27"/>
        <v>0</v>
      </c>
      <c r="E91" s="37"/>
      <c r="F91" s="37"/>
      <c r="G91" s="37"/>
      <c r="H91" s="53"/>
      <c r="I91" s="252" t="str">
        <f>I37</f>
        <v>Angazhimet</v>
      </c>
      <c r="J91" s="1002" t="str">
        <f>J37</f>
        <v>Vlera Totale për Aktivitet</v>
      </c>
      <c r="K91" s="1003"/>
      <c r="L91" s="1004"/>
      <c r="M91" s="129">
        <f>VLOOKUP($A67,'(C5) Angazhimet'!$A$8:$F$168,4,FALSE)</f>
        <v>0</v>
      </c>
      <c r="N91" s="129">
        <f>VLOOKUP($A67,'(C5) Angazhimet'!$A$8:$F$168,5,FALSE)</f>
        <v>0</v>
      </c>
      <c r="O91" s="129">
        <f>VLOOKUP($A67,'(C5) Angazhimet'!$A$8:$F$168,6,FALSE)</f>
        <v>0</v>
      </c>
    </row>
    <row r="92" spans="1:15" ht="12.75" hidden="1" x14ac:dyDescent="0.2">
      <c r="A92" s="124" t="str">
        <f t="shared" si="27"/>
        <v>Subvencione</v>
      </c>
      <c r="B92" s="941">
        <f t="shared" si="27"/>
        <v>603</v>
      </c>
      <c r="C92" s="942">
        <f t="shared" si="27"/>
        <v>0</v>
      </c>
      <c r="D92" s="943">
        <f t="shared" si="27"/>
        <v>0</v>
      </c>
      <c r="E92" s="37"/>
      <c r="F92" s="37"/>
      <c r="G92" s="37"/>
      <c r="H92" s="53"/>
      <c r="I92" s="318" t="str">
        <f>I38</f>
        <v>Qëllime</v>
      </c>
      <c r="J92" s="1002" t="str">
        <f>J38</f>
        <v>Shpenzimet kapitale</v>
      </c>
      <c r="K92" s="1003"/>
      <c r="L92" s="1004"/>
      <c r="M92" s="128"/>
      <c r="N92" s="128"/>
      <c r="O92" s="132"/>
    </row>
    <row r="93" spans="1:15" ht="12.75" hidden="1" x14ac:dyDescent="0.2">
      <c r="A93" s="124" t="str">
        <f t="shared" si="27"/>
        <v>Të tjera transferta korrente të brendshme</v>
      </c>
      <c r="B93" s="941">
        <f t="shared" si="27"/>
        <v>604</v>
      </c>
      <c r="C93" s="942">
        <f t="shared" si="27"/>
        <v>0</v>
      </c>
      <c r="D93" s="943">
        <f t="shared" si="27"/>
        <v>0</v>
      </c>
      <c r="E93" s="37"/>
      <c r="F93" s="37"/>
      <c r="G93" s="37"/>
      <c r="H93" s="53"/>
      <c r="I93" s="315"/>
      <c r="J93" s="1002" t="str">
        <f>J39</f>
        <v>Mallra dhe shërbime</v>
      </c>
      <c r="K93" s="1003"/>
      <c r="L93" s="1004"/>
      <c r="M93" s="128"/>
      <c r="N93" s="128"/>
      <c r="O93" s="132"/>
    </row>
    <row r="94" spans="1:15" ht="12.75" hidden="1" x14ac:dyDescent="0.2">
      <c r="A94" s="124" t="str">
        <f t="shared" si="27"/>
        <v>Transferta korrente të huaja</v>
      </c>
      <c r="B94" s="941">
        <f t="shared" si="27"/>
        <v>605</v>
      </c>
      <c r="C94" s="942">
        <f t="shared" si="27"/>
        <v>0</v>
      </c>
      <c r="D94" s="943">
        <f t="shared" si="27"/>
        <v>0</v>
      </c>
      <c r="E94" s="37"/>
      <c r="F94" s="37"/>
      <c r="G94" s="37"/>
      <c r="H94" s="53"/>
      <c r="I94" s="315"/>
      <c r="J94" s="1002" t="str">
        <f>J40</f>
        <v>Qëllime të mëtejshme</v>
      </c>
      <c r="K94" s="1003"/>
      <c r="L94" s="1004"/>
      <c r="M94" s="128"/>
      <c r="N94" s="128"/>
      <c r="O94" s="132"/>
    </row>
    <row r="95" spans="1:15" ht="12.75" hidden="1" x14ac:dyDescent="0.2">
      <c r="A95" s="124" t="str">
        <f t="shared" si="27"/>
        <v>Transferta për Buxhetet Familiare dhe Individët</v>
      </c>
      <c r="B95" s="941">
        <f t="shared" si="27"/>
        <v>606</v>
      </c>
      <c r="C95" s="942">
        <f t="shared" si="27"/>
        <v>0</v>
      </c>
      <c r="D95" s="943">
        <f t="shared" si="27"/>
        <v>0</v>
      </c>
      <c r="E95" s="37"/>
      <c r="F95" s="37"/>
      <c r="G95" s="37"/>
      <c r="H95" s="53"/>
      <c r="I95" s="315"/>
      <c r="J95" s="998"/>
      <c r="K95" s="998"/>
      <c r="L95" s="998"/>
      <c r="M95" s="344" t="str">
        <f>IF(SUM(M92:M94)=M91,"OK","STOP")</f>
        <v>OK</v>
      </c>
      <c r="N95" s="344" t="str">
        <f>IF(SUM(N92:N94)=N91,"OK","STOP")</f>
        <v>OK</v>
      </c>
      <c r="O95" s="344" t="str">
        <f>IF(SUM(O92:O94)=O91,"OK","STOP")</f>
        <v>OK</v>
      </c>
    </row>
    <row r="96" spans="1:15" ht="12.75" hidden="1" x14ac:dyDescent="0.2">
      <c r="A96" s="648" t="str">
        <f t="shared" si="27"/>
        <v>Shpenzimet kapitale</v>
      </c>
      <c r="B96" s="968" t="str">
        <f t="shared" si="27"/>
        <v>230 / 231</v>
      </c>
      <c r="C96" s="969">
        <f t="shared" si="27"/>
        <v>0</v>
      </c>
      <c r="D96" s="970">
        <f t="shared" si="27"/>
        <v>0</v>
      </c>
      <c r="E96" s="129"/>
      <c r="F96" s="129"/>
      <c r="G96" s="129"/>
      <c r="H96" s="53"/>
      <c r="I96" s="421" t="str">
        <f>I43</f>
        <v>Shpjegimet teknike</v>
      </c>
      <c r="J96" s="10"/>
      <c r="K96" s="10"/>
      <c r="L96" s="10"/>
      <c r="M96" s="10"/>
      <c r="N96" s="10"/>
      <c r="O96" s="10"/>
    </row>
    <row r="97" spans="1:15" ht="12.75" hidden="1" x14ac:dyDescent="0.2">
      <c r="A97" s="124" t="str">
        <f t="shared" si="27"/>
        <v>Rezerva</v>
      </c>
      <c r="B97" s="941">
        <f t="shared" si="27"/>
        <v>609</v>
      </c>
      <c r="C97" s="942">
        <f t="shared" si="27"/>
        <v>0</v>
      </c>
      <c r="D97" s="943">
        <f t="shared" si="27"/>
        <v>0</v>
      </c>
      <c r="E97" s="37"/>
      <c r="F97" s="37"/>
      <c r="G97" s="37"/>
      <c r="H97" s="53"/>
      <c r="I97" s="419">
        <f>M70</f>
        <v>2022</v>
      </c>
      <c r="J97" s="983"/>
      <c r="K97" s="984"/>
      <c r="L97" s="984"/>
      <c r="M97" s="984"/>
      <c r="N97" s="984"/>
      <c r="O97" s="985"/>
    </row>
    <row r="98" spans="1:15" ht="12.75" hidden="1" x14ac:dyDescent="0.2">
      <c r="A98" s="124" t="str">
        <f t="shared" si="27"/>
        <v>Interesa per kredi direkte ose bono</v>
      </c>
      <c r="B98" s="971">
        <f t="shared" si="27"/>
        <v>650</v>
      </c>
      <c r="C98" s="972">
        <f t="shared" si="27"/>
        <v>0</v>
      </c>
      <c r="D98" s="973">
        <f t="shared" si="27"/>
        <v>0</v>
      </c>
      <c r="E98" s="37"/>
      <c r="F98" s="37"/>
      <c r="G98" s="37"/>
      <c r="H98" s="53"/>
      <c r="I98" s="420"/>
      <c r="J98" s="986"/>
      <c r="K98" s="987"/>
      <c r="L98" s="987"/>
      <c r="M98" s="987"/>
      <c r="N98" s="987"/>
      <c r="O98" s="988"/>
    </row>
    <row r="99" spans="1:15" ht="12.75" hidden="1" x14ac:dyDescent="0.2">
      <c r="A99" s="252" t="str">
        <f>A45</f>
        <v>Të tjera</v>
      </c>
      <c r="B99" s="941" t="str">
        <f>B45</f>
        <v>69 / ?</v>
      </c>
      <c r="C99" s="942">
        <f>C45</f>
        <v>0</v>
      </c>
      <c r="D99" s="439" t="str">
        <f>IF(OR(E99&lt;0,F99&lt;0,G99&lt;0),"STOP","OK!")</f>
        <v>OK!</v>
      </c>
      <c r="E99" s="130">
        <f>-E87+E72-(SUM(E89:E98))</f>
        <v>0</v>
      </c>
      <c r="F99" s="308">
        <f t="shared" ref="F99:G99" si="32">-F87+F72-(SUM(F89:F98))</f>
        <v>0</v>
      </c>
      <c r="G99" s="308">
        <f t="shared" si="32"/>
        <v>0</v>
      </c>
      <c r="H99" s="53"/>
      <c r="I99" s="419">
        <f>N70</f>
        <v>2023</v>
      </c>
      <c r="J99" s="983"/>
      <c r="K99" s="984"/>
      <c r="L99" s="984"/>
      <c r="M99" s="984"/>
      <c r="N99" s="984"/>
      <c r="O99" s="985"/>
    </row>
    <row r="100" spans="1:15" ht="12.75" hidden="1" x14ac:dyDescent="0.2">
      <c r="A100" s="124" t="str">
        <f>A46</f>
        <v>SHPENZIME KORRENTE</v>
      </c>
      <c r="B100" s="974"/>
      <c r="C100" s="975"/>
      <c r="D100" s="976"/>
      <c r="E100" s="129">
        <f>SUM(E89:E99)</f>
        <v>0</v>
      </c>
      <c r="F100" s="129">
        <f t="shared" ref="F100:G100" si="33">SUM(F89:F99)</f>
        <v>0</v>
      </c>
      <c r="G100" s="129">
        <f t="shared" si="33"/>
        <v>0</v>
      </c>
      <c r="H100" s="53"/>
      <c r="I100" s="420"/>
      <c r="J100" s="989"/>
      <c r="K100" s="990"/>
      <c r="L100" s="990"/>
      <c r="M100" s="990"/>
      <c r="N100" s="990"/>
      <c r="O100" s="991"/>
    </row>
    <row r="101" spans="1:15" ht="12.75" hidden="1" x14ac:dyDescent="0.2">
      <c r="A101" s="125"/>
      <c r="B101" s="210"/>
      <c r="C101" s="126"/>
      <c r="D101" s="126"/>
      <c r="E101" s="10"/>
      <c r="F101" s="10"/>
      <c r="G101" s="133"/>
      <c r="H101" s="53"/>
      <c r="I101" s="419">
        <f>O70</f>
        <v>2024</v>
      </c>
      <c r="J101" s="983"/>
      <c r="K101" s="984"/>
      <c r="L101" s="984"/>
      <c r="M101" s="984"/>
      <c r="N101" s="984"/>
      <c r="O101" s="985"/>
    </row>
    <row r="102" spans="1:15" ht="12.75" hidden="1" x14ac:dyDescent="0.2">
      <c r="A102" s="137" t="str">
        <f>A48</f>
        <v>SHPENZIME TË PRITSHME</v>
      </c>
      <c r="B102" s="34">
        <f>B72</f>
        <v>0</v>
      </c>
      <c r="C102" s="34">
        <f t="shared" ref="C102:D102" si="34">C72</f>
        <v>0</v>
      </c>
      <c r="D102" s="34">
        <f t="shared" si="34"/>
        <v>0</v>
      </c>
      <c r="E102" s="129">
        <f>E87+E100</f>
        <v>0</v>
      </c>
      <c r="F102" s="129">
        <f>F87+F100</f>
        <v>0</v>
      </c>
      <c r="G102" s="129">
        <f t="shared" ref="G102" si="35">G87+G100</f>
        <v>0</v>
      </c>
      <c r="H102" s="53"/>
      <c r="I102" s="420"/>
      <c r="J102" s="989"/>
      <c r="K102" s="990"/>
      <c r="L102" s="990"/>
      <c r="M102" s="990"/>
      <c r="N102" s="990"/>
      <c r="O102" s="991"/>
    </row>
    <row r="103" spans="1:15" ht="17.25" hidden="1" customHeight="1" x14ac:dyDescent="0.2"/>
    <row r="105" spans="1:15" ht="17.25" customHeight="1" x14ac:dyDescent="0.2">
      <c r="A105" s="213" t="str">
        <f t="shared" ref="A105:O105" si="36">A66</f>
        <v>Nënfunksioni 19</v>
      </c>
      <c r="B105" s="937" t="str">
        <f t="shared" si="36"/>
        <v>081 Shërbimet rekreative dhe sportive</v>
      </c>
      <c r="C105" s="937">
        <f t="shared" si="36"/>
        <v>0</v>
      </c>
      <c r="D105" s="937">
        <f t="shared" si="36"/>
        <v>0</v>
      </c>
      <c r="E105" s="937">
        <f t="shared" si="36"/>
        <v>0</v>
      </c>
      <c r="F105" s="937">
        <f t="shared" si="36"/>
        <v>0</v>
      </c>
      <c r="G105" s="937">
        <f t="shared" si="36"/>
        <v>0</v>
      </c>
      <c r="H105" s="937">
        <f t="shared" si="36"/>
        <v>0</v>
      </c>
      <c r="I105" s="937">
        <f t="shared" si="36"/>
        <v>0</v>
      </c>
      <c r="J105" s="937">
        <f t="shared" si="36"/>
        <v>0</v>
      </c>
      <c r="K105" s="937">
        <f t="shared" si="36"/>
        <v>0</v>
      </c>
      <c r="L105" s="937">
        <f t="shared" si="36"/>
        <v>0</v>
      </c>
      <c r="M105" s="937">
        <f t="shared" si="36"/>
        <v>0</v>
      </c>
      <c r="N105" s="937">
        <f t="shared" si="36"/>
        <v>0</v>
      </c>
      <c r="O105" s="937">
        <f t="shared" si="36"/>
        <v>0</v>
      </c>
    </row>
    <row r="106" spans="1:15" ht="17.25" customHeight="1" x14ac:dyDescent="0.2">
      <c r="A106" s="276" t="str">
        <f>A7</f>
        <v>Programi 19b</v>
      </c>
      <c r="B106" s="937" t="str">
        <f>C7</f>
        <v>Sport dhe argëtim</v>
      </c>
      <c r="C106" s="937" t="e">
        <f>#REF!</f>
        <v>#REF!</v>
      </c>
      <c r="D106" s="937" t="e">
        <f>#REF!</f>
        <v>#REF!</v>
      </c>
      <c r="E106" s="937" t="e">
        <f>#REF!</f>
        <v>#REF!</v>
      </c>
      <c r="F106" s="937" t="e">
        <f>#REF!</f>
        <v>#REF!</v>
      </c>
      <c r="G106" s="937" t="e">
        <f>#REF!</f>
        <v>#REF!</v>
      </c>
      <c r="H106" s="937" t="e">
        <f>#REF!</f>
        <v>#REF!</v>
      </c>
      <c r="I106" s="937" t="e">
        <f>#REF!</f>
        <v>#REF!</v>
      </c>
      <c r="J106" s="937" t="e">
        <f>#REF!</f>
        <v>#REF!</v>
      </c>
      <c r="K106" s="937" t="e">
        <f>#REF!</f>
        <v>#REF!</v>
      </c>
      <c r="L106" s="937" t="e">
        <f>#REF!</f>
        <v>#REF!</v>
      </c>
      <c r="M106" s="937" t="e">
        <f>#REF!</f>
        <v>#REF!</v>
      </c>
      <c r="N106" s="937" t="e">
        <f>#REF!</f>
        <v>#REF!</v>
      </c>
      <c r="O106" s="937" t="e">
        <f>#REF!</f>
        <v>#REF!</v>
      </c>
    </row>
    <row r="107" spans="1:15" ht="17.25" customHeight="1" x14ac:dyDescent="0.2">
      <c r="A107" s="646" t="str">
        <f>'(B3) Struktura Funksionale'!B100</f>
        <v>08130</v>
      </c>
      <c r="B107" s="568"/>
      <c r="C107" s="568"/>
      <c r="D107" s="568"/>
      <c r="E107" s="568"/>
      <c r="F107" s="568"/>
      <c r="G107" s="568"/>
      <c r="H107" s="568"/>
      <c r="I107" s="568"/>
      <c r="J107" s="568"/>
      <c r="K107" s="568"/>
      <c r="L107" s="568"/>
      <c r="M107" s="568"/>
      <c r="N107" s="568"/>
      <c r="O107" s="569"/>
    </row>
    <row r="108" spans="1:15" ht="24.75" customHeight="1" x14ac:dyDescent="0.2">
      <c r="A108" s="964" t="str">
        <f t="shared" ref="A108:G108" si="37">A69</f>
        <v>SHPENZIME TË PRITSHME</v>
      </c>
      <c r="B108" s="965">
        <f t="shared" si="37"/>
        <v>0</v>
      </c>
      <c r="C108" s="965">
        <f t="shared" si="37"/>
        <v>0</v>
      </c>
      <c r="D108" s="965">
        <f t="shared" si="37"/>
        <v>0</v>
      </c>
      <c r="E108" s="965">
        <f t="shared" si="37"/>
        <v>0</v>
      </c>
      <c r="F108" s="965">
        <f t="shared" si="37"/>
        <v>0</v>
      </c>
      <c r="G108" s="966">
        <f t="shared" si="37"/>
        <v>0</v>
      </c>
      <c r="H108" s="131"/>
      <c r="I108" s="967" t="str">
        <f t="shared" ref="I108:O108" si="38">I69</f>
        <v xml:space="preserve">TË ARDHURAT E PRITSHME </v>
      </c>
      <c r="J108" s="965">
        <f t="shared" si="38"/>
        <v>0</v>
      </c>
      <c r="K108" s="965">
        <f t="shared" si="38"/>
        <v>0</v>
      </c>
      <c r="L108" s="965">
        <f t="shared" si="38"/>
        <v>0</v>
      </c>
      <c r="M108" s="965">
        <f t="shared" si="38"/>
        <v>0</v>
      </c>
      <c r="N108" s="965">
        <f t="shared" si="38"/>
        <v>0</v>
      </c>
      <c r="O108" s="966">
        <f t="shared" si="38"/>
        <v>0</v>
      </c>
    </row>
    <row r="109" spans="1:15" ht="21" customHeight="1" x14ac:dyDescent="0.2">
      <c r="A109" s="211"/>
      <c r="B109" s="417">
        <f t="shared" ref="B109:G109" si="39">B70</f>
        <v>2019</v>
      </c>
      <c r="C109" s="417">
        <f t="shared" si="39"/>
        <v>2020</v>
      </c>
      <c r="D109" s="417">
        <f t="shared" si="39"/>
        <v>2021</v>
      </c>
      <c r="E109" s="251">
        <f t="shared" si="39"/>
        <v>2022</v>
      </c>
      <c r="F109" s="251">
        <f t="shared" si="39"/>
        <v>2023</v>
      </c>
      <c r="G109" s="251">
        <f t="shared" si="39"/>
        <v>2024</v>
      </c>
      <c r="H109" s="212"/>
      <c r="I109" s="414"/>
      <c r="J109" s="417">
        <f t="shared" ref="J109:O109" si="40">J70</f>
        <v>2019</v>
      </c>
      <c r="K109" s="417">
        <f t="shared" si="40"/>
        <v>2020</v>
      </c>
      <c r="L109" s="417">
        <f t="shared" si="40"/>
        <v>2021</v>
      </c>
      <c r="M109" s="251">
        <f t="shared" si="40"/>
        <v>2022</v>
      </c>
      <c r="N109" s="251">
        <f t="shared" si="40"/>
        <v>2023</v>
      </c>
      <c r="O109" s="251">
        <f t="shared" si="40"/>
        <v>2024</v>
      </c>
    </row>
    <row r="110" spans="1:15" ht="12.75" x14ac:dyDescent="0.2">
      <c r="A110" s="423"/>
      <c r="B110" s="391"/>
      <c r="C110" s="425"/>
      <c r="D110" s="426"/>
      <c r="E110" s="349"/>
      <c r="F110" s="349"/>
      <c r="G110" s="350"/>
      <c r="H110" s="131"/>
      <c r="I110" s="423"/>
      <c r="J110" s="424"/>
      <c r="K110" s="347"/>
      <c r="L110" s="348"/>
      <c r="M110" s="349"/>
      <c r="N110" s="349"/>
      <c r="O110" s="350"/>
    </row>
    <row r="111" spans="1:15" ht="12.75" x14ac:dyDescent="0.2">
      <c r="A111" s="137" t="str">
        <f>A72</f>
        <v>SHPENZIME TË PRITSHME</v>
      </c>
      <c r="B111" s="34">
        <f>VLOOKUP(A106,'(C1) Shpenzimet vitet e kaluara'!A$9:O$177,5,FALSE)</f>
        <v>30743</v>
      </c>
      <c r="C111" s="34">
        <f>VLOOKUP(A106,'(C1) Shpenzimet vitet e kaluara'!A$9:O$177,9,FALSE)</f>
        <v>9776</v>
      </c>
      <c r="D111" s="34">
        <f>VLOOKUP(A106,'(C1) Shpenzimet vitet e kaluara'!A$9:O$177,13,FALSE)</f>
        <v>9921</v>
      </c>
      <c r="E111" s="37">
        <v>16808</v>
      </c>
      <c r="F111" s="37">
        <v>17255</v>
      </c>
      <c r="G111" s="37">
        <v>84236</v>
      </c>
      <c r="H111" s="131"/>
      <c r="I111" s="938" t="str">
        <f t="shared" ref="I111:O111" si="41">I72</f>
        <v>VLERËSIM I ARDHURAVE NGA TARIFAT</v>
      </c>
      <c r="J111" s="939">
        <f t="shared" si="41"/>
        <v>0</v>
      </c>
      <c r="K111" s="939">
        <f t="shared" si="41"/>
        <v>0</v>
      </c>
      <c r="L111" s="939">
        <f t="shared" si="41"/>
        <v>0</v>
      </c>
      <c r="M111" s="939">
        <f t="shared" si="41"/>
        <v>0</v>
      </c>
      <c r="N111" s="939">
        <f t="shared" si="41"/>
        <v>0</v>
      </c>
      <c r="O111" s="940">
        <f t="shared" si="41"/>
        <v>0</v>
      </c>
    </row>
    <row r="112" spans="1:15" ht="12.75" x14ac:dyDescent="0.2">
      <c r="A112" s="125"/>
      <c r="B112" s="210"/>
      <c r="C112" s="126"/>
      <c r="D112" s="126"/>
      <c r="E112" s="10"/>
      <c r="F112" s="10"/>
      <c r="G112" s="133"/>
      <c r="H112" s="10"/>
      <c r="I112" s="137" t="str">
        <f>I73</f>
        <v>VLERËSIM I ARDHURAVE NGA TARIFAT</v>
      </c>
      <c r="J112" s="35">
        <f>VLOOKUP($A106,'(C1) Shpenzimet vitet e kaluara'!$A$9:$O$177,6,FALSE)</f>
        <v>0</v>
      </c>
      <c r="K112" s="35">
        <f>VLOOKUP($A106,'(C1) Shpenzimet vitet e kaluara'!$A$9:$O$177,10,FALSE)</f>
        <v>0</v>
      </c>
      <c r="L112" s="35">
        <f>VLOOKUP($A106,'(C1) Shpenzimet vitet e kaluara'!$A$9:$O$177,14,FALSE)</f>
        <v>0</v>
      </c>
      <c r="M112" s="37">
        <v>0</v>
      </c>
      <c r="N112" s="37">
        <v>0</v>
      </c>
      <c r="O112" s="37">
        <v>0</v>
      </c>
    </row>
    <row r="113" spans="1:15" ht="12.75" x14ac:dyDescent="0.2">
      <c r="A113" s="944" t="str">
        <f t="shared" ref="A113:G114" si="42">A74</f>
        <v>SHPENZIME TË PRITSHME</v>
      </c>
      <c r="B113" s="945">
        <f t="shared" si="42"/>
        <v>0</v>
      </c>
      <c r="C113" s="945">
        <f t="shared" si="42"/>
        <v>0</v>
      </c>
      <c r="D113" s="945">
        <f t="shared" si="42"/>
        <v>0</v>
      </c>
      <c r="E113" s="945">
        <f t="shared" si="42"/>
        <v>0</v>
      </c>
      <c r="F113" s="945">
        <f t="shared" si="42"/>
        <v>0</v>
      </c>
      <c r="G113" s="946">
        <f t="shared" si="42"/>
        <v>0</v>
      </c>
      <c r="H113" s="10"/>
    </row>
    <row r="114" spans="1:15" ht="12.75" x14ac:dyDescent="0.2">
      <c r="A114" s="938" t="str">
        <f t="shared" si="42"/>
        <v>KOSTO DIREKTE PËR PROJEKTET DHE SHPENZIMET KAPITALE</v>
      </c>
      <c r="B114" s="939">
        <f t="shared" si="42"/>
        <v>0</v>
      </c>
      <c r="C114" s="939">
        <f t="shared" si="42"/>
        <v>0</v>
      </c>
      <c r="D114" s="939">
        <f t="shared" si="42"/>
        <v>0</v>
      </c>
      <c r="E114" s="939">
        <f t="shared" si="42"/>
        <v>0</v>
      </c>
      <c r="F114" s="939">
        <f t="shared" si="42"/>
        <v>0</v>
      </c>
      <c r="G114" s="940">
        <f t="shared" si="42"/>
        <v>0</v>
      </c>
      <c r="H114" s="31"/>
      <c r="I114" s="938" t="str">
        <f t="shared" ref="I114:I119" si="43">I75</f>
        <v>VLERËSIMI I TË ARDHURAVE ME DESTINACION</v>
      </c>
      <c r="J114" s="939"/>
      <c r="K114" s="939"/>
      <c r="L114" s="939"/>
      <c r="M114" s="939"/>
      <c r="N114" s="939"/>
      <c r="O114" s="940"/>
    </row>
    <row r="115" spans="1:15" ht="12.75" x14ac:dyDescent="0.2">
      <c r="A115" s="124" t="str">
        <f t="shared" ref="A115:D137" si="44">A76</f>
        <v>Pagat</v>
      </c>
      <c r="B115" s="941">
        <f t="shared" si="44"/>
        <v>600</v>
      </c>
      <c r="C115" s="942">
        <f t="shared" si="44"/>
        <v>0</v>
      </c>
      <c r="D115" s="943">
        <f t="shared" si="44"/>
        <v>0</v>
      </c>
      <c r="E115" s="129"/>
      <c r="F115" s="129"/>
      <c r="G115" s="129"/>
      <c r="H115" s="31"/>
      <c r="I115" s="390" t="str">
        <f t="shared" si="43"/>
        <v>Transferta e kushtëzuar</v>
      </c>
      <c r="J115" s="387"/>
      <c r="K115" s="389"/>
      <c r="L115" s="388"/>
      <c r="M115" s="128"/>
      <c r="N115" s="128"/>
      <c r="O115" s="132"/>
    </row>
    <row r="116" spans="1:15" ht="12.75" x14ac:dyDescent="0.2">
      <c r="A116" s="124" t="str">
        <f t="shared" si="44"/>
        <v>Sigurimet Shoqërore</v>
      </c>
      <c r="B116" s="941">
        <f t="shared" si="44"/>
        <v>601</v>
      </c>
      <c r="C116" s="942">
        <f t="shared" si="44"/>
        <v>0</v>
      </c>
      <c r="D116" s="943">
        <f t="shared" si="44"/>
        <v>0</v>
      </c>
      <c r="E116" s="129"/>
      <c r="F116" s="129"/>
      <c r="G116" s="129"/>
      <c r="H116" s="31"/>
      <c r="I116" s="390" t="str">
        <f t="shared" si="43"/>
        <v>Trasferta Specifike</v>
      </c>
      <c r="J116" s="387"/>
      <c r="K116" s="389"/>
      <c r="L116" s="388"/>
      <c r="M116" s="128"/>
      <c r="N116" s="128"/>
      <c r="O116" s="132"/>
    </row>
    <row r="117" spans="1:15" ht="12.75" x14ac:dyDescent="0.2">
      <c r="A117" s="124" t="str">
        <f t="shared" si="44"/>
        <v>Mallra dhe shërbime</v>
      </c>
      <c r="B117" s="941">
        <f t="shared" si="44"/>
        <v>602</v>
      </c>
      <c r="C117" s="942">
        <f t="shared" si="44"/>
        <v>0</v>
      </c>
      <c r="D117" s="943">
        <f t="shared" si="44"/>
        <v>0</v>
      </c>
      <c r="E117" s="129"/>
      <c r="F117" s="129"/>
      <c r="G117" s="129"/>
      <c r="H117" s="53"/>
      <c r="I117" s="390" t="str">
        <f t="shared" si="43"/>
        <v>Trashëgimi me destinacion</v>
      </c>
      <c r="J117" s="387"/>
      <c r="K117" s="389"/>
      <c r="L117" s="388"/>
      <c r="M117" s="302">
        <f>VLOOKUP($A106,'(C4) Trashëgimi me destinacion'!$A$8:$F$168,4,FALSE)</f>
        <v>0</v>
      </c>
      <c r="N117" s="548">
        <f>VLOOKUP($A106,'(C4) Trashëgimi me destinacion'!$A$8:$F$168,5,FALSE)</f>
        <v>0</v>
      </c>
      <c r="O117" s="548">
        <f>VLOOKUP($A106,'(C4) Trashëgimi me destinacion'!$A$8:$F$168,6,FALSE)</f>
        <v>0</v>
      </c>
    </row>
    <row r="118" spans="1:15" ht="12.75" x14ac:dyDescent="0.2">
      <c r="A118" s="124" t="str">
        <f t="shared" si="44"/>
        <v>Subvencione</v>
      </c>
      <c r="B118" s="941">
        <f t="shared" si="44"/>
        <v>603</v>
      </c>
      <c r="C118" s="942">
        <f t="shared" si="44"/>
        <v>0</v>
      </c>
      <c r="D118" s="943">
        <f t="shared" si="44"/>
        <v>0</v>
      </c>
      <c r="E118" s="129"/>
      <c r="F118" s="129"/>
      <c r="G118" s="129"/>
      <c r="H118" s="8"/>
      <c r="I118" s="390" t="str">
        <f t="shared" si="43"/>
        <v>Burime të tjera (përfshirë gjobat)</v>
      </c>
      <c r="J118" s="387"/>
      <c r="K118" s="389"/>
      <c r="L118" s="388"/>
      <c r="M118" s="128"/>
      <c r="N118" s="128"/>
      <c r="O118" s="132"/>
    </row>
    <row r="119" spans="1:15" ht="12.75" x14ac:dyDescent="0.2">
      <c r="A119" s="124" t="str">
        <f t="shared" si="44"/>
        <v>Të tjera transferta korrente të brendshme</v>
      </c>
      <c r="B119" s="941">
        <f t="shared" si="44"/>
        <v>604</v>
      </c>
      <c r="C119" s="942">
        <f t="shared" si="44"/>
        <v>0</v>
      </c>
      <c r="D119" s="943">
        <f t="shared" si="44"/>
        <v>0</v>
      </c>
      <c r="E119" s="129"/>
      <c r="F119" s="129"/>
      <c r="G119" s="129"/>
      <c r="H119" s="53"/>
      <c r="I119" s="390" t="str">
        <f t="shared" si="43"/>
        <v>VLERËSIMI I TË ARDHURAVE ME DESTINACION</v>
      </c>
      <c r="J119" s="35">
        <f>VLOOKUP($A106,'(C1) Shpenzimet vitet e kaluara'!$A$9:$O$177,7,FALSE)</f>
        <v>0</v>
      </c>
      <c r="K119" s="35">
        <f>VLOOKUP($A106,'(C1) Shpenzimet vitet e kaluara'!$A$9:$O$177,11,FALSE)</f>
        <v>0</v>
      </c>
      <c r="L119" s="35">
        <f>VLOOKUP($A106,'(C1) Shpenzimet vitet e kaluara'!$A$9:$O$177,15,FALSE)</f>
        <v>0</v>
      </c>
      <c r="M119" s="129">
        <f>SUM(M115:M118)</f>
        <v>0</v>
      </c>
      <c r="N119" s="129">
        <f t="shared" ref="N119:O119" si="45">SUM(N115:N118)</f>
        <v>0</v>
      </c>
      <c r="O119" s="129">
        <f t="shared" si="45"/>
        <v>0</v>
      </c>
    </row>
    <row r="120" spans="1:15" ht="12.75" x14ac:dyDescent="0.2">
      <c r="A120" s="124" t="str">
        <f t="shared" si="44"/>
        <v>Transferta korrente të huaja</v>
      </c>
      <c r="B120" s="941">
        <f t="shared" si="44"/>
        <v>605</v>
      </c>
      <c r="C120" s="942">
        <f t="shared" si="44"/>
        <v>0</v>
      </c>
      <c r="D120" s="943">
        <f t="shared" si="44"/>
        <v>0</v>
      </c>
      <c r="E120" s="129"/>
      <c r="F120" s="129"/>
      <c r="G120" s="129"/>
      <c r="H120" s="53"/>
    </row>
    <row r="121" spans="1:15" ht="12.75" x14ac:dyDescent="0.2">
      <c r="A121" s="124" t="str">
        <f t="shared" si="44"/>
        <v>Transferta për Buxhetet Familiare dhe Individët</v>
      </c>
      <c r="B121" s="941">
        <f t="shared" si="44"/>
        <v>606</v>
      </c>
      <c r="C121" s="942">
        <f t="shared" si="44"/>
        <v>0</v>
      </c>
      <c r="D121" s="943">
        <f t="shared" si="44"/>
        <v>0</v>
      </c>
      <c r="E121" s="129"/>
      <c r="F121" s="129"/>
      <c r="G121" s="129"/>
      <c r="H121" s="53"/>
      <c r="I121" s="137" t="str">
        <f>I82</f>
        <v xml:space="preserve">TË ARDHURAT E PRITSHME </v>
      </c>
      <c r="J121" s="34">
        <f>J112+J119</f>
        <v>0</v>
      </c>
      <c r="K121" s="34">
        <f>K112+K119</f>
        <v>0</v>
      </c>
      <c r="L121" s="34">
        <f>L112+L119</f>
        <v>0</v>
      </c>
      <c r="M121" s="129">
        <f>M119+M112</f>
        <v>0</v>
      </c>
      <c r="N121" s="129">
        <f>N119+N112</f>
        <v>0</v>
      </c>
      <c r="O121" s="129">
        <f>O119+O112</f>
        <v>0</v>
      </c>
    </row>
    <row r="122" spans="1:15" ht="12.75" x14ac:dyDescent="0.2">
      <c r="A122" s="124" t="str">
        <f t="shared" si="44"/>
        <v>Shpenzimet kapitale</v>
      </c>
      <c r="B122" s="941" t="str">
        <f t="shared" si="44"/>
        <v>230 / 231</v>
      </c>
      <c r="C122" s="942">
        <f t="shared" si="44"/>
        <v>0</v>
      </c>
      <c r="D122" s="943">
        <f t="shared" si="44"/>
        <v>0</v>
      </c>
      <c r="E122" s="37">
        <v>0</v>
      </c>
      <c r="F122" s="37">
        <v>0</v>
      </c>
      <c r="G122" s="37">
        <v>66463</v>
      </c>
      <c r="H122" s="53"/>
    </row>
    <row r="123" spans="1:15" ht="12.75" x14ac:dyDescent="0.2">
      <c r="A123" s="124" t="str">
        <f t="shared" si="44"/>
        <v>Rezerva</v>
      </c>
      <c r="B123" s="941">
        <f t="shared" si="44"/>
        <v>609</v>
      </c>
      <c r="C123" s="942">
        <f t="shared" si="44"/>
        <v>0</v>
      </c>
      <c r="D123" s="943">
        <f t="shared" si="44"/>
        <v>0</v>
      </c>
      <c r="E123" s="129"/>
      <c r="F123" s="129"/>
      <c r="G123" s="129"/>
      <c r="H123" s="53"/>
    </row>
    <row r="124" spans="1:15" ht="12.75" x14ac:dyDescent="0.2">
      <c r="A124" s="124" t="str">
        <f t="shared" si="44"/>
        <v>Interesa per kredi direkte ose bono</v>
      </c>
      <c r="B124" s="941">
        <f t="shared" si="44"/>
        <v>650</v>
      </c>
      <c r="C124" s="942">
        <f t="shared" si="44"/>
        <v>0</v>
      </c>
      <c r="D124" s="943">
        <f t="shared" si="44"/>
        <v>0</v>
      </c>
      <c r="E124" s="129"/>
      <c r="F124" s="129"/>
      <c r="G124" s="129"/>
      <c r="H124" s="53"/>
    </row>
    <row r="125" spans="1:15" ht="12.75" x14ac:dyDescent="0.2">
      <c r="A125" s="124" t="str">
        <f t="shared" si="44"/>
        <v>Të tjera</v>
      </c>
      <c r="B125" s="941" t="str">
        <f t="shared" si="44"/>
        <v>69 / ?</v>
      </c>
      <c r="C125" s="942">
        <f t="shared" si="44"/>
        <v>0</v>
      </c>
      <c r="D125" s="943">
        <f t="shared" si="44"/>
        <v>0</v>
      </c>
      <c r="E125" s="129"/>
      <c r="F125" s="129"/>
      <c r="G125" s="129"/>
      <c r="H125" s="53"/>
      <c r="I125" s="947" t="str">
        <f t="shared" ref="I125:O126" si="46">I86</f>
        <v>SHUMA E KËRKUAR NETO</v>
      </c>
      <c r="J125" s="948">
        <f t="shared" si="46"/>
        <v>0</v>
      </c>
      <c r="K125" s="948">
        <f t="shared" si="46"/>
        <v>0</v>
      </c>
      <c r="L125" s="948">
        <f t="shared" si="46"/>
        <v>0</v>
      </c>
      <c r="M125" s="948">
        <f t="shared" si="46"/>
        <v>0</v>
      </c>
      <c r="N125" s="948">
        <f t="shared" si="46"/>
        <v>0</v>
      </c>
      <c r="O125" s="949">
        <f t="shared" si="46"/>
        <v>0</v>
      </c>
    </row>
    <row r="126" spans="1:15" ht="12.75" customHeight="1" x14ac:dyDescent="0.2">
      <c r="A126" s="306" t="str">
        <f t="shared" si="44"/>
        <v>KOSTO DIREKTE PËR PROJEKTET DHE SHPENZIMET KAPITALE</v>
      </c>
      <c r="B126" s="941">
        <f t="shared" si="44"/>
        <v>0</v>
      </c>
      <c r="C126" s="942">
        <f t="shared" si="44"/>
        <v>0</v>
      </c>
      <c r="D126" s="943">
        <f t="shared" si="44"/>
        <v>0</v>
      </c>
      <c r="E126" s="129">
        <f>SUM(E115:E125)</f>
        <v>0</v>
      </c>
      <c r="F126" s="129">
        <f t="shared" ref="F126:G126" si="47">SUM(F115:F125)</f>
        <v>0</v>
      </c>
      <c r="G126" s="129">
        <f t="shared" si="47"/>
        <v>66463</v>
      </c>
      <c r="H126" s="53"/>
      <c r="I126" s="950">
        <f t="shared" si="46"/>
        <v>0</v>
      </c>
      <c r="J126" s="951">
        <f t="shared" si="46"/>
        <v>0</v>
      </c>
      <c r="K126" s="951">
        <f t="shared" si="46"/>
        <v>0</v>
      </c>
      <c r="L126" s="951">
        <f t="shared" si="46"/>
        <v>0</v>
      </c>
      <c r="M126" s="951">
        <f t="shared" si="46"/>
        <v>0</v>
      </c>
      <c r="N126" s="951">
        <f t="shared" si="46"/>
        <v>0</v>
      </c>
      <c r="O126" s="952">
        <f t="shared" si="46"/>
        <v>0</v>
      </c>
    </row>
    <row r="127" spans="1:15" ht="12.75" x14ac:dyDescent="0.2">
      <c r="A127" s="938" t="str">
        <f t="shared" si="44"/>
        <v>SHPENZIME KORRENTE</v>
      </c>
      <c r="B127" s="939">
        <f t="shared" si="44"/>
        <v>0</v>
      </c>
      <c r="C127" s="939">
        <f t="shared" si="44"/>
        <v>0</v>
      </c>
      <c r="D127" s="939">
        <f t="shared" si="44"/>
        <v>0</v>
      </c>
      <c r="E127" s="939">
        <f>E88</f>
        <v>0</v>
      </c>
      <c r="F127" s="939">
        <f>F88</f>
        <v>0</v>
      </c>
      <c r="G127" s="940">
        <f>G88</f>
        <v>0</v>
      </c>
      <c r="H127" s="53"/>
      <c r="I127" s="17" t="str">
        <f>I88</f>
        <v>SHUMA E KËRKUAR NETO</v>
      </c>
      <c r="J127" s="18">
        <f t="shared" ref="J127:O127" si="48">B111-J121</f>
        <v>30743</v>
      </c>
      <c r="K127" s="18">
        <f t="shared" si="48"/>
        <v>9776</v>
      </c>
      <c r="L127" s="18">
        <f t="shared" si="48"/>
        <v>9921</v>
      </c>
      <c r="M127" s="18">
        <f t="shared" si="48"/>
        <v>16808</v>
      </c>
      <c r="N127" s="18">
        <f t="shared" si="48"/>
        <v>17255</v>
      </c>
      <c r="O127" s="18">
        <f t="shared" si="48"/>
        <v>84236</v>
      </c>
    </row>
    <row r="128" spans="1:15" ht="12.75" x14ac:dyDescent="0.2">
      <c r="A128" s="124" t="str">
        <f t="shared" si="44"/>
        <v>Pagat</v>
      </c>
      <c r="B128" s="941">
        <f t="shared" si="44"/>
        <v>600</v>
      </c>
      <c r="C128" s="942">
        <f t="shared" si="44"/>
        <v>0</v>
      </c>
      <c r="D128" s="943">
        <f t="shared" si="44"/>
        <v>0</v>
      </c>
      <c r="E128" s="37">
        <v>1954</v>
      </c>
      <c r="F128" s="37">
        <v>2013</v>
      </c>
      <c r="G128" s="37">
        <v>2073</v>
      </c>
      <c r="H128" s="53"/>
      <c r="I128" s="53"/>
      <c r="J128" s="53"/>
      <c r="K128" s="53"/>
      <c r="L128" s="14"/>
      <c r="M128" s="54"/>
    </row>
    <row r="129" spans="1:15" ht="12.75" x14ac:dyDescent="0.2">
      <c r="A129" s="124" t="str">
        <f t="shared" si="44"/>
        <v>Sigurimet Shoqërore</v>
      </c>
      <c r="B129" s="941">
        <f t="shared" si="44"/>
        <v>601</v>
      </c>
      <c r="C129" s="942">
        <f t="shared" si="44"/>
        <v>0</v>
      </c>
      <c r="D129" s="943">
        <f t="shared" si="44"/>
        <v>0</v>
      </c>
      <c r="E129" s="37">
        <v>327</v>
      </c>
      <c r="F129" s="37">
        <v>336</v>
      </c>
      <c r="G129" s="37">
        <v>346</v>
      </c>
      <c r="H129" s="53"/>
    </row>
    <row r="130" spans="1:15" ht="12.75" x14ac:dyDescent="0.2">
      <c r="A130" s="124" t="str">
        <f t="shared" si="44"/>
        <v>Mallra dhe shërbime</v>
      </c>
      <c r="B130" s="941">
        <f t="shared" si="44"/>
        <v>602</v>
      </c>
      <c r="C130" s="942">
        <f t="shared" si="44"/>
        <v>0</v>
      </c>
      <c r="D130" s="943">
        <f t="shared" si="44"/>
        <v>0</v>
      </c>
      <c r="E130" s="37">
        <v>14414</v>
      </c>
      <c r="F130" s="37">
        <v>14846</v>
      </c>
      <c r="G130" s="37">
        <v>15292</v>
      </c>
      <c r="H130" s="53"/>
      <c r="I130" s="252" t="str">
        <f>I91</f>
        <v>Angazhimet</v>
      </c>
      <c r="J130" s="1002" t="str">
        <f>J91</f>
        <v>Vlera Totale për Aktivitet</v>
      </c>
      <c r="K130" s="1003"/>
      <c r="L130" s="1004"/>
      <c r="M130" s="129">
        <f>VLOOKUP($A106,'(C5) Angazhimet'!$A$8:$F$168,4,FALSE)</f>
        <v>0</v>
      </c>
      <c r="N130" s="129">
        <f>VLOOKUP($A106,'(C5) Angazhimet'!$A$8:$F$168,5,FALSE)</f>
        <v>0</v>
      </c>
      <c r="O130" s="129">
        <f>VLOOKUP($A106,'(C5) Angazhimet'!$A$8:$F$168,6,FALSE)</f>
        <v>0</v>
      </c>
    </row>
    <row r="131" spans="1:15" ht="12.75" x14ac:dyDescent="0.2">
      <c r="A131" s="124" t="str">
        <f t="shared" si="44"/>
        <v>Subvencione</v>
      </c>
      <c r="B131" s="941">
        <f t="shared" si="44"/>
        <v>603</v>
      </c>
      <c r="C131" s="942">
        <f t="shared" si="44"/>
        <v>0</v>
      </c>
      <c r="D131" s="943">
        <f t="shared" si="44"/>
        <v>0</v>
      </c>
      <c r="E131" s="37"/>
      <c r="F131" s="37"/>
      <c r="G131" s="37"/>
      <c r="H131" s="53"/>
      <c r="I131" s="318" t="str">
        <f>I92</f>
        <v>Qëllime</v>
      </c>
      <c r="J131" s="1002" t="str">
        <f>J92</f>
        <v>Shpenzimet kapitale</v>
      </c>
      <c r="K131" s="1003"/>
      <c r="L131" s="1004"/>
      <c r="M131" s="128"/>
      <c r="N131" s="128"/>
      <c r="O131" s="132"/>
    </row>
    <row r="132" spans="1:15" ht="12.75" x14ac:dyDescent="0.2">
      <c r="A132" s="124" t="str">
        <f t="shared" si="44"/>
        <v>Të tjera transferta korrente të brendshme</v>
      </c>
      <c r="B132" s="941">
        <f t="shared" si="44"/>
        <v>604</v>
      </c>
      <c r="C132" s="942">
        <f t="shared" si="44"/>
        <v>0</v>
      </c>
      <c r="D132" s="943">
        <f t="shared" si="44"/>
        <v>0</v>
      </c>
      <c r="E132" s="37"/>
      <c r="F132" s="37"/>
      <c r="G132" s="37"/>
      <c r="H132" s="53"/>
      <c r="I132" s="315"/>
      <c r="J132" s="1002" t="str">
        <f>J93</f>
        <v>Mallra dhe shërbime</v>
      </c>
      <c r="K132" s="1003"/>
      <c r="L132" s="1004"/>
      <c r="M132" s="128"/>
      <c r="N132" s="128"/>
      <c r="O132" s="132"/>
    </row>
    <row r="133" spans="1:15" ht="12.75" x14ac:dyDescent="0.2">
      <c r="A133" s="124" t="str">
        <f t="shared" si="44"/>
        <v>Transferta korrente të huaja</v>
      </c>
      <c r="B133" s="941">
        <f t="shared" si="44"/>
        <v>605</v>
      </c>
      <c r="C133" s="942">
        <f t="shared" si="44"/>
        <v>0</v>
      </c>
      <c r="D133" s="943">
        <f t="shared" si="44"/>
        <v>0</v>
      </c>
      <c r="E133" s="37"/>
      <c r="F133" s="37"/>
      <c r="G133" s="37"/>
      <c r="H133" s="53"/>
      <c r="I133" s="315"/>
      <c r="J133" s="1002" t="str">
        <f>J94</f>
        <v>Qëllime të mëtejshme</v>
      </c>
      <c r="K133" s="1003"/>
      <c r="L133" s="1004"/>
      <c r="M133" s="128"/>
      <c r="N133" s="128"/>
      <c r="O133" s="132"/>
    </row>
    <row r="134" spans="1:15" ht="12.75" x14ac:dyDescent="0.2">
      <c r="A134" s="124" t="str">
        <f t="shared" si="44"/>
        <v>Transferta për Buxhetet Familiare dhe Individët</v>
      </c>
      <c r="B134" s="941">
        <f t="shared" si="44"/>
        <v>606</v>
      </c>
      <c r="C134" s="942">
        <f t="shared" si="44"/>
        <v>0</v>
      </c>
      <c r="D134" s="943">
        <f t="shared" si="44"/>
        <v>0</v>
      </c>
      <c r="E134" s="37">
        <v>113</v>
      </c>
      <c r="F134" s="37">
        <v>60</v>
      </c>
      <c r="G134" s="37">
        <v>62</v>
      </c>
      <c r="H134" s="53"/>
      <c r="I134" s="315"/>
      <c r="J134" s="998"/>
      <c r="K134" s="998"/>
      <c r="L134" s="998"/>
      <c r="M134" s="344" t="str">
        <f>IF(SUM(M131:M133)=M130,"OK","STOP")</f>
        <v>OK</v>
      </c>
      <c r="N134" s="344" t="str">
        <f>IF(SUM(N131:N133)=N130,"OK","STOP")</f>
        <v>OK</v>
      </c>
      <c r="O134" s="344" t="str">
        <f>IF(SUM(O131:O133)=O130,"OK","STOP")</f>
        <v>OK</v>
      </c>
    </row>
    <row r="135" spans="1:15" ht="12.75" x14ac:dyDescent="0.2">
      <c r="A135" s="648" t="str">
        <f t="shared" si="44"/>
        <v>Shpenzimet kapitale</v>
      </c>
      <c r="B135" s="968" t="str">
        <f t="shared" si="44"/>
        <v>230 / 231</v>
      </c>
      <c r="C135" s="969">
        <f t="shared" si="44"/>
        <v>0</v>
      </c>
      <c r="D135" s="970">
        <f t="shared" si="44"/>
        <v>0</v>
      </c>
      <c r="E135" s="129"/>
      <c r="F135" s="129"/>
      <c r="G135" s="129"/>
      <c r="H135" s="53"/>
      <c r="I135" s="421" t="str">
        <f>I96</f>
        <v>Shpjegimet teknike</v>
      </c>
      <c r="J135" s="10"/>
      <c r="K135" s="10"/>
      <c r="L135" s="10"/>
      <c r="M135" s="10"/>
      <c r="N135" s="10"/>
      <c r="O135" s="10"/>
    </row>
    <row r="136" spans="1:15" ht="12.75" x14ac:dyDescent="0.2">
      <c r="A136" s="124" t="str">
        <f t="shared" si="44"/>
        <v>Rezerva</v>
      </c>
      <c r="B136" s="941">
        <f t="shared" si="44"/>
        <v>609</v>
      </c>
      <c r="C136" s="942">
        <f t="shared" si="44"/>
        <v>0</v>
      </c>
      <c r="D136" s="943">
        <f t="shared" si="44"/>
        <v>0</v>
      </c>
      <c r="E136" s="37"/>
      <c r="F136" s="37"/>
      <c r="G136" s="37"/>
      <c r="H136" s="53"/>
      <c r="I136" s="419">
        <f>M109</f>
        <v>2022</v>
      </c>
      <c r="J136" s="983"/>
      <c r="K136" s="984"/>
      <c r="L136" s="984"/>
      <c r="M136" s="984"/>
      <c r="N136" s="984"/>
      <c r="O136" s="985"/>
    </row>
    <row r="137" spans="1:15" ht="12.75" x14ac:dyDescent="0.2">
      <c r="A137" s="124" t="str">
        <f t="shared" si="44"/>
        <v>Interesa per kredi direkte ose bono</v>
      </c>
      <c r="B137" s="971">
        <f t="shared" si="44"/>
        <v>650</v>
      </c>
      <c r="C137" s="972">
        <f t="shared" si="44"/>
        <v>0</v>
      </c>
      <c r="D137" s="973">
        <f t="shared" si="44"/>
        <v>0</v>
      </c>
      <c r="E137" s="37"/>
      <c r="F137" s="37"/>
      <c r="G137" s="37"/>
      <c r="H137" s="53"/>
      <c r="I137" s="420"/>
      <c r="J137" s="986"/>
      <c r="K137" s="987"/>
      <c r="L137" s="987"/>
      <c r="M137" s="987"/>
      <c r="N137" s="987"/>
      <c r="O137" s="988"/>
    </row>
    <row r="138" spans="1:15" ht="12.75" x14ac:dyDescent="0.2">
      <c r="A138" s="252" t="str">
        <f>A99</f>
        <v>Të tjera</v>
      </c>
      <c r="B138" s="941" t="str">
        <f>B99</f>
        <v>69 / ?</v>
      </c>
      <c r="C138" s="942">
        <f>C99</f>
        <v>0</v>
      </c>
      <c r="D138" s="439" t="str">
        <f>IF(OR(E138&lt;0,F138&lt;0,G138&lt;0),"STOP","OK!")</f>
        <v>OK!</v>
      </c>
      <c r="E138" s="130">
        <f>-E126+E111-(SUM(E128:E137))</f>
        <v>0</v>
      </c>
      <c r="F138" s="308">
        <f t="shared" ref="F138:G138" si="49">-F126+F111-(SUM(F128:F137))</f>
        <v>0</v>
      </c>
      <c r="G138" s="308">
        <f t="shared" si="49"/>
        <v>0</v>
      </c>
      <c r="H138" s="53"/>
      <c r="I138" s="419">
        <f>N109</f>
        <v>2023</v>
      </c>
      <c r="J138" s="983"/>
      <c r="K138" s="984"/>
      <c r="L138" s="984"/>
      <c r="M138" s="984"/>
      <c r="N138" s="984"/>
      <c r="O138" s="985"/>
    </row>
    <row r="139" spans="1:15" ht="12.75" x14ac:dyDescent="0.2">
      <c r="A139" s="124" t="str">
        <f>A100</f>
        <v>SHPENZIME KORRENTE</v>
      </c>
      <c r="B139" s="974"/>
      <c r="C139" s="975"/>
      <c r="D139" s="976"/>
      <c r="E139" s="129">
        <f>SUM(E128:E138)</f>
        <v>16808</v>
      </c>
      <c r="F139" s="129">
        <f t="shared" ref="F139:G139" si="50">SUM(F128:F138)</f>
        <v>17255</v>
      </c>
      <c r="G139" s="129">
        <f t="shared" si="50"/>
        <v>17773</v>
      </c>
      <c r="H139" s="53"/>
      <c r="I139" s="420"/>
      <c r="J139" s="989"/>
      <c r="K139" s="990"/>
      <c r="L139" s="990"/>
      <c r="M139" s="990"/>
      <c r="N139" s="990"/>
      <c r="O139" s="991"/>
    </row>
    <row r="140" spans="1:15" ht="12.75" x14ac:dyDescent="0.2">
      <c r="A140" s="125"/>
      <c r="B140" s="210"/>
      <c r="C140" s="126"/>
      <c r="D140" s="126"/>
      <c r="E140" s="10"/>
      <c r="F140" s="10"/>
      <c r="G140" s="133"/>
      <c r="H140" s="53"/>
      <c r="I140" s="419">
        <f>O109</f>
        <v>2024</v>
      </c>
      <c r="J140" s="983"/>
      <c r="K140" s="984"/>
      <c r="L140" s="984"/>
      <c r="M140" s="984"/>
      <c r="N140" s="984"/>
      <c r="O140" s="985"/>
    </row>
    <row r="141" spans="1:15" ht="12.75" x14ac:dyDescent="0.2">
      <c r="A141" s="137" t="str">
        <f>A102</f>
        <v>SHPENZIME TË PRITSHME</v>
      </c>
      <c r="B141" s="34">
        <f>B111</f>
        <v>30743</v>
      </c>
      <c r="C141" s="34">
        <f t="shared" ref="C141:D141" si="51">C111</f>
        <v>9776</v>
      </c>
      <c r="D141" s="34">
        <f t="shared" si="51"/>
        <v>9921</v>
      </c>
      <c r="E141" s="129">
        <f>E126+E139</f>
        <v>16808</v>
      </c>
      <c r="F141" s="129">
        <f>F126+F139</f>
        <v>17255</v>
      </c>
      <c r="G141" s="129">
        <f t="shared" ref="G141" si="52">G126+G139</f>
        <v>84236</v>
      </c>
      <c r="H141" s="53"/>
      <c r="I141" s="420"/>
      <c r="J141" s="989"/>
      <c r="K141" s="990"/>
      <c r="L141" s="990"/>
      <c r="M141" s="990"/>
      <c r="N141" s="990"/>
      <c r="O141" s="991"/>
    </row>
    <row r="144" spans="1:15" ht="17.25" customHeight="1" x14ac:dyDescent="0.2">
      <c r="A144" s="213" t="str">
        <f t="shared" ref="A144:O144" si="53">A66</f>
        <v>Nënfunksioni 19</v>
      </c>
      <c r="B144" s="937" t="str">
        <f t="shared" si="53"/>
        <v>081 Shërbimet rekreative dhe sportive</v>
      </c>
      <c r="C144" s="937">
        <f t="shared" si="53"/>
        <v>0</v>
      </c>
      <c r="D144" s="937">
        <f t="shared" si="53"/>
        <v>0</v>
      </c>
      <c r="E144" s="937">
        <f t="shared" si="53"/>
        <v>0</v>
      </c>
      <c r="F144" s="937">
        <f t="shared" si="53"/>
        <v>0</v>
      </c>
      <c r="G144" s="937">
        <f t="shared" si="53"/>
        <v>0</v>
      </c>
      <c r="H144" s="937">
        <f t="shared" si="53"/>
        <v>0</v>
      </c>
      <c r="I144" s="937">
        <f t="shared" si="53"/>
        <v>0</v>
      </c>
      <c r="J144" s="937">
        <f t="shared" si="53"/>
        <v>0</v>
      </c>
      <c r="K144" s="937">
        <f t="shared" si="53"/>
        <v>0</v>
      </c>
      <c r="L144" s="937">
        <f t="shared" si="53"/>
        <v>0</v>
      </c>
      <c r="M144" s="937">
        <f t="shared" si="53"/>
        <v>0</v>
      </c>
      <c r="N144" s="937">
        <f t="shared" si="53"/>
        <v>0</v>
      </c>
      <c r="O144" s="937">
        <f t="shared" si="53"/>
        <v>0</v>
      </c>
    </row>
    <row r="145" spans="1:15" ht="17.25" customHeight="1" x14ac:dyDescent="0.2">
      <c r="A145" s="276" t="str">
        <f>A8</f>
        <v>Programi 19c</v>
      </c>
      <c r="B145" s="937">
        <f>C8</f>
        <v>0</v>
      </c>
      <c r="C145" s="937" t="e">
        <f>#REF!</f>
        <v>#REF!</v>
      </c>
      <c r="D145" s="937" t="e">
        <f>#REF!</f>
        <v>#REF!</v>
      </c>
      <c r="E145" s="937" t="e">
        <f>#REF!</f>
        <v>#REF!</v>
      </c>
      <c r="F145" s="937" t="e">
        <f>#REF!</f>
        <v>#REF!</v>
      </c>
      <c r="G145" s="937" t="e">
        <f>#REF!</f>
        <v>#REF!</v>
      </c>
      <c r="H145" s="937" t="e">
        <f>#REF!</f>
        <v>#REF!</v>
      </c>
      <c r="I145" s="937" t="e">
        <f>#REF!</f>
        <v>#REF!</v>
      </c>
      <c r="J145" s="937" t="e">
        <f>#REF!</f>
        <v>#REF!</v>
      </c>
      <c r="K145" s="937" t="e">
        <f>#REF!</f>
        <v>#REF!</v>
      </c>
      <c r="L145" s="937" t="e">
        <f>#REF!</f>
        <v>#REF!</v>
      </c>
      <c r="M145" s="937" t="e">
        <f>#REF!</f>
        <v>#REF!</v>
      </c>
      <c r="N145" s="937" t="e">
        <f>#REF!</f>
        <v>#REF!</v>
      </c>
      <c r="O145" s="937" t="e">
        <f>#REF!</f>
        <v>#REF!</v>
      </c>
    </row>
    <row r="146" spans="1:15" ht="17.25" customHeight="1" x14ac:dyDescent="0.2">
      <c r="A146" s="646">
        <f>'(B3) Struktura Funksionale'!B101</f>
        <v>0</v>
      </c>
      <c r="B146" s="568"/>
      <c r="C146" s="568"/>
      <c r="D146" s="568"/>
      <c r="E146" s="568"/>
      <c r="F146" s="568"/>
      <c r="G146" s="568"/>
      <c r="H146" s="568"/>
      <c r="I146" s="568"/>
      <c r="J146" s="568"/>
      <c r="K146" s="568"/>
      <c r="L146" s="568"/>
      <c r="M146" s="568"/>
      <c r="N146" s="568"/>
      <c r="O146" s="569"/>
    </row>
    <row r="147" spans="1:15" ht="22.5" customHeight="1" x14ac:dyDescent="0.2">
      <c r="A147" s="964" t="str">
        <f t="shared" ref="A147:G147" si="54">A69</f>
        <v>SHPENZIME TË PRITSHME</v>
      </c>
      <c r="B147" s="965">
        <f t="shared" si="54"/>
        <v>0</v>
      </c>
      <c r="C147" s="965">
        <f t="shared" si="54"/>
        <v>0</v>
      </c>
      <c r="D147" s="965">
        <f t="shared" si="54"/>
        <v>0</v>
      </c>
      <c r="E147" s="965">
        <f t="shared" si="54"/>
        <v>0</v>
      </c>
      <c r="F147" s="965">
        <f t="shared" si="54"/>
        <v>0</v>
      </c>
      <c r="G147" s="966">
        <f t="shared" si="54"/>
        <v>0</v>
      </c>
      <c r="H147" s="131"/>
      <c r="I147" s="967" t="str">
        <f t="shared" ref="I147:O147" si="55">I69</f>
        <v xml:space="preserve">TË ARDHURAT E PRITSHME </v>
      </c>
      <c r="J147" s="965">
        <f t="shared" si="55"/>
        <v>0</v>
      </c>
      <c r="K147" s="965">
        <f t="shared" si="55"/>
        <v>0</v>
      </c>
      <c r="L147" s="965">
        <f t="shared" si="55"/>
        <v>0</v>
      </c>
      <c r="M147" s="965">
        <f t="shared" si="55"/>
        <v>0</v>
      </c>
      <c r="N147" s="965">
        <f t="shared" si="55"/>
        <v>0</v>
      </c>
      <c r="O147" s="966">
        <f t="shared" si="55"/>
        <v>0</v>
      </c>
    </row>
    <row r="148" spans="1:15" ht="20.25" customHeight="1" x14ac:dyDescent="0.2">
      <c r="A148" s="211"/>
      <c r="B148" s="417">
        <f t="shared" ref="B148:G148" si="56">B70</f>
        <v>2019</v>
      </c>
      <c r="C148" s="417">
        <f t="shared" si="56"/>
        <v>2020</v>
      </c>
      <c r="D148" s="417">
        <f t="shared" si="56"/>
        <v>2021</v>
      </c>
      <c r="E148" s="251">
        <f t="shared" si="56"/>
        <v>2022</v>
      </c>
      <c r="F148" s="251">
        <f t="shared" si="56"/>
        <v>2023</v>
      </c>
      <c r="G148" s="251">
        <f t="shared" si="56"/>
        <v>2024</v>
      </c>
      <c r="H148" s="212"/>
      <c r="I148" s="307"/>
      <c r="J148" s="249">
        <f t="shared" ref="J148:O148" si="57">J70</f>
        <v>2019</v>
      </c>
      <c r="K148" s="249">
        <f t="shared" si="57"/>
        <v>2020</v>
      </c>
      <c r="L148" s="249">
        <f t="shared" si="57"/>
        <v>2021</v>
      </c>
      <c r="M148" s="250">
        <f t="shared" si="57"/>
        <v>2022</v>
      </c>
      <c r="N148" s="250">
        <f t="shared" si="57"/>
        <v>2023</v>
      </c>
      <c r="O148" s="250">
        <f t="shared" si="57"/>
        <v>2024</v>
      </c>
    </row>
    <row r="149" spans="1:15" ht="12.75" x14ac:dyDescent="0.2">
      <c r="A149" s="423"/>
      <c r="B149" s="427"/>
      <c r="C149" s="428"/>
      <c r="D149" s="426"/>
      <c r="E149" s="349"/>
      <c r="F149" s="349"/>
      <c r="G149" s="350"/>
      <c r="H149" s="131"/>
      <c r="I149" s="423"/>
      <c r="J149" s="349"/>
      <c r="K149" s="349"/>
      <c r="L149" s="349"/>
      <c r="M149" s="349"/>
      <c r="N149" s="349"/>
      <c r="O149" s="350"/>
    </row>
    <row r="150" spans="1:15" ht="12.75" x14ac:dyDescent="0.2">
      <c r="A150" s="137" t="str">
        <f>A72</f>
        <v>SHPENZIME TË PRITSHME</v>
      </c>
      <c r="B150" s="34">
        <f>VLOOKUP(A145,'(C1) Shpenzimet vitet e kaluara'!A$9:O$177,5,FALSE)</f>
        <v>0</v>
      </c>
      <c r="C150" s="34">
        <f>VLOOKUP(A145,'(C1) Shpenzimet vitet e kaluara'!A$9:O$177,9,FALSE)</f>
        <v>0</v>
      </c>
      <c r="D150" s="34">
        <f>VLOOKUP(A145,'(C1) Shpenzimet vitet e kaluara'!A$9:O$177,13,FALSE)</f>
        <v>0</v>
      </c>
      <c r="E150" s="37"/>
      <c r="F150" s="37"/>
      <c r="G150" s="37"/>
      <c r="I150" s="938" t="str">
        <f t="shared" ref="I150:O150" si="58">I72</f>
        <v>VLERËSIM I ARDHURAVE NGA TARIFAT</v>
      </c>
      <c r="J150" s="939">
        <f t="shared" si="58"/>
        <v>0</v>
      </c>
      <c r="K150" s="939">
        <f t="shared" si="58"/>
        <v>0</v>
      </c>
      <c r="L150" s="939">
        <f t="shared" si="58"/>
        <v>0</v>
      </c>
      <c r="M150" s="939">
        <f t="shared" si="58"/>
        <v>0</v>
      </c>
      <c r="N150" s="939">
        <f t="shared" si="58"/>
        <v>0</v>
      </c>
      <c r="O150" s="940">
        <f t="shared" si="58"/>
        <v>0</v>
      </c>
    </row>
    <row r="151" spans="1:15" ht="12.75" x14ac:dyDescent="0.2">
      <c r="A151" s="125"/>
      <c r="B151" s="210"/>
      <c r="C151" s="126"/>
      <c r="D151" s="126"/>
      <c r="E151" s="10"/>
      <c r="F151" s="10"/>
      <c r="G151" s="133"/>
      <c r="I151" s="137" t="str">
        <f>I73</f>
        <v>VLERËSIM I ARDHURAVE NGA TARIFAT</v>
      </c>
      <c r="J151" s="35">
        <f>VLOOKUP($A145,'(C1) Shpenzimet vitet e kaluara'!$A$9:$O$177,6,FALSE)</f>
        <v>0</v>
      </c>
      <c r="K151" s="35">
        <f>VLOOKUP($A145,'(C1) Shpenzimet vitet e kaluara'!$A$9:$O$177,10,FALSE)</f>
        <v>0</v>
      </c>
      <c r="L151" s="35">
        <f>VLOOKUP($A145,'(C1) Shpenzimet vitet e kaluara'!$A$9:$O$177,14,FALSE)</f>
        <v>0</v>
      </c>
      <c r="M151" s="37"/>
      <c r="N151" s="37"/>
      <c r="O151" s="37"/>
    </row>
    <row r="152" spans="1:15" ht="12.75" x14ac:dyDescent="0.2">
      <c r="A152" s="944" t="str">
        <f t="shared" ref="A152:G153" si="59">A74</f>
        <v>SHPENZIME TË PRITSHME</v>
      </c>
      <c r="B152" s="945">
        <f t="shared" si="59"/>
        <v>0</v>
      </c>
      <c r="C152" s="945">
        <f t="shared" si="59"/>
        <v>0</v>
      </c>
      <c r="D152" s="945">
        <f t="shared" si="59"/>
        <v>0</v>
      </c>
      <c r="E152" s="945">
        <f t="shared" si="59"/>
        <v>0</v>
      </c>
      <c r="F152" s="945">
        <f t="shared" si="59"/>
        <v>0</v>
      </c>
      <c r="G152" s="946">
        <f t="shared" si="59"/>
        <v>0</v>
      </c>
      <c r="H152" s="10"/>
    </row>
    <row r="153" spans="1:15" ht="12.75" x14ac:dyDescent="0.2">
      <c r="A153" s="938" t="str">
        <f t="shared" si="59"/>
        <v>KOSTO DIREKTE PËR PROJEKTET DHE SHPENZIMET KAPITALE</v>
      </c>
      <c r="B153" s="939">
        <f t="shared" si="59"/>
        <v>0</v>
      </c>
      <c r="C153" s="939">
        <f t="shared" si="59"/>
        <v>0</v>
      </c>
      <c r="D153" s="939">
        <f t="shared" si="59"/>
        <v>0</v>
      </c>
      <c r="E153" s="939">
        <f t="shared" si="59"/>
        <v>0</v>
      </c>
      <c r="F153" s="939">
        <f t="shared" si="59"/>
        <v>0</v>
      </c>
      <c r="G153" s="940">
        <f t="shared" si="59"/>
        <v>0</v>
      </c>
      <c r="H153" s="31"/>
      <c r="I153" s="938" t="str">
        <f t="shared" ref="I153:I158" si="60">I75</f>
        <v>VLERËSIMI I TË ARDHURAVE ME DESTINACION</v>
      </c>
      <c r="J153" s="939"/>
      <c r="K153" s="939"/>
      <c r="L153" s="939"/>
      <c r="M153" s="939"/>
      <c r="N153" s="939"/>
      <c r="O153" s="940"/>
    </row>
    <row r="154" spans="1:15" ht="12.75" x14ac:dyDescent="0.2">
      <c r="A154" s="124" t="str">
        <f t="shared" ref="A154:D176" si="61">A76</f>
        <v>Pagat</v>
      </c>
      <c r="B154" s="941">
        <f t="shared" si="61"/>
        <v>600</v>
      </c>
      <c r="C154" s="942">
        <f t="shared" si="61"/>
        <v>0</v>
      </c>
      <c r="D154" s="943">
        <f t="shared" si="61"/>
        <v>0</v>
      </c>
      <c r="E154" s="129"/>
      <c r="F154" s="129"/>
      <c r="G154" s="129"/>
      <c r="H154" s="31"/>
      <c r="I154" s="390" t="str">
        <f t="shared" si="60"/>
        <v>Transferta e kushtëzuar</v>
      </c>
      <c r="J154" s="387"/>
      <c r="K154" s="389"/>
      <c r="L154" s="388"/>
      <c r="M154" s="128"/>
      <c r="N154" s="128"/>
      <c r="O154" s="132"/>
    </row>
    <row r="155" spans="1:15" ht="12.75" x14ac:dyDescent="0.2">
      <c r="A155" s="124" t="str">
        <f t="shared" si="61"/>
        <v>Sigurimet Shoqërore</v>
      </c>
      <c r="B155" s="941">
        <f t="shared" si="61"/>
        <v>601</v>
      </c>
      <c r="C155" s="942">
        <f t="shared" si="61"/>
        <v>0</v>
      </c>
      <c r="D155" s="943">
        <f t="shared" si="61"/>
        <v>0</v>
      </c>
      <c r="E155" s="129"/>
      <c r="F155" s="129"/>
      <c r="G155" s="129"/>
      <c r="H155" s="31"/>
      <c r="I155" s="390" t="str">
        <f t="shared" si="60"/>
        <v>Trasferta Specifike</v>
      </c>
      <c r="J155" s="387"/>
      <c r="K155" s="389"/>
      <c r="L155" s="388"/>
      <c r="M155" s="128"/>
      <c r="N155" s="128"/>
      <c r="O155" s="132"/>
    </row>
    <row r="156" spans="1:15" ht="12.75" x14ac:dyDescent="0.2">
      <c r="A156" s="124" t="str">
        <f t="shared" si="61"/>
        <v>Mallra dhe shërbime</v>
      </c>
      <c r="B156" s="941">
        <f t="shared" si="61"/>
        <v>602</v>
      </c>
      <c r="C156" s="942">
        <f t="shared" si="61"/>
        <v>0</v>
      </c>
      <c r="D156" s="943">
        <f t="shared" si="61"/>
        <v>0</v>
      </c>
      <c r="E156" s="129"/>
      <c r="F156" s="129"/>
      <c r="G156" s="129"/>
      <c r="H156" s="53"/>
      <c r="I156" s="390" t="str">
        <f t="shared" si="60"/>
        <v>Trashëgimi me destinacion</v>
      </c>
      <c r="J156" s="387"/>
      <c r="K156" s="389"/>
      <c r="L156" s="388"/>
      <c r="M156" s="302">
        <f>VLOOKUP($A145,'(C4) Trashëgimi me destinacion'!$A$8:$F$168,4,FALSE)</f>
        <v>0</v>
      </c>
      <c r="N156" s="548">
        <f>VLOOKUP($A145,'(C4) Trashëgimi me destinacion'!$A$8:$F$168,5,FALSE)</f>
        <v>0</v>
      </c>
      <c r="O156" s="548">
        <f>VLOOKUP($A145,'(C4) Trashëgimi me destinacion'!$A$8:$F$168,6,FALSE)</f>
        <v>0</v>
      </c>
    </row>
    <row r="157" spans="1:15" ht="12.75" x14ac:dyDescent="0.2">
      <c r="A157" s="124" t="str">
        <f t="shared" si="61"/>
        <v>Subvencione</v>
      </c>
      <c r="B157" s="941">
        <f t="shared" si="61"/>
        <v>603</v>
      </c>
      <c r="C157" s="942">
        <f t="shared" si="61"/>
        <v>0</v>
      </c>
      <c r="D157" s="943">
        <f t="shared" si="61"/>
        <v>0</v>
      </c>
      <c r="E157" s="129"/>
      <c r="F157" s="129"/>
      <c r="G157" s="129"/>
      <c r="H157" s="8"/>
      <c r="I157" s="390" t="str">
        <f t="shared" si="60"/>
        <v>Burime të tjera (përfshirë gjobat)</v>
      </c>
      <c r="J157" s="387"/>
      <c r="K157" s="389"/>
      <c r="L157" s="388"/>
      <c r="M157" s="128"/>
      <c r="N157" s="128"/>
      <c r="O157" s="132"/>
    </row>
    <row r="158" spans="1:15" ht="12.75" x14ac:dyDescent="0.2">
      <c r="A158" s="124" t="str">
        <f t="shared" si="61"/>
        <v>Të tjera transferta korrente të brendshme</v>
      </c>
      <c r="B158" s="941">
        <f t="shared" si="61"/>
        <v>604</v>
      </c>
      <c r="C158" s="942">
        <f t="shared" si="61"/>
        <v>0</v>
      </c>
      <c r="D158" s="943">
        <f t="shared" si="61"/>
        <v>0</v>
      </c>
      <c r="E158" s="129"/>
      <c r="F158" s="129"/>
      <c r="G158" s="129"/>
      <c r="H158" s="53"/>
      <c r="I158" s="390" t="str">
        <f t="shared" si="60"/>
        <v>VLERËSIMI I TË ARDHURAVE ME DESTINACION</v>
      </c>
      <c r="J158" s="35">
        <f>VLOOKUP($A145,'(C1) Shpenzimet vitet e kaluara'!$A$9:$O$177,7,FALSE)</f>
        <v>0</v>
      </c>
      <c r="K158" s="35">
        <f>VLOOKUP($A145,'(C1) Shpenzimet vitet e kaluara'!$A$9:$O$177,11,FALSE)</f>
        <v>0</v>
      </c>
      <c r="L158" s="35">
        <f>VLOOKUP($A145,'(C1) Shpenzimet vitet e kaluara'!$A$9:$O$177,15,FALSE)</f>
        <v>0</v>
      </c>
      <c r="M158" s="129">
        <f>SUM(M154:M157)</f>
        <v>0</v>
      </c>
      <c r="N158" s="129">
        <f t="shared" ref="N158:O158" si="62">SUM(N154:N157)</f>
        <v>0</v>
      </c>
      <c r="O158" s="129">
        <f t="shared" si="62"/>
        <v>0</v>
      </c>
    </row>
    <row r="159" spans="1:15" ht="12.75" x14ac:dyDescent="0.2">
      <c r="A159" s="124" t="str">
        <f t="shared" si="61"/>
        <v>Transferta korrente të huaja</v>
      </c>
      <c r="B159" s="941">
        <f t="shared" si="61"/>
        <v>605</v>
      </c>
      <c r="C159" s="942">
        <f t="shared" si="61"/>
        <v>0</v>
      </c>
      <c r="D159" s="943">
        <f t="shared" si="61"/>
        <v>0</v>
      </c>
      <c r="E159" s="129"/>
      <c r="F159" s="129"/>
      <c r="G159" s="129"/>
      <c r="H159" s="53"/>
    </row>
    <row r="160" spans="1:15" ht="12.75" x14ac:dyDescent="0.2">
      <c r="A160" s="124" t="str">
        <f t="shared" si="61"/>
        <v>Transferta për Buxhetet Familiare dhe Individët</v>
      </c>
      <c r="B160" s="941">
        <f t="shared" si="61"/>
        <v>606</v>
      </c>
      <c r="C160" s="942">
        <f t="shared" si="61"/>
        <v>0</v>
      </c>
      <c r="D160" s="943">
        <f t="shared" si="61"/>
        <v>0</v>
      </c>
      <c r="E160" s="129"/>
      <c r="F160" s="129"/>
      <c r="G160" s="129"/>
      <c r="H160" s="53"/>
      <c r="I160" s="137" t="str">
        <f>I82</f>
        <v xml:space="preserve">TË ARDHURAT E PRITSHME </v>
      </c>
      <c r="J160" s="34">
        <f>J151+J158</f>
        <v>0</v>
      </c>
      <c r="K160" s="34">
        <f>K151+K158</f>
        <v>0</v>
      </c>
      <c r="L160" s="34">
        <f>L151+L158</f>
        <v>0</v>
      </c>
      <c r="M160" s="129">
        <f>M158+M151</f>
        <v>0</v>
      </c>
      <c r="N160" s="129">
        <f>N158+N151</f>
        <v>0</v>
      </c>
      <c r="O160" s="129">
        <f>O158+O151</f>
        <v>0</v>
      </c>
    </row>
    <row r="161" spans="1:15" ht="12.75" x14ac:dyDescent="0.2">
      <c r="A161" s="124" t="str">
        <f t="shared" si="61"/>
        <v>Shpenzimet kapitale</v>
      </c>
      <c r="B161" s="941" t="str">
        <f t="shared" si="61"/>
        <v>230 / 231</v>
      </c>
      <c r="C161" s="942">
        <f t="shared" si="61"/>
        <v>0</v>
      </c>
      <c r="D161" s="943">
        <f t="shared" si="61"/>
        <v>0</v>
      </c>
      <c r="E161" s="37"/>
      <c r="F161" s="37"/>
      <c r="G161" s="37"/>
      <c r="H161" s="53"/>
    </row>
    <row r="162" spans="1:15" ht="12.75" x14ac:dyDescent="0.2">
      <c r="A162" s="124" t="str">
        <f t="shared" si="61"/>
        <v>Rezerva</v>
      </c>
      <c r="B162" s="941">
        <f t="shared" si="61"/>
        <v>609</v>
      </c>
      <c r="C162" s="942">
        <f t="shared" si="61"/>
        <v>0</v>
      </c>
      <c r="D162" s="943">
        <f t="shared" si="61"/>
        <v>0</v>
      </c>
      <c r="E162" s="129"/>
      <c r="F162" s="129"/>
      <c r="G162" s="129"/>
      <c r="H162" s="53"/>
    </row>
    <row r="163" spans="1:15" ht="12.75" x14ac:dyDescent="0.2">
      <c r="A163" s="124" t="str">
        <f t="shared" si="61"/>
        <v>Interesa per kredi direkte ose bono</v>
      </c>
      <c r="B163" s="941">
        <f t="shared" si="61"/>
        <v>650</v>
      </c>
      <c r="C163" s="942">
        <f t="shared" si="61"/>
        <v>0</v>
      </c>
      <c r="D163" s="943">
        <f t="shared" si="61"/>
        <v>0</v>
      </c>
      <c r="E163" s="129"/>
      <c r="F163" s="129"/>
      <c r="G163" s="129"/>
      <c r="H163" s="53"/>
    </row>
    <row r="164" spans="1:15" ht="12.75" x14ac:dyDescent="0.2">
      <c r="A164" s="124" t="str">
        <f t="shared" si="61"/>
        <v>Të tjera</v>
      </c>
      <c r="B164" s="941" t="str">
        <f t="shared" si="61"/>
        <v>69 / ?</v>
      </c>
      <c r="C164" s="942">
        <f t="shared" si="61"/>
        <v>0</v>
      </c>
      <c r="D164" s="943">
        <f t="shared" si="61"/>
        <v>0</v>
      </c>
      <c r="E164" s="129"/>
      <c r="F164" s="129"/>
      <c r="G164" s="129"/>
      <c r="H164" s="53"/>
      <c r="I164" s="947" t="str">
        <f t="shared" ref="I164:O165" si="63">I86</f>
        <v>SHUMA E KËRKUAR NETO</v>
      </c>
      <c r="J164" s="948">
        <f t="shared" si="63"/>
        <v>0</v>
      </c>
      <c r="K164" s="948">
        <f t="shared" si="63"/>
        <v>0</v>
      </c>
      <c r="L164" s="948">
        <f t="shared" si="63"/>
        <v>0</v>
      </c>
      <c r="M164" s="948">
        <f t="shared" si="63"/>
        <v>0</v>
      </c>
      <c r="N164" s="948">
        <f t="shared" si="63"/>
        <v>0</v>
      </c>
      <c r="O164" s="949">
        <f t="shared" si="63"/>
        <v>0</v>
      </c>
    </row>
    <row r="165" spans="1:15" ht="12.75" customHeight="1" x14ac:dyDescent="0.2">
      <c r="A165" s="306" t="str">
        <f t="shared" si="61"/>
        <v>KOSTO DIREKTE PËR PROJEKTET DHE SHPENZIMET KAPITALE</v>
      </c>
      <c r="B165" s="941">
        <f t="shared" si="61"/>
        <v>0</v>
      </c>
      <c r="C165" s="942">
        <f t="shared" si="61"/>
        <v>0</v>
      </c>
      <c r="D165" s="943">
        <f t="shared" si="61"/>
        <v>0</v>
      </c>
      <c r="E165" s="129">
        <f>SUM(E154:E164)</f>
        <v>0</v>
      </c>
      <c r="F165" s="129">
        <f t="shared" ref="F165:G165" si="64">SUM(F154:F164)</f>
        <v>0</v>
      </c>
      <c r="G165" s="129">
        <f t="shared" si="64"/>
        <v>0</v>
      </c>
      <c r="H165" s="53"/>
      <c r="I165" s="950">
        <f t="shared" si="63"/>
        <v>0</v>
      </c>
      <c r="J165" s="951">
        <f t="shared" si="63"/>
        <v>0</v>
      </c>
      <c r="K165" s="951">
        <f t="shared" si="63"/>
        <v>0</v>
      </c>
      <c r="L165" s="951">
        <f t="shared" si="63"/>
        <v>0</v>
      </c>
      <c r="M165" s="951">
        <f t="shared" si="63"/>
        <v>0</v>
      </c>
      <c r="N165" s="951">
        <f t="shared" si="63"/>
        <v>0</v>
      </c>
      <c r="O165" s="952">
        <f t="shared" si="63"/>
        <v>0</v>
      </c>
    </row>
    <row r="166" spans="1:15" ht="12.75" x14ac:dyDescent="0.2">
      <c r="A166" s="938" t="str">
        <f t="shared" si="61"/>
        <v>SHPENZIME KORRENTE</v>
      </c>
      <c r="B166" s="939">
        <f t="shared" si="61"/>
        <v>0</v>
      </c>
      <c r="C166" s="939">
        <f t="shared" si="61"/>
        <v>0</v>
      </c>
      <c r="D166" s="939">
        <f t="shared" si="61"/>
        <v>0</v>
      </c>
      <c r="E166" s="939">
        <f>E88</f>
        <v>0</v>
      </c>
      <c r="F166" s="939">
        <f>F88</f>
        <v>0</v>
      </c>
      <c r="G166" s="940">
        <f>G88</f>
        <v>0</v>
      </c>
      <c r="H166" s="53"/>
      <c r="I166" s="17" t="str">
        <f>I88</f>
        <v>SHUMA E KËRKUAR NETO</v>
      </c>
      <c r="J166" s="18">
        <f t="shared" ref="J166:O166" si="65">B150-J160</f>
        <v>0</v>
      </c>
      <c r="K166" s="18">
        <f t="shared" si="65"/>
        <v>0</v>
      </c>
      <c r="L166" s="18">
        <f t="shared" si="65"/>
        <v>0</v>
      </c>
      <c r="M166" s="18">
        <f t="shared" si="65"/>
        <v>0</v>
      </c>
      <c r="N166" s="18">
        <f t="shared" si="65"/>
        <v>0</v>
      </c>
      <c r="O166" s="18">
        <f t="shared" si="65"/>
        <v>0</v>
      </c>
    </row>
    <row r="167" spans="1:15" ht="12.75" x14ac:dyDescent="0.2">
      <c r="A167" s="124" t="str">
        <f t="shared" si="61"/>
        <v>Pagat</v>
      </c>
      <c r="B167" s="941">
        <f t="shared" si="61"/>
        <v>600</v>
      </c>
      <c r="C167" s="942">
        <f t="shared" si="61"/>
        <v>0</v>
      </c>
      <c r="D167" s="943">
        <f t="shared" si="61"/>
        <v>0</v>
      </c>
      <c r="E167" s="37"/>
      <c r="F167" s="37"/>
      <c r="G167" s="37"/>
      <c r="H167" s="53"/>
      <c r="I167" s="53"/>
      <c r="J167" s="53"/>
      <c r="K167" s="53"/>
      <c r="L167" s="14"/>
      <c r="M167" s="54"/>
    </row>
    <row r="168" spans="1:15" ht="12.75" x14ac:dyDescent="0.2">
      <c r="A168" s="124" t="str">
        <f t="shared" si="61"/>
        <v>Sigurimet Shoqërore</v>
      </c>
      <c r="B168" s="941">
        <f t="shared" si="61"/>
        <v>601</v>
      </c>
      <c r="C168" s="942">
        <f t="shared" si="61"/>
        <v>0</v>
      </c>
      <c r="D168" s="943">
        <f t="shared" si="61"/>
        <v>0</v>
      </c>
      <c r="E168" s="37"/>
      <c r="F168" s="37"/>
      <c r="G168" s="37"/>
      <c r="H168" s="53"/>
    </row>
    <row r="169" spans="1:15" ht="12.75" x14ac:dyDescent="0.2">
      <c r="A169" s="124" t="str">
        <f t="shared" si="61"/>
        <v>Mallra dhe shërbime</v>
      </c>
      <c r="B169" s="941">
        <f t="shared" si="61"/>
        <v>602</v>
      </c>
      <c r="C169" s="942">
        <f t="shared" si="61"/>
        <v>0</v>
      </c>
      <c r="D169" s="943">
        <f t="shared" si="61"/>
        <v>0</v>
      </c>
      <c r="E169" s="37"/>
      <c r="F169" s="37"/>
      <c r="G169" s="37"/>
      <c r="H169" s="53"/>
      <c r="I169" s="252" t="str">
        <f>I130</f>
        <v>Angazhimet</v>
      </c>
      <c r="J169" s="1002" t="str">
        <f>J130</f>
        <v>Vlera Totale për Aktivitet</v>
      </c>
      <c r="K169" s="1003"/>
      <c r="L169" s="1004"/>
      <c r="M169" s="129">
        <f>VLOOKUP($A145,'(C5) Angazhimet'!$A$8:$F$168,4,FALSE)</f>
        <v>0</v>
      </c>
      <c r="N169" s="129">
        <f>VLOOKUP($A145,'(C5) Angazhimet'!$A$8:$F$168,5,FALSE)</f>
        <v>0</v>
      </c>
      <c r="O169" s="129">
        <f>VLOOKUP($A145,'(C5) Angazhimet'!$A$8:$F$168,6,FALSE)</f>
        <v>0</v>
      </c>
    </row>
    <row r="170" spans="1:15" ht="12.75" x14ac:dyDescent="0.2">
      <c r="A170" s="124" t="str">
        <f t="shared" si="61"/>
        <v>Subvencione</v>
      </c>
      <c r="B170" s="941">
        <f t="shared" si="61"/>
        <v>603</v>
      </c>
      <c r="C170" s="942">
        <f t="shared" si="61"/>
        <v>0</v>
      </c>
      <c r="D170" s="943">
        <f t="shared" si="61"/>
        <v>0</v>
      </c>
      <c r="E170" s="37"/>
      <c r="F170" s="37"/>
      <c r="G170" s="37"/>
      <c r="H170" s="53"/>
      <c r="I170" s="318" t="str">
        <f>I131</f>
        <v>Qëllime</v>
      </c>
      <c r="J170" s="1002" t="str">
        <f>J131</f>
        <v>Shpenzimet kapitale</v>
      </c>
      <c r="K170" s="1003"/>
      <c r="L170" s="1004"/>
      <c r="M170" s="128"/>
      <c r="N170" s="128"/>
      <c r="O170" s="132"/>
    </row>
    <row r="171" spans="1:15" ht="12.75" x14ac:dyDescent="0.2">
      <c r="A171" s="124" t="str">
        <f t="shared" si="61"/>
        <v>Të tjera transferta korrente të brendshme</v>
      </c>
      <c r="B171" s="941">
        <f t="shared" si="61"/>
        <v>604</v>
      </c>
      <c r="C171" s="942">
        <f t="shared" si="61"/>
        <v>0</v>
      </c>
      <c r="D171" s="943">
        <f t="shared" si="61"/>
        <v>0</v>
      </c>
      <c r="E171" s="37"/>
      <c r="F171" s="37"/>
      <c r="G171" s="37"/>
      <c r="H171" s="53"/>
      <c r="I171" s="315"/>
      <c r="J171" s="1002" t="str">
        <f>J132</f>
        <v>Mallra dhe shërbime</v>
      </c>
      <c r="K171" s="1003"/>
      <c r="L171" s="1004"/>
      <c r="M171" s="128"/>
      <c r="N171" s="128"/>
      <c r="O171" s="132"/>
    </row>
    <row r="172" spans="1:15" ht="12.75" x14ac:dyDescent="0.2">
      <c r="A172" s="124" t="str">
        <f t="shared" si="61"/>
        <v>Transferta korrente të huaja</v>
      </c>
      <c r="B172" s="941">
        <f t="shared" si="61"/>
        <v>605</v>
      </c>
      <c r="C172" s="942">
        <f t="shared" si="61"/>
        <v>0</v>
      </c>
      <c r="D172" s="943">
        <f t="shared" si="61"/>
        <v>0</v>
      </c>
      <c r="E172" s="37"/>
      <c r="F172" s="37"/>
      <c r="G172" s="37"/>
      <c r="H172" s="53"/>
      <c r="I172" s="315"/>
      <c r="J172" s="1002" t="str">
        <f>J133</f>
        <v>Qëllime të mëtejshme</v>
      </c>
      <c r="K172" s="1003"/>
      <c r="L172" s="1004"/>
      <c r="M172" s="128"/>
      <c r="N172" s="128"/>
      <c r="O172" s="132"/>
    </row>
    <row r="173" spans="1:15" ht="12.75" x14ac:dyDescent="0.2">
      <c r="A173" s="124" t="str">
        <f t="shared" si="61"/>
        <v>Transferta për Buxhetet Familiare dhe Individët</v>
      </c>
      <c r="B173" s="941">
        <f t="shared" si="61"/>
        <v>606</v>
      </c>
      <c r="C173" s="942">
        <f t="shared" si="61"/>
        <v>0</v>
      </c>
      <c r="D173" s="943">
        <f t="shared" si="61"/>
        <v>0</v>
      </c>
      <c r="E173" s="37"/>
      <c r="F173" s="37"/>
      <c r="G173" s="37"/>
      <c r="H173" s="53"/>
      <c r="I173" s="315"/>
      <c r="J173" s="998"/>
      <c r="K173" s="998"/>
      <c r="L173" s="998"/>
      <c r="M173" s="344" t="str">
        <f>IF(SUM(M170:M172)=M169,"OK","STOP")</f>
        <v>OK</v>
      </c>
      <c r="N173" s="344" t="str">
        <f>IF(SUM(N170:N172)=N169,"OK","STOP")</f>
        <v>OK</v>
      </c>
      <c r="O173" s="344" t="str">
        <f>IF(SUM(O170:O172)=O169,"OK","STOP")</f>
        <v>OK</v>
      </c>
    </row>
    <row r="174" spans="1:15" ht="12.75" x14ac:dyDescent="0.2">
      <c r="A174" s="648" t="str">
        <f t="shared" si="61"/>
        <v>Shpenzimet kapitale</v>
      </c>
      <c r="B174" s="968" t="str">
        <f t="shared" si="61"/>
        <v>230 / 231</v>
      </c>
      <c r="C174" s="969">
        <f t="shared" si="61"/>
        <v>0</v>
      </c>
      <c r="D174" s="970">
        <f t="shared" si="61"/>
        <v>0</v>
      </c>
      <c r="E174" s="129"/>
      <c r="F174" s="129"/>
      <c r="G174" s="129"/>
      <c r="H174" s="53"/>
      <c r="I174" s="421" t="str">
        <f>I96</f>
        <v>Shpjegimet teknike</v>
      </c>
      <c r="J174" s="10"/>
      <c r="K174" s="10"/>
      <c r="L174" s="10"/>
      <c r="M174" s="10"/>
      <c r="N174" s="10"/>
      <c r="O174" s="10"/>
    </row>
    <row r="175" spans="1:15" ht="12.75" x14ac:dyDescent="0.2">
      <c r="A175" s="124" t="str">
        <f t="shared" si="61"/>
        <v>Rezerva</v>
      </c>
      <c r="B175" s="941">
        <f t="shared" si="61"/>
        <v>609</v>
      </c>
      <c r="C175" s="942">
        <f t="shared" si="61"/>
        <v>0</v>
      </c>
      <c r="D175" s="943">
        <f t="shared" si="61"/>
        <v>0</v>
      </c>
      <c r="E175" s="37"/>
      <c r="F175" s="37"/>
      <c r="G175" s="37"/>
      <c r="H175" s="53"/>
      <c r="I175" s="419">
        <f>M148</f>
        <v>2022</v>
      </c>
      <c r="J175" s="983"/>
      <c r="K175" s="984"/>
      <c r="L175" s="984"/>
      <c r="M175" s="984"/>
      <c r="N175" s="984"/>
      <c r="O175" s="985"/>
    </row>
    <row r="176" spans="1:15" ht="12.75" x14ac:dyDescent="0.2">
      <c r="A176" s="124" t="str">
        <f t="shared" si="61"/>
        <v>Interesa per kredi direkte ose bono</v>
      </c>
      <c r="B176" s="971">
        <f t="shared" si="61"/>
        <v>650</v>
      </c>
      <c r="C176" s="972">
        <f t="shared" si="61"/>
        <v>0</v>
      </c>
      <c r="D176" s="973">
        <f t="shared" si="61"/>
        <v>0</v>
      </c>
      <c r="E176" s="37"/>
      <c r="F176" s="37"/>
      <c r="G176" s="37"/>
      <c r="H176" s="53"/>
      <c r="I176" s="420"/>
      <c r="J176" s="986"/>
      <c r="K176" s="987"/>
      <c r="L176" s="987"/>
      <c r="M176" s="987"/>
      <c r="N176" s="987"/>
      <c r="O176" s="988"/>
    </row>
    <row r="177" spans="1:15" ht="12.75" x14ac:dyDescent="0.2">
      <c r="A177" s="252" t="str">
        <f>A99</f>
        <v>Të tjera</v>
      </c>
      <c r="B177" s="941" t="str">
        <f>B99</f>
        <v>69 / ?</v>
      </c>
      <c r="C177" s="942">
        <f>C99</f>
        <v>0</v>
      </c>
      <c r="D177" s="439" t="str">
        <f>IF(OR(E177&lt;0,F177&lt;0,G177&lt;0),"STOP","OK!")</f>
        <v>OK!</v>
      </c>
      <c r="E177" s="130">
        <f>-E165+E150-(SUM(E167:E176))</f>
        <v>0</v>
      </c>
      <c r="F177" s="308">
        <f t="shared" ref="F177:G177" si="66">-F165+F150-(SUM(F167:F176))</f>
        <v>0</v>
      </c>
      <c r="G177" s="308">
        <f t="shared" si="66"/>
        <v>0</v>
      </c>
      <c r="H177" s="53"/>
      <c r="I177" s="419">
        <f>N148</f>
        <v>2023</v>
      </c>
      <c r="J177" s="983"/>
      <c r="K177" s="984"/>
      <c r="L177" s="984"/>
      <c r="M177" s="984"/>
      <c r="N177" s="984"/>
      <c r="O177" s="985"/>
    </row>
    <row r="178" spans="1:15" ht="12.75" x14ac:dyDescent="0.2">
      <c r="A178" s="124" t="str">
        <f>A100</f>
        <v>SHPENZIME KORRENTE</v>
      </c>
      <c r="B178" s="974"/>
      <c r="C178" s="975"/>
      <c r="D178" s="976"/>
      <c r="E178" s="129">
        <f>SUM(E167:E177)</f>
        <v>0</v>
      </c>
      <c r="F178" s="129">
        <f t="shared" ref="F178:G178" si="67">SUM(F167:F177)</f>
        <v>0</v>
      </c>
      <c r="G178" s="129">
        <f t="shared" si="67"/>
        <v>0</v>
      </c>
      <c r="H178" s="53"/>
      <c r="I178" s="420"/>
      <c r="J178" s="989"/>
      <c r="K178" s="990"/>
      <c r="L178" s="990"/>
      <c r="M178" s="990"/>
      <c r="N178" s="990"/>
      <c r="O178" s="991"/>
    </row>
    <row r="179" spans="1:15" ht="12.75" x14ac:dyDescent="0.2">
      <c r="A179" s="125"/>
      <c r="B179" s="210"/>
      <c r="C179" s="126"/>
      <c r="D179" s="126"/>
      <c r="E179" s="10"/>
      <c r="F179" s="10"/>
      <c r="G179" s="133"/>
      <c r="H179" s="53"/>
      <c r="I179" s="419">
        <f>O148</f>
        <v>2024</v>
      </c>
      <c r="J179" s="983"/>
      <c r="K179" s="984"/>
      <c r="L179" s="984"/>
      <c r="M179" s="984"/>
      <c r="N179" s="984"/>
      <c r="O179" s="985"/>
    </row>
    <row r="180" spans="1:15" ht="12.75" x14ac:dyDescent="0.2">
      <c r="A180" s="137" t="str">
        <f>A102</f>
        <v>SHPENZIME TË PRITSHME</v>
      </c>
      <c r="B180" s="34">
        <f>B150</f>
        <v>0</v>
      </c>
      <c r="C180" s="34">
        <f t="shared" ref="C180:D180" si="68">C150</f>
        <v>0</v>
      </c>
      <c r="D180" s="34">
        <f t="shared" si="68"/>
        <v>0</v>
      </c>
      <c r="E180" s="129">
        <f>E165+E178</f>
        <v>0</v>
      </c>
      <c r="F180" s="129">
        <f>F165+F178</f>
        <v>0</v>
      </c>
      <c r="G180" s="129">
        <f t="shared" ref="G180" si="69">G165+G178</f>
        <v>0</v>
      </c>
      <c r="H180" s="53"/>
      <c r="I180" s="420"/>
      <c r="J180" s="989"/>
      <c r="K180" s="990"/>
      <c r="L180" s="990"/>
      <c r="M180" s="990"/>
      <c r="N180" s="990"/>
      <c r="O180" s="991"/>
    </row>
    <row r="181" spans="1:15" ht="12.75" x14ac:dyDescent="0.2"/>
    <row r="182" spans="1:15" ht="12.75" x14ac:dyDescent="0.2"/>
    <row r="183" spans="1:15" ht="18.75" hidden="1" x14ac:dyDescent="0.2">
      <c r="A183" s="213"/>
      <c r="B183" s="937"/>
      <c r="C183" s="937"/>
      <c r="D183" s="937"/>
      <c r="E183" s="937"/>
      <c r="F183" s="937"/>
      <c r="G183" s="937"/>
      <c r="H183" s="937"/>
      <c r="I183" s="937"/>
      <c r="J183" s="937"/>
      <c r="K183" s="937"/>
      <c r="L183" s="937"/>
      <c r="M183" s="937"/>
      <c r="N183" s="937"/>
      <c r="O183" s="937"/>
    </row>
    <row r="184" spans="1:15" ht="18.75" hidden="1" x14ac:dyDescent="0.2">
      <c r="A184" s="276"/>
      <c r="B184" s="937"/>
      <c r="C184" s="937"/>
      <c r="D184" s="937"/>
      <c r="E184" s="937"/>
      <c r="F184" s="937"/>
      <c r="G184" s="937"/>
      <c r="H184" s="937"/>
      <c r="I184" s="937"/>
      <c r="J184" s="937"/>
      <c r="K184" s="937"/>
      <c r="L184" s="937"/>
      <c r="M184" s="937"/>
      <c r="N184" s="937"/>
      <c r="O184" s="937"/>
    </row>
    <row r="185" spans="1:15" ht="22.5" hidden="1" customHeight="1" x14ac:dyDescent="0.2">
      <c r="A185" s="933"/>
      <c r="B185" s="934"/>
      <c r="C185" s="934"/>
      <c r="D185" s="934"/>
      <c r="E185" s="934"/>
      <c r="F185" s="934"/>
      <c r="G185" s="954"/>
      <c r="H185" s="131"/>
      <c r="I185" s="955"/>
      <c r="J185" s="934"/>
      <c r="K185" s="934"/>
      <c r="L185" s="934"/>
      <c r="M185" s="934"/>
      <c r="N185" s="934"/>
      <c r="O185" s="954"/>
    </row>
    <row r="186" spans="1:15" ht="21.75" hidden="1" customHeight="1" x14ac:dyDescent="0.2">
      <c r="A186" s="211"/>
      <c r="B186" s="417"/>
      <c r="C186" s="417"/>
      <c r="D186" s="417"/>
      <c r="E186" s="251"/>
      <c r="F186" s="251"/>
      <c r="G186" s="251"/>
      <c r="H186" s="212"/>
      <c r="I186" s="414"/>
      <c r="J186" s="417"/>
      <c r="K186" s="417"/>
      <c r="L186" s="417"/>
      <c r="M186" s="251"/>
      <c r="N186" s="251"/>
      <c r="O186" s="251"/>
    </row>
    <row r="187" spans="1:15" ht="12.75" hidden="1" x14ac:dyDescent="0.2">
      <c r="A187" s="431"/>
      <c r="B187" s="424"/>
      <c r="C187" s="347"/>
      <c r="D187" s="348"/>
      <c r="E187" s="432"/>
      <c r="F187" s="432"/>
      <c r="G187" s="433"/>
      <c r="H187" s="131"/>
      <c r="I187" s="346"/>
      <c r="J187" s="962"/>
      <c r="K187" s="962"/>
      <c r="L187" s="429"/>
      <c r="M187" s="429"/>
      <c r="N187" s="429"/>
      <c r="O187" s="430"/>
    </row>
    <row r="188" spans="1:15" ht="12.75" hidden="1" x14ac:dyDescent="0.2">
      <c r="A188" s="137"/>
      <c r="B188" s="34"/>
      <c r="C188" s="34"/>
      <c r="D188" s="34"/>
      <c r="E188" s="37"/>
      <c r="F188" s="37"/>
      <c r="G188" s="37"/>
      <c r="H188" s="131"/>
      <c r="I188" s="938"/>
      <c r="J188" s="939"/>
      <c r="K188" s="939"/>
      <c r="L188" s="939"/>
      <c r="M188" s="939"/>
      <c r="N188" s="939"/>
      <c r="O188" s="940"/>
    </row>
    <row r="189" spans="1:15" ht="12.75" hidden="1" x14ac:dyDescent="0.2">
      <c r="A189" s="125"/>
      <c r="B189" s="210"/>
      <c r="C189" s="126"/>
      <c r="D189" s="126"/>
      <c r="E189" s="10"/>
      <c r="F189" s="10"/>
      <c r="G189" s="133"/>
      <c r="H189" s="10"/>
      <c r="I189" s="137"/>
      <c r="J189" s="35"/>
      <c r="K189" s="35"/>
      <c r="L189" s="35"/>
      <c r="M189" s="37"/>
      <c r="N189" s="37"/>
      <c r="O189" s="37"/>
    </row>
    <row r="190" spans="1:15" ht="12.75" hidden="1" x14ac:dyDescent="0.2">
      <c r="A190" s="944"/>
      <c r="B190" s="945"/>
      <c r="C190" s="945"/>
      <c r="D190" s="945"/>
      <c r="E190" s="945"/>
      <c r="F190" s="945"/>
      <c r="G190" s="946"/>
      <c r="H190" s="10"/>
    </row>
    <row r="191" spans="1:15" ht="12.75" hidden="1" x14ac:dyDescent="0.2">
      <c r="A191" s="938"/>
      <c r="B191" s="939"/>
      <c r="C191" s="939"/>
      <c r="D191" s="939"/>
      <c r="E191" s="939"/>
      <c r="F191" s="939"/>
      <c r="G191" s="940"/>
      <c r="H191" s="31"/>
      <c r="I191" s="938"/>
      <c r="J191" s="939"/>
      <c r="K191" s="939"/>
      <c r="L191" s="939"/>
      <c r="M191" s="939"/>
      <c r="N191" s="939"/>
      <c r="O191" s="940"/>
    </row>
    <row r="192" spans="1:15" ht="12.75" hidden="1" x14ac:dyDescent="0.2">
      <c r="A192" s="124"/>
      <c r="B192" s="941"/>
      <c r="C192" s="942"/>
      <c r="D192" s="943"/>
      <c r="E192" s="37"/>
      <c r="F192" s="37"/>
      <c r="G192" s="37"/>
      <c r="H192" s="31"/>
      <c r="I192" s="390"/>
      <c r="J192" s="387"/>
      <c r="K192" s="389"/>
      <c r="L192" s="388"/>
      <c r="M192" s="128"/>
      <c r="N192" s="128"/>
      <c r="O192" s="132"/>
    </row>
    <row r="193" spans="1:15" ht="12.75" hidden="1" x14ac:dyDescent="0.2">
      <c r="A193" s="124"/>
      <c r="B193" s="941"/>
      <c r="C193" s="942"/>
      <c r="D193" s="943"/>
      <c r="E193" s="37"/>
      <c r="F193" s="37"/>
      <c r="G193" s="37"/>
      <c r="H193" s="31"/>
      <c r="I193" s="390"/>
      <c r="J193" s="387"/>
      <c r="K193" s="389"/>
      <c r="L193" s="388"/>
      <c r="M193" s="128"/>
      <c r="N193" s="128"/>
      <c r="O193" s="132"/>
    </row>
    <row r="194" spans="1:15" ht="12.75" hidden="1" x14ac:dyDescent="0.2">
      <c r="A194" s="124"/>
      <c r="B194" s="941"/>
      <c r="C194" s="942"/>
      <c r="D194" s="943"/>
      <c r="E194" s="37"/>
      <c r="F194" s="37"/>
      <c r="G194" s="37"/>
      <c r="H194" s="53"/>
      <c r="I194" s="390"/>
      <c r="J194" s="387"/>
      <c r="K194" s="389"/>
      <c r="L194" s="388"/>
      <c r="M194" s="302"/>
      <c r="N194" s="548"/>
      <c r="O194" s="548"/>
    </row>
    <row r="195" spans="1:15" ht="12.75" hidden="1" x14ac:dyDescent="0.2">
      <c r="A195" s="124"/>
      <c r="B195" s="941"/>
      <c r="C195" s="942"/>
      <c r="D195" s="943"/>
      <c r="E195" s="37"/>
      <c r="F195" s="37"/>
      <c r="G195" s="37"/>
      <c r="H195" s="8"/>
      <c r="I195" s="390"/>
      <c r="J195" s="387"/>
      <c r="K195" s="389"/>
      <c r="L195" s="388"/>
      <c r="M195" s="128"/>
      <c r="N195" s="128"/>
      <c r="O195" s="132"/>
    </row>
    <row r="196" spans="1:15" ht="12.75" hidden="1" x14ac:dyDescent="0.2">
      <c r="A196" s="124"/>
      <c r="B196" s="941"/>
      <c r="C196" s="942"/>
      <c r="D196" s="943"/>
      <c r="E196" s="37"/>
      <c r="F196" s="37"/>
      <c r="G196" s="37"/>
      <c r="H196" s="53"/>
      <c r="I196" s="390"/>
      <c r="J196" s="35"/>
      <c r="K196" s="35"/>
      <c r="L196" s="35"/>
      <c r="M196" s="129"/>
      <c r="N196" s="129"/>
      <c r="O196" s="129"/>
    </row>
    <row r="197" spans="1:15" ht="12.75" hidden="1" x14ac:dyDescent="0.2">
      <c r="A197" s="124"/>
      <c r="B197" s="941"/>
      <c r="C197" s="942"/>
      <c r="D197" s="943"/>
      <c r="E197" s="37"/>
      <c r="F197" s="37"/>
      <c r="G197" s="37"/>
      <c r="H197" s="53"/>
    </row>
    <row r="198" spans="1:15" ht="12.75" hidden="1" x14ac:dyDescent="0.2">
      <c r="A198" s="124"/>
      <c r="B198" s="941"/>
      <c r="C198" s="942"/>
      <c r="D198" s="943"/>
      <c r="E198" s="37"/>
      <c r="F198" s="37"/>
      <c r="G198" s="37"/>
      <c r="H198" s="53"/>
      <c r="I198" s="137"/>
      <c r="J198" s="34"/>
      <c r="K198" s="34"/>
      <c r="L198" s="34"/>
      <c r="M198" s="129"/>
      <c r="N198" s="129"/>
      <c r="O198" s="129"/>
    </row>
    <row r="199" spans="1:15" ht="12.75" hidden="1" x14ac:dyDescent="0.2">
      <c r="A199" s="124"/>
      <c r="B199" s="941"/>
      <c r="C199" s="942"/>
      <c r="D199" s="943"/>
      <c r="E199" s="37"/>
      <c r="F199" s="37"/>
      <c r="G199" s="37"/>
      <c r="H199" s="53"/>
    </row>
    <row r="200" spans="1:15" ht="12.75" hidden="1" x14ac:dyDescent="0.2">
      <c r="A200" s="124"/>
      <c r="B200" s="941"/>
      <c r="C200" s="942"/>
      <c r="D200" s="943"/>
      <c r="E200" s="37"/>
      <c r="F200" s="37"/>
      <c r="G200" s="37"/>
      <c r="H200" s="53"/>
    </row>
    <row r="201" spans="1:15" ht="12.75" hidden="1" x14ac:dyDescent="0.2">
      <c r="A201" s="124"/>
      <c r="B201" s="941"/>
      <c r="C201" s="942"/>
      <c r="D201" s="943"/>
      <c r="E201" s="37"/>
      <c r="F201" s="37"/>
      <c r="G201" s="37"/>
      <c r="H201" s="53"/>
    </row>
    <row r="202" spans="1:15" ht="12.75" hidden="1" x14ac:dyDescent="0.2">
      <c r="A202" s="124"/>
      <c r="B202" s="941"/>
      <c r="C202" s="942"/>
      <c r="D202" s="943"/>
      <c r="E202" s="37"/>
      <c r="F202" s="37"/>
      <c r="G202" s="37"/>
      <c r="H202" s="53"/>
      <c r="I202" s="947"/>
      <c r="J202" s="948"/>
      <c r="K202" s="948"/>
      <c r="L202" s="948"/>
      <c r="M202" s="948"/>
      <c r="N202" s="948"/>
      <c r="O202" s="949"/>
    </row>
    <row r="203" spans="1:15" ht="12.75" hidden="1" customHeight="1" x14ac:dyDescent="0.2">
      <c r="A203" s="306"/>
      <c r="B203" s="941"/>
      <c r="C203" s="942"/>
      <c r="D203" s="943"/>
      <c r="E203" s="129"/>
      <c r="F203" s="129"/>
      <c r="G203" s="129"/>
      <c r="H203" s="53"/>
      <c r="I203" s="950"/>
      <c r="J203" s="951"/>
      <c r="K203" s="951"/>
      <c r="L203" s="951"/>
      <c r="M203" s="951"/>
      <c r="N203" s="951"/>
      <c r="O203" s="952"/>
    </row>
    <row r="204" spans="1:15" ht="12.75" hidden="1" x14ac:dyDescent="0.2">
      <c r="A204" s="938"/>
      <c r="B204" s="939"/>
      <c r="C204" s="939"/>
      <c r="D204" s="939"/>
      <c r="E204" s="939"/>
      <c r="F204" s="939"/>
      <c r="G204" s="940"/>
      <c r="H204" s="53"/>
      <c r="I204" s="17"/>
      <c r="J204" s="18"/>
      <c r="K204" s="18"/>
      <c r="L204" s="18"/>
      <c r="M204" s="18"/>
      <c r="N204" s="18"/>
      <c r="O204" s="18"/>
    </row>
    <row r="205" spans="1:15" ht="12.75" hidden="1" x14ac:dyDescent="0.2">
      <c r="A205" s="124"/>
      <c r="B205" s="941"/>
      <c r="C205" s="942"/>
      <c r="D205" s="943"/>
      <c r="E205" s="37"/>
      <c r="F205" s="37"/>
      <c r="G205" s="37"/>
      <c r="H205" s="53"/>
      <c r="I205" s="53"/>
      <c r="J205" s="53"/>
      <c r="K205" s="53"/>
      <c r="L205" s="14"/>
      <c r="M205" s="54"/>
    </row>
    <row r="206" spans="1:15" ht="12.75" hidden="1" x14ac:dyDescent="0.2">
      <c r="A206" s="124"/>
      <c r="B206" s="941"/>
      <c r="C206" s="942"/>
      <c r="D206" s="943"/>
      <c r="E206" s="37"/>
      <c r="F206" s="37"/>
      <c r="G206" s="37"/>
      <c r="H206" s="53"/>
    </row>
    <row r="207" spans="1:15" ht="12.75" hidden="1" x14ac:dyDescent="0.2">
      <c r="A207" s="124"/>
      <c r="B207" s="941"/>
      <c r="C207" s="942"/>
      <c r="D207" s="943"/>
      <c r="E207" s="37"/>
      <c r="F207" s="37"/>
      <c r="G207" s="37"/>
      <c r="H207" s="53"/>
      <c r="I207" s="252"/>
      <c r="J207" s="1002"/>
      <c r="K207" s="1003"/>
      <c r="L207" s="1004"/>
      <c r="M207" s="129"/>
      <c r="N207" s="129"/>
      <c r="O207" s="129"/>
    </row>
    <row r="208" spans="1:15" ht="12.75" hidden="1" x14ac:dyDescent="0.2">
      <c r="A208" s="124"/>
      <c r="B208" s="941"/>
      <c r="C208" s="942"/>
      <c r="D208" s="943"/>
      <c r="E208" s="37"/>
      <c r="F208" s="37"/>
      <c r="G208" s="37"/>
      <c r="H208" s="53"/>
      <c r="I208" s="318"/>
      <c r="J208" s="1002"/>
      <c r="K208" s="1003"/>
      <c r="L208" s="1004"/>
      <c r="M208" s="128"/>
      <c r="N208" s="128"/>
      <c r="O208" s="132"/>
    </row>
    <row r="209" spans="1:15" ht="12.75" hidden="1" x14ac:dyDescent="0.2">
      <c r="A209" s="124"/>
      <c r="B209" s="941"/>
      <c r="C209" s="942"/>
      <c r="D209" s="943"/>
      <c r="E209" s="37"/>
      <c r="F209" s="37"/>
      <c r="G209" s="37"/>
      <c r="H209" s="53"/>
      <c r="I209" s="315"/>
      <c r="J209" s="1002"/>
      <c r="K209" s="1003"/>
      <c r="L209" s="1004"/>
      <c r="M209" s="128"/>
      <c r="N209" s="128"/>
      <c r="O209" s="132"/>
    </row>
    <row r="210" spans="1:15" ht="12.75" hidden="1" x14ac:dyDescent="0.2">
      <c r="A210" s="124"/>
      <c r="B210" s="941"/>
      <c r="C210" s="942"/>
      <c r="D210" s="943"/>
      <c r="E210" s="37"/>
      <c r="F210" s="37"/>
      <c r="G210" s="37"/>
      <c r="H210" s="53"/>
      <c r="I210" s="315"/>
      <c r="J210" s="1002"/>
      <c r="K210" s="1003"/>
      <c r="L210" s="1004"/>
      <c r="M210" s="128"/>
      <c r="N210" s="128"/>
      <c r="O210" s="132"/>
    </row>
    <row r="211" spans="1:15" ht="12.75" hidden="1" x14ac:dyDescent="0.2">
      <c r="A211" s="124"/>
      <c r="B211" s="941"/>
      <c r="C211" s="942"/>
      <c r="D211" s="943"/>
      <c r="E211" s="37"/>
      <c r="F211" s="37"/>
      <c r="G211" s="37"/>
      <c r="H211" s="53"/>
      <c r="I211" s="315"/>
      <c r="J211" s="998"/>
      <c r="K211" s="998"/>
      <c r="L211" s="998"/>
      <c r="M211" s="344" t="str">
        <f>IF(SUM(M208:M210)=M207,"OK","STOP")</f>
        <v>OK</v>
      </c>
      <c r="N211" s="344" t="str">
        <f>IF(SUM(N208:N210)=N207,"OK","STOP")</f>
        <v>OK</v>
      </c>
      <c r="O211" s="344" t="str">
        <f>IF(SUM(O208:O210)=O207,"OK","STOP")</f>
        <v>OK</v>
      </c>
    </row>
    <row r="212" spans="1:15" ht="12.75" hidden="1" x14ac:dyDescent="0.2">
      <c r="A212" s="124"/>
      <c r="B212" s="941"/>
      <c r="C212" s="942"/>
      <c r="D212" s="943"/>
      <c r="E212" s="129"/>
      <c r="F212" s="129"/>
      <c r="G212" s="129"/>
      <c r="H212" s="53"/>
      <c r="I212" s="421" t="str">
        <f>I96</f>
        <v>Shpjegimet teknike</v>
      </c>
      <c r="J212" s="10"/>
      <c r="K212" s="10"/>
      <c r="L212" s="10"/>
      <c r="M212" s="10"/>
      <c r="N212" s="10"/>
      <c r="O212" s="10"/>
    </row>
    <row r="213" spans="1:15" ht="12.75" hidden="1" x14ac:dyDescent="0.2">
      <c r="A213" s="648"/>
      <c r="B213" s="968"/>
      <c r="C213" s="969"/>
      <c r="D213" s="970"/>
      <c r="E213" s="37"/>
      <c r="F213" s="37"/>
      <c r="G213" s="37"/>
      <c r="H213" s="53"/>
      <c r="I213" s="419">
        <f>M186</f>
        <v>0</v>
      </c>
      <c r="J213" s="983"/>
      <c r="K213" s="984"/>
      <c r="L213" s="984"/>
      <c r="M213" s="984"/>
      <c r="N213" s="984"/>
      <c r="O213" s="985"/>
    </row>
    <row r="214" spans="1:15" ht="12.75" hidden="1" x14ac:dyDescent="0.2">
      <c r="A214" s="124"/>
      <c r="B214" s="971"/>
      <c r="C214" s="972"/>
      <c r="D214" s="973"/>
      <c r="E214" s="37"/>
      <c r="F214" s="37"/>
      <c r="G214" s="37"/>
      <c r="H214" s="53"/>
      <c r="I214" s="420"/>
      <c r="J214" s="986"/>
      <c r="K214" s="987"/>
      <c r="L214" s="987"/>
      <c r="M214" s="987"/>
      <c r="N214" s="987"/>
      <c r="O214" s="988"/>
    </row>
    <row r="215" spans="1:15" ht="12.75" hidden="1" x14ac:dyDescent="0.2">
      <c r="A215" s="252"/>
      <c r="B215" s="941"/>
      <c r="C215" s="942"/>
      <c r="D215" s="311"/>
      <c r="E215" s="308"/>
      <c r="F215" s="308"/>
      <c r="G215" s="308"/>
      <c r="H215" s="53"/>
      <c r="I215" s="419">
        <f>N186</f>
        <v>0</v>
      </c>
      <c r="J215" s="983"/>
      <c r="K215" s="984"/>
      <c r="L215" s="984"/>
      <c r="M215" s="984"/>
      <c r="N215" s="984"/>
      <c r="O215" s="985"/>
    </row>
    <row r="216" spans="1:15" ht="12.75" hidden="1" x14ac:dyDescent="0.2">
      <c r="A216" s="124"/>
      <c r="B216" s="974"/>
      <c r="C216" s="975"/>
      <c r="D216" s="976"/>
      <c r="E216" s="129"/>
      <c r="F216" s="129"/>
      <c r="G216" s="129"/>
      <c r="H216" s="53"/>
      <c r="I216" s="420"/>
      <c r="J216" s="989"/>
      <c r="K216" s="990"/>
      <c r="L216" s="990"/>
      <c r="M216" s="990"/>
      <c r="N216" s="990"/>
      <c r="O216" s="991"/>
    </row>
    <row r="217" spans="1:15" ht="12.75" hidden="1" x14ac:dyDescent="0.2">
      <c r="A217" s="125"/>
      <c r="B217" s="210"/>
      <c r="C217" s="126"/>
      <c r="D217" s="126"/>
      <c r="E217" s="10"/>
      <c r="F217" s="10"/>
      <c r="G217" s="133"/>
      <c r="H217" s="53"/>
      <c r="I217" s="419">
        <f>O186</f>
        <v>0</v>
      </c>
      <c r="J217" s="983"/>
      <c r="K217" s="984"/>
      <c r="L217" s="984"/>
      <c r="M217" s="984"/>
      <c r="N217" s="984"/>
      <c r="O217" s="985"/>
    </row>
    <row r="218" spans="1:15" ht="12.75" hidden="1" x14ac:dyDescent="0.2">
      <c r="A218" s="137"/>
      <c r="B218" s="34"/>
      <c r="C218" s="34"/>
      <c r="D218" s="34"/>
      <c r="E218" s="129"/>
      <c r="F218" s="129"/>
      <c r="G218" s="129"/>
      <c r="H218" s="53"/>
      <c r="I218" s="420"/>
      <c r="J218" s="989"/>
      <c r="K218" s="990"/>
      <c r="L218" s="990"/>
      <c r="M218" s="990"/>
      <c r="N218" s="990"/>
      <c r="O218" s="991"/>
    </row>
    <row r="219" spans="1:15" ht="17.25" hidden="1" customHeight="1" x14ac:dyDescent="0.2"/>
    <row r="220" spans="1:15" ht="17.25" hidden="1" customHeight="1" x14ac:dyDescent="0.2"/>
    <row r="221" spans="1:15" ht="17.25" hidden="1" customHeight="1" x14ac:dyDescent="0.2">
      <c r="A221" s="213"/>
      <c r="B221" s="937"/>
      <c r="C221" s="937"/>
      <c r="D221" s="937"/>
      <c r="E221" s="937"/>
      <c r="F221" s="937"/>
      <c r="G221" s="937"/>
      <c r="H221" s="937"/>
      <c r="I221" s="937"/>
      <c r="J221" s="937"/>
      <c r="K221" s="937"/>
      <c r="L221" s="937"/>
      <c r="M221" s="937"/>
      <c r="N221" s="937"/>
      <c r="O221" s="937"/>
    </row>
    <row r="222" spans="1:15" ht="17.25" hidden="1" customHeight="1" x14ac:dyDescent="0.2">
      <c r="A222" s="276"/>
      <c r="B222" s="937"/>
      <c r="C222" s="937"/>
      <c r="D222" s="937"/>
      <c r="E222" s="937"/>
      <c r="F222" s="937"/>
      <c r="G222" s="937"/>
      <c r="H222" s="937"/>
      <c r="I222" s="937"/>
      <c r="J222" s="937"/>
      <c r="K222" s="937"/>
      <c r="L222" s="937"/>
      <c r="M222" s="937"/>
      <c r="N222" s="937"/>
      <c r="O222" s="937"/>
    </row>
    <row r="223" spans="1:15" ht="21.75" hidden="1" customHeight="1" x14ac:dyDescent="0.2">
      <c r="A223" s="933"/>
      <c r="B223" s="934"/>
      <c r="C223" s="934"/>
      <c r="D223" s="934"/>
      <c r="E223" s="934"/>
      <c r="F223" s="934"/>
      <c r="G223" s="954"/>
      <c r="H223" s="131"/>
      <c r="I223" s="955"/>
      <c r="J223" s="934"/>
      <c r="K223" s="934"/>
      <c r="L223" s="934"/>
      <c r="M223" s="934"/>
      <c r="N223" s="934"/>
      <c r="O223" s="954"/>
    </row>
    <row r="224" spans="1:15" ht="18.75" hidden="1" customHeight="1" x14ac:dyDescent="0.2">
      <c r="A224" s="211"/>
      <c r="B224" s="417"/>
      <c r="C224" s="417"/>
      <c r="D224" s="417"/>
      <c r="E224" s="251"/>
      <c r="F224" s="251"/>
      <c r="G224" s="251"/>
      <c r="H224" s="212"/>
      <c r="I224" s="414"/>
      <c r="J224" s="417"/>
      <c r="K224" s="417"/>
      <c r="L224" s="417"/>
      <c r="M224" s="251"/>
      <c r="N224" s="251"/>
      <c r="O224" s="251"/>
    </row>
    <row r="225" spans="1:15" ht="12.75" hidden="1" x14ac:dyDescent="0.2">
      <c r="A225" s="434"/>
      <c r="B225" s="209"/>
      <c r="C225" s="422"/>
      <c r="D225" s="321"/>
      <c r="E225" s="8"/>
      <c r="F225" s="8"/>
      <c r="G225" s="435"/>
      <c r="H225" s="131"/>
      <c r="I225" s="423"/>
      <c r="J225" s="349"/>
      <c r="K225" s="349"/>
      <c r="L225" s="349"/>
      <c r="M225" s="349"/>
      <c r="N225" s="349"/>
      <c r="O225" s="350"/>
    </row>
    <row r="226" spans="1:15" ht="12.75" hidden="1" x14ac:dyDescent="0.2">
      <c r="A226" s="137"/>
      <c r="B226" s="34"/>
      <c r="C226" s="34"/>
      <c r="D226" s="34"/>
      <c r="E226" s="37"/>
      <c r="F226" s="37"/>
      <c r="G226" s="37"/>
      <c r="H226" s="131"/>
      <c r="I226" s="938"/>
      <c r="J226" s="939"/>
      <c r="K226" s="939"/>
      <c r="L226" s="939"/>
      <c r="M226" s="939"/>
      <c r="N226" s="939"/>
      <c r="O226" s="940"/>
    </row>
    <row r="227" spans="1:15" ht="12.75" hidden="1" x14ac:dyDescent="0.2">
      <c r="A227" s="125"/>
      <c r="B227" s="210"/>
      <c r="C227" s="126"/>
      <c r="D227" s="126"/>
      <c r="E227" s="10"/>
      <c r="F227" s="10"/>
      <c r="G227" s="133"/>
      <c r="H227" s="10"/>
      <c r="I227" s="137"/>
      <c r="J227" s="35"/>
      <c r="K227" s="35"/>
      <c r="L227" s="35"/>
      <c r="M227" s="37"/>
      <c r="N227" s="37"/>
      <c r="O227" s="37"/>
    </row>
    <row r="228" spans="1:15" ht="12.75" hidden="1" x14ac:dyDescent="0.2">
      <c r="A228" s="944"/>
      <c r="B228" s="945"/>
      <c r="C228" s="945"/>
      <c r="D228" s="945"/>
      <c r="E228" s="945"/>
      <c r="F228" s="945"/>
      <c r="G228" s="946"/>
      <c r="H228" s="10"/>
    </row>
    <row r="229" spans="1:15" ht="12.75" hidden="1" x14ac:dyDescent="0.2">
      <c r="A229" s="938"/>
      <c r="B229" s="939"/>
      <c r="C229" s="939"/>
      <c r="D229" s="939"/>
      <c r="E229" s="939"/>
      <c r="F229" s="939"/>
      <c r="G229" s="940"/>
      <c r="H229" s="31"/>
      <c r="I229" s="938"/>
      <c r="J229" s="939"/>
      <c r="K229" s="939"/>
      <c r="L229" s="939"/>
      <c r="M229" s="939"/>
      <c r="N229" s="939"/>
      <c r="O229" s="940"/>
    </row>
    <row r="230" spans="1:15" ht="12.75" hidden="1" x14ac:dyDescent="0.2">
      <c r="A230" s="124"/>
      <c r="B230" s="941"/>
      <c r="C230" s="942"/>
      <c r="D230" s="943"/>
      <c r="E230" s="37"/>
      <c r="F230" s="37"/>
      <c r="G230" s="37"/>
      <c r="H230" s="31"/>
      <c r="I230" s="390"/>
      <c r="J230" s="387"/>
      <c r="K230" s="389"/>
      <c r="L230" s="388"/>
      <c r="M230" s="128"/>
      <c r="N230" s="128"/>
      <c r="O230" s="132"/>
    </row>
    <row r="231" spans="1:15" ht="12.75" hidden="1" x14ac:dyDescent="0.2">
      <c r="A231" s="124"/>
      <c r="B231" s="941"/>
      <c r="C231" s="942"/>
      <c r="D231" s="943"/>
      <c r="E231" s="37"/>
      <c r="F231" s="37"/>
      <c r="G231" s="37"/>
      <c r="H231" s="31"/>
      <c r="I231" s="390"/>
      <c r="J231" s="387"/>
      <c r="K231" s="389"/>
      <c r="L231" s="388"/>
      <c r="M231" s="128"/>
      <c r="N231" s="128"/>
      <c r="O231" s="132"/>
    </row>
    <row r="232" spans="1:15" ht="12.75" hidden="1" x14ac:dyDescent="0.2">
      <c r="A232" s="124"/>
      <c r="B232" s="941"/>
      <c r="C232" s="942"/>
      <c r="D232" s="943"/>
      <c r="E232" s="37"/>
      <c r="F232" s="37"/>
      <c r="G232" s="37"/>
      <c r="H232" s="53"/>
      <c r="I232" s="390"/>
      <c r="J232" s="387"/>
      <c r="K232" s="389"/>
      <c r="L232" s="388"/>
      <c r="M232" s="302"/>
      <c r="N232" s="548"/>
      <c r="O232" s="550"/>
    </row>
    <row r="233" spans="1:15" ht="12.75" hidden="1" x14ac:dyDescent="0.2">
      <c r="A233" s="124"/>
      <c r="B233" s="941"/>
      <c r="C233" s="942"/>
      <c r="D233" s="943"/>
      <c r="E233" s="37"/>
      <c r="F233" s="37"/>
      <c r="G233" s="37"/>
      <c r="H233" s="8"/>
      <c r="I233" s="390"/>
      <c r="J233" s="387"/>
      <c r="K233" s="389"/>
      <c r="L233" s="388"/>
      <c r="M233" s="128"/>
      <c r="N233" s="128"/>
      <c r="O233" s="132"/>
    </row>
    <row r="234" spans="1:15" ht="12.75" hidden="1" x14ac:dyDescent="0.2">
      <c r="A234" s="124"/>
      <c r="B234" s="941"/>
      <c r="C234" s="942"/>
      <c r="D234" s="943"/>
      <c r="E234" s="37"/>
      <c r="F234" s="37"/>
      <c r="G234" s="37"/>
      <c r="H234" s="53"/>
      <c r="I234" s="390"/>
      <c r="J234" s="35"/>
      <c r="K234" s="35"/>
      <c r="L234" s="35"/>
      <c r="M234" s="129"/>
      <c r="N234" s="129"/>
      <c r="O234" s="129"/>
    </row>
    <row r="235" spans="1:15" ht="12.75" hidden="1" x14ac:dyDescent="0.2">
      <c r="A235" s="124"/>
      <c r="B235" s="941"/>
      <c r="C235" s="942"/>
      <c r="D235" s="943"/>
      <c r="E235" s="37"/>
      <c r="F235" s="37"/>
      <c r="G235" s="37"/>
      <c r="H235" s="53"/>
    </row>
    <row r="236" spans="1:15" ht="12.75" hidden="1" x14ac:dyDescent="0.2">
      <c r="A236" s="124"/>
      <c r="B236" s="941"/>
      <c r="C236" s="942"/>
      <c r="D236" s="943"/>
      <c r="E236" s="37"/>
      <c r="F236" s="37"/>
      <c r="G236" s="37"/>
      <c r="H236" s="53"/>
      <c r="I236" s="137"/>
      <c r="J236" s="34"/>
      <c r="K236" s="34"/>
      <c r="L236" s="34"/>
      <c r="M236" s="129"/>
      <c r="N236" s="129"/>
      <c r="O236" s="129"/>
    </row>
    <row r="237" spans="1:15" ht="12.75" hidden="1" x14ac:dyDescent="0.2">
      <c r="A237" s="124"/>
      <c r="B237" s="941"/>
      <c r="C237" s="942"/>
      <c r="D237" s="943"/>
      <c r="E237" s="37"/>
      <c r="F237" s="37"/>
      <c r="G237" s="37"/>
      <c r="H237" s="53"/>
    </row>
    <row r="238" spans="1:15" ht="12.75" hidden="1" x14ac:dyDescent="0.2">
      <c r="A238" s="124"/>
      <c r="B238" s="941"/>
      <c r="C238" s="942"/>
      <c r="D238" s="943"/>
      <c r="E238" s="37"/>
      <c r="F238" s="37"/>
      <c r="G238" s="37"/>
      <c r="H238" s="53"/>
    </row>
    <row r="239" spans="1:15" ht="12.75" hidden="1" x14ac:dyDescent="0.2">
      <c r="A239" s="124"/>
      <c r="B239" s="941"/>
      <c r="C239" s="942"/>
      <c r="D239" s="943"/>
      <c r="E239" s="37"/>
      <c r="F239" s="37"/>
      <c r="G239" s="37"/>
      <c r="H239" s="53"/>
    </row>
    <row r="240" spans="1:15" ht="12.75" hidden="1" x14ac:dyDescent="0.2">
      <c r="A240" s="124"/>
      <c r="B240" s="941"/>
      <c r="C240" s="942"/>
      <c r="D240" s="943"/>
      <c r="E240" s="37"/>
      <c r="F240" s="37"/>
      <c r="G240" s="37"/>
      <c r="H240" s="53"/>
      <c r="I240" s="947"/>
      <c r="J240" s="948"/>
      <c r="K240" s="948"/>
      <c r="L240" s="948"/>
      <c r="M240" s="948"/>
      <c r="N240" s="948"/>
      <c r="O240" s="949"/>
    </row>
    <row r="241" spans="1:15" ht="12.75" hidden="1" customHeight="1" x14ac:dyDescent="0.2">
      <c r="A241" s="306"/>
      <c r="B241" s="941"/>
      <c r="C241" s="942"/>
      <c r="D241" s="943"/>
      <c r="E241" s="129"/>
      <c r="F241" s="129"/>
      <c r="G241" s="129"/>
      <c r="H241" s="53"/>
      <c r="I241" s="950"/>
      <c r="J241" s="951"/>
      <c r="K241" s="951"/>
      <c r="L241" s="951"/>
      <c r="M241" s="951"/>
      <c r="N241" s="951"/>
      <c r="O241" s="952"/>
    </row>
    <row r="242" spans="1:15" ht="12.75" hidden="1" x14ac:dyDescent="0.2">
      <c r="A242" s="938"/>
      <c r="B242" s="939"/>
      <c r="C242" s="939"/>
      <c r="D242" s="939"/>
      <c r="E242" s="939"/>
      <c r="F242" s="939"/>
      <c r="G242" s="940"/>
      <c r="H242" s="53"/>
      <c r="I242" s="17"/>
      <c r="J242" s="18"/>
      <c r="K242" s="18"/>
      <c r="L242" s="18"/>
      <c r="M242" s="18"/>
      <c r="N242" s="18"/>
      <c r="O242" s="18"/>
    </row>
    <row r="243" spans="1:15" ht="12.75" hidden="1" x14ac:dyDescent="0.2">
      <c r="A243" s="124"/>
      <c r="B243" s="941"/>
      <c r="C243" s="942"/>
      <c r="D243" s="943"/>
      <c r="E243" s="37"/>
      <c r="F243" s="37"/>
      <c r="G243" s="37"/>
      <c r="H243" s="53"/>
      <c r="I243" s="53"/>
      <c r="J243" s="53"/>
      <c r="K243" s="53"/>
      <c r="L243" s="14"/>
      <c r="M243" s="54"/>
    </row>
    <row r="244" spans="1:15" ht="12.75" hidden="1" x14ac:dyDescent="0.2">
      <c r="A244" s="124"/>
      <c r="B244" s="941"/>
      <c r="C244" s="942"/>
      <c r="D244" s="943"/>
      <c r="E244" s="37"/>
      <c r="F244" s="37"/>
      <c r="G244" s="37"/>
      <c r="H244" s="53"/>
    </row>
    <row r="245" spans="1:15" ht="12.75" hidden="1" x14ac:dyDescent="0.2">
      <c r="A245" s="124"/>
      <c r="B245" s="941"/>
      <c r="C245" s="942"/>
      <c r="D245" s="943"/>
      <c r="E245" s="37"/>
      <c r="F245" s="37"/>
      <c r="G245" s="37"/>
      <c r="H245" s="53"/>
      <c r="I245" s="252"/>
      <c r="J245" s="1002"/>
      <c r="K245" s="1003"/>
      <c r="L245" s="1004"/>
      <c r="M245" s="129"/>
      <c r="N245" s="129"/>
      <c r="O245" s="129"/>
    </row>
    <row r="246" spans="1:15" ht="12.75" hidden="1" x14ac:dyDescent="0.2">
      <c r="A246" s="124"/>
      <c r="B246" s="941"/>
      <c r="C246" s="942"/>
      <c r="D246" s="943"/>
      <c r="E246" s="37"/>
      <c r="F246" s="37"/>
      <c r="G246" s="37"/>
      <c r="H246" s="53"/>
      <c r="I246" s="318"/>
      <c r="J246" s="1002"/>
      <c r="K246" s="1003"/>
      <c r="L246" s="1004"/>
      <c r="M246" s="128"/>
      <c r="N246" s="128"/>
      <c r="O246" s="132"/>
    </row>
    <row r="247" spans="1:15" ht="12.75" hidden="1" x14ac:dyDescent="0.2">
      <c r="A247" s="124"/>
      <c r="B247" s="941"/>
      <c r="C247" s="942"/>
      <c r="D247" s="943"/>
      <c r="E247" s="37"/>
      <c r="F247" s="37"/>
      <c r="G247" s="37"/>
      <c r="H247" s="53"/>
      <c r="I247" s="315"/>
      <c r="J247" s="1002"/>
      <c r="K247" s="1003"/>
      <c r="L247" s="1004"/>
      <c r="M247" s="128"/>
      <c r="N247" s="128"/>
      <c r="O247" s="132"/>
    </row>
    <row r="248" spans="1:15" ht="12.75" hidden="1" x14ac:dyDescent="0.2">
      <c r="A248" s="124"/>
      <c r="B248" s="941"/>
      <c r="C248" s="942"/>
      <c r="D248" s="943"/>
      <c r="E248" s="37"/>
      <c r="F248" s="37"/>
      <c r="G248" s="37"/>
      <c r="H248" s="53"/>
      <c r="I248" s="315"/>
      <c r="J248" s="1002"/>
      <c r="K248" s="1003"/>
      <c r="L248" s="1004"/>
      <c r="M248" s="128"/>
      <c r="N248" s="128"/>
      <c r="O248" s="132"/>
    </row>
    <row r="249" spans="1:15" ht="12.75" hidden="1" x14ac:dyDescent="0.2">
      <c r="A249" s="124"/>
      <c r="B249" s="941"/>
      <c r="C249" s="942"/>
      <c r="D249" s="943"/>
      <c r="E249" s="37"/>
      <c r="F249" s="37"/>
      <c r="G249" s="37"/>
      <c r="H249" s="53"/>
      <c r="I249" s="315"/>
      <c r="J249" s="998"/>
      <c r="K249" s="998"/>
      <c r="L249" s="998"/>
      <c r="M249" s="344" t="str">
        <f>IF(SUM(M246:M248)=M245,"OK","STOP")</f>
        <v>OK</v>
      </c>
      <c r="N249" s="344" t="str">
        <f>IF(SUM(N246:N248)=N245,"OK","STOP")</f>
        <v>OK</v>
      </c>
      <c r="O249" s="344" t="str">
        <f>IF(SUM(O246:O248)=O245,"OK","STOP")</f>
        <v>OK</v>
      </c>
    </row>
    <row r="250" spans="1:15" ht="12.75" hidden="1" x14ac:dyDescent="0.2">
      <c r="A250" s="124"/>
      <c r="B250" s="941"/>
      <c r="C250" s="942"/>
      <c r="D250" s="943"/>
      <c r="E250" s="129"/>
      <c r="F250" s="129"/>
      <c r="G250" s="129"/>
      <c r="H250" s="53"/>
      <c r="I250" s="421" t="str">
        <f>I212</f>
        <v>Shpjegimet teknike</v>
      </c>
      <c r="J250" s="10"/>
      <c r="K250" s="10"/>
      <c r="L250" s="10"/>
      <c r="M250" s="10"/>
      <c r="N250" s="10"/>
      <c r="O250" s="10"/>
    </row>
    <row r="251" spans="1:15" ht="12.75" hidden="1" x14ac:dyDescent="0.2">
      <c r="A251" s="124"/>
      <c r="B251" s="941"/>
      <c r="C251" s="942"/>
      <c r="D251" s="943"/>
      <c r="E251" s="37"/>
      <c r="F251" s="37"/>
      <c r="G251" s="37"/>
      <c r="H251" s="53"/>
      <c r="I251" s="419">
        <f>M224</f>
        <v>0</v>
      </c>
      <c r="J251" s="983"/>
      <c r="K251" s="984"/>
      <c r="L251" s="984"/>
      <c r="M251" s="984"/>
      <c r="N251" s="984"/>
      <c r="O251" s="985"/>
    </row>
    <row r="252" spans="1:15" ht="12.75" hidden="1" x14ac:dyDescent="0.2">
      <c r="A252" s="124"/>
      <c r="B252" s="971"/>
      <c r="C252" s="972"/>
      <c r="D252" s="973"/>
      <c r="E252" s="37"/>
      <c r="F252" s="37"/>
      <c r="G252" s="37"/>
      <c r="H252" s="53"/>
      <c r="I252" s="420"/>
      <c r="J252" s="986"/>
      <c r="K252" s="987"/>
      <c r="L252" s="987"/>
      <c r="M252" s="987"/>
      <c r="N252" s="987"/>
      <c r="O252" s="988"/>
    </row>
    <row r="253" spans="1:15" ht="12.75" hidden="1" x14ac:dyDescent="0.2">
      <c r="A253" s="252"/>
      <c r="B253" s="941"/>
      <c r="C253" s="942"/>
      <c r="D253" s="311"/>
      <c r="E253" s="308"/>
      <c r="F253" s="308"/>
      <c r="G253" s="308"/>
      <c r="H253" s="53"/>
      <c r="I253" s="419">
        <f>N224</f>
        <v>0</v>
      </c>
      <c r="J253" s="983"/>
      <c r="K253" s="984"/>
      <c r="L253" s="984"/>
      <c r="M253" s="984"/>
      <c r="N253" s="984"/>
      <c r="O253" s="985"/>
    </row>
    <row r="254" spans="1:15" ht="12.75" hidden="1" x14ac:dyDescent="0.2">
      <c r="A254" s="124"/>
      <c r="B254" s="974"/>
      <c r="C254" s="975"/>
      <c r="D254" s="976"/>
      <c r="E254" s="129"/>
      <c r="F254" s="129"/>
      <c r="G254" s="129"/>
      <c r="H254" s="53"/>
      <c r="I254" s="420"/>
      <c r="J254" s="989"/>
      <c r="K254" s="990"/>
      <c r="L254" s="990"/>
      <c r="M254" s="990"/>
      <c r="N254" s="990"/>
      <c r="O254" s="991"/>
    </row>
    <row r="255" spans="1:15" ht="12.75" hidden="1" x14ac:dyDescent="0.2">
      <c r="A255" s="125"/>
      <c r="B255" s="210"/>
      <c r="C255" s="126"/>
      <c r="D255" s="126"/>
      <c r="E255" s="10"/>
      <c r="F255" s="10"/>
      <c r="G255" s="133"/>
      <c r="H255" s="53"/>
      <c r="I255" s="419">
        <f>O224</f>
        <v>0</v>
      </c>
      <c r="J255" s="983"/>
      <c r="K255" s="984"/>
      <c r="L255" s="984"/>
      <c r="M255" s="984"/>
      <c r="N255" s="984"/>
      <c r="O255" s="985"/>
    </row>
    <row r="256" spans="1:15" ht="12.75" hidden="1" x14ac:dyDescent="0.2">
      <c r="A256" s="137"/>
      <c r="B256" s="34"/>
      <c r="C256" s="34"/>
      <c r="D256" s="34"/>
      <c r="E256" s="129"/>
      <c r="F256" s="129"/>
      <c r="G256" s="129"/>
      <c r="H256" s="53"/>
      <c r="I256" s="420"/>
      <c r="J256" s="989"/>
      <c r="K256" s="990"/>
      <c r="L256" s="990"/>
      <c r="M256" s="990"/>
      <c r="N256" s="990"/>
      <c r="O256" s="991"/>
    </row>
    <row r="257" spans="1:15" ht="17.25" hidden="1" customHeight="1" x14ac:dyDescent="0.2"/>
    <row r="258" spans="1:15" ht="17.25" hidden="1" customHeight="1" x14ac:dyDescent="0.2"/>
    <row r="259" spans="1:15" ht="17.25" hidden="1" customHeight="1" x14ac:dyDescent="0.2">
      <c r="A259" s="213"/>
      <c r="B259" s="937"/>
      <c r="C259" s="937"/>
      <c r="D259" s="937"/>
      <c r="E259" s="937"/>
      <c r="F259" s="937"/>
      <c r="G259" s="937"/>
      <c r="H259" s="937"/>
      <c r="I259" s="937"/>
      <c r="J259" s="937"/>
      <c r="K259" s="937"/>
      <c r="L259" s="937"/>
      <c r="M259" s="937"/>
      <c r="N259" s="937"/>
      <c r="O259" s="937"/>
    </row>
    <row r="260" spans="1:15" ht="17.25" hidden="1" customHeight="1" x14ac:dyDescent="0.2">
      <c r="A260" s="276"/>
      <c r="B260" s="937"/>
      <c r="C260" s="937"/>
      <c r="D260" s="937"/>
      <c r="E260" s="937"/>
      <c r="F260" s="937"/>
      <c r="G260" s="937"/>
      <c r="H260" s="937"/>
      <c r="I260" s="937"/>
      <c r="J260" s="937"/>
      <c r="K260" s="937"/>
      <c r="L260" s="937"/>
      <c r="M260" s="937"/>
      <c r="N260" s="937"/>
      <c r="O260" s="937"/>
    </row>
    <row r="261" spans="1:15" ht="22.5" hidden="1" customHeight="1" x14ac:dyDescent="0.2">
      <c r="A261" s="933"/>
      <c r="B261" s="934"/>
      <c r="C261" s="934"/>
      <c r="D261" s="934"/>
      <c r="E261" s="934"/>
      <c r="F261" s="934"/>
      <c r="G261" s="954"/>
      <c r="H261" s="131"/>
      <c r="I261" s="955"/>
      <c r="J261" s="934"/>
      <c r="K261" s="934"/>
      <c r="L261" s="934"/>
      <c r="M261" s="934"/>
      <c r="N261" s="934"/>
      <c r="O261" s="954"/>
    </row>
    <row r="262" spans="1:15" ht="20.25" hidden="1" customHeight="1" x14ac:dyDescent="0.2">
      <c r="A262" s="211"/>
      <c r="B262" s="249"/>
      <c r="C262" s="249"/>
      <c r="D262" s="249"/>
      <c r="E262" s="250"/>
      <c r="F262" s="250"/>
      <c r="G262" s="250"/>
      <c r="H262" s="212"/>
      <c r="I262" s="307"/>
      <c r="J262" s="249"/>
      <c r="K262" s="249"/>
      <c r="L262" s="249"/>
      <c r="M262" s="250"/>
      <c r="N262" s="250"/>
      <c r="O262" s="250"/>
    </row>
    <row r="263" spans="1:15" ht="12.75" hidden="1" x14ac:dyDescent="0.2">
      <c r="A263" s="125"/>
      <c r="B263" s="210"/>
      <c r="C263" s="126"/>
      <c r="D263" s="126"/>
      <c r="E263" s="10"/>
      <c r="F263" s="10"/>
      <c r="G263" s="133"/>
      <c r="H263" s="131"/>
    </row>
    <row r="264" spans="1:15" ht="12.75" hidden="1" x14ac:dyDescent="0.2">
      <c r="A264" s="137"/>
      <c r="B264" s="34"/>
      <c r="C264" s="34"/>
      <c r="D264" s="34"/>
      <c r="E264" s="37"/>
      <c r="F264" s="37"/>
      <c r="G264" s="37"/>
      <c r="H264" s="131"/>
      <c r="I264" s="938"/>
      <c r="J264" s="939"/>
      <c r="K264" s="939"/>
      <c r="L264" s="939"/>
      <c r="M264" s="939"/>
      <c r="N264" s="939"/>
      <c r="O264" s="940"/>
    </row>
    <row r="265" spans="1:15" ht="12.75" hidden="1" x14ac:dyDescent="0.2">
      <c r="A265" s="125"/>
      <c r="B265" s="210"/>
      <c r="C265" s="126"/>
      <c r="D265" s="126"/>
      <c r="E265" s="10"/>
      <c r="F265" s="10"/>
      <c r="G265" s="133"/>
      <c r="H265" s="10"/>
      <c r="I265" s="137"/>
      <c r="J265" s="35"/>
      <c r="K265" s="35"/>
      <c r="L265" s="35"/>
      <c r="M265" s="37"/>
      <c r="N265" s="37"/>
      <c r="O265" s="37"/>
    </row>
    <row r="266" spans="1:15" ht="12.75" hidden="1" x14ac:dyDescent="0.2">
      <c r="A266" s="1005"/>
      <c r="B266" s="1006"/>
      <c r="C266" s="1006"/>
      <c r="D266" s="1006"/>
      <c r="E266" s="1006"/>
      <c r="F266" s="1006"/>
      <c r="G266" s="1007"/>
      <c r="H266" s="10"/>
    </row>
    <row r="267" spans="1:15" ht="12.75" hidden="1" x14ac:dyDescent="0.2">
      <c r="A267" s="938"/>
      <c r="B267" s="939"/>
      <c r="C267" s="939"/>
      <c r="D267" s="939"/>
      <c r="E267" s="939"/>
      <c r="F267" s="939"/>
      <c r="G267" s="940"/>
      <c r="H267" s="31"/>
      <c r="I267" s="384"/>
      <c r="J267" s="385"/>
      <c r="K267" s="385"/>
      <c r="L267" s="385"/>
      <c r="M267" s="385"/>
      <c r="N267" s="385"/>
      <c r="O267" s="386"/>
    </row>
    <row r="268" spans="1:15" ht="12.75" hidden="1" x14ac:dyDescent="0.2">
      <c r="A268" s="124"/>
      <c r="B268" s="941"/>
      <c r="C268" s="942"/>
      <c r="D268" s="943"/>
      <c r="E268" s="37"/>
      <c r="F268" s="37"/>
      <c r="G268" s="37"/>
      <c r="H268" s="31"/>
      <c r="I268" s="390"/>
      <c r="J268" s="387"/>
      <c r="K268" s="389"/>
      <c r="L268" s="388"/>
      <c r="M268" s="128"/>
      <c r="N268" s="128"/>
      <c r="O268" s="132"/>
    </row>
    <row r="269" spans="1:15" ht="12.75" hidden="1" x14ac:dyDescent="0.2">
      <c r="A269" s="124"/>
      <c r="B269" s="941"/>
      <c r="C269" s="942"/>
      <c r="D269" s="943"/>
      <c r="E269" s="37"/>
      <c r="F269" s="37"/>
      <c r="G269" s="37"/>
      <c r="H269" s="31"/>
      <c r="I269" s="390"/>
      <c r="J269" s="387"/>
      <c r="K269" s="389"/>
      <c r="L269" s="388"/>
      <c r="M269" s="128"/>
      <c r="N269" s="128"/>
      <c r="O269" s="132"/>
    </row>
    <row r="270" spans="1:15" ht="12.75" hidden="1" x14ac:dyDescent="0.2">
      <c r="A270" s="124"/>
      <c r="B270" s="941"/>
      <c r="C270" s="942"/>
      <c r="D270" s="943"/>
      <c r="E270" s="37"/>
      <c r="F270" s="37"/>
      <c r="G270" s="37"/>
      <c r="H270" s="53"/>
      <c r="I270" s="390"/>
      <c r="J270" s="387"/>
      <c r="K270" s="389"/>
      <c r="L270" s="388"/>
      <c r="M270" s="302"/>
      <c r="N270" s="548"/>
      <c r="O270" s="548"/>
    </row>
    <row r="271" spans="1:15" ht="12.75" hidden="1" x14ac:dyDescent="0.2">
      <c r="A271" s="124"/>
      <c r="B271" s="941"/>
      <c r="C271" s="942"/>
      <c r="D271" s="943"/>
      <c r="E271" s="37"/>
      <c r="F271" s="37"/>
      <c r="G271" s="37"/>
      <c r="H271" s="8"/>
      <c r="I271" s="390"/>
      <c r="J271" s="387"/>
      <c r="K271" s="389"/>
      <c r="L271" s="388"/>
      <c r="M271" s="128"/>
      <c r="N271" s="128"/>
      <c r="O271" s="132"/>
    </row>
    <row r="272" spans="1:15" ht="12.75" hidden="1" x14ac:dyDescent="0.2">
      <c r="A272" s="124"/>
      <c r="B272" s="941"/>
      <c r="C272" s="942"/>
      <c r="D272" s="943"/>
      <c r="E272" s="37"/>
      <c r="F272" s="37"/>
      <c r="G272" s="37"/>
      <c r="H272" s="53"/>
      <c r="I272" s="390"/>
      <c r="J272" s="35"/>
      <c r="K272" s="35"/>
      <c r="L272" s="35"/>
      <c r="M272" s="129"/>
      <c r="N272" s="129"/>
      <c r="O272" s="129"/>
    </row>
    <row r="273" spans="1:15" ht="12.75" hidden="1" x14ac:dyDescent="0.2">
      <c r="A273" s="124"/>
      <c r="B273" s="941"/>
      <c r="C273" s="942"/>
      <c r="D273" s="943"/>
      <c r="E273" s="37"/>
      <c r="F273" s="37"/>
      <c r="G273" s="37"/>
      <c r="H273" s="53"/>
    </row>
    <row r="274" spans="1:15" ht="12.75" hidden="1" x14ac:dyDescent="0.2">
      <c r="A274" s="124"/>
      <c r="B274" s="941"/>
      <c r="C274" s="942"/>
      <c r="D274" s="943"/>
      <c r="E274" s="37"/>
      <c r="F274" s="37"/>
      <c r="G274" s="37"/>
      <c r="H274" s="53"/>
      <c r="I274" s="137"/>
      <c r="J274" s="34"/>
      <c r="K274" s="34"/>
      <c r="L274" s="34"/>
      <c r="M274" s="129"/>
      <c r="N274" s="129"/>
      <c r="O274" s="129"/>
    </row>
    <row r="275" spans="1:15" ht="12.75" hidden="1" x14ac:dyDescent="0.2">
      <c r="A275" s="124"/>
      <c r="B275" s="941"/>
      <c r="C275" s="942"/>
      <c r="D275" s="943"/>
      <c r="E275" s="37"/>
      <c r="F275" s="37"/>
      <c r="G275" s="37"/>
      <c r="H275" s="53"/>
    </row>
    <row r="276" spans="1:15" ht="12.75" hidden="1" x14ac:dyDescent="0.2">
      <c r="A276" s="124"/>
      <c r="B276" s="941"/>
      <c r="C276" s="942"/>
      <c r="D276" s="943"/>
      <c r="E276" s="37"/>
      <c r="F276" s="37"/>
      <c r="G276" s="37"/>
      <c r="H276" s="53"/>
    </row>
    <row r="277" spans="1:15" ht="12.75" hidden="1" x14ac:dyDescent="0.2">
      <c r="A277" s="124"/>
      <c r="B277" s="941"/>
      <c r="C277" s="942"/>
      <c r="D277" s="943"/>
      <c r="E277" s="37"/>
      <c r="F277" s="37"/>
      <c r="G277" s="37"/>
      <c r="H277" s="53"/>
    </row>
    <row r="278" spans="1:15" ht="12.75" hidden="1" x14ac:dyDescent="0.2">
      <c r="A278" s="124"/>
      <c r="B278" s="941"/>
      <c r="C278" s="942"/>
      <c r="D278" s="943"/>
      <c r="E278" s="37"/>
      <c r="F278" s="37"/>
      <c r="G278" s="37"/>
      <c r="H278" s="53"/>
      <c r="I278" s="947"/>
      <c r="J278" s="948"/>
      <c r="K278" s="948"/>
      <c r="L278" s="948"/>
      <c r="M278" s="948"/>
      <c r="N278" s="948"/>
      <c r="O278" s="949"/>
    </row>
    <row r="279" spans="1:15" ht="12.75" hidden="1" customHeight="1" x14ac:dyDescent="0.2">
      <c r="A279" s="306"/>
      <c r="B279" s="941"/>
      <c r="C279" s="942"/>
      <c r="D279" s="943"/>
      <c r="E279" s="129"/>
      <c r="F279" s="129"/>
      <c r="G279" s="129"/>
      <c r="H279" s="53"/>
      <c r="I279" s="950"/>
      <c r="J279" s="951"/>
      <c r="K279" s="951"/>
      <c r="L279" s="951"/>
      <c r="M279" s="951"/>
      <c r="N279" s="951"/>
      <c r="O279" s="952"/>
    </row>
    <row r="280" spans="1:15" ht="12.75" hidden="1" x14ac:dyDescent="0.2">
      <c r="A280" s="938"/>
      <c r="B280" s="939"/>
      <c r="C280" s="939"/>
      <c r="D280" s="939"/>
      <c r="E280" s="939"/>
      <c r="F280" s="939"/>
      <c r="G280" s="940"/>
      <c r="H280" s="53"/>
      <c r="I280" s="17"/>
      <c r="J280" s="18"/>
      <c r="K280" s="18"/>
      <c r="L280" s="18"/>
      <c r="M280" s="18"/>
      <c r="N280" s="18"/>
      <c r="O280" s="18"/>
    </row>
    <row r="281" spans="1:15" ht="12.75" hidden="1" x14ac:dyDescent="0.2">
      <c r="A281" s="124"/>
      <c r="B281" s="941"/>
      <c r="C281" s="942"/>
      <c r="D281" s="943"/>
      <c r="E281" s="37"/>
      <c r="F281" s="37"/>
      <c r="G281" s="37"/>
      <c r="H281" s="53"/>
      <c r="I281" s="53"/>
      <c r="J281" s="53"/>
      <c r="K281" s="53"/>
      <c r="L281" s="14"/>
      <c r="M281" s="54"/>
    </row>
    <row r="282" spans="1:15" ht="12.75" hidden="1" x14ac:dyDescent="0.2">
      <c r="A282" s="124"/>
      <c r="B282" s="941"/>
      <c r="C282" s="942"/>
      <c r="D282" s="943"/>
      <c r="E282" s="37"/>
      <c r="F282" s="37"/>
      <c r="G282" s="37"/>
      <c r="H282" s="53"/>
    </row>
    <row r="283" spans="1:15" ht="12.75" hidden="1" x14ac:dyDescent="0.2">
      <c r="A283" s="124"/>
      <c r="B283" s="941"/>
      <c r="C283" s="942"/>
      <c r="D283" s="943"/>
      <c r="E283" s="37"/>
      <c r="F283" s="37"/>
      <c r="G283" s="37"/>
      <c r="H283" s="53"/>
      <c r="I283" s="252"/>
      <c r="J283" s="1009"/>
      <c r="K283" s="1010"/>
      <c r="L283" s="1011"/>
      <c r="M283" s="129"/>
      <c r="N283" s="129"/>
      <c r="O283" s="129"/>
    </row>
    <row r="284" spans="1:15" ht="12.75" hidden="1" x14ac:dyDescent="0.2">
      <c r="A284" s="124"/>
      <c r="B284" s="941"/>
      <c r="C284" s="942"/>
      <c r="D284" s="943"/>
      <c r="E284" s="37"/>
      <c r="F284" s="37"/>
      <c r="G284" s="37"/>
      <c r="H284" s="53"/>
      <c r="I284" s="318"/>
      <c r="J284" s="1009"/>
      <c r="K284" s="1010"/>
      <c r="L284" s="1011"/>
      <c r="M284" s="128"/>
      <c r="N284" s="128"/>
      <c r="O284" s="132"/>
    </row>
    <row r="285" spans="1:15" ht="12.75" hidden="1" x14ac:dyDescent="0.2">
      <c r="A285" s="124"/>
      <c r="B285" s="941"/>
      <c r="C285" s="942"/>
      <c r="D285" s="943"/>
      <c r="E285" s="37"/>
      <c r="F285" s="37"/>
      <c r="G285" s="37"/>
      <c r="H285" s="53"/>
      <c r="I285" s="315"/>
      <c r="J285" s="1009"/>
      <c r="K285" s="1010"/>
      <c r="L285" s="1011"/>
      <c r="M285" s="128"/>
      <c r="N285" s="128"/>
      <c r="O285" s="132"/>
    </row>
    <row r="286" spans="1:15" ht="12.75" hidden="1" x14ac:dyDescent="0.2">
      <c r="A286" s="124"/>
      <c r="B286" s="941"/>
      <c r="C286" s="942"/>
      <c r="D286" s="943"/>
      <c r="E286" s="37"/>
      <c r="F286" s="37"/>
      <c r="G286" s="37"/>
      <c r="H286" s="53"/>
      <c r="I286" s="315"/>
      <c r="J286" s="1009"/>
      <c r="K286" s="1010"/>
      <c r="L286" s="1011"/>
      <c r="M286" s="128"/>
      <c r="N286" s="128"/>
      <c r="O286" s="132"/>
    </row>
    <row r="287" spans="1:15" ht="12.75" hidden="1" x14ac:dyDescent="0.2">
      <c r="A287" s="124"/>
      <c r="B287" s="941"/>
      <c r="C287" s="942"/>
      <c r="D287" s="943"/>
      <c r="E287" s="37"/>
      <c r="F287" s="37"/>
      <c r="G287" s="37"/>
      <c r="H287" s="53"/>
      <c r="I287" s="315"/>
      <c r="J287" s="998"/>
      <c r="K287" s="998"/>
      <c r="L287" s="998"/>
      <c r="M287" s="344" t="str">
        <f>IF(SUM(M284:M286)=M283,"OK","STOP")</f>
        <v>OK</v>
      </c>
      <c r="N287" s="344" t="str">
        <f>IF(SUM(N284:N286)=N283,"OK","STOP")</f>
        <v>OK</v>
      </c>
      <c r="O287" s="344" t="str">
        <f>IF(SUM(O284:O286)=O283,"OK","STOP")</f>
        <v>OK</v>
      </c>
    </row>
    <row r="288" spans="1:15" ht="12.75" hidden="1" x14ac:dyDescent="0.2">
      <c r="A288" s="124"/>
      <c r="B288" s="941"/>
      <c r="C288" s="942"/>
      <c r="D288" s="943"/>
      <c r="E288" s="129"/>
      <c r="F288" s="129"/>
      <c r="G288" s="129"/>
      <c r="H288" s="53"/>
      <c r="I288" s="421" t="str">
        <f>I250</f>
        <v>Shpjegimet teknike</v>
      </c>
      <c r="J288" s="10"/>
      <c r="K288" s="10"/>
      <c r="L288" s="10"/>
      <c r="M288" s="10"/>
      <c r="N288" s="10"/>
      <c r="O288" s="10"/>
    </row>
    <row r="289" spans="1:15" ht="12.75" hidden="1" x14ac:dyDescent="0.2">
      <c r="A289" s="124"/>
      <c r="B289" s="941"/>
      <c r="C289" s="942"/>
      <c r="D289" s="943"/>
      <c r="E289" s="37"/>
      <c r="F289" s="37"/>
      <c r="G289" s="37"/>
      <c r="H289" s="53"/>
      <c r="I289" s="419">
        <f>M262</f>
        <v>0</v>
      </c>
      <c r="J289" s="983"/>
      <c r="K289" s="984"/>
      <c r="L289" s="984"/>
      <c r="M289" s="984"/>
      <c r="N289" s="984"/>
      <c r="O289" s="985"/>
    </row>
    <row r="290" spans="1:15" ht="12.75" hidden="1" x14ac:dyDescent="0.2">
      <c r="A290" s="124"/>
      <c r="B290" s="971"/>
      <c r="C290" s="972"/>
      <c r="D290" s="973"/>
      <c r="E290" s="37"/>
      <c r="F290" s="37"/>
      <c r="G290" s="37"/>
      <c r="H290" s="53"/>
      <c r="I290" s="420"/>
      <c r="J290" s="986"/>
      <c r="K290" s="987"/>
      <c r="L290" s="987"/>
      <c r="M290" s="987"/>
      <c r="N290" s="987"/>
      <c r="O290" s="988"/>
    </row>
    <row r="291" spans="1:15" ht="12.75" hidden="1" x14ac:dyDescent="0.2">
      <c r="A291" s="252"/>
      <c r="B291" s="941"/>
      <c r="C291" s="942"/>
      <c r="D291" s="311"/>
      <c r="E291" s="308"/>
      <c r="F291" s="308"/>
      <c r="G291" s="308"/>
      <c r="H291" s="53"/>
      <c r="I291" s="419">
        <f>N262</f>
        <v>0</v>
      </c>
      <c r="J291" s="983"/>
      <c r="K291" s="984"/>
      <c r="L291" s="984"/>
      <c r="M291" s="984"/>
      <c r="N291" s="984"/>
      <c r="O291" s="985"/>
    </row>
    <row r="292" spans="1:15" ht="12.75" hidden="1" x14ac:dyDescent="0.2">
      <c r="A292" s="124"/>
      <c r="B292" s="974"/>
      <c r="C292" s="975"/>
      <c r="D292" s="976"/>
      <c r="E292" s="129"/>
      <c r="F292" s="129"/>
      <c r="G292" s="129"/>
      <c r="H292" s="53"/>
      <c r="I292" s="420"/>
      <c r="J292" s="989"/>
      <c r="K292" s="990"/>
      <c r="L292" s="990"/>
      <c r="M292" s="990"/>
      <c r="N292" s="990"/>
      <c r="O292" s="991"/>
    </row>
    <row r="293" spans="1:15" ht="12.75" hidden="1" x14ac:dyDescent="0.2">
      <c r="A293" s="125"/>
      <c r="B293" s="210"/>
      <c r="C293" s="126"/>
      <c r="D293" s="126"/>
      <c r="E293" s="10"/>
      <c r="F293" s="10"/>
      <c r="G293" s="133"/>
      <c r="H293" s="53"/>
      <c r="I293" s="419">
        <f>O262</f>
        <v>0</v>
      </c>
      <c r="J293" s="983"/>
      <c r="K293" s="984"/>
      <c r="L293" s="984"/>
      <c r="M293" s="984"/>
      <c r="N293" s="984"/>
      <c r="O293" s="985"/>
    </row>
    <row r="294" spans="1:15" ht="12.75" hidden="1" x14ac:dyDescent="0.2">
      <c r="A294" s="137"/>
      <c r="B294" s="34"/>
      <c r="C294" s="34"/>
      <c r="D294" s="34"/>
      <c r="E294" s="129"/>
      <c r="F294" s="129"/>
      <c r="G294" s="129"/>
      <c r="H294" s="53"/>
      <c r="I294" s="420"/>
      <c r="J294" s="989"/>
      <c r="K294" s="990"/>
      <c r="L294" s="990"/>
      <c r="M294" s="990"/>
      <c r="N294" s="990"/>
      <c r="O294" s="991"/>
    </row>
  </sheetData>
  <sheetProtection algorithmName="SHA-512" hashValue="x+H7GJxnAlg8G/TN+NWoj501Q1CZ/2ukLty3ZMp4BmQUc/AoqwiZJUsoGhrTP5xGpQY7+ckcsgrtjKp+4MFwpg==" saltValue="Wi/WzAHqG4CPvQbqHuBObA==" spinCount="100000" sheet="1" objects="1" scenarios="1" selectLockedCells="1"/>
  <mergeCells count="338">
    <mergeCell ref="J293:O294"/>
    <mergeCell ref="I153:O153"/>
    <mergeCell ref="I191:O191"/>
    <mergeCell ref="I229:O229"/>
    <mergeCell ref="I72:O72"/>
    <mergeCell ref="I75:O75"/>
    <mergeCell ref="J136:O137"/>
    <mergeCell ref="J138:O139"/>
    <mergeCell ref="J140:O141"/>
    <mergeCell ref="J175:O176"/>
    <mergeCell ref="J177:O178"/>
    <mergeCell ref="J179:O180"/>
    <mergeCell ref="J213:O214"/>
    <mergeCell ref="J133:L133"/>
    <mergeCell ref="J211:L211"/>
    <mergeCell ref="J245:L245"/>
    <mergeCell ref="J246:L246"/>
    <mergeCell ref="J247:L247"/>
    <mergeCell ref="J248:L248"/>
    <mergeCell ref="J249:L249"/>
    <mergeCell ref="J251:O252"/>
    <mergeCell ref="J130:L130"/>
    <mergeCell ref="J172:L172"/>
    <mergeCell ref="J173:L173"/>
    <mergeCell ref="I150:O150"/>
    <mergeCell ref="B144:O144"/>
    <mergeCell ref="B145:O145"/>
    <mergeCell ref="A147:G147"/>
    <mergeCell ref="I147:O147"/>
    <mergeCell ref="J131:L131"/>
    <mergeCell ref="J132:L132"/>
    <mergeCell ref="B124:D124"/>
    <mergeCell ref="B125:D125"/>
    <mergeCell ref="I125:O126"/>
    <mergeCell ref="B126:D126"/>
    <mergeCell ref="A127:G127"/>
    <mergeCell ref="B128:D128"/>
    <mergeCell ref="B129:D129"/>
    <mergeCell ref="B130:D130"/>
    <mergeCell ref="B131:D131"/>
    <mergeCell ref="B132:D132"/>
    <mergeCell ref="B156:D156"/>
    <mergeCell ref="B157:D157"/>
    <mergeCell ref="B158:D158"/>
    <mergeCell ref="A152:G152"/>
    <mergeCell ref="A153:G153"/>
    <mergeCell ref="B154:D154"/>
    <mergeCell ref="B155:D155"/>
    <mergeCell ref="B138:C138"/>
    <mergeCell ref="B139:D139"/>
    <mergeCell ref="I188:O188"/>
    <mergeCell ref="B173:D173"/>
    <mergeCell ref="B174:D174"/>
    <mergeCell ref="B175:D175"/>
    <mergeCell ref="B176:D176"/>
    <mergeCell ref="B177:C177"/>
    <mergeCell ref="B178:D178"/>
    <mergeCell ref="B183:O183"/>
    <mergeCell ref="B184:O184"/>
    <mergeCell ref="A185:G185"/>
    <mergeCell ref="I185:O185"/>
    <mergeCell ref="I164:O165"/>
    <mergeCell ref="B165:D165"/>
    <mergeCell ref="B163:D163"/>
    <mergeCell ref="B164:D164"/>
    <mergeCell ref="J169:L169"/>
    <mergeCell ref="J170:L170"/>
    <mergeCell ref="J171:L171"/>
    <mergeCell ref="B287:D287"/>
    <mergeCell ref="B288:D288"/>
    <mergeCell ref="B273:D273"/>
    <mergeCell ref="B274:D274"/>
    <mergeCell ref="B275:D275"/>
    <mergeCell ref="B276:D276"/>
    <mergeCell ref="B277:D277"/>
    <mergeCell ref="B270:D270"/>
    <mergeCell ref="B271:D271"/>
    <mergeCell ref="B272:D272"/>
    <mergeCell ref="A266:G266"/>
    <mergeCell ref="A267:G267"/>
    <mergeCell ref="B268:D268"/>
    <mergeCell ref="B269:D269"/>
    <mergeCell ref="I264:O264"/>
    <mergeCell ref="B253:C253"/>
    <mergeCell ref="B254:D254"/>
    <mergeCell ref="B289:D289"/>
    <mergeCell ref="B290:D290"/>
    <mergeCell ref="B291:C291"/>
    <mergeCell ref="B292:D292"/>
    <mergeCell ref="I278:O279"/>
    <mergeCell ref="B279:D279"/>
    <mergeCell ref="A280:G280"/>
    <mergeCell ref="B281:D281"/>
    <mergeCell ref="B282:D282"/>
    <mergeCell ref="B283:D283"/>
    <mergeCell ref="B284:D284"/>
    <mergeCell ref="B285:D285"/>
    <mergeCell ref="B286:D286"/>
    <mergeCell ref="J283:L283"/>
    <mergeCell ref="J284:L284"/>
    <mergeCell ref="J285:L285"/>
    <mergeCell ref="J286:L286"/>
    <mergeCell ref="J287:L287"/>
    <mergeCell ref="J289:O290"/>
    <mergeCell ref="J291:O292"/>
    <mergeCell ref="B278:D278"/>
    <mergeCell ref="B259:O259"/>
    <mergeCell ref="B260:O260"/>
    <mergeCell ref="A261:G261"/>
    <mergeCell ref="I261:O261"/>
    <mergeCell ref="J253:O254"/>
    <mergeCell ref="J255:O256"/>
    <mergeCell ref="B244:D244"/>
    <mergeCell ref="B245:D245"/>
    <mergeCell ref="B246:D246"/>
    <mergeCell ref="B247:D247"/>
    <mergeCell ref="B248:D248"/>
    <mergeCell ref="B249:D249"/>
    <mergeCell ref="B250:D250"/>
    <mergeCell ref="B251:D251"/>
    <mergeCell ref="B252:D252"/>
    <mergeCell ref="B239:D239"/>
    <mergeCell ref="B240:D240"/>
    <mergeCell ref="I240:O241"/>
    <mergeCell ref="B241:D241"/>
    <mergeCell ref="A242:G242"/>
    <mergeCell ref="B243:D243"/>
    <mergeCell ref="B234:D234"/>
    <mergeCell ref="B235:D235"/>
    <mergeCell ref="B236:D236"/>
    <mergeCell ref="B237:D237"/>
    <mergeCell ref="B238:D238"/>
    <mergeCell ref="B231:D231"/>
    <mergeCell ref="B232:D232"/>
    <mergeCell ref="B233:D233"/>
    <mergeCell ref="A228:G228"/>
    <mergeCell ref="A229:G229"/>
    <mergeCell ref="B230:D230"/>
    <mergeCell ref="A223:G223"/>
    <mergeCell ref="I223:O223"/>
    <mergeCell ref="I226:O226"/>
    <mergeCell ref="B213:D213"/>
    <mergeCell ref="B214:D214"/>
    <mergeCell ref="B215:C215"/>
    <mergeCell ref="B216:D216"/>
    <mergeCell ref="B221:O221"/>
    <mergeCell ref="B222:O222"/>
    <mergeCell ref="J215:O216"/>
    <mergeCell ref="J217:O218"/>
    <mergeCell ref="A204:G204"/>
    <mergeCell ref="B205:D205"/>
    <mergeCell ref="B206:D206"/>
    <mergeCell ref="B207:D207"/>
    <mergeCell ref="B208:D208"/>
    <mergeCell ref="B209:D209"/>
    <mergeCell ref="B210:D210"/>
    <mergeCell ref="B211:D211"/>
    <mergeCell ref="B212:D212"/>
    <mergeCell ref="J207:L207"/>
    <mergeCell ref="J208:L208"/>
    <mergeCell ref="J209:L209"/>
    <mergeCell ref="J210:L210"/>
    <mergeCell ref="B200:D200"/>
    <mergeCell ref="B201:D201"/>
    <mergeCell ref="B202:D202"/>
    <mergeCell ref="I202:O203"/>
    <mergeCell ref="B203:D203"/>
    <mergeCell ref="B195:D195"/>
    <mergeCell ref="B196:D196"/>
    <mergeCell ref="B197:D197"/>
    <mergeCell ref="B198:D198"/>
    <mergeCell ref="B194:D194"/>
    <mergeCell ref="J187:K187"/>
    <mergeCell ref="A190:G190"/>
    <mergeCell ref="A191:G191"/>
    <mergeCell ref="B199:D199"/>
    <mergeCell ref="B133:D133"/>
    <mergeCell ref="B134:D134"/>
    <mergeCell ref="B135:D135"/>
    <mergeCell ref="B136:D136"/>
    <mergeCell ref="B137:D137"/>
    <mergeCell ref="B192:D192"/>
    <mergeCell ref="B193:D193"/>
    <mergeCell ref="J134:L134"/>
    <mergeCell ref="A166:G166"/>
    <mergeCell ref="B167:D167"/>
    <mergeCell ref="B168:D168"/>
    <mergeCell ref="B169:D169"/>
    <mergeCell ref="B170:D170"/>
    <mergeCell ref="B171:D171"/>
    <mergeCell ref="B172:D172"/>
    <mergeCell ref="B159:D159"/>
    <mergeCell ref="B160:D160"/>
    <mergeCell ref="B161:D161"/>
    <mergeCell ref="B162:D162"/>
    <mergeCell ref="B119:D119"/>
    <mergeCell ref="B120:D120"/>
    <mergeCell ref="B121:D121"/>
    <mergeCell ref="B122:D122"/>
    <mergeCell ref="B123:D123"/>
    <mergeCell ref="B105:O105"/>
    <mergeCell ref="B106:O106"/>
    <mergeCell ref="J95:L95"/>
    <mergeCell ref="J97:O98"/>
    <mergeCell ref="J99:O100"/>
    <mergeCell ref="J101:O102"/>
    <mergeCell ref="B116:D116"/>
    <mergeCell ref="B117:D117"/>
    <mergeCell ref="B118:D118"/>
    <mergeCell ref="A113:G113"/>
    <mergeCell ref="A114:G114"/>
    <mergeCell ref="B115:D115"/>
    <mergeCell ref="A108:G108"/>
    <mergeCell ref="I108:O108"/>
    <mergeCell ref="I111:O111"/>
    <mergeCell ref="I114:O114"/>
    <mergeCell ref="I86:O87"/>
    <mergeCell ref="B87:D87"/>
    <mergeCell ref="A88:G88"/>
    <mergeCell ref="B89:D89"/>
    <mergeCell ref="B90:D90"/>
    <mergeCell ref="B97:D97"/>
    <mergeCell ref="B98:D98"/>
    <mergeCell ref="B99:C99"/>
    <mergeCell ref="B100:D100"/>
    <mergeCell ref="J91:L91"/>
    <mergeCell ref="J92:L92"/>
    <mergeCell ref="J93:L93"/>
    <mergeCell ref="J94:L94"/>
    <mergeCell ref="B91:D91"/>
    <mergeCell ref="B92:D92"/>
    <mergeCell ref="B93:D93"/>
    <mergeCell ref="B94:D94"/>
    <mergeCell ref="B95:D95"/>
    <mergeCell ref="B96:D96"/>
    <mergeCell ref="B79:D79"/>
    <mergeCell ref="B80:D80"/>
    <mergeCell ref="B81:D81"/>
    <mergeCell ref="B82:D82"/>
    <mergeCell ref="B83:D83"/>
    <mergeCell ref="B84:D84"/>
    <mergeCell ref="B85:D85"/>
    <mergeCell ref="B86:D86"/>
    <mergeCell ref="A75:G75"/>
    <mergeCell ref="B76:D76"/>
    <mergeCell ref="B77:D77"/>
    <mergeCell ref="B78:D78"/>
    <mergeCell ref="A74:G74"/>
    <mergeCell ref="B67:O67"/>
    <mergeCell ref="A69:G69"/>
    <mergeCell ref="I69:O69"/>
    <mergeCell ref="A57:K57"/>
    <mergeCell ref="A58:L58"/>
    <mergeCell ref="A59:L59"/>
    <mergeCell ref="A60:K60"/>
    <mergeCell ref="A61:L61"/>
    <mergeCell ref="A62:L62"/>
    <mergeCell ref="A63:K63"/>
    <mergeCell ref="B66:O66"/>
    <mergeCell ref="A53:L53"/>
    <mergeCell ref="A54:K54"/>
    <mergeCell ref="A55:L55"/>
    <mergeCell ref="A56:L56"/>
    <mergeCell ref="B41:D41"/>
    <mergeCell ref="B42:D42"/>
    <mergeCell ref="B43:D43"/>
    <mergeCell ref="B44:D44"/>
    <mergeCell ref="B45:C45"/>
    <mergeCell ref="B46:D46"/>
    <mergeCell ref="J43:O48"/>
    <mergeCell ref="J41:L41"/>
    <mergeCell ref="A34:G34"/>
    <mergeCell ref="B35:D35"/>
    <mergeCell ref="B36:D36"/>
    <mergeCell ref="B37:D37"/>
    <mergeCell ref="B38:D38"/>
    <mergeCell ref="B39:D39"/>
    <mergeCell ref="B40:D40"/>
    <mergeCell ref="A50:O50"/>
    <mergeCell ref="A52:L52"/>
    <mergeCell ref="J37:L37"/>
    <mergeCell ref="B27:D27"/>
    <mergeCell ref="B28:D28"/>
    <mergeCell ref="B29:D29"/>
    <mergeCell ref="B30:D30"/>
    <mergeCell ref="B31:D31"/>
    <mergeCell ref="B32:D32"/>
    <mergeCell ref="A21:G21"/>
    <mergeCell ref="B22:D22"/>
    <mergeCell ref="I22:O22"/>
    <mergeCell ref="B23:D23"/>
    <mergeCell ref="J23:L26"/>
    <mergeCell ref="B24:D24"/>
    <mergeCell ref="B25:D25"/>
    <mergeCell ref="B26:D26"/>
    <mergeCell ref="I32:O33"/>
    <mergeCell ref="B33:D33"/>
    <mergeCell ref="A15:G15"/>
    <mergeCell ref="I15:O15"/>
    <mergeCell ref="I18:O18"/>
    <mergeCell ref="A20:G20"/>
    <mergeCell ref="A11:B11"/>
    <mergeCell ref="C11:H11"/>
    <mergeCell ref="I11:K11"/>
    <mergeCell ref="L11:O11"/>
    <mergeCell ref="A13:O13"/>
    <mergeCell ref="B14:O14"/>
    <mergeCell ref="A17:G17"/>
    <mergeCell ref="A9:B9"/>
    <mergeCell ref="C9:H9"/>
    <mergeCell ref="I9:K9"/>
    <mergeCell ref="L9:O9"/>
    <mergeCell ref="A10:B10"/>
    <mergeCell ref="C10:H10"/>
    <mergeCell ref="I10:K10"/>
    <mergeCell ref="L10:O10"/>
    <mergeCell ref="A7:B7"/>
    <mergeCell ref="C7:H7"/>
    <mergeCell ref="I7:K7"/>
    <mergeCell ref="L7:O7"/>
    <mergeCell ref="A8:B8"/>
    <mergeCell ref="C8:H8"/>
    <mergeCell ref="I8:K8"/>
    <mergeCell ref="L8:O8"/>
    <mergeCell ref="A5:B5"/>
    <mergeCell ref="C5:H5"/>
    <mergeCell ref="I5:K5"/>
    <mergeCell ref="L5:O5"/>
    <mergeCell ref="A6:B6"/>
    <mergeCell ref="C6:H6"/>
    <mergeCell ref="I6:K6"/>
    <mergeCell ref="L6:O6"/>
    <mergeCell ref="B1:O1"/>
    <mergeCell ref="B2:O2"/>
    <mergeCell ref="A3:B3"/>
    <mergeCell ref="C3:O3"/>
    <mergeCell ref="A4:B4"/>
    <mergeCell ref="C4:O4"/>
  </mergeCells>
  <dataValidations disablePrompts="1" count="1">
    <dataValidation type="whole" errorStyle="warning" allowBlank="1" showInputMessage="1" showErrorMessage="1" errorTitle="CEILING TOO DEEP" sqref="M54:O54 M57:O57 M60:O60 M63:O65">
      <formula1>0</formula1>
      <formula2>1000000000</formula2>
    </dataValidation>
  </dataValidations>
  <pageMargins left="0.78740157480314965" right="0.70866141732283472" top="0.98425196850393704" bottom="0.78740157480314965" header="0.43307086614173229" footer="0.31496062992125984"/>
  <pageSetup paperSize="256" scale="77" fitToHeight="0" orientation="landscape" r:id="rId1"/>
  <headerFooter>
    <oddHeader>&amp;LPROGRAMI BUXHETOR AFATMESËM&amp;C&amp;8 28 Shkurt 2019&amp;R&amp;A</oddHeader>
    <oddFooter>&amp;L&amp;8Copyright for Albania: Ministry of Finance and Economy / Local Finance Directory&amp;R1</oddFooter>
  </headerFooter>
  <rowBreaks count="8" manualBreakCount="8">
    <brk id="12" max="16383" man="1"/>
    <brk id="49" max="16383" man="1"/>
    <brk id="65" max="16383" man="1"/>
    <brk id="104" max="16383" man="1"/>
    <brk id="143" max="16383" man="1"/>
    <brk id="182" max="16383" man="1"/>
    <brk id="220" max="16383" man="1"/>
    <brk id="258" max="16383" man="1"/>
  </rowBreak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2">
    <tabColor rgb="FFFF0000"/>
    <pageSetUpPr fitToPage="1"/>
  </sheetPr>
  <dimension ref="A1:O295"/>
  <sheetViews>
    <sheetView showGridLines="0" topLeftCell="A9" zoomScaleNormal="100" workbookViewId="0">
      <selection activeCell="G95" sqref="G95"/>
    </sheetView>
  </sheetViews>
  <sheetFormatPr defaultColWidth="9.140625" defaultRowHeight="17.25" customHeight="1" x14ac:dyDescent="0.2"/>
  <cols>
    <col min="1" max="1" width="25.85546875" style="98" customWidth="1"/>
    <col min="2" max="7" width="9" style="98" customWidth="1"/>
    <col min="8" max="8" width="2.7109375" style="98" customWidth="1"/>
    <col min="9" max="9" width="29.85546875" style="98" customWidth="1"/>
    <col min="10" max="15" width="9" style="98" customWidth="1"/>
    <col min="16" max="16384" width="9.140625" style="98"/>
  </cols>
  <sheetData>
    <row r="1" spans="1:15" ht="13.5" customHeight="1" x14ac:dyDescent="0.2">
      <c r="A1" s="342" t="str">
        <f>'(B2) Struktura Organizative'!A5</f>
        <v>Numër</v>
      </c>
      <c r="B1" s="1008" t="str">
        <f>'(B2) Struktura Organizative'!B5</f>
        <v>Emri i Nënfunksionit</v>
      </c>
      <c r="C1" s="1008"/>
      <c r="D1" s="1008"/>
      <c r="E1" s="1008"/>
      <c r="F1" s="1008"/>
      <c r="G1" s="1008"/>
      <c r="H1" s="1008"/>
      <c r="I1" s="1008"/>
      <c r="J1" s="1008"/>
      <c r="K1" s="1008"/>
      <c r="L1" s="1008"/>
      <c r="M1" s="1008"/>
      <c r="N1" s="1008"/>
      <c r="O1" s="1008"/>
    </row>
    <row r="2" spans="1:15" s="121" customFormat="1" ht="18.75" customHeight="1" x14ac:dyDescent="0.25">
      <c r="A2" s="310" t="str">
        <f>'(G1) Fjalori'!A83</f>
        <v>Nënfunksioni 20</v>
      </c>
      <c r="B2" s="835" t="str">
        <f>+VLOOKUP($A2,'(B2) Struktura Organizative'!$A7:$E68,2,FALSE)</f>
        <v>082 Shërbimet kulturore</v>
      </c>
      <c r="C2" s="835"/>
      <c r="D2" s="835"/>
      <c r="E2" s="835"/>
      <c r="F2" s="835"/>
      <c r="G2" s="835"/>
      <c r="H2" s="835"/>
      <c r="I2" s="835"/>
      <c r="J2" s="835"/>
      <c r="K2" s="835"/>
      <c r="L2" s="835"/>
      <c r="M2" s="835"/>
      <c r="N2" s="835"/>
      <c r="O2" s="835"/>
    </row>
    <row r="3" spans="1:15" ht="12.75" customHeight="1" x14ac:dyDescent="0.2">
      <c r="A3" s="925" t="str">
        <f>'(B2) Struktura Organizative'!C5</f>
        <v>Drejtoria / Departamenti</v>
      </c>
      <c r="B3" s="926"/>
      <c r="C3" s="925" t="str">
        <f>'(B2) Struktura Organizative'!D5</f>
        <v>Kryetari i programit</v>
      </c>
      <c r="D3" s="927"/>
      <c r="E3" s="927"/>
      <c r="F3" s="927"/>
      <c r="G3" s="927"/>
      <c r="H3" s="927"/>
      <c r="I3" s="927"/>
      <c r="J3" s="927"/>
      <c r="K3" s="927"/>
      <c r="L3" s="927"/>
      <c r="M3" s="927"/>
      <c r="N3" s="927"/>
      <c r="O3" s="926"/>
    </row>
    <row r="4" spans="1:15" ht="12.75" customHeight="1" x14ac:dyDescent="0.2">
      <c r="A4" s="928"/>
      <c r="B4" s="929"/>
      <c r="C4" s="930">
        <f>+VLOOKUP($A2,'(B2) Struktura Organizative'!$A7:$E68,4,FALSE)</f>
        <v>0</v>
      </c>
      <c r="D4" s="931"/>
      <c r="E4" s="931"/>
      <c r="F4" s="931"/>
      <c r="G4" s="931"/>
      <c r="H4" s="931"/>
      <c r="I4" s="931"/>
      <c r="J4" s="931"/>
      <c r="K4" s="931"/>
      <c r="L4" s="931"/>
      <c r="M4" s="931"/>
      <c r="N4" s="931"/>
      <c r="O4" s="932"/>
    </row>
    <row r="5" spans="1:15" ht="27" customHeight="1" x14ac:dyDescent="0.2">
      <c r="A5" s="919"/>
      <c r="B5" s="920"/>
      <c r="C5" s="921" t="str">
        <f>'(B3) Struktura Funksionale'!C5</f>
        <v>Emri i programit</v>
      </c>
      <c r="D5" s="922"/>
      <c r="E5" s="922"/>
      <c r="F5" s="922"/>
      <c r="G5" s="922"/>
      <c r="H5" s="923"/>
      <c r="I5" s="921" t="str">
        <f>'(B3) Struktura Funksionale'!D5</f>
        <v>Programi:  detyrueshme / shtesë</v>
      </c>
      <c r="J5" s="922"/>
      <c r="K5" s="923"/>
      <c r="L5" s="924" t="str">
        <f>'(B3) Struktura Funksionale'!E5</f>
        <v>Programi: I veti / I deleguar / Transferuar</v>
      </c>
      <c r="M5" s="924"/>
      <c r="N5" s="924"/>
      <c r="O5" s="924"/>
    </row>
    <row r="6" spans="1:15" ht="13.5" customHeight="1" x14ac:dyDescent="0.2">
      <c r="A6" s="914" t="str">
        <f>'(B3) Struktura Funksionale'!A103</f>
        <v>Programi 20a</v>
      </c>
      <c r="B6" s="915"/>
      <c r="C6" s="916" t="str">
        <f>VLOOKUP($A6,'(B3) Struktura Funksionale'!$A$7:$E$146,3,FALSE)</f>
        <v>Trashëgimia kulturore, eventet artistike dhe kulturore</v>
      </c>
      <c r="D6" s="917"/>
      <c r="E6" s="917"/>
      <c r="F6" s="917"/>
      <c r="G6" s="917"/>
      <c r="H6" s="918"/>
      <c r="I6" s="916" t="str">
        <f>VLOOKUP($A6,'(B3) Struktura Funksionale'!$A$7:$E$146,4,FALSE)</f>
        <v>E detyrueshme</v>
      </c>
      <c r="J6" s="917"/>
      <c r="K6" s="918"/>
      <c r="L6" s="916" t="str">
        <f>VLOOKUP($A6,'(B3) Struktura Funksionale'!$A$7:$E$146,5,FALSE)</f>
        <v>I veti</v>
      </c>
      <c r="M6" s="917"/>
      <c r="N6" s="917"/>
      <c r="O6" s="918"/>
    </row>
    <row r="7" spans="1:15" ht="13.5" customHeight="1" x14ac:dyDescent="0.2">
      <c r="A7" s="914" t="str">
        <f>'(B3) Struktura Funksionale'!A104</f>
        <v>Programi 20b</v>
      </c>
      <c r="B7" s="915"/>
      <c r="C7" s="916" t="str">
        <f>VLOOKUP($A7,'(B3) Struktura Funksionale'!$A$7:$E$146,3,FALSE)</f>
        <v>Arti dhe kultura</v>
      </c>
      <c r="D7" s="917"/>
      <c r="E7" s="917"/>
      <c r="F7" s="917"/>
      <c r="G7" s="917"/>
      <c r="H7" s="918"/>
      <c r="I7" s="916" t="str">
        <f>VLOOKUP($A7,'(B3) Struktura Funksionale'!$A$7:$E$146,4,FALSE)</f>
        <v>E detyrueshme</v>
      </c>
      <c r="J7" s="917"/>
      <c r="K7" s="918"/>
      <c r="L7" s="916" t="str">
        <f>VLOOKUP($A7,'(B3) Struktura Funksionale'!$A$7:$E$146,5,FALSE)</f>
        <v>I veti</v>
      </c>
      <c r="M7" s="917"/>
      <c r="N7" s="917"/>
      <c r="O7" s="918"/>
    </row>
    <row r="8" spans="1:15" ht="13.5" customHeight="1" x14ac:dyDescent="0.2">
      <c r="A8" s="914" t="str">
        <f>'(B3) Struktura Funksionale'!A105</f>
        <v>Programi 20c</v>
      </c>
      <c r="B8" s="915"/>
      <c r="C8" s="916" t="str">
        <f>VLOOKUP($A8,'(B3) Struktura Funksionale'!$A$7:$E$146,3,FALSE)</f>
        <v xml:space="preserve">Muzetë, teatrot dhe eventet kulturore </v>
      </c>
      <c r="D8" s="917"/>
      <c r="E8" s="917"/>
      <c r="F8" s="917"/>
      <c r="G8" s="917"/>
      <c r="H8" s="918"/>
      <c r="I8" s="916" t="str">
        <f>VLOOKUP($A8,'(B3) Struktura Funksionale'!$A$7:$E$146,4,FALSE)</f>
        <v>E detyrueshme</v>
      </c>
      <c r="J8" s="917"/>
      <c r="K8" s="918"/>
      <c r="L8" s="916" t="str">
        <f>VLOOKUP($A8,'(B3) Struktura Funksionale'!$A$7:$E$146,5,FALSE)</f>
        <v>I veti</v>
      </c>
      <c r="M8" s="917"/>
      <c r="N8" s="917"/>
      <c r="O8" s="918"/>
    </row>
    <row r="9" spans="1:15" ht="13.5" customHeight="1" x14ac:dyDescent="0.2">
      <c r="A9" s="914" t="str">
        <f>'(B3) Struktura Funksionale'!A106</f>
        <v>Programi 20d</v>
      </c>
      <c r="B9" s="915"/>
      <c r="C9" s="916">
        <f>VLOOKUP($A9,'(B3) Struktura Funksionale'!$A$7:$E$146,3,FALSE)</f>
        <v>0</v>
      </c>
      <c r="D9" s="917"/>
      <c r="E9" s="917"/>
      <c r="F9" s="917"/>
      <c r="G9" s="917"/>
      <c r="H9" s="918"/>
      <c r="I9" s="916">
        <f>VLOOKUP($A9,'(B3) Struktura Funksionale'!$A$7:$E$146,4,FALSE)</f>
        <v>0</v>
      </c>
      <c r="J9" s="917"/>
      <c r="K9" s="918"/>
      <c r="L9" s="916">
        <f>VLOOKUP($A9,'(B3) Struktura Funksionale'!$A$7:$E$146,5,FALSE)</f>
        <v>0</v>
      </c>
      <c r="M9" s="917"/>
      <c r="N9" s="917"/>
      <c r="O9" s="918"/>
    </row>
    <row r="10" spans="1:15" ht="13.5" hidden="1" customHeight="1" x14ac:dyDescent="0.2">
      <c r="A10" s="914"/>
      <c r="B10" s="915"/>
      <c r="C10" s="916"/>
      <c r="D10" s="917"/>
      <c r="E10" s="917"/>
      <c r="F10" s="917"/>
      <c r="G10" s="917"/>
      <c r="H10" s="918"/>
      <c r="I10" s="916"/>
      <c r="J10" s="917"/>
      <c r="K10" s="918"/>
      <c r="L10" s="916"/>
      <c r="M10" s="917"/>
      <c r="N10" s="917"/>
      <c r="O10" s="918"/>
    </row>
    <row r="11" spans="1:15" ht="13.5" hidden="1" customHeight="1" x14ac:dyDescent="0.2">
      <c r="A11" s="914"/>
      <c r="B11" s="915"/>
      <c r="C11" s="916"/>
      <c r="D11" s="917"/>
      <c r="E11" s="917"/>
      <c r="F11" s="917"/>
      <c r="G11" s="917"/>
      <c r="H11" s="918"/>
      <c r="I11" s="916"/>
      <c r="J11" s="917"/>
      <c r="K11" s="918"/>
      <c r="L11" s="916"/>
      <c r="M11" s="917"/>
      <c r="N11" s="917"/>
      <c r="O11" s="918"/>
    </row>
    <row r="12" spans="1:15" ht="11.25" customHeight="1" x14ac:dyDescent="0.2"/>
    <row r="13" spans="1:15" ht="21" customHeight="1" x14ac:dyDescent="0.25">
      <c r="A13" s="933" t="str">
        <f>'(G1) Fjalori'!A359</f>
        <v>PËRMBLEDHJE E KËRKESËS BUXHETORE</v>
      </c>
      <c r="B13" s="934"/>
      <c r="C13" s="935"/>
      <c r="D13" s="935"/>
      <c r="E13" s="935"/>
      <c r="F13" s="935"/>
      <c r="G13" s="935"/>
      <c r="H13" s="935"/>
      <c r="I13" s="935"/>
      <c r="J13" s="935"/>
      <c r="K13" s="935"/>
      <c r="L13" s="935"/>
      <c r="M13" s="935"/>
      <c r="N13" s="935"/>
      <c r="O13" s="936"/>
    </row>
    <row r="14" spans="1:15" s="214" customFormat="1" ht="21" customHeight="1" x14ac:dyDescent="0.25">
      <c r="A14" s="213" t="str">
        <f>A2</f>
        <v>Nënfunksioni 20</v>
      </c>
      <c r="B14" s="937" t="str">
        <f>B$2</f>
        <v>082 Shërbimet kulturore</v>
      </c>
      <c r="C14" s="937"/>
      <c r="D14" s="937"/>
      <c r="E14" s="937"/>
      <c r="F14" s="937"/>
      <c r="G14" s="937"/>
      <c r="H14" s="937"/>
      <c r="I14" s="937"/>
      <c r="J14" s="937"/>
      <c r="K14" s="937"/>
      <c r="L14" s="937"/>
      <c r="M14" s="937"/>
      <c r="N14" s="937"/>
      <c r="O14" s="937"/>
    </row>
    <row r="15" spans="1:15" ht="21" customHeight="1" x14ac:dyDescent="0.2">
      <c r="A15" s="933" t="str">
        <f>'(G1) Fjalori'!A384</f>
        <v>SHPENZIME TË PRITSHME</v>
      </c>
      <c r="B15" s="934"/>
      <c r="C15" s="934"/>
      <c r="D15" s="934"/>
      <c r="E15" s="934"/>
      <c r="F15" s="934"/>
      <c r="G15" s="954"/>
      <c r="H15" s="131"/>
      <c r="I15" s="955" t="str">
        <f>I29</f>
        <v xml:space="preserve">TË ARDHURAT E PRITSHME </v>
      </c>
      <c r="J15" s="934"/>
      <c r="K15" s="934"/>
      <c r="L15" s="934"/>
      <c r="M15" s="934"/>
      <c r="N15" s="934"/>
      <c r="O15" s="954"/>
    </row>
    <row r="16" spans="1:15" s="121" customFormat="1" ht="20.25" customHeight="1" x14ac:dyDescent="0.25">
      <c r="A16" s="211"/>
      <c r="B16" s="249">
        <f>'(B1)Informacion i përgjithshëm '!B5</f>
        <v>2019</v>
      </c>
      <c r="C16" s="249">
        <f>'(B1)Informacion i përgjithshëm '!B6</f>
        <v>2020</v>
      </c>
      <c r="D16" s="249">
        <f>'(B1)Informacion i përgjithshëm '!B7</f>
        <v>2021</v>
      </c>
      <c r="E16" s="250">
        <f>'(B1)Informacion i përgjithshëm '!B8</f>
        <v>2022</v>
      </c>
      <c r="F16" s="250">
        <f>'(B1)Informacion i përgjithshëm '!B9</f>
        <v>2023</v>
      </c>
      <c r="G16" s="250">
        <f>'(B1)Informacion i përgjithshëm '!B10</f>
        <v>2024</v>
      </c>
      <c r="H16" s="212"/>
      <c r="I16" s="307"/>
      <c r="J16" s="249">
        <f t="shared" ref="J16:O16" si="0">B16</f>
        <v>2019</v>
      </c>
      <c r="K16" s="249">
        <f t="shared" si="0"/>
        <v>2020</v>
      </c>
      <c r="L16" s="249">
        <f t="shared" si="0"/>
        <v>2021</v>
      </c>
      <c r="M16" s="250">
        <f t="shared" si="0"/>
        <v>2022</v>
      </c>
      <c r="N16" s="250">
        <f t="shared" si="0"/>
        <v>2023</v>
      </c>
      <c r="O16" s="250">
        <f t="shared" si="0"/>
        <v>2024</v>
      </c>
    </row>
    <row r="17" spans="1:15" ht="12.75" x14ac:dyDescent="0.2">
      <c r="A17" s="953"/>
      <c r="B17" s="953"/>
      <c r="C17" s="953"/>
      <c r="D17" s="953"/>
      <c r="E17" s="953"/>
      <c r="F17" s="953"/>
      <c r="G17" s="953"/>
      <c r="H17" s="131"/>
    </row>
    <row r="18" spans="1:15" ht="12.75" x14ac:dyDescent="0.2">
      <c r="A18" s="137" t="str">
        <f>A15</f>
        <v>SHPENZIME TË PRITSHME</v>
      </c>
      <c r="B18" s="34">
        <f t="shared" ref="B18:G18" si="1">B72+B111+B150+B189+B227+B265</f>
        <v>18950</v>
      </c>
      <c r="C18" s="34">
        <f t="shared" si="1"/>
        <v>17890</v>
      </c>
      <c r="D18" s="34">
        <f t="shared" si="1"/>
        <v>175105</v>
      </c>
      <c r="E18" s="129">
        <f t="shared" si="1"/>
        <v>26505</v>
      </c>
      <c r="F18" s="129">
        <f t="shared" si="1"/>
        <v>38776</v>
      </c>
      <c r="G18" s="129">
        <f t="shared" si="1"/>
        <v>59156</v>
      </c>
      <c r="H18" s="131"/>
      <c r="I18" s="938" t="str">
        <f>'(G1) Fjalori'!A385</f>
        <v>VLERËSIM I ARDHURAVE NGA TARIFAT</v>
      </c>
      <c r="J18" s="939"/>
      <c r="K18" s="939"/>
      <c r="L18" s="939"/>
      <c r="M18" s="939"/>
      <c r="N18" s="939"/>
      <c r="O18" s="940"/>
    </row>
    <row r="19" spans="1:15" ht="12.75" x14ac:dyDescent="0.2">
      <c r="A19" s="125"/>
      <c r="B19" s="210"/>
      <c r="C19" s="126"/>
      <c r="D19" s="126"/>
      <c r="E19" s="10"/>
      <c r="F19" s="10"/>
      <c r="G19" s="133"/>
      <c r="H19" s="10"/>
      <c r="I19" s="137" t="str">
        <f>'(G1) Fjalori'!A388</f>
        <v>VLERËSIM I ARDHURAVE NGA TARIFAT</v>
      </c>
      <c r="J19" s="35">
        <f t="shared" ref="J19:O19" si="2">J73+J112+J151+J190+J228+J266</f>
        <v>1608</v>
      </c>
      <c r="K19" s="35">
        <f t="shared" si="2"/>
        <v>274</v>
      </c>
      <c r="L19" s="34">
        <f t="shared" si="2"/>
        <v>1588</v>
      </c>
      <c r="M19" s="129">
        <f t="shared" si="2"/>
        <v>1975</v>
      </c>
      <c r="N19" s="129">
        <f t="shared" si="2"/>
        <v>1233</v>
      </c>
      <c r="O19" s="129">
        <f t="shared" si="2"/>
        <v>1543</v>
      </c>
    </row>
    <row r="20" spans="1:15" ht="12.75" x14ac:dyDescent="0.2">
      <c r="A20" s="944" t="str">
        <f>A15</f>
        <v>SHPENZIME TË PRITSHME</v>
      </c>
      <c r="B20" s="945"/>
      <c r="C20" s="945"/>
      <c r="D20" s="945"/>
      <c r="E20" s="945"/>
      <c r="F20" s="945"/>
      <c r="G20" s="946"/>
      <c r="H20" s="10"/>
    </row>
    <row r="21" spans="1:15" ht="12.75" customHeight="1" x14ac:dyDescent="0.2">
      <c r="A21" s="938" t="str">
        <f>'(G1) Fjalori'!A382</f>
        <v>KOSTO DIREKTE PËR PROJEKTET DHE SHPENZIMET KAPITALE</v>
      </c>
      <c r="B21" s="939"/>
      <c r="C21" s="939"/>
      <c r="D21" s="939"/>
      <c r="E21" s="939"/>
      <c r="F21" s="939"/>
      <c r="G21" s="940"/>
      <c r="H21" s="31"/>
    </row>
    <row r="22" spans="1:15" ht="12.75" customHeight="1" x14ac:dyDescent="0.2">
      <c r="A22" s="124" t="str">
        <f>'(G1) Fjalori'!A360</f>
        <v>Pagat</v>
      </c>
      <c r="B22" s="941">
        <f>'(G1) Fjalori'!C360</f>
        <v>600</v>
      </c>
      <c r="C22" s="942"/>
      <c r="D22" s="943"/>
      <c r="E22" s="305">
        <f t="shared" ref="E22:G33" si="3">E76+E115+E154+E193+E231+E269</f>
        <v>0</v>
      </c>
      <c r="F22" s="305">
        <f t="shared" si="3"/>
        <v>0</v>
      </c>
      <c r="G22" s="305">
        <f t="shared" si="3"/>
        <v>0</v>
      </c>
      <c r="H22" s="31"/>
      <c r="I22" s="938" t="str">
        <f>'(G1) Fjalori'!A389</f>
        <v>VLERËSIMI I TË ARDHURAVE ME DESTINACION</v>
      </c>
      <c r="J22" s="939"/>
      <c r="K22" s="939"/>
      <c r="L22" s="939"/>
      <c r="M22" s="939"/>
      <c r="N22" s="939"/>
      <c r="O22" s="940"/>
    </row>
    <row r="23" spans="1:15" ht="12.75" customHeight="1" x14ac:dyDescent="0.2">
      <c r="A23" s="124" t="str">
        <f>'(G1) Fjalori'!A361</f>
        <v>Sigurimet Shoqërore</v>
      </c>
      <c r="B23" s="941">
        <f>'(G1) Fjalori'!C361</f>
        <v>601</v>
      </c>
      <c r="C23" s="942"/>
      <c r="D23" s="943"/>
      <c r="E23" s="305">
        <f t="shared" si="3"/>
        <v>0</v>
      </c>
      <c r="F23" s="305">
        <f t="shared" si="3"/>
        <v>0</v>
      </c>
      <c r="G23" s="305">
        <f t="shared" si="3"/>
        <v>0</v>
      </c>
      <c r="H23" s="31"/>
      <c r="I23" s="252" t="str">
        <f>'(G1) Fjalori'!A390</f>
        <v>Transferta e kushtëzuar</v>
      </c>
      <c r="J23" s="956"/>
      <c r="K23" s="953"/>
      <c r="L23" s="957"/>
      <c r="M23" s="305">
        <f t="shared" ref="M23:O27" si="4">M76+M115+M154+M193+M231+M269</f>
        <v>0</v>
      </c>
      <c r="N23" s="305">
        <f t="shared" si="4"/>
        <v>0</v>
      </c>
      <c r="O23" s="305">
        <f t="shared" si="4"/>
        <v>0</v>
      </c>
    </row>
    <row r="24" spans="1:15" ht="12.75" customHeight="1" x14ac:dyDescent="0.2">
      <c r="A24" s="124" t="str">
        <f>'(G1) Fjalori'!A362</f>
        <v>Mallra dhe shërbime</v>
      </c>
      <c r="B24" s="941">
        <f>'(G1) Fjalori'!C362</f>
        <v>602</v>
      </c>
      <c r="C24" s="942"/>
      <c r="D24" s="943"/>
      <c r="E24" s="305">
        <f t="shared" si="3"/>
        <v>0</v>
      </c>
      <c r="F24" s="305">
        <f t="shared" si="3"/>
        <v>0</v>
      </c>
      <c r="G24" s="305">
        <f t="shared" si="3"/>
        <v>0</v>
      </c>
      <c r="H24" s="53"/>
      <c r="I24" s="252" t="str">
        <f>'(G1) Fjalori'!A391</f>
        <v>Trasferta Specifike</v>
      </c>
      <c r="J24" s="958"/>
      <c r="K24" s="959"/>
      <c r="L24" s="960"/>
      <c r="M24" s="305">
        <f t="shared" si="4"/>
        <v>0</v>
      </c>
      <c r="N24" s="305">
        <f t="shared" si="4"/>
        <v>0</v>
      </c>
      <c r="O24" s="305">
        <f t="shared" si="4"/>
        <v>0</v>
      </c>
    </row>
    <row r="25" spans="1:15" ht="12.75" customHeight="1" x14ac:dyDescent="0.2">
      <c r="A25" s="124" t="str">
        <f>'(G1) Fjalori'!A363</f>
        <v>Subvencione</v>
      </c>
      <c r="B25" s="941">
        <f>'(G1) Fjalori'!C363</f>
        <v>603</v>
      </c>
      <c r="C25" s="942"/>
      <c r="D25" s="943"/>
      <c r="E25" s="305">
        <f t="shared" si="3"/>
        <v>0</v>
      </c>
      <c r="F25" s="305">
        <f t="shared" si="3"/>
        <v>0</v>
      </c>
      <c r="G25" s="305">
        <f t="shared" si="3"/>
        <v>0</v>
      </c>
      <c r="H25" s="8"/>
      <c r="I25" s="252" t="str">
        <f>'(G1) Fjalori'!A392</f>
        <v>Trashëgimi me destinacion</v>
      </c>
      <c r="J25" s="958"/>
      <c r="K25" s="959"/>
      <c r="L25" s="960"/>
      <c r="M25" s="302">
        <f t="shared" si="4"/>
        <v>0</v>
      </c>
      <c r="N25" s="548">
        <f t="shared" si="4"/>
        <v>0</v>
      </c>
      <c r="O25" s="548">
        <f t="shared" si="4"/>
        <v>0</v>
      </c>
    </row>
    <row r="26" spans="1:15" ht="12.75" x14ac:dyDescent="0.2">
      <c r="A26" s="124" t="str">
        <f>'(G1) Fjalori'!A364</f>
        <v>Të tjera transferta korrente të brendshme</v>
      </c>
      <c r="B26" s="941">
        <f>'(G1) Fjalori'!C364</f>
        <v>604</v>
      </c>
      <c r="C26" s="942"/>
      <c r="D26" s="943"/>
      <c r="E26" s="305">
        <f t="shared" si="3"/>
        <v>0</v>
      </c>
      <c r="F26" s="305">
        <f t="shared" si="3"/>
        <v>0</v>
      </c>
      <c r="G26" s="305">
        <f t="shared" si="3"/>
        <v>0</v>
      </c>
      <c r="H26" s="53"/>
      <c r="I26" s="252" t="str">
        <f>'(G1) Fjalori'!A393</f>
        <v>Burime të tjera (përfshirë gjobat)</v>
      </c>
      <c r="J26" s="961"/>
      <c r="K26" s="962"/>
      <c r="L26" s="963"/>
      <c r="M26" s="305">
        <f t="shared" si="4"/>
        <v>0</v>
      </c>
      <c r="N26" s="305">
        <f t="shared" si="4"/>
        <v>0</v>
      </c>
      <c r="O26" s="305">
        <f t="shared" si="4"/>
        <v>0</v>
      </c>
    </row>
    <row r="27" spans="1:15" ht="12.75" x14ac:dyDescent="0.2">
      <c r="A27" s="124" t="str">
        <f>'(G1) Fjalori'!A365</f>
        <v>Transferta korrente të huaja</v>
      </c>
      <c r="B27" s="941">
        <f>'(G1) Fjalori'!C365</f>
        <v>605</v>
      </c>
      <c r="C27" s="942"/>
      <c r="D27" s="943"/>
      <c r="E27" s="305">
        <f t="shared" si="3"/>
        <v>0</v>
      </c>
      <c r="F27" s="305">
        <f t="shared" si="3"/>
        <v>0</v>
      </c>
      <c r="G27" s="305">
        <f t="shared" si="3"/>
        <v>0</v>
      </c>
      <c r="H27" s="53"/>
      <c r="I27" s="252" t="str">
        <f>'(G1) Fjalori'!A394</f>
        <v>VLERËSIMI I TË ARDHURAVE ME DESTINACION</v>
      </c>
      <c r="J27" s="34">
        <f>J80+J119+J158+J197+J235+J273</f>
        <v>0</v>
      </c>
      <c r="K27" s="34">
        <f>K80+K119+K158+K197+K235+K273</f>
        <v>0</v>
      </c>
      <c r="L27" s="34">
        <f>L80+L119+L158+L197+L235+L273</f>
        <v>153400</v>
      </c>
      <c r="M27" s="129">
        <f t="shared" si="4"/>
        <v>0</v>
      </c>
      <c r="N27" s="129">
        <f t="shared" si="4"/>
        <v>0</v>
      </c>
      <c r="O27" s="129">
        <f t="shared" si="4"/>
        <v>0</v>
      </c>
    </row>
    <row r="28" spans="1:15" ht="12.75" x14ac:dyDescent="0.2">
      <c r="A28" s="124" t="str">
        <f>'(G1) Fjalori'!A366</f>
        <v>Transferta për Buxhetet Familiare dhe Individët</v>
      </c>
      <c r="B28" s="941">
        <f>'(G1) Fjalori'!C366</f>
        <v>606</v>
      </c>
      <c r="C28" s="942"/>
      <c r="D28" s="943"/>
      <c r="E28" s="305">
        <f t="shared" si="3"/>
        <v>0</v>
      </c>
      <c r="F28" s="305">
        <f t="shared" si="3"/>
        <v>0</v>
      </c>
      <c r="G28" s="305">
        <f t="shared" si="3"/>
        <v>0</v>
      </c>
      <c r="H28" s="53"/>
    </row>
    <row r="29" spans="1:15" ht="12.75" x14ac:dyDescent="0.2">
      <c r="A29" s="124" t="str">
        <f>'(G1) Fjalori'!A367</f>
        <v>Shpenzimet kapitale</v>
      </c>
      <c r="B29" s="941" t="str">
        <f>'(G1) Fjalori'!C367</f>
        <v>230 / 231</v>
      </c>
      <c r="C29" s="942"/>
      <c r="D29" s="943"/>
      <c r="E29" s="305">
        <f t="shared" si="3"/>
        <v>3000</v>
      </c>
      <c r="F29" s="305">
        <f t="shared" si="3"/>
        <v>16258</v>
      </c>
      <c r="G29" s="305">
        <f t="shared" si="3"/>
        <v>36500</v>
      </c>
      <c r="H29" s="53"/>
      <c r="I29" s="137" t="str">
        <f>'(G1) Fjalori'!A395</f>
        <v xml:space="preserve">TË ARDHURAT E PRITSHME </v>
      </c>
      <c r="J29" s="34">
        <f t="shared" ref="J29:O29" si="5">J82+J121+J160+J199+J237+J275</f>
        <v>1608</v>
      </c>
      <c r="K29" s="34">
        <f t="shared" si="5"/>
        <v>274</v>
      </c>
      <c r="L29" s="34">
        <f t="shared" si="5"/>
        <v>154988</v>
      </c>
      <c r="M29" s="129">
        <f t="shared" si="5"/>
        <v>1975</v>
      </c>
      <c r="N29" s="129">
        <f t="shared" si="5"/>
        <v>1233</v>
      </c>
      <c r="O29" s="129">
        <f t="shared" si="5"/>
        <v>1543</v>
      </c>
    </row>
    <row r="30" spans="1:15" ht="12.75" x14ac:dyDescent="0.2">
      <c r="A30" s="124" t="str">
        <f>'(G1) Fjalori'!A368</f>
        <v>Rezerva</v>
      </c>
      <c r="B30" s="941">
        <f>'(G1) Fjalori'!C368</f>
        <v>609</v>
      </c>
      <c r="C30" s="942"/>
      <c r="D30" s="943"/>
      <c r="E30" s="305">
        <f t="shared" si="3"/>
        <v>0</v>
      </c>
      <c r="F30" s="305">
        <f t="shared" si="3"/>
        <v>0</v>
      </c>
      <c r="G30" s="305">
        <f t="shared" si="3"/>
        <v>0</v>
      </c>
      <c r="H30" s="53"/>
    </row>
    <row r="31" spans="1:15" ht="12.75" x14ac:dyDescent="0.2">
      <c r="A31" s="124" t="str">
        <f>'(G1) Fjalori'!A369</f>
        <v>Interesa per kredi direkte ose bono</v>
      </c>
      <c r="B31" s="941">
        <f>'(G1) Fjalori'!C369</f>
        <v>650</v>
      </c>
      <c r="C31" s="942"/>
      <c r="D31" s="943"/>
      <c r="E31" s="305">
        <f t="shared" si="3"/>
        <v>0</v>
      </c>
      <c r="F31" s="305">
        <f t="shared" si="3"/>
        <v>0</v>
      </c>
      <c r="G31" s="305">
        <f t="shared" si="3"/>
        <v>0</v>
      </c>
      <c r="H31" s="53"/>
    </row>
    <row r="32" spans="1:15" ht="12.75" customHeight="1" x14ac:dyDescent="0.2">
      <c r="A32" s="124" t="str">
        <f>'(G1) Fjalori'!A370</f>
        <v>Të tjera</v>
      </c>
      <c r="B32" s="941" t="str">
        <f>'(G1) Fjalori'!C370</f>
        <v>69 / ?</v>
      </c>
      <c r="C32" s="942"/>
      <c r="D32" s="943"/>
      <c r="E32" s="305">
        <f t="shared" si="3"/>
        <v>0</v>
      </c>
      <c r="F32" s="305">
        <f t="shared" si="3"/>
        <v>0</v>
      </c>
      <c r="G32" s="305">
        <f t="shared" si="3"/>
        <v>0</v>
      </c>
      <c r="H32" s="53"/>
      <c r="I32" s="947" t="str">
        <f>'(G1) Fjalori'!A415</f>
        <v>SHUMA E KËRKUAR NETO</v>
      </c>
      <c r="J32" s="948"/>
      <c r="K32" s="948"/>
      <c r="L32" s="948"/>
      <c r="M32" s="948"/>
      <c r="N32" s="948"/>
      <c r="O32" s="949"/>
    </row>
    <row r="33" spans="1:15" ht="12.75" customHeight="1" x14ac:dyDescent="0.2">
      <c r="A33" s="306" t="str">
        <f>A21</f>
        <v>KOSTO DIREKTE PËR PROJEKTET DHE SHPENZIMET KAPITALE</v>
      </c>
      <c r="B33" s="941"/>
      <c r="C33" s="942"/>
      <c r="D33" s="943"/>
      <c r="E33" s="129">
        <f t="shared" si="3"/>
        <v>3000</v>
      </c>
      <c r="F33" s="129">
        <f t="shared" si="3"/>
        <v>16258</v>
      </c>
      <c r="G33" s="129">
        <f t="shared" si="3"/>
        <v>36500</v>
      </c>
      <c r="H33" s="53"/>
      <c r="I33" s="950"/>
      <c r="J33" s="951"/>
      <c r="K33" s="951"/>
      <c r="L33" s="951"/>
      <c r="M33" s="951"/>
      <c r="N33" s="951"/>
      <c r="O33" s="952"/>
    </row>
    <row r="34" spans="1:15" ht="12.75" x14ac:dyDescent="0.2">
      <c r="A34" s="938" t="str">
        <f>'(G1) Fjalori'!A383</f>
        <v>SHPENZIME KORRENTE</v>
      </c>
      <c r="B34" s="939"/>
      <c r="C34" s="939"/>
      <c r="D34" s="939"/>
      <c r="E34" s="939"/>
      <c r="F34" s="939"/>
      <c r="G34" s="940"/>
      <c r="H34" s="53"/>
      <c r="I34" s="17" t="str">
        <f>I32</f>
        <v>SHUMA E KËRKUAR NETO</v>
      </c>
      <c r="J34" s="18">
        <f t="shared" ref="J34:O34" si="6">J88+J127+J166+J205+J243+J281</f>
        <v>17342</v>
      </c>
      <c r="K34" s="18">
        <f t="shared" si="6"/>
        <v>17616</v>
      </c>
      <c r="L34" s="18">
        <f t="shared" si="6"/>
        <v>20117</v>
      </c>
      <c r="M34" s="18">
        <f t="shared" si="6"/>
        <v>24530</v>
      </c>
      <c r="N34" s="18">
        <f t="shared" si="6"/>
        <v>37543</v>
      </c>
      <c r="O34" s="18">
        <f t="shared" si="6"/>
        <v>57613</v>
      </c>
    </row>
    <row r="35" spans="1:15" ht="12.75" x14ac:dyDescent="0.2">
      <c r="A35" s="124" t="str">
        <f>A22</f>
        <v>Pagat</v>
      </c>
      <c r="B35" s="941">
        <f>B22</f>
        <v>600</v>
      </c>
      <c r="C35" s="942"/>
      <c r="D35" s="943"/>
      <c r="E35" s="305">
        <f t="shared" ref="E35:G46" si="7">E89+E128+E167+E206+E244+E282</f>
        <v>16197</v>
      </c>
      <c r="F35" s="305">
        <f t="shared" si="7"/>
        <v>16262</v>
      </c>
      <c r="G35" s="305">
        <f t="shared" si="7"/>
        <v>16327</v>
      </c>
      <c r="H35" s="53"/>
      <c r="I35" s="53"/>
      <c r="J35" s="53"/>
      <c r="K35" s="53"/>
      <c r="L35" s="14"/>
      <c r="M35" s="54"/>
    </row>
    <row r="36" spans="1:15" ht="12.75" customHeight="1" x14ac:dyDescent="0.2">
      <c r="A36" s="124" t="str">
        <f t="shared" ref="A36:A45" si="8">A23</f>
        <v>Sigurimet Shoqërore</v>
      </c>
      <c r="B36" s="941">
        <f t="shared" ref="B36:B45" si="9">B23</f>
        <v>601</v>
      </c>
      <c r="C36" s="942"/>
      <c r="D36" s="943"/>
      <c r="E36" s="305">
        <f t="shared" si="7"/>
        <v>2704</v>
      </c>
      <c r="F36" s="305">
        <f t="shared" si="7"/>
        <v>2716</v>
      </c>
      <c r="G36" s="305">
        <f t="shared" si="7"/>
        <v>2726</v>
      </c>
      <c r="H36" s="53"/>
    </row>
    <row r="37" spans="1:15" ht="12.75" x14ac:dyDescent="0.2">
      <c r="A37" s="124" t="str">
        <f t="shared" si="8"/>
        <v>Mallra dhe shërbime</v>
      </c>
      <c r="B37" s="941">
        <f t="shared" si="9"/>
        <v>602</v>
      </c>
      <c r="C37" s="942"/>
      <c r="D37" s="943"/>
      <c r="E37" s="305">
        <f t="shared" si="7"/>
        <v>4119</v>
      </c>
      <c r="F37" s="305">
        <f t="shared" si="7"/>
        <v>3052</v>
      </c>
      <c r="G37" s="305">
        <f t="shared" si="7"/>
        <v>3113</v>
      </c>
      <c r="H37" s="53"/>
      <c r="I37" s="124" t="str">
        <f>'(G1) Fjalori'!A413</f>
        <v>Angazhimet</v>
      </c>
      <c r="J37" s="992" t="str">
        <f>'(G1) Fjalori'!A454</f>
        <v>Vlera Totale për Aktivitet</v>
      </c>
      <c r="K37" s="993"/>
      <c r="L37" s="994"/>
      <c r="M37" s="129">
        <f t="shared" ref="M37:O40" si="10">M91+M130+M169+M208+M246+M284</f>
        <v>0</v>
      </c>
      <c r="N37" s="129">
        <f t="shared" si="10"/>
        <v>0</v>
      </c>
      <c r="O37" s="129">
        <f t="shared" si="10"/>
        <v>0</v>
      </c>
    </row>
    <row r="38" spans="1:15" ht="12.75" x14ac:dyDescent="0.2">
      <c r="A38" s="124" t="str">
        <f t="shared" si="8"/>
        <v>Subvencione</v>
      </c>
      <c r="B38" s="941">
        <f t="shared" si="9"/>
        <v>603</v>
      </c>
      <c r="C38" s="942"/>
      <c r="D38" s="943"/>
      <c r="E38" s="305">
        <f t="shared" si="7"/>
        <v>0</v>
      </c>
      <c r="F38" s="305">
        <f t="shared" si="7"/>
        <v>0</v>
      </c>
      <c r="G38" s="305">
        <f t="shared" si="7"/>
        <v>0</v>
      </c>
      <c r="H38" s="53"/>
      <c r="I38" s="318" t="str">
        <f>'(G1) Fjalori'!A456</f>
        <v>Qëllime</v>
      </c>
      <c r="J38" s="319" t="str">
        <f>A29</f>
        <v>Shpenzimet kapitale</v>
      </c>
      <c r="K38" s="316"/>
      <c r="L38" s="317"/>
      <c r="M38" s="129">
        <f t="shared" si="10"/>
        <v>0</v>
      </c>
      <c r="N38" s="129">
        <f t="shared" si="10"/>
        <v>0</v>
      </c>
      <c r="O38" s="129">
        <f t="shared" si="10"/>
        <v>0</v>
      </c>
    </row>
    <row r="39" spans="1:15" ht="12.75" x14ac:dyDescent="0.2">
      <c r="A39" s="124" t="str">
        <f t="shared" si="8"/>
        <v>Të tjera transferta korrente të brendshme</v>
      </c>
      <c r="B39" s="941">
        <f t="shared" si="9"/>
        <v>604</v>
      </c>
      <c r="C39" s="942"/>
      <c r="D39" s="943"/>
      <c r="E39" s="305">
        <f t="shared" si="7"/>
        <v>0</v>
      </c>
      <c r="F39" s="305">
        <f t="shared" si="7"/>
        <v>0</v>
      </c>
      <c r="G39" s="305">
        <f t="shared" si="7"/>
        <v>0</v>
      </c>
      <c r="H39" s="53"/>
      <c r="I39" s="315"/>
      <c r="J39" s="319" t="str">
        <f>A24</f>
        <v>Mallra dhe shërbime</v>
      </c>
      <c r="K39" s="316"/>
      <c r="L39" s="317"/>
      <c r="M39" s="129">
        <f t="shared" si="10"/>
        <v>0</v>
      </c>
      <c r="N39" s="129">
        <f t="shared" si="10"/>
        <v>0</v>
      </c>
      <c r="O39" s="129">
        <f t="shared" si="10"/>
        <v>0</v>
      </c>
    </row>
    <row r="40" spans="1:15" ht="12.75" x14ac:dyDescent="0.2">
      <c r="A40" s="124" t="str">
        <f t="shared" si="8"/>
        <v>Transferta korrente të huaja</v>
      </c>
      <c r="B40" s="941">
        <f t="shared" si="9"/>
        <v>605</v>
      </c>
      <c r="C40" s="942"/>
      <c r="D40" s="943"/>
      <c r="E40" s="305">
        <f t="shared" si="7"/>
        <v>0</v>
      </c>
      <c r="F40" s="305">
        <f t="shared" si="7"/>
        <v>0</v>
      </c>
      <c r="G40" s="305">
        <f t="shared" si="7"/>
        <v>0</v>
      </c>
      <c r="H40" s="53"/>
      <c r="I40" s="315"/>
      <c r="J40" s="319" t="str">
        <f>'(G1) Fjalori'!A455</f>
        <v>Qëllime të mëtejshme</v>
      </c>
      <c r="K40" s="316"/>
      <c r="L40" s="317"/>
      <c r="M40" s="129">
        <f t="shared" si="10"/>
        <v>0</v>
      </c>
      <c r="N40" s="129">
        <f t="shared" si="10"/>
        <v>0</v>
      </c>
      <c r="O40" s="129">
        <f t="shared" si="10"/>
        <v>0</v>
      </c>
    </row>
    <row r="41" spans="1:15" ht="12.75" x14ac:dyDescent="0.2">
      <c r="A41" s="124" t="str">
        <f t="shared" si="8"/>
        <v>Transferta për Buxhetet Familiare dhe Individët</v>
      </c>
      <c r="B41" s="941">
        <f t="shared" si="9"/>
        <v>606</v>
      </c>
      <c r="C41" s="942"/>
      <c r="D41" s="943"/>
      <c r="E41" s="305">
        <f t="shared" si="7"/>
        <v>485</v>
      </c>
      <c r="F41" s="305">
        <f t="shared" si="7"/>
        <v>488</v>
      </c>
      <c r="G41" s="305">
        <f t="shared" si="7"/>
        <v>490</v>
      </c>
      <c r="H41" s="53"/>
      <c r="I41" s="315"/>
      <c r="J41" s="998"/>
      <c r="K41" s="998"/>
      <c r="L41" s="998"/>
      <c r="M41" s="344" t="str">
        <f>IF(SUM(M38:M40)=M37,"OK","STOP")</f>
        <v>OK</v>
      </c>
      <c r="N41" s="344" t="str">
        <f>IF(SUM(N38:N40)=N37,"OK","STOP")</f>
        <v>OK</v>
      </c>
      <c r="O41" s="344" t="str">
        <f>IF(SUM(O38:O40)=O37,"OK","STOP")</f>
        <v>OK</v>
      </c>
    </row>
    <row r="42" spans="1:15" ht="12.75" x14ac:dyDescent="0.2">
      <c r="A42" s="648" t="str">
        <f t="shared" si="8"/>
        <v>Shpenzimet kapitale</v>
      </c>
      <c r="B42" s="968" t="str">
        <f t="shared" si="9"/>
        <v>230 / 231</v>
      </c>
      <c r="C42" s="969"/>
      <c r="D42" s="970"/>
      <c r="E42" s="305">
        <f t="shared" si="7"/>
        <v>0</v>
      </c>
      <c r="F42" s="305">
        <f t="shared" si="7"/>
        <v>0</v>
      </c>
      <c r="G42" s="305">
        <f t="shared" si="7"/>
        <v>0</v>
      </c>
      <c r="H42" s="53"/>
    </row>
    <row r="43" spans="1:15" ht="12.75" x14ac:dyDescent="0.2">
      <c r="A43" s="124" t="str">
        <f t="shared" si="8"/>
        <v>Rezerva</v>
      </c>
      <c r="B43" s="941">
        <f t="shared" si="9"/>
        <v>609</v>
      </c>
      <c r="C43" s="942"/>
      <c r="D43" s="943"/>
      <c r="E43" s="305">
        <f t="shared" si="7"/>
        <v>0</v>
      </c>
      <c r="F43" s="305">
        <f t="shared" si="7"/>
        <v>0</v>
      </c>
      <c r="G43" s="305">
        <f t="shared" si="7"/>
        <v>0</v>
      </c>
      <c r="H43" s="53"/>
      <c r="I43" s="142" t="str">
        <f>'(G1) Fjalori'!A416</f>
        <v>Shpjegimet teknike</v>
      </c>
      <c r="J43" s="983"/>
      <c r="K43" s="984"/>
      <c r="L43" s="984"/>
      <c r="M43" s="984"/>
      <c r="N43" s="984"/>
      <c r="O43" s="985"/>
    </row>
    <row r="44" spans="1:15" ht="12.75" x14ac:dyDescent="0.2">
      <c r="A44" s="124" t="str">
        <f t="shared" si="8"/>
        <v>Interesa per kredi direkte ose bono</v>
      </c>
      <c r="B44" s="971">
        <f t="shared" si="9"/>
        <v>650</v>
      </c>
      <c r="C44" s="972"/>
      <c r="D44" s="973"/>
      <c r="E44" s="305">
        <f t="shared" si="7"/>
        <v>0</v>
      </c>
      <c r="F44" s="305">
        <f t="shared" si="7"/>
        <v>0</v>
      </c>
      <c r="G44" s="305">
        <f t="shared" si="7"/>
        <v>0</v>
      </c>
      <c r="H44" s="53"/>
      <c r="J44" s="986"/>
      <c r="K44" s="987"/>
      <c r="L44" s="987"/>
      <c r="M44" s="987"/>
      <c r="N44" s="987"/>
      <c r="O44" s="988"/>
    </row>
    <row r="45" spans="1:15" ht="12.75" customHeight="1" x14ac:dyDescent="0.2">
      <c r="A45" s="252" t="str">
        <f t="shared" si="8"/>
        <v>Të tjera</v>
      </c>
      <c r="B45" s="941" t="str">
        <f t="shared" si="9"/>
        <v>69 / ?</v>
      </c>
      <c r="C45" s="942"/>
      <c r="D45" s="309" t="str">
        <f>IF(OR(E45&lt;0,F45&lt;0,G45&lt;0),"STOP","OK!")</f>
        <v>OK!</v>
      </c>
      <c r="E45" s="308">
        <f t="shared" si="7"/>
        <v>0</v>
      </c>
      <c r="F45" s="130">
        <f t="shared" si="7"/>
        <v>0</v>
      </c>
      <c r="G45" s="130">
        <f t="shared" si="7"/>
        <v>0</v>
      </c>
      <c r="H45" s="53"/>
      <c r="J45" s="986"/>
      <c r="K45" s="987"/>
      <c r="L45" s="987"/>
      <c r="M45" s="987"/>
      <c r="N45" s="987"/>
      <c r="O45" s="988"/>
    </row>
    <row r="46" spans="1:15" ht="12.75" customHeight="1" x14ac:dyDescent="0.2">
      <c r="A46" s="124" t="str">
        <f>A34</f>
        <v>SHPENZIME KORRENTE</v>
      </c>
      <c r="B46" s="974"/>
      <c r="C46" s="975"/>
      <c r="D46" s="976"/>
      <c r="E46" s="129">
        <f t="shared" si="7"/>
        <v>23505</v>
      </c>
      <c r="F46" s="129">
        <f t="shared" si="7"/>
        <v>22518</v>
      </c>
      <c r="G46" s="129">
        <f t="shared" si="7"/>
        <v>22656</v>
      </c>
      <c r="H46" s="53"/>
      <c r="J46" s="986"/>
      <c r="K46" s="987"/>
      <c r="L46" s="987"/>
      <c r="M46" s="987"/>
      <c r="N46" s="987"/>
      <c r="O46" s="988"/>
    </row>
    <row r="47" spans="1:15" ht="12.75" customHeight="1" x14ac:dyDescent="0.2">
      <c r="A47" s="125"/>
      <c r="B47" s="210"/>
      <c r="C47" s="126"/>
      <c r="D47" s="126"/>
      <c r="E47" s="10"/>
      <c r="F47" s="10"/>
      <c r="G47" s="133"/>
      <c r="H47" s="53"/>
      <c r="J47" s="986"/>
      <c r="K47" s="987"/>
      <c r="L47" s="987"/>
      <c r="M47" s="987"/>
      <c r="N47" s="987"/>
      <c r="O47" s="988"/>
    </row>
    <row r="48" spans="1:15" ht="12.75" customHeight="1" x14ac:dyDescent="0.2">
      <c r="A48" s="137" t="str">
        <f>A18</f>
        <v>SHPENZIME TË PRITSHME</v>
      </c>
      <c r="B48" s="34">
        <f t="shared" ref="B48:G48" si="11">B102+B141+B180+B219+B257+B295</f>
        <v>18950</v>
      </c>
      <c r="C48" s="34">
        <f t="shared" si="11"/>
        <v>17890</v>
      </c>
      <c r="D48" s="34">
        <f t="shared" si="11"/>
        <v>175105</v>
      </c>
      <c r="E48" s="129">
        <f t="shared" si="11"/>
        <v>26505</v>
      </c>
      <c r="F48" s="129">
        <f t="shared" si="11"/>
        <v>38776</v>
      </c>
      <c r="G48" s="129">
        <f t="shared" si="11"/>
        <v>59156</v>
      </c>
      <c r="H48" s="53"/>
      <c r="J48" s="989"/>
      <c r="K48" s="990"/>
      <c r="L48" s="990"/>
      <c r="M48" s="990"/>
      <c r="N48" s="990"/>
      <c r="O48" s="991"/>
    </row>
    <row r="49" spans="1:15" ht="12.75" x14ac:dyDescent="0.2">
      <c r="H49" s="53"/>
    </row>
    <row r="50" spans="1:15" ht="23.25" customHeight="1" x14ac:dyDescent="0.25">
      <c r="A50" s="933" t="str">
        <f>'(G1) Fjalori'!A396</f>
        <v>PËRPUTHSHMËRIA ME TAVANET</v>
      </c>
      <c r="B50" s="934"/>
      <c r="C50" s="935"/>
      <c r="D50" s="935"/>
      <c r="E50" s="935"/>
      <c r="F50" s="935"/>
      <c r="G50" s="935"/>
      <c r="H50" s="935"/>
      <c r="I50" s="935"/>
      <c r="J50" s="935"/>
      <c r="K50" s="935"/>
      <c r="L50" s="935"/>
      <c r="M50" s="935"/>
      <c r="N50" s="935"/>
      <c r="O50" s="936"/>
    </row>
    <row r="51" spans="1:15" s="27" customFormat="1" ht="26.25" customHeight="1" x14ac:dyDescent="0.25">
      <c r="A51" s="134"/>
      <c r="B51" s="127"/>
      <c r="C51" s="127"/>
      <c r="D51" s="26"/>
      <c r="E51" s="26"/>
      <c r="F51" s="26"/>
      <c r="G51" s="26"/>
      <c r="H51" s="26"/>
      <c r="I51" s="26"/>
      <c r="J51" s="26"/>
      <c r="K51" s="26"/>
      <c r="L51" s="26"/>
      <c r="M51" s="251">
        <f>M70</f>
        <v>2022</v>
      </c>
      <c r="N51" s="251">
        <f t="shared" ref="N51:O51" si="12">N70</f>
        <v>2023</v>
      </c>
      <c r="O51" s="251">
        <f t="shared" si="12"/>
        <v>2024</v>
      </c>
    </row>
    <row r="52" spans="1:15" ht="12.75" x14ac:dyDescent="0.2">
      <c r="A52" s="977" t="str">
        <f>'(G1) Fjalori'!A397</f>
        <v>Tavani i përgjithshëm</v>
      </c>
      <c r="B52" s="978"/>
      <c r="C52" s="978"/>
      <c r="D52" s="978"/>
      <c r="E52" s="978"/>
      <c r="F52" s="978"/>
      <c r="G52" s="978"/>
      <c r="H52" s="978"/>
      <c r="I52" s="978"/>
      <c r="J52" s="978"/>
      <c r="K52" s="978"/>
      <c r="L52" s="979"/>
      <c r="M52" s="138">
        <f>VLOOKUP($A14,'(D1) Tavanet buxhetore'!$A$7:$R$473,7,FALSE)</f>
        <v>26505</v>
      </c>
      <c r="N52" s="138">
        <f>VLOOKUP($A14,'(D1) Tavanet buxhetore'!$A$7:$R$473,8,FALSE)</f>
        <v>38776</v>
      </c>
      <c r="O52" s="672">
        <f>VLOOKUP($A14,'(D1) Tavanet buxhetore'!$A$7:$R$473,9,FALSE)</f>
        <v>59156</v>
      </c>
    </row>
    <row r="53" spans="1:15" ht="12.75" x14ac:dyDescent="0.2">
      <c r="A53" s="980" t="str">
        <f>'(G1) Fjalori'!A398</f>
        <v>SHPENZIMET E PRITSHME</v>
      </c>
      <c r="B53" s="981"/>
      <c r="C53" s="981"/>
      <c r="D53" s="981"/>
      <c r="E53" s="981"/>
      <c r="F53" s="981"/>
      <c r="G53" s="981"/>
      <c r="H53" s="981"/>
      <c r="I53" s="981"/>
      <c r="J53" s="981"/>
      <c r="K53" s="981"/>
      <c r="L53" s="982"/>
      <c r="M53" s="139">
        <f>E18</f>
        <v>26505</v>
      </c>
      <c r="N53" s="139">
        <f t="shared" ref="N53:O53" si="13">F18</f>
        <v>38776</v>
      </c>
      <c r="O53" s="673">
        <f t="shared" si="13"/>
        <v>59156</v>
      </c>
    </row>
    <row r="54" spans="1:15" ht="12.75" x14ac:dyDescent="0.2">
      <c r="A54" s="996" t="str">
        <f>'(G1) Fjalori'!A399</f>
        <v>Diferenca mes tavaneve të përgjithshme (duhet të jetë &lt;0)</v>
      </c>
      <c r="B54" s="997"/>
      <c r="C54" s="997"/>
      <c r="D54" s="997"/>
      <c r="E54" s="997"/>
      <c r="F54" s="997"/>
      <c r="G54" s="997"/>
      <c r="H54" s="997"/>
      <c r="I54" s="997"/>
      <c r="J54" s="997"/>
      <c r="K54" s="997"/>
      <c r="L54" s="136" t="str">
        <f>IF(AND(M54&lt;0.4,N54&lt;0.4,O54&lt;0.4),"OK!","STOP!")</f>
        <v>OK!</v>
      </c>
      <c r="M54" s="140">
        <f>M53-M52</f>
        <v>0</v>
      </c>
      <c r="N54" s="140">
        <f t="shared" ref="N54:O54" si="14">N53-N52</f>
        <v>0</v>
      </c>
      <c r="O54" s="141">
        <f t="shared" si="14"/>
        <v>0</v>
      </c>
    </row>
    <row r="55" spans="1:15" ht="12.75" x14ac:dyDescent="0.2">
      <c r="A55" s="977" t="str">
        <f>'(G1) Fjalori'!A400</f>
        <v>Tavani i pagave dhe sigurimeve shoqërore</v>
      </c>
      <c r="B55" s="978"/>
      <c r="C55" s="978"/>
      <c r="D55" s="978"/>
      <c r="E55" s="978"/>
      <c r="F55" s="978"/>
      <c r="G55" s="978"/>
      <c r="H55" s="978"/>
      <c r="I55" s="978"/>
      <c r="J55" s="978"/>
      <c r="K55" s="978"/>
      <c r="L55" s="979"/>
      <c r="M55" s="138">
        <f>VLOOKUP($A14,'(D1) Tavanet buxhetore'!$A$7:$R$473,10,FALSE)</f>
        <v>18901</v>
      </c>
      <c r="N55" s="138">
        <f>VLOOKUP($A14,'(D1) Tavanet buxhetore'!$A$7:$R$473,11,FALSE)</f>
        <v>18978</v>
      </c>
      <c r="O55" s="672">
        <f>VLOOKUP($A14,'(D1) Tavanet buxhetore'!$A$7:$R$473,12,FALSE)</f>
        <v>19053</v>
      </c>
    </row>
    <row r="56" spans="1:15" ht="12.75" x14ac:dyDescent="0.2">
      <c r="A56" s="996" t="str">
        <f>'(G1) Fjalori'!A401</f>
        <v>Paga dhe sigurime shoqërore</v>
      </c>
      <c r="B56" s="997"/>
      <c r="C56" s="997"/>
      <c r="D56" s="997"/>
      <c r="E56" s="997"/>
      <c r="F56" s="997"/>
      <c r="G56" s="997"/>
      <c r="H56" s="997"/>
      <c r="I56" s="997"/>
      <c r="J56" s="997"/>
      <c r="K56" s="997"/>
      <c r="L56" s="999"/>
      <c r="M56" s="139">
        <f>E22+E35+E23+E36</f>
        <v>18901</v>
      </c>
      <c r="N56" s="139">
        <f t="shared" ref="N56:O56" si="15">F22+F35+F23+F36</f>
        <v>18978</v>
      </c>
      <c r="O56" s="673">
        <f t="shared" si="15"/>
        <v>19053</v>
      </c>
    </row>
    <row r="57" spans="1:15" ht="12.75" x14ac:dyDescent="0.2">
      <c r="A57" s="996" t="str">
        <f>'(G1) Fjalori'!A402</f>
        <v>Diferenca e tavaneve në paga dhe sigurime shoqërore (duhet të jetë &lt;0)</v>
      </c>
      <c r="B57" s="997"/>
      <c r="C57" s="997"/>
      <c r="D57" s="997"/>
      <c r="E57" s="997"/>
      <c r="F57" s="997"/>
      <c r="G57" s="997"/>
      <c r="H57" s="997"/>
      <c r="I57" s="997"/>
      <c r="J57" s="997"/>
      <c r="K57" s="997"/>
      <c r="L57" s="136" t="str">
        <f>IF(AND(M57&lt;0.4,N57&lt;0.4,O57&lt;0.4),"OK!","STOP!")</f>
        <v>OK!</v>
      </c>
      <c r="M57" s="140">
        <f>M56-M55</f>
        <v>0</v>
      </c>
      <c r="N57" s="140">
        <f t="shared" ref="N57:O57" si="16">N56-N55</f>
        <v>0</v>
      </c>
      <c r="O57" s="141">
        <f t="shared" si="16"/>
        <v>0</v>
      </c>
    </row>
    <row r="58" spans="1:15" s="27" customFormat="1" ht="12.75" x14ac:dyDescent="0.2">
      <c r="A58" s="977" t="str">
        <f>'(G1) Fjalori'!A403</f>
        <v>Tavani për shpenzime e tjera korrente</v>
      </c>
      <c r="B58" s="978"/>
      <c r="C58" s="978"/>
      <c r="D58" s="978"/>
      <c r="E58" s="978"/>
      <c r="F58" s="978"/>
      <c r="G58" s="978"/>
      <c r="H58" s="978"/>
      <c r="I58" s="978"/>
      <c r="J58" s="978"/>
      <c r="K58" s="978"/>
      <c r="L58" s="979"/>
      <c r="M58" s="138">
        <f>VLOOKUP($A14,'(D1) Tavanet buxhetore'!$A$7:$R$473,13,FALSE)</f>
        <v>4604</v>
      </c>
      <c r="N58" s="138">
        <f>VLOOKUP($A14,'(D1) Tavanet buxhetore'!$A$7:$R$473,14,FALSE)</f>
        <v>3540</v>
      </c>
      <c r="O58" s="672">
        <f>VLOOKUP($A14,'(D1) Tavanet buxhetore'!$A$7:$R$473,15,FALSE)</f>
        <v>3603</v>
      </c>
    </row>
    <row r="59" spans="1:15" s="27" customFormat="1" ht="12.75" x14ac:dyDescent="0.2">
      <c r="A59" s="996" t="str">
        <f>'(G1) Fjalori'!A404</f>
        <v>Konsumi (përjashtuar paga dhe sigurimet shoqërore)</v>
      </c>
      <c r="B59" s="997"/>
      <c r="C59" s="997"/>
      <c r="D59" s="997"/>
      <c r="E59" s="997"/>
      <c r="F59" s="997"/>
      <c r="G59" s="997"/>
      <c r="H59" s="997"/>
      <c r="I59" s="997"/>
      <c r="J59" s="997"/>
      <c r="K59" s="997"/>
      <c r="L59" s="999"/>
      <c r="M59" s="139">
        <f>M53-M56-M62</f>
        <v>4604</v>
      </c>
      <c r="N59" s="139">
        <f>N53-N56-N62</f>
        <v>3540</v>
      </c>
      <c r="O59" s="673">
        <f>O53-O56-O62</f>
        <v>3603</v>
      </c>
    </row>
    <row r="60" spans="1:15" s="27" customFormat="1" ht="12.75" x14ac:dyDescent="0.2">
      <c r="A60" s="996" t="str">
        <f>'(G1) Fjalori'!A405</f>
        <v>Diferenca e tavaneve në konsum (duhet të jetë &lt;0)</v>
      </c>
      <c r="B60" s="997"/>
      <c r="C60" s="997"/>
      <c r="D60" s="997"/>
      <c r="E60" s="997"/>
      <c r="F60" s="997"/>
      <c r="G60" s="997"/>
      <c r="H60" s="997"/>
      <c r="I60" s="997"/>
      <c r="J60" s="997"/>
      <c r="K60" s="997"/>
      <c r="L60" s="136" t="str">
        <f>IF(AND(M60&lt;0.4,N60&lt;0.4,O60&lt;0.4),"OK!","STOP!")</f>
        <v>OK!</v>
      </c>
      <c r="M60" s="140">
        <f>M59-M58</f>
        <v>0</v>
      </c>
      <c r="N60" s="140">
        <f t="shared" ref="N60:O60" si="17">N59-N58</f>
        <v>0</v>
      </c>
      <c r="O60" s="141">
        <f t="shared" si="17"/>
        <v>0</v>
      </c>
    </row>
    <row r="61" spans="1:15" ht="12.75" x14ac:dyDescent="0.2">
      <c r="A61" s="977" t="str">
        <f>'(G1) Fjalori'!A406</f>
        <v>Minimumi i shpenzimeve kapitale</v>
      </c>
      <c r="B61" s="978"/>
      <c r="C61" s="978"/>
      <c r="D61" s="978"/>
      <c r="E61" s="978"/>
      <c r="F61" s="978"/>
      <c r="G61" s="978"/>
      <c r="H61" s="978"/>
      <c r="I61" s="978"/>
      <c r="J61" s="978"/>
      <c r="K61" s="978"/>
      <c r="L61" s="979"/>
      <c r="M61" s="138">
        <f>VLOOKUP($A14,'(D1) Tavanet buxhetore'!$A$7:$R$473,16,FALSE)</f>
        <v>3000</v>
      </c>
      <c r="N61" s="138">
        <f>VLOOKUP($A14,'(D1) Tavanet buxhetore'!$A$7:$R$473,17,FALSE)</f>
        <v>16258</v>
      </c>
      <c r="O61" s="672">
        <f>VLOOKUP($A14,'(D1) Tavanet buxhetore'!$A$7:$R$473,18,FALSE)</f>
        <v>36500</v>
      </c>
    </row>
    <row r="62" spans="1:15" ht="12.75" x14ac:dyDescent="0.2">
      <c r="A62" s="996" t="str">
        <f>'(G1) Fjalori'!A407</f>
        <v>Shpenzimet kapitale</v>
      </c>
      <c r="B62" s="997"/>
      <c r="C62" s="997"/>
      <c r="D62" s="997"/>
      <c r="E62" s="997"/>
      <c r="F62" s="997"/>
      <c r="G62" s="997"/>
      <c r="H62" s="997"/>
      <c r="I62" s="997"/>
      <c r="J62" s="997"/>
      <c r="K62" s="997"/>
      <c r="L62" s="999"/>
      <c r="M62" s="139">
        <f>E29+E42</f>
        <v>3000</v>
      </c>
      <c r="N62" s="139">
        <f t="shared" ref="N62:O62" si="18">F29+F42</f>
        <v>16258</v>
      </c>
      <c r="O62" s="673">
        <f t="shared" si="18"/>
        <v>36500</v>
      </c>
    </row>
    <row r="63" spans="1:15" s="99" customFormat="1" ht="12.75" x14ac:dyDescent="0.2">
      <c r="A63" s="996" t="str">
        <f>'(G1) Fjalori'!A408</f>
        <v>Diferenca e minimumit të shpenzimeve kapitale (duhet të jetë &gt;0)</v>
      </c>
      <c r="B63" s="997"/>
      <c r="C63" s="997"/>
      <c r="D63" s="997"/>
      <c r="E63" s="997"/>
      <c r="F63" s="997"/>
      <c r="G63" s="997"/>
      <c r="H63" s="997"/>
      <c r="I63" s="997"/>
      <c r="J63" s="997"/>
      <c r="K63" s="997"/>
      <c r="L63" s="136" t="str">
        <f>IF(AND(M63&gt;-0.4,N63&gt;-0.4,O63&gt;-0.4),"OK!","STOP!")</f>
        <v>OK!</v>
      </c>
      <c r="M63" s="140">
        <f>M62-M61</f>
        <v>0</v>
      </c>
      <c r="N63" s="140">
        <f t="shared" ref="N63:O63" si="19">N62-N61</f>
        <v>0</v>
      </c>
      <c r="O63" s="141">
        <f t="shared" si="19"/>
        <v>0</v>
      </c>
    </row>
    <row r="64" spans="1:15" s="99" customFormat="1" ht="12.75" x14ac:dyDescent="0.2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135"/>
      <c r="L64" s="135"/>
      <c r="M64" s="135"/>
      <c r="N64" s="135"/>
      <c r="O64" s="135"/>
    </row>
    <row r="65" spans="1:15" s="99" customFormat="1" ht="12.75" x14ac:dyDescent="0.2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135"/>
      <c r="L65" s="135"/>
      <c r="M65" s="135"/>
      <c r="N65" s="135"/>
      <c r="O65" s="135"/>
    </row>
    <row r="66" spans="1:15" ht="17.25" customHeight="1" x14ac:dyDescent="0.2">
      <c r="A66" s="213" t="str">
        <f t="shared" ref="A66:O66" si="20">A14</f>
        <v>Nënfunksioni 20</v>
      </c>
      <c r="B66" s="937" t="str">
        <f t="shared" si="20"/>
        <v>082 Shërbimet kulturore</v>
      </c>
      <c r="C66" s="937">
        <f t="shared" si="20"/>
        <v>0</v>
      </c>
      <c r="D66" s="937">
        <f t="shared" si="20"/>
        <v>0</v>
      </c>
      <c r="E66" s="937">
        <f t="shared" si="20"/>
        <v>0</v>
      </c>
      <c r="F66" s="937">
        <f t="shared" si="20"/>
        <v>0</v>
      </c>
      <c r="G66" s="937">
        <f t="shared" si="20"/>
        <v>0</v>
      </c>
      <c r="H66" s="937">
        <f t="shared" si="20"/>
        <v>0</v>
      </c>
      <c r="I66" s="937">
        <f t="shared" si="20"/>
        <v>0</v>
      </c>
      <c r="J66" s="937">
        <f t="shared" si="20"/>
        <v>0</v>
      </c>
      <c r="K66" s="937">
        <f t="shared" si="20"/>
        <v>0</v>
      </c>
      <c r="L66" s="937">
        <f t="shared" si="20"/>
        <v>0</v>
      </c>
      <c r="M66" s="937">
        <f t="shared" si="20"/>
        <v>0</v>
      </c>
      <c r="N66" s="937">
        <f t="shared" si="20"/>
        <v>0</v>
      </c>
      <c r="O66" s="937">
        <f t="shared" si="20"/>
        <v>0</v>
      </c>
    </row>
    <row r="67" spans="1:15" ht="17.25" customHeight="1" x14ac:dyDescent="0.2">
      <c r="A67" s="276" t="str">
        <f>A6</f>
        <v>Programi 20a</v>
      </c>
      <c r="B67" s="937" t="str">
        <f>C6</f>
        <v>Trashëgimia kulturore, eventet artistike dhe kulturore</v>
      </c>
      <c r="C67" s="937" t="e">
        <f>#REF!</f>
        <v>#REF!</v>
      </c>
      <c r="D67" s="937" t="e">
        <f>#REF!</f>
        <v>#REF!</v>
      </c>
      <c r="E67" s="937" t="e">
        <f>#REF!</f>
        <v>#REF!</v>
      </c>
      <c r="F67" s="937" t="e">
        <f>#REF!</f>
        <v>#REF!</v>
      </c>
      <c r="G67" s="937" t="e">
        <f>#REF!</f>
        <v>#REF!</v>
      </c>
      <c r="H67" s="937" t="e">
        <f>#REF!</f>
        <v>#REF!</v>
      </c>
      <c r="I67" s="937" t="e">
        <f>#REF!</f>
        <v>#REF!</v>
      </c>
      <c r="J67" s="937" t="e">
        <f>#REF!</f>
        <v>#REF!</v>
      </c>
      <c r="K67" s="937" t="e">
        <f>#REF!</f>
        <v>#REF!</v>
      </c>
      <c r="L67" s="937" t="e">
        <f>#REF!</f>
        <v>#REF!</v>
      </c>
      <c r="M67" s="937" t="e">
        <f>#REF!</f>
        <v>#REF!</v>
      </c>
      <c r="N67" s="937" t="e">
        <f>#REF!</f>
        <v>#REF!</v>
      </c>
      <c r="O67" s="937" t="e">
        <f>#REF!</f>
        <v>#REF!</v>
      </c>
    </row>
    <row r="68" spans="1:15" ht="17.25" customHeight="1" x14ac:dyDescent="0.2">
      <c r="A68" s="646" t="str">
        <f>'(B3) Struktura Funksionale'!B103</f>
        <v>08220</v>
      </c>
      <c r="B68" s="568"/>
      <c r="C68" s="568"/>
      <c r="D68" s="568"/>
      <c r="E68" s="568"/>
      <c r="F68" s="568"/>
      <c r="G68" s="568"/>
      <c r="H68" s="568"/>
      <c r="I68" s="568"/>
      <c r="J68" s="568"/>
      <c r="K68" s="568"/>
      <c r="L68" s="568"/>
      <c r="M68" s="568"/>
      <c r="N68" s="568"/>
      <c r="O68" s="569"/>
    </row>
    <row r="69" spans="1:15" ht="21" customHeight="1" x14ac:dyDescent="0.2">
      <c r="A69" s="964" t="str">
        <f t="shared" ref="A69:G69" si="21">A15</f>
        <v>SHPENZIME TË PRITSHME</v>
      </c>
      <c r="B69" s="965">
        <f t="shared" si="21"/>
        <v>0</v>
      </c>
      <c r="C69" s="965">
        <f t="shared" si="21"/>
        <v>0</v>
      </c>
      <c r="D69" s="965">
        <f t="shared" si="21"/>
        <v>0</v>
      </c>
      <c r="E69" s="965">
        <f t="shared" si="21"/>
        <v>0</v>
      </c>
      <c r="F69" s="965">
        <f t="shared" si="21"/>
        <v>0</v>
      </c>
      <c r="G69" s="966">
        <f t="shared" si="21"/>
        <v>0</v>
      </c>
      <c r="H69" s="131"/>
      <c r="I69" s="967" t="str">
        <f t="shared" ref="I69:O69" si="22">I15</f>
        <v xml:space="preserve">TË ARDHURAT E PRITSHME </v>
      </c>
      <c r="J69" s="965">
        <f t="shared" si="22"/>
        <v>0</v>
      </c>
      <c r="K69" s="965">
        <f t="shared" si="22"/>
        <v>0</v>
      </c>
      <c r="L69" s="965">
        <f t="shared" si="22"/>
        <v>0</v>
      </c>
      <c r="M69" s="965">
        <f t="shared" si="22"/>
        <v>0</v>
      </c>
      <c r="N69" s="965">
        <f t="shared" si="22"/>
        <v>0</v>
      </c>
      <c r="O69" s="966">
        <f t="shared" si="22"/>
        <v>0</v>
      </c>
    </row>
    <row r="70" spans="1:15" ht="19.5" customHeight="1" x14ac:dyDescent="0.2">
      <c r="A70" s="211"/>
      <c r="B70" s="417">
        <f t="shared" ref="B70:G70" si="23">B16</f>
        <v>2019</v>
      </c>
      <c r="C70" s="417">
        <f t="shared" si="23"/>
        <v>2020</v>
      </c>
      <c r="D70" s="417">
        <f t="shared" si="23"/>
        <v>2021</v>
      </c>
      <c r="E70" s="251">
        <f t="shared" si="23"/>
        <v>2022</v>
      </c>
      <c r="F70" s="251">
        <f t="shared" si="23"/>
        <v>2023</v>
      </c>
      <c r="G70" s="251">
        <f t="shared" si="23"/>
        <v>2024</v>
      </c>
      <c r="H70" s="212"/>
      <c r="I70" s="414"/>
      <c r="J70" s="417">
        <f t="shared" ref="J70:O70" si="24">J16</f>
        <v>2019</v>
      </c>
      <c r="K70" s="417">
        <f t="shared" si="24"/>
        <v>2020</v>
      </c>
      <c r="L70" s="417">
        <f t="shared" si="24"/>
        <v>2021</v>
      </c>
      <c r="M70" s="251">
        <f t="shared" si="24"/>
        <v>2022</v>
      </c>
      <c r="N70" s="251">
        <f t="shared" si="24"/>
        <v>2023</v>
      </c>
      <c r="O70" s="251">
        <f t="shared" si="24"/>
        <v>2024</v>
      </c>
    </row>
    <row r="71" spans="1:15" s="10" customFormat="1" ht="12.75" x14ac:dyDescent="0.2">
      <c r="A71" s="418"/>
      <c r="B71" s="411"/>
      <c r="C71" s="411"/>
      <c r="D71" s="411"/>
      <c r="E71" s="412"/>
      <c r="F71" s="412"/>
      <c r="G71" s="413"/>
      <c r="H71" s="212"/>
      <c r="I71" s="410"/>
      <c r="J71" s="411"/>
      <c r="K71" s="411"/>
      <c r="L71" s="411"/>
      <c r="M71" s="412"/>
      <c r="N71" s="412"/>
      <c r="O71" s="413"/>
    </row>
    <row r="72" spans="1:15" ht="12.75" x14ac:dyDescent="0.2">
      <c r="A72" s="415" t="str">
        <f>A18</f>
        <v>SHPENZIME TË PRITSHME</v>
      </c>
      <c r="B72" s="345">
        <f>VLOOKUP(A67,'(C1) Shpenzimet vitet e kaluara'!A$9:O$177,5,FALSE)</f>
        <v>18950</v>
      </c>
      <c r="C72" s="345">
        <f>VLOOKUP(A67,'(C1) Shpenzimet vitet e kaluara'!A$9:O$177,9,FALSE)</f>
        <v>17890</v>
      </c>
      <c r="D72" s="345">
        <f>VLOOKUP(A67,'(C1) Shpenzimet vitet e kaluara'!A$9:O$177,13,FALSE)</f>
        <v>175105</v>
      </c>
      <c r="E72" s="416">
        <v>26505</v>
      </c>
      <c r="F72" s="416">
        <v>38776</v>
      </c>
      <c r="G72" s="416">
        <v>59156</v>
      </c>
      <c r="H72" s="131"/>
      <c r="I72" s="938" t="str">
        <f>I18</f>
        <v>VLERËSIM I ARDHURAVE NGA TARIFAT</v>
      </c>
      <c r="J72" s="939"/>
      <c r="K72" s="939"/>
      <c r="L72" s="939"/>
      <c r="M72" s="939"/>
      <c r="N72" s="939"/>
      <c r="O72" s="940"/>
    </row>
    <row r="73" spans="1:15" ht="12.75" x14ac:dyDescent="0.2">
      <c r="A73" s="125"/>
      <c r="B73" s="210"/>
      <c r="C73" s="126"/>
      <c r="D73" s="126"/>
      <c r="E73" s="10"/>
      <c r="F73" s="10"/>
      <c r="G73" s="133"/>
      <c r="H73" s="10"/>
      <c r="I73" s="137" t="str">
        <f>I19</f>
        <v>VLERËSIM I ARDHURAVE NGA TARIFAT</v>
      </c>
      <c r="J73" s="35">
        <f>VLOOKUP($A67,'(C1) Shpenzimet vitet e kaluara'!$A$9:$O$177,6,FALSE)</f>
        <v>1608</v>
      </c>
      <c r="K73" s="35">
        <f>VLOOKUP($A67,'(C1) Shpenzimet vitet e kaluara'!$A$9:$O$177,10,FALSE)</f>
        <v>274</v>
      </c>
      <c r="L73" s="35">
        <f>VLOOKUP($A67,'(C1) Shpenzimet vitet e kaluara'!$A$9:$O$177,14,FALSE)</f>
        <v>1588</v>
      </c>
      <c r="M73" s="37">
        <v>1975</v>
      </c>
      <c r="N73" s="37">
        <v>1233</v>
      </c>
      <c r="O73" s="37">
        <v>1543</v>
      </c>
    </row>
    <row r="74" spans="1:15" ht="12.75" x14ac:dyDescent="0.2">
      <c r="A74" s="944" t="str">
        <f t="shared" ref="A74:G75" si="25">A20</f>
        <v>SHPENZIME TË PRITSHME</v>
      </c>
      <c r="B74" s="945">
        <f t="shared" si="25"/>
        <v>0</v>
      </c>
      <c r="C74" s="945">
        <f t="shared" si="25"/>
        <v>0</v>
      </c>
      <c r="D74" s="945">
        <f t="shared" si="25"/>
        <v>0</v>
      </c>
      <c r="E74" s="945">
        <f t="shared" si="25"/>
        <v>0</v>
      </c>
      <c r="F74" s="945">
        <f t="shared" si="25"/>
        <v>0</v>
      </c>
      <c r="G74" s="946">
        <f t="shared" si="25"/>
        <v>0</v>
      </c>
      <c r="H74" s="10"/>
    </row>
    <row r="75" spans="1:15" ht="12.75" x14ac:dyDescent="0.2">
      <c r="A75" s="938" t="str">
        <f t="shared" si="25"/>
        <v>KOSTO DIREKTE PËR PROJEKTET DHE SHPENZIMET KAPITALE</v>
      </c>
      <c r="B75" s="939">
        <f t="shared" si="25"/>
        <v>0</v>
      </c>
      <c r="C75" s="939">
        <f t="shared" si="25"/>
        <v>0</v>
      </c>
      <c r="D75" s="939">
        <f t="shared" si="25"/>
        <v>0</v>
      </c>
      <c r="E75" s="939">
        <f t="shared" si="25"/>
        <v>0</v>
      </c>
      <c r="F75" s="939">
        <f t="shared" si="25"/>
        <v>0</v>
      </c>
      <c r="G75" s="940">
        <f t="shared" si="25"/>
        <v>0</v>
      </c>
      <c r="H75" s="31"/>
      <c r="I75" s="938" t="str">
        <f t="shared" ref="I75:I80" si="26">I22</f>
        <v>VLERËSIMI I TË ARDHURAVE ME DESTINACION</v>
      </c>
      <c r="J75" s="939"/>
      <c r="K75" s="939"/>
      <c r="L75" s="939"/>
      <c r="M75" s="939"/>
      <c r="N75" s="939"/>
      <c r="O75" s="940"/>
    </row>
    <row r="76" spans="1:15" ht="12.75" x14ac:dyDescent="0.2">
      <c r="A76" s="124" t="str">
        <f t="shared" ref="A76:D98" si="27">A22</f>
        <v>Pagat</v>
      </c>
      <c r="B76" s="941">
        <f t="shared" si="27"/>
        <v>600</v>
      </c>
      <c r="C76" s="942">
        <f t="shared" si="27"/>
        <v>0</v>
      </c>
      <c r="D76" s="943">
        <f t="shared" si="27"/>
        <v>0</v>
      </c>
      <c r="E76" s="129"/>
      <c r="F76" s="129"/>
      <c r="G76" s="129"/>
      <c r="H76" s="31"/>
      <c r="I76" s="390" t="str">
        <f t="shared" si="26"/>
        <v>Transferta e kushtëzuar</v>
      </c>
      <c r="J76" s="387"/>
      <c r="K76" s="389"/>
      <c r="L76" s="388"/>
      <c r="M76" s="128">
        <v>0</v>
      </c>
      <c r="N76" s="128">
        <v>0</v>
      </c>
      <c r="O76" s="132">
        <v>0</v>
      </c>
    </row>
    <row r="77" spans="1:15" ht="12.75" x14ac:dyDescent="0.2">
      <c r="A77" s="124" t="str">
        <f t="shared" si="27"/>
        <v>Sigurimet Shoqërore</v>
      </c>
      <c r="B77" s="941">
        <f t="shared" si="27"/>
        <v>601</v>
      </c>
      <c r="C77" s="942">
        <f t="shared" si="27"/>
        <v>0</v>
      </c>
      <c r="D77" s="943">
        <f t="shared" si="27"/>
        <v>0</v>
      </c>
      <c r="E77" s="129"/>
      <c r="F77" s="129"/>
      <c r="G77" s="129"/>
      <c r="H77" s="31"/>
      <c r="I77" s="390" t="str">
        <f t="shared" si="26"/>
        <v>Trasferta Specifike</v>
      </c>
      <c r="J77" s="387"/>
      <c r="K77" s="389"/>
      <c r="L77" s="388"/>
      <c r="M77" s="128"/>
      <c r="N77" s="128"/>
      <c r="O77" s="132"/>
    </row>
    <row r="78" spans="1:15" ht="12.75" x14ac:dyDescent="0.2">
      <c r="A78" s="124" t="str">
        <f t="shared" si="27"/>
        <v>Mallra dhe shërbime</v>
      </c>
      <c r="B78" s="941">
        <f t="shared" si="27"/>
        <v>602</v>
      </c>
      <c r="C78" s="942">
        <f t="shared" si="27"/>
        <v>0</v>
      </c>
      <c r="D78" s="943">
        <f t="shared" si="27"/>
        <v>0</v>
      </c>
      <c r="E78" s="129"/>
      <c r="F78" s="129"/>
      <c r="G78" s="129"/>
      <c r="H78" s="53"/>
      <c r="I78" s="390" t="str">
        <f t="shared" si="26"/>
        <v>Trashëgimi me destinacion</v>
      </c>
      <c r="J78" s="387"/>
      <c r="K78" s="389"/>
      <c r="L78" s="388"/>
      <c r="M78" s="302">
        <f>VLOOKUP($A67,'(C4) Trashëgimi me destinacion'!$A$8:$F$168,4,FALSE)</f>
        <v>0</v>
      </c>
      <c r="N78" s="548">
        <f>VLOOKUP($A67,'(C4) Trashëgimi me destinacion'!$A$8:$F$168,5,FALSE)</f>
        <v>0</v>
      </c>
      <c r="O78" s="548">
        <f>VLOOKUP($A67,'(C4) Trashëgimi me destinacion'!$A$8:$F$168,6,FALSE)</f>
        <v>0</v>
      </c>
    </row>
    <row r="79" spans="1:15" ht="12.75" x14ac:dyDescent="0.2">
      <c r="A79" s="124" t="str">
        <f t="shared" si="27"/>
        <v>Subvencione</v>
      </c>
      <c r="B79" s="941">
        <f t="shared" si="27"/>
        <v>603</v>
      </c>
      <c r="C79" s="942">
        <f t="shared" si="27"/>
        <v>0</v>
      </c>
      <c r="D79" s="943">
        <f t="shared" si="27"/>
        <v>0</v>
      </c>
      <c r="E79" s="129"/>
      <c r="F79" s="129"/>
      <c r="G79" s="129"/>
      <c r="H79" s="8"/>
      <c r="I79" s="390" t="str">
        <f t="shared" si="26"/>
        <v>Burime të tjera (përfshirë gjobat)</v>
      </c>
      <c r="J79" s="387"/>
      <c r="K79" s="389"/>
      <c r="L79" s="388"/>
      <c r="M79" s="128"/>
      <c r="N79" s="128"/>
      <c r="O79" s="132"/>
    </row>
    <row r="80" spans="1:15" ht="12.75" x14ac:dyDescent="0.2">
      <c r="A80" s="124" t="str">
        <f t="shared" si="27"/>
        <v>Të tjera transferta korrente të brendshme</v>
      </c>
      <c r="B80" s="941">
        <f t="shared" si="27"/>
        <v>604</v>
      </c>
      <c r="C80" s="942">
        <f t="shared" si="27"/>
        <v>0</v>
      </c>
      <c r="D80" s="943">
        <f t="shared" si="27"/>
        <v>0</v>
      </c>
      <c r="E80" s="129"/>
      <c r="F80" s="129"/>
      <c r="G80" s="129"/>
      <c r="H80" s="53"/>
      <c r="I80" s="409" t="str">
        <f t="shared" si="26"/>
        <v>VLERËSIMI I TË ARDHURAVE ME DESTINACION</v>
      </c>
      <c r="J80" s="35">
        <f>VLOOKUP($A67,'(C1) Shpenzimet vitet e kaluara'!$A$9:$O$177,7,FALSE)</f>
        <v>0</v>
      </c>
      <c r="K80" s="35">
        <f>VLOOKUP($A67,'(C1) Shpenzimet vitet e kaluara'!$A$9:$O$177,11,FALSE)</f>
        <v>0</v>
      </c>
      <c r="L80" s="35">
        <f>VLOOKUP($A67,'(C1) Shpenzimet vitet e kaluara'!$A$9:$O$177,15,FALSE)</f>
        <v>153400</v>
      </c>
      <c r="M80" s="129">
        <f>SUM(M76:M79)</f>
        <v>0</v>
      </c>
      <c r="N80" s="129">
        <f t="shared" ref="N80:O80" si="28">SUM(N76:N79)</f>
        <v>0</v>
      </c>
      <c r="O80" s="129">
        <f t="shared" si="28"/>
        <v>0</v>
      </c>
    </row>
    <row r="81" spans="1:15" ht="12.75" x14ac:dyDescent="0.2">
      <c r="A81" s="124" t="str">
        <f t="shared" si="27"/>
        <v>Transferta korrente të huaja</v>
      </c>
      <c r="B81" s="941">
        <f t="shared" si="27"/>
        <v>605</v>
      </c>
      <c r="C81" s="942">
        <f t="shared" si="27"/>
        <v>0</v>
      </c>
      <c r="D81" s="943">
        <f t="shared" si="27"/>
        <v>0</v>
      </c>
      <c r="E81" s="129"/>
      <c r="F81" s="129"/>
      <c r="G81" s="129"/>
      <c r="H81" s="53"/>
    </row>
    <row r="82" spans="1:15" ht="12.75" x14ac:dyDescent="0.2">
      <c r="A82" s="124" t="str">
        <f t="shared" si="27"/>
        <v>Transferta për Buxhetet Familiare dhe Individët</v>
      </c>
      <c r="B82" s="941">
        <f t="shared" si="27"/>
        <v>606</v>
      </c>
      <c r="C82" s="942">
        <f t="shared" si="27"/>
        <v>0</v>
      </c>
      <c r="D82" s="943">
        <f t="shared" si="27"/>
        <v>0</v>
      </c>
      <c r="E82" s="129"/>
      <c r="F82" s="129"/>
      <c r="G82" s="129"/>
      <c r="H82" s="53"/>
      <c r="I82" s="137" t="str">
        <f>I29</f>
        <v xml:space="preserve">TË ARDHURAT E PRITSHME </v>
      </c>
      <c r="J82" s="34">
        <f>J73+J80</f>
        <v>1608</v>
      </c>
      <c r="K82" s="34">
        <f>K73+K80</f>
        <v>274</v>
      </c>
      <c r="L82" s="34">
        <f>L73+L80</f>
        <v>154988</v>
      </c>
      <c r="M82" s="129">
        <f>M80+M73</f>
        <v>1975</v>
      </c>
      <c r="N82" s="129">
        <f>N80+N73</f>
        <v>1233</v>
      </c>
      <c r="O82" s="129">
        <f>O80+O73</f>
        <v>1543</v>
      </c>
    </row>
    <row r="83" spans="1:15" ht="12.75" x14ac:dyDescent="0.2">
      <c r="A83" s="124" t="str">
        <f t="shared" si="27"/>
        <v>Shpenzimet kapitale</v>
      </c>
      <c r="B83" s="941" t="str">
        <f t="shared" si="27"/>
        <v>230 / 231</v>
      </c>
      <c r="C83" s="942">
        <f t="shared" si="27"/>
        <v>0</v>
      </c>
      <c r="D83" s="943">
        <f t="shared" si="27"/>
        <v>0</v>
      </c>
      <c r="E83" s="37">
        <v>3000</v>
      </c>
      <c r="F83" s="37">
        <v>16258</v>
      </c>
      <c r="G83" s="37">
        <v>36500</v>
      </c>
      <c r="H83" s="53"/>
    </row>
    <row r="84" spans="1:15" ht="12.75" x14ac:dyDescent="0.2">
      <c r="A84" s="124" t="str">
        <f t="shared" si="27"/>
        <v>Rezerva</v>
      </c>
      <c r="B84" s="941">
        <f t="shared" si="27"/>
        <v>609</v>
      </c>
      <c r="C84" s="942">
        <f t="shared" si="27"/>
        <v>0</v>
      </c>
      <c r="D84" s="943">
        <f t="shared" si="27"/>
        <v>0</v>
      </c>
      <c r="E84" s="129"/>
      <c r="F84" s="129"/>
      <c r="G84" s="129"/>
      <c r="H84" s="53"/>
    </row>
    <row r="85" spans="1:15" ht="12.75" x14ac:dyDescent="0.2">
      <c r="A85" s="124" t="str">
        <f t="shared" si="27"/>
        <v>Interesa per kredi direkte ose bono</v>
      </c>
      <c r="B85" s="941">
        <f t="shared" si="27"/>
        <v>650</v>
      </c>
      <c r="C85" s="942">
        <f t="shared" si="27"/>
        <v>0</v>
      </c>
      <c r="D85" s="943">
        <f t="shared" si="27"/>
        <v>0</v>
      </c>
      <c r="E85" s="129"/>
      <c r="F85" s="129"/>
      <c r="G85" s="129"/>
      <c r="H85" s="53"/>
    </row>
    <row r="86" spans="1:15" ht="12.75" x14ac:dyDescent="0.2">
      <c r="A86" s="124" t="str">
        <f t="shared" si="27"/>
        <v>Të tjera</v>
      </c>
      <c r="B86" s="941" t="str">
        <f t="shared" si="27"/>
        <v>69 / ?</v>
      </c>
      <c r="C86" s="942">
        <f t="shared" si="27"/>
        <v>0</v>
      </c>
      <c r="D86" s="943">
        <f t="shared" si="27"/>
        <v>0</v>
      </c>
      <c r="E86" s="129"/>
      <c r="F86" s="129"/>
      <c r="G86" s="129"/>
      <c r="H86" s="53"/>
      <c r="I86" s="947" t="str">
        <f t="shared" ref="I86:O87" si="29">I32</f>
        <v>SHUMA E KËRKUAR NETO</v>
      </c>
      <c r="J86" s="948">
        <f t="shared" si="29"/>
        <v>0</v>
      </c>
      <c r="K86" s="948">
        <f t="shared" si="29"/>
        <v>0</v>
      </c>
      <c r="L86" s="948">
        <f t="shared" si="29"/>
        <v>0</v>
      </c>
      <c r="M86" s="948">
        <f t="shared" si="29"/>
        <v>0</v>
      </c>
      <c r="N86" s="948">
        <f t="shared" si="29"/>
        <v>0</v>
      </c>
      <c r="O86" s="949">
        <f t="shared" si="29"/>
        <v>0</v>
      </c>
    </row>
    <row r="87" spans="1:15" ht="12" customHeight="1" x14ac:dyDescent="0.2">
      <c r="A87" s="306" t="str">
        <f t="shared" si="27"/>
        <v>KOSTO DIREKTE PËR PROJEKTET DHE SHPENZIMET KAPITALE</v>
      </c>
      <c r="B87" s="941">
        <f t="shared" si="27"/>
        <v>0</v>
      </c>
      <c r="C87" s="942">
        <f t="shared" si="27"/>
        <v>0</v>
      </c>
      <c r="D87" s="943">
        <f t="shared" si="27"/>
        <v>0</v>
      </c>
      <c r="E87" s="129">
        <f>SUM(E76:E86)</f>
        <v>3000</v>
      </c>
      <c r="F87" s="129">
        <f t="shared" ref="F87:G87" si="30">SUM(F76:F86)</f>
        <v>16258</v>
      </c>
      <c r="G87" s="129">
        <f t="shared" si="30"/>
        <v>36500</v>
      </c>
      <c r="H87" s="53"/>
      <c r="I87" s="950">
        <f t="shared" si="29"/>
        <v>0</v>
      </c>
      <c r="J87" s="951">
        <f t="shared" si="29"/>
        <v>0</v>
      </c>
      <c r="K87" s="951">
        <f t="shared" si="29"/>
        <v>0</v>
      </c>
      <c r="L87" s="951">
        <f t="shared" si="29"/>
        <v>0</v>
      </c>
      <c r="M87" s="951">
        <f t="shared" si="29"/>
        <v>0</v>
      </c>
      <c r="N87" s="951">
        <f t="shared" si="29"/>
        <v>0</v>
      </c>
      <c r="O87" s="952">
        <f t="shared" si="29"/>
        <v>0</v>
      </c>
    </row>
    <row r="88" spans="1:15" ht="12.75" x14ac:dyDescent="0.2">
      <c r="A88" s="938" t="str">
        <f t="shared" si="27"/>
        <v>SHPENZIME KORRENTE</v>
      </c>
      <c r="B88" s="939">
        <f t="shared" si="27"/>
        <v>0</v>
      </c>
      <c r="C88" s="939">
        <f t="shared" si="27"/>
        <v>0</v>
      </c>
      <c r="D88" s="939">
        <f t="shared" si="27"/>
        <v>0</v>
      </c>
      <c r="E88" s="939">
        <f>E34</f>
        <v>0</v>
      </c>
      <c r="F88" s="939">
        <f>F34</f>
        <v>0</v>
      </c>
      <c r="G88" s="940">
        <f>G34</f>
        <v>0</v>
      </c>
      <c r="H88" s="53"/>
      <c r="I88" s="17" t="str">
        <f>I34</f>
        <v>SHUMA E KËRKUAR NETO</v>
      </c>
      <c r="J88" s="18">
        <f t="shared" ref="J88:O88" si="31">B72-J82</f>
        <v>17342</v>
      </c>
      <c r="K88" s="18">
        <f t="shared" si="31"/>
        <v>17616</v>
      </c>
      <c r="L88" s="18">
        <f t="shared" si="31"/>
        <v>20117</v>
      </c>
      <c r="M88" s="18">
        <f t="shared" si="31"/>
        <v>24530</v>
      </c>
      <c r="N88" s="18">
        <f t="shared" si="31"/>
        <v>37543</v>
      </c>
      <c r="O88" s="18">
        <f t="shared" si="31"/>
        <v>57613</v>
      </c>
    </row>
    <row r="89" spans="1:15" ht="12.75" x14ac:dyDescent="0.2">
      <c r="A89" s="124" t="str">
        <f t="shared" si="27"/>
        <v>Pagat</v>
      </c>
      <c r="B89" s="941">
        <f t="shared" si="27"/>
        <v>600</v>
      </c>
      <c r="C89" s="942">
        <f t="shared" si="27"/>
        <v>0</v>
      </c>
      <c r="D89" s="943">
        <f t="shared" si="27"/>
        <v>0</v>
      </c>
      <c r="E89" s="37">
        <v>16197</v>
      </c>
      <c r="F89" s="37">
        <v>16262</v>
      </c>
      <c r="G89" s="37">
        <v>16327</v>
      </c>
      <c r="H89" s="53"/>
      <c r="I89" s="53"/>
      <c r="J89" s="53"/>
      <c r="K89" s="53"/>
      <c r="L89" s="14"/>
      <c r="M89" s="54"/>
    </row>
    <row r="90" spans="1:15" ht="12.75" x14ac:dyDescent="0.2">
      <c r="A90" s="124" t="str">
        <f t="shared" si="27"/>
        <v>Sigurimet Shoqërore</v>
      </c>
      <c r="B90" s="941">
        <f t="shared" si="27"/>
        <v>601</v>
      </c>
      <c r="C90" s="942">
        <f t="shared" si="27"/>
        <v>0</v>
      </c>
      <c r="D90" s="943">
        <f t="shared" si="27"/>
        <v>0</v>
      </c>
      <c r="E90" s="37">
        <v>2704</v>
      </c>
      <c r="F90" s="37">
        <v>2716</v>
      </c>
      <c r="G90" s="37">
        <v>2726</v>
      </c>
      <c r="H90" s="53"/>
    </row>
    <row r="91" spans="1:15" ht="12.75" x14ac:dyDescent="0.2">
      <c r="A91" s="124" t="str">
        <f t="shared" si="27"/>
        <v>Mallra dhe shërbime</v>
      </c>
      <c r="B91" s="941">
        <f t="shared" si="27"/>
        <v>602</v>
      </c>
      <c r="C91" s="942">
        <f t="shared" si="27"/>
        <v>0</v>
      </c>
      <c r="D91" s="943">
        <f t="shared" si="27"/>
        <v>0</v>
      </c>
      <c r="E91" s="37">
        <v>4119</v>
      </c>
      <c r="F91" s="37">
        <v>3052</v>
      </c>
      <c r="G91" s="37">
        <v>3113</v>
      </c>
      <c r="H91" s="53"/>
      <c r="I91" s="252" t="str">
        <f>I37</f>
        <v>Angazhimet</v>
      </c>
      <c r="J91" s="1002" t="str">
        <f>J37</f>
        <v>Vlera Totale për Aktivitet</v>
      </c>
      <c r="K91" s="1003"/>
      <c r="L91" s="1004"/>
      <c r="M91" s="129">
        <f>VLOOKUP($A67,'(C5) Angazhimet'!$A$8:$F$168,4,FALSE)</f>
        <v>0</v>
      </c>
      <c r="N91" s="129">
        <f>VLOOKUP($A67,'(C5) Angazhimet'!$A$8:$F$168,5,FALSE)</f>
        <v>0</v>
      </c>
      <c r="O91" s="129">
        <f>VLOOKUP($A67,'(C5) Angazhimet'!$A$8:$F$168,6,FALSE)</f>
        <v>0</v>
      </c>
    </row>
    <row r="92" spans="1:15" ht="12.75" x14ac:dyDescent="0.2">
      <c r="A92" s="124" t="str">
        <f t="shared" si="27"/>
        <v>Subvencione</v>
      </c>
      <c r="B92" s="941">
        <f t="shared" si="27"/>
        <v>603</v>
      </c>
      <c r="C92" s="942">
        <f t="shared" si="27"/>
        <v>0</v>
      </c>
      <c r="D92" s="943">
        <f t="shared" si="27"/>
        <v>0</v>
      </c>
      <c r="E92" s="37"/>
      <c r="F92" s="37"/>
      <c r="G92" s="37"/>
      <c r="H92" s="53"/>
      <c r="I92" s="318" t="str">
        <f>I38</f>
        <v>Qëllime</v>
      </c>
      <c r="J92" s="1002" t="str">
        <f>J38</f>
        <v>Shpenzimet kapitale</v>
      </c>
      <c r="K92" s="1003"/>
      <c r="L92" s="1004"/>
      <c r="M92" s="128"/>
      <c r="N92" s="128"/>
      <c r="O92" s="132"/>
    </row>
    <row r="93" spans="1:15" ht="12.75" x14ac:dyDescent="0.2">
      <c r="A93" s="124" t="str">
        <f t="shared" si="27"/>
        <v>Të tjera transferta korrente të brendshme</v>
      </c>
      <c r="B93" s="941">
        <f t="shared" si="27"/>
        <v>604</v>
      </c>
      <c r="C93" s="942">
        <f t="shared" si="27"/>
        <v>0</v>
      </c>
      <c r="D93" s="943">
        <f t="shared" si="27"/>
        <v>0</v>
      </c>
      <c r="E93" s="37"/>
      <c r="F93" s="37"/>
      <c r="G93" s="37"/>
      <c r="H93" s="53"/>
      <c r="I93" s="315"/>
      <c r="J93" s="1002" t="str">
        <f>J39</f>
        <v>Mallra dhe shërbime</v>
      </c>
      <c r="K93" s="1003"/>
      <c r="L93" s="1004"/>
      <c r="M93" s="128"/>
      <c r="N93" s="128"/>
      <c r="O93" s="132"/>
    </row>
    <row r="94" spans="1:15" ht="12.75" x14ac:dyDescent="0.2">
      <c r="A94" s="124" t="str">
        <f t="shared" si="27"/>
        <v>Transferta korrente të huaja</v>
      </c>
      <c r="B94" s="941">
        <f t="shared" si="27"/>
        <v>605</v>
      </c>
      <c r="C94" s="942">
        <f t="shared" si="27"/>
        <v>0</v>
      </c>
      <c r="D94" s="943">
        <f t="shared" si="27"/>
        <v>0</v>
      </c>
      <c r="E94" s="37"/>
      <c r="F94" s="37"/>
      <c r="G94" s="37"/>
      <c r="H94" s="53"/>
      <c r="I94" s="315"/>
      <c r="J94" s="1002" t="str">
        <f>J40</f>
        <v>Qëllime të mëtejshme</v>
      </c>
      <c r="K94" s="1003"/>
      <c r="L94" s="1004"/>
      <c r="M94" s="128"/>
      <c r="N94" s="128"/>
      <c r="O94" s="132"/>
    </row>
    <row r="95" spans="1:15" ht="12.75" x14ac:dyDescent="0.2">
      <c r="A95" s="124" t="str">
        <f t="shared" si="27"/>
        <v>Transferta për Buxhetet Familiare dhe Individët</v>
      </c>
      <c r="B95" s="941">
        <f t="shared" si="27"/>
        <v>606</v>
      </c>
      <c r="C95" s="942">
        <f t="shared" si="27"/>
        <v>0</v>
      </c>
      <c r="D95" s="943">
        <f t="shared" si="27"/>
        <v>0</v>
      </c>
      <c r="E95" s="37">
        <v>485</v>
      </c>
      <c r="F95" s="37">
        <v>488</v>
      </c>
      <c r="G95" s="37">
        <v>490</v>
      </c>
      <c r="H95" s="53"/>
      <c r="I95" s="315"/>
      <c r="J95" s="998"/>
      <c r="K95" s="998"/>
      <c r="L95" s="998"/>
      <c r="M95" s="344" t="str">
        <f>IF(SUM(M92:M94)=M91,"OK","STOP")</f>
        <v>OK</v>
      </c>
      <c r="N95" s="344" t="str">
        <f>IF(SUM(N92:N94)=N91,"OK","STOP")</f>
        <v>OK</v>
      </c>
      <c r="O95" s="344" t="str">
        <f>IF(SUM(O92:O94)=O91,"OK","STOP")</f>
        <v>OK</v>
      </c>
    </row>
    <row r="96" spans="1:15" ht="12.75" x14ac:dyDescent="0.2">
      <c r="A96" s="648" t="str">
        <f t="shared" si="27"/>
        <v>Shpenzimet kapitale</v>
      </c>
      <c r="B96" s="968" t="str">
        <f t="shared" si="27"/>
        <v>230 / 231</v>
      </c>
      <c r="C96" s="969">
        <f t="shared" si="27"/>
        <v>0</v>
      </c>
      <c r="D96" s="970">
        <f t="shared" si="27"/>
        <v>0</v>
      </c>
      <c r="E96" s="129"/>
      <c r="F96" s="129"/>
      <c r="G96" s="129"/>
      <c r="H96" s="53"/>
      <c r="I96" s="421" t="str">
        <f>I43</f>
        <v>Shpjegimet teknike</v>
      </c>
      <c r="J96" s="10"/>
      <c r="K96" s="10"/>
      <c r="L96" s="10"/>
      <c r="M96" s="10"/>
      <c r="N96" s="10"/>
      <c r="O96" s="10"/>
    </row>
    <row r="97" spans="1:15" ht="12.75" x14ac:dyDescent="0.2">
      <c r="A97" s="124" t="str">
        <f t="shared" si="27"/>
        <v>Rezerva</v>
      </c>
      <c r="B97" s="941">
        <f t="shared" si="27"/>
        <v>609</v>
      </c>
      <c r="C97" s="942">
        <f t="shared" si="27"/>
        <v>0</v>
      </c>
      <c r="D97" s="943">
        <f t="shared" si="27"/>
        <v>0</v>
      </c>
      <c r="E97" s="37"/>
      <c r="F97" s="37"/>
      <c r="G97" s="37"/>
      <c r="H97" s="53"/>
      <c r="I97" s="419">
        <f>M70</f>
        <v>2022</v>
      </c>
      <c r="J97" s="983"/>
      <c r="K97" s="984"/>
      <c r="L97" s="984"/>
      <c r="M97" s="984"/>
      <c r="N97" s="984"/>
      <c r="O97" s="985"/>
    </row>
    <row r="98" spans="1:15" ht="12.75" x14ac:dyDescent="0.2">
      <c r="A98" s="124" t="str">
        <f t="shared" si="27"/>
        <v>Interesa per kredi direkte ose bono</v>
      </c>
      <c r="B98" s="971">
        <f t="shared" si="27"/>
        <v>650</v>
      </c>
      <c r="C98" s="972">
        <f t="shared" si="27"/>
        <v>0</v>
      </c>
      <c r="D98" s="973">
        <f t="shared" si="27"/>
        <v>0</v>
      </c>
      <c r="E98" s="37"/>
      <c r="F98" s="37"/>
      <c r="G98" s="37"/>
      <c r="H98" s="53"/>
      <c r="I98" s="420"/>
      <c r="J98" s="986"/>
      <c r="K98" s="987"/>
      <c r="L98" s="987"/>
      <c r="M98" s="987"/>
      <c r="N98" s="987"/>
      <c r="O98" s="988"/>
    </row>
    <row r="99" spans="1:15" ht="12.75" x14ac:dyDescent="0.2">
      <c r="A99" s="252" t="str">
        <f>A45</f>
        <v>Të tjera</v>
      </c>
      <c r="B99" s="941" t="str">
        <f>B45</f>
        <v>69 / ?</v>
      </c>
      <c r="C99" s="942">
        <f>C45</f>
        <v>0</v>
      </c>
      <c r="D99" s="439" t="str">
        <f>IF(OR(E99&lt;0,F99&lt;0,G99&lt;0),"STOP","OK!")</f>
        <v>OK!</v>
      </c>
      <c r="E99" s="130">
        <f>-E87+E72-(SUM(E89:E98))</f>
        <v>0</v>
      </c>
      <c r="F99" s="308">
        <f t="shared" ref="F99:G99" si="32">-F87+F72-(SUM(F89:F98))</f>
        <v>0</v>
      </c>
      <c r="G99" s="308">
        <f t="shared" si="32"/>
        <v>0</v>
      </c>
      <c r="H99" s="53"/>
      <c r="I99" s="419">
        <f>N70</f>
        <v>2023</v>
      </c>
      <c r="J99" s="983"/>
      <c r="K99" s="984"/>
      <c r="L99" s="984"/>
      <c r="M99" s="984"/>
      <c r="N99" s="984"/>
      <c r="O99" s="985"/>
    </row>
    <row r="100" spans="1:15" ht="12.75" x14ac:dyDescent="0.2">
      <c r="A100" s="124" t="str">
        <f>A46</f>
        <v>SHPENZIME KORRENTE</v>
      </c>
      <c r="B100" s="974"/>
      <c r="C100" s="975"/>
      <c r="D100" s="976"/>
      <c r="E100" s="129">
        <f>SUM(E89:E99)</f>
        <v>23505</v>
      </c>
      <c r="F100" s="129">
        <f t="shared" ref="F100:G100" si="33">SUM(F89:F99)</f>
        <v>22518</v>
      </c>
      <c r="G100" s="129">
        <f t="shared" si="33"/>
        <v>22656</v>
      </c>
      <c r="H100" s="53"/>
      <c r="I100" s="420"/>
      <c r="J100" s="989"/>
      <c r="K100" s="990"/>
      <c r="L100" s="990"/>
      <c r="M100" s="990"/>
      <c r="N100" s="990"/>
      <c r="O100" s="991"/>
    </row>
    <row r="101" spans="1:15" ht="12.75" x14ac:dyDescent="0.2">
      <c r="A101" s="125"/>
      <c r="B101" s="210"/>
      <c r="C101" s="126"/>
      <c r="D101" s="126"/>
      <c r="E101" s="10"/>
      <c r="F101" s="10"/>
      <c r="G101" s="133"/>
      <c r="H101" s="53"/>
      <c r="I101" s="419">
        <f>O70</f>
        <v>2024</v>
      </c>
      <c r="J101" s="983"/>
      <c r="K101" s="984"/>
      <c r="L101" s="984"/>
      <c r="M101" s="984"/>
      <c r="N101" s="984"/>
      <c r="O101" s="985"/>
    </row>
    <row r="102" spans="1:15" ht="12.75" x14ac:dyDescent="0.2">
      <c r="A102" s="137" t="str">
        <f>A48</f>
        <v>SHPENZIME TË PRITSHME</v>
      </c>
      <c r="B102" s="34">
        <f>B72</f>
        <v>18950</v>
      </c>
      <c r="C102" s="34">
        <f t="shared" ref="C102:D102" si="34">C72</f>
        <v>17890</v>
      </c>
      <c r="D102" s="34">
        <f t="shared" si="34"/>
        <v>175105</v>
      </c>
      <c r="E102" s="129">
        <f>E87+E100</f>
        <v>26505</v>
      </c>
      <c r="F102" s="129">
        <f>F87+F100</f>
        <v>38776</v>
      </c>
      <c r="G102" s="129">
        <f t="shared" ref="G102" si="35">G87+G100</f>
        <v>59156</v>
      </c>
      <c r="H102" s="53"/>
      <c r="I102" s="420"/>
      <c r="J102" s="989"/>
      <c r="K102" s="990"/>
      <c r="L102" s="990"/>
      <c r="M102" s="990"/>
      <c r="N102" s="990"/>
      <c r="O102" s="991"/>
    </row>
    <row r="104" spans="1:15" ht="17.25" hidden="1" customHeight="1" x14ac:dyDescent="0.2"/>
    <row r="105" spans="1:15" ht="17.25" hidden="1" customHeight="1" x14ac:dyDescent="0.2">
      <c r="A105" s="213" t="str">
        <f t="shared" ref="A105:O105" si="36">A66</f>
        <v>Nënfunksioni 20</v>
      </c>
      <c r="B105" s="937" t="str">
        <f t="shared" si="36"/>
        <v>082 Shërbimet kulturore</v>
      </c>
      <c r="C105" s="937">
        <f t="shared" si="36"/>
        <v>0</v>
      </c>
      <c r="D105" s="937">
        <f t="shared" si="36"/>
        <v>0</v>
      </c>
      <c r="E105" s="937">
        <f t="shared" si="36"/>
        <v>0</v>
      </c>
      <c r="F105" s="937">
        <f t="shared" si="36"/>
        <v>0</v>
      </c>
      <c r="G105" s="937">
        <f t="shared" si="36"/>
        <v>0</v>
      </c>
      <c r="H105" s="937">
        <f t="shared" si="36"/>
        <v>0</v>
      </c>
      <c r="I105" s="937">
        <f t="shared" si="36"/>
        <v>0</v>
      </c>
      <c r="J105" s="937">
        <f t="shared" si="36"/>
        <v>0</v>
      </c>
      <c r="K105" s="937">
        <f t="shared" si="36"/>
        <v>0</v>
      </c>
      <c r="L105" s="937">
        <f t="shared" si="36"/>
        <v>0</v>
      </c>
      <c r="M105" s="937">
        <f t="shared" si="36"/>
        <v>0</v>
      </c>
      <c r="N105" s="937">
        <f t="shared" si="36"/>
        <v>0</v>
      </c>
      <c r="O105" s="937">
        <f t="shared" si="36"/>
        <v>0</v>
      </c>
    </row>
    <row r="106" spans="1:15" ht="17.25" hidden="1" customHeight="1" x14ac:dyDescent="0.2">
      <c r="A106" s="276" t="str">
        <f>A7</f>
        <v>Programi 20b</v>
      </c>
      <c r="B106" s="937" t="str">
        <f>C7</f>
        <v>Arti dhe kultura</v>
      </c>
      <c r="C106" s="937" t="e">
        <f>#REF!</f>
        <v>#REF!</v>
      </c>
      <c r="D106" s="937" t="e">
        <f>#REF!</f>
        <v>#REF!</v>
      </c>
      <c r="E106" s="937" t="e">
        <f>#REF!</f>
        <v>#REF!</v>
      </c>
      <c r="F106" s="937" t="e">
        <f>#REF!</f>
        <v>#REF!</v>
      </c>
      <c r="G106" s="937" t="e">
        <f>#REF!</f>
        <v>#REF!</v>
      </c>
      <c r="H106" s="937" t="e">
        <f>#REF!</f>
        <v>#REF!</v>
      </c>
      <c r="I106" s="937" t="e">
        <f>#REF!</f>
        <v>#REF!</v>
      </c>
      <c r="J106" s="937" t="e">
        <f>#REF!</f>
        <v>#REF!</v>
      </c>
      <c r="K106" s="937" t="e">
        <f>#REF!</f>
        <v>#REF!</v>
      </c>
      <c r="L106" s="937" t="e">
        <f>#REF!</f>
        <v>#REF!</v>
      </c>
      <c r="M106" s="937" t="e">
        <f>#REF!</f>
        <v>#REF!</v>
      </c>
      <c r="N106" s="937" t="e">
        <f>#REF!</f>
        <v>#REF!</v>
      </c>
      <c r="O106" s="937" t="e">
        <f>#REF!</f>
        <v>#REF!</v>
      </c>
    </row>
    <row r="107" spans="1:15" ht="17.25" hidden="1" customHeight="1" x14ac:dyDescent="0.2">
      <c r="A107" s="646" t="str">
        <f>'(B3) Struktura Funksionale'!B104</f>
        <v>08230</v>
      </c>
      <c r="B107" s="568"/>
      <c r="C107" s="568"/>
      <c r="D107" s="568"/>
      <c r="E107" s="568"/>
      <c r="F107" s="568"/>
      <c r="G107" s="568"/>
      <c r="H107" s="568"/>
      <c r="I107" s="568"/>
      <c r="J107" s="568"/>
      <c r="K107" s="568"/>
      <c r="L107" s="568"/>
      <c r="M107" s="568"/>
      <c r="N107" s="568"/>
      <c r="O107" s="569"/>
    </row>
    <row r="108" spans="1:15" ht="24.75" hidden="1" customHeight="1" x14ac:dyDescent="0.2">
      <c r="A108" s="964" t="str">
        <f t="shared" ref="A108:G108" si="37">A69</f>
        <v>SHPENZIME TË PRITSHME</v>
      </c>
      <c r="B108" s="965">
        <f t="shared" si="37"/>
        <v>0</v>
      </c>
      <c r="C108" s="965">
        <f t="shared" si="37"/>
        <v>0</v>
      </c>
      <c r="D108" s="965">
        <f t="shared" si="37"/>
        <v>0</v>
      </c>
      <c r="E108" s="965">
        <f t="shared" si="37"/>
        <v>0</v>
      </c>
      <c r="F108" s="965">
        <f t="shared" si="37"/>
        <v>0</v>
      </c>
      <c r="G108" s="966">
        <f t="shared" si="37"/>
        <v>0</v>
      </c>
      <c r="H108" s="131"/>
      <c r="I108" s="967" t="str">
        <f t="shared" ref="I108:O108" si="38">I69</f>
        <v xml:space="preserve">TË ARDHURAT E PRITSHME </v>
      </c>
      <c r="J108" s="965">
        <f t="shared" si="38"/>
        <v>0</v>
      </c>
      <c r="K108" s="965">
        <f t="shared" si="38"/>
        <v>0</v>
      </c>
      <c r="L108" s="965">
        <f t="shared" si="38"/>
        <v>0</v>
      </c>
      <c r="M108" s="965">
        <f t="shared" si="38"/>
        <v>0</v>
      </c>
      <c r="N108" s="965">
        <f t="shared" si="38"/>
        <v>0</v>
      </c>
      <c r="O108" s="966">
        <f t="shared" si="38"/>
        <v>0</v>
      </c>
    </row>
    <row r="109" spans="1:15" ht="21" hidden="1" customHeight="1" x14ac:dyDescent="0.2">
      <c r="A109" s="211"/>
      <c r="B109" s="417">
        <f t="shared" ref="B109:G109" si="39">B70</f>
        <v>2019</v>
      </c>
      <c r="C109" s="417">
        <f t="shared" si="39"/>
        <v>2020</v>
      </c>
      <c r="D109" s="417">
        <f t="shared" si="39"/>
        <v>2021</v>
      </c>
      <c r="E109" s="251">
        <f t="shared" si="39"/>
        <v>2022</v>
      </c>
      <c r="F109" s="251">
        <f t="shared" si="39"/>
        <v>2023</v>
      </c>
      <c r="G109" s="251">
        <f t="shared" si="39"/>
        <v>2024</v>
      </c>
      <c r="H109" s="212"/>
      <c r="I109" s="414"/>
      <c r="J109" s="417">
        <f t="shared" ref="J109:O109" si="40">J70</f>
        <v>2019</v>
      </c>
      <c r="K109" s="417">
        <f t="shared" si="40"/>
        <v>2020</v>
      </c>
      <c r="L109" s="417">
        <f t="shared" si="40"/>
        <v>2021</v>
      </c>
      <c r="M109" s="251">
        <f t="shared" si="40"/>
        <v>2022</v>
      </c>
      <c r="N109" s="251">
        <f t="shared" si="40"/>
        <v>2023</v>
      </c>
      <c r="O109" s="251">
        <f t="shared" si="40"/>
        <v>2024</v>
      </c>
    </row>
    <row r="110" spans="1:15" ht="12.75" hidden="1" x14ac:dyDescent="0.2">
      <c r="A110" s="423"/>
      <c r="B110" s="391"/>
      <c r="C110" s="425"/>
      <c r="D110" s="426"/>
      <c r="E110" s="349"/>
      <c r="F110" s="349"/>
      <c r="G110" s="350"/>
      <c r="H110" s="131"/>
      <c r="I110" s="423"/>
      <c r="J110" s="424"/>
      <c r="K110" s="347"/>
      <c r="L110" s="348"/>
      <c r="M110" s="349"/>
      <c r="N110" s="349"/>
      <c r="O110" s="350"/>
    </row>
    <row r="111" spans="1:15" ht="12.75" hidden="1" x14ac:dyDescent="0.2">
      <c r="A111" s="137" t="str">
        <f>A72</f>
        <v>SHPENZIME TË PRITSHME</v>
      </c>
      <c r="B111" s="34">
        <f>VLOOKUP(A106,'(C1) Shpenzimet vitet e kaluara'!A$9:O$177,5,FALSE)</f>
        <v>0</v>
      </c>
      <c r="C111" s="34">
        <f>VLOOKUP(A106,'(C1) Shpenzimet vitet e kaluara'!A$9:O$177,9,FALSE)</f>
        <v>0</v>
      </c>
      <c r="D111" s="34">
        <f>VLOOKUP(A106,'(C1) Shpenzimet vitet e kaluara'!A$9:O$177,13,FALSE)</f>
        <v>0</v>
      </c>
      <c r="E111" s="37"/>
      <c r="F111" s="37"/>
      <c r="G111" s="37"/>
      <c r="H111" s="131"/>
      <c r="I111" s="938" t="str">
        <f t="shared" ref="I111:O111" si="41">I72</f>
        <v>VLERËSIM I ARDHURAVE NGA TARIFAT</v>
      </c>
      <c r="J111" s="939">
        <f t="shared" si="41"/>
        <v>0</v>
      </c>
      <c r="K111" s="939">
        <f t="shared" si="41"/>
        <v>0</v>
      </c>
      <c r="L111" s="939">
        <f t="shared" si="41"/>
        <v>0</v>
      </c>
      <c r="M111" s="939">
        <f t="shared" si="41"/>
        <v>0</v>
      </c>
      <c r="N111" s="939">
        <f t="shared" si="41"/>
        <v>0</v>
      </c>
      <c r="O111" s="940">
        <f t="shared" si="41"/>
        <v>0</v>
      </c>
    </row>
    <row r="112" spans="1:15" ht="12.75" hidden="1" x14ac:dyDescent="0.2">
      <c r="A112" s="125"/>
      <c r="B112" s="210"/>
      <c r="C112" s="126"/>
      <c r="D112" s="126"/>
      <c r="E112" s="10"/>
      <c r="F112" s="10"/>
      <c r="G112" s="133"/>
      <c r="H112" s="10"/>
      <c r="I112" s="137" t="str">
        <f>I73</f>
        <v>VLERËSIM I ARDHURAVE NGA TARIFAT</v>
      </c>
      <c r="J112" s="35">
        <f>VLOOKUP($A106,'(C1) Shpenzimet vitet e kaluara'!$A$9:$O$177,6,FALSE)</f>
        <v>0</v>
      </c>
      <c r="K112" s="35">
        <f>VLOOKUP($A106,'(C1) Shpenzimet vitet e kaluara'!$A$9:$O$177,10,FALSE)</f>
        <v>0</v>
      </c>
      <c r="L112" s="35">
        <f>VLOOKUP($A106,'(C1) Shpenzimet vitet e kaluara'!$A$9:$O$177,14,FALSE)</f>
        <v>0</v>
      </c>
      <c r="M112" s="37"/>
      <c r="N112" s="37"/>
      <c r="O112" s="37"/>
    </row>
    <row r="113" spans="1:15" ht="12.75" hidden="1" x14ac:dyDescent="0.2">
      <c r="A113" s="944" t="str">
        <f t="shared" ref="A113:G114" si="42">A74</f>
        <v>SHPENZIME TË PRITSHME</v>
      </c>
      <c r="B113" s="945">
        <f t="shared" si="42"/>
        <v>0</v>
      </c>
      <c r="C113" s="945">
        <f t="shared" si="42"/>
        <v>0</v>
      </c>
      <c r="D113" s="945">
        <f t="shared" si="42"/>
        <v>0</v>
      </c>
      <c r="E113" s="945">
        <f t="shared" si="42"/>
        <v>0</v>
      </c>
      <c r="F113" s="945">
        <f t="shared" si="42"/>
        <v>0</v>
      </c>
      <c r="G113" s="946">
        <f t="shared" si="42"/>
        <v>0</v>
      </c>
      <c r="H113" s="10"/>
    </row>
    <row r="114" spans="1:15" ht="12.75" hidden="1" x14ac:dyDescent="0.2">
      <c r="A114" s="938" t="str">
        <f t="shared" si="42"/>
        <v>KOSTO DIREKTE PËR PROJEKTET DHE SHPENZIMET KAPITALE</v>
      </c>
      <c r="B114" s="939">
        <f t="shared" si="42"/>
        <v>0</v>
      </c>
      <c r="C114" s="939">
        <f t="shared" si="42"/>
        <v>0</v>
      </c>
      <c r="D114" s="939">
        <f t="shared" si="42"/>
        <v>0</v>
      </c>
      <c r="E114" s="939">
        <f t="shared" si="42"/>
        <v>0</v>
      </c>
      <c r="F114" s="939">
        <f t="shared" si="42"/>
        <v>0</v>
      </c>
      <c r="G114" s="940">
        <f t="shared" si="42"/>
        <v>0</v>
      </c>
      <c r="H114" s="31"/>
      <c r="I114" s="938" t="str">
        <f t="shared" ref="I114:I119" si="43">I75</f>
        <v>VLERËSIMI I TË ARDHURAVE ME DESTINACION</v>
      </c>
      <c r="J114" s="939"/>
      <c r="K114" s="939"/>
      <c r="L114" s="939"/>
      <c r="M114" s="939"/>
      <c r="N114" s="939"/>
      <c r="O114" s="940"/>
    </row>
    <row r="115" spans="1:15" ht="12.75" hidden="1" x14ac:dyDescent="0.2">
      <c r="A115" s="124" t="str">
        <f t="shared" ref="A115:D137" si="44">A76</f>
        <v>Pagat</v>
      </c>
      <c r="B115" s="941">
        <f t="shared" si="44"/>
        <v>600</v>
      </c>
      <c r="C115" s="942">
        <f t="shared" si="44"/>
        <v>0</v>
      </c>
      <c r="D115" s="943">
        <f t="shared" si="44"/>
        <v>0</v>
      </c>
      <c r="E115" s="129"/>
      <c r="F115" s="129"/>
      <c r="G115" s="129"/>
      <c r="H115" s="31"/>
      <c r="I115" s="390" t="str">
        <f t="shared" si="43"/>
        <v>Transferta e kushtëzuar</v>
      </c>
      <c r="J115" s="387"/>
      <c r="K115" s="389"/>
      <c r="L115" s="388"/>
      <c r="M115" s="128"/>
      <c r="N115" s="128"/>
      <c r="O115" s="132"/>
    </row>
    <row r="116" spans="1:15" ht="12.75" hidden="1" x14ac:dyDescent="0.2">
      <c r="A116" s="124" t="str">
        <f t="shared" si="44"/>
        <v>Sigurimet Shoqërore</v>
      </c>
      <c r="B116" s="941">
        <f t="shared" si="44"/>
        <v>601</v>
      </c>
      <c r="C116" s="942">
        <f t="shared" si="44"/>
        <v>0</v>
      </c>
      <c r="D116" s="943">
        <f t="shared" si="44"/>
        <v>0</v>
      </c>
      <c r="E116" s="129"/>
      <c r="F116" s="129"/>
      <c r="G116" s="129"/>
      <c r="H116" s="31"/>
      <c r="I116" s="390" t="str">
        <f t="shared" si="43"/>
        <v>Trasferta Specifike</v>
      </c>
      <c r="J116" s="387"/>
      <c r="K116" s="389"/>
      <c r="L116" s="388"/>
      <c r="M116" s="128"/>
      <c r="N116" s="128"/>
      <c r="O116" s="132"/>
    </row>
    <row r="117" spans="1:15" ht="12.75" hidden="1" x14ac:dyDescent="0.2">
      <c r="A117" s="124" t="str">
        <f t="shared" si="44"/>
        <v>Mallra dhe shërbime</v>
      </c>
      <c r="B117" s="941">
        <f t="shared" si="44"/>
        <v>602</v>
      </c>
      <c r="C117" s="942">
        <f t="shared" si="44"/>
        <v>0</v>
      </c>
      <c r="D117" s="943">
        <f t="shared" si="44"/>
        <v>0</v>
      </c>
      <c r="E117" s="129"/>
      <c r="F117" s="129"/>
      <c r="G117" s="129"/>
      <c r="H117" s="53"/>
      <c r="I117" s="390" t="str">
        <f t="shared" si="43"/>
        <v>Trashëgimi me destinacion</v>
      </c>
      <c r="J117" s="387"/>
      <c r="K117" s="389"/>
      <c r="L117" s="388"/>
      <c r="M117" s="302">
        <f>VLOOKUP($A106,'(C4) Trashëgimi me destinacion'!$A$8:$F$168,4,FALSE)</f>
        <v>0</v>
      </c>
      <c r="N117" s="548">
        <f>VLOOKUP($A106,'(C4) Trashëgimi me destinacion'!$A$8:$F$168,5,FALSE)</f>
        <v>0</v>
      </c>
      <c r="O117" s="548">
        <f>VLOOKUP($A106,'(C4) Trashëgimi me destinacion'!$A$8:$F$168,6,FALSE)</f>
        <v>0</v>
      </c>
    </row>
    <row r="118" spans="1:15" ht="12.75" hidden="1" x14ac:dyDescent="0.2">
      <c r="A118" s="124" t="str">
        <f t="shared" si="44"/>
        <v>Subvencione</v>
      </c>
      <c r="B118" s="941">
        <f t="shared" si="44"/>
        <v>603</v>
      </c>
      <c r="C118" s="942">
        <f t="shared" si="44"/>
        <v>0</v>
      </c>
      <c r="D118" s="943">
        <f t="shared" si="44"/>
        <v>0</v>
      </c>
      <c r="E118" s="129"/>
      <c r="F118" s="129"/>
      <c r="G118" s="129"/>
      <c r="H118" s="8"/>
      <c r="I118" s="390" t="str">
        <f t="shared" si="43"/>
        <v>Burime të tjera (përfshirë gjobat)</v>
      </c>
      <c r="J118" s="387"/>
      <c r="K118" s="389"/>
      <c r="L118" s="388"/>
      <c r="M118" s="128"/>
      <c r="N118" s="128"/>
      <c r="O118" s="132"/>
    </row>
    <row r="119" spans="1:15" ht="12.75" hidden="1" x14ac:dyDescent="0.2">
      <c r="A119" s="124" t="str">
        <f t="shared" si="44"/>
        <v>Të tjera transferta korrente të brendshme</v>
      </c>
      <c r="B119" s="941">
        <f t="shared" si="44"/>
        <v>604</v>
      </c>
      <c r="C119" s="942">
        <f t="shared" si="44"/>
        <v>0</v>
      </c>
      <c r="D119" s="943">
        <f t="shared" si="44"/>
        <v>0</v>
      </c>
      <c r="E119" s="129"/>
      <c r="F119" s="129"/>
      <c r="G119" s="129"/>
      <c r="H119" s="53"/>
      <c r="I119" s="390" t="str">
        <f t="shared" si="43"/>
        <v>VLERËSIMI I TË ARDHURAVE ME DESTINACION</v>
      </c>
      <c r="J119" s="35">
        <f>VLOOKUP($A106,'(C1) Shpenzimet vitet e kaluara'!$A$9:$O$177,7,FALSE)</f>
        <v>0</v>
      </c>
      <c r="K119" s="35">
        <f>VLOOKUP($A106,'(C1) Shpenzimet vitet e kaluara'!$A$9:$O$177,11,FALSE)</f>
        <v>0</v>
      </c>
      <c r="L119" s="35">
        <f>VLOOKUP($A106,'(C1) Shpenzimet vitet e kaluara'!$A$9:$O$177,15,FALSE)</f>
        <v>0</v>
      </c>
      <c r="M119" s="129">
        <f>SUM(M115:M118)</f>
        <v>0</v>
      </c>
      <c r="N119" s="129">
        <f t="shared" ref="N119:O119" si="45">SUM(N115:N118)</f>
        <v>0</v>
      </c>
      <c r="O119" s="129">
        <f t="shared" si="45"/>
        <v>0</v>
      </c>
    </row>
    <row r="120" spans="1:15" ht="12.75" hidden="1" x14ac:dyDescent="0.2">
      <c r="A120" s="124" t="str">
        <f t="shared" si="44"/>
        <v>Transferta korrente të huaja</v>
      </c>
      <c r="B120" s="941">
        <f t="shared" si="44"/>
        <v>605</v>
      </c>
      <c r="C120" s="942">
        <f t="shared" si="44"/>
        <v>0</v>
      </c>
      <c r="D120" s="943">
        <f t="shared" si="44"/>
        <v>0</v>
      </c>
      <c r="E120" s="129"/>
      <c r="F120" s="129"/>
      <c r="G120" s="129"/>
      <c r="H120" s="53"/>
    </row>
    <row r="121" spans="1:15" ht="12.75" hidden="1" x14ac:dyDescent="0.2">
      <c r="A121" s="124" t="str">
        <f t="shared" si="44"/>
        <v>Transferta për Buxhetet Familiare dhe Individët</v>
      </c>
      <c r="B121" s="941">
        <f t="shared" si="44"/>
        <v>606</v>
      </c>
      <c r="C121" s="942">
        <f t="shared" si="44"/>
        <v>0</v>
      </c>
      <c r="D121" s="943">
        <f t="shared" si="44"/>
        <v>0</v>
      </c>
      <c r="E121" s="129"/>
      <c r="F121" s="129"/>
      <c r="G121" s="129"/>
      <c r="H121" s="53"/>
      <c r="I121" s="137" t="str">
        <f>I82</f>
        <v xml:space="preserve">TË ARDHURAT E PRITSHME </v>
      </c>
      <c r="J121" s="34">
        <f>J112+J119</f>
        <v>0</v>
      </c>
      <c r="K121" s="34">
        <f>K112+K119</f>
        <v>0</v>
      </c>
      <c r="L121" s="34">
        <f>L112+L119</f>
        <v>0</v>
      </c>
      <c r="M121" s="129">
        <f>M119+M112</f>
        <v>0</v>
      </c>
      <c r="N121" s="129">
        <f>N119+N112</f>
        <v>0</v>
      </c>
      <c r="O121" s="129">
        <f>O119+O112</f>
        <v>0</v>
      </c>
    </row>
    <row r="122" spans="1:15" ht="12.75" hidden="1" x14ac:dyDescent="0.2">
      <c r="A122" s="124" t="str">
        <f t="shared" si="44"/>
        <v>Shpenzimet kapitale</v>
      </c>
      <c r="B122" s="941" t="str">
        <f t="shared" si="44"/>
        <v>230 / 231</v>
      </c>
      <c r="C122" s="942">
        <f t="shared" si="44"/>
        <v>0</v>
      </c>
      <c r="D122" s="943">
        <f t="shared" si="44"/>
        <v>0</v>
      </c>
      <c r="E122" s="37"/>
      <c r="F122" s="37"/>
      <c r="G122" s="37"/>
      <c r="H122" s="53"/>
    </row>
    <row r="123" spans="1:15" ht="12.75" hidden="1" x14ac:dyDescent="0.2">
      <c r="A123" s="124" t="str">
        <f t="shared" si="44"/>
        <v>Rezerva</v>
      </c>
      <c r="B123" s="941">
        <f t="shared" si="44"/>
        <v>609</v>
      </c>
      <c r="C123" s="942">
        <f t="shared" si="44"/>
        <v>0</v>
      </c>
      <c r="D123" s="943">
        <f t="shared" si="44"/>
        <v>0</v>
      </c>
      <c r="E123" s="129"/>
      <c r="F123" s="129"/>
      <c r="G123" s="129"/>
      <c r="H123" s="53"/>
    </row>
    <row r="124" spans="1:15" ht="12.75" hidden="1" x14ac:dyDescent="0.2">
      <c r="A124" s="124" t="str">
        <f t="shared" si="44"/>
        <v>Interesa per kredi direkte ose bono</v>
      </c>
      <c r="B124" s="941">
        <f t="shared" si="44"/>
        <v>650</v>
      </c>
      <c r="C124" s="942">
        <f t="shared" si="44"/>
        <v>0</v>
      </c>
      <c r="D124" s="943">
        <f t="shared" si="44"/>
        <v>0</v>
      </c>
      <c r="E124" s="129"/>
      <c r="F124" s="129"/>
      <c r="G124" s="129"/>
      <c r="H124" s="53"/>
    </row>
    <row r="125" spans="1:15" ht="12.75" hidden="1" x14ac:dyDescent="0.2">
      <c r="A125" s="124" t="str">
        <f t="shared" si="44"/>
        <v>Të tjera</v>
      </c>
      <c r="B125" s="941" t="str">
        <f t="shared" si="44"/>
        <v>69 / ?</v>
      </c>
      <c r="C125" s="942">
        <f t="shared" si="44"/>
        <v>0</v>
      </c>
      <c r="D125" s="943">
        <f t="shared" si="44"/>
        <v>0</v>
      </c>
      <c r="E125" s="129"/>
      <c r="F125" s="129"/>
      <c r="G125" s="129"/>
      <c r="H125" s="53"/>
      <c r="I125" s="947" t="str">
        <f t="shared" ref="I125:O126" si="46">I86</f>
        <v>SHUMA E KËRKUAR NETO</v>
      </c>
      <c r="J125" s="948">
        <f t="shared" si="46"/>
        <v>0</v>
      </c>
      <c r="K125" s="948">
        <f t="shared" si="46"/>
        <v>0</v>
      </c>
      <c r="L125" s="948">
        <f t="shared" si="46"/>
        <v>0</v>
      </c>
      <c r="M125" s="948">
        <f t="shared" si="46"/>
        <v>0</v>
      </c>
      <c r="N125" s="948">
        <f t="shared" si="46"/>
        <v>0</v>
      </c>
      <c r="O125" s="949">
        <f t="shared" si="46"/>
        <v>0</v>
      </c>
    </row>
    <row r="126" spans="1:15" ht="12.75" hidden="1" customHeight="1" x14ac:dyDescent="0.2">
      <c r="A126" s="306" t="str">
        <f t="shared" si="44"/>
        <v>KOSTO DIREKTE PËR PROJEKTET DHE SHPENZIMET KAPITALE</v>
      </c>
      <c r="B126" s="941">
        <f t="shared" si="44"/>
        <v>0</v>
      </c>
      <c r="C126" s="942">
        <f t="shared" si="44"/>
        <v>0</v>
      </c>
      <c r="D126" s="943">
        <f t="shared" si="44"/>
        <v>0</v>
      </c>
      <c r="E126" s="129">
        <f>SUM(E115:E125)</f>
        <v>0</v>
      </c>
      <c r="F126" s="129">
        <f t="shared" ref="F126:G126" si="47">SUM(F115:F125)</f>
        <v>0</v>
      </c>
      <c r="G126" s="129">
        <f t="shared" si="47"/>
        <v>0</v>
      </c>
      <c r="H126" s="53"/>
      <c r="I126" s="950">
        <f t="shared" si="46"/>
        <v>0</v>
      </c>
      <c r="J126" s="951">
        <f t="shared" si="46"/>
        <v>0</v>
      </c>
      <c r="K126" s="951">
        <f t="shared" si="46"/>
        <v>0</v>
      </c>
      <c r="L126" s="951">
        <f t="shared" si="46"/>
        <v>0</v>
      </c>
      <c r="M126" s="951">
        <f t="shared" si="46"/>
        <v>0</v>
      </c>
      <c r="N126" s="951">
        <f t="shared" si="46"/>
        <v>0</v>
      </c>
      <c r="O126" s="952">
        <f t="shared" si="46"/>
        <v>0</v>
      </c>
    </row>
    <row r="127" spans="1:15" ht="12.75" hidden="1" x14ac:dyDescent="0.2">
      <c r="A127" s="938" t="str">
        <f t="shared" si="44"/>
        <v>SHPENZIME KORRENTE</v>
      </c>
      <c r="B127" s="939">
        <f t="shared" si="44"/>
        <v>0</v>
      </c>
      <c r="C127" s="939">
        <f t="shared" si="44"/>
        <v>0</v>
      </c>
      <c r="D127" s="939">
        <f t="shared" si="44"/>
        <v>0</v>
      </c>
      <c r="E127" s="939">
        <f>E88</f>
        <v>0</v>
      </c>
      <c r="F127" s="939">
        <f>F88</f>
        <v>0</v>
      </c>
      <c r="G127" s="940">
        <f>G88</f>
        <v>0</v>
      </c>
      <c r="H127" s="53"/>
      <c r="I127" s="17" t="str">
        <f>I88</f>
        <v>SHUMA E KËRKUAR NETO</v>
      </c>
      <c r="J127" s="18">
        <f t="shared" ref="J127:O127" si="48">B111-J121</f>
        <v>0</v>
      </c>
      <c r="K127" s="18">
        <f t="shared" si="48"/>
        <v>0</v>
      </c>
      <c r="L127" s="18">
        <f t="shared" si="48"/>
        <v>0</v>
      </c>
      <c r="M127" s="18">
        <f t="shared" si="48"/>
        <v>0</v>
      </c>
      <c r="N127" s="18">
        <f t="shared" si="48"/>
        <v>0</v>
      </c>
      <c r="O127" s="18">
        <f t="shared" si="48"/>
        <v>0</v>
      </c>
    </row>
    <row r="128" spans="1:15" ht="12.75" hidden="1" x14ac:dyDescent="0.2">
      <c r="A128" s="124" t="str">
        <f t="shared" si="44"/>
        <v>Pagat</v>
      </c>
      <c r="B128" s="941">
        <f t="shared" si="44"/>
        <v>600</v>
      </c>
      <c r="C128" s="942">
        <f t="shared" si="44"/>
        <v>0</v>
      </c>
      <c r="D128" s="943">
        <f t="shared" si="44"/>
        <v>0</v>
      </c>
      <c r="E128" s="37"/>
      <c r="F128" s="37"/>
      <c r="G128" s="37"/>
      <c r="H128" s="53"/>
      <c r="I128" s="53"/>
      <c r="J128" s="53"/>
      <c r="K128" s="53"/>
      <c r="L128" s="14"/>
      <c r="M128" s="54"/>
    </row>
    <row r="129" spans="1:15" ht="12.75" hidden="1" x14ac:dyDescent="0.2">
      <c r="A129" s="124" t="str">
        <f t="shared" si="44"/>
        <v>Sigurimet Shoqërore</v>
      </c>
      <c r="B129" s="941">
        <f t="shared" si="44"/>
        <v>601</v>
      </c>
      <c r="C129" s="942">
        <f t="shared" si="44"/>
        <v>0</v>
      </c>
      <c r="D129" s="943">
        <f t="shared" si="44"/>
        <v>0</v>
      </c>
      <c r="E129" s="37"/>
      <c r="F129" s="37"/>
      <c r="G129" s="37"/>
      <c r="H129" s="53"/>
    </row>
    <row r="130" spans="1:15" ht="12.75" hidden="1" x14ac:dyDescent="0.2">
      <c r="A130" s="124" t="str">
        <f t="shared" si="44"/>
        <v>Mallra dhe shërbime</v>
      </c>
      <c r="B130" s="941">
        <f t="shared" si="44"/>
        <v>602</v>
      </c>
      <c r="C130" s="942">
        <f t="shared" si="44"/>
        <v>0</v>
      </c>
      <c r="D130" s="943">
        <f t="shared" si="44"/>
        <v>0</v>
      </c>
      <c r="E130" s="37"/>
      <c r="F130" s="37"/>
      <c r="G130" s="37"/>
      <c r="H130" s="53"/>
      <c r="I130" s="252" t="str">
        <f>I91</f>
        <v>Angazhimet</v>
      </c>
      <c r="J130" s="1002" t="str">
        <f>J91</f>
        <v>Vlera Totale për Aktivitet</v>
      </c>
      <c r="K130" s="1003"/>
      <c r="L130" s="1004"/>
      <c r="M130" s="129">
        <f>VLOOKUP($A106,'(C5) Angazhimet'!$A$8:$F$168,4,FALSE)</f>
        <v>0</v>
      </c>
      <c r="N130" s="129">
        <f>VLOOKUP($A106,'(C5) Angazhimet'!$A$8:$F$168,5,FALSE)</f>
        <v>0</v>
      </c>
      <c r="O130" s="129">
        <f>VLOOKUP($A106,'(C5) Angazhimet'!$A$8:$F$168,6,FALSE)</f>
        <v>0</v>
      </c>
    </row>
    <row r="131" spans="1:15" ht="12.75" hidden="1" x14ac:dyDescent="0.2">
      <c r="A131" s="124" t="str">
        <f t="shared" si="44"/>
        <v>Subvencione</v>
      </c>
      <c r="B131" s="941">
        <f t="shared" si="44"/>
        <v>603</v>
      </c>
      <c r="C131" s="942">
        <f t="shared" si="44"/>
        <v>0</v>
      </c>
      <c r="D131" s="943">
        <f t="shared" si="44"/>
        <v>0</v>
      </c>
      <c r="E131" s="37"/>
      <c r="F131" s="37"/>
      <c r="G131" s="37"/>
      <c r="H131" s="53"/>
      <c r="I131" s="318" t="str">
        <f>I92</f>
        <v>Qëllime</v>
      </c>
      <c r="J131" s="1002" t="str">
        <f>J92</f>
        <v>Shpenzimet kapitale</v>
      </c>
      <c r="K131" s="1003"/>
      <c r="L131" s="1004"/>
      <c r="M131" s="128"/>
      <c r="N131" s="128"/>
      <c r="O131" s="132"/>
    </row>
    <row r="132" spans="1:15" ht="12.75" hidden="1" x14ac:dyDescent="0.2">
      <c r="A132" s="124" t="str">
        <f t="shared" si="44"/>
        <v>Të tjera transferta korrente të brendshme</v>
      </c>
      <c r="B132" s="941">
        <f t="shared" si="44"/>
        <v>604</v>
      </c>
      <c r="C132" s="942">
        <f t="shared" si="44"/>
        <v>0</v>
      </c>
      <c r="D132" s="943">
        <f t="shared" si="44"/>
        <v>0</v>
      </c>
      <c r="E132" s="37"/>
      <c r="F132" s="37"/>
      <c r="G132" s="37"/>
      <c r="H132" s="53"/>
      <c r="I132" s="315"/>
      <c r="J132" s="1002" t="str">
        <f>J93</f>
        <v>Mallra dhe shërbime</v>
      </c>
      <c r="K132" s="1003"/>
      <c r="L132" s="1004"/>
      <c r="M132" s="128"/>
      <c r="N132" s="128"/>
      <c r="O132" s="132"/>
    </row>
    <row r="133" spans="1:15" ht="12.75" hidden="1" x14ac:dyDescent="0.2">
      <c r="A133" s="124" t="str">
        <f t="shared" si="44"/>
        <v>Transferta korrente të huaja</v>
      </c>
      <c r="B133" s="941">
        <f t="shared" si="44"/>
        <v>605</v>
      </c>
      <c r="C133" s="942">
        <f t="shared" si="44"/>
        <v>0</v>
      </c>
      <c r="D133" s="943">
        <f t="shared" si="44"/>
        <v>0</v>
      </c>
      <c r="E133" s="37"/>
      <c r="F133" s="37"/>
      <c r="G133" s="37"/>
      <c r="H133" s="53"/>
      <c r="I133" s="315"/>
      <c r="J133" s="1002" t="str">
        <f>J94</f>
        <v>Qëllime të mëtejshme</v>
      </c>
      <c r="K133" s="1003"/>
      <c r="L133" s="1004"/>
      <c r="M133" s="128"/>
      <c r="N133" s="128"/>
      <c r="O133" s="132"/>
    </row>
    <row r="134" spans="1:15" ht="12.75" hidden="1" x14ac:dyDescent="0.2">
      <c r="A134" s="124" t="str">
        <f t="shared" si="44"/>
        <v>Transferta për Buxhetet Familiare dhe Individët</v>
      </c>
      <c r="B134" s="941">
        <f t="shared" si="44"/>
        <v>606</v>
      </c>
      <c r="C134" s="942">
        <f t="shared" si="44"/>
        <v>0</v>
      </c>
      <c r="D134" s="943">
        <f t="shared" si="44"/>
        <v>0</v>
      </c>
      <c r="E134" s="37"/>
      <c r="F134" s="37"/>
      <c r="G134" s="37"/>
      <c r="H134" s="53"/>
      <c r="I134" s="315"/>
      <c r="J134" s="998"/>
      <c r="K134" s="998"/>
      <c r="L134" s="998"/>
      <c r="M134" s="344" t="str">
        <f>IF(SUM(M131:M133)=M130,"OK","STOP")</f>
        <v>OK</v>
      </c>
      <c r="N134" s="344" t="str">
        <f>IF(SUM(N131:N133)=N130,"OK","STOP")</f>
        <v>OK</v>
      </c>
      <c r="O134" s="344" t="str">
        <f>IF(SUM(O131:O133)=O130,"OK","STOP")</f>
        <v>OK</v>
      </c>
    </row>
    <row r="135" spans="1:15" ht="12.75" hidden="1" x14ac:dyDescent="0.2">
      <c r="A135" s="648" t="str">
        <f t="shared" si="44"/>
        <v>Shpenzimet kapitale</v>
      </c>
      <c r="B135" s="968" t="str">
        <f t="shared" si="44"/>
        <v>230 / 231</v>
      </c>
      <c r="C135" s="969">
        <f t="shared" si="44"/>
        <v>0</v>
      </c>
      <c r="D135" s="970">
        <f t="shared" si="44"/>
        <v>0</v>
      </c>
      <c r="E135" s="129"/>
      <c r="F135" s="129"/>
      <c r="G135" s="129"/>
      <c r="H135" s="53"/>
      <c r="I135" s="421" t="str">
        <f>I96</f>
        <v>Shpjegimet teknike</v>
      </c>
      <c r="J135" s="10"/>
      <c r="K135" s="10"/>
      <c r="L135" s="10"/>
      <c r="M135" s="10"/>
      <c r="N135" s="10"/>
      <c r="O135" s="10"/>
    </row>
    <row r="136" spans="1:15" ht="12.75" hidden="1" x14ac:dyDescent="0.2">
      <c r="A136" s="124" t="str">
        <f t="shared" si="44"/>
        <v>Rezerva</v>
      </c>
      <c r="B136" s="941">
        <f t="shared" si="44"/>
        <v>609</v>
      </c>
      <c r="C136" s="942">
        <f t="shared" si="44"/>
        <v>0</v>
      </c>
      <c r="D136" s="943">
        <f t="shared" si="44"/>
        <v>0</v>
      </c>
      <c r="E136" s="37"/>
      <c r="F136" s="37"/>
      <c r="G136" s="37"/>
      <c r="H136" s="53"/>
      <c r="I136" s="419">
        <f>M109</f>
        <v>2022</v>
      </c>
      <c r="J136" s="983"/>
      <c r="K136" s="984"/>
      <c r="L136" s="984"/>
      <c r="M136" s="984"/>
      <c r="N136" s="984"/>
      <c r="O136" s="985"/>
    </row>
    <row r="137" spans="1:15" ht="12.75" hidden="1" x14ac:dyDescent="0.2">
      <c r="A137" s="124" t="str">
        <f t="shared" si="44"/>
        <v>Interesa per kredi direkte ose bono</v>
      </c>
      <c r="B137" s="971">
        <f t="shared" si="44"/>
        <v>650</v>
      </c>
      <c r="C137" s="972">
        <f t="shared" si="44"/>
        <v>0</v>
      </c>
      <c r="D137" s="973">
        <f t="shared" si="44"/>
        <v>0</v>
      </c>
      <c r="E137" s="37"/>
      <c r="F137" s="37"/>
      <c r="G137" s="37"/>
      <c r="H137" s="53"/>
      <c r="I137" s="420"/>
      <c r="J137" s="986"/>
      <c r="K137" s="987"/>
      <c r="L137" s="987"/>
      <c r="M137" s="987"/>
      <c r="N137" s="987"/>
      <c r="O137" s="988"/>
    </row>
    <row r="138" spans="1:15" ht="12.75" hidden="1" x14ac:dyDescent="0.2">
      <c r="A138" s="252" t="str">
        <f>A99</f>
        <v>Të tjera</v>
      </c>
      <c r="B138" s="941" t="str">
        <f>B99</f>
        <v>69 / ?</v>
      </c>
      <c r="C138" s="942">
        <f>C99</f>
        <v>0</v>
      </c>
      <c r="D138" s="439" t="str">
        <f>IF(OR(E138&lt;0,F138&lt;0,G138&lt;0),"STOP","OK!")</f>
        <v>OK!</v>
      </c>
      <c r="E138" s="130">
        <f>-E126+E111-(SUM(E128:E137))</f>
        <v>0</v>
      </c>
      <c r="F138" s="308">
        <f t="shared" ref="F138:G138" si="49">-F126+F111-(SUM(F128:F137))</f>
        <v>0</v>
      </c>
      <c r="G138" s="308">
        <f t="shared" si="49"/>
        <v>0</v>
      </c>
      <c r="H138" s="53"/>
      <c r="I138" s="419">
        <f>N109</f>
        <v>2023</v>
      </c>
      <c r="J138" s="983"/>
      <c r="K138" s="984"/>
      <c r="L138" s="984"/>
      <c r="M138" s="984"/>
      <c r="N138" s="984"/>
      <c r="O138" s="985"/>
    </row>
    <row r="139" spans="1:15" ht="12.75" hidden="1" x14ac:dyDescent="0.2">
      <c r="A139" s="124" t="str">
        <f>A100</f>
        <v>SHPENZIME KORRENTE</v>
      </c>
      <c r="B139" s="974"/>
      <c r="C139" s="975"/>
      <c r="D139" s="976"/>
      <c r="E139" s="129">
        <f>SUM(E128:E138)</f>
        <v>0</v>
      </c>
      <c r="F139" s="129">
        <f t="shared" ref="F139:G139" si="50">SUM(F128:F138)</f>
        <v>0</v>
      </c>
      <c r="G139" s="129">
        <f t="shared" si="50"/>
        <v>0</v>
      </c>
      <c r="H139" s="53"/>
      <c r="I139" s="420"/>
      <c r="J139" s="989"/>
      <c r="K139" s="990"/>
      <c r="L139" s="990"/>
      <c r="M139" s="990"/>
      <c r="N139" s="990"/>
      <c r="O139" s="991"/>
    </row>
    <row r="140" spans="1:15" ht="12.75" hidden="1" x14ac:dyDescent="0.2">
      <c r="A140" s="125"/>
      <c r="B140" s="210"/>
      <c r="C140" s="126"/>
      <c r="D140" s="126"/>
      <c r="E140" s="10"/>
      <c r="F140" s="10"/>
      <c r="G140" s="133"/>
      <c r="H140" s="53"/>
      <c r="I140" s="419">
        <f>O109</f>
        <v>2024</v>
      </c>
      <c r="J140" s="983"/>
      <c r="K140" s="984"/>
      <c r="L140" s="984"/>
      <c r="M140" s="984"/>
      <c r="N140" s="984"/>
      <c r="O140" s="985"/>
    </row>
    <row r="141" spans="1:15" ht="12.75" hidden="1" x14ac:dyDescent="0.2">
      <c r="A141" s="137" t="str">
        <f>A102</f>
        <v>SHPENZIME TË PRITSHME</v>
      </c>
      <c r="B141" s="34">
        <f>B111</f>
        <v>0</v>
      </c>
      <c r="C141" s="34">
        <f t="shared" ref="C141:D141" si="51">C111</f>
        <v>0</v>
      </c>
      <c r="D141" s="34">
        <f t="shared" si="51"/>
        <v>0</v>
      </c>
      <c r="E141" s="129">
        <f>E126+E139</f>
        <v>0</v>
      </c>
      <c r="F141" s="129">
        <f>F126+F139</f>
        <v>0</v>
      </c>
      <c r="G141" s="129">
        <f t="shared" ref="G141" si="52">G126+G139</f>
        <v>0</v>
      </c>
      <c r="H141" s="53"/>
      <c r="I141" s="420"/>
      <c r="J141" s="989"/>
      <c r="K141" s="990"/>
      <c r="L141" s="990"/>
      <c r="M141" s="990"/>
      <c r="N141" s="990"/>
      <c r="O141" s="991"/>
    </row>
    <row r="142" spans="1:15" ht="17.25" hidden="1" customHeight="1" x14ac:dyDescent="0.2"/>
    <row r="143" spans="1:15" ht="17.25" hidden="1" customHeight="1" x14ac:dyDescent="0.2"/>
    <row r="144" spans="1:15" ht="17.25" hidden="1" customHeight="1" x14ac:dyDescent="0.2">
      <c r="A144" s="213" t="str">
        <f t="shared" ref="A144:O144" si="53">A66</f>
        <v>Nënfunksioni 20</v>
      </c>
      <c r="B144" s="937" t="str">
        <f t="shared" si="53"/>
        <v>082 Shërbimet kulturore</v>
      </c>
      <c r="C144" s="937">
        <f t="shared" si="53"/>
        <v>0</v>
      </c>
      <c r="D144" s="937">
        <f t="shared" si="53"/>
        <v>0</v>
      </c>
      <c r="E144" s="937">
        <f t="shared" si="53"/>
        <v>0</v>
      </c>
      <c r="F144" s="937">
        <f t="shared" si="53"/>
        <v>0</v>
      </c>
      <c r="G144" s="937">
        <f t="shared" si="53"/>
        <v>0</v>
      </c>
      <c r="H144" s="937">
        <f t="shared" si="53"/>
        <v>0</v>
      </c>
      <c r="I144" s="937">
        <f t="shared" si="53"/>
        <v>0</v>
      </c>
      <c r="J144" s="937">
        <f t="shared" si="53"/>
        <v>0</v>
      </c>
      <c r="K144" s="937">
        <f t="shared" si="53"/>
        <v>0</v>
      </c>
      <c r="L144" s="937">
        <f t="shared" si="53"/>
        <v>0</v>
      </c>
      <c r="M144" s="937">
        <f t="shared" si="53"/>
        <v>0</v>
      </c>
      <c r="N144" s="937">
        <f t="shared" si="53"/>
        <v>0</v>
      </c>
      <c r="O144" s="937">
        <f t="shared" si="53"/>
        <v>0</v>
      </c>
    </row>
    <row r="145" spans="1:15" ht="17.25" hidden="1" customHeight="1" x14ac:dyDescent="0.2">
      <c r="A145" s="276" t="str">
        <f>A8</f>
        <v>Programi 20c</v>
      </c>
      <c r="B145" s="937" t="str">
        <f>C8</f>
        <v xml:space="preserve">Muzetë, teatrot dhe eventet kulturore </v>
      </c>
      <c r="C145" s="937" t="e">
        <f>#REF!</f>
        <v>#REF!</v>
      </c>
      <c r="D145" s="937" t="e">
        <f>#REF!</f>
        <v>#REF!</v>
      </c>
      <c r="E145" s="937" t="e">
        <f>#REF!</f>
        <v>#REF!</v>
      </c>
      <c r="F145" s="937" t="e">
        <f>#REF!</f>
        <v>#REF!</v>
      </c>
      <c r="G145" s="937" t="e">
        <f>#REF!</f>
        <v>#REF!</v>
      </c>
      <c r="H145" s="937" t="e">
        <f>#REF!</f>
        <v>#REF!</v>
      </c>
      <c r="I145" s="937" t="e">
        <f>#REF!</f>
        <v>#REF!</v>
      </c>
      <c r="J145" s="937" t="e">
        <f>#REF!</f>
        <v>#REF!</v>
      </c>
      <c r="K145" s="937" t="e">
        <f>#REF!</f>
        <v>#REF!</v>
      </c>
      <c r="L145" s="937" t="e">
        <f>#REF!</f>
        <v>#REF!</v>
      </c>
      <c r="M145" s="937" t="e">
        <f>#REF!</f>
        <v>#REF!</v>
      </c>
      <c r="N145" s="937" t="e">
        <f>#REF!</f>
        <v>#REF!</v>
      </c>
      <c r="O145" s="937" t="e">
        <f>#REF!</f>
        <v>#REF!</v>
      </c>
    </row>
    <row r="146" spans="1:15" ht="17.25" hidden="1" customHeight="1" x14ac:dyDescent="0.2">
      <c r="A146" s="646" t="str">
        <f>'(B3) Struktura Funksionale'!B105</f>
        <v>08280</v>
      </c>
      <c r="B146" s="568"/>
      <c r="C146" s="568"/>
      <c r="D146" s="568"/>
      <c r="E146" s="568"/>
      <c r="F146" s="568"/>
      <c r="G146" s="568"/>
      <c r="H146" s="568"/>
      <c r="I146" s="568"/>
      <c r="J146" s="568"/>
      <c r="K146" s="568"/>
      <c r="L146" s="568"/>
      <c r="M146" s="568"/>
      <c r="N146" s="568"/>
      <c r="O146" s="569"/>
    </row>
    <row r="147" spans="1:15" ht="22.5" hidden="1" customHeight="1" x14ac:dyDescent="0.2">
      <c r="A147" s="964" t="str">
        <f t="shared" ref="A147:G147" si="54">A69</f>
        <v>SHPENZIME TË PRITSHME</v>
      </c>
      <c r="B147" s="965">
        <f t="shared" si="54"/>
        <v>0</v>
      </c>
      <c r="C147" s="965">
        <f t="shared" si="54"/>
        <v>0</v>
      </c>
      <c r="D147" s="965">
        <f t="shared" si="54"/>
        <v>0</v>
      </c>
      <c r="E147" s="965">
        <f t="shared" si="54"/>
        <v>0</v>
      </c>
      <c r="F147" s="965">
        <f t="shared" si="54"/>
        <v>0</v>
      </c>
      <c r="G147" s="966">
        <f t="shared" si="54"/>
        <v>0</v>
      </c>
      <c r="H147" s="131"/>
      <c r="I147" s="967" t="str">
        <f t="shared" ref="I147:O147" si="55">I69</f>
        <v xml:space="preserve">TË ARDHURAT E PRITSHME </v>
      </c>
      <c r="J147" s="965">
        <f t="shared" si="55"/>
        <v>0</v>
      </c>
      <c r="K147" s="965">
        <f t="shared" si="55"/>
        <v>0</v>
      </c>
      <c r="L147" s="965">
        <f t="shared" si="55"/>
        <v>0</v>
      </c>
      <c r="M147" s="965">
        <f t="shared" si="55"/>
        <v>0</v>
      </c>
      <c r="N147" s="965">
        <f t="shared" si="55"/>
        <v>0</v>
      </c>
      <c r="O147" s="966">
        <f t="shared" si="55"/>
        <v>0</v>
      </c>
    </row>
    <row r="148" spans="1:15" ht="20.25" hidden="1" customHeight="1" x14ac:dyDescent="0.2">
      <c r="A148" s="211"/>
      <c r="B148" s="417">
        <f t="shared" ref="B148:G148" si="56">B70</f>
        <v>2019</v>
      </c>
      <c r="C148" s="417">
        <f t="shared" si="56"/>
        <v>2020</v>
      </c>
      <c r="D148" s="417">
        <f t="shared" si="56"/>
        <v>2021</v>
      </c>
      <c r="E148" s="251">
        <f t="shared" si="56"/>
        <v>2022</v>
      </c>
      <c r="F148" s="251">
        <f t="shared" si="56"/>
        <v>2023</v>
      </c>
      <c r="G148" s="251">
        <f t="shared" si="56"/>
        <v>2024</v>
      </c>
      <c r="H148" s="212"/>
      <c r="I148" s="307"/>
      <c r="J148" s="249">
        <f t="shared" ref="J148:O148" si="57">J70</f>
        <v>2019</v>
      </c>
      <c r="K148" s="249">
        <f t="shared" si="57"/>
        <v>2020</v>
      </c>
      <c r="L148" s="249">
        <f t="shared" si="57"/>
        <v>2021</v>
      </c>
      <c r="M148" s="250">
        <f t="shared" si="57"/>
        <v>2022</v>
      </c>
      <c r="N148" s="250">
        <f t="shared" si="57"/>
        <v>2023</v>
      </c>
      <c r="O148" s="250">
        <f t="shared" si="57"/>
        <v>2024</v>
      </c>
    </row>
    <row r="149" spans="1:15" ht="12.75" hidden="1" x14ac:dyDescent="0.2">
      <c r="A149" s="423"/>
      <c r="B149" s="427"/>
      <c r="C149" s="428"/>
      <c r="D149" s="426"/>
      <c r="E149" s="349"/>
      <c r="F149" s="349"/>
      <c r="G149" s="350"/>
      <c r="H149" s="131"/>
      <c r="I149" s="423"/>
      <c r="J149" s="349"/>
      <c r="K149" s="349"/>
      <c r="L149" s="349"/>
      <c r="M149" s="349"/>
      <c r="N149" s="349"/>
      <c r="O149" s="350"/>
    </row>
    <row r="150" spans="1:15" ht="12.75" hidden="1" x14ac:dyDescent="0.2">
      <c r="A150" s="137" t="str">
        <f>A72</f>
        <v>SHPENZIME TË PRITSHME</v>
      </c>
      <c r="B150" s="34">
        <f>VLOOKUP(A145,'(C1) Shpenzimet vitet e kaluara'!A$9:O$177,5,FALSE)</f>
        <v>0</v>
      </c>
      <c r="C150" s="34">
        <f>VLOOKUP(A145,'(C1) Shpenzimet vitet e kaluara'!A$9:O$177,9,FALSE)</f>
        <v>0</v>
      </c>
      <c r="D150" s="34">
        <f>VLOOKUP(A145,'(C1) Shpenzimet vitet e kaluara'!A$9:O$177,13,FALSE)</f>
        <v>0</v>
      </c>
      <c r="E150" s="37"/>
      <c r="F150" s="37"/>
      <c r="G150" s="37"/>
      <c r="I150" s="938" t="str">
        <f t="shared" ref="I150:O150" si="58">I72</f>
        <v>VLERËSIM I ARDHURAVE NGA TARIFAT</v>
      </c>
      <c r="J150" s="939">
        <f t="shared" si="58"/>
        <v>0</v>
      </c>
      <c r="K150" s="939">
        <f t="shared" si="58"/>
        <v>0</v>
      </c>
      <c r="L150" s="939">
        <f t="shared" si="58"/>
        <v>0</v>
      </c>
      <c r="M150" s="939">
        <f t="shared" si="58"/>
        <v>0</v>
      </c>
      <c r="N150" s="939">
        <f t="shared" si="58"/>
        <v>0</v>
      </c>
      <c r="O150" s="940">
        <f t="shared" si="58"/>
        <v>0</v>
      </c>
    </row>
    <row r="151" spans="1:15" ht="12.75" hidden="1" x14ac:dyDescent="0.2">
      <c r="A151" s="125"/>
      <c r="B151" s="210"/>
      <c r="C151" s="126"/>
      <c r="D151" s="126"/>
      <c r="E151" s="10"/>
      <c r="F151" s="10"/>
      <c r="G151" s="133"/>
      <c r="I151" s="137" t="str">
        <f>I73</f>
        <v>VLERËSIM I ARDHURAVE NGA TARIFAT</v>
      </c>
      <c r="J151" s="35">
        <f>VLOOKUP($A145,'(C1) Shpenzimet vitet e kaluara'!$A$9:$O$177,6,FALSE)</f>
        <v>0</v>
      </c>
      <c r="K151" s="35">
        <f>VLOOKUP($A145,'(C1) Shpenzimet vitet e kaluara'!$A$9:$O$177,10,FALSE)</f>
        <v>0</v>
      </c>
      <c r="L151" s="35">
        <f>VLOOKUP($A145,'(C1) Shpenzimet vitet e kaluara'!$A$9:$O$177,14,FALSE)</f>
        <v>0</v>
      </c>
      <c r="M151" s="37"/>
      <c r="N151" s="37"/>
      <c r="O151" s="37"/>
    </row>
    <row r="152" spans="1:15" ht="12.75" hidden="1" x14ac:dyDescent="0.2">
      <c r="A152" s="944" t="str">
        <f t="shared" ref="A152:G153" si="59">A74</f>
        <v>SHPENZIME TË PRITSHME</v>
      </c>
      <c r="B152" s="945">
        <f t="shared" si="59"/>
        <v>0</v>
      </c>
      <c r="C152" s="945">
        <f t="shared" si="59"/>
        <v>0</v>
      </c>
      <c r="D152" s="945">
        <f t="shared" si="59"/>
        <v>0</v>
      </c>
      <c r="E152" s="945">
        <f t="shared" si="59"/>
        <v>0</v>
      </c>
      <c r="F152" s="945">
        <f t="shared" si="59"/>
        <v>0</v>
      </c>
      <c r="G152" s="946">
        <f t="shared" si="59"/>
        <v>0</v>
      </c>
      <c r="H152" s="10"/>
    </row>
    <row r="153" spans="1:15" ht="12.75" hidden="1" x14ac:dyDescent="0.2">
      <c r="A153" s="938" t="str">
        <f t="shared" si="59"/>
        <v>KOSTO DIREKTE PËR PROJEKTET DHE SHPENZIMET KAPITALE</v>
      </c>
      <c r="B153" s="939">
        <f t="shared" si="59"/>
        <v>0</v>
      </c>
      <c r="C153" s="939">
        <f t="shared" si="59"/>
        <v>0</v>
      </c>
      <c r="D153" s="939">
        <f t="shared" si="59"/>
        <v>0</v>
      </c>
      <c r="E153" s="939">
        <f t="shared" si="59"/>
        <v>0</v>
      </c>
      <c r="F153" s="939">
        <f t="shared" si="59"/>
        <v>0</v>
      </c>
      <c r="G153" s="940">
        <f t="shared" si="59"/>
        <v>0</v>
      </c>
      <c r="H153" s="31"/>
      <c r="I153" s="938" t="str">
        <f t="shared" ref="I153:I158" si="60">I75</f>
        <v>VLERËSIMI I TË ARDHURAVE ME DESTINACION</v>
      </c>
      <c r="J153" s="939"/>
      <c r="K153" s="939"/>
      <c r="L153" s="939"/>
      <c r="M153" s="939"/>
      <c r="N153" s="939"/>
      <c r="O153" s="940"/>
    </row>
    <row r="154" spans="1:15" ht="12.75" hidden="1" x14ac:dyDescent="0.2">
      <c r="A154" s="124" t="str">
        <f t="shared" ref="A154:D176" si="61">A76</f>
        <v>Pagat</v>
      </c>
      <c r="B154" s="941">
        <f t="shared" si="61"/>
        <v>600</v>
      </c>
      <c r="C154" s="942">
        <f t="shared" si="61"/>
        <v>0</v>
      </c>
      <c r="D154" s="943">
        <f t="shared" si="61"/>
        <v>0</v>
      </c>
      <c r="E154" s="129"/>
      <c r="F154" s="129"/>
      <c r="G154" s="129"/>
      <c r="H154" s="31"/>
      <c r="I154" s="390" t="str">
        <f t="shared" si="60"/>
        <v>Transferta e kushtëzuar</v>
      </c>
      <c r="J154" s="387"/>
      <c r="K154" s="389"/>
      <c r="L154" s="388"/>
      <c r="M154" s="128"/>
      <c r="N154" s="128"/>
      <c r="O154" s="132"/>
    </row>
    <row r="155" spans="1:15" ht="12.75" hidden="1" x14ac:dyDescent="0.2">
      <c r="A155" s="124" t="str">
        <f t="shared" si="61"/>
        <v>Sigurimet Shoqërore</v>
      </c>
      <c r="B155" s="941">
        <f t="shared" si="61"/>
        <v>601</v>
      </c>
      <c r="C155" s="942">
        <f t="shared" si="61"/>
        <v>0</v>
      </c>
      <c r="D155" s="943">
        <f t="shared" si="61"/>
        <v>0</v>
      </c>
      <c r="E155" s="129"/>
      <c r="F155" s="129"/>
      <c r="G155" s="129"/>
      <c r="H155" s="31"/>
      <c r="I155" s="390" t="str">
        <f t="shared" si="60"/>
        <v>Trasferta Specifike</v>
      </c>
      <c r="J155" s="387"/>
      <c r="K155" s="389"/>
      <c r="L155" s="388"/>
      <c r="M155" s="128"/>
      <c r="N155" s="128"/>
      <c r="O155" s="132"/>
    </row>
    <row r="156" spans="1:15" ht="12.75" hidden="1" x14ac:dyDescent="0.2">
      <c r="A156" s="124" t="str">
        <f t="shared" si="61"/>
        <v>Mallra dhe shërbime</v>
      </c>
      <c r="B156" s="941">
        <f t="shared" si="61"/>
        <v>602</v>
      </c>
      <c r="C156" s="942">
        <f t="shared" si="61"/>
        <v>0</v>
      </c>
      <c r="D156" s="943">
        <f t="shared" si="61"/>
        <v>0</v>
      </c>
      <c r="E156" s="129"/>
      <c r="F156" s="129"/>
      <c r="G156" s="129"/>
      <c r="H156" s="53"/>
      <c r="I156" s="390" t="str">
        <f t="shared" si="60"/>
        <v>Trashëgimi me destinacion</v>
      </c>
      <c r="J156" s="387"/>
      <c r="K156" s="389"/>
      <c r="L156" s="388"/>
      <c r="M156" s="302">
        <f>VLOOKUP($A145,'(C4) Trashëgimi me destinacion'!$A$8:$F$168,4,FALSE)</f>
        <v>0</v>
      </c>
      <c r="N156" s="548">
        <f>VLOOKUP($A145,'(C4) Trashëgimi me destinacion'!$A$8:$F$168,5,FALSE)</f>
        <v>0</v>
      </c>
      <c r="O156" s="548">
        <f>VLOOKUP($A145,'(C4) Trashëgimi me destinacion'!$A$8:$F$168,6,FALSE)</f>
        <v>0</v>
      </c>
    </row>
    <row r="157" spans="1:15" ht="12.75" hidden="1" x14ac:dyDescent="0.2">
      <c r="A157" s="124" t="str">
        <f t="shared" si="61"/>
        <v>Subvencione</v>
      </c>
      <c r="B157" s="941">
        <f t="shared" si="61"/>
        <v>603</v>
      </c>
      <c r="C157" s="942">
        <f t="shared" si="61"/>
        <v>0</v>
      </c>
      <c r="D157" s="943">
        <f t="shared" si="61"/>
        <v>0</v>
      </c>
      <c r="E157" s="129"/>
      <c r="F157" s="129"/>
      <c r="G157" s="129"/>
      <c r="H157" s="8"/>
      <c r="I157" s="390" t="str">
        <f t="shared" si="60"/>
        <v>Burime të tjera (përfshirë gjobat)</v>
      </c>
      <c r="J157" s="387"/>
      <c r="K157" s="389"/>
      <c r="L157" s="388"/>
      <c r="M157" s="128"/>
      <c r="N157" s="128"/>
      <c r="O157" s="132"/>
    </row>
    <row r="158" spans="1:15" ht="12.75" hidden="1" x14ac:dyDescent="0.2">
      <c r="A158" s="124" t="str">
        <f t="shared" si="61"/>
        <v>Të tjera transferta korrente të brendshme</v>
      </c>
      <c r="B158" s="941">
        <f t="shared" si="61"/>
        <v>604</v>
      </c>
      <c r="C158" s="942">
        <f t="shared" si="61"/>
        <v>0</v>
      </c>
      <c r="D158" s="943">
        <f t="shared" si="61"/>
        <v>0</v>
      </c>
      <c r="E158" s="129"/>
      <c r="F158" s="129"/>
      <c r="G158" s="129"/>
      <c r="H158" s="53"/>
      <c r="I158" s="390" t="str">
        <f t="shared" si="60"/>
        <v>VLERËSIMI I TË ARDHURAVE ME DESTINACION</v>
      </c>
      <c r="J158" s="35">
        <f>VLOOKUP($A145,'(C1) Shpenzimet vitet e kaluara'!$A$9:$O$177,7,FALSE)</f>
        <v>0</v>
      </c>
      <c r="K158" s="35">
        <f>VLOOKUP($A145,'(C1) Shpenzimet vitet e kaluara'!$A$9:$O$177,11,FALSE)</f>
        <v>0</v>
      </c>
      <c r="L158" s="35">
        <f>VLOOKUP($A145,'(C1) Shpenzimet vitet e kaluara'!$A$9:$O$177,15,FALSE)</f>
        <v>0</v>
      </c>
      <c r="M158" s="129">
        <f>SUM(M154:M157)</f>
        <v>0</v>
      </c>
      <c r="N158" s="129">
        <f t="shared" ref="N158:O158" si="62">SUM(N154:N157)</f>
        <v>0</v>
      </c>
      <c r="O158" s="129">
        <f t="shared" si="62"/>
        <v>0</v>
      </c>
    </row>
    <row r="159" spans="1:15" ht="12.75" hidden="1" x14ac:dyDescent="0.2">
      <c r="A159" s="124" t="str">
        <f t="shared" si="61"/>
        <v>Transferta korrente të huaja</v>
      </c>
      <c r="B159" s="941">
        <f t="shared" si="61"/>
        <v>605</v>
      </c>
      <c r="C159" s="942">
        <f t="shared" si="61"/>
        <v>0</v>
      </c>
      <c r="D159" s="943">
        <f t="shared" si="61"/>
        <v>0</v>
      </c>
      <c r="E159" s="129"/>
      <c r="F159" s="129"/>
      <c r="G159" s="129"/>
      <c r="H159" s="53"/>
    </row>
    <row r="160" spans="1:15" ht="12.75" hidden="1" x14ac:dyDescent="0.2">
      <c r="A160" s="124" t="str">
        <f t="shared" si="61"/>
        <v>Transferta për Buxhetet Familiare dhe Individët</v>
      </c>
      <c r="B160" s="941">
        <f t="shared" si="61"/>
        <v>606</v>
      </c>
      <c r="C160" s="942">
        <f t="shared" si="61"/>
        <v>0</v>
      </c>
      <c r="D160" s="943">
        <f t="shared" si="61"/>
        <v>0</v>
      </c>
      <c r="E160" s="129"/>
      <c r="F160" s="129"/>
      <c r="G160" s="129"/>
      <c r="H160" s="53"/>
      <c r="I160" s="137" t="str">
        <f>I82</f>
        <v xml:space="preserve">TË ARDHURAT E PRITSHME </v>
      </c>
      <c r="J160" s="34">
        <f>J151+J158</f>
        <v>0</v>
      </c>
      <c r="K160" s="34">
        <f>K151+K158</f>
        <v>0</v>
      </c>
      <c r="L160" s="34">
        <f>L151+L158</f>
        <v>0</v>
      </c>
      <c r="M160" s="129">
        <f>M158+M151</f>
        <v>0</v>
      </c>
      <c r="N160" s="129">
        <f>N158+N151</f>
        <v>0</v>
      </c>
      <c r="O160" s="129">
        <f>O158+O151</f>
        <v>0</v>
      </c>
    </row>
    <row r="161" spans="1:15" ht="12.75" hidden="1" x14ac:dyDescent="0.2">
      <c r="A161" s="124" t="str">
        <f t="shared" si="61"/>
        <v>Shpenzimet kapitale</v>
      </c>
      <c r="B161" s="941" t="str">
        <f t="shared" si="61"/>
        <v>230 / 231</v>
      </c>
      <c r="C161" s="942">
        <f t="shared" si="61"/>
        <v>0</v>
      </c>
      <c r="D161" s="943">
        <f t="shared" si="61"/>
        <v>0</v>
      </c>
      <c r="E161" s="37"/>
      <c r="F161" s="37"/>
      <c r="G161" s="37"/>
      <c r="H161" s="53"/>
    </row>
    <row r="162" spans="1:15" ht="12.75" hidden="1" x14ac:dyDescent="0.2">
      <c r="A162" s="124" t="str">
        <f t="shared" si="61"/>
        <v>Rezerva</v>
      </c>
      <c r="B162" s="941">
        <f t="shared" si="61"/>
        <v>609</v>
      </c>
      <c r="C162" s="942">
        <f t="shared" si="61"/>
        <v>0</v>
      </c>
      <c r="D162" s="943">
        <f t="shared" si="61"/>
        <v>0</v>
      </c>
      <c r="E162" s="129"/>
      <c r="F162" s="129"/>
      <c r="G162" s="129"/>
      <c r="H162" s="53"/>
    </row>
    <row r="163" spans="1:15" ht="12.75" hidden="1" x14ac:dyDescent="0.2">
      <c r="A163" s="124" t="str">
        <f t="shared" si="61"/>
        <v>Interesa per kredi direkte ose bono</v>
      </c>
      <c r="B163" s="941">
        <f t="shared" si="61"/>
        <v>650</v>
      </c>
      <c r="C163" s="942">
        <f t="shared" si="61"/>
        <v>0</v>
      </c>
      <c r="D163" s="943">
        <f t="shared" si="61"/>
        <v>0</v>
      </c>
      <c r="E163" s="129"/>
      <c r="F163" s="129"/>
      <c r="G163" s="129"/>
      <c r="H163" s="53"/>
    </row>
    <row r="164" spans="1:15" ht="12.75" hidden="1" x14ac:dyDescent="0.2">
      <c r="A164" s="124" t="str">
        <f t="shared" si="61"/>
        <v>Të tjera</v>
      </c>
      <c r="B164" s="941" t="str">
        <f t="shared" si="61"/>
        <v>69 / ?</v>
      </c>
      <c r="C164" s="942">
        <f t="shared" si="61"/>
        <v>0</v>
      </c>
      <c r="D164" s="943">
        <f t="shared" si="61"/>
        <v>0</v>
      </c>
      <c r="E164" s="129"/>
      <c r="F164" s="129"/>
      <c r="G164" s="129"/>
      <c r="H164" s="53"/>
      <c r="I164" s="947" t="str">
        <f t="shared" ref="I164:O165" si="63">I86</f>
        <v>SHUMA E KËRKUAR NETO</v>
      </c>
      <c r="J164" s="948">
        <f t="shared" si="63"/>
        <v>0</v>
      </c>
      <c r="K164" s="948">
        <f t="shared" si="63"/>
        <v>0</v>
      </c>
      <c r="L164" s="948">
        <f t="shared" si="63"/>
        <v>0</v>
      </c>
      <c r="M164" s="948">
        <f t="shared" si="63"/>
        <v>0</v>
      </c>
      <c r="N164" s="948">
        <f t="shared" si="63"/>
        <v>0</v>
      </c>
      <c r="O164" s="949">
        <f t="shared" si="63"/>
        <v>0</v>
      </c>
    </row>
    <row r="165" spans="1:15" ht="12.75" hidden="1" customHeight="1" x14ac:dyDescent="0.2">
      <c r="A165" s="306" t="str">
        <f t="shared" si="61"/>
        <v>KOSTO DIREKTE PËR PROJEKTET DHE SHPENZIMET KAPITALE</v>
      </c>
      <c r="B165" s="941">
        <f t="shared" si="61"/>
        <v>0</v>
      </c>
      <c r="C165" s="942">
        <f t="shared" si="61"/>
        <v>0</v>
      </c>
      <c r="D165" s="943">
        <f t="shared" si="61"/>
        <v>0</v>
      </c>
      <c r="E165" s="129">
        <f>SUM(E154:E164)</f>
        <v>0</v>
      </c>
      <c r="F165" s="129">
        <f t="shared" ref="F165:G165" si="64">SUM(F154:F164)</f>
        <v>0</v>
      </c>
      <c r="G165" s="129">
        <f t="shared" si="64"/>
        <v>0</v>
      </c>
      <c r="H165" s="53"/>
      <c r="I165" s="950">
        <f t="shared" si="63"/>
        <v>0</v>
      </c>
      <c r="J165" s="951">
        <f t="shared" si="63"/>
        <v>0</v>
      </c>
      <c r="K165" s="951">
        <f t="shared" si="63"/>
        <v>0</v>
      </c>
      <c r="L165" s="951">
        <f t="shared" si="63"/>
        <v>0</v>
      </c>
      <c r="M165" s="951">
        <f t="shared" si="63"/>
        <v>0</v>
      </c>
      <c r="N165" s="951">
        <f t="shared" si="63"/>
        <v>0</v>
      </c>
      <c r="O165" s="952">
        <f t="shared" si="63"/>
        <v>0</v>
      </c>
    </row>
    <row r="166" spans="1:15" ht="12.75" hidden="1" x14ac:dyDescent="0.2">
      <c r="A166" s="938" t="str">
        <f t="shared" si="61"/>
        <v>SHPENZIME KORRENTE</v>
      </c>
      <c r="B166" s="939">
        <f t="shared" si="61"/>
        <v>0</v>
      </c>
      <c r="C166" s="939">
        <f t="shared" si="61"/>
        <v>0</v>
      </c>
      <c r="D166" s="939">
        <f t="shared" si="61"/>
        <v>0</v>
      </c>
      <c r="E166" s="939">
        <f>E88</f>
        <v>0</v>
      </c>
      <c r="F166" s="939">
        <f>F88</f>
        <v>0</v>
      </c>
      <c r="G166" s="940">
        <f>G88</f>
        <v>0</v>
      </c>
      <c r="H166" s="53"/>
      <c r="I166" s="17" t="str">
        <f>I88</f>
        <v>SHUMA E KËRKUAR NETO</v>
      </c>
      <c r="J166" s="18">
        <f t="shared" ref="J166:O166" si="65">B150-J160</f>
        <v>0</v>
      </c>
      <c r="K166" s="18">
        <f t="shared" si="65"/>
        <v>0</v>
      </c>
      <c r="L166" s="18">
        <f t="shared" si="65"/>
        <v>0</v>
      </c>
      <c r="M166" s="18">
        <f t="shared" si="65"/>
        <v>0</v>
      </c>
      <c r="N166" s="18">
        <f t="shared" si="65"/>
        <v>0</v>
      </c>
      <c r="O166" s="18">
        <f t="shared" si="65"/>
        <v>0</v>
      </c>
    </row>
    <row r="167" spans="1:15" ht="12.75" hidden="1" x14ac:dyDescent="0.2">
      <c r="A167" s="124" t="str">
        <f t="shared" si="61"/>
        <v>Pagat</v>
      </c>
      <c r="B167" s="941">
        <f t="shared" si="61"/>
        <v>600</v>
      </c>
      <c r="C167" s="942">
        <f t="shared" si="61"/>
        <v>0</v>
      </c>
      <c r="D167" s="943">
        <f t="shared" si="61"/>
        <v>0</v>
      </c>
      <c r="E167" s="37"/>
      <c r="F167" s="37"/>
      <c r="G167" s="37"/>
      <c r="H167" s="53"/>
      <c r="I167" s="53"/>
      <c r="J167" s="53"/>
      <c r="K167" s="53"/>
      <c r="L167" s="14"/>
      <c r="M167" s="54"/>
    </row>
    <row r="168" spans="1:15" ht="12.75" hidden="1" x14ac:dyDescent="0.2">
      <c r="A168" s="124" t="str">
        <f t="shared" si="61"/>
        <v>Sigurimet Shoqërore</v>
      </c>
      <c r="B168" s="941">
        <f t="shared" si="61"/>
        <v>601</v>
      </c>
      <c r="C168" s="942">
        <f t="shared" si="61"/>
        <v>0</v>
      </c>
      <c r="D168" s="943">
        <f t="shared" si="61"/>
        <v>0</v>
      </c>
      <c r="E168" s="37"/>
      <c r="F168" s="37"/>
      <c r="G168" s="37"/>
      <c r="H168" s="53"/>
    </row>
    <row r="169" spans="1:15" ht="12.75" hidden="1" x14ac:dyDescent="0.2">
      <c r="A169" s="124" t="str">
        <f t="shared" si="61"/>
        <v>Mallra dhe shërbime</v>
      </c>
      <c r="B169" s="941">
        <f t="shared" si="61"/>
        <v>602</v>
      </c>
      <c r="C169" s="942">
        <f t="shared" si="61"/>
        <v>0</v>
      </c>
      <c r="D169" s="943">
        <f t="shared" si="61"/>
        <v>0</v>
      </c>
      <c r="E169" s="37"/>
      <c r="F169" s="37"/>
      <c r="G169" s="37"/>
      <c r="H169" s="53"/>
      <c r="I169" s="252" t="str">
        <f>I130</f>
        <v>Angazhimet</v>
      </c>
      <c r="J169" s="1002" t="str">
        <f>J130</f>
        <v>Vlera Totale për Aktivitet</v>
      </c>
      <c r="K169" s="1003"/>
      <c r="L169" s="1004"/>
      <c r="M169" s="129">
        <f>VLOOKUP($A145,'(C5) Angazhimet'!$A$8:$F$168,4,FALSE)</f>
        <v>0</v>
      </c>
      <c r="N169" s="129">
        <f>VLOOKUP($A145,'(C5) Angazhimet'!$A$8:$F$168,5,FALSE)</f>
        <v>0</v>
      </c>
      <c r="O169" s="129">
        <f>VLOOKUP($A145,'(C5) Angazhimet'!$A$8:$F$168,6,FALSE)</f>
        <v>0</v>
      </c>
    </row>
    <row r="170" spans="1:15" ht="12.75" hidden="1" x14ac:dyDescent="0.2">
      <c r="A170" s="124" t="str">
        <f t="shared" si="61"/>
        <v>Subvencione</v>
      </c>
      <c r="B170" s="941">
        <f t="shared" si="61"/>
        <v>603</v>
      </c>
      <c r="C170" s="942">
        <f t="shared" si="61"/>
        <v>0</v>
      </c>
      <c r="D170" s="943">
        <f t="shared" si="61"/>
        <v>0</v>
      </c>
      <c r="E170" s="37"/>
      <c r="F170" s="37"/>
      <c r="G170" s="37"/>
      <c r="H170" s="53"/>
      <c r="I170" s="318" t="str">
        <f>I131</f>
        <v>Qëllime</v>
      </c>
      <c r="J170" s="1002" t="str">
        <f>J131</f>
        <v>Shpenzimet kapitale</v>
      </c>
      <c r="K170" s="1003"/>
      <c r="L170" s="1004"/>
      <c r="M170" s="128"/>
      <c r="N170" s="128"/>
      <c r="O170" s="132"/>
    </row>
    <row r="171" spans="1:15" ht="12.75" hidden="1" x14ac:dyDescent="0.2">
      <c r="A171" s="124" t="str">
        <f t="shared" si="61"/>
        <v>Të tjera transferta korrente të brendshme</v>
      </c>
      <c r="B171" s="941">
        <f t="shared" si="61"/>
        <v>604</v>
      </c>
      <c r="C171" s="942">
        <f t="shared" si="61"/>
        <v>0</v>
      </c>
      <c r="D171" s="943">
        <f t="shared" si="61"/>
        <v>0</v>
      </c>
      <c r="E171" s="37"/>
      <c r="F171" s="37"/>
      <c r="G171" s="37"/>
      <c r="H171" s="53"/>
      <c r="I171" s="315"/>
      <c r="J171" s="1002" t="str">
        <f>J132</f>
        <v>Mallra dhe shërbime</v>
      </c>
      <c r="K171" s="1003"/>
      <c r="L171" s="1004"/>
      <c r="M171" s="128"/>
      <c r="N171" s="128"/>
      <c r="O171" s="132"/>
    </row>
    <row r="172" spans="1:15" ht="12.75" hidden="1" x14ac:dyDescent="0.2">
      <c r="A172" s="124" t="str">
        <f t="shared" si="61"/>
        <v>Transferta korrente të huaja</v>
      </c>
      <c r="B172" s="941">
        <f t="shared" si="61"/>
        <v>605</v>
      </c>
      <c r="C172" s="942">
        <f t="shared" si="61"/>
        <v>0</v>
      </c>
      <c r="D172" s="943">
        <f t="shared" si="61"/>
        <v>0</v>
      </c>
      <c r="E172" s="37"/>
      <c r="F172" s="37"/>
      <c r="G172" s="37"/>
      <c r="H172" s="53"/>
      <c r="I172" s="315"/>
      <c r="J172" s="1002" t="str">
        <f>J133</f>
        <v>Qëllime të mëtejshme</v>
      </c>
      <c r="K172" s="1003"/>
      <c r="L172" s="1004"/>
      <c r="M172" s="128"/>
      <c r="N172" s="128"/>
      <c r="O172" s="132"/>
    </row>
    <row r="173" spans="1:15" ht="12.75" hidden="1" x14ac:dyDescent="0.2">
      <c r="A173" s="124" t="str">
        <f t="shared" si="61"/>
        <v>Transferta për Buxhetet Familiare dhe Individët</v>
      </c>
      <c r="B173" s="941">
        <f t="shared" si="61"/>
        <v>606</v>
      </c>
      <c r="C173" s="942">
        <f t="shared" si="61"/>
        <v>0</v>
      </c>
      <c r="D173" s="943">
        <f t="shared" si="61"/>
        <v>0</v>
      </c>
      <c r="E173" s="37"/>
      <c r="F173" s="37"/>
      <c r="G173" s="37"/>
      <c r="H173" s="53"/>
      <c r="I173" s="315"/>
      <c r="J173" s="998"/>
      <c r="K173" s="998"/>
      <c r="L173" s="998"/>
      <c r="M173" s="344" t="str">
        <f>IF(SUM(M170:M172)=M169,"OK","STOP")</f>
        <v>OK</v>
      </c>
      <c r="N173" s="344" t="str">
        <f>IF(SUM(N170:N172)=N169,"OK","STOP")</f>
        <v>OK</v>
      </c>
      <c r="O173" s="344" t="str">
        <f>IF(SUM(O170:O172)=O169,"OK","STOP")</f>
        <v>OK</v>
      </c>
    </row>
    <row r="174" spans="1:15" ht="12.75" hidden="1" x14ac:dyDescent="0.2">
      <c r="A174" s="648" t="str">
        <f t="shared" si="61"/>
        <v>Shpenzimet kapitale</v>
      </c>
      <c r="B174" s="968" t="str">
        <f t="shared" si="61"/>
        <v>230 / 231</v>
      </c>
      <c r="C174" s="969">
        <f t="shared" si="61"/>
        <v>0</v>
      </c>
      <c r="D174" s="970">
        <f t="shared" si="61"/>
        <v>0</v>
      </c>
      <c r="E174" s="129"/>
      <c r="F174" s="129"/>
      <c r="G174" s="129"/>
      <c r="H174" s="53"/>
      <c r="I174" s="421" t="str">
        <f>I96</f>
        <v>Shpjegimet teknike</v>
      </c>
      <c r="J174" s="10"/>
      <c r="K174" s="10"/>
      <c r="L174" s="10"/>
      <c r="M174" s="10"/>
      <c r="N174" s="10"/>
      <c r="O174" s="10"/>
    </row>
    <row r="175" spans="1:15" ht="12.75" hidden="1" x14ac:dyDescent="0.2">
      <c r="A175" s="124" t="str">
        <f t="shared" si="61"/>
        <v>Rezerva</v>
      </c>
      <c r="B175" s="941">
        <f t="shared" si="61"/>
        <v>609</v>
      </c>
      <c r="C175" s="942">
        <f t="shared" si="61"/>
        <v>0</v>
      </c>
      <c r="D175" s="943">
        <f t="shared" si="61"/>
        <v>0</v>
      </c>
      <c r="E175" s="37"/>
      <c r="F175" s="37"/>
      <c r="G175" s="37"/>
      <c r="H175" s="53"/>
      <c r="I175" s="419">
        <f>M148</f>
        <v>2022</v>
      </c>
      <c r="J175" s="983"/>
      <c r="K175" s="984"/>
      <c r="L175" s="984"/>
      <c r="M175" s="984"/>
      <c r="N175" s="984"/>
      <c r="O175" s="985"/>
    </row>
    <row r="176" spans="1:15" ht="12.75" hidden="1" x14ac:dyDescent="0.2">
      <c r="A176" s="124" t="str">
        <f t="shared" si="61"/>
        <v>Interesa per kredi direkte ose bono</v>
      </c>
      <c r="B176" s="971">
        <f t="shared" si="61"/>
        <v>650</v>
      </c>
      <c r="C176" s="972">
        <f t="shared" si="61"/>
        <v>0</v>
      </c>
      <c r="D176" s="973">
        <f t="shared" si="61"/>
        <v>0</v>
      </c>
      <c r="E176" s="37"/>
      <c r="F176" s="37"/>
      <c r="G176" s="37"/>
      <c r="H176" s="53"/>
      <c r="I176" s="420"/>
      <c r="J176" s="986"/>
      <c r="K176" s="987"/>
      <c r="L176" s="987"/>
      <c r="M176" s="987"/>
      <c r="N176" s="987"/>
      <c r="O176" s="988"/>
    </row>
    <row r="177" spans="1:15" ht="12.75" hidden="1" x14ac:dyDescent="0.2">
      <c r="A177" s="252" t="str">
        <f>A99</f>
        <v>Të tjera</v>
      </c>
      <c r="B177" s="941" t="str">
        <f>B99</f>
        <v>69 / ?</v>
      </c>
      <c r="C177" s="942">
        <f>C99</f>
        <v>0</v>
      </c>
      <c r="D177" s="439" t="str">
        <f>IF(OR(E177&lt;0,F177&lt;0,G177&lt;0),"STOP","OK!")</f>
        <v>OK!</v>
      </c>
      <c r="E177" s="130">
        <f>-E165+E150-(SUM(E167:E176))</f>
        <v>0</v>
      </c>
      <c r="F177" s="308">
        <f t="shared" ref="F177:G177" si="66">-F165+F150-(SUM(F167:F176))</f>
        <v>0</v>
      </c>
      <c r="G177" s="308">
        <f t="shared" si="66"/>
        <v>0</v>
      </c>
      <c r="H177" s="53"/>
      <c r="I177" s="419">
        <f>N148</f>
        <v>2023</v>
      </c>
      <c r="J177" s="983"/>
      <c r="K177" s="984"/>
      <c r="L177" s="984"/>
      <c r="M177" s="984"/>
      <c r="N177" s="984"/>
      <c r="O177" s="985"/>
    </row>
    <row r="178" spans="1:15" ht="12.75" hidden="1" x14ac:dyDescent="0.2">
      <c r="A178" s="124" t="str">
        <f>A100</f>
        <v>SHPENZIME KORRENTE</v>
      </c>
      <c r="B178" s="974"/>
      <c r="C178" s="975"/>
      <c r="D178" s="976"/>
      <c r="E178" s="129">
        <f>SUM(E167:E177)</f>
        <v>0</v>
      </c>
      <c r="F178" s="129">
        <f t="shared" ref="F178:G178" si="67">SUM(F167:F177)</f>
        <v>0</v>
      </c>
      <c r="G178" s="129">
        <f t="shared" si="67"/>
        <v>0</v>
      </c>
      <c r="H178" s="53"/>
      <c r="I178" s="420"/>
      <c r="J178" s="989"/>
      <c r="K178" s="990"/>
      <c r="L178" s="990"/>
      <c r="M178" s="990"/>
      <c r="N178" s="990"/>
      <c r="O178" s="991"/>
    </row>
    <row r="179" spans="1:15" ht="12.75" hidden="1" x14ac:dyDescent="0.2">
      <c r="A179" s="125"/>
      <c r="B179" s="210"/>
      <c r="C179" s="126"/>
      <c r="D179" s="126"/>
      <c r="E179" s="10"/>
      <c r="F179" s="10"/>
      <c r="G179" s="133"/>
      <c r="H179" s="53"/>
      <c r="I179" s="419">
        <f>O148</f>
        <v>2024</v>
      </c>
      <c r="J179" s="983"/>
      <c r="K179" s="984"/>
      <c r="L179" s="984"/>
      <c r="M179" s="984"/>
      <c r="N179" s="984"/>
      <c r="O179" s="985"/>
    </row>
    <row r="180" spans="1:15" ht="12.75" hidden="1" x14ac:dyDescent="0.2">
      <c r="A180" s="137" t="str">
        <f>A102</f>
        <v>SHPENZIME TË PRITSHME</v>
      </c>
      <c r="B180" s="34">
        <f>B150</f>
        <v>0</v>
      </c>
      <c r="C180" s="34">
        <f t="shared" ref="C180:D180" si="68">C150</f>
        <v>0</v>
      </c>
      <c r="D180" s="34">
        <f t="shared" si="68"/>
        <v>0</v>
      </c>
      <c r="E180" s="129">
        <f>E165+E178</f>
        <v>0</v>
      </c>
      <c r="F180" s="129">
        <f>F165+F178</f>
        <v>0</v>
      </c>
      <c r="G180" s="129">
        <f t="shared" ref="G180" si="69">G165+G178</f>
        <v>0</v>
      </c>
      <c r="H180" s="53"/>
      <c r="I180" s="420"/>
      <c r="J180" s="989"/>
      <c r="K180" s="990"/>
      <c r="L180" s="990"/>
      <c r="M180" s="990"/>
      <c r="N180" s="990"/>
      <c r="O180" s="991"/>
    </row>
    <row r="181" spans="1:15" ht="12.75" hidden="1" x14ac:dyDescent="0.2"/>
    <row r="182" spans="1:15" ht="12.75" x14ac:dyDescent="0.2"/>
    <row r="183" spans="1:15" ht="18.75" x14ac:dyDescent="0.2">
      <c r="A183" s="213" t="str">
        <f t="shared" ref="A183:O183" si="70">A66</f>
        <v>Nënfunksioni 20</v>
      </c>
      <c r="B183" s="937" t="str">
        <f t="shared" si="70"/>
        <v>082 Shërbimet kulturore</v>
      </c>
      <c r="C183" s="937">
        <f t="shared" si="70"/>
        <v>0</v>
      </c>
      <c r="D183" s="937">
        <f t="shared" si="70"/>
        <v>0</v>
      </c>
      <c r="E183" s="937">
        <f t="shared" si="70"/>
        <v>0</v>
      </c>
      <c r="F183" s="937">
        <f t="shared" si="70"/>
        <v>0</v>
      </c>
      <c r="G183" s="937">
        <f t="shared" si="70"/>
        <v>0</v>
      </c>
      <c r="H183" s="937">
        <f t="shared" si="70"/>
        <v>0</v>
      </c>
      <c r="I183" s="937">
        <f t="shared" si="70"/>
        <v>0</v>
      </c>
      <c r="J183" s="937">
        <f t="shared" si="70"/>
        <v>0</v>
      </c>
      <c r="K183" s="937">
        <f t="shared" si="70"/>
        <v>0</v>
      </c>
      <c r="L183" s="937">
        <f t="shared" si="70"/>
        <v>0</v>
      </c>
      <c r="M183" s="937">
        <f t="shared" si="70"/>
        <v>0</v>
      </c>
      <c r="N183" s="937">
        <f t="shared" si="70"/>
        <v>0</v>
      </c>
      <c r="O183" s="937">
        <f t="shared" si="70"/>
        <v>0</v>
      </c>
    </row>
    <row r="184" spans="1:15" ht="18.75" x14ac:dyDescent="0.2">
      <c r="A184" s="276" t="str">
        <f>A9</f>
        <v>Programi 20d</v>
      </c>
      <c r="B184" s="937">
        <f>C9</f>
        <v>0</v>
      </c>
      <c r="C184" s="937" t="e">
        <f>#REF!</f>
        <v>#REF!</v>
      </c>
      <c r="D184" s="937" t="e">
        <f>#REF!</f>
        <v>#REF!</v>
      </c>
      <c r="E184" s="937" t="e">
        <f>#REF!</f>
        <v>#REF!</v>
      </c>
      <c r="F184" s="937" t="e">
        <f>#REF!</f>
        <v>#REF!</v>
      </c>
      <c r="G184" s="937" t="e">
        <f>#REF!</f>
        <v>#REF!</v>
      </c>
      <c r="H184" s="937" t="e">
        <f>#REF!</f>
        <v>#REF!</v>
      </c>
      <c r="I184" s="937" t="e">
        <f>#REF!</f>
        <v>#REF!</v>
      </c>
      <c r="J184" s="937" t="e">
        <f>#REF!</f>
        <v>#REF!</v>
      </c>
      <c r="K184" s="937" t="e">
        <f>#REF!</f>
        <v>#REF!</v>
      </c>
      <c r="L184" s="937" t="e">
        <f>#REF!</f>
        <v>#REF!</v>
      </c>
      <c r="M184" s="937" t="e">
        <f>#REF!</f>
        <v>#REF!</v>
      </c>
      <c r="N184" s="937" t="e">
        <f>#REF!</f>
        <v>#REF!</v>
      </c>
      <c r="O184" s="937" t="e">
        <f>#REF!</f>
        <v>#REF!</v>
      </c>
    </row>
    <row r="185" spans="1:15" ht="18.75" x14ac:dyDescent="0.2">
      <c r="A185" s="646">
        <f>'(B3) Struktura Funksionale'!B106</f>
        <v>0</v>
      </c>
      <c r="B185" s="568"/>
      <c r="C185" s="568"/>
      <c r="D185" s="568"/>
      <c r="E185" s="568"/>
      <c r="F185" s="568"/>
      <c r="G185" s="568"/>
      <c r="H185" s="568"/>
      <c r="I185" s="568"/>
      <c r="J185" s="568"/>
      <c r="K185" s="568"/>
      <c r="L185" s="568"/>
      <c r="M185" s="568"/>
      <c r="N185" s="568"/>
      <c r="O185" s="569"/>
    </row>
    <row r="186" spans="1:15" ht="22.5" customHeight="1" x14ac:dyDescent="0.2">
      <c r="A186" s="964" t="str">
        <f t="shared" ref="A186:G186" si="71">A69</f>
        <v>SHPENZIME TË PRITSHME</v>
      </c>
      <c r="B186" s="965">
        <f t="shared" si="71"/>
        <v>0</v>
      </c>
      <c r="C186" s="965">
        <f t="shared" si="71"/>
        <v>0</v>
      </c>
      <c r="D186" s="965">
        <f t="shared" si="71"/>
        <v>0</v>
      </c>
      <c r="E186" s="965">
        <f t="shared" si="71"/>
        <v>0</v>
      </c>
      <c r="F186" s="965">
        <f t="shared" si="71"/>
        <v>0</v>
      </c>
      <c r="G186" s="966">
        <f t="shared" si="71"/>
        <v>0</v>
      </c>
      <c r="H186" s="131"/>
      <c r="I186" s="967" t="str">
        <f t="shared" ref="I186:O186" si="72">I69</f>
        <v xml:space="preserve">TË ARDHURAT E PRITSHME </v>
      </c>
      <c r="J186" s="965">
        <f t="shared" si="72"/>
        <v>0</v>
      </c>
      <c r="K186" s="965">
        <f t="shared" si="72"/>
        <v>0</v>
      </c>
      <c r="L186" s="965">
        <f t="shared" si="72"/>
        <v>0</v>
      </c>
      <c r="M186" s="965">
        <f t="shared" si="72"/>
        <v>0</v>
      </c>
      <c r="N186" s="965">
        <f t="shared" si="72"/>
        <v>0</v>
      </c>
      <c r="O186" s="966">
        <f t="shared" si="72"/>
        <v>0</v>
      </c>
    </row>
    <row r="187" spans="1:15" ht="21.75" customHeight="1" x14ac:dyDescent="0.2">
      <c r="A187" s="211"/>
      <c r="B187" s="417">
        <f t="shared" ref="B187:G187" si="73">B70</f>
        <v>2019</v>
      </c>
      <c r="C187" s="417">
        <f t="shared" si="73"/>
        <v>2020</v>
      </c>
      <c r="D187" s="417">
        <f t="shared" si="73"/>
        <v>2021</v>
      </c>
      <c r="E187" s="251">
        <f t="shared" si="73"/>
        <v>2022</v>
      </c>
      <c r="F187" s="251">
        <f t="shared" si="73"/>
        <v>2023</v>
      </c>
      <c r="G187" s="251">
        <f t="shared" si="73"/>
        <v>2024</v>
      </c>
      <c r="H187" s="212"/>
      <c r="I187" s="414"/>
      <c r="J187" s="417">
        <f t="shared" ref="J187:O187" si="74">J70</f>
        <v>2019</v>
      </c>
      <c r="K187" s="417">
        <f t="shared" si="74"/>
        <v>2020</v>
      </c>
      <c r="L187" s="417">
        <f t="shared" si="74"/>
        <v>2021</v>
      </c>
      <c r="M187" s="251">
        <f t="shared" si="74"/>
        <v>2022</v>
      </c>
      <c r="N187" s="251">
        <f t="shared" si="74"/>
        <v>2023</v>
      </c>
      <c r="O187" s="251">
        <f t="shared" si="74"/>
        <v>2024</v>
      </c>
    </row>
    <row r="188" spans="1:15" ht="12.75" x14ac:dyDescent="0.2">
      <c r="A188" s="431"/>
      <c r="B188" s="424"/>
      <c r="C188" s="347"/>
      <c r="D188" s="348"/>
      <c r="E188" s="432"/>
      <c r="F188" s="432"/>
      <c r="G188" s="433"/>
      <c r="H188" s="131"/>
      <c r="I188" s="346"/>
      <c r="J188" s="962"/>
      <c r="K188" s="962"/>
      <c r="L188" s="429"/>
      <c r="M188" s="429"/>
      <c r="N188" s="429"/>
      <c r="O188" s="430"/>
    </row>
    <row r="189" spans="1:15" ht="12.75" x14ac:dyDescent="0.2">
      <c r="A189" s="137" t="str">
        <f>A72</f>
        <v>SHPENZIME TË PRITSHME</v>
      </c>
      <c r="B189" s="34">
        <f>VLOOKUP(A184,'(C1) Shpenzimet vitet e kaluara'!A$9:O$177,5,FALSE)</f>
        <v>0</v>
      </c>
      <c r="C189" s="34">
        <f>VLOOKUP(A184,'(C1) Shpenzimet vitet e kaluara'!A$9:O$177,9,FALSE)</f>
        <v>0</v>
      </c>
      <c r="D189" s="34">
        <f>VLOOKUP(A184,'(C1) Shpenzimet vitet e kaluara'!A$9:O$177,13,FALSE)</f>
        <v>0</v>
      </c>
      <c r="E189" s="37"/>
      <c r="F189" s="37"/>
      <c r="G189" s="37"/>
      <c r="H189" s="131"/>
      <c r="I189" s="938" t="str">
        <f t="shared" ref="I189:O189" si="75">I72</f>
        <v>VLERËSIM I ARDHURAVE NGA TARIFAT</v>
      </c>
      <c r="J189" s="939">
        <f t="shared" si="75"/>
        <v>0</v>
      </c>
      <c r="K189" s="939">
        <f t="shared" si="75"/>
        <v>0</v>
      </c>
      <c r="L189" s="939">
        <f t="shared" si="75"/>
        <v>0</v>
      </c>
      <c r="M189" s="939">
        <f t="shared" si="75"/>
        <v>0</v>
      </c>
      <c r="N189" s="939">
        <f t="shared" si="75"/>
        <v>0</v>
      </c>
      <c r="O189" s="940">
        <f t="shared" si="75"/>
        <v>0</v>
      </c>
    </row>
    <row r="190" spans="1:15" ht="12.75" x14ac:dyDescent="0.2">
      <c r="A190" s="125"/>
      <c r="B190" s="210"/>
      <c r="C190" s="126"/>
      <c r="D190" s="126"/>
      <c r="E190" s="10"/>
      <c r="F190" s="10"/>
      <c r="G190" s="133"/>
      <c r="H190" s="10"/>
      <c r="I190" s="137" t="str">
        <f>I73</f>
        <v>VLERËSIM I ARDHURAVE NGA TARIFAT</v>
      </c>
      <c r="J190" s="35">
        <f>VLOOKUP($A184,'(C1) Shpenzimet vitet e kaluara'!$A$9:$O$177,6,FALSE)</f>
        <v>0</v>
      </c>
      <c r="K190" s="35">
        <f>VLOOKUP($A184,'(C1) Shpenzimet vitet e kaluara'!$A$9:$O$177,10,FALSE)</f>
        <v>0</v>
      </c>
      <c r="L190" s="35">
        <f>VLOOKUP($A184,'(C1) Shpenzimet vitet e kaluara'!$A$9:$O$177,14,FALSE)</f>
        <v>0</v>
      </c>
      <c r="M190" s="37"/>
      <c r="N190" s="37"/>
      <c r="O190" s="37"/>
    </row>
    <row r="191" spans="1:15" ht="12.75" x14ac:dyDescent="0.2">
      <c r="A191" s="944" t="str">
        <f t="shared" ref="A191:G192" si="76">A74</f>
        <v>SHPENZIME TË PRITSHME</v>
      </c>
      <c r="B191" s="945">
        <f t="shared" si="76"/>
        <v>0</v>
      </c>
      <c r="C191" s="945">
        <f t="shared" si="76"/>
        <v>0</v>
      </c>
      <c r="D191" s="945">
        <f t="shared" si="76"/>
        <v>0</v>
      </c>
      <c r="E191" s="945">
        <f t="shared" si="76"/>
        <v>0</v>
      </c>
      <c r="F191" s="945">
        <f t="shared" si="76"/>
        <v>0</v>
      </c>
      <c r="G191" s="946">
        <f t="shared" si="76"/>
        <v>0</v>
      </c>
      <c r="H191" s="10"/>
    </row>
    <row r="192" spans="1:15" ht="12.75" x14ac:dyDescent="0.2">
      <c r="A192" s="938" t="str">
        <f t="shared" si="76"/>
        <v>KOSTO DIREKTE PËR PROJEKTET DHE SHPENZIMET KAPITALE</v>
      </c>
      <c r="B192" s="939">
        <f t="shared" si="76"/>
        <v>0</v>
      </c>
      <c r="C192" s="939">
        <f t="shared" si="76"/>
        <v>0</v>
      </c>
      <c r="D192" s="939">
        <f t="shared" si="76"/>
        <v>0</v>
      </c>
      <c r="E192" s="939">
        <f t="shared" si="76"/>
        <v>0</v>
      </c>
      <c r="F192" s="939">
        <f t="shared" si="76"/>
        <v>0</v>
      </c>
      <c r="G192" s="940">
        <f t="shared" si="76"/>
        <v>0</v>
      </c>
      <c r="H192" s="31"/>
      <c r="I192" s="938" t="str">
        <f t="shared" ref="I192:I197" si="77">I75</f>
        <v>VLERËSIMI I TË ARDHURAVE ME DESTINACION</v>
      </c>
      <c r="J192" s="939"/>
      <c r="K192" s="939"/>
      <c r="L192" s="939"/>
      <c r="M192" s="939"/>
      <c r="N192" s="939"/>
      <c r="O192" s="940"/>
    </row>
    <row r="193" spans="1:15" ht="12.75" x14ac:dyDescent="0.2">
      <c r="A193" s="124" t="str">
        <f t="shared" ref="A193:D215" si="78">A76</f>
        <v>Pagat</v>
      </c>
      <c r="B193" s="941">
        <f t="shared" si="78"/>
        <v>600</v>
      </c>
      <c r="C193" s="942">
        <f t="shared" si="78"/>
        <v>0</v>
      </c>
      <c r="D193" s="943">
        <f t="shared" si="78"/>
        <v>0</v>
      </c>
      <c r="E193" s="129"/>
      <c r="F193" s="129"/>
      <c r="G193" s="129"/>
      <c r="H193" s="31"/>
      <c r="I193" s="390" t="str">
        <f t="shared" si="77"/>
        <v>Transferta e kushtëzuar</v>
      </c>
      <c r="J193" s="387"/>
      <c r="K193" s="389"/>
      <c r="L193" s="388"/>
      <c r="M193" s="128"/>
      <c r="N193" s="128"/>
      <c r="O193" s="132"/>
    </row>
    <row r="194" spans="1:15" ht="12.75" x14ac:dyDescent="0.2">
      <c r="A194" s="124" t="str">
        <f t="shared" si="78"/>
        <v>Sigurimet Shoqërore</v>
      </c>
      <c r="B194" s="941">
        <f t="shared" si="78"/>
        <v>601</v>
      </c>
      <c r="C194" s="942">
        <f t="shared" si="78"/>
        <v>0</v>
      </c>
      <c r="D194" s="943">
        <f t="shared" si="78"/>
        <v>0</v>
      </c>
      <c r="E194" s="129"/>
      <c r="F194" s="129"/>
      <c r="G194" s="129"/>
      <c r="H194" s="31"/>
      <c r="I194" s="390" t="str">
        <f t="shared" si="77"/>
        <v>Trasferta Specifike</v>
      </c>
      <c r="J194" s="387"/>
      <c r="K194" s="389"/>
      <c r="L194" s="388"/>
      <c r="M194" s="128"/>
      <c r="N194" s="128"/>
      <c r="O194" s="132"/>
    </row>
    <row r="195" spans="1:15" ht="12.75" x14ac:dyDescent="0.2">
      <c r="A195" s="124" t="str">
        <f t="shared" si="78"/>
        <v>Mallra dhe shërbime</v>
      </c>
      <c r="B195" s="941">
        <f t="shared" si="78"/>
        <v>602</v>
      </c>
      <c r="C195" s="942">
        <f t="shared" si="78"/>
        <v>0</v>
      </c>
      <c r="D195" s="943">
        <f t="shared" si="78"/>
        <v>0</v>
      </c>
      <c r="E195" s="129"/>
      <c r="F195" s="129"/>
      <c r="G195" s="129"/>
      <c r="H195" s="53"/>
      <c r="I195" s="390" t="str">
        <f t="shared" si="77"/>
        <v>Trashëgimi me destinacion</v>
      </c>
      <c r="J195" s="387"/>
      <c r="K195" s="389"/>
      <c r="L195" s="388"/>
      <c r="M195" s="302">
        <f>VLOOKUP($A184,'(C4) Trashëgimi me destinacion'!$A$8:$F$168,4,FALSE)</f>
        <v>0</v>
      </c>
      <c r="N195" s="548">
        <f>VLOOKUP($A184,'(C4) Trashëgimi me destinacion'!$A$8:$F$168,5,FALSE)</f>
        <v>0</v>
      </c>
      <c r="O195" s="548">
        <f>VLOOKUP($A184,'(C4) Trashëgimi me destinacion'!$A$8:$F$168,6,FALSE)</f>
        <v>0</v>
      </c>
    </row>
    <row r="196" spans="1:15" ht="12.75" x14ac:dyDescent="0.2">
      <c r="A196" s="124" t="str">
        <f t="shared" si="78"/>
        <v>Subvencione</v>
      </c>
      <c r="B196" s="941">
        <f t="shared" si="78"/>
        <v>603</v>
      </c>
      <c r="C196" s="942">
        <f t="shared" si="78"/>
        <v>0</v>
      </c>
      <c r="D196" s="943">
        <f t="shared" si="78"/>
        <v>0</v>
      </c>
      <c r="E196" s="129"/>
      <c r="F196" s="129"/>
      <c r="G196" s="129"/>
      <c r="H196" s="8"/>
      <c r="I196" s="390" t="str">
        <f t="shared" si="77"/>
        <v>Burime të tjera (përfshirë gjobat)</v>
      </c>
      <c r="J196" s="387"/>
      <c r="K196" s="389"/>
      <c r="L196" s="388"/>
      <c r="M196" s="128"/>
      <c r="N196" s="128"/>
      <c r="O196" s="132"/>
    </row>
    <row r="197" spans="1:15" ht="12.75" x14ac:dyDescent="0.2">
      <c r="A197" s="124" t="str">
        <f t="shared" si="78"/>
        <v>Të tjera transferta korrente të brendshme</v>
      </c>
      <c r="B197" s="941">
        <f t="shared" si="78"/>
        <v>604</v>
      </c>
      <c r="C197" s="942">
        <f t="shared" si="78"/>
        <v>0</v>
      </c>
      <c r="D197" s="943">
        <f t="shared" si="78"/>
        <v>0</v>
      </c>
      <c r="E197" s="129"/>
      <c r="F197" s="129"/>
      <c r="G197" s="129"/>
      <c r="H197" s="53"/>
      <c r="I197" s="390" t="str">
        <f t="shared" si="77"/>
        <v>VLERËSIMI I TË ARDHURAVE ME DESTINACION</v>
      </c>
      <c r="J197" s="35">
        <f>VLOOKUP($A184,'(C1) Shpenzimet vitet e kaluara'!$A$9:$O$177,7,FALSE)</f>
        <v>0</v>
      </c>
      <c r="K197" s="35">
        <f>VLOOKUP($A184,'(C1) Shpenzimet vitet e kaluara'!$A$9:$O$177,11,FALSE)</f>
        <v>0</v>
      </c>
      <c r="L197" s="35">
        <f>VLOOKUP($A184,'(C1) Shpenzimet vitet e kaluara'!$A$9:$O$177,15,FALSE)</f>
        <v>0</v>
      </c>
      <c r="M197" s="129">
        <f>SUM(M193:M196)</f>
        <v>0</v>
      </c>
      <c r="N197" s="129">
        <f t="shared" ref="N197:O197" si="79">SUM(N193:N196)</f>
        <v>0</v>
      </c>
      <c r="O197" s="129">
        <f t="shared" si="79"/>
        <v>0</v>
      </c>
    </row>
    <row r="198" spans="1:15" ht="12.75" x14ac:dyDescent="0.2">
      <c r="A198" s="124" t="str">
        <f t="shared" si="78"/>
        <v>Transferta korrente të huaja</v>
      </c>
      <c r="B198" s="941">
        <f t="shared" si="78"/>
        <v>605</v>
      </c>
      <c r="C198" s="942">
        <f t="shared" si="78"/>
        <v>0</v>
      </c>
      <c r="D198" s="943">
        <f t="shared" si="78"/>
        <v>0</v>
      </c>
      <c r="E198" s="129"/>
      <c r="F198" s="129"/>
      <c r="G198" s="129"/>
      <c r="H198" s="53"/>
    </row>
    <row r="199" spans="1:15" ht="12.75" x14ac:dyDescent="0.2">
      <c r="A199" s="124" t="str">
        <f t="shared" si="78"/>
        <v>Transferta për Buxhetet Familiare dhe Individët</v>
      </c>
      <c r="B199" s="941">
        <f t="shared" si="78"/>
        <v>606</v>
      </c>
      <c r="C199" s="942">
        <f t="shared" si="78"/>
        <v>0</v>
      </c>
      <c r="D199" s="943">
        <f t="shared" si="78"/>
        <v>0</v>
      </c>
      <c r="E199" s="129"/>
      <c r="F199" s="129"/>
      <c r="G199" s="129"/>
      <c r="H199" s="53"/>
      <c r="I199" s="137" t="str">
        <f>I82</f>
        <v xml:space="preserve">TË ARDHURAT E PRITSHME </v>
      </c>
      <c r="J199" s="34">
        <f>J190+J197</f>
        <v>0</v>
      </c>
      <c r="K199" s="34">
        <f>K190+K197</f>
        <v>0</v>
      </c>
      <c r="L199" s="34">
        <f>L190+L197</f>
        <v>0</v>
      </c>
      <c r="M199" s="129">
        <f>M197+M190</f>
        <v>0</v>
      </c>
      <c r="N199" s="129">
        <f>N197+N190</f>
        <v>0</v>
      </c>
      <c r="O199" s="129">
        <f>O197+O190</f>
        <v>0</v>
      </c>
    </row>
    <row r="200" spans="1:15" ht="12.75" x14ac:dyDescent="0.2">
      <c r="A200" s="124" t="str">
        <f t="shared" si="78"/>
        <v>Shpenzimet kapitale</v>
      </c>
      <c r="B200" s="941" t="str">
        <f t="shared" si="78"/>
        <v>230 / 231</v>
      </c>
      <c r="C200" s="942">
        <f t="shared" si="78"/>
        <v>0</v>
      </c>
      <c r="D200" s="943">
        <f t="shared" si="78"/>
        <v>0</v>
      </c>
      <c r="E200" s="37"/>
      <c r="F200" s="37"/>
      <c r="G200" s="37"/>
      <c r="H200" s="53"/>
    </row>
    <row r="201" spans="1:15" ht="12.75" x14ac:dyDescent="0.2">
      <c r="A201" s="124" t="str">
        <f t="shared" si="78"/>
        <v>Rezerva</v>
      </c>
      <c r="B201" s="941">
        <f t="shared" si="78"/>
        <v>609</v>
      </c>
      <c r="C201" s="942">
        <f t="shared" si="78"/>
        <v>0</v>
      </c>
      <c r="D201" s="943">
        <f t="shared" si="78"/>
        <v>0</v>
      </c>
      <c r="E201" s="129"/>
      <c r="F201" s="129"/>
      <c r="G201" s="129"/>
      <c r="H201" s="53"/>
    </row>
    <row r="202" spans="1:15" ht="12.75" x14ac:dyDescent="0.2">
      <c r="A202" s="124" t="str">
        <f t="shared" si="78"/>
        <v>Interesa per kredi direkte ose bono</v>
      </c>
      <c r="B202" s="941">
        <f t="shared" si="78"/>
        <v>650</v>
      </c>
      <c r="C202" s="942">
        <f t="shared" si="78"/>
        <v>0</v>
      </c>
      <c r="D202" s="943">
        <f t="shared" si="78"/>
        <v>0</v>
      </c>
      <c r="E202" s="129"/>
      <c r="F202" s="129"/>
      <c r="G202" s="129"/>
      <c r="H202" s="53"/>
    </row>
    <row r="203" spans="1:15" ht="12.75" x14ac:dyDescent="0.2">
      <c r="A203" s="124" t="str">
        <f t="shared" si="78"/>
        <v>Të tjera</v>
      </c>
      <c r="B203" s="941" t="str">
        <f t="shared" si="78"/>
        <v>69 / ?</v>
      </c>
      <c r="C203" s="942">
        <f t="shared" si="78"/>
        <v>0</v>
      </c>
      <c r="D203" s="943">
        <f t="shared" si="78"/>
        <v>0</v>
      </c>
      <c r="E203" s="129"/>
      <c r="F203" s="129"/>
      <c r="G203" s="129"/>
      <c r="H203" s="53"/>
      <c r="I203" s="947" t="str">
        <f t="shared" ref="I203:O204" si="80">I86</f>
        <v>SHUMA E KËRKUAR NETO</v>
      </c>
      <c r="J203" s="948">
        <f t="shared" si="80"/>
        <v>0</v>
      </c>
      <c r="K203" s="948">
        <f t="shared" si="80"/>
        <v>0</v>
      </c>
      <c r="L203" s="948">
        <f t="shared" si="80"/>
        <v>0</v>
      </c>
      <c r="M203" s="948">
        <f t="shared" si="80"/>
        <v>0</v>
      </c>
      <c r="N203" s="948">
        <f t="shared" si="80"/>
        <v>0</v>
      </c>
      <c r="O203" s="949">
        <f t="shared" si="80"/>
        <v>0</v>
      </c>
    </row>
    <row r="204" spans="1:15" ht="12.75" customHeight="1" x14ac:dyDescent="0.2">
      <c r="A204" s="306" t="str">
        <f t="shared" si="78"/>
        <v>KOSTO DIREKTE PËR PROJEKTET DHE SHPENZIMET KAPITALE</v>
      </c>
      <c r="B204" s="941">
        <f t="shared" si="78"/>
        <v>0</v>
      </c>
      <c r="C204" s="942">
        <f t="shared" si="78"/>
        <v>0</v>
      </c>
      <c r="D204" s="943">
        <f t="shared" si="78"/>
        <v>0</v>
      </c>
      <c r="E204" s="129">
        <f>SUM(E193:E203)</f>
        <v>0</v>
      </c>
      <c r="F204" s="129">
        <f t="shared" ref="F204:G204" si="81">SUM(F193:F203)</f>
        <v>0</v>
      </c>
      <c r="G204" s="129">
        <f t="shared" si="81"/>
        <v>0</v>
      </c>
      <c r="H204" s="53"/>
      <c r="I204" s="950">
        <f t="shared" si="80"/>
        <v>0</v>
      </c>
      <c r="J204" s="951">
        <f t="shared" si="80"/>
        <v>0</v>
      </c>
      <c r="K204" s="951">
        <f t="shared" si="80"/>
        <v>0</v>
      </c>
      <c r="L204" s="951">
        <f t="shared" si="80"/>
        <v>0</v>
      </c>
      <c r="M204" s="951">
        <f t="shared" si="80"/>
        <v>0</v>
      </c>
      <c r="N204" s="951">
        <f t="shared" si="80"/>
        <v>0</v>
      </c>
      <c r="O204" s="952">
        <f t="shared" si="80"/>
        <v>0</v>
      </c>
    </row>
    <row r="205" spans="1:15" ht="12.75" x14ac:dyDescent="0.2">
      <c r="A205" s="938" t="str">
        <f t="shared" si="78"/>
        <v>SHPENZIME KORRENTE</v>
      </c>
      <c r="B205" s="939">
        <f t="shared" si="78"/>
        <v>0</v>
      </c>
      <c r="C205" s="939">
        <f t="shared" si="78"/>
        <v>0</v>
      </c>
      <c r="D205" s="939">
        <f t="shared" si="78"/>
        <v>0</v>
      </c>
      <c r="E205" s="939">
        <f>E88</f>
        <v>0</v>
      </c>
      <c r="F205" s="939">
        <f>F88</f>
        <v>0</v>
      </c>
      <c r="G205" s="940">
        <f>G88</f>
        <v>0</v>
      </c>
      <c r="H205" s="53"/>
      <c r="I205" s="17" t="str">
        <f>I88</f>
        <v>SHUMA E KËRKUAR NETO</v>
      </c>
      <c r="J205" s="18">
        <f t="shared" ref="J205:O205" si="82">B189-J199</f>
        <v>0</v>
      </c>
      <c r="K205" s="18">
        <f t="shared" si="82"/>
        <v>0</v>
      </c>
      <c r="L205" s="18">
        <f t="shared" si="82"/>
        <v>0</v>
      </c>
      <c r="M205" s="18">
        <f t="shared" si="82"/>
        <v>0</v>
      </c>
      <c r="N205" s="18">
        <f t="shared" si="82"/>
        <v>0</v>
      </c>
      <c r="O205" s="18">
        <f t="shared" si="82"/>
        <v>0</v>
      </c>
    </row>
    <row r="206" spans="1:15" ht="12.75" x14ac:dyDescent="0.2">
      <c r="A206" s="124" t="str">
        <f t="shared" si="78"/>
        <v>Pagat</v>
      </c>
      <c r="B206" s="941">
        <f t="shared" si="78"/>
        <v>600</v>
      </c>
      <c r="C206" s="942">
        <f t="shared" si="78"/>
        <v>0</v>
      </c>
      <c r="D206" s="943">
        <f t="shared" si="78"/>
        <v>0</v>
      </c>
      <c r="E206" s="37"/>
      <c r="F206" s="37"/>
      <c r="G206" s="37"/>
      <c r="H206" s="53"/>
      <c r="I206" s="53"/>
      <c r="J206" s="53"/>
      <c r="K206" s="53"/>
      <c r="L206" s="14"/>
      <c r="M206" s="54"/>
    </row>
    <row r="207" spans="1:15" ht="12.75" x14ac:dyDescent="0.2">
      <c r="A207" s="124" t="str">
        <f t="shared" si="78"/>
        <v>Sigurimet Shoqërore</v>
      </c>
      <c r="B207" s="941">
        <f t="shared" si="78"/>
        <v>601</v>
      </c>
      <c r="C207" s="942">
        <f t="shared" si="78"/>
        <v>0</v>
      </c>
      <c r="D207" s="943">
        <f t="shared" si="78"/>
        <v>0</v>
      </c>
      <c r="E207" s="37"/>
      <c r="F207" s="37"/>
      <c r="G207" s="37"/>
      <c r="H207" s="53"/>
    </row>
    <row r="208" spans="1:15" ht="12.75" x14ac:dyDescent="0.2">
      <c r="A208" s="124" t="str">
        <f t="shared" si="78"/>
        <v>Mallra dhe shërbime</v>
      </c>
      <c r="B208" s="941">
        <f t="shared" si="78"/>
        <v>602</v>
      </c>
      <c r="C208" s="942">
        <f t="shared" si="78"/>
        <v>0</v>
      </c>
      <c r="D208" s="943">
        <f t="shared" si="78"/>
        <v>0</v>
      </c>
      <c r="E208" s="37"/>
      <c r="F208" s="37"/>
      <c r="G208" s="37"/>
      <c r="H208" s="53"/>
      <c r="I208" s="252" t="str">
        <f>I169</f>
        <v>Angazhimet</v>
      </c>
      <c r="J208" s="1002" t="str">
        <f>J169</f>
        <v>Vlera Totale për Aktivitet</v>
      </c>
      <c r="K208" s="1003"/>
      <c r="L208" s="1004"/>
      <c r="M208" s="129">
        <f>VLOOKUP($A184,'(C5) Angazhimet'!$A$8:$F$168,4,FALSE)</f>
        <v>0</v>
      </c>
      <c r="N208" s="129">
        <f>VLOOKUP($A184,'(C5) Angazhimet'!$A$8:$F$168,5,FALSE)</f>
        <v>0</v>
      </c>
      <c r="O208" s="129">
        <f>VLOOKUP($A184,'(C5) Angazhimet'!$A$8:$F$168,6,FALSE)</f>
        <v>0</v>
      </c>
    </row>
    <row r="209" spans="1:15" ht="12.75" x14ac:dyDescent="0.2">
      <c r="A209" s="124" t="str">
        <f t="shared" si="78"/>
        <v>Subvencione</v>
      </c>
      <c r="B209" s="941">
        <f t="shared" si="78"/>
        <v>603</v>
      </c>
      <c r="C209" s="942">
        <f t="shared" si="78"/>
        <v>0</v>
      </c>
      <c r="D209" s="943">
        <f t="shared" si="78"/>
        <v>0</v>
      </c>
      <c r="E209" s="37"/>
      <c r="F209" s="37"/>
      <c r="G209" s="37"/>
      <c r="H209" s="53"/>
      <c r="I209" s="318" t="str">
        <f>I170</f>
        <v>Qëllime</v>
      </c>
      <c r="J209" s="1002" t="str">
        <f>J170</f>
        <v>Shpenzimet kapitale</v>
      </c>
      <c r="K209" s="1003"/>
      <c r="L209" s="1004"/>
      <c r="M209" s="128"/>
      <c r="N209" s="128"/>
      <c r="O209" s="132"/>
    </row>
    <row r="210" spans="1:15" ht="12.75" x14ac:dyDescent="0.2">
      <c r="A210" s="124" t="str">
        <f t="shared" si="78"/>
        <v>Të tjera transferta korrente të brendshme</v>
      </c>
      <c r="B210" s="941">
        <f t="shared" si="78"/>
        <v>604</v>
      </c>
      <c r="C210" s="942">
        <f t="shared" si="78"/>
        <v>0</v>
      </c>
      <c r="D210" s="943">
        <f t="shared" si="78"/>
        <v>0</v>
      </c>
      <c r="E210" s="37"/>
      <c r="F210" s="37"/>
      <c r="G210" s="37"/>
      <c r="H210" s="53"/>
      <c r="I210" s="315"/>
      <c r="J210" s="1002" t="str">
        <f>J171</f>
        <v>Mallra dhe shërbime</v>
      </c>
      <c r="K210" s="1003"/>
      <c r="L210" s="1004"/>
      <c r="M210" s="128"/>
      <c r="N210" s="128"/>
      <c r="O210" s="132"/>
    </row>
    <row r="211" spans="1:15" ht="12.75" x14ac:dyDescent="0.2">
      <c r="A211" s="124" t="str">
        <f t="shared" si="78"/>
        <v>Transferta korrente të huaja</v>
      </c>
      <c r="B211" s="941">
        <f t="shared" si="78"/>
        <v>605</v>
      </c>
      <c r="C211" s="942">
        <f t="shared" si="78"/>
        <v>0</v>
      </c>
      <c r="D211" s="943">
        <f t="shared" si="78"/>
        <v>0</v>
      </c>
      <c r="E211" s="37"/>
      <c r="F211" s="37"/>
      <c r="G211" s="37"/>
      <c r="H211" s="53"/>
      <c r="I211" s="315"/>
      <c r="J211" s="1002" t="str">
        <f>J172</f>
        <v>Qëllime të mëtejshme</v>
      </c>
      <c r="K211" s="1003"/>
      <c r="L211" s="1004"/>
      <c r="M211" s="128"/>
      <c r="N211" s="128"/>
      <c r="O211" s="132"/>
    </row>
    <row r="212" spans="1:15" ht="12.75" x14ac:dyDescent="0.2">
      <c r="A212" s="124" t="str">
        <f t="shared" si="78"/>
        <v>Transferta për Buxhetet Familiare dhe Individët</v>
      </c>
      <c r="B212" s="941">
        <f t="shared" si="78"/>
        <v>606</v>
      </c>
      <c r="C212" s="942">
        <f t="shared" si="78"/>
        <v>0</v>
      </c>
      <c r="D212" s="943">
        <f t="shared" si="78"/>
        <v>0</v>
      </c>
      <c r="E212" s="37"/>
      <c r="F212" s="37"/>
      <c r="G212" s="37"/>
      <c r="H212" s="53"/>
      <c r="I212" s="315"/>
      <c r="J212" s="998"/>
      <c r="K212" s="998"/>
      <c r="L212" s="998"/>
      <c r="M212" s="344" t="str">
        <f>IF(SUM(M209:M211)=M208,"OK","STOP")</f>
        <v>OK</v>
      </c>
      <c r="N212" s="344" t="str">
        <f>IF(SUM(N209:N211)=N208,"OK","STOP")</f>
        <v>OK</v>
      </c>
      <c r="O212" s="344" t="str">
        <f>IF(SUM(O209:O211)=O208,"OK","STOP")</f>
        <v>OK</v>
      </c>
    </row>
    <row r="213" spans="1:15" ht="12.75" x14ac:dyDescent="0.2">
      <c r="A213" s="648" t="str">
        <f t="shared" si="78"/>
        <v>Shpenzimet kapitale</v>
      </c>
      <c r="B213" s="968" t="str">
        <f t="shared" si="78"/>
        <v>230 / 231</v>
      </c>
      <c r="C213" s="969">
        <f t="shared" si="78"/>
        <v>0</v>
      </c>
      <c r="D213" s="970">
        <f t="shared" si="78"/>
        <v>0</v>
      </c>
      <c r="E213" s="129"/>
      <c r="F213" s="129"/>
      <c r="G213" s="129"/>
      <c r="H213" s="53"/>
      <c r="I213" s="421" t="str">
        <f>I96</f>
        <v>Shpjegimet teknike</v>
      </c>
      <c r="J213" s="10"/>
      <c r="K213" s="10"/>
      <c r="L213" s="10"/>
      <c r="M213" s="10"/>
      <c r="N213" s="10"/>
      <c r="O213" s="10"/>
    </row>
    <row r="214" spans="1:15" ht="12.75" x14ac:dyDescent="0.2">
      <c r="A214" s="124" t="str">
        <f t="shared" si="78"/>
        <v>Rezerva</v>
      </c>
      <c r="B214" s="941">
        <f t="shared" si="78"/>
        <v>609</v>
      </c>
      <c r="C214" s="942">
        <f t="shared" si="78"/>
        <v>0</v>
      </c>
      <c r="D214" s="943">
        <f t="shared" si="78"/>
        <v>0</v>
      </c>
      <c r="E214" s="37"/>
      <c r="F214" s="37"/>
      <c r="G214" s="37"/>
      <c r="H214" s="53"/>
      <c r="I214" s="419">
        <f>M187</f>
        <v>2022</v>
      </c>
      <c r="J214" s="983"/>
      <c r="K214" s="984"/>
      <c r="L214" s="984"/>
      <c r="M214" s="984"/>
      <c r="N214" s="984"/>
      <c r="O214" s="985"/>
    </row>
    <row r="215" spans="1:15" ht="12.75" x14ac:dyDescent="0.2">
      <c r="A215" s="124" t="str">
        <f t="shared" si="78"/>
        <v>Interesa per kredi direkte ose bono</v>
      </c>
      <c r="B215" s="971">
        <f t="shared" si="78"/>
        <v>650</v>
      </c>
      <c r="C215" s="972">
        <f t="shared" si="78"/>
        <v>0</v>
      </c>
      <c r="D215" s="973">
        <f t="shared" si="78"/>
        <v>0</v>
      </c>
      <c r="E215" s="37"/>
      <c r="F215" s="37"/>
      <c r="G215" s="37"/>
      <c r="H215" s="53"/>
      <c r="I215" s="420"/>
      <c r="J215" s="986"/>
      <c r="K215" s="987"/>
      <c r="L215" s="987"/>
      <c r="M215" s="987"/>
      <c r="N215" s="987"/>
      <c r="O215" s="988"/>
    </row>
    <row r="216" spans="1:15" ht="12.75" x14ac:dyDescent="0.2">
      <c r="A216" s="252" t="str">
        <f>A99</f>
        <v>Të tjera</v>
      </c>
      <c r="B216" s="941" t="str">
        <f>B99</f>
        <v>69 / ?</v>
      </c>
      <c r="C216" s="942">
        <f>C99</f>
        <v>0</v>
      </c>
      <c r="D216" s="311" t="str">
        <f>IF(OR(E216&lt;0,F216&lt;0,G216&lt;0),"STOP","OK!")</f>
        <v>OK!</v>
      </c>
      <c r="E216" s="130">
        <f>-E204+E189-(SUM(E206:E215))</f>
        <v>0</v>
      </c>
      <c r="F216" s="308">
        <f t="shared" ref="F216:G216" si="83">-F204+F189-(SUM(F206:F215))</f>
        <v>0</v>
      </c>
      <c r="G216" s="308">
        <f t="shared" si="83"/>
        <v>0</v>
      </c>
      <c r="H216" s="53"/>
      <c r="I216" s="419">
        <f>N187</f>
        <v>2023</v>
      </c>
      <c r="J216" s="983"/>
      <c r="K216" s="984"/>
      <c r="L216" s="984"/>
      <c r="M216" s="984"/>
      <c r="N216" s="984"/>
      <c r="O216" s="985"/>
    </row>
    <row r="217" spans="1:15" ht="12.75" x14ac:dyDescent="0.2">
      <c r="A217" s="124" t="str">
        <f>A100</f>
        <v>SHPENZIME KORRENTE</v>
      </c>
      <c r="B217" s="974"/>
      <c r="C217" s="975"/>
      <c r="D217" s="976"/>
      <c r="E217" s="129">
        <f>SUM(E206:E216)</f>
        <v>0</v>
      </c>
      <c r="F217" s="129">
        <f t="shared" ref="F217:G217" si="84">SUM(F206:F216)</f>
        <v>0</v>
      </c>
      <c r="G217" s="129">
        <f t="shared" si="84"/>
        <v>0</v>
      </c>
      <c r="H217" s="53"/>
      <c r="I217" s="420"/>
      <c r="J217" s="989"/>
      <c r="K217" s="990"/>
      <c r="L217" s="990"/>
      <c r="M217" s="990"/>
      <c r="N217" s="990"/>
      <c r="O217" s="991"/>
    </row>
    <row r="218" spans="1:15" ht="12.75" x14ac:dyDescent="0.2">
      <c r="A218" s="125"/>
      <c r="B218" s="210"/>
      <c r="C218" s="126"/>
      <c r="D218" s="126"/>
      <c r="E218" s="10"/>
      <c r="F218" s="10"/>
      <c r="G218" s="133"/>
      <c r="H218" s="53"/>
      <c r="I218" s="419">
        <f>O187</f>
        <v>2024</v>
      </c>
      <c r="J218" s="983"/>
      <c r="K218" s="984"/>
      <c r="L218" s="984"/>
      <c r="M218" s="984"/>
      <c r="N218" s="984"/>
      <c r="O218" s="985"/>
    </row>
    <row r="219" spans="1:15" ht="12.75" x14ac:dyDescent="0.2">
      <c r="A219" s="137" t="str">
        <f>A102</f>
        <v>SHPENZIME TË PRITSHME</v>
      </c>
      <c r="B219" s="34">
        <f>B189</f>
        <v>0</v>
      </c>
      <c r="C219" s="34">
        <f t="shared" ref="C219:D219" si="85">C189</f>
        <v>0</v>
      </c>
      <c r="D219" s="34">
        <f t="shared" si="85"/>
        <v>0</v>
      </c>
      <c r="E219" s="129">
        <f>E204+E217</f>
        <v>0</v>
      </c>
      <c r="F219" s="129">
        <f>F204+F217</f>
        <v>0</v>
      </c>
      <c r="G219" s="129">
        <f t="shared" ref="G219" si="86">G204+G217</f>
        <v>0</v>
      </c>
      <c r="H219" s="53"/>
      <c r="I219" s="420"/>
      <c r="J219" s="989"/>
      <c r="K219" s="990"/>
      <c r="L219" s="990"/>
      <c r="M219" s="990"/>
      <c r="N219" s="990"/>
      <c r="O219" s="991"/>
    </row>
    <row r="222" spans="1:15" ht="17.25" hidden="1" customHeight="1" x14ac:dyDescent="0.2">
      <c r="A222" s="213"/>
      <c r="B222" s="937"/>
      <c r="C222" s="937"/>
      <c r="D222" s="937"/>
      <c r="E222" s="937"/>
      <c r="F222" s="937"/>
      <c r="G222" s="937"/>
      <c r="H222" s="937"/>
      <c r="I222" s="937"/>
      <c r="J222" s="937"/>
      <c r="K222" s="937"/>
      <c r="L222" s="937"/>
      <c r="M222" s="937"/>
      <c r="N222" s="937"/>
      <c r="O222" s="937"/>
    </row>
    <row r="223" spans="1:15" ht="17.25" hidden="1" customHeight="1" x14ac:dyDescent="0.2">
      <c r="A223" s="276"/>
      <c r="B223" s="937"/>
      <c r="C223" s="937"/>
      <c r="D223" s="937"/>
      <c r="E223" s="937"/>
      <c r="F223" s="937"/>
      <c r="G223" s="937"/>
      <c r="H223" s="937"/>
      <c r="I223" s="937"/>
      <c r="J223" s="937"/>
      <c r="K223" s="937"/>
      <c r="L223" s="937"/>
      <c r="M223" s="937"/>
      <c r="N223" s="937"/>
      <c r="O223" s="937"/>
    </row>
    <row r="224" spans="1:15" ht="21.75" hidden="1" customHeight="1" x14ac:dyDescent="0.2">
      <c r="A224" s="933"/>
      <c r="B224" s="934"/>
      <c r="C224" s="934"/>
      <c r="D224" s="934"/>
      <c r="E224" s="934"/>
      <c r="F224" s="934"/>
      <c r="G224" s="954"/>
      <c r="H224" s="131"/>
      <c r="I224" s="955"/>
      <c r="J224" s="934"/>
      <c r="K224" s="934"/>
      <c r="L224" s="934"/>
      <c r="M224" s="934"/>
      <c r="N224" s="934"/>
      <c r="O224" s="954"/>
    </row>
    <row r="225" spans="1:15" ht="18.75" hidden="1" customHeight="1" x14ac:dyDescent="0.2">
      <c r="A225" s="211"/>
      <c r="B225" s="417"/>
      <c r="C225" s="417"/>
      <c r="D225" s="417"/>
      <c r="E225" s="251"/>
      <c r="F225" s="251"/>
      <c r="G225" s="251"/>
      <c r="H225" s="212"/>
      <c r="I225" s="414"/>
      <c r="J225" s="417"/>
      <c r="K225" s="417"/>
      <c r="L225" s="417"/>
      <c r="M225" s="251"/>
      <c r="N225" s="251"/>
      <c r="O225" s="251"/>
    </row>
    <row r="226" spans="1:15" ht="12.75" hidden="1" x14ac:dyDescent="0.2">
      <c r="A226" s="434"/>
      <c r="B226" s="209"/>
      <c r="C226" s="422"/>
      <c r="D226" s="321"/>
      <c r="E226" s="8"/>
      <c r="F226" s="8"/>
      <c r="G226" s="435"/>
      <c r="H226" s="131"/>
      <c r="I226" s="423"/>
      <c r="J226" s="349"/>
      <c r="K226" s="349"/>
      <c r="L226" s="349"/>
      <c r="M226" s="349"/>
      <c r="N226" s="349"/>
      <c r="O226" s="350"/>
    </row>
    <row r="227" spans="1:15" ht="12.75" hidden="1" x14ac:dyDescent="0.2">
      <c r="A227" s="137"/>
      <c r="B227" s="34"/>
      <c r="C227" s="34"/>
      <c r="D227" s="34"/>
      <c r="E227" s="37"/>
      <c r="F227" s="37"/>
      <c r="G227" s="37"/>
      <c r="H227" s="131"/>
      <c r="I227" s="938"/>
      <c r="J227" s="939"/>
      <c r="K227" s="939"/>
      <c r="L227" s="939"/>
      <c r="M227" s="939"/>
      <c r="N227" s="939"/>
      <c r="O227" s="940"/>
    </row>
    <row r="228" spans="1:15" ht="12.75" hidden="1" x14ac:dyDescent="0.2">
      <c r="A228" s="125"/>
      <c r="B228" s="210"/>
      <c r="C228" s="126"/>
      <c r="D228" s="126"/>
      <c r="E228" s="10"/>
      <c r="F228" s="10"/>
      <c r="G228" s="133"/>
      <c r="H228" s="10"/>
      <c r="I228" s="137"/>
      <c r="J228" s="35"/>
      <c r="K228" s="35"/>
      <c r="L228" s="35"/>
      <c r="M228" s="37"/>
      <c r="N228" s="37"/>
      <c r="O228" s="37"/>
    </row>
    <row r="229" spans="1:15" ht="12.75" hidden="1" x14ac:dyDescent="0.2">
      <c r="A229" s="944"/>
      <c r="B229" s="945"/>
      <c r="C229" s="945"/>
      <c r="D229" s="945"/>
      <c r="E229" s="945"/>
      <c r="F229" s="945"/>
      <c r="G229" s="946"/>
      <c r="H229" s="10"/>
    </row>
    <row r="230" spans="1:15" ht="12.75" hidden="1" x14ac:dyDescent="0.2">
      <c r="A230" s="938"/>
      <c r="B230" s="939"/>
      <c r="C230" s="939"/>
      <c r="D230" s="939"/>
      <c r="E230" s="939"/>
      <c r="F230" s="939"/>
      <c r="G230" s="940"/>
      <c r="H230" s="31"/>
      <c r="I230" s="938"/>
      <c r="J230" s="939"/>
      <c r="K230" s="939"/>
      <c r="L230" s="939"/>
      <c r="M230" s="939"/>
      <c r="N230" s="939"/>
      <c r="O230" s="940"/>
    </row>
    <row r="231" spans="1:15" ht="12.75" hidden="1" x14ac:dyDescent="0.2">
      <c r="A231" s="124"/>
      <c r="B231" s="941"/>
      <c r="C231" s="942"/>
      <c r="D231" s="943"/>
      <c r="E231" s="37"/>
      <c r="F231" s="37"/>
      <c r="G231" s="37"/>
      <c r="H231" s="31"/>
      <c r="I231" s="390"/>
      <c r="J231" s="387"/>
      <c r="K231" s="389"/>
      <c r="L231" s="388"/>
      <c r="M231" s="128"/>
      <c r="N231" s="128"/>
      <c r="O231" s="132"/>
    </row>
    <row r="232" spans="1:15" ht="12.75" hidden="1" x14ac:dyDescent="0.2">
      <c r="A232" s="124"/>
      <c r="B232" s="941"/>
      <c r="C232" s="942"/>
      <c r="D232" s="943"/>
      <c r="E232" s="37"/>
      <c r="F232" s="37"/>
      <c r="G232" s="37"/>
      <c r="H232" s="31"/>
      <c r="I232" s="390"/>
      <c r="J232" s="387"/>
      <c r="K232" s="389"/>
      <c r="L232" s="388"/>
      <c r="M232" s="128"/>
      <c r="N232" s="128"/>
      <c r="O232" s="132"/>
    </row>
    <row r="233" spans="1:15" ht="12.75" hidden="1" x14ac:dyDescent="0.2">
      <c r="A233" s="124"/>
      <c r="B233" s="941"/>
      <c r="C233" s="942"/>
      <c r="D233" s="943"/>
      <c r="E233" s="37"/>
      <c r="F233" s="37"/>
      <c r="G233" s="37"/>
      <c r="H233" s="53"/>
      <c r="I233" s="390"/>
      <c r="J233" s="387"/>
      <c r="K233" s="389"/>
      <c r="L233" s="388"/>
      <c r="M233" s="302"/>
      <c r="N233" s="548"/>
      <c r="O233" s="550"/>
    </row>
    <row r="234" spans="1:15" ht="12.75" hidden="1" x14ac:dyDescent="0.2">
      <c r="A234" s="124"/>
      <c r="B234" s="941"/>
      <c r="C234" s="942"/>
      <c r="D234" s="943"/>
      <c r="E234" s="37"/>
      <c r="F234" s="37"/>
      <c r="G234" s="37"/>
      <c r="H234" s="8"/>
      <c r="I234" s="390"/>
      <c r="J234" s="387"/>
      <c r="K234" s="389"/>
      <c r="L234" s="388"/>
      <c r="M234" s="128"/>
      <c r="N234" s="128"/>
      <c r="O234" s="132"/>
    </row>
    <row r="235" spans="1:15" ht="12.75" hidden="1" x14ac:dyDescent="0.2">
      <c r="A235" s="124"/>
      <c r="B235" s="941"/>
      <c r="C235" s="942"/>
      <c r="D235" s="943"/>
      <c r="E235" s="37"/>
      <c r="F235" s="37"/>
      <c r="G235" s="37"/>
      <c r="H235" s="53"/>
      <c r="I235" s="390"/>
      <c r="J235" s="35"/>
      <c r="K235" s="35"/>
      <c r="L235" s="35"/>
      <c r="M235" s="129"/>
      <c r="N235" s="129"/>
      <c r="O235" s="129"/>
    </row>
    <row r="236" spans="1:15" ht="12.75" hidden="1" x14ac:dyDescent="0.2">
      <c r="A236" s="124"/>
      <c r="B236" s="941"/>
      <c r="C236" s="942"/>
      <c r="D236" s="943"/>
      <c r="E236" s="37"/>
      <c r="F236" s="37"/>
      <c r="G236" s="37"/>
      <c r="H236" s="53"/>
    </row>
    <row r="237" spans="1:15" ht="12.75" hidden="1" x14ac:dyDescent="0.2">
      <c r="A237" s="124"/>
      <c r="B237" s="941"/>
      <c r="C237" s="942"/>
      <c r="D237" s="943"/>
      <c r="E237" s="37"/>
      <c r="F237" s="37"/>
      <c r="G237" s="37"/>
      <c r="H237" s="53"/>
      <c r="I237" s="137"/>
      <c r="J237" s="34"/>
      <c r="K237" s="34"/>
      <c r="L237" s="34"/>
      <c r="M237" s="129"/>
      <c r="N237" s="129"/>
      <c r="O237" s="129"/>
    </row>
    <row r="238" spans="1:15" ht="12.75" hidden="1" x14ac:dyDescent="0.2">
      <c r="A238" s="124"/>
      <c r="B238" s="941"/>
      <c r="C238" s="942"/>
      <c r="D238" s="943"/>
      <c r="E238" s="37"/>
      <c r="F238" s="37"/>
      <c r="G238" s="37"/>
      <c r="H238" s="53"/>
    </row>
    <row r="239" spans="1:15" ht="12.75" hidden="1" x14ac:dyDescent="0.2">
      <c r="A239" s="124"/>
      <c r="B239" s="941"/>
      <c r="C239" s="942"/>
      <c r="D239" s="943"/>
      <c r="E239" s="37"/>
      <c r="F239" s="37"/>
      <c r="G239" s="37"/>
      <c r="H239" s="53"/>
    </row>
    <row r="240" spans="1:15" ht="12.75" hidden="1" x14ac:dyDescent="0.2">
      <c r="A240" s="124"/>
      <c r="B240" s="941"/>
      <c r="C240" s="942"/>
      <c r="D240" s="943"/>
      <c r="E240" s="37"/>
      <c r="F240" s="37"/>
      <c r="G240" s="37"/>
      <c r="H240" s="53"/>
    </row>
    <row r="241" spans="1:15" ht="12.75" hidden="1" x14ac:dyDescent="0.2">
      <c r="A241" s="124"/>
      <c r="B241" s="941"/>
      <c r="C241" s="942"/>
      <c r="D241" s="943"/>
      <c r="E241" s="37"/>
      <c r="F241" s="37"/>
      <c r="G241" s="37"/>
      <c r="H241" s="53"/>
      <c r="I241" s="947"/>
      <c r="J241" s="948"/>
      <c r="K241" s="948"/>
      <c r="L241" s="948"/>
      <c r="M241" s="948"/>
      <c r="N241" s="948"/>
      <c r="O241" s="949"/>
    </row>
    <row r="242" spans="1:15" ht="12.75" hidden="1" customHeight="1" x14ac:dyDescent="0.2">
      <c r="A242" s="306"/>
      <c r="B242" s="941"/>
      <c r="C242" s="942"/>
      <c r="D242" s="943"/>
      <c r="E242" s="129"/>
      <c r="F242" s="129"/>
      <c r="G242" s="129"/>
      <c r="H242" s="53"/>
      <c r="I242" s="950"/>
      <c r="J242" s="951"/>
      <c r="K242" s="951"/>
      <c r="L242" s="951"/>
      <c r="M242" s="951"/>
      <c r="N242" s="951"/>
      <c r="O242" s="952"/>
    </row>
    <row r="243" spans="1:15" ht="12.75" hidden="1" x14ac:dyDescent="0.2">
      <c r="A243" s="938"/>
      <c r="B243" s="939"/>
      <c r="C243" s="939"/>
      <c r="D243" s="939"/>
      <c r="E243" s="939"/>
      <c r="F243" s="939"/>
      <c r="G243" s="940"/>
      <c r="H243" s="53"/>
      <c r="I243" s="17"/>
      <c r="J243" s="18"/>
      <c r="K243" s="18"/>
      <c r="L243" s="18"/>
      <c r="M243" s="18"/>
      <c r="N243" s="18"/>
      <c r="O243" s="18"/>
    </row>
    <row r="244" spans="1:15" ht="12.75" hidden="1" x14ac:dyDescent="0.2">
      <c r="A244" s="124"/>
      <c r="B244" s="941"/>
      <c r="C244" s="942"/>
      <c r="D244" s="943"/>
      <c r="E244" s="37"/>
      <c r="F244" s="37"/>
      <c r="G244" s="37"/>
      <c r="H244" s="53"/>
      <c r="I244" s="53"/>
      <c r="J244" s="53"/>
      <c r="K244" s="53"/>
      <c r="L244" s="14"/>
      <c r="M244" s="54"/>
    </row>
    <row r="245" spans="1:15" ht="12.75" hidden="1" x14ac:dyDescent="0.2">
      <c r="A245" s="124"/>
      <c r="B245" s="941"/>
      <c r="C245" s="942"/>
      <c r="D245" s="943"/>
      <c r="E245" s="37"/>
      <c r="F245" s="37"/>
      <c r="G245" s="37"/>
      <c r="H245" s="53"/>
    </row>
    <row r="246" spans="1:15" ht="12.75" hidden="1" x14ac:dyDescent="0.2">
      <c r="A246" s="124"/>
      <c r="B246" s="941"/>
      <c r="C246" s="942"/>
      <c r="D246" s="943"/>
      <c r="E246" s="37"/>
      <c r="F246" s="37"/>
      <c r="G246" s="37"/>
      <c r="H246" s="53"/>
      <c r="I246" s="252"/>
      <c r="J246" s="1002"/>
      <c r="K246" s="1003"/>
      <c r="L246" s="1004"/>
      <c r="M246" s="129"/>
      <c r="N246" s="129"/>
      <c r="O246" s="129"/>
    </row>
    <row r="247" spans="1:15" ht="12.75" hidden="1" x14ac:dyDescent="0.2">
      <c r="A247" s="124"/>
      <c r="B247" s="941"/>
      <c r="C247" s="942"/>
      <c r="D247" s="943"/>
      <c r="E247" s="37"/>
      <c r="F247" s="37"/>
      <c r="G247" s="37"/>
      <c r="H247" s="53"/>
      <c r="I247" s="318"/>
      <c r="J247" s="1002"/>
      <c r="K247" s="1003"/>
      <c r="L247" s="1004"/>
      <c r="M247" s="128"/>
      <c r="N247" s="128"/>
      <c r="O247" s="132"/>
    </row>
    <row r="248" spans="1:15" ht="12.75" hidden="1" x14ac:dyDescent="0.2">
      <c r="A248" s="124"/>
      <c r="B248" s="941"/>
      <c r="C248" s="942"/>
      <c r="D248" s="943"/>
      <c r="E248" s="37"/>
      <c r="F248" s="37"/>
      <c r="G248" s="37"/>
      <c r="H248" s="53"/>
      <c r="I248" s="315"/>
      <c r="J248" s="1002"/>
      <c r="K248" s="1003"/>
      <c r="L248" s="1004"/>
      <c r="M248" s="128"/>
      <c r="N248" s="128"/>
      <c r="O248" s="132"/>
    </row>
    <row r="249" spans="1:15" ht="12.75" hidden="1" x14ac:dyDescent="0.2">
      <c r="A249" s="124"/>
      <c r="B249" s="941"/>
      <c r="C249" s="942"/>
      <c r="D249" s="943"/>
      <c r="E249" s="37"/>
      <c r="F249" s="37"/>
      <c r="G249" s="37"/>
      <c r="H249" s="53"/>
      <c r="I249" s="315"/>
      <c r="J249" s="1002"/>
      <c r="K249" s="1003"/>
      <c r="L249" s="1004"/>
      <c r="M249" s="128"/>
      <c r="N249" s="128"/>
      <c r="O249" s="132"/>
    </row>
    <row r="250" spans="1:15" ht="12.75" hidden="1" x14ac:dyDescent="0.2">
      <c r="A250" s="124"/>
      <c r="B250" s="941"/>
      <c r="C250" s="942"/>
      <c r="D250" s="943"/>
      <c r="E250" s="37"/>
      <c r="F250" s="37"/>
      <c r="G250" s="37"/>
      <c r="H250" s="53"/>
      <c r="I250" s="315"/>
      <c r="J250" s="998"/>
      <c r="K250" s="998"/>
      <c r="L250" s="998"/>
      <c r="M250" s="344" t="str">
        <f>IF(SUM(M247:M249)=M246,"OK","STOP")</f>
        <v>OK</v>
      </c>
      <c r="N250" s="344" t="str">
        <f>IF(SUM(N247:N249)=N246,"OK","STOP")</f>
        <v>OK</v>
      </c>
      <c r="O250" s="344" t="str">
        <f>IF(SUM(O247:O249)=O246,"OK","STOP")</f>
        <v>OK</v>
      </c>
    </row>
    <row r="251" spans="1:15" ht="12.75" hidden="1" x14ac:dyDescent="0.2">
      <c r="A251" s="124"/>
      <c r="B251" s="941"/>
      <c r="C251" s="942"/>
      <c r="D251" s="943"/>
      <c r="E251" s="129"/>
      <c r="F251" s="129"/>
      <c r="G251" s="129"/>
      <c r="H251" s="53"/>
      <c r="I251" s="421" t="str">
        <f>I213</f>
        <v>Shpjegimet teknike</v>
      </c>
      <c r="J251" s="10"/>
      <c r="K251" s="10"/>
      <c r="L251" s="10"/>
      <c r="M251" s="10"/>
      <c r="N251" s="10"/>
      <c r="O251" s="10"/>
    </row>
    <row r="252" spans="1:15" ht="12.75" hidden="1" x14ac:dyDescent="0.2">
      <c r="A252" s="124"/>
      <c r="B252" s="941"/>
      <c r="C252" s="942"/>
      <c r="D252" s="943"/>
      <c r="E252" s="37"/>
      <c r="F252" s="37"/>
      <c r="G252" s="37"/>
      <c r="H252" s="53"/>
      <c r="I252" s="419">
        <f>M225</f>
        <v>0</v>
      </c>
      <c r="J252" s="983"/>
      <c r="K252" s="984"/>
      <c r="L252" s="984"/>
      <c r="M252" s="984"/>
      <c r="N252" s="984"/>
      <c r="O252" s="985"/>
    </row>
    <row r="253" spans="1:15" ht="12.75" hidden="1" x14ac:dyDescent="0.2">
      <c r="A253" s="124"/>
      <c r="B253" s="971"/>
      <c r="C253" s="972"/>
      <c r="D253" s="973"/>
      <c r="E253" s="37"/>
      <c r="F253" s="37"/>
      <c r="G253" s="37"/>
      <c r="H253" s="53"/>
      <c r="I253" s="420"/>
      <c r="J253" s="986"/>
      <c r="K253" s="987"/>
      <c r="L253" s="987"/>
      <c r="M253" s="987"/>
      <c r="N253" s="987"/>
      <c r="O253" s="988"/>
    </row>
    <row r="254" spans="1:15" ht="12.75" hidden="1" x14ac:dyDescent="0.2">
      <c r="A254" s="252"/>
      <c r="B254" s="941"/>
      <c r="C254" s="942"/>
      <c r="D254" s="311"/>
      <c r="E254" s="308"/>
      <c r="F254" s="308"/>
      <c r="G254" s="308"/>
      <c r="H254" s="53"/>
      <c r="I254" s="419">
        <f>N225</f>
        <v>0</v>
      </c>
      <c r="J254" s="983"/>
      <c r="K254" s="984"/>
      <c r="L254" s="984"/>
      <c r="M254" s="984"/>
      <c r="N254" s="984"/>
      <c r="O254" s="985"/>
    </row>
    <row r="255" spans="1:15" ht="12.75" hidden="1" x14ac:dyDescent="0.2">
      <c r="A255" s="124"/>
      <c r="B255" s="974"/>
      <c r="C255" s="975"/>
      <c r="D255" s="976"/>
      <c r="E255" s="129"/>
      <c r="F255" s="129"/>
      <c r="G255" s="129"/>
      <c r="H255" s="53"/>
      <c r="I255" s="420"/>
      <c r="J255" s="989"/>
      <c r="K255" s="990"/>
      <c r="L255" s="990"/>
      <c r="M255" s="990"/>
      <c r="N255" s="990"/>
      <c r="O255" s="991"/>
    </row>
    <row r="256" spans="1:15" ht="12.75" hidden="1" x14ac:dyDescent="0.2">
      <c r="A256" s="125"/>
      <c r="B256" s="210"/>
      <c r="C256" s="126"/>
      <c r="D256" s="126"/>
      <c r="E256" s="10"/>
      <c r="F256" s="10"/>
      <c r="G256" s="133"/>
      <c r="H256" s="53"/>
      <c r="I256" s="419">
        <f>O225</f>
        <v>0</v>
      </c>
      <c r="J256" s="983"/>
      <c r="K256" s="984"/>
      <c r="L256" s="984"/>
      <c r="M256" s="984"/>
      <c r="N256" s="984"/>
      <c r="O256" s="985"/>
    </row>
    <row r="257" spans="1:15" ht="12.75" hidden="1" x14ac:dyDescent="0.2">
      <c r="A257" s="137"/>
      <c r="B257" s="34"/>
      <c r="C257" s="34"/>
      <c r="D257" s="34"/>
      <c r="E257" s="129"/>
      <c r="F257" s="129"/>
      <c r="G257" s="129"/>
      <c r="H257" s="53"/>
      <c r="I257" s="420"/>
      <c r="J257" s="989"/>
      <c r="K257" s="990"/>
      <c r="L257" s="990"/>
      <c r="M257" s="990"/>
      <c r="N257" s="990"/>
      <c r="O257" s="991"/>
    </row>
    <row r="258" spans="1:15" ht="17.25" hidden="1" customHeight="1" x14ac:dyDescent="0.2"/>
    <row r="259" spans="1:15" ht="17.25" hidden="1" customHeight="1" x14ac:dyDescent="0.2"/>
    <row r="260" spans="1:15" ht="17.25" hidden="1" customHeight="1" x14ac:dyDescent="0.2">
      <c r="A260" s="213"/>
      <c r="B260" s="937"/>
      <c r="C260" s="937"/>
      <c r="D260" s="937"/>
      <c r="E260" s="937"/>
      <c r="F260" s="937"/>
      <c r="G260" s="937"/>
      <c r="H260" s="937"/>
      <c r="I260" s="937"/>
      <c r="J260" s="937"/>
      <c r="K260" s="937"/>
      <c r="L260" s="937"/>
      <c r="M260" s="937"/>
      <c r="N260" s="937"/>
      <c r="O260" s="937"/>
    </row>
    <row r="261" spans="1:15" ht="17.25" hidden="1" customHeight="1" x14ac:dyDescent="0.2">
      <c r="A261" s="276"/>
      <c r="B261" s="937"/>
      <c r="C261" s="937"/>
      <c r="D261" s="937"/>
      <c r="E261" s="937"/>
      <c r="F261" s="937"/>
      <c r="G261" s="937"/>
      <c r="H261" s="937"/>
      <c r="I261" s="937"/>
      <c r="J261" s="937"/>
      <c r="K261" s="937"/>
      <c r="L261" s="937"/>
      <c r="M261" s="937"/>
      <c r="N261" s="937"/>
      <c r="O261" s="937"/>
    </row>
    <row r="262" spans="1:15" ht="22.5" hidden="1" customHeight="1" x14ac:dyDescent="0.2">
      <c r="A262" s="933"/>
      <c r="B262" s="934"/>
      <c r="C262" s="934"/>
      <c r="D262" s="934"/>
      <c r="E262" s="934"/>
      <c r="F262" s="934"/>
      <c r="G262" s="954"/>
      <c r="H262" s="131"/>
      <c r="I262" s="955"/>
      <c r="J262" s="934"/>
      <c r="K262" s="934"/>
      <c r="L262" s="934"/>
      <c r="M262" s="934"/>
      <c r="N262" s="934"/>
      <c r="O262" s="954"/>
    </row>
    <row r="263" spans="1:15" ht="20.25" hidden="1" customHeight="1" x14ac:dyDescent="0.2">
      <c r="A263" s="211"/>
      <c r="B263" s="249"/>
      <c r="C263" s="249"/>
      <c r="D263" s="249"/>
      <c r="E263" s="250"/>
      <c r="F263" s="250"/>
      <c r="G263" s="250"/>
      <c r="H263" s="212"/>
      <c r="I263" s="307"/>
      <c r="J263" s="249"/>
      <c r="K263" s="249"/>
      <c r="L263" s="249"/>
      <c r="M263" s="250"/>
      <c r="N263" s="250"/>
      <c r="O263" s="250"/>
    </row>
    <row r="264" spans="1:15" ht="12.75" hidden="1" x14ac:dyDescent="0.2">
      <c r="A264" s="125"/>
      <c r="B264" s="210"/>
      <c r="C264" s="126"/>
      <c r="D264" s="126"/>
      <c r="E264" s="10"/>
      <c r="F264" s="10"/>
      <c r="G264" s="133"/>
      <c r="H264" s="131"/>
    </row>
    <row r="265" spans="1:15" ht="12.75" hidden="1" x14ac:dyDescent="0.2">
      <c r="A265" s="137"/>
      <c r="B265" s="34"/>
      <c r="C265" s="34"/>
      <c r="D265" s="34"/>
      <c r="E265" s="37"/>
      <c r="F265" s="37"/>
      <c r="G265" s="37"/>
      <c r="H265" s="131"/>
      <c r="I265" s="938"/>
      <c r="J265" s="939"/>
      <c r="K265" s="939"/>
      <c r="L265" s="939"/>
      <c r="M265" s="939"/>
      <c r="N265" s="939"/>
      <c r="O265" s="940"/>
    </row>
    <row r="266" spans="1:15" ht="12.75" hidden="1" x14ac:dyDescent="0.2">
      <c r="A266" s="125"/>
      <c r="B266" s="210"/>
      <c r="C266" s="126"/>
      <c r="D266" s="126"/>
      <c r="E266" s="10"/>
      <c r="F266" s="10"/>
      <c r="G266" s="133"/>
      <c r="H266" s="10"/>
      <c r="I266" s="137"/>
      <c r="J266" s="35"/>
      <c r="K266" s="35"/>
      <c r="L266" s="35"/>
      <c r="M266" s="37"/>
      <c r="N266" s="37"/>
      <c r="O266" s="37"/>
    </row>
    <row r="267" spans="1:15" ht="12.75" hidden="1" x14ac:dyDescent="0.2">
      <c r="A267" s="1005"/>
      <c r="B267" s="1006"/>
      <c r="C267" s="1006"/>
      <c r="D267" s="1006"/>
      <c r="E267" s="1006"/>
      <c r="F267" s="1006"/>
      <c r="G267" s="1007"/>
      <c r="H267" s="10"/>
    </row>
    <row r="268" spans="1:15" ht="12.75" hidden="1" x14ac:dyDescent="0.2">
      <c r="A268" s="938"/>
      <c r="B268" s="939"/>
      <c r="C268" s="939"/>
      <c r="D268" s="939"/>
      <c r="E268" s="939"/>
      <c r="F268" s="939"/>
      <c r="G268" s="940"/>
      <c r="H268" s="31"/>
      <c r="I268" s="384"/>
      <c r="J268" s="385"/>
      <c r="K268" s="385"/>
      <c r="L268" s="385"/>
      <c r="M268" s="385"/>
      <c r="N268" s="385"/>
      <c r="O268" s="386"/>
    </row>
    <row r="269" spans="1:15" ht="12.75" hidden="1" x14ac:dyDescent="0.2">
      <c r="A269" s="124"/>
      <c r="B269" s="941"/>
      <c r="C269" s="942"/>
      <c r="D269" s="943"/>
      <c r="E269" s="37"/>
      <c r="F269" s="37"/>
      <c r="G269" s="37"/>
      <c r="H269" s="31"/>
      <c r="I269" s="390"/>
      <c r="J269" s="387"/>
      <c r="K269" s="389"/>
      <c r="L269" s="388"/>
      <c r="M269" s="128"/>
      <c r="N269" s="128"/>
      <c r="O269" s="132"/>
    </row>
    <row r="270" spans="1:15" ht="12.75" hidden="1" x14ac:dyDescent="0.2">
      <c r="A270" s="124"/>
      <c r="B270" s="941"/>
      <c r="C270" s="942"/>
      <c r="D270" s="943"/>
      <c r="E270" s="37"/>
      <c r="F270" s="37"/>
      <c r="G270" s="37"/>
      <c r="H270" s="31"/>
      <c r="I270" s="390"/>
      <c r="J270" s="387"/>
      <c r="K270" s="389"/>
      <c r="L270" s="388"/>
      <c r="M270" s="128"/>
      <c r="N270" s="128"/>
      <c r="O270" s="132"/>
    </row>
    <row r="271" spans="1:15" ht="12.75" hidden="1" x14ac:dyDescent="0.2">
      <c r="A271" s="124"/>
      <c r="B271" s="941"/>
      <c r="C271" s="942"/>
      <c r="D271" s="943"/>
      <c r="E271" s="37"/>
      <c r="F271" s="37"/>
      <c r="G271" s="37"/>
      <c r="H271" s="53"/>
      <c r="I271" s="390"/>
      <c r="J271" s="387"/>
      <c r="K271" s="389"/>
      <c r="L271" s="388"/>
      <c r="M271" s="302"/>
      <c r="N271" s="548"/>
      <c r="O271" s="548"/>
    </row>
    <row r="272" spans="1:15" ht="12.75" hidden="1" x14ac:dyDescent="0.2">
      <c r="A272" s="124"/>
      <c r="B272" s="941"/>
      <c r="C272" s="942"/>
      <c r="D272" s="943"/>
      <c r="E272" s="37"/>
      <c r="F272" s="37"/>
      <c r="G272" s="37"/>
      <c r="H272" s="8"/>
      <c r="I272" s="390"/>
      <c r="J272" s="387"/>
      <c r="K272" s="389"/>
      <c r="L272" s="388"/>
      <c r="M272" s="128"/>
      <c r="N272" s="128"/>
      <c r="O272" s="132"/>
    </row>
    <row r="273" spans="1:15" ht="12.75" hidden="1" x14ac:dyDescent="0.2">
      <c r="A273" s="124"/>
      <c r="B273" s="941"/>
      <c r="C273" s="942"/>
      <c r="D273" s="943"/>
      <c r="E273" s="37"/>
      <c r="F273" s="37"/>
      <c r="G273" s="37"/>
      <c r="H273" s="53"/>
      <c r="I273" s="390"/>
      <c r="J273" s="35"/>
      <c r="K273" s="35"/>
      <c r="L273" s="35"/>
      <c r="M273" s="129"/>
      <c r="N273" s="129"/>
      <c r="O273" s="129"/>
    </row>
    <row r="274" spans="1:15" ht="12.75" hidden="1" x14ac:dyDescent="0.2">
      <c r="A274" s="124"/>
      <c r="B274" s="941"/>
      <c r="C274" s="942"/>
      <c r="D274" s="943"/>
      <c r="E274" s="37"/>
      <c r="F274" s="37"/>
      <c r="G274" s="37"/>
      <c r="H274" s="53"/>
    </row>
    <row r="275" spans="1:15" ht="12.75" hidden="1" x14ac:dyDescent="0.2">
      <c r="A275" s="124"/>
      <c r="B275" s="941"/>
      <c r="C275" s="942"/>
      <c r="D275" s="943"/>
      <c r="E275" s="37"/>
      <c r="F275" s="37"/>
      <c r="G275" s="37"/>
      <c r="H275" s="53"/>
      <c r="I275" s="137"/>
      <c r="J275" s="34"/>
      <c r="K275" s="34"/>
      <c r="L275" s="34"/>
      <c r="M275" s="129"/>
      <c r="N275" s="129"/>
      <c r="O275" s="129"/>
    </row>
    <row r="276" spans="1:15" ht="12.75" hidden="1" x14ac:dyDescent="0.2">
      <c r="A276" s="124"/>
      <c r="B276" s="941"/>
      <c r="C276" s="942"/>
      <c r="D276" s="943"/>
      <c r="E276" s="37"/>
      <c r="F276" s="37"/>
      <c r="G276" s="37"/>
      <c r="H276" s="53"/>
    </row>
    <row r="277" spans="1:15" ht="12.75" hidden="1" x14ac:dyDescent="0.2">
      <c r="A277" s="124"/>
      <c r="B277" s="941"/>
      <c r="C277" s="942"/>
      <c r="D277" s="943"/>
      <c r="E277" s="37"/>
      <c r="F277" s="37"/>
      <c r="G277" s="37"/>
      <c r="H277" s="53"/>
    </row>
    <row r="278" spans="1:15" ht="12.75" hidden="1" x14ac:dyDescent="0.2">
      <c r="A278" s="124"/>
      <c r="B278" s="941"/>
      <c r="C278" s="942"/>
      <c r="D278" s="943"/>
      <c r="E278" s="37"/>
      <c r="F278" s="37"/>
      <c r="G278" s="37"/>
      <c r="H278" s="53"/>
    </row>
    <row r="279" spans="1:15" ht="12.75" hidden="1" x14ac:dyDescent="0.2">
      <c r="A279" s="124"/>
      <c r="B279" s="941"/>
      <c r="C279" s="942"/>
      <c r="D279" s="943"/>
      <c r="E279" s="37"/>
      <c r="F279" s="37"/>
      <c r="G279" s="37"/>
      <c r="H279" s="53"/>
      <c r="I279" s="947"/>
      <c r="J279" s="948"/>
      <c r="K279" s="948"/>
      <c r="L279" s="948"/>
      <c r="M279" s="948"/>
      <c r="N279" s="948"/>
      <c r="O279" s="949"/>
    </row>
    <row r="280" spans="1:15" ht="12.75" hidden="1" customHeight="1" x14ac:dyDescent="0.2">
      <c r="A280" s="306"/>
      <c r="B280" s="941"/>
      <c r="C280" s="942"/>
      <c r="D280" s="943"/>
      <c r="E280" s="129"/>
      <c r="F280" s="129"/>
      <c r="G280" s="129"/>
      <c r="H280" s="53"/>
      <c r="I280" s="950"/>
      <c r="J280" s="951"/>
      <c r="K280" s="951"/>
      <c r="L280" s="951"/>
      <c r="M280" s="951"/>
      <c r="N280" s="951"/>
      <c r="O280" s="952"/>
    </row>
    <row r="281" spans="1:15" ht="12.75" hidden="1" x14ac:dyDescent="0.2">
      <c r="A281" s="938"/>
      <c r="B281" s="939"/>
      <c r="C281" s="939"/>
      <c r="D281" s="939"/>
      <c r="E281" s="939"/>
      <c r="F281" s="939"/>
      <c r="G281" s="940"/>
      <c r="H281" s="53"/>
      <c r="I281" s="17"/>
      <c r="J281" s="18"/>
      <c r="K281" s="18"/>
      <c r="L281" s="18"/>
      <c r="M281" s="18"/>
      <c r="N281" s="18"/>
      <c r="O281" s="18"/>
    </row>
    <row r="282" spans="1:15" ht="12.75" hidden="1" x14ac:dyDescent="0.2">
      <c r="A282" s="124"/>
      <c r="B282" s="941"/>
      <c r="C282" s="942"/>
      <c r="D282" s="943"/>
      <c r="E282" s="37"/>
      <c r="F282" s="37"/>
      <c r="G282" s="37"/>
      <c r="H282" s="53"/>
      <c r="I282" s="53"/>
      <c r="J282" s="53"/>
      <c r="K282" s="53"/>
      <c r="L282" s="14"/>
      <c r="M282" s="54"/>
    </row>
    <row r="283" spans="1:15" ht="12.75" hidden="1" x14ac:dyDescent="0.2">
      <c r="A283" s="124"/>
      <c r="B283" s="941"/>
      <c r="C283" s="942"/>
      <c r="D283" s="943"/>
      <c r="E283" s="37"/>
      <c r="F283" s="37"/>
      <c r="G283" s="37"/>
      <c r="H283" s="53"/>
    </row>
    <row r="284" spans="1:15" ht="12.75" hidden="1" x14ac:dyDescent="0.2">
      <c r="A284" s="124"/>
      <c r="B284" s="941"/>
      <c r="C284" s="942"/>
      <c r="D284" s="943"/>
      <c r="E284" s="37"/>
      <c r="F284" s="37"/>
      <c r="G284" s="37"/>
      <c r="H284" s="53"/>
      <c r="I284" s="252"/>
      <c r="J284" s="1009"/>
      <c r="K284" s="1010"/>
      <c r="L284" s="1011"/>
      <c r="M284" s="129"/>
      <c r="N284" s="129"/>
      <c r="O284" s="129"/>
    </row>
    <row r="285" spans="1:15" ht="12.75" hidden="1" x14ac:dyDescent="0.2">
      <c r="A285" s="124"/>
      <c r="B285" s="941"/>
      <c r="C285" s="942"/>
      <c r="D285" s="943"/>
      <c r="E285" s="37"/>
      <c r="F285" s="37"/>
      <c r="G285" s="37"/>
      <c r="H285" s="53"/>
      <c r="I285" s="318"/>
      <c r="J285" s="1009"/>
      <c r="K285" s="1010"/>
      <c r="L285" s="1011"/>
      <c r="M285" s="128"/>
      <c r="N285" s="128"/>
      <c r="O285" s="132"/>
    </row>
    <row r="286" spans="1:15" ht="12.75" hidden="1" x14ac:dyDescent="0.2">
      <c r="A286" s="124"/>
      <c r="B286" s="941"/>
      <c r="C286" s="942"/>
      <c r="D286" s="943"/>
      <c r="E286" s="37"/>
      <c r="F286" s="37"/>
      <c r="G286" s="37"/>
      <c r="H286" s="53"/>
      <c r="I286" s="315"/>
      <c r="J286" s="1009"/>
      <c r="K286" s="1010"/>
      <c r="L286" s="1011"/>
      <c r="M286" s="128"/>
      <c r="N286" s="128"/>
      <c r="O286" s="132"/>
    </row>
    <row r="287" spans="1:15" ht="12.75" hidden="1" x14ac:dyDescent="0.2">
      <c r="A287" s="124"/>
      <c r="B287" s="941"/>
      <c r="C287" s="942"/>
      <c r="D287" s="943"/>
      <c r="E287" s="37"/>
      <c r="F287" s="37"/>
      <c r="G287" s="37"/>
      <c r="H287" s="53"/>
      <c r="I287" s="315"/>
      <c r="J287" s="1009"/>
      <c r="K287" s="1010"/>
      <c r="L287" s="1011"/>
      <c r="M287" s="128"/>
      <c r="N287" s="128"/>
      <c r="O287" s="132"/>
    </row>
    <row r="288" spans="1:15" ht="12.75" hidden="1" x14ac:dyDescent="0.2">
      <c r="A288" s="124"/>
      <c r="B288" s="941"/>
      <c r="C288" s="942"/>
      <c r="D288" s="943"/>
      <c r="E288" s="37"/>
      <c r="F288" s="37"/>
      <c r="G288" s="37"/>
      <c r="H288" s="53"/>
      <c r="I288" s="315"/>
      <c r="J288" s="998"/>
      <c r="K288" s="998"/>
      <c r="L288" s="998"/>
      <c r="M288" s="344" t="str">
        <f>IF(SUM(M285:M287)=M284,"OK","STOP")</f>
        <v>OK</v>
      </c>
      <c r="N288" s="344" t="str">
        <f>IF(SUM(N285:N287)=N284,"OK","STOP")</f>
        <v>OK</v>
      </c>
      <c r="O288" s="344" t="str">
        <f>IF(SUM(O285:O287)=O284,"OK","STOP")</f>
        <v>OK</v>
      </c>
    </row>
    <row r="289" spans="1:15" ht="12.75" hidden="1" x14ac:dyDescent="0.2">
      <c r="A289" s="124"/>
      <c r="B289" s="941"/>
      <c r="C289" s="942"/>
      <c r="D289" s="943"/>
      <c r="E289" s="129"/>
      <c r="F289" s="129"/>
      <c r="G289" s="129"/>
      <c r="H289" s="53"/>
      <c r="I289" s="421" t="str">
        <f>I251</f>
        <v>Shpjegimet teknike</v>
      </c>
      <c r="J289" s="10"/>
      <c r="K289" s="10"/>
      <c r="L289" s="10"/>
      <c r="M289" s="10"/>
      <c r="N289" s="10"/>
      <c r="O289" s="10"/>
    </row>
    <row r="290" spans="1:15" ht="12.75" hidden="1" x14ac:dyDescent="0.2">
      <c r="A290" s="124"/>
      <c r="B290" s="941"/>
      <c r="C290" s="942"/>
      <c r="D290" s="943"/>
      <c r="E290" s="37"/>
      <c r="F290" s="37"/>
      <c r="G290" s="37"/>
      <c r="H290" s="53"/>
      <c r="I290" s="419">
        <f>M263</f>
        <v>0</v>
      </c>
      <c r="J290" s="983"/>
      <c r="K290" s="984"/>
      <c r="L290" s="984"/>
      <c r="M290" s="984"/>
      <c r="N290" s="984"/>
      <c r="O290" s="985"/>
    </row>
    <row r="291" spans="1:15" ht="12.75" hidden="1" x14ac:dyDescent="0.2">
      <c r="A291" s="124"/>
      <c r="B291" s="971"/>
      <c r="C291" s="972"/>
      <c r="D291" s="973"/>
      <c r="E291" s="37"/>
      <c r="F291" s="37"/>
      <c r="G291" s="37"/>
      <c r="H291" s="53"/>
      <c r="I291" s="420"/>
      <c r="J291" s="986"/>
      <c r="K291" s="987"/>
      <c r="L291" s="987"/>
      <c r="M291" s="987"/>
      <c r="N291" s="987"/>
      <c r="O291" s="988"/>
    </row>
    <row r="292" spans="1:15" ht="12.75" hidden="1" x14ac:dyDescent="0.2">
      <c r="A292" s="252"/>
      <c r="B292" s="941"/>
      <c r="C292" s="942"/>
      <c r="D292" s="311"/>
      <c r="E292" s="308"/>
      <c r="F292" s="308"/>
      <c r="G292" s="308"/>
      <c r="H292" s="53"/>
      <c r="I292" s="419">
        <f>N263</f>
        <v>0</v>
      </c>
      <c r="J292" s="983"/>
      <c r="K292" s="984"/>
      <c r="L292" s="984"/>
      <c r="M292" s="984"/>
      <c r="N292" s="984"/>
      <c r="O292" s="985"/>
    </row>
    <row r="293" spans="1:15" ht="12.75" hidden="1" x14ac:dyDescent="0.2">
      <c r="A293" s="124"/>
      <c r="B293" s="974"/>
      <c r="C293" s="975"/>
      <c r="D293" s="976"/>
      <c r="E293" s="129"/>
      <c r="F293" s="129"/>
      <c r="G293" s="129"/>
      <c r="H293" s="53"/>
      <c r="I293" s="420"/>
      <c r="J293" s="989"/>
      <c r="K293" s="990"/>
      <c r="L293" s="990"/>
      <c r="M293" s="990"/>
      <c r="N293" s="990"/>
      <c r="O293" s="991"/>
    </row>
    <row r="294" spans="1:15" ht="12.75" hidden="1" x14ac:dyDescent="0.2">
      <c r="A294" s="125"/>
      <c r="B294" s="210"/>
      <c r="C294" s="126"/>
      <c r="D294" s="126"/>
      <c r="E294" s="10"/>
      <c r="F294" s="10"/>
      <c r="G294" s="133"/>
      <c r="H294" s="53"/>
      <c r="I294" s="419">
        <f>O263</f>
        <v>0</v>
      </c>
      <c r="J294" s="983"/>
      <c r="K294" s="984"/>
      <c r="L294" s="984"/>
      <c r="M294" s="984"/>
      <c r="N294" s="984"/>
      <c r="O294" s="985"/>
    </row>
    <row r="295" spans="1:15" ht="12.75" hidden="1" x14ac:dyDescent="0.2">
      <c r="A295" s="137"/>
      <c r="B295" s="34"/>
      <c r="C295" s="34"/>
      <c r="D295" s="34"/>
      <c r="E295" s="129"/>
      <c r="F295" s="129"/>
      <c r="G295" s="129"/>
      <c r="H295" s="53"/>
      <c r="I295" s="420"/>
      <c r="J295" s="989"/>
      <c r="K295" s="990"/>
      <c r="L295" s="990"/>
      <c r="M295" s="990"/>
      <c r="N295" s="990"/>
      <c r="O295" s="991"/>
    </row>
  </sheetData>
  <sheetProtection algorithmName="SHA-512" hashValue="uXGmZa2MBKsBz5LbUs9CIQTLOyzWhzCU0sHdwcGmQT+364tE/1XDZQCmSisbxSU9KVgecr+qLZQV+Y2RryBSiw==" saltValue="HzADewwJXVfDMsbBcbZrRw==" spinCount="100000" sheet="1" objects="1" scenarios="1" selectLockedCells="1"/>
  <mergeCells count="338">
    <mergeCell ref="J294:O295"/>
    <mergeCell ref="I153:O153"/>
    <mergeCell ref="I192:O192"/>
    <mergeCell ref="I230:O230"/>
    <mergeCell ref="I72:O72"/>
    <mergeCell ref="I75:O75"/>
    <mergeCell ref="J136:O137"/>
    <mergeCell ref="J138:O139"/>
    <mergeCell ref="J140:O141"/>
    <mergeCell ref="J175:O176"/>
    <mergeCell ref="J177:O178"/>
    <mergeCell ref="J179:O180"/>
    <mergeCell ref="J214:O215"/>
    <mergeCell ref="J133:L133"/>
    <mergeCell ref="J212:L212"/>
    <mergeCell ref="J246:L246"/>
    <mergeCell ref="J247:L247"/>
    <mergeCell ref="J248:L248"/>
    <mergeCell ref="J249:L249"/>
    <mergeCell ref="J250:L250"/>
    <mergeCell ref="J252:O253"/>
    <mergeCell ref="J130:L130"/>
    <mergeCell ref="J172:L172"/>
    <mergeCell ref="J173:L173"/>
    <mergeCell ref="I150:O150"/>
    <mergeCell ref="B144:O144"/>
    <mergeCell ref="B145:O145"/>
    <mergeCell ref="A147:G147"/>
    <mergeCell ref="I147:O147"/>
    <mergeCell ref="J131:L131"/>
    <mergeCell ref="J132:L132"/>
    <mergeCell ref="B124:D124"/>
    <mergeCell ref="B125:D125"/>
    <mergeCell ref="I125:O126"/>
    <mergeCell ref="B126:D126"/>
    <mergeCell ref="A127:G127"/>
    <mergeCell ref="B128:D128"/>
    <mergeCell ref="B129:D129"/>
    <mergeCell ref="B130:D130"/>
    <mergeCell ref="B131:D131"/>
    <mergeCell ref="B132:D132"/>
    <mergeCell ref="B156:D156"/>
    <mergeCell ref="B157:D157"/>
    <mergeCell ref="B158:D158"/>
    <mergeCell ref="A152:G152"/>
    <mergeCell ref="A153:G153"/>
    <mergeCell ref="B154:D154"/>
    <mergeCell ref="B155:D155"/>
    <mergeCell ref="B138:C138"/>
    <mergeCell ref="B139:D139"/>
    <mergeCell ref="I189:O189"/>
    <mergeCell ref="B173:D173"/>
    <mergeCell ref="B174:D174"/>
    <mergeCell ref="B175:D175"/>
    <mergeCell ref="B176:D176"/>
    <mergeCell ref="B177:C177"/>
    <mergeCell ref="B178:D178"/>
    <mergeCell ref="B183:O183"/>
    <mergeCell ref="B184:O184"/>
    <mergeCell ref="A186:G186"/>
    <mergeCell ref="I186:O186"/>
    <mergeCell ref="I164:O165"/>
    <mergeCell ref="B165:D165"/>
    <mergeCell ref="B163:D163"/>
    <mergeCell ref="B164:D164"/>
    <mergeCell ref="J169:L169"/>
    <mergeCell ref="J170:L170"/>
    <mergeCell ref="J171:L171"/>
    <mergeCell ref="B288:D288"/>
    <mergeCell ref="B289:D289"/>
    <mergeCell ref="B274:D274"/>
    <mergeCell ref="B275:D275"/>
    <mergeCell ref="B276:D276"/>
    <mergeCell ref="B277:D277"/>
    <mergeCell ref="B278:D278"/>
    <mergeCell ref="B271:D271"/>
    <mergeCell ref="B272:D272"/>
    <mergeCell ref="B273:D273"/>
    <mergeCell ref="A267:G267"/>
    <mergeCell ref="A268:G268"/>
    <mergeCell ref="B269:D269"/>
    <mergeCell ref="B270:D270"/>
    <mergeCell ref="I265:O265"/>
    <mergeCell ref="B254:C254"/>
    <mergeCell ref="B255:D255"/>
    <mergeCell ref="B290:D290"/>
    <mergeCell ref="B291:D291"/>
    <mergeCell ref="B292:C292"/>
    <mergeCell ref="B293:D293"/>
    <mergeCell ref="I279:O280"/>
    <mergeCell ref="B280:D280"/>
    <mergeCell ref="A281:G281"/>
    <mergeCell ref="B282:D282"/>
    <mergeCell ref="B283:D283"/>
    <mergeCell ref="B284:D284"/>
    <mergeCell ref="B285:D285"/>
    <mergeCell ref="B286:D286"/>
    <mergeCell ref="B287:D287"/>
    <mergeCell ref="J284:L284"/>
    <mergeCell ref="J285:L285"/>
    <mergeCell ref="J286:L286"/>
    <mergeCell ref="J287:L287"/>
    <mergeCell ref="J288:L288"/>
    <mergeCell ref="J290:O291"/>
    <mergeCell ref="J292:O293"/>
    <mergeCell ref="B279:D279"/>
    <mergeCell ref="B260:O260"/>
    <mergeCell ref="B261:O261"/>
    <mergeCell ref="A262:G262"/>
    <mergeCell ref="I262:O262"/>
    <mergeCell ref="J254:O255"/>
    <mergeCell ref="J256:O257"/>
    <mergeCell ref="B245:D245"/>
    <mergeCell ref="B246:D246"/>
    <mergeCell ref="B247:D247"/>
    <mergeCell ref="B248:D248"/>
    <mergeCell ref="B249:D249"/>
    <mergeCell ref="B250:D250"/>
    <mergeCell ref="B251:D251"/>
    <mergeCell ref="B252:D252"/>
    <mergeCell ref="B253:D253"/>
    <mergeCell ref="B240:D240"/>
    <mergeCell ref="B241:D241"/>
    <mergeCell ref="I241:O242"/>
    <mergeCell ref="B242:D242"/>
    <mergeCell ref="A243:G243"/>
    <mergeCell ref="B244:D244"/>
    <mergeCell ref="B235:D235"/>
    <mergeCell ref="B236:D236"/>
    <mergeCell ref="B237:D237"/>
    <mergeCell ref="B238:D238"/>
    <mergeCell ref="B239:D239"/>
    <mergeCell ref="B232:D232"/>
    <mergeCell ref="B233:D233"/>
    <mergeCell ref="B234:D234"/>
    <mergeCell ref="A229:G229"/>
    <mergeCell ref="A230:G230"/>
    <mergeCell ref="B231:D231"/>
    <mergeCell ref="A224:G224"/>
    <mergeCell ref="I224:O224"/>
    <mergeCell ref="I227:O227"/>
    <mergeCell ref="B214:D214"/>
    <mergeCell ref="B215:D215"/>
    <mergeCell ref="B216:C216"/>
    <mergeCell ref="B217:D217"/>
    <mergeCell ref="B222:O222"/>
    <mergeCell ref="B223:O223"/>
    <mergeCell ref="J216:O217"/>
    <mergeCell ref="J218:O219"/>
    <mergeCell ref="A205:G205"/>
    <mergeCell ref="B206:D206"/>
    <mergeCell ref="B207:D207"/>
    <mergeCell ref="B208:D208"/>
    <mergeCell ref="B209:D209"/>
    <mergeCell ref="B210:D210"/>
    <mergeCell ref="B211:D211"/>
    <mergeCell ref="B212:D212"/>
    <mergeCell ref="B213:D213"/>
    <mergeCell ref="J208:L208"/>
    <mergeCell ref="J209:L209"/>
    <mergeCell ref="J210:L210"/>
    <mergeCell ref="J211:L211"/>
    <mergeCell ref="B201:D201"/>
    <mergeCell ref="B202:D202"/>
    <mergeCell ref="B203:D203"/>
    <mergeCell ref="I203:O204"/>
    <mergeCell ref="B204:D204"/>
    <mergeCell ref="B196:D196"/>
    <mergeCell ref="B197:D197"/>
    <mergeCell ref="B198:D198"/>
    <mergeCell ref="B199:D199"/>
    <mergeCell ref="B195:D195"/>
    <mergeCell ref="J188:K188"/>
    <mergeCell ref="A191:G191"/>
    <mergeCell ref="A192:G192"/>
    <mergeCell ref="B200:D200"/>
    <mergeCell ref="B133:D133"/>
    <mergeCell ref="B134:D134"/>
    <mergeCell ref="B135:D135"/>
    <mergeCell ref="B136:D136"/>
    <mergeCell ref="B137:D137"/>
    <mergeCell ref="B193:D193"/>
    <mergeCell ref="B194:D194"/>
    <mergeCell ref="J134:L134"/>
    <mergeCell ref="A166:G166"/>
    <mergeCell ref="B167:D167"/>
    <mergeCell ref="B168:D168"/>
    <mergeCell ref="B169:D169"/>
    <mergeCell ref="B170:D170"/>
    <mergeCell ref="B171:D171"/>
    <mergeCell ref="B172:D172"/>
    <mergeCell ref="B159:D159"/>
    <mergeCell ref="B160:D160"/>
    <mergeCell ref="B161:D161"/>
    <mergeCell ref="B162:D162"/>
    <mergeCell ref="B119:D119"/>
    <mergeCell ref="B120:D120"/>
    <mergeCell ref="B121:D121"/>
    <mergeCell ref="B122:D122"/>
    <mergeCell ref="B123:D123"/>
    <mergeCell ref="B105:O105"/>
    <mergeCell ref="B106:O106"/>
    <mergeCell ref="J95:L95"/>
    <mergeCell ref="J97:O98"/>
    <mergeCell ref="J99:O100"/>
    <mergeCell ref="J101:O102"/>
    <mergeCell ref="B116:D116"/>
    <mergeCell ref="B117:D117"/>
    <mergeCell ref="B118:D118"/>
    <mergeCell ref="A113:G113"/>
    <mergeCell ref="A114:G114"/>
    <mergeCell ref="B115:D115"/>
    <mergeCell ref="A108:G108"/>
    <mergeCell ref="I108:O108"/>
    <mergeCell ref="I111:O111"/>
    <mergeCell ref="I114:O114"/>
    <mergeCell ref="I86:O87"/>
    <mergeCell ref="B87:D87"/>
    <mergeCell ref="A88:G88"/>
    <mergeCell ref="B89:D89"/>
    <mergeCell ref="B90:D90"/>
    <mergeCell ref="B97:D97"/>
    <mergeCell ref="B98:D98"/>
    <mergeCell ref="B99:C99"/>
    <mergeCell ref="B100:D100"/>
    <mergeCell ref="J91:L91"/>
    <mergeCell ref="J92:L92"/>
    <mergeCell ref="J93:L93"/>
    <mergeCell ref="J94:L94"/>
    <mergeCell ref="B91:D91"/>
    <mergeCell ref="B92:D92"/>
    <mergeCell ref="B93:D93"/>
    <mergeCell ref="B94:D94"/>
    <mergeCell ref="B95:D95"/>
    <mergeCell ref="B96:D96"/>
    <mergeCell ref="B79:D79"/>
    <mergeCell ref="B80:D80"/>
    <mergeCell ref="B81:D81"/>
    <mergeCell ref="B82:D82"/>
    <mergeCell ref="B83:D83"/>
    <mergeCell ref="B84:D84"/>
    <mergeCell ref="B85:D85"/>
    <mergeCell ref="B86:D86"/>
    <mergeCell ref="A75:G75"/>
    <mergeCell ref="B76:D76"/>
    <mergeCell ref="B77:D77"/>
    <mergeCell ref="B78:D78"/>
    <mergeCell ref="A74:G74"/>
    <mergeCell ref="B67:O67"/>
    <mergeCell ref="A69:G69"/>
    <mergeCell ref="I69:O69"/>
    <mergeCell ref="A57:K57"/>
    <mergeCell ref="A58:L58"/>
    <mergeCell ref="A59:L59"/>
    <mergeCell ref="A60:K60"/>
    <mergeCell ref="A61:L61"/>
    <mergeCell ref="A62:L62"/>
    <mergeCell ref="A63:K63"/>
    <mergeCell ref="B66:O66"/>
    <mergeCell ref="A53:L53"/>
    <mergeCell ref="A54:K54"/>
    <mergeCell ref="A55:L55"/>
    <mergeCell ref="A56:L56"/>
    <mergeCell ref="B41:D41"/>
    <mergeCell ref="B42:D42"/>
    <mergeCell ref="B43:D43"/>
    <mergeCell ref="B44:D44"/>
    <mergeCell ref="B45:C45"/>
    <mergeCell ref="B46:D46"/>
    <mergeCell ref="J43:O48"/>
    <mergeCell ref="J41:L41"/>
    <mergeCell ref="A34:G34"/>
    <mergeCell ref="B35:D35"/>
    <mergeCell ref="B36:D36"/>
    <mergeCell ref="B37:D37"/>
    <mergeCell ref="B38:D38"/>
    <mergeCell ref="B39:D39"/>
    <mergeCell ref="B40:D40"/>
    <mergeCell ref="A50:O50"/>
    <mergeCell ref="A52:L52"/>
    <mergeCell ref="J37:L37"/>
    <mergeCell ref="B27:D27"/>
    <mergeCell ref="B28:D28"/>
    <mergeCell ref="B29:D29"/>
    <mergeCell ref="B30:D30"/>
    <mergeCell ref="B31:D31"/>
    <mergeCell ref="B32:D32"/>
    <mergeCell ref="A21:G21"/>
    <mergeCell ref="B22:D22"/>
    <mergeCell ref="I22:O22"/>
    <mergeCell ref="B23:D23"/>
    <mergeCell ref="J23:L26"/>
    <mergeCell ref="B24:D24"/>
    <mergeCell ref="B25:D25"/>
    <mergeCell ref="B26:D26"/>
    <mergeCell ref="I32:O33"/>
    <mergeCell ref="B33:D33"/>
    <mergeCell ref="A15:G15"/>
    <mergeCell ref="I15:O15"/>
    <mergeCell ref="I18:O18"/>
    <mergeCell ref="A20:G20"/>
    <mergeCell ref="A11:B11"/>
    <mergeCell ref="C11:H11"/>
    <mergeCell ref="I11:K11"/>
    <mergeCell ref="L11:O11"/>
    <mergeCell ref="A13:O13"/>
    <mergeCell ref="B14:O14"/>
    <mergeCell ref="A17:G17"/>
    <mergeCell ref="A9:B9"/>
    <mergeCell ref="C9:H9"/>
    <mergeCell ref="I9:K9"/>
    <mergeCell ref="L9:O9"/>
    <mergeCell ref="A10:B10"/>
    <mergeCell ref="C10:H10"/>
    <mergeCell ref="I10:K10"/>
    <mergeCell ref="L10:O10"/>
    <mergeCell ref="A7:B7"/>
    <mergeCell ref="C7:H7"/>
    <mergeCell ref="I7:K7"/>
    <mergeCell ref="L7:O7"/>
    <mergeCell ref="A8:B8"/>
    <mergeCell ref="C8:H8"/>
    <mergeCell ref="I8:K8"/>
    <mergeCell ref="L8:O8"/>
    <mergeCell ref="A5:B5"/>
    <mergeCell ref="C5:H5"/>
    <mergeCell ref="I5:K5"/>
    <mergeCell ref="L5:O5"/>
    <mergeCell ref="A6:B6"/>
    <mergeCell ref="C6:H6"/>
    <mergeCell ref="I6:K6"/>
    <mergeCell ref="L6:O6"/>
    <mergeCell ref="B1:O1"/>
    <mergeCell ref="B2:O2"/>
    <mergeCell ref="A3:B3"/>
    <mergeCell ref="C3:O3"/>
    <mergeCell ref="A4:B4"/>
    <mergeCell ref="C4:O4"/>
  </mergeCells>
  <dataValidations disablePrompts="1" count="1">
    <dataValidation type="whole" errorStyle="warning" allowBlank="1" showInputMessage="1" showErrorMessage="1" errorTitle="CEILING TOO DEEP" sqref="M54:O54 M57:O57 M60:O60 M63:O65">
      <formula1>0</formula1>
      <formula2>1000000000</formula2>
    </dataValidation>
  </dataValidations>
  <pageMargins left="0.78740157480314965" right="0.70866141732283472" top="0.98425196850393704" bottom="0.78740157480314965" header="0.43307086614173229" footer="0.31496062992125984"/>
  <pageSetup paperSize="256" scale="77" fitToHeight="0" orientation="landscape" r:id="rId1"/>
  <headerFooter>
    <oddHeader>&amp;LPROGRAMI BUXHETOR AFATMESËM&amp;C&amp;8 28 Shkurt 2019&amp;R&amp;A</oddHeader>
    <oddFooter>&amp;L&amp;8Copyright for Albania: Ministry of Finance and Economy / Local Finance Directory&amp;R1</oddFooter>
  </headerFooter>
  <rowBreaks count="8" manualBreakCount="8">
    <brk id="12" max="16383" man="1"/>
    <brk id="49" max="16383" man="1"/>
    <brk id="65" max="16383" man="1"/>
    <brk id="104" max="16383" man="1"/>
    <brk id="143" max="16383" man="1"/>
    <brk id="182" max="16383" man="1"/>
    <brk id="221" max="16383" man="1"/>
    <brk id="259" max="16383" man="1"/>
  </rowBreak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3">
    <tabColor rgb="FFFF0000"/>
    <pageSetUpPr fitToPage="1"/>
  </sheetPr>
  <dimension ref="A1:O295"/>
  <sheetViews>
    <sheetView showGridLines="0" topLeftCell="A15" zoomScaleNormal="100" workbookViewId="0">
      <selection activeCell="E83" sqref="E83"/>
    </sheetView>
  </sheetViews>
  <sheetFormatPr defaultColWidth="9.140625" defaultRowHeight="17.25" customHeight="1" x14ac:dyDescent="0.2"/>
  <cols>
    <col min="1" max="1" width="25.85546875" style="98" customWidth="1"/>
    <col min="2" max="7" width="9" style="98" customWidth="1"/>
    <col min="8" max="8" width="2.7109375" style="98" customWidth="1"/>
    <col min="9" max="9" width="29.85546875" style="98" customWidth="1"/>
    <col min="10" max="15" width="9" style="98" customWidth="1"/>
    <col min="16" max="16384" width="9.140625" style="98"/>
  </cols>
  <sheetData>
    <row r="1" spans="1:15" ht="13.5" customHeight="1" x14ac:dyDescent="0.2">
      <c r="A1" s="342" t="str">
        <f>'(B2) Struktura Organizative'!A5</f>
        <v>Numër</v>
      </c>
      <c r="B1" s="1008" t="str">
        <f>'(B2) Struktura Organizative'!B5</f>
        <v>Emri i Nënfunksionit</v>
      </c>
      <c r="C1" s="1008"/>
      <c r="D1" s="1008"/>
      <c r="E1" s="1008"/>
      <c r="F1" s="1008"/>
      <c r="G1" s="1008"/>
      <c r="H1" s="1008"/>
      <c r="I1" s="1008"/>
      <c r="J1" s="1008"/>
      <c r="K1" s="1008"/>
      <c r="L1" s="1008"/>
      <c r="M1" s="1008"/>
      <c r="N1" s="1008"/>
      <c r="O1" s="1008"/>
    </row>
    <row r="2" spans="1:15" s="121" customFormat="1" ht="18.75" customHeight="1" x14ac:dyDescent="0.25">
      <c r="A2" s="310" t="str">
        <f>'(G1) Fjalori'!A84</f>
        <v>Nënfunksioni 21</v>
      </c>
      <c r="B2" s="835" t="str">
        <f>+VLOOKUP($A2,'(B2) Struktura Organizative'!$A7:$E68,2,FALSE)</f>
        <v>091 Arsimi bazë dhe parashkollor</v>
      </c>
      <c r="C2" s="835"/>
      <c r="D2" s="835"/>
      <c r="E2" s="835"/>
      <c r="F2" s="835"/>
      <c r="G2" s="835"/>
      <c r="H2" s="835"/>
      <c r="I2" s="835"/>
      <c r="J2" s="835"/>
      <c r="K2" s="835"/>
      <c r="L2" s="835"/>
      <c r="M2" s="835"/>
      <c r="N2" s="835"/>
      <c r="O2" s="835"/>
    </row>
    <row r="3" spans="1:15" ht="12.75" customHeight="1" x14ac:dyDescent="0.2">
      <c r="A3" s="925" t="str">
        <f>'(B2) Struktura Organizative'!C5</f>
        <v>Drejtoria / Departamenti</v>
      </c>
      <c r="B3" s="926"/>
      <c r="C3" s="925" t="str">
        <f>'(B2) Struktura Organizative'!D5</f>
        <v>Kryetari i programit</v>
      </c>
      <c r="D3" s="927"/>
      <c r="E3" s="927"/>
      <c r="F3" s="927"/>
      <c r="G3" s="927"/>
      <c r="H3" s="927"/>
      <c r="I3" s="927"/>
      <c r="J3" s="927"/>
      <c r="K3" s="927"/>
      <c r="L3" s="927"/>
      <c r="M3" s="927"/>
      <c r="N3" s="927"/>
      <c r="O3" s="926"/>
    </row>
    <row r="4" spans="1:15" ht="12.75" customHeight="1" x14ac:dyDescent="0.2">
      <c r="A4" s="928"/>
      <c r="B4" s="929"/>
      <c r="C4" s="930">
        <f>+VLOOKUP($A2,'(B2) Struktura Organizative'!$A7:$E68,4,FALSE)</f>
        <v>0</v>
      </c>
      <c r="D4" s="931"/>
      <c r="E4" s="931"/>
      <c r="F4" s="931"/>
      <c r="G4" s="931"/>
      <c r="H4" s="931"/>
      <c r="I4" s="931"/>
      <c r="J4" s="931"/>
      <c r="K4" s="931"/>
      <c r="L4" s="931"/>
      <c r="M4" s="931"/>
      <c r="N4" s="931"/>
      <c r="O4" s="932"/>
    </row>
    <row r="5" spans="1:15" ht="27" customHeight="1" x14ac:dyDescent="0.2">
      <c r="A5" s="919"/>
      <c r="B5" s="920"/>
      <c r="C5" s="921" t="str">
        <f>'(B3) Struktura Funksionale'!C5</f>
        <v>Emri i programit</v>
      </c>
      <c r="D5" s="922"/>
      <c r="E5" s="922"/>
      <c r="F5" s="922"/>
      <c r="G5" s="922"/>
      <c r="H5" s="923"/>
      <c r="I5" s="921" t="str">
        <f>'(B3) Struktura Funksionale'!D5</f>
        <v>Programi:  detyrueshme / shtesë</v>
      </c>
      <c r="J5" s="922"/>
      <c r="K5" s="923"/>
      <c r="L5" s="924" t="str">
        <f>'(B3) Struktura Funksionale'!E5</f>
        <v>Programi: I veti / I deleguar / Transferuar</v>
      </c>
      <c r="M5" s="924"/>
      <c r="N5" s="924"/>
      <c r="O5" s="924"/>
    </row>
    <row r="6" spans="1:15" ht="13.5" customHeight="1" x14ac:dyDescent="0.2">
      <c r="A6" s="914" t="str">
        <f>'(B3) Struktura Funksionale'!A109</f>
        <v>Programi 21a</v>
      </c>
      <c r="B6" s="915"/>
      <c r="C6" s="916" t="str">
        <f>VLOOKUP($A6,'(B3) Struktura Funksionale'!$A$7:$E$146,3,FALSE)</f>
        <v>Arsimi bazë përfshirë arsimin parashkollor.</v>
      </c>
      <c r="D6" s="917"/>
      <c r="E6" s="917"/>
      <c r="F6" s="917"/>
      <c r="G6" s="917"/>
      <c r="H6" s="918"/>
      <c r="I6" s="916" t="str">
        <f>VLOOKUP($A6,'(B3) Struktura Funksionale'!$A$7:$E$146,4,FALSE)</f>
        <v>E detyrueshme</v>
      </c>
      <c r="J6" s="917"/>
      <c r="K6" s="918"/>
      <c r="L6" s="916" t="str">
        <f>VLOOKUP($A6,'(B3) Struktura Funksionale'!$A$7:$E$146,5,FALSE)</f>
        <v>Transferuar</v>
      </c>
      <c r="M6" s="917"/>
      <c r="N6" s="917"/>
      <c r="O6" s="918"/>
    </row>
    <row r="7" spans="1:15" ht="13.5" hidden="1" customHeight="1" x14ac:dyDescent="0.2">
      <c r="A7" s="914" t="str">
        <f>'(B3) Struktura Funksionale'!A110</f>
        <v>Programi 21b</v>
      </c>
      <c r="B7" s="915"/>
      <c r="C7" s="916" t="str">
        <f>VLOOKUP($A7,'(B3) Struktura Funksionale'!$A$7:$E$146,3,FALSE)</f>
        <v>Mësuesit e kopshteve dhe pagat e stafit mbështetës</v>
      </c>
      <c r="D7" s="917"/>
      <c r="E7" s="917"/>
      <c r="F7" s="917"/>
      <c r="G7" s="917"/>
      <c r="H7" s="918"/>
      <c r="I7" s="916" t="str">
        <f>VLOOKUP($A7,'(B3) Struktura Funksionale'!$A$7:$E$146,4,FALSE)</f>
        <v>E detyrueshme</v>
      </c>
      <c r="J7" s="917"/>
      <c r="K7" s="918"/>
      <c r="L7" s="916" t="str">
        <f>VLOOKUP($A7,'(B3) Struktura Funksionale'!$A$7:$E$146,5,FALSE)</f>
        <v>Transferuar</v>
      </c>
      <c r="M7" s="917"/>
      <c r="N7" s="917"/>
      <c r="O7" s="918"/>
    </row>
    <row r="8" spans="1:15" ht="13.5" hidden="1" customHeight="1" x14ac:dyDescent="0.2">
      <c r="A8" s="914" t="str">
        <f>'(B3) Struktura Funksionale'!A111</f>
        <v>Programi 21c</v>
      </c>
      <c r="B8" s="915"/>
      <c r="C8" s="916" t="str">
        <f>VLOOKUP($A8,'(B3) Struktura Funksionale'!$A$7:$E$146,3,FALSE)</f>
        <v>Ushqimi i kopshteve</v>
      </c>
      <c r="D8" s="917"/>
      <c r="E8" s="917"/>
      <c r="F8" s="917"/>
      <c r="G8" s="917"/>
      <c r="H8" s="918"/>
      <c r="I8" s="916" t="str">
        <f>VLOOKUP($A8,'(B3) Struktura Funksionale'!$A$7:$E$146,4,FALSE)</f>
        <v>E detyrueshme</v>
      </c>
      <c r="J8" s="917"/>
      <c r="K8" s="918"/>
      <c r="L8" s="916" t="str">
        <f>VLOOKUP($A8,'(B3) Struktura Funksionale'!$A$7:$E$146,5,FALSE)</f>
        <v>I veti</v>
      </c>
      <c r="M8" s="917"/>
      <c r="N8" s="917"/>
      <c r="O8" s="918"/>
    </row>
    <row r="9" spans="1:15" ht="13.5" customHeight="1" x14ac:dyDescent="0.2">
      <c r="A9" s="914" t="str">
        <f>'(B3) Struktura Funksionale'!A112</f>
        <v>Programi 21d</v>
      </c>
      <c r="B9" s="915"/>
      <c r="C9" s="916">
        <f>VLOOKUP($A9,'(B3) Struktura Funksionale'!$A$7:$E$146,3,FALSE)</f>
        <v>0</v>
      </c>
      <c r="D9" s="917"/>
      <c r="E9" s="917"/>
      <c r="F9" s="917"/>
      <c r="G9" s="917"/>
      <c r="H9" s="918"/>
      <c r="I9" s="916">
        <f>VLOOKUP($A9,'(B3) Struktura Funksionale'!$A$7:$E$146,4,FALSE)</f>
        <v>0</v>
      </c>
      <c r="J9" s="917"/>
      <c r="K9" s="918"/>
      <c r="L9" s="916">
        <f>VLOOKUP($A9,'(B3) Struktura Funksionale'!$A$7:$E$146,5,FALSE)</f>
        <v>0</v>
      </c>
      <c r="M9" s="917"/>
      <c r="N9" s="917"/>
      <c r="O9" s="918"/>
    </row>
    <row r="10" spans="1:15" ht="13.5" hidden="1" customHeight="1" x14ac:dyDescent="0.2">
      <c r="A10" s="914"/>
      <c r="B10" s="915"/>
      <c r="C10" s="916"/>
      <c r="D10" s="917"/>
      <c r="E10" s="917"/>
      <c r="F10" s="917"/>
      <c r="G10" s="917"/>
      <c r="H10" s="918"/>
      <c r="I10" s="916"/>
      <c r="J10" s="917"/>
      <c r="K10" s="918"/>
      <c r="L10" s="916"/>
      <c r="M10" s="917"/>
      <c r="N10" s="917"/>
      <c r="O10" s="918"/>
    </row>
    <row r="11" spans="1:15" ht="13.5" hidden="1" customHeight="1" x14ac:dyDescent="0.2">
      <c r="A11" s="914"/>
      <c r="B11" s="915"/>
      <c r="C11" s="916"/>
      <c r="D11" s="917"/>
      <c r="E11" s="917"/>
      <c r="F11" s="917"/>
      <c r="G11" s="917"/>
      <c r="H11" s="918"/>
      <c r="I11" s="916"/>
      <c r="J11" s="917"/>
      <c r="K11" s="918"/>
      <c r="L11" s="916"/>
      <c r="M11" s="917"/>
      <c r="N11" s="917"/>
      <c r="O11" s="918"/>
    </row>
    <row r="12" spans="1:15" ht="11.25" customHeight="1" x14ac:dyDescent="0.2"/>
    <row r="13" spans="1:15" ht="21" customHeight="1" x14ac:dyDescent="0.25">
      <c r="A13" s="933" t="str">
        <f>'(G1) Fjalori'!A359</f>
        <v>PËRMBLEDHJE E KËRKESËS BUXHETORE</v>
      </c>
      <c r="B13" s="934"/>
      <c r="C13" s="935"/>
      <c r="D13" s="935"/>
      <c r="E13" s="935"/>
      <c r="F13" s="935"/>
      <c r="G13" s="935"/>
      <c r="H13" s="935"/>
      <c r="I13" s="935"/>
      <c r="J13" s="935"/>
      <c r="K13" s="935"/>
      <c r="L13" s="935"/>
      <c r="M13" s="935"/>
      <c r="N13" s="935"/>
      <c r="O13" s="936"/>
    </row>
    <row r="14" spans="1:15" s="214" customFormat="1" ht="21" customHeight="1" x14ac:dyDescent="0.25">
      <c r="A14" s="213" t="str">
        <f>A2</f>
        <v>Nënfunksioni 21</v>
      </c>
      <c r="B14" s="937" t="str">
        <f>B$2</f>
        <v>091 Arsimi bazë dhe parashkollor</v>
      </c>
      <c r="C14" s="937"/>
      <c r="D14" s="937"/>
      <c r="E14" s="937"/>
      <c r="F14" s="937"/>
      <c r="G14" s="937"/>
      <c r="H14" s="937"/>
      <c r="I14" s="937"/>
      <c r="J14" s="937"/>
      <c r="K14" s="937"/>
      <c r="L14" s="937"/>
      <c r="M14" s="937"/>
      <c r="N14" s="937"/>
      <c r="O14" s="937"/>
    </row>
    <row r="15" spans="1:15" ht="21" customHeight="1" x14ac:dyDescent="0.2">
      <c r="A15" s="933" t="str">
        <f>'(G1) Fjalori'!A384</f>
        <v>SHPENZIME TË PRITSHME</v>
      </c>
      <c r="B15" s="934"/>
      <c r="C15" s="934"/>
      <c r="D15" s="934"/>
      <c r="E15" s="934"/>
      <c r="F15" s="934"/>
      <c r="G15" s="954"/>
      <c r="H15" s="131"/>
      <c r="I15" s="955" t="str">
        <f>I29</f>
        <v xml:space="preserve">TË ARDHURAT E PRITSHME </v>
      </c>
      <c r="J15" s="934"/>
      <c r="K15" s="934"/>
      <c r="L15" s="934"/>
      <c r="M15" s="934"/>
      <c r="N15" s="934"/>
      <c r="O15" s="954"/>
    </row>
    <row r="16" spans="1:15" s="121" customFormat="1" ht="20.25" customHeight="1" x14ac:dyDescent="0.25">
      <c r="A16" s="211"/>
      <c r="B16" s="249">
        <f>'(B1)Informacion i përgjithshëm '!B5</f>
        <v>2019</v>
      </c>
      <c r="C16" s="249">
        <f>'(B1)Informacion i përgjithshëm '!B6</f>
        <v>2020</v>
      </c>
      <c r="D16" s="249">
        <f>'(B1)Informacion i përgjithshëm '!B7</f>
        <v>2021</v>
      </c>
      <c r="E16" s="250">
        <f>'(B1)Informacion i përgjithshëm '!B8</f>
        <v>2022</v>
      </c>
      <c r="F16" s="250">
        <f>'(B1)Informacion i përgjithshëm '!B9</f>
        <v>2023</v>
      </c>
      <c r="G16" s="250">
        <f>'(B1)Informacion i përgjithshëm '!B10</f>
        <v>2024</v>
      </c>
      <c r="H16" s="212"/>
      <c r="I16" s="307"/>
      <c r="J16" s="249">
        <f t="shared" ref="J16:O16" si="0">B16</f>
        <v>2019</v>
      </c>
      <c r="K16" s="249">
        <f t="shared" si="0"/>
        <v>2020</v>
      </c>
      <c r="L16" s="249">
        <f t="shared" si="0"/>
        <v>2021</v>
      </c>
      <c r="M16" s="250">
        <f t="shared" si="0"/>
        <v>2022</v>
      </c>
      <c r="N16" s="250">
        <f t="shared" si="0"/>
        <v>2023</v>
      </c>
      <c r="O16" s="250">
        <f t="shared" si="0"/>
        <v>2024</v>
      </c>
    </row>
    <row r="17" spans="1:15" ht="12.75" x14ac:dyDescent="0.2">
      <c r="A17" s="953"/>
      <c r="B17" s="953"/>
      <c r="C17" s="953"/>
      <c r="D17" s="953"/>
      <c r="E17" s="953"/>
      <c r="F17" s="953"/>
      <c r="G17" s="953"/>
      <c r="H17" s="131"/>
    </row>
    <row r="18" spans="1:15" ht="12.75" x14ac:dyDescent="0.2">
      <c r="A18" s="137" t="str">
        <f>A15</f>
        <v>SHPENZIME TË PRITSHME</v>
      </c>
      <c r="B18" s="34">
        <f t="shared" ref="B18:G18" si="1">B72+B111+B150+B189+B227+B265</f>
        <v>248101</v>
      </c>
      <c r="C18" s="34">
        <f t="shared" si="1"/>
        <v>167050</v>
      </c>
      <c r="D18" s="34">
        <f t="shared" si="1"/>
        <v>432980</v>
      </c>
      <c r="E18" s="129">
        <f t="shared" si="1"/>
        <v>201495</v>
      </c>
      <c r="F18" s="129">
        <f t="shared" si="1"/>
        <v>240606</v>
      </c>
      <c r="G18" s="129">
        <f t="shared" si="1"/>
        <v>198187</v>
      </c>
      <c r="H18" s="131"/>
      <c r="I18" s="938" t="str">
        <f>'(G1) Fjalori'!A385</f>
        <v>VLERËSIM I ARDHURAVE NGA TARIFAT</v>
      </c>
      <c r="J18" s="939"/>
      <c r="K18" s="939"/>
      <c r="L18" s="939"/>
      <c r="M18" s="939"/>
      <c r="N18" s="939"/>
      <c r="O18" s="940"/>
    </row>
    <row r="19" spans="1:15" ht="12.75" x14ac:dyDescent="0.2">
      <c r="A19" s="125"/>
      <c r="B19" s="210"/>
      <c r="C19" s="126"/>
      <c r="D19" s="126"/>
      <c r="E19" s="10"/>
      <c r="F19" s="10"/>
      <c r="G19" s="133"/>
      <c r="H19" s="10"/>
      <c r="I19" s="137" t="str">
        <f>'(G1) Fjalori'!A388</f>
        <v>VLERËSIM I ARDHURAVE NGA TARIFAT</v>
      </c>
      <c r="J19" s="35">
        <f t="shared" ref="J19:O19" si="2">J73+J112+J151+J190+J228+J266</f>
        <v>5119</v>
      </c>
      <c r="K19" s="35">
        <f t="shared" si="2"/>
        <v>3861</v>
      </c>
      <c r="L19" s="34">
        <f t="shared" si="2"/>
        <v>11954</v>
      </c>
      <c r="M19" s="129">
        <f t="shared" si="2"/>
        <v>10060</v>
      </c>
      <c r="N19" s="129">
        <f t="shared" si="2"/>
        <v>10060</v>
      </c>
      <c r="O19" s="129">
        <f t="shared" si="2"/>
        <v>10060</v>
      </c>
    </row>
    <row r="20" spans="1:15" ht="12.75" x14ac:dyDescent="0.2">
      <c r="A20" s="944" t="str">
        <f>A15</f>
        <v>SHPENZIME TË PRITSHME</v>
      </c>
      <c r="B20" s="945"/>
      <c r="C20" s="945"/>
      <c r="D20" s="945"/>
      <c r="E20" s="945"/>
      <c r="F20" s="945"/>
      <c r="G20" s="946"/>
      <c r="H20" s="10"/>
    </row>
    <row r="21" spans="1:15" ht="12.75" customHeight="1" x14ac:dyDescent="0.2">
      <c r="A21" s="938" t="str">
        <f>'(G1) Fjalori'!A382</f>
        <v>KOSTO DIREKTE PËR PROJEKTET DHE SHPENZIMET KAPITALE</v>
      </c>
      <c r="B21" s="939"/>
      <c r="C21" s="939"/>
      <c r="D21" s="939"/>
      <c r="E21" s="939"/>
      <c r="F21" s="939"/>
      <c r="G21" s="940"/>
      <c r="H21" s="31"/>
    </row>
    <row r="22" spans="1:15" ht="12.75" customHeight="1" x14ac:dyDescent="0.2">
      <c r="A22" s="124" t="str">
        <f>'(G1) Fjalori'!A360</f>
        <v>Pagat</v>
      </c>
      <c r="B22" s="941">
        <f>'(G1) Fjalori'!C360</f>
        <v>600</v>
      </c>
      <c r="C22" s="942"/>
      <c r="D22" s="943"/>
      <c r="E22" s="305">
        <f t="shared" ref="E22:G33" si="3">E76+E115+E154+E193+E231+E269</f>
        <v>0</v>
      </c>
      <c r="F22" s="305">
        <f t="shared" si="3"/>
        <v>0</v>
      </c>
      <c r="G22" s="305">
        <f t="shared" si="3"/>
        <v>0</v>
      </c>
      <c r="H22" s="31"/>
      <c r="I22" s="938" t="str">
        <f>'(G1) Fjalori'!A389</f>
        <v>VLERËSIMI I TË ARDHURAVE ME DESTINACION</v>
      </c>
      <c r="J22" s="939"/>
      <c r="K22" s="939"/>
      <c r="L22" s="939"/>
      <c r="M22" s="939"/>
      <c r="N22" s="939"/>
      <c r="O22" s="940"/>
    </row>
    <row r="23" spans="1:15" ht="12.75" customHeight="1" x14ac:dyDescent="0.2">
      <c r="A23" s="124" t="str">
        <f>'(G1) Fjalori'!A361</f>
        <v>Sigurimet Shoqërore</v>
      </c>
      <c r="B23" s="941">
        <f>'(G1) Fjalori'!C361</f>
        <v>601</v>
      </c>
      <c r="C23" s="942"/>
      <c r="D23" s="943"/>
      <c r="E23" s="305">
        <f t="shared" si="3"/>
        <v>0</v>
      </c>
      <c r="F23" s="305">
        <f t="shared" si="3"/>
        <v>0</v>
      </c>
      <c r="G23" s="305">
        <f t="shared" si="3"/>
        <v>0</v>
      </c>
      <c r="H23" s="31"/>
      <c r="I23" s="252" t="str">
        <f>'(G1) Fjalori'!A390</f>
        <v>Transferta e kushtëzuar</v>
      </c>
      <c r="J23" s="956"/>
      <c r="K23" s="953"/>
      <c r="L23" s="957"/>
      <c r="M23" s="305">
        <f t="shared" ref="M23:O27" si="4">M76+M115+M154+M193+M231+M269</f>
        <v>0</v>
      </c>
      <c r="N23" s="305">
        <f t="shared" si="4"/>
        <v>0</v>
      </c>
      <c r="O23" s="305">
        <f t="shared" si="4"/>
        <v>0</v>
      </c>
    </row>
    <row r="24" spans="1:15" ht="12.75" customHeight="1" x14ac:dyDescent="0.2">
      <c r="A24" s="124" t="str">
        <f>'(G1) Fjalori'!A362</f>
        <v>Mallra dhe shërbime</v>
      </c>
      <c r="B24" s="941">
        <f>'(G1) Fjalori'!C362</f>
        <v>602</v>
      </c>
      <c r="C24" s="942"/>
      <c r="D24" s="943"/>
      <c r="E24" s="305">
        <f t="shared" si="3"/>
        <v>0</v>
      </c>
      <c r="F24" s="305">
        <f t="shared" si="3"/>
        <v>0</v>
      </c>
      <c r="G24" s="305">
        <f t="shared" si="3"/>
        <v>0</v>
      </c>
      <c r="H24" s="53"/>
      <c r="I24" s="252" t="str">
        <f>'(G1) Fjalori'!A391</f>
        <v>Trasferta Specifike</v>
      </c>
      <c r="J24" s="958"/>
      <c r="K24" s="959"/>
      <c r="L24" s="960"/>
      <c r="M24" s="305">
        <f t="shared" si="4"/>
        <v>129581</v>
      </c>
      <c r="N24" s="305">
        <f t="shared" si="4"/>
        <v>131082</v>
      </c>
      <c r="O24" s="305">
        <f t="shared" si="4"/>
        <v>133400</v>
      </c>
    </row>
    <row r="25" spans="1:15" ht="12.75" customHeight="1" x14ac:dyDescent="0.2">
      <c r="A25" s="124" t="str">
        <f>'(G1) Fjalori'!A363</f>
        <v>Subvencione</v>
      </c>
      <c r="B25" s="941">
        <f>'(G1) Fjalori'!C363</f>
        <v>603</v>
      </c>
      <c r="C25" s="942"/>
      <c r="D25" s="943"/>
      <c r="E25" s="305">
        <f t="shared" si="3"/>
        <v>0</v>
      </c>
      <c r="F25" s="305">
        <f t="shared" si="3"/>
        <v>0</v>
      </c>
      <c r="G25" s="305">
        <f t="shared" si="3"/>
        <v>0</v>
      </c>
      <c r="H25" s="8"/>
      <c r="I25" s="252" t="str">
        <f>'(G1) Fjalori'!A392</f>
        <v>Trashëgimi me destinacion</v>
      </c>
      <c r="J25" s="958"/>
      <c r="K25" s="959"/>
      <c r="L25" s="960"/>
      <c r="M25" s="302">
        <f t="shared" si="4"/>
        <v>0</v>
      </c>
      <c r="N25" s="548">
        <f t="shared" si="4"/>
        <v>0</v>
      </c>
      <c r="O25" s="548">
        <f t="shared" si="4"/>
        <v>0</v>
      </c>
    </row>
    <row r="26" spans="1:15" ht="12.75" x14ac:dyDescent="0.2">
      <c r="A26" s="124" t="str">
        <f>'(G1) Fjalori'!A364</f>
        <v>Të tjera transferta korrente të brendshme</v>
      </c>
      <c r="B26" s="941">
        <f>'(G1) Fjalori'!C364</f>
        <v>604</v>
      </c>
      <c r="C26" s="942"/>
      <c r="D26" s="943"/>
      <c r="E26" s="305">
        <f t="shared" si="3"/>
        <v>0</v>
      </c>
      <c r="F26" s="305">
        <f t="shared" si="3"/>
        <v>0</v>
      </c>
      <c r="G26" s="305">
        <f t="shared" si="3"/>
        <v>0</v>
      </c>
      <c r="H26" s="53"/>
      <c r="I26" s="252" t="str">
        <f>'(G1) Fjalori'!A393</f>
        <v>Burime të tjera (përfshirë gjobat)</v>
      </c>
      <c r="J26" s="961"/>
      <c r="K26" s="962"/>
      <c r="L26" s="963"/>
      <c r="M26" s="305">
        <f t="shared" si="4"/>
        <v>0</v>
      </c>
      <c r="N26" s="305">
        <f t="shared" si="4"/>
        <v>0</v>
      </c>
      <c r="O26" s="305">
        <f t="shared" si="4"/>
        <v>0</v>
      </c>
    </row>
    <row r="27" spans="1:15" ht="12.75" x14ac:dyDescent="0.2">
      <c r="A27" s="124" t="str">
        <f>'(G1) Fjalori'!A365</f>
        <v>Transferta korrente të huaja</v>
      </c>
      <c r="B27" s="941">
        <f>'(G1) Fjalori'!C365</f>
        <v>605</v>
      </c>
      <c r="C27" s="942"/>
      <c r="D27" s="943"/>
      <c r="E27" s="305">
        <f t="shared" si="3"/>
        <v>0</v>
      </c>
      <c r="F27" s="305">
        <f t="shared" si="3"/>
        <v>0</v>
      </c>
      <c r="G27" s="305">
        <f t="shared" si="3"/>
        <v>0</v>
      </c>
      <c r="H27" s="53"/>
      <c r="I27" s="252" t="str">
        <f>'(G1) Fjalori'!A394</f>
        <v>VLERËSIMI I TË ARDHURAVE ME DESTINACION</v>
      </c>
      <c r="J27" s="34">
        <f>J80+J119+J158+J197+J235+J273</f>
        <v>144223</v>
      </c>
      <c r="K27" s="34">
        <f>K80+K119+K158+K197+K235+K273</f>
        <v>115019</v>
      </c>
      <c r="L27" s="34">
        <f>L80+L119+L158+L197+L235+L273</f>
        <v>351016</v>
      </c>
      <c r="M27" s="129">
        <f t="shared" si="4"/>
        <v>129581</v>
      </c>
      <c r="N27" s="129">
        <f t="shared" si="4"/>
        <v>131082</v>
      </c>
      <c r="O27" s="129">
        <f t="shared" si="4"/>
        <v>133400</v>
      </c>
    </row>
    <row r="28" spans="1:15" ht="12.75" x14ac:dyDescent="0.2">
      <c r="A28" s="124" t="str">
        <f>'(G1) Fjalori'!A366</f>
        <v>Transferta për Buxhetet Familiare dhe Individët</v>
      </c>
      <c r="B28" s="941">
        <f>'(G1) Fjalori'!C366</f>
        <v>606</v>
      </c>
      <c r="C28" s="942"/>
      <c r="D28" s="943"/>
      <c r="E28" s="305">
        <f t="shared" si="3"/>
        <v>0</v>
      </c>
      <c r="F28" s="305">
        <f t="shared" si="3"/>
        <v>0</v>
      </c>
      <c r="G28" s="305">
        <f t="shared" si="3"/>
        <v>0</v>
      </c>
      <c r="H28" s="53"/>
    </row>
    <row r="29" spans="1:15" ht="12.75" x14ac:dyDescent="0.2">
      <c r="A29" s="124" t="str">
        <f>'(G1) Fjalori'!A367</f>
        <v>Shpenzimet kapitale</v>
      </c>
      <c r="B29" s="941" t="str">
        <f>'(G1) Fjalori'!C367</f>
        <v>230 / 231</v>
      </c>
      <c r="C29" s="942"/>
      <c r="D29" s="943"/>
      <c r="E29" s="305">
        <f t="shared" si="3"/>
        <v>5669</v>
      </c>
      <c r="F29" s="305">
        <f t="shared" si="3"/>
        <v>43155</v>
      </c>
      <c r="G29" s="305">
        <f t="shared" si="3"/>
        <v>0</v>
      </c>
      <c r="H29" s="53"/>
      <c r="I29" s="137" t="str">
        <f>'(G1) Fjalori'!A395</f>
        <v xml:space="preserve">TË ARDHURAT E PRITSHME </v>
      </c>
      <c r="J29" s="34">
        <f t="shared" ref="J29:O29" si="5">J82+J121+J160+J199+J237+J275</f>
        <v>149342</v>
      </c>
      <c r="K29" s="34">
        <f t="shared" si="5"/>
        <v>118880</v>
      </c>
      <c r="L29" s="34">
        <f t="shared" si="5"/>
        <v>362970</v>
      </c>
      <c r="M29" s="129">
        <f t="shared" si="5"/>
        <v>139641</v>
      </c>
      <c r="N29" s="129">
        <f t="shared" si="5"/>
        <v>141142</v>
      </c>
      <c r="O29" s="129">
        <f t="shared" si="5"/>
        <v>143460</v>
      </c>
    </row>
    <row r="30" spans="1:15" ht="12.75" x14ac:dyDescent="0.2">
      <c r="A30" s="124" t="str">
        <f>'(G1) Fjalori'!A368</f>
        <v>Rezerva</v>
      </c>
      <c r="B30" s="941">
        <f>'(G1) Fjalori'!C368</f>
        <v>609</v>
      </c>
      <c r="C30" s="942"/>
      <c r="D30" s="943"/>
      <c r="E30" s="305">
        <f t="shared" si="3"/>
        <v>0</v>
      </c>
      <c r="F30" s="305">
        <f t="shared" si="3"/>
        <v>0</v>
      </c>
      <c r="G30" s="305">
        <f t="shared" si="3"/>
        <v>0</v>
      </c>
      <c r="H30" s="53"/>
    </row>
    <row r="31" spans="1:15" ht="12.75" x14ac:dyDescent="0.2">
      <c r="A31" s="124" t="str">
        <f>'(G1) Fjalori'!A369</f>
        <v>Interesa per kredi direkte ose bono</v>
      </c>
      <c r="B31" s="941">
        <f>'(G1) Fjalori'!C369</f>
        <v>650</v>
      </c>
      <c r="C31" s="942"/>
      <c r="D31" s="943"/>
      <c r="E31" s="305">
        <f t="shared" si="3"/>
        <v>0</v>
      </c>
      <c r="F31" s="305">
        <f t="shared" si="3"/>
        <v>0</v>
      </c>
      <c r="G31" s="305">
        <f t="shared" si="3"/>
        <v>0</v>
      </c>
      <c r="H31" s="53"/>
    </row>
    <row r="32" spans="1:15" ht="12.75" customHeight="1" x14ac:dyDescent="0.2">
      <c r="A32" s="124" t="str">
        <f>'(G1) Fjalori'!A370</f>
        <v>Të tjera</v>
      </c>
      <c r="B32" s="941" t="str">
        <f>'(G1) Fjalori'!C370</f>
        <v>69 / ?</v>
      </c>
      <c r="C32" s="942"/>
      <c r="D32" s="943"/>
      <c r="E32" s="305">
        <f t="shared" si="3"/>
        <v>0</v>
      </c>
      <c r="F32" s="305">
        <f t="shared" si="3"/>
        <v>0</v>
      </c>
      <c r="G32" s="305">
        <f t="shared" si="3"/>
        <v>0</v>
      </c>
      <c r="H32" s="53"/>
      <c r="I32" s="947" t="str">
        <f>'(G1) Fjalori'!A415</f>
        <v>SHUMA E KËRKUAR NETO</v>
      </c>
      <c r="J32" s="948"/>
      <c r="K32" s="948"/>
      <c r="L32" s="948"/>
      <c r="M32" s="948"/>
      <c r="N32" s="948"/>
      <c r="O32" s="949"/>
    </row>
    <row r="33" spans="1:15" ht="12.75" customHeight="1" x14ac:dyDescent="0.2">
      <c r="A33" s="306" t="str">
        <f>A21</f>
        <v>KOSTO DIREKTE PËR PROJEKTET DHE SHPENZIMET KAPITALE</v>
      </c>
      <c r="B33" s="941"/>
      <c r="C33" s="942"/>
      <c r="D33" s="943"/>
      <c r="E33" s="129">
        <f t="shared" si="3"/>
        <v>5669</v>
      </c>
      <c r="F33" s="129">
        <f t="shared" si="3"/>
        <v>43155</v>
      </c>
      <c r="G33" s="129">
        <f t="shared" si="3"/>
        <v>0</v>
      </c>
      <c r="H33" s="53"/>
      <c r="I33" s="950"/>
      <c r="J33" s="951"/>
      <c r="K33" s="951"/>
      <c r="L33" s="951"/>
      <c r="M33" s="951"/>
      <c r="N33" s="951"/>
      <c r="O33" s="952"/>
    </row>
    <row r="34" spans="1:15" ht="12.75" x14ac:dyDescent="0.2">
      <c r="A34" s="938" t="str">
        <f>'(G1) Fjalori'!A383</f>
        <v>SHPENZIME KORRENTE</v>
      </c>
      <c r="B34" s="939"/>
      <c r="C34" s="939"/>
      <c r="D34" s="939"/>
      <c r="E34" s="939"/>
      <c r="F34" s="939"/>
      <c r="G34" s="940"/>
      <c r="H34" s="53"/>
      <c r="I34" s="17" t="str">
        <f>I32</f>
        <v>SHUMA E KËRKUAR NETO</v>
      </c>
      <c r="J34" s="18">
        <f t="shared" ref="J34:O34" si="6">J88+J127+J166+J205+J243+J281</f>
        <v>98759</v>
      </c>
      <c r="K34" s="18">
        <f t="shared" si="6"/>
        <v>48170</v>
      </c>
      <c r="L34" s="18">
        <f t="shared" si="6"/>
        <v>70010</v>
      </c>
      <c r="M34" s="18">
        <f t="shared" si="6"/>
        <v>61854</v>
      </c>
      <c r="N34" s="18">
        <f t="shared" si="6"/>
        <v>99464</v>
      </c>
      <c r="O34" s="18">
        <f t="shared" si="6"/>
        <v>54727</v>
      </c>
    </row>
    <row r="35" spans="1:15" ht="12.75" x14ac:dyDescent="0.2">
      <c r="A35" s="124" t="str">
        <f>A22</f>
        <v>Pagat</v>
      </c>
      <c r="B35" s="941">
        <f>B22</f>
        <v>600</v>
      </c>
      <c r="C35" s="942"/>
      <c r="D35" s="943"/>
      <c r="E35" s="305">
        <f t="shared" ref="E35:G46" si="7">E89+E128+E167+E206+E244+E282</f>
        <v>125559</v>
      </c>
      <c r="F35" s="305">
        <f t="shared" si="7"/>
        <v>126771</v>
      </c>
      <c r="G35" s="305">
        <f t="shared" si="7"/>
        <v>128707</v>
      </c>
      <c r="H35" s="53"/>
      <c r="I35" s="53"/>
      <c r="J35" s="53"/>
      <c r="K35" s="53"/>
      <c r="L35" s="14"/>
      <c r="M35" s="54"/>
    </row>
    <row r="36" spans="1:15" ht="12.75" customHeight="1" x14ac:dyDescent="0.2">
      <c r="A36" s="124" t="str">
        <f t="shared" ref="A36:A45" si="8">A23</f>
        <v>Sigurimet Shoqërore</v>
      </c>
      <c r="B36" s="941">
        <f t="shared" ref="B36:B45" si="9">B23</f>
        <v>601</v>
      </c>
      <c r="C36" s="942"/>
      <c r="D36" s="943"/>
      <c r="E36" s="305">
        <f t="shared" si="7"/>
        <v>20968</v>
      </c>
      <c r="F36" s="305">
        <f t="shared" si="7"/>
        <v>21170</v>
      </c>
      <c r="G36" s="305">
        <f t="shared" si="7"/>
        <v>21493</v>
      </c>
      <c r="H36" s="53"/>
    </row>
    <row r="37" spans="1:15" ht="12.75" x14ac:dyDescent="0.2">
      <c r="A37" s="124" t="str">
        <f t="shared" si="8"/>
        <v>Mallra dhe shërbime</v>
      </c>
      <c r="B37" s="941">
        <f t="shared" si="9"/>
        <v>602</v>
      </c>
      <c r="C37" s="942"/>
      <c r="D37" s="943"/>
      <c r="E37" s="305">
        <f t="shared" si="7"/>
        <v>45533</v>
      </c>
      <c r="F37" s="305">
        <f t="shared" si="7"/>
        <v>45707</v>
      </c>
      <c r="G37" s="305">
        <f t="shared" si="7"/>
        <v>44126</v>
      </c>
      <c r="H37" s="53"/>
      <c r="I37" s="124" t="str">
        <f>'(G1) Fjalori'!A413</f>
        <v>Angazhimet</v>
      </c>
      <c r="J37" s="992" t="str">
        <f>'(G1) Fjalori'!A454</f>
        <v>Vlera Totale për Aktivitet</v>
      </c>
      <c r="K37" s="993"/>
      <c r="L37" s="994"/>
      <c r="M37" s="129">
        <f t="shared" ref="M37:O40" si="10">M91+M130+M169+M208+M246+M284</f>
        <v>10000</v>
      </c>
      <c r="N37" s="129">
        <f t="shared" si="10"/>
        <v>10000</v>
      </c>
      <c r="O37" s="129">
        <f t="shared" si="10"/>
        <v>10000</v>
      </c>
    </row>
    <row r="38" spans="1:15" ht="12.75" x14ac:dyDescent="0.2">
      <c r="A38" s="124" t="str">
        <f t="shared" si="8"/>
        <v>Subvencione</v>
      </c>
      <c r="B38" s="941">
        <f t="shared" si="9"/>
        <v>603</v>
      </c>
      <c r="C38" s="942"/>
      <c r="D38" s="943"/>
      <c r="E38" s="305">
        <f t="shared" si="7"/>
        <v>0</v>
      </c>
      <c r="F38" s="305">
        <f t="shared" si="7"/>
        <v>0</v>
      </c>
      <c r="G38" s="305">
        <f t="shared" si="7"/>
        <v>0</v>
      </c>
      <c r="H38" s="53"/>
      <c r="I38" s="318" t="str">
        <f>'(G1) Fjalori'!A456</f>
        <v>Qëllime</v>
      </c>
      <c r="J38" s="319" t="str">
        <f>A29</f>
        <v>Shpenzimet kapitale</v>
      </c>
      <c r="K38" s="316"/>
      <c r="L38" s="317"/>
      <c r="M38" s="129">
        <f t="shared" si="10"/>
        <v>0</v>
      </c>
      <c r="N38" s="129">
        <f t="shared" si="10"/>
        <v>0</v>
      </c>
      <c r="O38" s="129">
        <f t="shared" si="10"/>
        <v>0</v>
      </c>
    </row>
    <row r="39" spans="1:15" ht="12.75" x14ac:dyDescent="0.2">
      <c r="A39" s="124" t="str">
        <f t="shared" si="8"/>
        <v>Të tjera transferta korrente të brendshme</v>
      </c>
      <c r="B39" s="941">
        <f t="shared" si="9"/>
        <v>604</v>
      </c>
      <c r="C39" s="942"/>
      <c r="D39" s="943"/>
      <c r="E39" s="305">
        <f t="shared" si="7"/>
        <v>0</v>
      </c>
      <c r="F39" s="305">
        <f t="shared" si="7"/>
        <v>0</v>
      </c>
      <c r="G39" s="305">
        <f t="shared" si="7"/>
        <v>0</v>
      </c>
      <c r="H39" s="53"/>
      <c r="I39" s="315"/>
      <c r="J39" s="319" t="str">
        <f>A24</f>
        <v>Mallra dhe shërbime</v>
      </c>
      <c r="K39" s="316"/>
      <c r="L39" s="317"/>
      <c r="M39" s="129">
        <f t="shared" si="10"/>
        <v>10000</v>
      </c>
      <c r="N39" s="129">
        <f t="shared" si="10"/>
        <v>10000</v>
      </c>
      <c r="O39" s="129">
        <f t="shared" si="10"/>
        <v>10000</v>
      </c>
    </row>
    <row r="40" spans="1:15" ht="12.75" x14ac:dyDescent="0.2">
      <c r="A40" s="124" t="str">
        <f t="shared" si="8"/>
        <v>Transferta korrente të huaja</v>
      </c>
      <c r="B40" s="941">
        <f t="shared" si="9"/>
        <v>605</v>
      </c>
      <c r="C40" s="942"/>
      <c r="D40" s="943"/>
      <c r="E40" s="305">
        <f t="shared" si="7"/>
        <v>0</v>
      </c>
      <c r="F40" s="305">
        <f t="shared" si="7"/>
        <v>0</v>
      </c>
      <c r="G40" s="305">
        <f t="shared" si="7"/>
        <v>0</v>
      </c>
      <c r="H40" s="53"/>
      <c r="I40" s="315"/>
      <c r="J40" s="319" t="str">
        <f>'(G1) Fjalori'!A455</f>
        <v>Qëllime të mëtejshme</v>
      </c>
      <c r="K40" s="316"/>
      <c r="L40" s="317"/>
      <c r="M40" s="129">
        <f t="shared" si="10"/>
        <v>0</v>
      </c>
      <c r="N40" s="129">
        <f t="shared" si="10"/>
        <v>0</v>
      </c>
      <c r="O40" s="129">
        <f t="shared" si="10"/>
        <v>0</v>
      </c>
    </row>
    <row r="41" spans="1:15" ht="12.75" x14ac:dyDescent="0.2">
      <c r="A41" s="124" t="str">
        <f t="shared" si="8"/>
        <v>Transferta për Buxhetet Familiare dhe Individët</v>
      </c>
      <c r="B41" s="941">
        <f t="shared" si="9"/>
        <v>606</v>
      </c>
      <c r="C41" s="942"/>
      <c r="D41" s="943"/>
      <c r="E41" s="305">
        <f t="shared" si="7"/>
        <v>3766</v>
      </c>
      <c r="F41" s="305">
        <f t="shared" si="7"/>
        <v>3803</v>
      </c>
      <c r="G41" s="305">
        <f t="shared" si="7"/>
        <v>3861</v>
      </c>
      <c r="H41" s="53"/>
      <c r="I41" s="315"/>
      <c r="J41" s="998"/>
      <c r="K41" s="998"/>
      <c r="L41" s="998"/>
      <c r="M41" s="344" t="str">
        <f>IF(SUM(M38:M40)=M37,"OK","STOP")</f>
        <v>OK</v>
      </c>
      <c r="N41" s="344" t="str">
        <f>IF(SUM(N38:N40)=N37,"OK","STOP")</f>
        <v>OK</v>
      </c>
      <c r="O41" s="344" t="str">
        <f>IF(SUM(O38:O40)=O37,"OK","STOP")</f>
        <v>OK</v>
      </c>
    </row>
    <row r="42" spans="1:15" ht="12.75" x14ac:dyDescent="0.2">
      <c r="A42" s="648" t="str">
        <f t="shared" si="8"/>
        <v>Shpenzimet kapitale</v>
      </c>
      <c r="B42" s="968" t="str">
        <f t="shared" si="9"/>
        <v>230 / 231</v>
      </c>
      <c r="C42" s="969"/>
      <c r="D42" s="970"/>
      <c r="E42" s="305">
        <f t="shared" si="7"/>
        <v>0</v>
      </c>
      <c r="F42" s="305">
        <f t="shared" si="7"/>
        <v>0</v>
      </c>
      <c r="G42" s="305">
        <f t="shared" si="7"/>
        <v>0</v>
      </c>
      <c r="H42" s="53"/>
    </row>
    <row r="43" spans="1:15" ht="12.75" x14ac:dyDescent="0.2">
      <c r="A43" s="124" t="str">
        <f t="shared" si="8"/>
        <v>Rezerva</v>
      </c>
      <c r="B43" s="941">
        <f t="shared" si="9"/>
        <v>609</v>
      </c>
      <c r="C43" s="942"/>
      <c r="D43" s="943"/>
      <c r="E43" s="305">
        <f t="shared" si="7"/>
        <v>0</v>
      </c>
      <c r="F43" s="305">
        <f t="shared" si="7"/>
        <v>0</v>
      </c>
      <c r="G43" s="305">
        <f t="shared" si="7"/>
        <v>0</v>
      </c>
      <c r="H43" s="53"/>
      <c r="I43" s="142" t="str">
        <f>'(G1) Fjalori'!A416</f>
        <v>Shpjegimet teknike</v>
      </c>
      <c r="J43" s="983"/>
      <c r="K43" s="984"/>
      <c r="L43" s="984"/>
      <c r="M43" s="984"/>
      <c r="N43" s="984"/>
      <c r="O43" s="985"/>
    </row>
    <row r="44" spans="1:15" ht="12.75" x14ac:dyDescent="0.2">
      <c r="A44" s="124" t="str">
        <f t="shared" si="8"/>
        <v>Interesa per kredi direkte ose bono</v>
      </c>
      <c r="B44" s="971">
        <f t="shared" si="9"/>
        <v>650</v>
      </c>
      <c r="C44" s="972"/>
      <c r="D44" s="973"/>
      <c r="E44" s="305">
        <f t="shared" si="7"/>
        <v>0</v>
      </c>
      <c r="F44" s="305">
        <f t="shared" si="7"/>
        <v>0</v>
      </c>
      <c r="G44" s="305">
        <f t="shared" si="7"/>
        <v>0</v>
      </c>
      <c r="H44" s="53"/>
      <c r="J44" s="986"/>
      <c r="K44" s="987"/>
      <c r="L44" s="987"/>
      <c r="M44" s="987"/>
      <c r="N44" s="987"/>
      <c r="O44" s="988"/>
    </row>
    <row r="45" spans="1:15" ht="12.75" customHeight="1" x14ac:dyDescent="0.2">
      <c r="A45" s="252" t="str">
        <f t="shared" si="8"/>
        <v>Të tjera</v>
      </c>
      <c r="B45" s="941" t="str">
        <f t="shared" si="9"/>
        <v>69 / ?</v>
      </c>
      <c r="C45" s="942"/>
      <c r="D45" s="309" t="str">
        <f>IF(OR(E45&lt;0,F45&lt;0,G45&lt;0),"STOP","OK!")</f>
        <v>OK!</v>
      </c>
      <c r="E45" s="308">
        <f t="shared" si="7"/>
        <v>0</v>
      </c>
      <c r="F45" s="130">
        <f t="shared" si="7"/>
        <v>0</v>
      </c>
      <c r="G45" s="130">
        <f t="shared" si="7"/>
        <v>0</v>
      </c>
      <c r="H45" s="53"/>
      <c r="J45" s="986"/>
      <c r="K45" s="987"/>
      <c r="L45" s="987"/>
      <c r="M45" s="987"/>
      <c r="N45" s="987"/>
      <c r="O45" s="988"/>
    </row>
    <row r="46" spans="1:15" ht="12.75" customHeight="1" x14ac:dyDescent="0.2">
      <c r="A46" s="124" t="str">
        <f>A34</f>
        <v>SHPENZIME KORRENTE</v>
      </c>
      <c r="B46" s="974"/>
      <c r="C46" s="975"/>
      <c r="D46" s="976"/>
      <c r="E46" s="129">
        <f t="shared" si="7"/>
        <v>195826</v>
      </c>
      <c r="F46" s="129">
        <f t="shared" si="7"/>
        <v>197451</v>
      </c>
      <c r="G46" s="129">
        <f t="shared" si="7"/>
        <v>198187</v>
      </c>
      <c r="H46" s="53"/>
      <c r="J46" s="986"/>
      <c r="K46" s="987"/>
      <c r="L46" s="987"/>
      <c r="M46" s="987"/>
      <c r="N46" s="987"/>
      <c r="O46" s="988"/>
    </row>
    <row r="47" spans="1:15" ht="12.75" customHeight="1" x14ac:dyDescent="0.2">
      <c r="A47" s="125"/>
      <c r="B47" s="210"/>
      <c r="C47" s="126"/>
      <c r="D47" s="126"/>
      <c r="E47" s="10"/>
      <c r="F47" s="10"/>
      <c r="G47" s="133"/>
      <c r="H47" s="53"/>
      <c r="J47" s="986"/>
      <c r="K47" s="987"/>
      <c r="L47" s="987"/>
      <c r="M47" s="987"/>
      <c r="N47" s="987"/>
      <c r="O47" s="988"/>
    </row>
    <row r="48" spans="1:15" ht="12.75" customHeight="1" x14ac:dyDescent="0.2">
      <c r="A48" s="137" t="str">
        <f>A18</f>
        <v>SHPENZIME TË PRITSHME</v>
      </c>
      <c r="B48" s="34">
        <f t="shared" ref="B48:G48" si="11">B102+B141+B180+B219+B257+B295</f>
        <v>248101</v>
      </c>
      <c r="C48" s="34">
        <f t="shared" si="11"/>
        <v>167050</v>
      </c>
      <c r="D48" s="34">
        <f t="shared" si="11"/>
        <v>432980</v>
      </c>
      <c r="E48" s="129">
        <f t="shared" si="11"/>
        <v>201495</v>
      </c>
      <c r="F48" s="129">
        <f t="shared" si="11"/>
        <v>240606</v>
      </c>
      <c r="G48" s="129">
        <f t="shared" si="11"/>
        <v>198187</v>
      </c>
      <c r="H48" s="53"/>
      <c r="J48" s="989"/>
      <c r="K48" s="990"/>
      <c r="L48" s="990"/>
      <c r="M48" s="990"/>
      <c r="N48" s="990"/>
      <c r="O48" s="991"/>
    </row>
    <row r="49" spans="1:15" ht="12.75" x14ac:dyDescent="0.2">
      <c r="H49" s="53"/>
    </row>
    <row r="50" spans="1:15" ht="23.25" customHeight="1" x14ac:dyDescent="0.25">
      <c r="A50" s="933" t="str">
        <f>'(G1) Fjalori'!A396</f>
        <v>PËRPUTHSHMËRIA ME TAVANET</v>
      </c>
      <c r="B50" s="934"/>
      <c r="C50" s="935"/>
      <c r="D50" s="935"/>
      <c r="E50" s="935"/>
      <c r="F50" s="935"/>
      <c r="G50" s="935"/>
      <c r="H50" s="935"/>
      <c r="I50" s="935"/>
      <c r="J50" s="935"/>
      <c r="K50" s="935"/>
      <c r="L50" s="935"/>
      <c r="M50" s="935"/>
      <c r="N50" s="935"/>
      <c r="O50" s="936"/>
    </row>
    <row r="51" spans="1:15" s="27" customFormat="1" ht="26.25" customHeight="1" x14ac:dyDescent="0.25">
      <c r="A51" s="134"/>
      <c r="B51" s="127"/>
      <c r="C51" s="127"/>
      <c r="D51" s="26"/>
      <c r="E51" s="26"/>
      <c r="F51" s="26"/>
      <c r="G51" s="26"/>
      <c r="H51" s="26"/>
      <c r="I51" s="26"/>
      <c r="J51" s="26"/>
      <c r="K51" s="26"/>
      <c r="L51" s="26"/>
      <c r="M51" s="251">
        <f>M70</f>
        <v>2022</v>
      </c>
      <c r="N51" s="251">
        <f t="shared" ref="N51:O51" si="12">N70</f>
        <v>2023</v>
      </c>
      <c r="O51" s="251">
        <f t="shared" si="12"/>
        <v>2024</v>
      </c>
    </row>
    <row r="52" spans="1:15" ht="12.75" x14ac:dyDescent="0.2">
      <c r="A52" s="977" t="str">
        <f>'(G1) Fjalori'!A397</f>
        <v>Tavani i përgjithshëm</v>
      </c>
      <c r="B52" s="978"/>
      <c r="C52" s="978"/>
      <c r="D52" s="978"/>
      <c r="E52" s="978"/>
      <c r="F52" s="978"/>
      <c r="G52" s="978"/>
      <c r="H52" s="978"/>
      <c r="I52" s="978"/>
      <c r="J52" s="978"/>
      <c r="K52" s="978"/>
      <c r="L52" s="979"/>
      <c r="M52" s="138">
        <f>VLOOKUP($A14,'(D1) Tavanet buxhetore'!$A$7:$R$473,7,FALSE)</f>
        <v>201495</v>
      </c>
      <c r="N52" s="138">
        <f>VLOOKUP($A14,'(D1) Tavanet buxhetore'!$A$7:$R$473,8,FALSE)</f>
        <v>240606</v>
      </c>
      <c r="O52" s="672">
        <f>VLOOKUP($A14,'(D1) Tavanet buxhetore'!$A$7:$R$473,9,FALSE)</f>
        <v>198187</v>
      </c>
    </row>
    <row r="53" spans="1:15" ht="12.75" x14ac:dyDescent="0.2">
      <c r="A53" s="980" t="str">
        <f>'(G1) Fjalori'!A398</f>
        <v>SHPENZIMET E PRITSHME</v>
      </c>
      <c r="B53" s="981"/>
      <c r="C53" s="981"/>
      <c r="D53" s="981"/>
      <c r="E53" s="981"/>
      <c r="F53" s="981"/>
      <c r="G53" s="981"/>
      <c r="H53" s="981"/>
      <c r="I53" s="981"/>
      <c r="J53" s="981"/>
      <c r="K53" s="981"/>
      <c r="L53" s="982"/>
      <c r="M53" s="139">
        <f>E18</f>
        <v>201495</v>
      </c>
      <c r="N53" s="139">
        <f t="shared" ref="N53:O53" si="13">F18</f>
        <v>240606</v>
      </c>
      <c r="O53" s="673">
        <f t="shared" si="13"/>
        <v>198187</v>
      </c>
    </row>
    <row r="54" spans="1:15" ht="12.75" x14ac:dyDescent="0.2">
      <c r="A54" s="996" t="str">
        <f>'(G1) Fjalori'!A399</f>
        <v>Diferenca mes tavaneve të përgjithshme (duhet të jetë &lt;0)</v>
      </c>
      <c r="B54" s="997"/>
      <c r="C54" s="997"/>
      <c r="D54" s="997"/>
      <c r="E54" s="997"/>
      <c r="F54" s="997"/>
      <c r="G54" s="997"/>
      <c r="H54" s="997"/>
      <c r="I54" s="997"/>
      <c r="J54" s="997"/>
      <c r="K54" s="997"/>
      <c r="L54" s="136" t="str">
        <f>IF(AND(M54&lt;0.4,N54&lt;0.4,O54&lt;0.4),"OK!","STOP!")</f>
        <v>OK!</v>
      </c>
      <c r="M54" s="140">
        <f>M53-M52</f>
        <v>0</v>
      </c>
      <c r="N54" s="140">
        <f t="shared" ref="N54:O54" si="14">N53-N52</f>
        <v>0</v>
      </c>
      <c r="O54" s="141">
        <f t="shared" si="14"/>
        <v>0</v>
      </c>
    </row>
    <row r="55" spans="1:15" ht="12.75" x14ac:dyDescent="0.2">
      <c r="A55" s="977" t="str">
        <f>'(G1) Fjalori'!A400</f>
        <v>Tavani i pagave dhe sigurimeve shoqërore</v>
      </c>
      <c r="B55" s="978"/>
      <c r="C55" s="978"/>
      <c r="D55" s="978"/>
      <c r="E55" s="978"/>
      <c r="F55" s="978"/>
      <c r="G55" s="978"/>
      <c r="H55" s="978"/>
      <c r="I55" s="978"/>
      <c r="J55" s="978"/>
      <c r="K55" s="978"/>
      <c r="L55" s="979"/>
      <c r="M55" s="138">
        <f>VLOOKUP($A14,'(D1) Tavanet buxhetore'!$A$7:$R$473,10,FALSE)</f>
        <v>146527</v>
      </c>
      <c r="N55" s="138">
        <f>VLOOKUP($A14,'(D1) Tavanet buxhetore'!$A$7:$R$473,11,FALSE)</f>
        <v>147941</v>
      </c>
      <c r="O55" s="672">
        <f>VLOOKUP($A14,'(D1) Tavanet buxhetore'!$A$7:$R$473,12,FALSE)</f>
        <v>150200</v>
      </c>
    </row>
    <row r="56" spans="1:15" ht="12.75" x14ac:dyDescent="0.2">
      <c r="A56" s="996" t="str">
        <f>'(G1) Fjalori'!A401</f>
        <v>Paga dhe sigurime shoqërore</v>
      </c>
      <c r="B56" s="997"/>
      <c r="C56" s="997"/>
      <c r="D56" s="997"/>
      <c r="E56" s="997"/>
      <c r="F56" s="997"/>
      <c r="G56" s="997"/>
      <c r="H56" s="997"/>
      <c r="I56" s="997"/>
      <c r="J56" s="997"/>
      <c r="K56" s="997"/>
      <c r="L56" s="999"/>
      <c r="M56" s="139">
        <f>E22+E35+E23+E36</f>
        <v>146527</v>
      </c>
      <c r="N56" s="139">
        <f t="shared" ref="N56:O56" si="15">F22+F35+F23+F36</f>
        <v>147941</v>
      </c>
      <c r="O56" s="673">
        <f t="shared" si="15"/>
        <v>150200</v>
      </c>
    </row>
    <row r="57" spans="1:15" ht="12.75" x14ac:dyDescent="0.2">
      <c r="A57" s="996" t="str">
        <f>'(G1) Fjalori'!A402</f>
        <v>Diferenca e tavaneve në paga dhe sigurime shoqërore (duhet të jetë &lt;0)</v>
      </c>
      <c r="B57" s="997"/>
      <c r="C57" s="997"/>
      <c r="D57" s="997"/>
      <c r="E57" s="997"/>
      <c r="F57" s="997"/>
      <c r="G57" s="997"/>
      <c r="H57" s="997"/>
      <c r="I57" s="997"/>
      <c r="J57" s="997"/>
      <c r="K57" s="997"/>
      <c r="L57" s="136" t="str">
        <f>IF(AND(M57&lt;0.4,N57&lt;0.4,O57&lt;0.4),"OK!","STOP!")</f>
        <v>OK!</v>
      </c>
      <c r="M57" s="140">
        <f>M56-M55</f>
        <v>0</v>
      </c>
      <c r="N57" s="140">
        <f t="shared" ref="N57:O57" si="16">N56-N55</f>
        <v>0</v>
      </c>
      <c r="O57" s="141">
        <f t="shared" si="16"/>
        <v>0</v>
      </c>
    </row>
    <row r="58" spans="1:15" s="27" customFormat="1" ht="12.75" x14ac:dyDescent="0.2">
      <c r="A58" s="977" t="str">
        <f>'(G1) Fjalori'!A403</f>
        <v>Tavani për shpenzime e tjera korrente</v>
      </c>
      <c r="B58" s="978"/>
      <c r="C58" s="978"/>
      <c r="D58" s="978"/>
      <c r="E58" s="978"/>
      <c r="F58" s="978"/>
      <c r="G58" s="978"/>
      <c r="H58" s="978"/>
      <c r="I58" s="978"/>
      <c r="J58" s="978"/>
      <c r="K58" s="978"/>
      <c r="L58" s="979"/>
      <c r="M58" s="138">
        <f>VLOOKUP($A14,'(D1) Tavanet buxhetore'!$A$7:$R$473,13,FALSE)</f>
        <v>49299</v>
      </c>
      <c r="N58" s="138">
        <f>VLOOKUP($A14,'(D1) Tavanet buxhetore'!$A$7:$R$473,14,FALSE)</f>
        <v>49510</v>
      </c>
      <c r="O58" s="672">
        <f>VLOOKUP($A14,'(D1) Tavanet buxhetore'!$A$7:$R$473,15,FALSE)</f>
        <v>47987</v>
      </c>
    </row>
    <row r="59" spans="1:15" s="27" customFormat="1" ht="12.75" x14ac:dyDescent="0.2">
      <c r="A59" s="996" t="str">
        <f>'(G1) Fjalori'!A404</f>
        <v>Konsumi (përjashtuar paga dhe sigurimet shoqërore)</v>
      </c>
      <c r="B59" s="997"/>
      <c r="C59" s="997"/>
      <c r="D59" s="997"/>
      <c r="E59" s="997"/>
      <c r="F59" s="997"/>
      <c r="G59" s="997"/>
      <c r="H59" s="997"/>
      <c r="I59" s="997"/>
      <c r="J59" s="997"/>
      <c r="K59" s="997"/>
      <c r="L59" s="999"/>
      <c r="M59" s="139">
        <f>M53-M56-M62</f>
        <v>49299</v>
      </c>
      <c r="N59" s="139">
        <f>N53-N56-N62</f>
        <v>49510</v>
      </c>
      <c r="O59" s="673">
        <f>O53-O56-O62</f>
        <v>47987</v>
      </c>
    </row>
    <row r="60" spans="1:15" s="27" customFormat="1" ht="12.75" x14ac:dyDescent="0.2">
      <c r="A60" s="996" t="str">
        <f>'(G1) Fjalori'!A405</f>
        <v>Diferenca e tavaneve në konsum (duhet të jetë &lt;0)</v>
      </c>
      <c r="B60" s="997"/>
      <c r="C60" s="997"/>
      <c r="D60" s="997"/>
      <c r="E60" s="997"/>
      <c r="F60" s="997"/>
      <c r="G60" s="997"/>
      <c r="H60" s="997"/>
      <c r="I60" s="997"/>
      <c r="J60" s="997"/>
      <c r="K60" s="997"/>
      <c r="L60" s="136" t="str">
        <f>IF(AND(M60&lt;0.4,N60&lt;0.4,O60&lt;0.4),"OK!","STOP!")</f>
        <v>OK!</v>
      </c>
      <c r="M60" s="140">
        <f>M59-M58</f>
        <v>0</v>
      </c>
      <c r="N60" s="140">
        <f t="shared" ref="N60:O60" si="17">N59-N58</f>
        <v>0</v>
      </c>
      <c r="O60" s="141">
        <f t="shared" si="17"/>
        <v>0</v>
      </c>
    </row>
    <row r="61" spans="1:15" ht="12.75" x14ac:dyDescent="0.2">
      <c r="A61" s="977" t="str">
        <f>'(G1) Fjalori'!A406</f>
        <v>Minimumi i shpenzimeve kapitale</v>
      </c>
      <c r="B61" s="978"/>
      <c r="C61" s="978"/>
      <c r="D61" s="978"/>
      <c r="E61" s="978"/>
      <c r="F61" s="978"/>
      <c r="G61" s="978"/>
      <c r="H61" s="978"/>
      <c r="I61" s="978"/>
      <c r="J61" s="978"/>
      <c r="K61" s="978"/>
      <c r="L61" s="979"/>
      <c r="M61" s="138">
        <f>VLOOKUP($A14,'(D1) Tavanet buxhetore'!$A$7:$R$473,16,FALSE)</f>
        <v>5669</v>
      </c>
      <c r="N61" s="138">
        <f>VLOOKUP($A14,'(D1) Tavanet buxhetore'!$A$7:$R$473,17,FALSE)</f>
        <v>43155</v>
      </c>
      <c r="O61" s="672">
        <f>VLOOKUP($A14,'(D1) Tavanet buxhetore'!$A$7:$R$473,18,FALSE)</f>
        <v>0</v>
      </c>
    </row>
    <row r="62" spans="1:15" ht="12.75" x14ac:dyDescent="0.2">
      <c r="A62" s="996" t="str">
        <f>'(G1) Fjalori'!A407</f>
        <v>Shpenzimet kapitale</v>
      </c>
      <c r="B62" s="997"/>
      <c r="C62" s="997"/>
      <c r="D62" s="997"/>
      <c r="E62" s="997"/>
      <c r="F62" s="997"/>
      <c r="G62" s="997"/>
      <c r="H62" s="997"/>
      <c r="I62" s="997"/>
      <c r="J62" s="997"/>
      <c r="K62" s="997"/>
      <c r="L62" s="999"/>
      <c r="M62" s="139">
        <f>E29+E42</f>
        <v>5669</v>
      </c>
      <c r="N62" s="139">
        <f t="shared" ref="N62:O62" si="18">F29+F42</f>
        <v>43155</v>
      </c>
      <c r="O62" s="673">
        <f t="shared" si="18"/>
        <v>0</v>
      </c>
    </row>
    <row r="63" spans="1:15" s="99" customFormat="1" ht="12.75" x14ac:dyDescent="0.2">
      <c r="A63" s="996" t="str">
        <f>'(G1) Fjalori'!A408</f>
        <v>Diferenca e minimumit të shpenzimeve kapitale (duhet të jetë &gt;0)</v>
      </c>
      <c r="B63" s="997"/>
      <c r="C63" s="997"/>
      <c r="D63" s="997"/>
      <c r="E63" s="997"/>
      <c r="F63" s="997"/>
      <c r="G63" s="997"/>
      <c r="H63" s="997"/>
      <c r="I63" s="997"/>
      <c r="J63" s="997"/>
      <c r="K63" s="997"/>
      <c r="L63" s="136" t="str">
        <f>IF(AND(M63&gt;-0.4,N63&gt;-0.4,O63&gt;-0.4),"OK!","STOP!")</f>
        <v>OK!</v>
      </c>
      <c r="M63" s="140">
        <f>M62-M61</f>
        <v>0</v>
      </c>
      <c r="N63" s="140">
        <f t="shared" ref="N63:O63" si="19">N62-N61</f>
        <v>0</v>
      </c>
      <c r="O63" s="141">
        <f t="shared" si="19"/>
        <v>0</v>
      </c>
    </row>
    <row r="64" spans="1:15" s="99" customFormat="1" ht="12.75" x14ac:dyDescent="0.2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135"/>
      <c r="L64" s="135"/>
      <c r="M64" s="135"/>
      <c r="N64" s="135"/>
      <c r="O64" s="135"/>
    </row>
    <row r="65" spans="1:15" s="99" customFormat="1" ht="12.75" x14ac:dyDescent="0.2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135"/>
      <c r="L65" s="135"/>
      <c r="M65" s="135"/>
      <c r="N65" s="135"/>
      <c r="O65" s="135"/>
    </row>
    <row r="66" spans="1:15" ht="17.25" customHeight="1" x14ac:dyDescent="0.2">
      <c r="A66" s="213" t="str">
        <f t="shared" ref="A66:O66" si="20">A14</f>
        <v>Nënfunksioni 21</v>
      </c>
      <c r="B66" s="937" t="str">
        <f t="shared" si="20"/>
        <v>091 Arsimi bazë dhe parashkollor</v>
      </c>
      <c r="C66" s="937">
        <f t="shared" si="20"/>
        <v>0</v>
      </c>
      <c r="D66" s="937">
        <f t="shared" si="20"/>
        <v>0</v>
      </c>
      <c r="E66" s="937">
        <f t="shared" si="20"/>
        <v>0</v>
      </c>
      <c r="F66" s="937">
        <f t="shared" si="20"/>
        <v>0</v>
      </c>
      <c r="G66" s="937">
        <f t="shared" si="20"/>
        <v>0</v>
      </c>
      <c r="H66" s="937">
        <f t="shared" si="20"/>
        <v>0</v>
      </c>
      <c r="I66" s="937">
        <f t="shared" si="20"/>
        <v>0</v>
      </c>
      <c r="J66" s="937">
        <f t="shared" si="20"/>
        <v>0</v>
      </c>
      <c r="K66" s="937">
        <f t="shared" si="20"/>
        <v>0</v>
      </c>
      <c r="L66" s="937">
        <f t="shared" si="20"/>
        <v>0</v>
      </c>
      <c r="M66" s="937">
        <f t="shared" si="20"/>
        <v>0</v>
      </c>
      <c r="N66" s="937">
        <f t="shared" si="20"/>
        <v>0</v>
      </c>
      <c r="O66" s="937">
        <f t="shared" si="20"/>
        <v>0</v>
      </c>
    </row>
    <row r="67" spans="1:15" ht="17.25" customHeight="1" x14ac:dyDescent="0.2">
      <c r="A67" s="276" t="str">
        <f>A6</f>
        <v>Programi 21a</v>
      </c>
      <c r="B67" s="937" t="str">
        <f>C6</f>
        <v>Arsimi bazë përfshirë arsimin parashkollor.</v>
      </c>
      <c r="C67" s="937" t="e">
        <f>#REF!</f>
        <v>#REF!</v>
      </c>
      <c r="D67" s="937" t="e">
        <f>#REF!</f>
        <v>#REF!</v>
      </c>
      <c r="E67" s="937" t="e">
        <f>#REF!</f>
        <v>#REF!</v>
      </c>
      <c r="F67" s="937" t="e">
        <f>#REF!</f>
        <v>#REF!</v>
      </c>
      <c r="G67" s="937" t="e">
        <f>#REF!</f>
        <v>#REF!</v>
      </c>
      <c r="H67" s="937" t="e">
        <f>#REF!</f>
        <v>#REF!</v>
      </c>
      <c r="I67" s="937" t="e">
        <f>#REF!</f>
        <v>#REF!</v>
      </c>
      <c r="J67" s="937" t="e">
        <f>#REF!</f>
        <v>#REF!</v>
      </c>
      <c r="K67" s="937" t="e">
        <f>#REF!</f>
        <v>#REF!</v>
      </c>
      <c r="L67" s="937" t="e">
        <f>#REF!</f>
        <v>#REF!</v>
      </c>
      <c r="M67" s="937" t="e">
        <f>#REF!</f>
        <v>#REF!</v>
      </c>
      <c r="N67" s="937" t="e">
        <f>#REF!</f>
        <v>#REF!</v>
      </c>
      <c r="O67" s="937" t="e">
        <f>#REF!</f>
        <v>#REF!</v>
      </c>
    </row>
    <row r="68" spans="1:15" ht="17.25" customHeight="1" x14ac:dyDescent="0.2">
      <c r="A68" s="646" t="str">
        <f>'(B3) Struktura Funksionale'!B109</f>
        <v>09120</v>
      </c>
      <c r="B68" s="568"/>
      <c r="C68" s="568"/>
      <c r="D68" s="568"/>
      <c r="E68" s="568"/>
      <c r="F68" s="568"/>
      <c r="G68" s="568"/>
      <c r="H68" s="568"/>
      <c r="I68" s="568"/>
      <c r="J68" s="568"/>
      <c r="K68" s="568"/>
      <c r="L68" s="568"/>
      <c r="M68" s="568"/>
      <c r="N68" s="568"/>
      <c r="O68" s="569"/>
    </row>
    <row r="69" spans="1:15" ht="21" customHeight="1" x14ac:dyDescent="0.2">
      <c r="A69" s="964" t="str">
        <f t="shared" ref="A69:G69" si="21">A15</f>
        <v>SHPENZIME TË PRITSHME</v>
      </c>
      <c r="B69" s="965">
        <f t="shared" si="21"/>
        <v>0</v>
      </c>
      <c r="C69" s="965">
        <f t="shared" si="21"/>
        <v>0</v>
      </c>
      <c r="D69" s="965">
        <f t="shared" si="21"/>
        <v>0</v>
      </c>
      <c r="E69" s="965">
        <f t="shared" si="21"/>
        <v>0</v>
      </c>
      <c r="F69" s="965">
        <f t="shared" si="21"/>
        <v>0</v>
      </c>
      <c r="G69" s="966">
        <f t="shared" si="21"/>
        <v>0</v>
      </c>
      <c r="H69" s="131"/>
      <c r="I69" s="967" t="str">
        <f t="shared" ref="I69:O69" si="22">I15</f>
        <v xml:space="preserve">TË ARDHURAT E PRITSHME </v>
      </c>
      <c r="J69" s="965">
        <f t="shared" si="22"/>
        <v>0</v>
      </c>
      <c r="K69" s="965">
        <f t="shared" si="22"/>
        <v>0</v>
      </c>
      <c r="L69" s="965">
        <f t="shared" si="22"/>
        <v>0</v>
      </c>
      <c r="M69" s="965">
        <f t="shared" si="22"/>
        <v>0</v>
      </c>
      <c r="N69" s="965">
        <f t="shared" si="22"/>
        <v>0</v>
      </c>
      <c r="O69" s="966">
        <f t="shared" si="22"/>
        <v>0</v>
      </c>
    </row>
    <row r="70" spans="1:15" ht="19.5" customHeight="1" x14ac:dyDescent="0.2">
      <c r="A70" s="211"/>
      <c r="B70" s="417">
        <f t="shared" ref="B70:G70" si="23">B16</f>
        <v>2019</v>
      </c>
      <c r="C70" s="417">
        <f t="shared" si="23"/>
        <v>2020</v>
      </c>
      <c r="D70" s="417">
        <f t="shared" si="23"/>
        <v>2021</v>
      </c>
      <c r="E70" s="251">
        <f t="shared" si="23"/>
        <v>2022</v>
      </c>
      <c r="F70" s="251">
        <f t="shared" si="23"/>
        <v>2023</v>
      </c>
      <c r="G70" s="251">
        <f t="shared" si="23"/>
        <v>2024</v>
      </c>
      <c r="H70" s="212"/>
      <c r="I70" s="414"/>
      <c r="J70" s="417">
        <f t="shared" ref="J70:O70" si="24">J16</f>
        <v>2019</v>
      </c>
      <c r="K70" s="417">
        <f t="shared" si="24"/>
        <v>2020</v>
      </c>
      <c r="L70" s="417">
        <f t="shared" si="24"/>
        <v>2021</v>
      </c>
      <c r="M70" s="251">
        <f t="shared" si="24"/>
        <v>2022</v>
      </c>
      <c r="N70" s="251">
        <f t="shared" si="24"/>
        <v>2023</v>
      </c>
      <c r="O70" s="251">
        <f t="shared" si="24"/>
        <v>2024</v>
      </c>
    </row>
    <row r="71" spans="1:15" s="10" customFormat="1" ht="12.75" x14ac:dyDescent="0.2">
      <c r="A71" s="418"/>
      <c r="B71" s="411"/>
      <c r="C71" s="411"/>
      <c r="D71" s="411"/>
      <c r="E71" s="412"/>
      <c r="F71" s="412"/>
      <c r="G71" s="413"/>
      <c r="H71" s="212"/>
      <c r="I71" s="410"/>
      <c r="J71" s="411"/>
      <c r="K71" s="411"/>
      <c r="L71" s="411"/>
      <c r="M71" s="412"/>
      <c r="N71" s="412"/>
      <c r="O71" s="413"/>
    </row>
    <row r="72" spans="1:15" ht="12.75" x14ac:dyDescent="0.2">
      <c r="A72" s="415" t="str">
        <f>A18</f>
        <v>SHPENZIME TË PRITSHME</v>
      </c>
      <c r="B72" s="345">
        <f>VLOOKUP(A67,'(C1) Shpenzimet vitet e kaluara'!A$9:O$177,5,FALSE)</f>
        <v>248101</v>
      </c>
      <c r="C72" s="345">
        <f>VLOOKUP(A67,'(C1) Shpenzimet vitet e kaluara'!A$9:O$177,9,FALSE)</f>
        <v>167050</v>
      </c>
      <c r="D72" s="345">
        <f>VLOOKUP(A67,'(C1) Shpenzimet vitet e kaluara'!A$9:O$177,13,FALSE)</f>
        <v>432980</v>
      </c>
      <c r="E72" s="416">
        <v>201495</v>
      </c>
      <c r="F72" s="416">
        <v>240606</v>
      </c>
      <c r="G72" s="416">
        <v>198187</v>
      </c>
      <c r="H72" s="131"/>
      <c r="I72" s="938" t="str">
        <f>I18</f>
        <v>VLERËSIM I ARDHURAVE NGA TARIFAT</v>
      </c>
      <c r="J72" s="939"/>
      <c r="K72" s="939"/>
      <c r="L72" s="939"/>
      <c r="M72" s="939"/>
      <c r="N72" s="939"/>
      <c r="O72" s="940"/>
    </row>
    <row r="73" spans="1:15" ht="12.75" x14ac:dyDescent="0.2">
      <c r="A73" s="125"/>
      <c r="B73" s="210"/>
      <c r="C73" s="126"/>
      <c r="D73" s="126"/>
      <c r="E73" s="10"/>
      <c r="F73" s="10"/>
      <c r="G73" s="133"/>
      <c r="H73" s="10"/>
      <c r="I73" s="137" t="str">
        <f>I19</f>
        <v>VLERËSIM I ARDHURAVE NGA TARIFAT</v>
      </c>
      <c r="J73" s="35">
        <f>VLOOKUP($A67,'(C1) Shpenzimet vitet e kaluara'!$A$9:$O$177,6,FALSE)</f>
        <v>5119</v>
      </c>
      <c r="K73" s="35">
        <f>VLOOKUP($A67,'(C1) Shpenzimet vitet e kaluara'!$A$9:$O$177,10,FALSE)</f>
        <v>3861</v>
      </c>
      <c r="L73" s="35">
        <f>VLOOKUP($A67,'(C1) Shpenzimet vitet e kaluara'!$A$9:$O$177,14,FALSE)</f>
        <v>11954</v>
      </c>
      <c r="M73" s="37">
        <v>10060</v>
      </c>
      <c r="N73" s="37">
        <v>10060</v>
      </c>
      <c r="O73" s="37">
        <v>10060</v>
      </c>
    </row>
    <row r="74" spans="1:15" ht="12.75" x14ac:dyDescent="0.2">
      <c r="A74" s="944" t="str">
        <f t="shared" ref="A74:G75" si="25">A20</f>
        <v>SHPENZIME TË PRITSHME</v>
      </c>
      <c r="B74" s="945">
        <f t="shared" si="25"/>
        <v>0</v>
      </c>
      <c r="C74" s="945">
        <f t="shared" si="25"/>
        <v>0</v>
      </c>
      <c r="D74" s="945">
        <f t="shared" si="25"/>
        <v>0</v>
      </c>
      <c r="E74" s="945">
        <f t="shared" si="25"/>
        <v>0</v>
      </c>
      <c r="F74" s="945">
        <f t="shared" si="25"/>
        <v>0</v>
      </c>
      <c r="G74" s="946">
        <f t="shared" si="25"/>
        <v>0</v>
      </c>
      <c r="H74" s="10"/>
    </row>
    <row r="75" spans="1:15" ht="12.75" x14ac:dyDescent="0.2">
      <c r="A75" s="938" t="str">
        <f t="shared" si="25"/>
        <v>KOSTO DIREKTE PËR PROJEKTET DHE SHPENZIMET KAPITALE</v>
      </c>
      <c r="B75" s="939">
        <f t="shared" si="25"/>
        <v>0</v>
      </c>
      <c r="C75" s="939">
        <f t="shared" si="25"/>
        <v>0</v>
      </c>
      <c r="D75" s="939">
        <f t="shared" si="25"/>
        <v>0</v>
      </c>
      <c r="E75" s="939">
        <f t="shared" si="25"/>
        <v>0</v>
      </c>
      <c r="F75" s="939">
        <f t="shared" si="25"/>
        <v>0</v>
      </c>
      <c r="G75" s="940">
        <f t="shared" si="25"/>
        <v>0</v>
      </c>
      <c r="H75" s="31"/>
      <c r="I75" s="938" t="str">
        <f t="shared" ref="I75:I80" si="26">I22</f>
        <v>VLERËSIMI I TË ARDHURAVE ME DESTINACION</v>
      </c>
      <c r="J75" s="939"/>
      <c r="K75" s="939"/>
      <c r="L75" s="939"/>
      <c r="M75" s="939"/>
      <c r="N75" s="939"/>
      <c r="O75" s="940"/>
    </row>
    <row r="76" spans="1:15" ht="12.75" x14ac:dyDescent="0.2">
      <c r="A76" s="124" t="str">
        <f t="shared" ref="A76:D98" si="27">A22</f>
        <v>Pagat</v>
      </c>
      <c r="B76" s="941">
        <f t="shared" si="27"/>
        <v>600</v>
      </c>
      <c r="C76" s="942">
        <f t="shared" si="27"/>
        <v>0</v>
      </c>
      <c r="D76" s="943">
        <f t="shared" si="27"/>
        <v>0</v>
      </c>
      <c r="E76" s="129"/>
      <c r="F76" s="129"/>
      <c r="G76" s="129"/>
      <c r="H76" s="31"/>
      <c r="I76" s="390" t="str">
        <f t="shared" si="26"/>
        <v>Transferta e kushtëzuar</v>
      </c>
      <c r="J76" s="387"/>
      <c r="K76" s="389"/>
      <c r="L76" s="388"/>
      <c r="M76" s="128">
        <v>0</v>
      </c>
      <c r="N76" s="128">
        <v>0</v>
      </c>
      <c r="O76" s="132">
        <v>0</v>
      </c>
    </row>
    <row r="77" spans="1:15" ht="12.75" x14ac:dyDescent="0.2">
      <c r="A77" s="124" t="str">
        <f t="shared" si="27"/>
        <v>Sigurimet Shoqërore</v>
      </c>
      <c r="B77" s="941">
        <f t="shared" si="27"/>
        <v>601</v>
      </c>
      <c r="C77" s="942">
        <f t="shared" si="27"/>
        <v>0</v>
      </c>
      <c r="D77" s="943">
        <f t="shared" si="27"/>
        <v>0</v>
      </c>
      <c r="E77" s="129"/>
      <c r="F77" s="129"/>
      <c r="G77" s="129"/>
      <c r="H77" s="31"/>
      <c r="I77" s="390" t="str">
        <f t="shared" si="26"/>
        <v>Trasferta Specifike</v>
      </c>
      <c r="J77" s="387"/>
      <c r="K77" s="389"/>
      <c r="L77" s="388"/>
      <c r="M77" s="128">
        <v>129581</v>
      </c>
      <c r="N77" s="128">
        <v>131082</v>
      </c>
      <c r="O77" s="132">
        <v>133400</v>
      </c>
    </row>
    <row r="78" spans="1:15" ht="12.75" x14ac:dyDescent="0.2">
      <c r="A78" s="124" t="str">
        <f t="shared" si="27"/>
        <v>Mallra dhe shërbime</v>
      </c>
      <c r="B78" s="941">
        <f t="shared" si="27"/>
        <v>602</v>
      </c>
      <c r="C78" s="942">
        <f t="shared" si="27"/>
        <v>0</v>
      </c>
      <c r="D78" s="943">
        <f t="shared" si="27"/>
        <v>0</v>
      </c>
      <c r="E78" s="129"/>
      <c r="F78" s="129"/>
      <c r="G78" s="129"/>
      <c r="H78" s="53"/>
      <c r="I78" s="390" t="str">
        <f t="shared" si="26"/>
        <v>Trashëgimi me destinacion</v>
      </c>
      <c r="J78" s="387"/>
      <c r="K78" s="389"/>
      <c r="L78" s="388"/>
      <c r="M78" s="302">
        <f>VLOOKUP($A67,'(C4) Trashëgimi me destinacion'!$A$8:$F$168,4,FALSE)</f>
        <v>0</v>
      </c>
      <c r="N78" s="548">
        <f>VLOOKUP($A67,'(C4) Trashëgimi me destinacion'!$A$8:$F$168,5,FALSE)</f>
        <v>0</v>
      </c>
      <c r="O78" s="548">
        <f>VLOOKUP($A67,'(C4) Trashëgimi me destinacion'!$A$8:$F$168,6,FALSE)</f>
        <v>0</v>
      </c>
    </row>
    <row r="79" spans="1:15" ht="12.75" x14ac:dyDescent="0.2">
      <c r="A79" s="124" t="str">
        <f t="shared" si="27"/>
        <v>Subvencione</v>
      </c>
      <c r="B79" s="941">
        <f t="shared" si="27"/>
        <v>603</v>
      </c>
      <c r="C79" s="942">
        <f t="shared" si="27"/>
        <v>0</v>
      </c>
      <c r="D79" s="943">
        <f t="shared" si="27"/>
        <v>0</v>
      </c>
      <c r="E79" s="129"/>
      <c r="F79" s="129"/>
      <c r="G79" s="129"/>
      <c r="H79" s="8"/>
      <c r="I79" s="390" t="str">
        <f t="shared" si="26"/>
        <v>Burime të tjera (përfshirë gjobat)</v>
      </c>
      <c r="J79" s="387"/>
      <c r="K79" s="389"/>
      <c r="L79" s="388"/>
      <c r="M79" s="128"/>
      <c r="N79" s="128"/>
      <c r="O79" s="132"/>
    </row>
    <row r="80" spans="1:15" ht="12.75" x14ac:dyDescent="0.2">
      <c r="A80" s="124" t="str">
        <f t="shared" si="27"/>
        <v>Të tjera transferta korrente të brendshme</v>
      </c>
      <c r="B80" s="941">
        <f t="shared" si="27"/>
        <v>604</v>
      </c>
      <c r="C80" s="942">
        <f t="shared" si="27"/>
        <v>0</v>
      </c>
      <c r="D80" s="943">
        <f t="shared" si="27"/>
        <v>0</v>
      </c>
      <c r="E80" s="129"/>
      <c r="F80" s="129"/>
      <c r="G80" s="129"/>
      <c r="H80" s="53"/>
      <c r="I80" s="409" t="str">
        <f t="shared" si="26"/>
        <v>VLERËSIMI I TË ARDHURAVE ME DESTINACION</v>
      </c>
      <c r="J80" s="35">
        <f>VLOOKUP($A67,'(C1) Shpenzimet vitet e kaluara'!$A$9:$O$177,7,FALSE)</f>
        <v>144223</v>
      </c>
      <c r="K80" s="35">
        <f>VLOOKUP($A67,'(C1) Shpenzimet vitet e kaluara'!$A$9:$O$177,11,FALSE)</f>
        <v>115019</v>
      </c>
      <c r="L80" s="35">
        <f>VLOOKUP($A67,'(C1) Shpenzimet vitet e kaluara'!$A$9:$O$177,15,FALSE)</f>
        <v>351016</v>
      </c>
      <c r="M80" s="129">
        <f>SUM(M76:M79)</f>
        <v>129581</v>
      </c>
      <c r="N80" s="129">
        <f t="shared" ref="N80:O80" si="28">SUM(N76:N79)</f>
        <v>131082</v>
      </c>
      <c r="O80" s="129">
        <f t="shared" si="28"/>
        <v>133400</v>
      </c>
    </row>
    <row r="81" spans="1:15" ht="12.75" x14ac:dyDescent="0.2">
      <c r="A81" s="124" t="str">
        <f t="shared" si="27"/>
        <v>Transferta korrente të huaja</v>
      </c>
      <c r="B81" s="941">
        <f t="shared" si="27"/>
        <v>605</v>
      </c>
      <c r="C81" s="942">
        <f t="shared" si="27"/>
        <v>0</v>
      </c>
      <c r="D81" s="943">
        <f t="shared" si="27"/>
        <v>0</v>
      </c>
      <c r="E81" s="129"/>
      <c r="F81" s="129"/>
      <c r="G81" s="129"/>
      <c r="H81" s="53"/>
    </row>
    <row r="82" spans="1:15" ht="12.75" x14ac:dyDescent="0.2">
      <c r="A82" s="124" t="str">
        <f t="shared" si="27"/>
        <v>Transferta për Buxhetet Familiare dhe Individët</v>
      </c>
      <c r="B82" s="941">
        <f t="shared" si="27"/>
        <v>606</v>
      </c>
      <c r="C82" s="942">
        <f t="shared" si="27"/>
        <v>0</v>
      </c>
      <c r="D82" s="943">
        <f t="shared" si="27"/>
        <v>0</v>
      </c>
      <c r="E82" s="129"/>
      <c r="F82" s="129"/>
      <c r="G82" s="129"/>
      <c r="H82" s="53"/>
      <c r="I82" s="137" t="str">
        <f>I29</f>
        <v xml:space="preserve">TË ARDHURAT E PRITSHME </v>
      </c>
      <c r="J82" s="34">
        <f>J73+J80</f>
        <v>149342</v>
      </c>
      <c r="K82" s="34">
        <f>K73+K80</f>
        <v>118880</v>
      </c>
      <c r="L82" s="34">
        <f>L73+L80</f>
        <v>362970</v>
      </c>
      <c r="M82" s="129">
        <f>M80+M73</f>
        <v>139641</v>
      </c>
      <c r="N82" s="129">
        <f>N80+N73</f>
        <v>141142</v>
      </c>
      <c r="O82" s="129">
        <f>O80+O73</f>
        <v>143460</v>
      </c>
    </row>
    <row r="83" spans="1:15" ht="12.75" x14ac:dyDescent="0.2">
      <c r="A83" s="124" t="str">
        <f t="shared" si="27"/>
        <v>Shpenzimet kapitale</v>
      </c>
      <c r="B83" s="941" t="str">
        <f t="shared" si="27"/>
        <v>230 / 231</v>
      </c>
      <c r="C83" s="942">
        <f t="shared" si="27"/>
        <v>0</v>
      </c>
      <c r="D83" s="943">
        <f t="shared" si="27"/>
        <v>0</v>
      </c>
      <c r="E83" s="37">
        <v>5669</v>
      </c>
      <c r="F83" s="37">
        <v>43155</v>
      </c>
      <c r="G83" s="37">
        <v>0</v>
      </c>
      <c r="H83" s="53"/>
    </row>
    <row r="84" spans="1:15" ht="12.75" x14ac:dyDescent="0.2">
      <c r="A84" s="124" t="str">
        <f t="shared" si="27"/>
        <v>Rezerva</v>
      </c>
      <c r="B84" s="941">
        <f t="shared" si="27"/>
        <v>609</v>
      </c>
      <c r="C84" s="942">
        <f t="shared" si="27"/>
        <v>0</v>
      </c>
      <c r="D84" s="943">
        <f t="shared" si="27"/>
        <v>0</v>
      </c>
      <c r="E84" s="129"/>
      <c r="F84" s="129"/>
      <c r="G84" s="129"/>
      <c r="H84" s="53"/>
    </row>
    <row r="85" spans="1:15" ht="12.75" x14ac:dyDescent="0.2">
      <c r="A85" s="124" t="str">
        <f t="shared" si="27"/>
        <v>Interesa per kredi direkte ose bono</v>
      </c>
      <c r="B85" s="941">
        <f t="shared" si="27"/>
        <v>650</v>
      </c>
      <c r="C85" s="942">
        <f t="shared" si="27"/>
        <v>0</v>
      </c>
      <c r="D85" s="943">
        <f t="shared" si="27"/>
        <v>0</v>
      </c>
      <c r="E85" s="129"/>
      <c r="F85" s="129"/>
      <c r="G85" s="129"/>
      <c r="H85" s="53"/>
    </row>
    <row r="86" spans="1:15" ht="12.75" x14ac:dyDescent="0.2">
      <c r="A86" s="124" t="str">
        <f t="shared" si="27"/>
        <v>Të tjera</v>
      </c>
      <c r="B86" s="941" t="str">
        <f t="shared" si="27"/>
        <v>69 / ?</v>
      </c>
      <c r="C86" s="942">
        <f t="shared" si="27"/>
        <v>0</v>
      </c>
      <c r="D86" s="943">
        <f t="shared" si="27"/>
        <v>0</v>
      </c>
      <c r="E86" s="129"/>
      <c r="F86" s="129"/>
      <c r="G86" s="129"/>
      <c r="H86" s="53"/>
      <c r="I86" s="947" t="str">
        <f t="shared" ref="I86:O87" si="29">I32</f>
        <v>SHUMA E KËRKUAR NETO</v>
      </c>
      <c r="J86" s="948">
        <f t="shared" si="29"/>
        <v>0</v>
      </c>
      <c r="K86" s="948">
        <f t="shared" si="29"/>
        <v>0</v>
      </c>
      <c r="L86" s="948">
        <f t="shared" si="29"/>
        <v>0</v>
      </c>
      <c r="M86" s="948">
        <f t="shared" si="29"/>
        <v>0</v>
      </c>
      <c r="N86" s="948">
        <f t="shared" si="29"/>
        <v>0</v>
      </c>
      <c r="O86" s="949">
        <f t="shared" si="29"/>
        <v>0</v>
      </c>
    </row>
    <row r="87" spans="1:15" ht="12" customHeight="1" x14ac:dyDescent="0.2">
      <c r="A87" s="306" t="str">
        <f t="shared" si="27"/>
        <v>KOSTO DIREKTE PËR PROJEKTET DHE SHPENZIMET KAPITALE</v>
      </c>
      <c r="B87" s="941">
        <f t="shared" si="27"/>
        <v>0</v>
      </c>
      <c r="C87" s="942">
        <f t="shared" si="27"/>
        <v>0</v>
      </c>
      <c r="D87" s="943">
        <f t="shared" si="27"/>
        <v>0</v>
      </c>
      <c r="E87" s="129">
        <f>SUM(E76:E86)</f>
        <v>5669</v>
      </c>
      <c r="F87" s="129">
        <f t="shared" ref="F87:G87" si="30">SUM(F76:F86)</f>
        <v>43155</v>
      </c>
      <c r="G87" s="129">
        <f t="shared" si="30"/>
        <v>0</v>
      </c>
      <c r="H87" s="53"/>
      <c r="I87" s="950">
        <f t="shared" si="29"/>
        <v>0</v>
      </c>
      <c r="J87" s="951">
        <f t="shared" si="29"/>
        <v>0</v>
      </c>
      <c r="K87" s="951">
        <f t="shared" si="29"/>
        <v>0</v>
      </c>
      <c r="L87" s="951">
        <f t="shared" si="29"/>
        <v>0</v>
      </c>
      <c r="M87" s="951">
        <f t="shared" si="29"/>
        <v>0</v>
      </c>
      <c r="N87" s="951">
        <f t="shared" si="29"/>
        <v>0</v>
      </c>
      <c r="O87" s="952">
        <f t="shared" si="29"/>
        <v>0</v>
      </c>
    </row>
    <row r="88" spans="1:15" ht="12.75" x14ac:dyDescent="0.2">
      <c r="A88" s="938" t="str">
        <f t="shared" si="27"/>
        <v>SHPENZIME KORRENTE</v>
      </c>
      <c r="B88" s="939">
        <f t="shared" si="27"/>
        <v>0</v>
      </c>
      <c r="C88" s="939">
        <f t="shared" si="27"/>
        <v>0</v>
      </c>
      <c r="D88" s="939">
        <f t="shared" si="27"/>
        <v>0</v>
      </c>
      <c r="E88" s="939">
        <f>E34</f>
        <v>0</v>
      </c>
      <c r="F88" s="939">
        <f>F34</f>
        <v>0</v>
      </c>
      <c r="G88" s="940">
        <f>G34</f>
        <v>0</v>
      </c>
      <c r="H88" s="53"/>
      <c r="I88" s="17" t="str">
        <f>I34</f>
        <v>SHUMA E KËRKUAR NETO</v>
      </c>
      <c r="J88" s="18">
        <f t="shared" ref="J88:O88" si="31">B72-J82</f>
        <v>98759</v>
      </c>
      <c r="K88" s="18">
        <f t="shared" si="31"/>
        <v>48170</v>
      </c>
      <c r="L88" s="18">
        <f t="shared" si="31"/>
        <v>70010</v>
      </c>
      <c r="M88" s="18">
        <f t="shared" si="31"/>
        <v>61854</v>
      </c>
      <c r="N88" s="18">
        <f t="shared" si="31"/>
        <v>99464</v>
      </c>
      <c r="O88" s="18">
        <f t="shared" si="31"/>
        <v>54727</v>
      </c>
    </row>
    <row r="89" spans="1:15" ht="12.75" x14ac:dyDescent="0.2">
      <c r="A89" s="124" t="str">
        <f t="shared" si="27"/>
        <v>Pagat</v>
      </c>
      <c r="B89" s="941">
        <f t="shared" si="27"/>
        <v>600</v>
      </c>
      <c r="C89" s="942">
        <f t="shared" si="27"/>
        <v>0</v>
      </c>
      <c r="D89" s="943">
        <f t="shared" si="27"/>
        <v>0</v>
      </c>
      <c r="E89" s="37">
        <v>125559</v>
      </c>
      <c r="F89" s="37">
        <v>126771</v>
      </c>
      <c r="G89" s="37">
        <v>128707</v>
      </c>
      <c r="H89" s="53"/>
      <c r="I89" s="53"/>
      <c r="J89" s="53"/>
      <c r="K89" s="53"/>
      <c r="L89" s="14"/>
      <c r="M89" s="54"/>
    </row>
    <row r="90" spans="1:15" ht="12.75" x14ac:dyDescent="0.2">
      <c r="A90" s="124" t="str">
        <f t="shared" si="27"/>
        <v>Sigurimet Shoqërore</v>
      </c>
      <c r="B90" s="941">
        <f t="shared" si="27"/>
        <v>601</v>
      </c>
      <c r="C90" s="942">
        <f t="shared" si="27"/>
        <v>0</v>
      </c>
      <c r="D90" s="943">
        <f t="shared" si="27"/>
        <v>0</v>
      </c>
      <c r="E90" s="37">
        <v>20968</v>
      </c>
      <c r="F90" s="37">
        <v>21170</v>
      </c>
      <c r="G90" s="37">
        <v>21493</v>
      </c>
      <c r="H90" s="53"/>
    </row>
    <row r="91" spans="1:15" ht="12.75" x14ac:dyDescent="0.2">
      <c r="A91" s="124" t="str">
        <f t="shared" si="27"/>
        <v>Mallra dhe shërbime</v>
      </c>
      <c r="B91" s="941">
        <f t="shared" si="27"/>
        <v>602</v>
      </c>
      <c r="C91" s="942">
        <f t="shared" si="27"/>
        <v>0</v>
      </c>
      <c r="D91" s="943">
        <f t="shared" si="27"/>
        <v>0</v>
      </c>
      <c r="E91" s="37">
        <v>45533</v>
      </c>
      <c r="F91" s="37">
        <v>45707</v>
      </c>
      <c r="G91" s="37">
        <v>44126</v>
      </c>
      <c r="H91" s="53"/>
      <c r="I91" s="252" t="str">
        <f>I37</f>
        <v>Angazhimet</v>
      </c>
      <c r="J91" s="1002" t="str">
        <f>J37</f>
        <v>Vlera Totale për Aktivitet</v>
      </c>
      <c r="K91" s="1003"/>
      <c r="L91" s="1004"/>
      <c r="M91" s="129">
        <f>VLOOKUP($A67,'(C5) Angazhimet'!$A$8:$F$168,4,FALSE)</f>
        <v>10000</v>
      </c>
      <c r="N91" s="129">
        <f>VLOOKUP($A67,'(C5) Angazhimet'!$A$8:$F$168,5,FALSE)</f>
        <v>10000</v>
      </c>
      <c r="O91" s="129">
        <f>VLOOKUP($A67,'(C5) Angazhimet'!$A$8:$F$168,6,FALSE)</f>
        <v>10000</v>
      </c>
    </row>
    <row r="92" spans="1:15" ht="12.75" x14ac:dyDescent="0.2">
      <c r="A92" s="124" t="str">
        <f t="shared" si="27"/>
        <v>Subvencione</v>
      </c>
      <c r="B92" s="941">
        <f t="shared" si="27"/>
        <v>603</v>
      </c>
      <c r="C92" s="942">
        <f t="shared" si="27"/>
        <v>0</v>
      </c>
      <c r="D92" s="943">
        <f t="shared" si="27"/>
        <v>0</v>
      </c>
      <c r="E92" s="37"/>
      <c r="F92" s="37"/>
      <c r="G92" s="37"/>
      <c r="H92" s="53"/>
      <c r="I92" s="318" t="str">
        <f>I38</f>
        <v>Qëllime</v>
      </c>
      <c r="J92" s="1002" t="str">
        <f>J38</f>
        <v>Shpenzimet kapitale</v>
      </c>
      <c r="K92" s="1003"/>
      <c r="L92" s="1004"/>
      <c r="M92" s="128"/>
      <c r="N92" s="128"/>
      <c r="O92" s="132"/>
    </row>
    <row r="93" spans="1:15" ht="12.75" x14ac:dyDescent="0.2">
      <c r="A93" s="124" t="str">
        <f t="shared" si="27"/>
        <v>Të tjera transferta korrente të brendshme</v>
      </c>
      <c r="B93" s="941">
        <f t="shared" si="27"/>
        <v>604</v>
      </c>
      <c r="C93" s="942">
        <f t="shared" si="27"/>
        <v>0</v>
      </c>
      <c r="D93" s="943">
        <f t="shared" si="27"/>
        <v>0</v>
      </c>
      <c r="E93" s="37"/>
      <c r="F93" s="37"/>
      <c r="G93" s="37"/>
      <c r="H93" s="53"/>
      <c r="I93" s="315"/>
      <c r="J93" s="1002" t="str">
        <f>J39</f>
        <v>Mallra dhe shërbime</v>
      </c>
      <c r="K93" s="1003"/>
      <c r="L93" s="1004"/>
      <c r="M93" s="128">
        <v>10000</v>
      </c>
      <c r="N93" s="128">
        <v>10000</v>
      </c>
      <c r="O93" s="132">
        <v>10000</v>
      </c>
    </row>
    <row r="94" spans="1:15" ht="12.75" x14ac:dyDescent="0.2">
      <c r="A94" s="124" t="str">
        <f t="shared" si="27"/>
        <v>Transferta korrente të huaja</v>
      </c>
      <c r="B94" s="941">
        <f t="shared" si="27"/>
        <v>605</v>
      </c>
      <c r="C94" s="942">
        <f t="shared" si="27"/>
        <v>0</v>
      </c>
      <c r="D94" s="943">
        <f t="shared" si="27"/>
        <v>0</v>
      </c>
      <c r="E94" s="37"/>
      <c r="F94" s="37"/>
      <c r="G94" s="37"/>
      <c r="H94" s="53"/>
      <c r="I94" s="315"/>
      <c r="J94" s="1002" t="str">
        <f>J40</f>
        <v>Qëllime të mëtejshme</v>
      </c>
      <c r="K94" s="1003"/>
      <c r="L94" s="1004"/>
      <c r="M94" s="128"/>
      <c r="N94" s="128"/>
      <c r="O94" s="132"/>
    </row>
    <row r="95" spans="1:15" ht="12.75" x14ac:dyDescent="0.2">
      <c r="A95" s="124" t="str">
        <f t="shared" si="27"/>
        <v>Transferta për Buxhetet Familiare dhe Individët</v>
      </c>
      <c r="B95" s="941">
        <f t="shared" si="27"/>
        <v>606</v>
      </c>
      <c r="C95" s="942">
        <f t="shared" si="27"/>
        <v>0</v>
      </c>
      <c r="D95" s="943">
        <f t="shared" si="27"/>
        <v>0</v>
      </c>
      <c r="E95" s="37">
        <v>3766</v>
      </c>
      <c r="F95" s="37">
        <v>3803</v>
      </c>
      <c r="G95" s="37">
        <v>3861</v>
      </c>
      <c r="H95" s="53"/>
      <c r="I95" s="315"/>
      <c r="J95" s="998"/>
      <c r="K95" s="998"/>
      <c r="L95" s="998"/>
      <c r="M95" s="344" t="str">
        <f>IF(SUM(M92:M94)=M91,"OK","STOP")</f>
        <v>OK</v>
      </c>
      <c r="N95" s="344" t="str">
        <f>IF(SUM(N92:N94)=N91,"OK","STOP")</f>
        <v>OK</v>
      </c>
      <c r="O95" s="344" t="str">
        <f>IF(SUM(O92:O94)=O91,"OK","STOP")</f>
        <v>OK</v>
      </c>
    </row>
    <row r="96" spans="1:15" ht="12.75" x14ac:dyDescent="0.2">
      <c r="A96" s="648" t="str">
        <f t="shared" si="27"/>
        <v>Shpenzimet kapitale</v>
      </c>
      <c r="B96" s="968" t="str">
        <f t="shared" si="27"/>
        <v>230 / 231</v>
      </c>
      <c r="C96" s="969">
        <f t="shared" si="27"/>
        <v>0</v>
      </c>
      <c r="D96" s="970">
        <f t="shared" si="27"/>
        <v>0</v>
      </c>
      <c r="E96" s="129"/>
      <c r="F96" s="129"/>
      <c r="G96" s="129"/>
      <c r="H96" s="53"/>
      <c r="I96" s="421" t="str">
        <f>I43</f>
        <v>Shpjegimet teknike</v>
      </c>
      <c r="J96" s="10"/>
      <c r="K96" s="10"/>
      <c r="L96" s="10"/>
      <c r="M96" s="10"/>
      <c r="N96" s="10"/>
      <c r="O96" s="10"/>
    </row>
    <row r="97" spans="1:15" ht="12.75" x14ac:dyDescent="0.2">
      <c r="A97" s="124" t="str">
        <f t="shared" si="27"/>
        <v>Rezerva</v>
      </c>
      <c r="B97" s="941">
        <f t="shared" si="27"/>
        <v>609</v>
      </c>
      <c r="C97" s="942">
        <f t="shared" si="27"/>
        <v>0</v>
      </c>
      <c r="D97" s="943">
        <f t="shared" si="27"/>
        <v>0</v>
      </c>
      <c r="E97" s="37"/>
      <c r="F97" s="37"/>
      <c r="G97" s="37"/>
      <c r="H97" s="53"/>
      <c r="I97" s="419">
        <f>M70</f>
        <v>2022</v>
      </c>
      <c r="J97" s="983"/>
      <c r="K97" s="984"/>
      <c r="L97" s="984"/>
      <c r="M97" s="984"/>
      <c r="N97" s="984"/>
      <c r="O97" s="985"/>
    </row>
    <row r="98" spans="1:15" ht="12.75" x14ac:dyDescent="0.2">
      <c r="A98" s="124" t="str">
        <f t="shared" si="27"/>
        <v>Interesa per kredi direkte ose bono</v>
      </c>
      <c r="B98" s="971">
        <f t="shared" si="27"/>
        <v>650</v>
      </c>
      <c r="C98" s="972">
        <f t="shared" si="27"/>
        <v>0</v>
      </c>
      <c r="D98" s="973">
        <f t="shared" si="27"/>
        <v>0</v>
      </c>
      <c r="E98" s="37"/>
      <c r="F98" s="37"/>
      <c r="G98" s="37"/>
      <c r="H98" s="53"/>
      <c r="I98" s="420"/>
      <c r="J98" s="986"/>
      <c r="K98" s="987"/>
      <c r="L98" s="987"/>
      <c r="M98" s="987"/>
      <c r="N98" s="987"/>
      <c r="O98" s="988"/>
    </row>
    <row r="99" spans="1:15" ht="12.75" x14ac:dyDescent="0.2">
      <c r="A99" s="252" t="str">
        <f>A45</f>
        <v>Të tjera</v>
      </c>
      <c r="B99" s="941" t="str">
        <f>B45</f>
        <v>69 / ?</v>
      </c>
      <c r="C99" s="942">
        <f>C45</f>
        <v>0</v>
      </c>
      <c r="D99" s="439" t="str">
        <f>IF(OR(E99&lt;0,F99&lt;0,G99&lt;0),"STOP","OK!")</f>
        <v>OK!</v>
      </c>
      <c r="E99" s="130">
        <f>-E87+E72-(SUM(E89:E98))</f>
        <v>0</v>
      </c>
      <c r="F99" s="308">
        <f t="shared" ref="F99:G99" si="32">-F87+F72-(SUM(F89:F98))</f>
        <v>0</v>
      </c>
      <c r="G99" s="308">
        <f t="shared" si="32"/>
        <v>0</v>
      </c>
      <c r="H99" s="53"/>
      <c r="I99" s="419">
        <f>N70</f>
        <v>2023</v>
      </c>
      <c r="J99" s="983"/>
      <c r="K99" s="984"/>
      <c r="L99" s="984"/>
      <c r="M99" s="984"/>
      <c r="N99" s="984"/>
      <c r="O99" s="985"/>
    </row>
    <row r="100" spans="1:15" ht="12.75" x14ac:dyDescent="0.2">
      <c r="A100" s="124" t="str">
        <f>A46</f>
        <v>SHPENZIME KORRENTE</v>
      </c>
      <c r="B100" s="974"/>
      <c r="C100" s="975"/>
      <c r="D100" s="976"/>
      <c r="E100" s="129">
        <f>SUM(E89:E99)</f>
        <v>195826</v>
      </c>
      <c r="F100" s="129">
        <f t="shared" ref="F100:G100" si="33">SUM(F89:F99)</f>
        <v>197451</v>
      </c>
      <c r="G100" s="129">
        <f t="shared" si="33"/>
        <v>198187</v>
      </c>
      <c r="H100" s="53"/>
      <c r="I100" s="420"/>
      <c r="J100" s="989"/>
      <c r="K100" s="990"/>
      <c r="L100" s="990"/>
      <c r="M100" s="990"/>
      <c r="N100" s="990"/>
      <c r="O100" s="991"/>
    </row>
    <row r="101" spans="1:15" ht="12.75" x14ac:dyDescent="0.2">
      <c r="A101" s="125"/>
      <c r="B101" s="210"/>
      <c r="C101" s="126"/>
      <c r="D101" s="126"/>
      <c r="E101" s="10"/>
      <c r="F101" s="10"/>
      <c r="G101" s="133"/>
      <c r="H101" s="53"/>
      <c r="I101" s="419">
        <f>O70</f>
        <v>2024</v>
      </c>
      <c r="J101" s="983"/>
      <c r="K101" s="984"/>
      <c r="L101" s="984"/>
      <c r="M101" s="984"/>
      <c r="N101" s="984"/>
      <c r="O101" s="985"/>
    </row>
    <row r="102" spans="1:15" ht="12.75" x14ac:dyDescent="0.2">
      <c r="A102" s="137" t="str">
        <f>A48</f>
        <v>SHPENZIME TË PRITSHME</v>
      </c>
      <c r="B102" s="34">
        <f>B72</f>
        <v>248101</v>
      </c>
      <c r="C102" s="34">
        <f t="shared" ref="C102:D102" si="34">C72</f>
        <v>167050</v>
      </c>
      <c r="D102" s="34">
        <f t="shared" si="34"/>
        <v>432980</v>
      </c>
      <c r="E102" s="129">
        <f>E87+E100</f>
        <v>201495</v>
      </c>
      <c r="F102" s="129">
        <f>F87+F100</f>
        <v>240606</v>
      </c>
      <c r="G102" s="129">
        <f t="shared" ref="G102" si="35">G87+G100</f>
        <v>198187</v>
      </c>
      <c r="H102" s="53"/>
      <c r="I102" s="420"/>
      <c r="J102" s="989"/>
      <c r="K102" s="990"/>
      <c r="L102" s="990"/>
      <c r="M102" s="990"/>
      <c r="N102" s="990"/>
      <c r="O102" s="991"/>
    </row>
    <row r="105" spans="1:15" ht="17.25" hidden="1" customHeight="1" x14ac:dyDescent="0.2">
      <c r="A105" s="213" t="str">
        <f t="shared" ref="A105:O105" si="36">A66</f>
        <v>Nënfunksioni 21</v>
      </c>
      <c r="B105" s="937" t="str">
        <f t="shared" si="36"/>
        <v>091 Arsimi bazë dhe parashkollor</v>
      </c>
      <c r="C105" s="937">
        <f t="shared" si="36"/>
        <v>0</v>
      </c>
      <c r="D105" s="937">
        <f t="shared" si="36"/>
        <v>0</v>
      </c>
      <c r="E105" s="937">
        <f t="shared" si="36"/>
        <v>0</v>
      </c>
      <c r="F105" s="937">
        <f t="shared" si="36"/>
        <v>0</v>
      </c>
      <c r="G105" s="937">
        <f t="shared" si="36"/>
        <v>0</v>
      </c>
      <c r="H105" s="937">
        <f t="shared" si="36"/>
        <v>0</v>
      </c>
      <c r="I105" s="937">
        <f t="shared" si="36"/>
        <v>0</v>
      </c>
      <c r="J105" s="937">
        <f t="shared" si="36"/>
        <v>0</v>
      </c>
      <c r="K105" s="937">
        <f t="shared" si="36"/>
        <v>0</v>
      </c>
      <c r="L105" s="937">
        <f t="shared" si="36"/>
        <v>0</v>
      </c>
      <c r="M105" s="937">
        <f t="shared" si="36"/>
        <v>0</v>
      </c>
      <c r="N105" s="937">
        <f t="shared" si="36"/>
        <v>0</v>
      </c>
      <c r="O105" s="937">
        <f t="shared" si="36"/>
        <v>0</v>
      </c>
    </row>
    <row r="106" spans="1:15" ht="17.25" hidden="1" customHeight="1" x14ac:dyDescent="0.2">
      <c r="A106" s="276" t="str">
        <f>A7</f>
        <v>Programi 21b</v>
      </c>
      <c r="B106" s="937" t="str">
        <f>C7</f>
        <v>Mësuesit e kopshteve dhe pagat e stafit mbështetës</v>
      </c>
      <c r="C106" s="937" t="e">
        <f>#REF!</f>
        <v>#REF!</v>
      </c>
      <c r="D106" s="937" t="e">
        <f>#REF!</f>
        <v>#REF!</v>
      </c>
      <c r="E106" s="937" t="e">
        <f>#REF!</f>
        <v>#REF!</v>
      </c>
      <c r="F106" s="937" t="e">
        <f>#REF!</f>
        <v>#REF!</v>
      </c>
      <c r="G106" s="937" t="e">
        <f>#REF!</f>
        <v>#REF!</v>
      </c>
      <c r="H106" s="937" t="e">
        <f>#REF!</f>
        <v>#REF!</v>
      </c>
      <c r="I106" s="937" t="e">
        <f>#REF!</f>
        <v>#REF!</v>
      </c>
      <c r="J106" s="937" t="e">
        <f>#REF!</f>
        <v>#REF!</v>
      </c>
      <c r="K106" s="937" t="e">
        <f>#REF!</f>
        <v>#REF!</v>
      </c>
      <c r="L106" s="937" t="e">
        <f>#REF!</f>
        <v>#REF!</v>
      </c>
      <c r="M106" s="937" t="e">
        <f>#REF!</f>
        <v>#REF!</v>
      </c>
      <c r="N106" s="937" t="e">
        <f>#REF!</f>
        <v>#REF!</v>
      </c>
      <c r="O106" s="937" t="e">
        <f>#REF!</f>
        <v>#REF!</v>
      </c>
    </row>
    <row r="107" spans="1:15" ht="17.25" hidden="1" customHeight="1" x14ac:dyDescent="0.2">
      <c r="A107" s="646" t="str">
        <f>'(B3) Struktura Funksionale'!B110</f>
        <v>09122</v>
      </c>
      <c r="B107" s="568"/>
      <c r="C107" s="568"/>
      <c r="D107" s="568"/>
      <c r="E107" s="568"/>
      <c r="F107" s="568"/>
      <c r="G107" s="569"/>
      <c r="H107" s="570"/>
      <c r="I107" s="571"/>
      <c r="J107" s="568"/>
      <c r="K107" s="568"/>
      <c r="L107" s="568"/>
      <c r="M107" s="568"/>
      <c r="N107" s="568"/>
      <c r="O107" s="569"/>
    </row>
    <row r="108" spans="1:15" ht="24.75" hidden="1" customHeight="1" x14ac:dyDescent="0.2">
      <c r="A108" s="933" t="str">
        <f t="shared" ref="A108:G108" si="37">A69</f>
        <v>SHPENZIME TË PRITSHME</v>
      </c>
      <c r="B108" s="934">
        <f t="shared" si="37"/>
        <v>0</v>
      </c>
      <c r="C108" s="934">
        <f t="shared" si="37"/>
        <v>0</v>
      </c>
      <c r="D108" s="934">
        <f t="shared" si="37"/>
        <v>0</v>
      </c>
      <c r="E108" s="934">
        <f t="shared" si="37"/>
        <v>0</v>
      </c>
      <c r="F108" s="934">
        <f t="shared" si="37"/>
        <v>0</v>
      </c>
      <c r="G108" s="954">
        <f t="shared" si="37"/>
        <v>0</v>
      </c>
      <c r="H108" s="131"/>
      <c r="I108" s="955" t="str">
        <f t="shared" ref="I108:O108" si="38">I69</f>
        <v xml:space="preserve">TË ARDHURAT E PRITSHME </v>
      </c>
      <c r="J108" s="934">
        <f t="shared" si="38"/>
        <v>0</v>
      </c>
      <c r="K108" s="934">
        <f t="shared" si="38"/>
        <v>0</v>
      </c>
      <c r="L108" s="934">
        <f t="shared" si="38"/>
        <v>0</v>
      </c>
      <c r="M108" s="934">
        <f t="shared" si="38"/>
        <v>0</v>
      </c>
      <c r="N108" s="934">
        <f t="shared" si="38"/>
        <v>0</v>
      </c>
      <c r="O108" s="954">
        <f t="shared" si="38"/>
        <v>0</v>
      </c>
    </row>
    <row r="109" spans="1:15" ht="21" hidden="1" customHeight="1" x14ac:dyDescent="0.2">
      <c r="A109" s="211"/>
      <c r="B109" s="417">
        <f t="shared" ref="B109:G109" si="39">B70</f>
        <v>2019</v>
      </c>
      <c r="C109" s="417">
        <f t="shared" si="39"/>
        <v>2020</v>
      </c>
      <c r="D109" s="417">
        <f t="shared" si="39"/>
        <v>2021</v>
      </c>
      <c r="E109" s="251">
        <f t="shared" si="39"/>
        <v>2022</v>
      </c>
      <c r="F109" s="251">
        <f t="shared" si="39"/>
        <v>2023</v>
      </c>
      <c r="G109" s="251">
        <f t="shared" si="39"/>
        <v>2024</v>
      </c>
      <c r="H109" s="212"/>
      <c r="I109" s="414"/>
      <c r="J109" s="417">
        <f t="shared" ref="J109:O109" si="40">J70</f>
        <v>2019</v>
      </c>
      <c r="K109" s="417">
        <f t="shared" si="40"/>
        <v>2020</v>
      </c>
      <c r="L109" s="417">
        <f t="shared" si="40"/>
        <v>2021</v>
      </c>
      <c r="M109" s="251">
        <f t="shared" si="40"/>
        <v>2022</v>
      </c>
      <c r="N109" s="251">
        <f t="shared" si="40"/>
        <v>2023</v>
      </c>
      <c r="O109" s="251">
        <f t="shared" si="40"/>
        <v>2024</v>
      </c>
    </row>
    <row r="110" spans="1:15" ht="12.75" hidden="1" x14ac:dyDescent="0.2">
      <c r="A110" s="423"/>
      <c r="B110" s="391"/>
      <c r="C110" s="425"/>
      <c r="D110" s="426"/>
      <c r="E110" s="349"/>
      <c r="F110" s="349"/>
      <c r="G110" s="350"/>
      <c r="H110" s="131"/>
      <c r="I110" s="423"/>
      <c r="J110" s="424"/>
      <c r="K110" s="347"/>
      <c r="L110" s="348"/>
      <c r="M110" s="349"/>
      <c r="N110" s="349"/>
      <c r="O110" s="350"/>
    </row>
    <row r="111" spans="1:15" ht="12.75" hidden="1" x14ac:dyDescent="0.2">
      <c r="A111" s="137" t="str">
        <f>A72</f>
        <v>SHPENZIME TË PRITSHME</v>
      </c>
      <c r="B111" s="34">
        <f>VLOOKUP(A106,'(C1) Shpenzimet vitet e kaluara'!A$9:O$177,5,FALSE)</f>
        <v>0</v>
      </c>
      <c r="C111" s="34">
        <f>VLOOKUP(A106,'(C1) Shpenzimet vitet e kaluara'!A$9:O$177,9,FALSE)</f>
        <v>0</v>
      </c>
      <c r="D111" s="34">
        <f>VLOOKUP(A106,'(C1) Shpenzimet vitet e kaluara'!A$9:O$177,13,FALSE)</f>
        <v>0</v>
      </c>
      <c r="E111" s="37"/>
      <c r="F111" s="37"/>
      <c r="G111" s="37"/>
      <c r="H111" s="131"/>
      <c r="I111" s="384" t="str">
        <f t="shared" ref="I111:O111" si="41">I72</f>
        <v>VLERËSIM I ARDHURAVE NGA TARIFAT</v>
      </c>
      <c r="J111" s="385">
        <f t="shared" si="41"/>
        <v>0</v>
      </c>
      <c r="K111" s="385">
        <f t="shared" si="41"/>
        <v>0</v>
      </c>
      <c r="L111" s="385">
        <f t="shared" si="41"/>
        <v>0</v>
      </c>
      <c r="M111" s="385">
        <f t="shared" si="41"/>
        <v>0</v>
      </c>
      <c r="N111" s="385">
        <f t="shared" si="41"/>
        <v>0</v>
      </c>
      <c r="O111" s="386">
        <f t="shared" si="41"/>
        <v>0</v>
      </c>
    </row>
    <row r="112" spans="1:15" ht="12.75" hidden="1" x14ac:dyDescent="0.2">
      <c r="A112" s="125"/>
      <c r="B112" s="210"/>
      <c r="C112" s="126"/>
      <c r="D112" s="126"/>
      <c r="E112" s="10"/>
      <c r="F112" s="10"/>
      <c r="G112" s="133"/>
      <c r="H112" s="10"/>
      <c r="I112" s="137" t="str">
        <f>I73</f>
        <v>VLERËSIM I ARDHURAVE NGA TARIFAT</v>
      </c>
      <c r="J112" s="35">
        <f>VLOOKUP($A106,'(C1) Shpenzimet vitet e kaluara'!$A$9:$O$177,6,FALSE)</f>
        <v>0</v>
      </c>
      <c r="K112" s="35">
        <f>VLOOKUP($A106,'(C1) Shpenzimet vitet e kaluara'!$A$9:$O$177,10,FALSE)</f>
        <v>0</v>
      </c>
      <c r="L112" s="35">
        <f>VLOOKUP($A106,'(C1) Shpenzimet vitet e kaluara'!$A$9:$O$177,14,FALSE)</f>
        <v>0</v>
      </c>
      <c r="M112" s="37"/>
      <c r="N112" s="37"/>
      <c r="O112" s="37"/>
    </row>
    <row r="113" spans="1:15" ht="12.75" hidden="1" x14ac:dyDescent="0.2">
      <c r="A113" s="944" t="str">
        <f t="shared" ref="A113:G114" si="42">A74</f>
        <v>SHPENZIME TË PRITSHME</v>
      </c>
      <c r="B113" s="945">
        <f t="shared" si="42"/>
        <v>0</v>
      </c>
      <c r="C113" s="945">
        <f t="shared" si="42"/>
        <v>0</v>
      </c>
      <c r="D113" s="945">
        <f t="shared" si="42"/>
        <v>0</v>
      </c>
      <c r="E113" s="945">
        <f t="shared" si="42"/>
        <v>0</v>
      </c>
      <c r="F113" s="945">
        <f t="shared" si="42"/>
        <v>0</v>
      </c>
      <c r="G113" s="946">
        <f t="shared" si="42"/>
        <v>0</v>
      </c>
      <c r="H113" s="10"/>
    </row>
    <row r="114" spans="1:15" ht="12.75" hidden="1" x14ac:dyDescent="0.2">
      <c r="A114" s="938" t="str">
        <f t="shared" si="42"/>
        <v>KOSTO DIREKTE PËR PROJEKTET DHE SHPENZIMET KAPITALE</v>
      </c>
      <c r="B114" s="939">
        <f t="shared" si="42"/>
        <v>0</v>
      </c>
      <c r="C114" s="939">
        <f t="shared" si="42"/>
        <v>0</v>
      </c>
      <c r="D114" s="939">
        <f t="shared" si="42"/>
        <v>0</v>
      </c>
      <c r="E114" s="939">
        <f t="shared" si="42"/>
        <v>0</v>
      </c>
      <c r="F114" s="939">
        <f t="shared" si="42"/>
        <v>0</v>
      </c>
      <c r="G114" s="940">
        <f t="shared" si="42"/>
        <v>0</v>
      </c>
      <c r="H114" s="31"/>
      <c r="I114" s="938" t="str">
        <f t="shared" ref="I114:I119" si="43">I75</f>
        <v>VLERËSIMI I TË ARDHURAVE ME DESTINACION</v>
      </c>
      <c r="J114" s="939"/>
      <c r="K114" s="939"/>
      <c r="L114" s="939"/>
      <c r="M114" s="939"/>
      <c r="N114" s="939"/>
      <c r="O114" s="940"/>
    </row>
    <row r="115" spans="1:15" ht="12.75" hidden="1" x14ac:dyDescent="0.2">
      <c r="A115" s="124" t="str">
        <f t="shared" ref="A115:D137" si="44">A76</f>
        <v>Pagat</v>
      </c>
      <c r="B115" s="941">
        <f t="shared" si="44"/>
        <v>600</v>
      </c>
      <c r="C115" s="942">
        <f t="shared" si="44"/>
        <v>0</v>
      </c>
      <c r="D115" s="943">
        <f t="shared" si="44"/>
        <v>0</v>
      </c>
      <c r="E115" s="37"/>
      <c r="F115" s="37"/>
      <c r="G115" s="37"/>
      <c r="H115" s="31"/>
      <c r="I115" s="390" t="str">
        <f t="shared" si="43"/>
        <v>Transferta e kushtëzuar</v>
      </c>
      <c r="J115" s="387"/>
      <c r="K115" s="389"/>
      <c r="L115" s="388"/>
      <c r="M115" s="128"/>
      <c r="N115" s="128"/>
      <c r="O115" s="132"/>
    </row>
    <row r="116" spans="1:15" ht="12.75" hidden="1" x14ac:dyDescent="0.2">
      <c r="A116" s="124" t="str">
        <f t="shared" si="44"/>
        <v>Sigurimet Shoqërore</v>
      </c>
      <c r="B116" s="941">
        <f t="shared" si="44"/>
        <v>601</v>
      </c>
      <c r="C116" s="942">
        <f t="shared" si="44"/>
        <v>0</v>
      </c>
      <c r="D116" s="943">
        <f t="shared" si="44"/>
        <v>0</v>
      </c>
      <c r="E116" s="37"/>
      <c r="F116" s="37"/>
      <c r="G116" s="37"/>
      <c r="H116" s="31"/>
      <c r="I116" s="390" t="str">
        <f t="shared" si="43"/>
        <v>Trasferta Specifike</v>
      </c>
      <c r="J116" s="387"/>
      <c r="K116" s="389"/>
      <c r="L116" s="388"/>
      <c r="M116" s="128"/>
      <c r="N116" s="128"/>
      <c r="O116" s="132"/>
    </row>
    <row r="117" spans="1:15" ht="12.75" hidden="1" x14ac:dyDescent="0.2">
      <c r="A117" s="124" t="str">
        <f t="shared" si="44"/>
        <v>Mallra dhe shërbime</v>
      </c>
      <c r="B117" s="941">
        <f t="shared" si="44"/>
        <v>602</v>
      </c>
      <c r="C117" s="942">
        <f t="shared" si="44"/>
        <v>0</v>
      </c>
      <c r="D117" s="943">
        <f t="shared" si="44"/>
        <v>0</v>
      </c>
      <c r="E117" s="37"/>
      <c r="F117" s="37"/>
      <c r="G117" s="37"/>
      <c r="H117" s="53"/>
      <c r="I117" s="390" t="str">
        <f t="shared" si="43"/>
        <v>Trashëgimi me destinacion</v>
      </c>
      <c r="J117" s="387"/>
      <c r="K117" s="389"/>
      <c r="L117" s="388"/>
      <c r="M117" s="302">
        <f>VLOOKUP($A106,'(C4) Trashëgimi me destinacion'!$A$8:$F$168,4,FALSE)</f>
        <v>0</v>
      </c>
      <c r="N117" s="548">
        <f>VLOOKUP($A106,'(C4) Trashëgimi me destinacion'!$A$8:$F$168,5,FALSE)</f>
        <v>0</v>
      </c>
      <c r="O117" s="548">
        <f>VLOOKUP($A106,'(C4) Trashëgimi me destinacion'!$A$8:$F$168,6,FALSE)</f>
        <v>0</v>
      </c>
    </row>
    <row r="118" spans="1:15" ht="12.75" hidden="1" x14ac:dyDescent="0.2">
      <c r="A118" s="124" t="str">
        <f t="shared" si="44"/>
        <v>Subvencione</v>
      </c>
      <c r="B118" s="941">
        <f t="shared" si="44"/>
        <v>603</v>
      </c>
      <c r="C118" s="942">
        <f t="shared" si="44"/>
        <v>0</v>
      </c>
      <c r="D118" s="943">
        <f t="shared" si="44"/>
        <v>0</v>
      </c>
      <c r="E118" s="37"/>
      <c r="F118" s="37"/>
      <c r="G118" s="37"/>
      <c r="H118" s="8"/>
      <c r="I118" s="390" t="str">
        <f t="shared" si="43"/>
        <v>Burime të tjera (përfshirë gjobat)</v>
      </c>
      <c r="J118" s="387"/>
      <c r="K118" s="389"/>
      <c r="L118" s="388"/>
      <c r="M118" s="128"/>
      <c r="N118" s="128"/>
      <c r="O118" s="132"/>
    </row>
    <row r="119" spans="1:15" ht="12.75" hidden="1" x14ac:dyDescent="0.2">
      <c r="A119" s="124" t="str">
        <f t="shared" si="44"/>
        <v>Të tjera transferta korrente të brendshme</v>
      </c>
      <c r="B119" s="941">
        <f t="shared" si="44"/>
        <v>604</v>
      </c>
      <c r="C119" s="942">
        <f t="shared" si="44"/>
        <v>0</v>
      </c>
      <c r="D119" s="943">
        <f t="shared" si="44"/>
        <v>0</v>
      </c>
      <c r="E119" s="37"/>
      <c r="F119" s="37"/>
      <c r="G119" s="37"/>
      <c r="H119" s="53"/>
      <c r="I119" s="390" t="str">
        <f t="shared" si="43"/>
        <v>VLERËSIMI I TË ARDHURAVE ME DESTINACION</v>
      </c>
      <c r="J119" s="35">
        <f>VLOOKUP($A106,'(C1) Shpenzimet vitet e kaluara'!$A$9:$O$177,7,FALSE)</f>
        <v>0</v>
      </c>
      <c r="K119" s="35">
        <f>VLOOKUP($A106,'(C1) Shpenzimet vitet e kaluara'!$A$9:$O$177,11,FALSE)</f>
        <v>0</v>
      </c>
      <c r="L119" s="35">
        <f>VLOOKUP($A106,'(C1) Shpenzimet vitet e kaluara'!$A$9:$O$177,15,FALSE)</f>
        <v>0</v>
      </c>
      <c r="M119" s="129">
        <f>SUM(M115:M118)</f>
        <v>0</v>
      </c>
      <c r="N119" s="129">
        <f t="shared" ref="N119:O119" si="45">SUM(N115:N118)</f>
        <v>0</v>
      </c>
      <c r="O119" s="129">
        <f t="shared" si="45"/>
        <v>0</v>
      </c>
    </row>
    <row r="120" spans="1:15" ht="12.75" hidden="1" x14ac:dyDescent="0.2">
      <c r="A120" s="124" t="str">
        <f t="shared" si="44"/>
        <v>Transferta korrente të huaja</v>
      </c>
      <c r="B120" s="941">
        <f t="shared" si="44"/>
        <v>605</v>
      </c>
      <c r="C120" s="942">
        <f t="shared" si="44"/>
        <v>0</v>
      </c>
      <c r="D120" s="943">
        <f t="shared" si="44"/>
        <v>0</v>
      </c>
      <c r="E120" s="37"/>
      <c r="F120" s="37"/>
      <c r="G120" s="37"/>
      <c r="H120" s="53"/>
    </row>
    <row r="121" spans="1:15" ht="12.75" hidden="1" x14ac:dyDescent="0.2">
      <c r="A121" s="124" t="str">
        <f t="shared" si="44"/>
        <v>Transferta për Buxhetet Familiare dhe Individët</v>
      </c>
      <c r="B121" s="941">
        <f t="shared" si="44"/>
        <v>606</v>
      </c>
      <c r="C121" s="942">
        <f t="shared" si="44"/>
        <v>0</v>
      </c>
      <c r="D121" s="943">
        <f t="shared" si="44"/>
        <v>0</v>
      </c>
      <c r="E121" s="37"/>
      <c r="F121" s="37"/>
      <c r="G121" s="37"/>
      <c r="H121" s="53"/>
      <c r="I121" s="137" t="str">
        <f>I82</f>
        <v xml:space="preserve">TË ARDHURAT E PRITSHME </v>
      </c>
      <c r="J121" s="34">
        <f>J112+J119</f>
        <v>0</v>
      </c>
      <c r="K121" s="34">
        <f>K112+K119</f>
        <v>0</v>
      </c>
      <c r="L121" s="34">
        <f>L112+L119</f>
        <v>0</v>
      </c>
      <c r="M121" s="129">
        <f>M119+M112</f>
        <v>0</v>
      </c>
      <c r="N121" s="129">
        <f>N119+N112</f>
        <v>0</v>
      </c>
      <c r="O121" s="129">
        <f>O119+O112</f>
        <v>0</v>
      </c>
    </row>
    <row r="122" spans="1:15" ht="12.75" hidden="1" x14ac:dyDescent="0.2">
      <c r="A122" s="124" t="str">
        <f t="shared" si="44"/>
        <v>Shpenzimet kapitale</v>
      </c>
      <c r="B122" s="941" t="str">
        <f t="shared" si="44"/>
        <v>230 / 231</v>
      </c>
      <c r="C122" s="942">
        <f t="shared" si="44"/>
        <v>0</v>
      </c>
      <c r="D122" s="943">
        <f t="shared" si="44"/>
        <v>0</v>
      </c>
      <c r="E122" s="37"/>
      <c r="F122" s="37"/>
      <c r="G122" s="37"/>
      <c r="H122" s="53"/>
    </row>
    <row r="123" spans="1:15" ht="12.75" hidden="1" x14ac:dyDescent="0.2">
      <c r="A123" s="124" t="str">
        <f t="shared" si="44"/>
        <v>Rezerva</v>
      </c>
      <c r="B123" s="941">
        <f t="shared" si="44"/>
        <v>609</v>
      </c>
      <c r="C123" s="942">
        <f t="shared" si="44"/>
        <v>0</v>
      </c>
      <c r="D123" s="943">
        <f t="shared" si="44"/>
        <v>0</v>
      </c>
      <c r="E123" s="37"/>
      <c r="F123" s="37"/>
      <c r="G123" s="37"/>
      <c r="H123" s="53"/>
    </row>
    <row r="124" spans="1:15" ht="12.75" hidden="1" x14ac:dyDescent="0.2">
      <c r="A124" s="124" t="str">
        <f t="shared" si="44"/>
        <v>Interesa per kredi direkte ose bono</v>
      </c>
      <c r="B124" s="941">
        <f t="shared" si="44"/>
        <v>650</v>
      </c>
      <c r="C124" s="942">
        <f t="shared" si="44"/>
        <v>0</v>
      </c>
      <c r="D124" s="943">
        <f t="shared" si="44"/>
        <v>0</v>
      </c>
      <c r="E124" s="37"/>
      <c r="F124" s="37"/>
      <c r="G124" s="37"/>
      <c r="H124" s="53"/>
    </row>
    <row r="125" spans="1:15" ht="12.75" hidden="1" x14ac:dyDescent="0.2">
      <c r="A125" s="124" t="str">
        <f t="shared" si="44"/>
        <v>Të tjera</v>
      </c>
      <c r="B125" s="941" t="str">
        <f t="shared" si="44"/>
        <v>69 / ?</v>
      </c>
      <c r="C125" s="942">
        <f t="shared" si="44"/>
        <v>0</v>
      </c>
      <c r="D125" s="943">
        <f t="shared" si="44"/>
        <v>0</v>
      </c>
      <c r="E125" s="37"/>
      <c r="F125" s="37"/>
      <c r="G125" s="37"/>
      <c r="H125" s="53"/>
      <c r="I125" s="947" t="str">
        <f t="shared" ref="I125:O126" si="46">I86</f>
        <v>SHUMA E KËRKUAR NETO</v>
      </c>
      <c r="J125" s="948">
        <f t="shared" si="46"/>
        <v>0</v>
      </c>
      <c r="K125" s="948">
        <f t="shared" si="46"/>
        <v>0</v>
      </c>
      <c r="L125" s="948">
        <f t="shared" si="46"/>
        <v>0</v>
      </c>
      <c r="M125" s="948">
        <f t="shared" si="46"/>
        <v>0</v>
      </c>
      <c r="N125" s="948">
        <f t="shared" si="46"/>
        <v>0</v>
      </c>
      <c r="O125" s="949">
        <f t="shared" si="46"/>
        <v>0</v>
      </c>
    </row>
    <row r="126" spans="1:15" ht="12.75" hidden="1" customHeight="1" x14ac:dyDescent="0.2">
      <c r="A126" s="306" t="str">
        <f t="shared" si="44"/>
        <v>KOSTO DIREKTE PËR PROJEKTET DHE SHPENZIMET KAPITALE</v>
      </c>
      <c r="B126" s="941">
        <f t="shared" si="44"/>
        <v>0</v>
      </c>
      <c r="C126" s="942">
        <f t="shared" si="44"/>
        <v>0</v>
      </c>
      <c r="D126" s="943">
        <f t="shared" si="44"/>
        <v>0</v>
      </c>
      <c r="E126" s="129">
        <f>SUM(E115:E125)</f>
        <v>0</v>
      </c>
      <c r="F126" s="129">
        <f t="shared" ref="F126:G126" si="47">SUM(F115:F125)</f>
        <v>0</v>
      </c>
      <c r="G126" s="129">
        <f t="shared" si="47"/>
        <v>0</v>
      </c>
      <c r="H126" s="53"/>
      <c r="I126" s="950">
        <f t="shared" si="46"/>
        <v>0</v>
      </c>
      <c r="J126" s="951">
        <f t="shared" si="46"/>
        <v>0</v>
      </c>
      <c r="K126" s="951">
        <f t="shared" si="46"/>
        <v>0</v>
      </c>
      <c r="L126" s="951">
        <f t="shared" si="46"/>
        <v>0</v>
      </c>
      <c r="M126" s="951">
        <f t="shared" si="46"/>
        <v>0</v>
      </c>
      <c r="N126" s="951">
        <f t="shared" si="46"/>
        <v>0</v>
      </c>
      <c r="O126" s="952">
        <f t="shared" si="46"/>
        <v>0</v>
      </c>
    </row>
    <row r="127" spans="1:15" ht="12.75" hidden="1" x14ac:dyDescent="0.2">
      <c r="A127" s="938" t="str">
        <f t="shared" si="44"/>
        <v>SHPENZIME KORRENTE</v>
      </c>
      <c r="B127" s="939">
        <f t="shared" si="44"/>
        <v>0</v>
      </c>
      <c r="C127" s="939">
        <f t="shared" si="44"/>
        <v>0</v>
      </c>
      <c r="D127" s="939">
        <f t="shared" si="44"/>
        <v>0</v>
      </c>
      <c r="E127" s="939">
        <f>E88</f>
        <v>0</v>
      </c>
      <c r="F127" s="939">
        <f>F88</f>
        <v>0</v>
      </c>
      <c r="G127" s="940">
        <f>G88</f>
        <v>0</v>
      </c>
      <c r="H127" s="53"/>
      <c r="I127" s="17" t="str">
        <f>I88</f>
        <v>SHUMA E KËRKUAR NETO</v>
      </c>
      <c r="J127" s="18">
        <f t="shared" ref="J127:O127" si="48">B111-J121</f>
        <v>0</v>
      </c>
      <c r="K127" s="18">
        <f t="shared" si="48"/>
        <v>0</v>
      </c>
      <c r="L127" s="18">
        <f t="shared" si="48"/>
        <v>0</v>
      </c>
      <c r="M127" s="18">
        <f t="shared" si="48"/>
        <v>0</v>
      </c>
      <c r="N127" s="18">
        <f t="shared" si="48"/>
        <v>0</v>
      </c>
      <c r="O127" s="18">
        <f t="shared" si="48"/>
        <v>0</v>
      </c>
    </row>
    <row r="128" spans="1:15" ht="12.75" hidden="1" x14ac:dyDescent="0.2">
      <c r="A128" s="124" t="str">
        <f t="shared" si="44"/>
        <v>Pagat</v>
      </c>
      <c r="B128" s="941">
        <f t="shared" si="44"/>
        <v>600</v>
      </c>
      <c r="C128" s="942">
        <f t="shared" si="44"/>
        <v>0</v>
      </c>
      <c r="D128" s="943">
        <f t="shared" si="44"/>
        <v>0</v>
      </c>
      <c r="E128" s="37"/>
      <c r="F128" s="37"/>
      <c r="G128" s="37"/>
      <c r="H128" s="53"/>
      <c r="I128" s="53"/>
      <c r="J128" s="53"/>
      <c r="K128" s="53"/>
      <c r="L128" s="14"/>
      <c r="M128" s="54"/>
    </row>
    <row r="129" spans="1:15" ht="12.75" hidden="1" x14ac:dyDescent="0.2">
      <c r="A129" s="124" t="str">
        <f t="shared" si="44"/>
        <v>Sigurimet Shoqërore</v>
      </c>
      <c r="B129" s="941">
        <f t="shared" si="44"/>
        <v>601</v>
      </c>
      <c r="C129" s="942">
        <f t="shared" si="44"/>
        <v>0</v>
      </c>
      <c r="D129" s="943">
        <f t="shared" si="44"/>
        <v>0</v>
      </c>
      <c r="E129" s="37"/>
      <c r="F129" s="37"/>
      <c r="G129" s="37"/>
      <c r="H129" s="53"/>
    </row>
    <row r="130" spans="1:15" ht="12.75" hidden="1" x14ac:dyDescent="0.2">
      <c r="A130" s="124" t="str">
        <f t="shared" si="44"/>
        <v>Mallra dhe shërbime</v>
      </c>
      <c r="B130" s="941">
        <f t="shared" si="44"/>
        <v>602</v>
      </c>
      <c r="C130" s="942">
        <f t="shared" si="44"/>
        <v>0</v>
      </c>
      <c r="D130" s="943">
        <f t="shared" si="44"/>
        <v>0</v>
      </c>
      <c r="E130" s="37"/>
      <c r="F130" s="37"/>
      <c r="G130" s="37"/>
      <c r="H130" s="53"/>
      <c r="I130" s="252" t="str">
        <f>I91</f>
        <v>Angazhimet</v>
      </c>
      <c r="J130" s="1002" t="str">
        <f>J91</f>
        <v>Vlera Totale për Aktivitet</v>
      </c>
      <c r="K130" s="1003"/>
      <c r="L130" s="1004"/>
      <c r="M130" s="129">
        <f>VLOOKUP($A106,'(C5) Angazhimet'!$A$8:$F$168,4,FALSE)</f>
        <v>0</v>
      </c>
      <c r="N130" s="129">
        <f>VLOOKUP($A106,'(C5) Angazhimet'!$A$8:$F$168,5,FALSE)</f>
        <v>0</v>
      </c>
      <c r="O130" s="129">
        <f>VLOOKUP($A106,'(C5) Angazhimet'!$A$8:$F$168,6,FALSE)</f>
        <v>0</v>
      </c>
    </row>
    <row r="131" spans="1:15" ht="12.75" hidden="1" x14ac:dyDescent="0.2">
      <c r="A131" s="124" t="str">
        <f t="shared" si="44"/>
        <v>Subvencione</v>
      </c>
      <c r="B131" s="941">
        <f t="shared" si="44"/>
        <v>603</v>
      </c>
      <c r="C131" s="942">
        <f t="shared" si="44"/>
        <v>0</v>
      </c>
      <c r="D131" s="943">
        <f t="shared" si="44"/>
        <v>0</v>
      </c>
      <c r="E131" s="37"/>
      <c r="F131" s="37"/>
      <c r="G131" s="37"/>
      <c r="H131" s="53"/>
      <c r="I131" s="318" t="str">
        <f>I92</f>
        <v>Qëllime</v>
      </c>
      <c r="J131" s="1002" t="str">
        <f>J92</f>
        <v>Shpenzimet kapitale</v>
      </c>
      <c r="K131" s="1003"/>
      <c r="L131" s="1004"/>
      <c r="M131" s="128"/>
      <c r="N131" s="128"/>
      <c r="O131" s="132"/>
    </row>
    <row r="132" spans="1:15" ht="12.75" hidden="1" x14ac:dyDescent="0.2">
      <c r="A132" s="124" t="str">
        <f t="shared" si="44"/>
        <v>Të tjera transferta korrente të brendshme</v>
      </c>
      <c r="B132" s="941">
        <f t="shared" si="44"/>
        <v>604</v>
      </c>
      <c r="C132" s="942">
        <f t="shared" si="44"/>
        <v>0</v>
      </c>
      <c r="D132" s="943">
        <f t="shared" si="44"/>
        <v>0</v>
      </c>
      <c r="E132" s="37"/>
      <c r="F132" s="37"/>
      <c r="G132" s="37"/>
      <c r="H132" s="53"/>
      <c r="I132" s="315"/>
      <c r="J132" s="1002" t="str">
        <f>J93</f>
        <v>Mallra dhe shërbime</v>
      </c>
      <c r="K132" s="1003"/>
      <c r="L132" s="1004"/>
      <c r="M132" s="128"/>
      <c r="N132" s="128"/>
      <c r="O132" s="132"/>
    </row>
    <row r="133" spans="1:15" ht="12.75" hidden="1" x14ac:dyDescent="0.2">
      <c r="A133" s="124" t="str">
        <f t="shared" si="44"/>
        <v>Transferta korrente të huaja</v>
      </c>
      <c r="B133" s="941">
        <f t="shared" si="44"/>
        <v>605</v>
      </c>
      <c r="C133" s="942">
        <f t="shared" si="44"/>
        <v>0</v>
      </c>
      <c r="D133" s="943">
        <f t="shared" si="44"/>
        <v>0</v>
      </c>
      <c r="E133" s="37"/>
      <c r="F133" s="37"/>
      <c r="G133" s="37"/>
      <c r="H133" s="53"/>
      <c r="I133" s="315"/>
      <c r="J133" s="1002" t="str">
        <f>J94</f>
        <v>Qëllime të mëtejshme</v>
      </c>
      <c r="K133" s="1003"/>
      <c r="L133" s="1004"/>
      <c r="M133" s="128"/>
      <c r="N133" s="128"/>
      <c r="O133" s="132"/>
    </row>
    <row r="134" spans="1:15" ht="12.75" hidden="1" x14ac:dyDescent="0.2">
      <c r="A134" s="124" t="str">
        <f t="shared" si="44"/>
        <v>Transferta për Buxhetet Familiare dhe Individët</v>
      </c>
      <c r="B134" s="941">
        <f t="shared" si="44"/>
        <v>606</v>
      </c>
      <c r="C134" s="942">
        <f t="shared" si="44"/>
        <v>0</v>
      </c>
      <c r="D134" s="943">
        <f t="shared" si="44"/>
        <v>0</v>
      </c>
      <c r="E134" s="37"/>
      <c r="F134" s="37"/>
      <c r="G134" s="37"/>
      <c r="H134" s="53"/>
      <c r="I134" s="315"/>
      <c r="J134" s="998"/>
      <c r="K134" s="998"/>
      <c r="L134" s="998"/>
      <c r="M134" s="344" t="str">
        <f>IF(SUM(M131:M133)=M130,"OK","STOP")</f>
        <v>OK</v>
      </c>
      <c r="N134" s="344" t="str">
        <f>IF(SUM(N131:N133)=N130,"OK","STOP")</f>
        <v>OK</v>
      </c>
      <c r="O134" s="344" t="str">
        <f>IF(SUM(O131:O133)=O130,"OK","STOP")</f>
        <v>OK</v>
      </c>
    </row>
    <row r="135" spans="1:15" ht="12.75" hidden="1" x14ac:dyDescent="0.2">
      <c r="A135" s="648" t="str">
        <f t="shared" si="44"/>
        <v>Shpenzimet kapitale</v>
      </c>
      <c r="B135" s="968" t="str">
        <f t="shared" si="44"/>
        <v>230 / 231</v>
      </c>
      <c r="C135" s="969">
        <f t="shared" si="44"/>
        <v>0</v>
      </c>
      <c r="D135" s="970">
        <f t="shared" si="44"/>
        <v>0</v>
      </c>
      <c r="E135" s="129"/>
      <c r="F135" s="129"/>
      <c r="G135" s="129"/>
      <c r="H135" s="53"/>
      <c r="I135" s="421" t="str">
        <f>I96</f>
        <v>Shpjegimet teknike</v>
      </c>
      <c r="J135" s="10"/>
      <c r="K135" s="10"/>
      <c r="L135" s="10"/>
      <c r="M135" s="10"/>
      <c r="N135" s="10"/>
      <c r="O135" s="10"/>
    </row>
    <row r="136" spans="1:15" ht="12.75" hidden="1" x14ac:dyDescent="0.2">
      <c r="A136" s="124" t="str">
        <f t="shared" si="44"/>
        <v>Rezerva</v>
      </c>
      <c r="B136" s="941">
        <f t="shared" si="44"/>
        <v>609</v>
      </c>
      <c r="C136" s="942">
        <f t="shared" si="44"/>
        <v>0</v>
      </c>
      <c r="D136" s="943">
        <f t="shared" si="44"/>
        <v>0</v>
      </c>
      <c r="E136" s="37"/>
      <c r="F136" s="37"/>
      <c r="G136" s="37"/>
      <c r="H136" s="53"/>
      <c r="I136" s="419">
        <f>M109</f>
        <v>2022</v>
      </c>
      <c r="J136" s="983"/>
      <c r="K136" s="984"/>
      <c r="L136" s="984"/>
      <c r="M136" s="984"/>
      <c r="N136" s="984"/>
      <c r="O136" s="985"/>
    </row>
    <row r="137" spans="1:15" ht="12.75" hidden="1" x14ac:dyDescent="0.2">
      <c r="A137" s="124" t="str">
        <f t="shared" si="44"/>
        <v>Interesa per kredi direkte ose bono</v>
      </c>
      <c r="B137" s="971">
        <f t="shared" si="44"/>
        <v>650</v>
      </c>
      <c r="C137" s="972">
        <f t="shared" si="44"/>
        <v>0</v>
      </c>
      <c r="D137" s="973">
        <f t="shared" si="44"/>
        <v>0</v>
      </c>
      <c r="E137" s="37"/>
      <c r="F137" s="37"/>
      <c r="G137" s="37"/>
      <c r="H137" s="53"/>
      <c r="I137" s="420"/>
      <c r="J137" s="986"/>
      <c r="K137" s="987"/>
      <c r="L137" s="987"/>
      <c r="M137" s="987"/>
      <c r="N137" s="987"/>
      <c r="O137" s="988"/>
    </row>
    <row r="138" spans="1:15" ht="12.75" hidden="1" x14ac:dyDescent="0.2">
      <c r="A138" s="252" t="str">
        <f>A99</f>
        <v>Të tjera</v>
      </c>
      <c r="B138" s="941" t="str">
        <f>B99</f>
        <v>69 / ?</v>
      </c>
      <c r="C138" s="942">
        <f>C99</f>
        <v>0</v>
      </c>
      <c r="D138" s="439" t="str">
        <f>IF(OR(E138&lt;0,F138&lt;0,G138&lt;0),"STOP","OK!")</f>
        <v>OK!</v>
      </c>
      <c r="E138" s="130">
        <f>-E126+E111-(SUM(E128:E137))</f>
        <v>0</v>
      </c>
      <c r="F138" s="308">
        <f t="shared" ref="F138:G138" si="49">-F126+F111-(SUM(F128:F137))</f>
        <v>0</v>
      </c>
      <c r="G138" s="308">
        <f t="shared" si="49"/>
        <v>0</v>
      </c>
      <c r="H138" s="53"/>
      <c r="I138" s="419">
        <f>N109</f>
        <v>2023</v>
      </c>
      <c r="J138" s="983"/>
      <c r="K138" s="984"/>
      <c r="L138" s="984"/>
      <c r="M138" s="984"/>
      <c r="N138" s="984"/>
      <c r="O138" s="985"/>
    </row>
    <row r="139" spans="1:15" ht="12.75" hidden="1" x14ac:dyDescent="0.2">
      <c r="A139" s="124" t="str">
        <f>A100</f>
        <v>SHPENZIME KORRENTE</v>
      </c>
      <c r="B139" s="974"/>
      <c r="C139" s="975"/>
      <c r="D139" s="976"/>
      <c r="E139" s="129">
        <f>SUM(E128:E138)</f>
        <v>0</v>
      </c>
      <c r="F139" s="129">
        <f t="shared" ref="F139:G139" si="50">SUM(F128:F138)</f>
        <v>0</v>
      </c>
      <c r="G139" s="129">
        <f t="shared" si="50"/>
        <v>0</v>
      </c>
      <c r="H139" s="53"/>
      <c r="I139" s="420"/>
      <c r="J139" s="989"/>
      <c r="K139" s="990"/>
      <c r="L139" s="990"/>
      <c r="M139" s="990"/>
      <c r="N139" s="990"/>
      <c r="O139" s="991"/>
    </row>
    <row r="140" spans="1:15" ht="12.75" hidden="1" x14ac:dyDescent="0.2">
      <c r="A140" s="125"/>
      <c r="B140" s="210"/>
      <c r="C140" s="126"/>
      <c r="D140" s="126"/>
      <c r="E140" s="10"/>
      <c r="F140" s="10"/>
      <c r="G140" s="133"/>
      <c r="H140" s="53"/>
      <c r="I140" s="419">
        <f>O109</f>
        <v>2024</v>
      </c>
      <c r="J140" s="983"/>
      <c r="K140" s="984"/>
      <c r="L140" s="984"/>
      <c r="M140" s="984"/>
      <c r="N140" s="984"/>
      <c r="O140" s="985"/>
    </row>
    <row r="141" spans="1:15" ht="12.75" hidden="1" x14ac:dyDescent="0.2">
      <c r="A141" s="137" t="str">
        <f>A102</f>
        <v>SHPENZIME TË PRITSHME</v>
      </c>
      <c r="B141" s="34">
        <f>B111</f>
        <v>0</v>
      </c>
      <c r="C141" s="34">
        <f t="shared" ref="C141:D141" si="51">C111</f>
        <v>0</v>
      </c>
      <c r="D141" s="34">
        <f t="shared" si="51"/>
        <v>0</v>
      </c>
      <c r="E141" s="129">
        <f>E126+E139</f>
        <v>0</v>
      </c>
      <c r="F141" s="129">
        <f>F126+F139</f>
        <v>0</v>
      </c>
      <c r="G141" s="129">
        <f t="shared" ref="G141" si="52">G126+G139</f>
        <v>0</v>
      </c>
      <c r="H141" s="53"/>
      <c r="I141" s="420"/>
      <c r="J141" s="989"/>
      <c r="K141" s="990"/>
      <c r="L141" s="990"/>
      <c r="M141" s="990"/>
      <c r="N141" s="990"/>
      <c r="O141" s="991"/>
    </row>
    <row r="142" spans="1:15" ht="17.25" hidden="1" customHeight="1" x14ac:dyDescent="0.2"/>
    <row r="143" spans="1:15" ht="17.25" hidden="1" customHeight="1" x14ac:dyDescent="0.2"/>
    <row r="144" spans="1:15" ht="17.25" hidden="1" customHeight="1" x14ac:dyDescent="0.2">
      <c r="A144" s="213" t="str">
        <f t="shared" ref="A144:O144" si="53">A66</f>
        <v>Nënfunksioni 21</v>
      </c>
      <c r="B144" s="937" t="str">
        <f t="shared" si="53"/>
        <v>091 Arsimi bazë dhe parashkollor</v>
      </c>
      <c r="C144" s="937">
        <f t="shared" si="53"/>
        <v>0</v>
      </c>
      <c r="D144" s="937">
        <f t="shared" si="53"/>
        <v>0</v>
      </c>
      <c r="E144" s="937">
        <f t="shared" si="53"/>
        <v>0</v>
      </c>
      <c r="F144" s="937">
        <f t="shared" si="53"/>
        <v>0</v>
      </c>
      <c r="G144" s="937">
        <f t="shared" si="53"/>
        <v>0</v>
      </c>
      <c r="H144" s="937">
        <f t="shared" si="53"/>
        <v>0</v>
      </c>
      <c r="I144" s="937">
        <f t="shared" si="53"/>
        <v>0</v>
      </c>
      <c r="J144" s="937">
        <f t="shared" si="53"/>
        <v>0</v>
      </c>
      <c r="K144" s="937">
        <f t="shared" si="53"/>
        <v>0</v>
      </c>
      <c r="L144" s="937">
        <f t="shared" si="53"/>
        <v>0</v>
      </c>
      <c r="M144" s="937">
        <f t="shared" si="53"/>
        <v>0</v>
      </c>
      <c r="N144" s="937">
        <f t="shared" si="53"/>
        <v>0</v>
      </c>
      <c r="O144" s="937">
        <f t="shared" si="53"/>
        <v>0</v>
      </c>
    </row>
    <row r="145" spans="1:15" ht="17.25" hidden="1" customHeight="1" x14ac:dyDescent="0.2">
      <c r="A145" s="276" t="str">
        <f>A8</f>
        <v>Programi 21c</v>
      </c>
      <c r="B145" s="937" t="str">
        <f>C8</f>
        <v>Ushqimi i kopshteve</v>
      </c>
      <c r="C145" s="937" t="e">
        <f>#REF!</f>
        <v>#REF!</v>
      </c>
      <c r="D145" s="937" t="e">
        <f>#REF!</f>
        <v>#REF!</v>
      </c>
      <c r="E145" s="937" t="e">
        <f>#REF!</f>
        <v>#REF!</v>
      </c>
      <c r="F145" s="937" t="e">
        <f>#REF!</f>
        <v>#REF!</v>
      </c>
      <c r="G145" s="937" t="e">
        <f>#REF!</f>
        <v>#REF!</v>
      </c>
      <c r="H145" s="937" t="e">
        <f>#REF!</f>
        <v>#REF!</v>
      </c>
      <c r="I145" s="937" t="e">
        <f>#REF!</f>
        <v>#REF!</v>
      </c>
      <c r="J145" s="937" t="e">
        <f>#REF!</f>
        <v>#REF!</v>
      </c>
      <c r="K145" s="937" t="e">
        <f>#REF!</f>
        <v>#REF!</v>
      </c>
      <c r="L145" s="937" t="e">
        <f>#REF!</f>
        <v>#REF!</v>
      </c>
      <c r="M145" s="937" t="e">
        <f>#REF!</f>
        <v>#REF!</v>
      </c>
      <c r="N145" s="937" t="e">
        <f>#REF!</f>
        <v>#REF!</v>
      </c>
      <c r="O145" s="937" t="e">
        <f>#REF!</f>
        <v>#REF!</v>
      </c>
    </row>
    <row r="146" spans="1:15" ht="17.25" hidden="1" customHeight="1" x14ac:dyDescent="0.2">
      <c r="A146" s="646" t="str">
        <f>'(B3) Struktura Funksionale'!B111</f>
        <v>09123</v>
      </c>
      <c r="B146" s="568"/>
      <c r="C146" s="568"/>
      <c r="D146" s="568"/>
      <c r="E146" s="568"/>
      <c r="F146" s="568"/>
      <c r="G146" s="569"/>
      <c r="H146" s="570"/>
      <c r="I146" s="571"/>
      <c r="J146" s="568"/>
      <c r="K146" s="568"/>
      <c r="L146" s="568"/>
      <c r="M146" s="568"/>
      <c r="N146" s="568"/>
      <c r="O146" s="569"/>
    </row>
    <row r="147" spans="1:15" ht="22.5" hidden="1" customHeight="1" x14ac:dyDescent="0.2">
      <c r="A147" s="933" t="str">
        <f t="shared" ref="A147:G147" si="54">A69</f>
        <v>SHPENZIME TË PRITSHME</v>
      </c>
      <c r="B147" s="934">
        <f t="shared" si="54"/>
        <v>0</v>
      </c>
      <c r="C147" s="934">
        <f t="shared" si="54"/>
        <v>0</v>
      </c>
      <c r="D147" s="934">
        <f t="shared" si="54"/>
        <v>0</v>
      </c>
      <c r="E147" s="934">
        <f t="shared" si="54"/>
        <v>0</v>
      </c>
      <c r="F147" s="934">
        <f t="shared" si="54"/>
        <v>0</v>
      </c>
      <c r="G147" s="954">
        <f t="shared" si="54"/>
        <v>0</v>
      </c>
      <c r="H147" s="131"/>
      <c r="I147" s="955" t="str">
        <f t="shared" ref="I147:O147" si="55">I69</f>
        <v xml:space="preserve">TË ARDHURAT E PRITSHME </v>
      </c>
      <c r="J147" s="934">
        <f t="shared" si="55"/>
        <v>0</v>
      </c>
      <c r="K147" s="934">
        <f t="shared" si="55"/>
        <v>0</v>
      </c>
      <c r="L147" s="934">
        <f t="shared" si="55"/>
        <v>0</v>
      </c>
      <c r="M147" s="934">
        <f t="shared" si="55"/>
        <v>0</v>
      </c>
      <c r="N147" s="934">
        <f t="shared" si="55"/>
        <v>0</v>
      </c>
      <c r="O147" s="954">
        <f t="shared" si="55"/>
        <v>0</v>
      </c>
    </row>
    <row r="148" spans="1:15" ht="20.25" hidden="1" customHeight="1" x14ac:dyDescent="0.2">
      <c r="A148" s="211"/>
      <c r="B148" s="417">
        <f t="shared" ref="B148:G148" si="56">B70</f>
        <v>2019</v>
      </c>
      <c r="C148" s="417">
        <f t="shared" si="56"/>
        <v>2020</v>
      </c>
      <c r="D148" s="417">
        <f t="shared" si="56"/>
        <v>2021</v>
      </c>
      <c r="E148" s="251">
        <f t="shared" si="56"/>
        <v>2022</v>
      </c>
      <c r="F148" s="251">
        <f t="shared" si="56"/>
        <v>2023</v>
      </c>
      <c r="G148" s="251">
        <f t="shared" si="56"/>
        <v>2024</v>
      </c>
      <c r="H148" s="212"/>
      <c r="I148" s="307"/>
      <c r="J148" s="249">
        <f t="shared" ref="J148:O148" si="57">J70</f>
        <v>2019</v>
      </c>
      <c r="K148" s="249">
        <f t="shared" si="57"/>
        <v>2020</v>
      </c>
      <c r="L148" s="249">
        <f t="shared" si="57"/>
        <v>2021</v>
      </c>
      <c r="M148" s="250">
        <f t="shared" si="57"/>
        <v>2022</v>
      </c>
      <c r="N148" s="250">
        <f t="shared" si="57"/>
        <v>2023</v>
      </c>
      <c r="O148" s="250">
        <f t="shared" si="57"/>
        <v>2024</v>
      </c>
    </row>
    <row r="149" spans="1:15" ht="12.75" hidden="1" x14ac:dyDescent="0.2">
      <c r="A149" s="423"/>
      <c r="B149" s="427"/>
      <c r="C149" s="428"/>
      <c r="D149" s="426"/>
      <c r="E149" s="349"/>
      <c r="F149" s="349"/>
      <c r="G149" s="350"/>
      <c r="H149" s="131"/>
      <c r="I149" s="423"/>
      <c r="J149" s="349"/>
      <c r="K149" s="349"/>
      <c r="L149" s="349"/>
      <c r="M149" s="349"/>
      <c r="N149" s="349"/>
      <c r="O149" s="350"/>
    </row>
    <row r="150" spans="1:15" ht="12.75" hidden="1" x14ac:dyDescent="0.2">
      <c r="A150" s="137" t="str">
        <f>A72</f>
        <v>SHPENZIME TË PRITSHME</v>
      </c>
      <c r="B150" s="34">
        <f>VLOOKUP(A145,'(C1) Shpenzimet vitet e kaluara'!A$9:O$177,5,FALSE)</f>
        <v>0</v>
      </c>
      <c r="C150" s="34">
        <f>VLOOKUP(A145,'(C1) Shpenzimet vitet e kaluara'!A$9:O$177,9,FALSE)</f>
        <v>0</v>
      </c>
      <c r="D150" s="34">
        <f>VLOOKUP(A145,'(C1) Shpenzimet vitet e kaluara'!A$9:O$177,13,FALSE)</f>
        <v>0</v>
      </c>
      <c r="E150" s="37"/>
      <c r="F150" s="37"/>
      <c r="G150" s="37"/>
      <c r="I150" s="938" t="str">
        <f t="shared" ref="I150:O150" si="58">I72</f>
        <v>VLERËSIM I ARDHURAVE NGA TARIFAT</v>
      </c>
      <c r="J150" s="939">
        <f t="shared" si="58"/>
        <v>0</v>
      </c>
      <c r="K150" s="939">
        <f t="shared" si="58"/>
        <v>0</v>
      </c>
      <c r="L150" s="939">
        <f t="shared" si="58"/>
        <v>0</v>
      </c>
      <c r="M150" s="939">
        <f t="shared" si="58"/>
        <v>0</v>
      </c>
      <c r="N150" s="939">
        <f t="shared" si="58"/>
        <v>0</v>
      </c>
      <c r="O150" s="940">
        <f t="shared" si="58"/>
        <v>0</v>
      </c>
    </row>
    <row r="151" spans="1:15" ht="12.75" hidden="1" x14ac:dyDescent="0.2">
      <c r="A151" s="125"/>
      <c r="B151" s="210"/>
      <c r="C151" s="126"/>
      <c r="D151" s="126"/>
      <c r="E151" s="10"/>
      <c r="F151" s="10"/>
      <c r="G151" s="133"/>
      <c r="I151" s="137" t="str">
        <f>I73</f>
        <v>VLERËSIM I ARDHURAVE NGA TARIFAT</v>
      </c>
      <c r="J151" s="35">
        <f>VLOOKUP($A145,'(C1) Shpenzimet vitet e kaluara'!$A$9:$O$177,6,FALSE)</f>
        <v>0</v>
      </c>
      <c r="K151" s="35">
        <f>VLOOKUP($A145,'(C1) Shpenzimet vitet e kaluara'!$A$9:$O$177,10,FALSE)</f>
        <v>0</v>
      </c>
      <c r="L151" s="35">
        <f>VLOOKUP($A145,'(C1) Shpenzimet vitet e kaluara'!$A$9:$O$177,14,FALSE)</f>
        <v>0</v>
      </c>
      <c r="M151" s="37"/>
      <c r="N151" s="37"/>
      <c r="O151" s="37"/>
    </row>
    <row r="152" spans="1:15" ht="12.75" hidden="1" x14ac:dyDescent="0.2">
      <c r="A152" s="944" t="str">
        <f t="shared" ref="A152:G153" si="59">A74</f>
        <v>SHPENZIME TË PRITSHME</v>
      </c>
      <c r="B152" s="945">
        <f t="shared" si="59"/>
        <v>0</v>
      </c>
      <c r="C152" s="945">
        <f t="shared" si="59"/>
        <v>0</v>
      </c>
      <c r="D152" s="945">
        <f t="shared" si="59"/>
        <v>0</v>
      </c>
      <c r="E152" s="945">
        <f t="shared" si="59"/>
        <v>0</v>
      </c>
      <c r="F152" s="945">
        <f t="shared" si="59"/>
        <v>0</v>
      </c>
      <c r="G152" s="946">
        <f t="shared" si="59"/>
        <v>0</v>
      </c>
      <c r="H152" s="10"/>
    </row>
    <row r="153" spans="1:15" ht="12.75" hidden="1" x14ac:dyDescent="0.2">
      <c r="A153" s="938" t="str">
        <f t="shared" si="59"/>
        <v>KOSTO DIREKTE PËR PROJEKTET DHE SHPENZIMET KAPITALE</v>
      </c>
      <c r="B153" s="939">
        <f t="shared" si="59"/>
        <v>0</v>
      </c>
      <c r="C153" s="939">
        <f t="shared" si="59"/>
        <v>0</v>
      </c>
      <c r="D153" s="939">
        <f t="shared" si="59"/>
        <v>0</v>
      </c>
      <c r="E153" s="939">
        <f t="shared" si="59"/>
        <v>0</v>
      </c>
      <c r="F153" s="939">
        <f t="shared" si="59"/>
        <v>0</v>
      </c>
      <c r="G153" s="940">
        <f t="shared" si="59"/>
        <v>0</v>
      </c>
      <c r="H153" s="31"/>
      <c r="I153" s="938" t="str">
        <f t="shared" ref="I153:I158" si="60">I75</f>
        <v>VLERËSIMI I TË ARDHURAVE ME DESTINACION</v>
      </c>
      <c r="J153" s="939"/>
      <c r="K153" s="939"/>
      <c r="L153" s="939"/>
      <c r="M153" s="939"/>
      <c r="N153" s="939"/>
      <c r="O153" s="940"/>
    </row>
    <row r="154" spans="1:15" ht="12.75" hidden="1" x14ac:dyDescent="0.2">
      <c r="A154" s="124" t="str">
        <f t="shared" ref="A154:D176" si="61">A76</f>
        <v>Pagat</v>
      </c>
      <c r="B154" s="941">
        <f t="shared" si="61"/>
        <v>600</v>
      </c>
      <c r="C154" s="942">
        <f t="shared" si="61"/>
        <v>0</v>
      </c>
      <c r="D154" s="943">
        <f t="shared" si="61"/>
        <v>0</v>
      </c>
      <c r="E154" s="37"/>
      <c r="F154" s="37"/>
      <c r="G154" s="37"/>
      <c r="H154" s="31"/>
      <c r="I154" s="390" t="str">
        <f t="shared" si="60"/>
        <v>Transferta e kushtëzuar</v>
      </c>
      <c r="J154" s="387"/>
      <c r="K154" s="389"/>
      <c r="L154" s="388"/>
      <c r="M154" s="128"/>
      <c r="N154" s="128"/>
      <c r="O154" s="132"/>
    </row>
    <row r="155" spans="1:15" ht="12.75" hidden="1" x14ac:dyDescent="0.2">
      <c r="A155" s="124" t="str">
        <f t="shared" si="61"/>
        <v>Sigurimet Shoqërore</v>
      </c>
      <c r="B155" s="941">
        <f t="shared" si="61"/>
        <v>601</v>
      </c>
      <c r="C155" s="942">
        <f t="shared" si="61"/>
        <v>0</v>
      </c>
      <c r="D155" s="943">
        <f t="shared" si="61"/>
        <v>0</v>
      </c>
      <c r="E155" s="37"/>
      <c r="F155" s="37"/>
      <c r="G155" s="37"/>
      <c r="H155" s="31"/>
      <c r="I155" s="390" t="str">
        <f t="shared" si="60"/>
        <v>Trasferta Specifike</v>
      </c>
      <c r="J155" s="387"/>
      <c r="K155" s="389"/>
      <c r="L155" s="388"/>
      <c r="M155" s="128"/>
      <c r="N155" s="128"/>
      <c r="O155" s="132"/>
    </row>
    <row r="156" spans="1:15" ht="12.75" hidden="1" x14ac:dyDescent="0.2">
      <c r="A156" s="124" t="str">
        <f t="shared" si="61"/>
        <v>Mallra dhe shërbime</v>
      </c>
      <c r="B156" s="941">
        <f t="shared" si="61"/>
        <v>602</v>
      </c>
      <c r="C156" s="942">
        <f t="shared" si="61"/>
        <v>0</v>
      </c>
      <c r="D156" s="943">
        <f t="shared" si="61"/>
        <v>0</v>
      </c>
      <c r="E156" s="37"/>
      <c r="F156" s="37"/>
      <c r="G156" s="37"/>
      <c r="H156" s="53"/>
      <c r="I156" s="390" t="str">
        <f t="shared" si="60"/>
        <v>Trashëgimi me destinacion</v>
      </c>
      <c r="J156" s="387"/>
      <c r="K156" s="389"/>
      <c r="L156" s="388"/>
      <c r="M156" s="302">
        <f>VLOOKUP($A145,'(C4) Trashëgimi me destinacion'!$A$8:$F$168,4,FALSE)</f>
        <v>0</v>
      </c>
      <c r="N156" s="548">
        <f>VLOOKUP($A145,'(C4) Trashëgimi me destinacion'!$A$8:$F$168,5,FALSE)</f>
        <v>0</v>
      </c>
      <c r="O156" s="548">
        <f>VLOOKUP($A145,'(C4) Trashëgimi me destinacion'!$A$8:$F$168,6,FALSE)</f>
        <v>0</v>
      </c>
    </row>
    <row r="157" spans="1:15" ht="12.75" hidden="1" x14ac:dyDescent="0.2">
      <c r="A157" s="124" t="str">
        <f t="shared" si="61"/>
        <v>Subvencione</v>
      </c>
      <c r="B157" s="941">
        <f t="shared" si="61"/>
        <v>603</v>
      </c>
      <c r="C157" s="942">
        <f t="shared" si="61"/>
        <v>0</v>
      </c>
      <c r="D157" s="943">
        <f t="shared" si="61"/>
        <v>0</v>
      </c>
      <c r="E157" s="37"/>
      <c r="F157" s="37"/>
      <c r="G157" s="37"/>
      <c r="H157" s="8"/>
      <c r="I157" s="390" t="str">
        <f t="shared" si="60"/>
        <v>Burime të tjera (përfshirë gjobat)</v>
      </c>
      <c r="J157" s="387"/>
      <c r="K157" s="389"/>
      <c r="L157" s="388"/>
      <c r="M157" s="128"/>
      <c r="N157" s="128"/>
      <c r="O157" s="132"/>
    </row>
    <row r="158" spans="1:15" ht="12.75" hidden="1" x14ac:dyDescent="0.2">
      <c r="A158" s="124" t="str">
        <f t="shared" si="61"/>
        <v>Të tjera transferta korrente të brendshme</v>
      </c>
      <c r="B158" s="941">
        <f t="shared" si="61"/>
        <v>604</v>
      </c>
      <c r="C158" s="942">
        <f t="shared" si="61"/>
        <v>0</v>
      </c>
      <c r="D158" s="943">
        <f t="shared" si="61"/>
        <v>0</v>
      </c>
      <c r="E158" s="37"/>
      <c r="F158" s="37"/>
      <c r="G158" s="37"/>
      <c r="H158" s="53"/>
      <c r="I158" s="390" t="str">
        <f t="shared" si="60"/>
        <v>VLERËSIMI I TË ARDHURAVE ME DESTINACION</v>
      </c>
      <c r="J158" s="35">
        <f>VLOOKUP($A145,'(C1) Shpenzimet vitet e kaluara'!$A$9:$O$177,7,FALSE)</f>
        <v>0</v>
      </c>
      <c r="K158" s="35">
        <f>VLOOKUP($A145,'(C1) Shpenzimet vitet e kaluara'!$A$9:$O$177,11,FALSE)</f>
        <v>0</v>
      </c>
      <c r="L158" s="35">
        <f>VLOOKUP($A145,'(C1) Shpenzimet vitet e kaluara'!$A$9:$O$177,15,FALSE)</f>
        <v>0</v>
      </c>
      <c r="M158" s="129">
        <f>SUM(M154:M157)</f>
        <v>0</v>
      </c>
      <c r="N158" s="129">
        <f t="shared" ref="N158:O158" si="62">SUM(N154:N157)</f>
        <v>0</v>
      </c>
      <c r="O158" s="129">
        <f t="shared" si="62"/>
        <v>0</v>
      </c>
    </row>
    <row r="159" spans="1:15" ht="12.75" hidden="1" x14ac:dyDescent="0.2">
      <c r="A159" s="124" t="str">
        <f t="shared" si="61"/>
        <v>Transferta korrente të huaja</v>
      </c>
      <c r="B159" s="941">
        <f t="shared" si="61"/>
        <v>605</v>
      </c>
      <c r="C159" s="942">
        <f t="shared" si="61"/>
        <v>0</v>
      </c>
      <c r="D159" s="943">
        <f t="shared" si="61"/>
        <v>0</v>
      </c>
      <c r="E159" s="37"/>
      <c r="F159" s="37"/>
      <c r="G159" s="37"/>
      <c r="H159" s="53"/>
    </row>
    <row r="160" spans="1:15" ht="12.75" hidden="1" x14ac:dyDescent="0.2">
      <c r="A160" s="124" t="str">
        <f t="shared" si="61"/>
        <v>Transferta për Buxhetet Familiare dhe Individët</v>
      </c>
      <c r="B160" s="941">
        <f t="shared" si="61"/>
        <v>606</v>
      </c>
      <c r="C160" s="942">
        <f t="shared" si="61"/>
        <v>0</v>
      </c>
      <c r="D160" s="943">
        <f t="shared" si="61"/>
        <v>0</v>
      </c>
      <c r="E160" s="37"/>
      <c r="F160" s="37"/>
      <c r="G160" s="37"/>
      <c r="H160" s="53"/>
      <c r="I160" s="137" t="str">
        <f>I82</f>
        <v xml:space="preserve">TË ARDHURAT E PRITSHME </v>
      </c>
      <c r="J160" s="34">
        <f>J151+J158</f>
        <v>0</v>
      </c>
      <c r="K160" s="34">
        <f>K151+K158</f>
        <v>0</v>
      </c>
      <c r="L160" s="34">
        <f>L151+L158</f>
        <v>0</v>
      </c>
      <c r="M160" s="129">
        <f>M158+M151</f>
        <v>0</v>
      </c>
      <c r="N160" s="129">
        <f>N158+N151</f>
        <v>0</v>
      </c>
      <c r="O160" s="129">
        <f>O158+O151</f>
        <v>0</v>
      </c>
    </row>
    <row r="161" spans="1:15" ht="12.75" hidden="1" x14ac:dyDescent="0.2">
      <c r="A161" s="124" t="str">
        <f t="shared" si="61"/>
        <v>Shpenzimet kapitale</v>
      </c>
      <c r="B161" s="941" t="str">
        <f t="shared" si="61"/>
        <v>230 / 231</v>
      </c>
      <c r="C161" s="942">
        <f t="shared" si="61"/>
        <v>0</v>
      </c>
      <c r="D161" s="943">
        <f t="shared" si="61"/>
        <v>0</v>
      </c>
      <c r="E161" s="37"/>
      <c r="F161" s="37"/>
      <c r="G161" s="37"/>
      <c r="H161" s="53"/>
    </row>
    <row r="162" spans="1:15" ht="12.75" hidden="1" x14ac:dyDescent="0.2">
      <c r="A162" s="124" t="str">
        <f t="shared" si="61"/>
        <v>Rezerva</v>
      </c>
      <c r="B162" s="941">
        <f t="shared" si="61"/>
        <v>609</v>
      </c>
      <c r="C162" s="942">
        <f t="shared" si="61"/>
        <v>0</v>
      </c>
      <c r="D162" s="943">
        <f t="shared" si="61"/>
        <v>0</v>
      </c>
      <c r="E162" s="37"/>
      <c r="F162" s="37"/>
      <c r="G162" s="37"/>
      <c r="H162" s="53"/>
    </row>
    <row r="163" spans="1:15" ht="12.75" hidden="1" x14ac:dyDescent="0.2">
      <c r="A163" s="124" t="str">
        <f t="shared" si="61"/>
        <v>Interesa per kredi direkte ose bono</v>
      </c>
      <c r="B163" s="941">
        <f t="shared" si="61"/>
        <v>650</v>
      </c>
      <c r="C163" s="942">
        <f t="shared" si="61"/>
        <v>0</v>
      </c>
      <c r="D163" s="943">
        <f t="shared" si="61"/>
        <v>0</v>
      </c>
      <c r="E163" s="37"/>
      <c r="F163" s="37"/>
      <c r="G163" s="37"/>
      <c r="H163" s="53"/>
    </row>
    <row r="164" spans="1:15" ht="12.75" hidden="1" x14ac:dyDescent="0.2">
      <c r="A164" s="124" t="str">
        <f t="shared" si="61"/>
        <v>Të tjera</v>
      </c>
      <c r="B164" s="941" t="str">
        <f t="shared" si="61"/>
        <v>69 / ?</v>
      </c>
      <c r="C164" s="942">
        <f t="shared" si="61"/>
        <v>0</v>
      </c>
      <c r="D164" s="943">
        <f t="shared" si="61"/>
        <v>0</v>
      </c>
      <c r="E164" s="37"/>
      <c r="F164" s="37"/>
      <c r="G164" s="37"/>
      <c r="H164" s="53"/>
      <c r="I164" s="947" t="str">
        <f t="shared" ref="I164:O165" si="63">I86</f>
        <v>SHUMA E KËRKUAR NETO</v>
      </c>
      <c r="J164" s="948">
        <f t="shared" si="63"/>
        <v>0</v>
      </c>
      <c r="K164" s="948">
        <f t="shared" si="63"/>
        <v>0</v>
      </c>
      <c r="L164" s="948">
        <f t="shared" si="63"/>
        <v>0</v>
      </c>
      <c r="M164" s="948">
        <f t="shared" si="63"/>
        <v>0</v>
      </c>
      <c r="N164" s="948">
        <f t="shared" si="63"/>
        <v>0</v>
      </c>
      <c r="O164" s="949">
        <f t="shared" si="63"/>
        <v>0</v>
      </c>
    </row>
    <row r="165" spans="1:15" ht="12.75" hidden="1" customHeight="1" x14ac:dyDescent="0.2">
      <c r="A165" s="306" t="str">
        <f t="shared" si="61"/>
        <v>KOSTO DIREKTE PËR PROJEKTET DHE SHPENZIMET KAPITALE</v>
      </c>
      <c r="B165" s="941">
        <f t="shared" si="61"/>
        <v>0</v>
      </c>
      <c r="C165" s="942">
        <f t="shared" si="61"/>
        <v>0</v>
      </c>
      <c r="D165" s="943">
        <f t="shared" si="61"/>
        <v>0</v>
      </c>
      <c r="E165" s="129">
        <f>SUM(E154:E164)</f>
        <v>0</v>
      </c>
      <c r="F165" s="129">
        <f t="shared" ref="F165:G165" si="64">SUM(F154:F164)</f>
        <v>0</v>
      </c>
      <c r="G165" s="129">
        <f t="shared" si="64"/>
        <v>0</v>
      </c>
      <c r="H165" s="53"/>
      <c r="I165" s="950">
        <f t="shared" si="63"/>
        <v>0</v>
      </c>
      <c r="J165" s="951">
        <f t="shared" si="63"/>
        <v>0</v>
      </c>
      <c r="K165" s="951">
        <f t="shared" si="63"/>
        <v>0</v>
      </c>
      <c r="L165" s="951">
        <f t="shared" si="63"/>
        <v>0</v>
      </c>
      <c r="M165" s="951">
        <f t="shared" si="63"/>
        <v>0</v>
      </c>
      <c r="N165" s="951">
        <f t="shared" si="63"/>
        <v>0</v>
      </c>
      <c r="O165" s="952">
        <f t="shared" si="63"/>
        <v>0</v>
      </c>
    </row>
    <row r="166" spans="1:15" ht="12.75" hidden="1" x14ac:dyDescent="0.2">
      <c r="A166" s="938" t="str">
        <f t="shared" si="61"/>
        <v>SHPENZIME KORRENTE</v>
      </c>
      <c r="B166" s="939">
        <f t="shared" si="61"/>
        <v>0</v>
      </c>
      <c r="C166" s="939">
        <f t="shared" si="61"/>
        <v>0</v>
      </c>
      <c r="D166" s="939">
        <f t="shared" si="61"/>
        <v>0</v>
      </c>
      <c r="E166" s="939">
        <f>E88</f>
        <v>0</v>
      </c>
      <c r="F166" s="939">
        <f>F88</f>
        <v>0</v>
      </c>
      <c r="G166" s="940">
        <f>G88</f>
        <v>0</v>
      </c>
      <c r="H166" s="53"/>
      <c r="I166" s="17" t="str">
        <f>I88</f>
        <v>SHUMA E KËRKUAR NETO</v>
      </c>
      <c r="J166" s="18">
        <f t="shared" ref="J166:O166" si="65">B150-J160</f>
        <v>0</v>
      </c>
      <c r="K166" s="18">
        <f t="shared" si="65"/>
        <v>0</v>
      </c>
      <c r="L166" s="18">
        <f t="shared" si="65"/>
        <v>0</v>
      </c>
      <c r="M166" s="18">
        <f t="shared" si="65"/>
        <v>0</v>
      </c>
      <c r="N166" s="18">
        <f t="shared" si="65"/>
        <v>0</v>
      </c>
      <c r="O166" s="18">
        <f t="shared" si="65"/>
        <v>0</v>
      </c>
    </row>
    <row r="167" spans="1:15" ht="12.75" hidden="1" x14ac:dyDescent="0.2">
      <c r="A167" s="124" t="str">
        <f t="shared" si="61"/>
        <v>Pagat</v>
      </c>
      <c r="B167" s="941">
        <f t="shared" si="61"/>
        <v>600</v>
      </c>
      <c r="C167" s="942">
        <f t="shared" si="61"/>
        <v>0</v>
      </c>
      <c r="D167" s="943">
        <f t="shared" si="61"/>
        <v>0</v>
      </c>
      <c r="E167" s="37"/>
      <c r="F167" s="37"/>
      <c r="G167" s="37"/>
      <c r="H167" s="53"/>
      <c r="I167" s="53"/>
      <c r="J167" s="53"/>
      <c r="K167" s="53"/>
      <c r="L167" s="14"/>
      <c r="M167" s="54"/>
    </row>
    <row r="168" spans="1:15" ht="12.75" hidden="1" x14ac:dyDescent="0.2">
      <c r="A168" s="124" t="str">
        <f t="shared" si="61"/>
        <v>Sigurimet Shoqërore</v>
      </c>
      <c r="B168" s="941">
        <f t="shared" si="61"/>
        <v>601</v>
      </c>
      <c r="C168" s="942">
        <f t="shared" si="61"/>
        <v>0</v>
      </c>
      <c r="D168" s="943">
        <f t="shared" si="61"/>
        <v>0</v>
      </c>
      <c r="E168" s="37"/>
      <c r="F168" s="37"/>
      <c r="G168" s="37"/>
      <c r="H168" s="53"/>
    </row>
    <row r="169" spans="1:15" ht="12.75" hidden="1" x14ac:dyDescent="0.2">
      <c r="A169" s="124" t="str">
        <f t="shared" si="61"/>
        <v>Mallra dhe shërbime</v>
      </c>
      <c r="B169" s="941">
        <f t="shared" si="61"/>
        <v>602</v>
      </c>
      <c r="C169" s="942">
        <f t="shared" si="61"/>
        <v>0</v>
      </c>
      <c r="D169" s="943">
        <f t="shared" si="61"/>
        <v>0</v>
      </c>
      <c r="E169" s="37"/>
      <c r="F169" s="37"/>
      <c r="G169" s="37"/>
      <c r="H169" s="53"/>
      <c r="I169" s="252" t="str">
        <f>I130</f>
        <v>Angazhimet</v>
      </c>
      <c r="J169" s="1002" t="str">
        <f>J130</f>
        <v>Vlera Totale për Aktivitet</v>
      </c>
      <c r="K169" s="1003"/>
      <c r="L169" s="1004"/>
      <c r="M169" s="129">
        <f>VLOOKUP($A145,'(C5) Angazhimet'!$A$8:$F$168,4,FALSE)</f>
        <v>0</v>
      </c>
      <c r="N169" s="129">
        <f>VLOOKUP($A145,'(C5) Angazhimet'!$A$8:$F$168,5,FALSE)</f>
        <v>0</v>
      </c>
      <c r="O169" s="129">
        <f>VLOOKUP($A145,'(C5) Angazhimet'!$A$8:$F$168,6,FALSE)</f>
        <v>0</v>
      </c>
    </row>
    <row r="170" spans="1:15" ht="12.75" hidden="1" x14ac:dyDescent="0.2">
      <c r="A170" s="124" t="str">
        <f t="shared" si="61"/>
        <v>Subvencione</v>
      </c>
      <c r="B170" s="941">
        <f t="shared" si="61"/>
        <v>603</v>
      </c>
      <c r="C170" s="942">
        <f t="shared" si="61"/>
        <v>0</v>
      </c>
      <c r="D170" s="943">
        <f t="shared" si="61"/>
        <v>0</v>
      </c>
      <c r="E170" s="37"/>
      <c r="F170" s="37"/>
      <c r="G170" s="37"/>
      <c r="H170" s="53"/>
      <c r="I170" s="318" t="str">
        <f>I131</f>
        <v>Qëllime</v>
      </c>
      <c r="J170" s="1002" t="str">
        <f>J131</f>
        <v>Shpenzimet kapitale</v>
      </c>
      <c r="K170" s="1003"/>
      <c r="L170" s="1004"/>
      <c r="M170" s="128"/>
      <c r="N170" s="128"/>
      <c r="O170" s="132"/>
    </row>
    <row r="171" spans="1:15" ht="12.75" hidden="1" x14ac:dyDescent="0.2">
      <c r="A171" s="124" t="str">
        <f t="shared" si="61"/>
        <v>Të tjera transferta korrente të brendshme</v>
      </c>
      <c r="B171" s="941">
        <f t="shared" si="61"/>
        <v>604</v>
      </c>
      <c r="C171" s="942">
        <f t="shared" si="61"/>
        <v>0</v>
      </c>
      <c r="D171" s="943">
        <f t="shared" si="61"/>
        <v>0</v>
      </c>
      <c r="E171" s="37"/>
      <c r="F171" s="37"/>
      <c r="G171" s="37"/>
      <c r="H171" s="53"/>
      <c r="I171" s="315"/>
      <c r="J171" s="1002" t="str">
        <f>J132</f>
        <v>Mallra dhe shërbime</v>
      </c>
      <c r="K171" s="1003"/>
      <c r="L171" s="1004"/>
      <c r="M171" s="128"/>
      <c r="N171" s="128"/>
      <c r="O171" s="132"/>
    </row>
    <row r="172" spans="1:15" ht="12.75" hidden="1" x14ac:dyDescent="0.2">
      <c r="A172" s="124" t="str">
        <f t="shared" si="61"/>
        <v>Transferta korrente të huaja</v>
      </c>
      <c r="B172" s="941">
        <f t="shared" si="61"/>
        <v>605</v>
      </c>
      <c r="C172" s="942">
        <f t="shared" si="61"/>
        <v>0</v>
      </c>
      <c r="D172" s="943">
        <f t="shared" si="61"/>
        <v>0</v>
      </c>
      <c r="E172" s="37"/>
      <c r="F172" s="37"/>
      <c r="G172" s="37"/>
      <c r="H172" s="53"/>
      <c r="I172" s="315"/>
      <c r="J172" s="1002" t="str">
        <f>J133</f>
        <v>Qëllime të mëtejshme</v>
      </c>
      <c r="K172" s="1003"/>
      <c r="L172" s="1004"/>
      <c r="M172" s="128"/>
      <c r="N172" s="128"/>
      <c r="O172" s="132"/>
    </row>
    <row r="173" spans="1:15" ht="12.75" hidden="1" x14ac:dyDescent="0.2">
      <c r="A173" s="124" t="str">
        <f t="shared" si="61"/>
        <v>Transferta për Buxhetet Familiare dhe Individët</v>
      </c>
      <c r="B173" s="941">
        <f t="shared" si="61"/>
        <v>606</v>
      </c>
      <c r="C173" s="942">
        <f t="shared" si="61"/>
        <v>0</v>
      </c>
      <c r="D173" s="943">
        <f t="shared" si="61"/>
        <v>0</v>
      </c>
      <c r="E173" s="37"/>
      <c r="F173" s="37"/>
      <c r="G173" s="37"/>
      <c r="H173" s="53"/>
      <c r="I173" s="315"/>
      <c r="J173" s="998"/>
      <c r="K173" s="998"/>
      <c r="L173" s="998"/>
      <c r="M173" s="344" t="str">
        <f>IF(SUM(M170:M172)=M169,"OK","STOP")</f>
        <v>OK</v>
      </c>
      <c r="N173" s="344" t="str">
        <f>IF(SUM(N170:N172)=N169,"OK","STOP")</f>
        <v>OK</v>
      </c>
      <c r="O173" s="344" t="str">
        <f>IF(SUM(O170:O172)=O169,"OK","STOP")</f>
        <v>OK</v>
      </c>
    </row>
    <row r="174" spans="1:15" ht="12.75" hidden="1" x14ac:dyDescent="0.2">
      <c r="A174" s="648" t="str">
        <f t="shared" si="61"/>
        <v>Shpenzimet kapitale</v>
      </c>
      <c r="B174" s="968" t="str">
        <f t="shared" si="61"/>
        <v>230 / 231</v>
      </c>
      <c r="C174" s="969">
        <f t="shared" si="61"/>
        <v>0</v>
      </c>
      <c r="D174" s="970">
        <f t="shared" si="61"/>
        <v>0</v>
      </c>
      <c r="E174" s="129"/>
      <c r="F174" s="129"/>
      <c r="G174" s="129"/>
      <c r="H174" s="53"/>
      <c r="I174" s="421" t="str">
        <f>I96</f>
        <v>Shpjegimet teknike</v>
      </c>
      <c r="J174" s="10"/>
      <c r="K174" s="10"/>
      <c r="L174" s="10"/>
      <c r="M174" s="10"/>
      <c r="N174" s="10"/>
      <c r="O174" s="10"/>
    </row>
    <row r="175" spans="1:15" ht="12.75" hidden="1" x14ac:dyDescent="0.2">
      <c r="A175" s="124" t="str">
        <f t="shared" si="61"/>
        <v>Rezerva</v>
      </c>
      <c r="B175" s="941">
        <f t="shared" si="61"/>
        <v>609</v>
      </c>
      <c r="C175" s="942">
        <f t="shared" si="61"/>
        <v>0</v>
      </c>
      <c r="D175" s="943">
        <f t="shared" si="61"/>
        <v>0</v>
      </c>
      <c r="E175" s="37"/>
      <c r="F175" s="37"/>
      <c r="G175" s="37"/>
      <c r="H175" s="53"/>
      <c r="I175" s="419">
        <f>M148</f>
        <v>2022</v>
      </c>
      <c r="J175" s="983"/>
      <c r="K175" s="984"/>
      <c r="L175" s="984"/>
      <c r="M175" s="984"/>
      <c r="N175" s="984"/>
      <c r="O175" s="985"/>
    </row>
    <row r="176" spans="1:15" ht="12.75" hidden="1" x14ac:dyDescent="0.2">
      <c r="A176" s="124" t="str">
        <f t="shared" si="61"/>
        <v>Interesa per kredi direkte ose bono</v>
      </c>
      <c r="B176" s="971">
        <f t="shared" si="61"/>
        <v>650</v>
      </c>
      <c r="C176" s="972">
        <f t="shared" si="61"/>
        <v>0</v>
      </c>
      <c r="D176" s="973">
        <f t="shared" si="61"/>
        <v>0</v>
      </c>
      <c r="E176" s="37"/>
      <c r="F176" s="37"/>
      <c r="G176" s="37"/>
      <c r="H176" s="53"/>
      <c r="I176" s="420"/>
      <c r="J176" s="986"/>
      <c r="K176" s="987"/>
      <c r="L176" s="987"/>
      <c r="M176" s="987"/>
      <c r="N176" s="987"/>
      <c r="O176" s="988"/>
    </row>
    <row r="177" spans="1:15" ht="12.75" hidden="1" x14ac:dyDescent="0.2">
      <c r="A177" s="252" t="str">
        <f>A99</f>
        <v>Të tjera</v>
      </c>
      <c r="B177" s="941" t="str">
        <f>B99</f>
        <v>69 / ?</v>
      </c>
      <c r="C177" s="942">
        <f>C99</f>
        <v>0</v>
      </c>
      <c r="D177" s="439" t="str">
        <f>IF(OR(E177&lt;0,F177&lt;0,G177&lt;0),"STOP","OK!")</f>
        <v>OK!</v>
      </c>
      <c r="E177" s="130">
        <f>-E165+E150-(SUM(E167:E176))</f>
        <v>0</v>
      </c>
      <c r="F177" s="308">
        <f t="shared" ref="F177:G177" si="66">-F165+F150-(SUM(F167:F176))</f>
        <v>0</v>
      </c>
      <c r="G177" s="308">
        <f t="shared" si="66"/>
        <v>0</v>
      </c>
      <c r="H177" s="53"/>
      <c r="I177" s="419">
        <f>N148</f>
        <v>2023</v>
      </c>
      <c r="J177" s="983"/>
      <c r="K177" s="984"/>
      <c r="L177" s="984"/>
      <c r="M177" s="984"/>
      <c r="N177" s="984"/>
      <c r="O177" s="985"/>
    </row>
    <row r="178" spans="1:15" ht="12.75" hidden="1" x14ac:dyDescent="0.2">
      <c r="A178" s="124" t="str">
        <f>A100</f>
        <v>SHPENZIME KORRENTE</v>
      </c>
      <c r="B178" s="974"/>
      <c r="C178" s="975"/>
      <c r="D178" s="976"/>
      <c r="E178" s="129">
        <f>SUM(E167:E177)</f>
        <v>0</v>
      </c>
      <c r="F178" s="129">
        <f t="shared" ref="F178:G178" si="67">SUM(F167:F177)</f>
        <v>0</v>
      </c>
      <c r="G178" s="129">
        <f t="shared" si="67"/>
        <v>0</v>
      </c>
      <c r="H178" s="53"/>
      <c r="I178" s="420"/>
      <c r="J178" s="989"/>
      <c r="K178" s="990"/>
      <c r="L178" s="990"/>
      <c r="M178" s="990"/>
      <c r="N178" s="990"/>
      <c r="O178" s="991"/>
    </row>
    <row r="179" spans="1:15" ht="12.75" hidden="1" x14ac:dyDescent="0.2">
      <c r="A179" s="125"/>
      <c r="B179" s="210"/>
      <c r="C179" s="126"/>
      <c r="D179" s="126"/>
      <c r="E179" s="10"/>
      <c r="F179" s="10"/>
      <c r="G179" s="133"/>
      <c r="H179" s="53"/>
      <c r="I179" s="419">
        <f>O148</f>
        <v>2024</v>
      </c>
      <c r="J179" s="983"/>
      <c r="K179" s="984"/>
      <c r="L179" s="984"/>
      <c r="M179" s="984"/>
      <c r="N179" s="984"/>
      <c r="O179" s="985"/>
    </row>
    <row r="180" spans="1:15" ht="12.75" hidden="1" x14ac:dyDescent="0.2">
      <c r="A180" s="137" t="str">
        <f>A102</f>
        <v>SHPENZIME TË PRITSHME</v>
      </c>
      <c r="B180" s="34">
        <f>B150</f>
        <v>0</v>
      </c>
      <c r="C180" s="34">
        <f t="shared" ref="C180:D180" si="68">C150</f>
        <v>0</v>
      </c>
      <c r="D180" s="34">
        <f t="shared" si="68"/>
        <v>0</v>
      </c>
      <c r="E180" s="129">
        <f>E165+E178</f>
        <v>0</v>
      </c>
      <c r="F180" s="129">
        <f>F165+F178</f>
        <v>0</v>
      </c>
      <c r="G180" s="129">
        <f t="shared" ref="G180" si="69">G165+G178</f>
        <v>0</v>
      </c>
      <c r="H180" s="53"/>
      <c r="I180" s="420"/>
      <c r="J180" s="989"/>
      <c r="K180" s="990"/>
      <c r="L180" s="990"/>
      <c r="M180" s="990"/>
      <c r="N180" s="990"/>
      <c r="O180" s="991"/>
    </row>
    <row r="181" spans="1:15" ht="12.75" hidden="1" x14ac:dyDescent="0.2"/>
    <row r="182" spans="1:15" ht="12.75" hidden="1" x14ac:dyDescent="0.2"/>
    <row r="183" spans="1:15" ht="18.75" x14ac:dyDescent="0.2">
      <c r="A183" s="213" t="str">
        <f t="shared" ref="A183:O183" si="70">A66</f>
        <v>Nënfunksioni 21</v>
      </c>
      <c r="B183" s="937" t="str">
        <f t="shared" si="70"/>
        <v>091 Arsimi bazë dhe parashkollor</v>
      </c>
      <c r="C183" s="937">
        <f t="shared" si="70"/>
        <v>0</v>
      </c>
      <c r="D183" s="937">
        <f t="shared" si="70"/>
        <v>0</v>
      </c>
      <c r="E183" s="937">
        <f t="shared" si="70"/>
        <v>0</v>
      </c>
      <c r="F183" s="937">
        <f t="shared" si="70"/>
        <v>0</v>
      </c>
      <c r="G183" s="937">
        <f t="shared" si="70"/>
        <v>0</v>
      </c>
      <c r="H183" s="937">
        <f t="shared" si="70"/>
        <v>0</v>
      </c>
      <c r="I183" s="937">
        <f t="shared" si="70"/>
        <v>0</v>
      </c>
      <c r="J183" s="937">
        <f t="shared" si="70"/>
        <v>0</v>
      </c>
      <c r="K183" s="937">
        <f t="shared" si="70"/>
        <v>0</v>
      </c>
      <c r="L183" s="937">
        <f t="shared" si="70"/>
        <v>0</v>
      </c>
      <c r="M183" s="937">
        <f t="shared" si="70"/>
        <v>0</v>
      </c>
      <c r="N183" s="937">
        <f t="shared" si="70"/>
        <v>0</v>
      </c>
      <c r="O183" s="937">
        <f t="shared" si="70"/>
        <v>0</v>
      </c>
    </row>
    <row r="184" spans="1:15" ht="18.75" x14ac:dyDescent="0.2">
      <c r="A184" s="276" t="str">
        <f>A9</f>
        <v>Programi 21d</v>
      </c>
      <c r="B184" s="937">
        <f>C9</f>
        <v>0</v>
      </c>
      <c r="C184" s="937" t="e">
        <f>#REF!</f>
        <v>#REF!</v>
      </c>
      <c r="D184" s="937" t="e">
        <f>#REF!</f>
        <v>#REF!</v>
      </c>
      <c r="E184" s="937" t="e">
        <f>#REF!</f>
        <v>#REF!</v>
      </c>
      <c r="F184" s="937" t="e">
        <f>#REF!</f>
        <v>#REF!</v>
      </c>
      <c r="G184" s="937" t="e">
        <f>#REF!</f>
        <v>#REF!</v>
      </c>
      <c r="H184" s="937" t="e">
        <f>#REF!</f>
        <v>#REF!</v>
      </c>
      <c r="I184" s="937" t="e">
        <f>#REF!</f>
        <v>#REF!</v>
      </c>
      <c r="J184" s="937" t="e">
        <f>#REF!</f>
        <v>#REF!</v>
      </c>
      <c r="K184" s="937" t="e">
        <f>#REF!</f>
        <v>#REF!</v>
      </c>
      <c r="L184" s="937" t="e">
        <f>#REF!</f>
        <v>#REF!</v>
      </c>
      <c r="M184" s="937" t="e">
        <f>#REF!</f>
        <v>#REF!</v>
      </c>
      <c r="N184" s="937" t="e">
        <f>#REF!</f>
        <v>#REF!</v>
      </c>
      <c r="O184" s="937" t="e">
        <f>#REF!</f>
        <v>#REF!</v>
      </c>
    </row>
    <row r="185" spans="1:15" ht="18.75" x14ac:dyDescent="0.2">
      <c r="A185" s="646">
        <f>'(B3) Struktura Funksionale'!B112</f>
        <v>0</v>
      </c>
      <c r="B185" s="568"/>
      <c r="C185" s="568"/>
      <c r="D185" s="568"/>
      <c r="E185" s="568"/>
      <c r="F185" s="568"/>
      <c r="G185" s="568"/>
      <c r="H185" s="568"/>
      <c r="I185" s="568"/>
      <c r="J185" s="568"/>
      <c r="K185" s="568"/>
      <c r="L185" s="568"/>
      <c r="M185" s="568"/>
      <c r="N185" s="568"/>
      <c r="O185" s="569"/>
    </row>
    <row r="186" spans="1:15" ht="22.5" customHeight="1" x14ac:dyDescent="0.2">
      <c r="A186" s="964" t="str">
        <f t="shared" ref="A186:G186" si="71">A69</f>
        <v>SHPENZIME TË PRITSHME</v>
      </c>
      <c r="B186" s="965">
        <f t="shared" si="71"/>
        <v>0</v>
      </c>
      <c r="C186" s="965">
        <f t="shared" si="71"/>
        <v>0</v>
      </c>
      <c r="D186" s="965">
        <f t="shared" si="71"/>
        <v>0</v>
      </c>
      <c r="E186" s="965">
        <f t="shared" si="71"/>
        <v>0</v>
      </c>
      <c r="F186" s="965">
        <f t="shared" si="71"/>
        <v>0</v>
      </c>
      <c r="G186" s="966">
        <f t="shared" si="71"/>
        <v>0</v>
      </c>
      <c r="H186" s="131"/>
      <c r="I186" s="967" t="str">
        <f t="shared" ref="I186:O186" si="72">I69</f>
        <v xml:space="preserve">TË ARDHURAT E PRITSHME </v>
      </c>
      <c r="J186" s="965">
        <f t="shared" si="72"/>
        <v>0</v>
      </c>
      <c r="K186" s="965">
        <f t="shared" si="72"/>
        <v>0</v>
      </c>
      <c r="L186" s="965">
        <f t="shared" si="72"/>
        <v>0</v>
      </c>
      <c r="M186" s="965">
        <f t="shared" si="72"/>
        <v>0</v>
      </c>
      <c r="N186" s="965">
        <f t="shared" si="72"/>
        <v>0</v>
      </c>
      <c r="O186" s="966">
        <f t="shared" si="72"/>
        <v>0</v>
      </c>
    </row>
    <row r="187" spans="1:15" ht="21.75" customHeight="1" x14ac:dyDescent="0.2">
      <c r="A187" s="211"/>
      <c r="B187" s="417">
        <f t="shared" ref="B187:G187" si="73">B70</f>
        <v>2019</v>
      </c>
      <c r="C187" s="417">
        <f t="shared" si="73"/>
        <v>2020</v>
      </c>
      <c r="D187" s="417">
        <f t="shared" si="73"/>
        <v>2021</v>
      </c>
      <c r="E187" s="251">
        <f t="shared" si="73"/>
        <v>2022</v>
      </c>
      <c r="F187" s="251">
        <f t="shared" si="73"/>
        <v>2023</v>
      </c>
      <c r="G187" s="251">
        <f t="shared" si="73"/>
        <v>2024</v>
      </c>
      <c r="H187" s="212"/>
      <c r="I187" s="414"/>
      <c r="J187" s="417">
        <f t="shared" ref="J187:O187" si="74">J70</f>
        <v>2019</v>
      </c>
      <c r="K187" s="417">
        <f t="shared" si="74"/>
        <v>2020</v>
      </c>
      <c r="L187" s="417">
        <f t="shared" si="74"/>
        <v>2021</v>
      </c>
      <c r="M187" s="251">
        <f t="shared" si="74"/>
        <v>2022</v>
      </c>
      <c r="N187" s="251">
        <f t="shared" si="74"/>
        <v>2023</v>
      </c>
      <c r="O187" s="251">
        <f t="shared" si="74"/>
        <v>2024</v>
      </c>
    </row>
    <row r="188" spans="1:15" ht="12.75" x14ac:dyDescent="0.2">
      <c r="A188" s="431"/>
      <c r="B188" s="424"/>
      <c r="C188" s="347"/>
      <c r="D188" s="348"/>
      <c r="E188" s="432"/>
      <c r="F188" s="432"/>
      <c r="G188" s="433"/>
      <c r="H188" s="131"/>
      <c r="I188" s="346"/>
      <c r="J188" s="962"/>
      <c r="K188" s="962"/>
      <c r="L188" s="429"/>
      <c r="M188" s="429"/>
      <c r="N188" s="429"/>
      <c r="O188" s="430"/>
    </row>
    <row r="189" spans="1:15" ht="12.75" x14ac:dyDescent="0.2">
      <c r="A189" s="137" t="str">
        <f>A72</f>
        <v>SHPENZIME TË PRITSHME</v>
      </c>
      <c r="B189" s="34">
        <f>VLOOKUP(A184,'(C1) Shpenzimet vitet e kaluara'!A$9:O$177,5,FALSE)</f>
        <v>0</v>
      </c>
      <c r="C189" s="34">
        <f>VLOOKUP(A184,'(C1) Shpenzimet vitet e kaluara'!A$9:O$177,9,FALSE)</f>
        <v>0</v>
      </c>
      <c r="D189" s="34">
        <f>VLOOKUP(A184,'(C1) Shpenzimet vitet e kaluara'!A$9:O$177,13,FALSE)</f>
        <v>0</v>
      </c>
      <c r="E189" s="37"/>
      <c r="F189" s="37"/>
      <c r="G189" s="37"/>
      <c r="H189" s="131"/>
      <c r="I189" s="938" t="str">
        <f t="shared" ref="I189:O189" si="75">I72</f>
        <v>VLERËSIM I ARDHURAVE NGA TARIFAT</v>
      </c>
      <c r="J189" s="939">
        <f t="shared" si="75"/>
        <v>0</v>
      </c>
      <c r="K189" s="939">
        <f t="shared" si="75"/>
        <v>0</v>
      </c>
      <c r="L189" s="939">
        <f t="shared" si="75"/>
        <v>0</v>
      </c>
      <c r="M189" s="939">
        <f t="shared" si="75"/>
        <v>0</v>
      </c>
      <c r="N189" s="939">
        <f t="shared" si="75"/>
        <v>0</v>
      </c>
      <c r="O189" s="940">
        <f t="shared" si="75"/>
        <v>0</v>
      </c>
    </row>
    <row r="190" spans="1:15" ht="12.75" x14ac:dyDescent="0.2">
      <c r="A190" s="125"/>
      <c r="B190" s="210"/>
      <c r="C190" s="126"/>
      <c r="D190" s="126"/>
      <c r="E190" s="10"/>
      <c r="F190" s="10"/>
      <c r="G190" s="133"/>
      <c r="H190" s="10"/>
      <c r="I190" s="137" t="str">
        <f>I73</f>
        <v>VLERËSIM I ARDHURAVE NGA TARIFAT</v>
      </c>
      <c r="J190" s="35">
        <f>VLOOKUP($A184,'(C1) Shpenzimet vitet e kaluara'!$A$9:$O$177,6,FALSE)</f>
        <v>0</v>
      </c>
      <c r="K190" s="35">
        <f>VLOOKUP($A184,'(C1) Shpenzimet vitet e kaluara'!$A$9:$O$177,10,FALSE)</f>
        <v>0</v>
      </c>
      <c r="L190" s="35">
        <f>VLOOKUP($A184,'(C1) Shpenzimet vitet e kaluara'!$A$9:$O$177,14,FALSE)</f>
        <v>0</v>
      </c>
      <c r="M190" s="37"/>
      <c r="N190" s="37"/>
      <c r="O190" s="37"/>
    </row>
    <row r="191" spans="1:15" ht="12.75" x14ac:dyDescent="0.2">
      <c r="A191" s="944" t="str">
        <f t="shared" ref="A191:G192" si="76">A74</f>
        <v>SHPENZIME TË PRITSHME</v>
      </c>
      <c r="B191" s="945">
        <f t="shared" si="76"/>
        <v>0</v>
      </c>
      <c r="C191" s="945">
        <f t="shared" si="76"/>
        <v>0</v>
      </c>
      <c r="D191" s="945">
        <f t="shared" si="76"/>
        <v>0</v>
      </c>
      <c r="E191" s="945">
        <f t="shared" si="76"/>
        <v>0</v>
      </c>
      <c r="F191" s="945">
        <f t="shared" si="76"/>
        <v>0</v>
      </c>
      <c r="G191" s="946">
        <f t="shared" si="76"/>
        <v>0</v>
      </c>
      <c r="H191" s="10"/>
    </row>
    <row r="192" spans="1:15" ht="12.75" x14ac:dyDescent="0.2">
      <c r="A192" s="938" t="str">
        <f t="shared" si="76"/>
        <v>KOSTO DIREKTE PËR PROJEKTET DHE SHPENZIMET KAPITALE</v>
      </c>
      <c r="B192" s="939">
        <f t="shared" si="76"/>
        <v>0</v>
      </c>
      <c r="C192" s="939">
        <f t="shared" si="76"/>
        <v>0</v>
      </c>
      <c r="D192" s="939">
        <f t="shared" si="76"/>
        <v>0</v>
      </c>
      <c r="E192" s="939">
        <f t="shared" si="76"/>
        <v>0</v>
      </c>
      <c r="F192" s="939">
        <f t="shared" si="76"/>
        <v>0</v>
      </c>
      <c r="G192" s="940">
        <f t="shared" si="76"/>
        <v>0</v>
      </c>
      <c r="H192" s="31"/>
      <c r="I192" s="938" t="str">
        <f t="shared" ref="I192:I197" si="77">I75</f>
        <v>VLERËSIMI I TË ARDHURAVE ME DESTINACION</v>
      </c>
      <c r="J192" s="939"/>
      <c r="K192" s="939"/>
      <c r="L192" s="939"/>
      <c r="M192" s="939"/>
      <c r="N192" s="939"/>
      <c r="O192" s="940"/>
    </row>
    <row r="193" spans="1:15" ht="12.75" x14ac:dyDescent="0.2">
      <c r="A193" s="124" t="str">
        <f t="shared" ref="A193:D215" si="78">A76</f>
        <v>Pagat</v>
      </c>
      <c r="B193" s="941">
        <f t="shared" si="78"/>
        <v>600</v>
      </c>
      <c r="C193" s="942">
        <f t="shared" si="78"/>
        <v>0</v>
      </c>
      <c r="D193" s="943">
        <f t="shared" si="78"/>
        <v>0</v>
      </c>
      <c r="E193" s="129"/>
      <c r="F193" s="129"/>
      <c r="G193" s="129"/>
      <c r="H193" s="31"/>
      <c r="I193" s="390" t="str">
        <f t="shared" si="77"/>
        <v>Transferta e kushtëzuar</v>
      </c>
      <c r="J193" s="387"/>
      <c r="K193" s="389"/>
      <c r="L193" s="388"/>
      <c r="M193" s="128"/>
      <c r="N193" s="128"/>
      <c r="O193" s="132"/>
    </row>
    <row r="194" spans="1:15" ht="12.75" x14ac:dyDescent="0.2">
      <c r="A194" s="124" t="str">
        <f t="shared" si="78"/>
        <v>Sigurimet Shoqërore</v>
      </c>
      <c r="B194" s="941">
        <f t="shared" si="78"/>
        <v>601</v>
      </c>
      <c r="C194" s="942">
        <f t="shared" si="78"/>
        <v>0</v>
      </c>
      <c r="D194" s="943">
        <f t="shared" si="78"/>
        <v>0</v>
      </c>
      <c r="E194" s="129"/>
      <c r="F194" s="129"/>
      <c r="G194" s="129"/>
      <c r="H194" s="31"/>
      <c r="I194" s="390" t="str">
        <f t="shared" si="77"/>
        <v>Trasferta Specifike</v>
      </c>
      <c r="J194" s="387"/>
      <c r="K194" s="389"/>
      <c r="L194" s="388"/>
      <c r="M194" s="128"/>
      <c r="N194" s="128"/>
      <c r="O194" s="132"/>
    </row>
    <row r="195" spans="1:15" ht="12.75" x14ac:dyDescent="0.2">
      <c r="A195" s="124" t="str">
        <f t="shared" si="78"/>
        <v>Mallra dhe shërbime</v>
      </c>
      <c r="B195" s="941">
        <f t="shared" si="78"/>
        <v>602</v>
      </c>
      <c r="C195" s="942">
        <f t="shared" si="78"/>
        <v>0</v>
      </c>
      <c r="D195" s="943">
        <f t="shared" si="78"/>
        <v>0</v>
      </c>
      <c r="E195" s="129"/>
      <c r="F195" s="129"/>
      <c r="G195" s="129"/>
      <c r="H195" s="53"/>
      <c r="I195" s="390" t="str">
        <f t="shared" si="77"/>
        <v>Trashëgimi me destinacion</v>
      </c>
      <c r="J195" s="387"/>
      <c r="K195" s="389"/>
      <c r="L195" s="388"/>
      <c r="M195" s="302">
        <f>VLOOKUP($A184,'(C4) Trashëgimi me destinacion'!$A$8:$F$168,4,FALSE)</f>
        <v>0</v>
      </c>
      <c r="N195" s="548">
        <f>VLOOKUP($A184,'(C4) Trashëgimi me destinacion'!$A$8:$F$168,5,FALSE)</f>
        <v>0</v>
      </c>
      <c r="O195" s="548">
        <f>VLOOKUP($A184,'(C4) Trashëgimi me destinacion'!$A$8:$F$168,6,FALSE)</f>
        <v>0</v>
      </c>
    </row>
    <row r="196" spans="1:15" ht="12.75" x14ac:dyDescent="0.2">
      <c r="A196" s="124" t="str">
        <f t="shared" si="78"/>
        <v>Subvencione</v>
      </c>
      <c r="B196" s="941">
        <f t="shared" si="78"/>
        <v>603</v>
      </c>
      <c r="C196" s="942">
        <f t="shared" si="78"/>
        <v>0</v>
      </c>
      <c r="D196" s="943">
        <f t="shared" si="78"/>
        <v>0</v>
      </c>
      <c r="E196" s="129"/>
      <c r="F196" s="129"/>
      <c r="G196" s="129"/>
      <c r="H196" s="8"/>
      <c r="I196" s="390" t="str">
        <f t="shared" si="77"/>
        <v>Burime të tjera (përfshirë gjobat)</v>
      </c>
      <c r="J196" s="387"/>
      <c r="K196" s="389"/>
      <c r="L196" s="388"/>
      <c r="M196" s="128"/>
      <c r="N196" s="128"/>
      <c r="O196" s="132"/>
    </row>
    <row r="197" spans="1:15" ht="12.75" x14ac:dyDescent="0.2">
      <c r="A197" s="124" t="str">
        <f t="shared" si="78"/>
        <v>Të tjera transferta korrente të brendshme</v>
      </c>
      <c r="B197" s="941">
        <f t="shared" si="78"/>
        <v>604</v>
      </c>
      <c r="C197" s="942">
        <f t="shared" si="78"/>
        <v>0</v>
      </c>
      <c r="D197" s="943">
        <f t="shared" si="78"/>
        <v>0</v>
      </c>
      <c r="E197" s="129"/>
      <c r="F197" s="129"/>
      <c r="G197" s="129"/>
      <c r="H197" s="53"/>
      <c r="I197" s="390" t="str">
        <f t="shared" si="77"/>
        <v>VLERËSIMI I TË ARDHURAVE ME DESTINACION</v>
      </c>
      <c r="J197" s="35">
        <f>VLOOKUP($A184,'(C1) Shpenzimet vitet e kaluara'!$A$9:$O$177,7,FALSE)</f>
        <v>0</v>
      </c>
      <c r="K197" s="35">
        <f>VLOOKUP($A184,'(C1) Shpenzimet vitet e kaluara'!$A$9:$O$177,11,FALSE)</f>
        <v>0</v>
      </c>
      <c r="L197" s="35">
        <f>VLOOKUP($A184,'(C1) Shpenzimet vitet e kaluara'!$A$9:$O$177,15,FALSE)</f>
        <v>0</v>
      </c>
      <c r="M197" s="129">
        <f>SUM(M193:M196)</f>
        <v>0</v>
      </c>
      <c r="N197" s="129">
        <f t="shared" ref="N197:O197" si="79">SUM(N193:N196)</f>
        <v>0</v>
      </c>
      <c r="O197" s="129">
        <f t="shared" si="79"/>
        <v>0</v>
      </c>
    </row>
    <row r="198" spans="1:15" ht="12.75" x14ac:dyDescent="0.2">
      <c r="A198" s="124" t="str">
        <f t="shared" si="78"/>
        <v>Transferta korrente të huaja</v>
      </c>
      <c r="B198" s="941">
        <f t="shared" si="78"/>
        <v>605</v>
      </c>
      <c r="C198" s="942">
        <f t="shared" si="78"/>
        <v>0</v>
      </c>
      <c r="D198" s="943">
        <f t="shared" si="78"/>
        <v>0</v>
      </c>
      <c r="E198" s="129"/>
      <c r="F198" s="129"/>
      <c r="G198" s="129"/>
      <c r="H198" s="53"/>
    </row>
    <row r="199" spans="1:15" ht="12.75" x14ac:dyDescent="0.2">
      <c r="A199" s="124" t="str">
        <f t="shared" si="78"/>
        <v>Transferta për Buxhetet Familiare dhe Individët</v>
      </c>
      <c r="B199" s="941">
        <f t="shared" si="78"/>
        <v>606</v>
      </c>
      <c r="C199" s="942">
        <f t="shared" si="78"/>
        <v>0</v>
      </c>
      <c r="D199" s="943">
        <f t="shared" si="78"/>
        <v>0</v>
      </c>
      <c r="E199" s="129"/>
      <c r="F199" s="129"/>
      <c r="G199" s="129"/>
      <c r="H199" s="53"/>
      <c r="I199" s="137" t="str">
        <f>I82</f>
        <v xml:space="preserve">TË ARDHURAT E PRITSHME </v>
      </c>
      <c r="J199" s="34">
        <f>J190+J197</f>
        <v>0</v>
      </c>
      <c r="K199" s="34">
        <f>K190+K197</f>
        <v>0</v>
      </c>
      <c r="L199" s="34">
        <f>L190+L197</f>
        <v>0</v>
      </c>
      <c r="M199" s="129">
        <f>M197+M190</f>
        <v>0</v>
      </c>
      <c r="N199" s="129">
        <f>N197+N190</f>
        <v>0</v>
      </c>
      <c r="O199" s="129">
        <f>O197+O190</f>
        <v>0</v>
      </c>
    </row>
    <row r="200" spans="1:15" ht="12.75" x14ac:dyDescent="0.2">
      <c r="A200" s="124" t="str">
        <f t="shared" si="78"/>
        <v>Shpenzimet kapitale</v>
      </c>
      <c r="B200" s="941" t="str">
        <f t="shared" si="78"/>
        <v>230 / 231</v>
      </c>
      <c r="C200" s="942">
        <f t="shared" si="78"/>
        <v>0</v>
      </c>
      <c r="D200" s="943">
        <f t="shared" si="78"/>
        <v>0</v>
      </c>
      <c r="E200" s="37"/>
      <c r="F200" s="37"/>
      <c r="G200" s="37"/>
      <c r="H200" s="53"/>
    </row>
    <row r="201" spans="1:15" ht="12.75" x14ac:dyDescent="0.2">
      <c r="A201" s="124" t="str">
        <f t="shared" si="78"/>
        <v>Rezerva</v>
      </c>
      <c r="B201" s="941">
        <f t="shared" si="78"/>
        <v>609</v>
      </c>
      <c r="C201" s="942">
        <f t="shared" si="78"/>
        <v>0</v>
      </c>
      <c r="D201" s="943">
        <f t="shared" si="78"/>
        <v>0</v>
      </c>
      <c r="E201" s="129"/>
      <c r="F201" s="129"/>
      <c r="G201" s="129"/>
      <c r="H201" s="53"/>
    </row>
    <row r="202" spans="1:15" ht="12.75" x14ac:dyDescent="0.2">
      <c r="A202" s="124" t="str">
        <f t="shared" si="78"/>
        <v>Interesa per kredi direkte ose bono</v>
      </c>
      <c r="B202" s="941">
        <f t="shared" si="78"/>
        <v>650</v>
      </c>
      <c r="C202" s="942">
        <f t="shared" si="78"/>
        <v>0</v>
      </c>
      <c r="D202" s="943">
        <f t="shared" si="78"/>
        <v>0</v>
      </c>
      <c r="E202" s="129"/>
      <c r="F202" s="129"/>
      <c r="G202" s="129"/>
      <c r="H202" s="53"/>
    </row>
    <row r="203" spans="1:15" ht="12.75" x14ac:dyDescent="0.2">
      <c r="A203" s="124" t="str">
        <f t="shared" si="78"/>
        <v>Të tjera</v>
      </c>
      <c r="B203" s="941" t="str">
        <f t="shared" si="78"/>
        <v>69 / ?</v>
      </c>
      <c r="C203" s="942">
        <f t="shared" si="78"/>
        <v>0</v>
      </c>
      <c r="D203" s="943">
        <f t="shared" si="78"/>
        <v>0</v>
      </c>
      <c r="E203" s="129"/>
      <c r="F203" s="129"/>
      <c r="G203" s="129"/>
      <c r="H203" s="53"/>
      <c r="I203" s="947" t="str">
        <f t="shared" ref="I203:O204" si="80">I86</f>
        <v>SHUMA E KËRKUAR NETO</v>
      </c>
      <c r="J203" s="948">
        <f t="shared" si="80"/>
        <v>0</v>
      </c>
      <c r="K203" s="948">
        <f t="shared" si="80"/>
        <v>0</v>
      </c>
      <c r="L203" s="948">
        <f t="shared" si="80"/>
        <v>0</v>
      </c>
      <c r="M203" s="948">
        <f t="shared" si="80"/>
        <v>0</v>
      </c>
      <c r="N203" s="948">
        <f t="shared" si="80"/>
        <v>0</v>
      </c>
      <c r="O203" s="949">
        <f t="shared" si="80"/>
        <v>0</v>
      </c>
    </row>
    <row r="204" spans="1:15" ht="12.75" customHeight="1" x14ac:dyDescent="0.2">
      <c r="A204" s="306" t="str">
        <f t="shared" si="78"/>
        <v>KOSTO DIREKTE PËR PROJEKTET DHE SHPENZIMET KAPITALE</v>
      </c>
      <c r="B204" s="941">
        <f t="shared" si="78"/>
        <v>0</v>
      </c>
      <c r="C204" s="942">
        <f t="shared" si="78"/>
        <v>0</v>
      </c>
      <c r="D204" s="943">
        <f t="shared" si="78"/>
        <v>0</v>
      </c>
      <c r="E204" s="129">
        <f>SUM(E193:E203)</f>
        <v>0</v>
      </c>
      <c r="F204" s="129">
        <f t="shared" ref="F204:G204" si="81">SUM(F193:F203)</f>
        <v>0</v>
      </c>
      <c r="G204" s="129">
        <f t="shared" si="81"/>
        <v>0</v>
      </c>
      <c r="H204" s="53"/>
      <c r="I204" s="950">
        <f t="shared" si="80"/>
        <v>0</v>
      </c>
      <c r="J204" s="951">
        <f t="shared" si="80"/>
        <v>0</v>
      </c>
      <c r="K204" s="951">
        <f t="shared" si="80"/>
        <v>0</v>
      </c>
      <c r="L204" s="951">
        <f t="shared" si="80"/>
        <v>0</v>
      </c>
      <c r="M204" s="951">
        <f t="shared" si="80"/>
        <v>0</v>
      </c>
      <c r="N204" s="951">
        <f t="shared" si="80"/>
        <v>0</v>
      </c>
      <c r="O204" s="952">
        <f t="shared" si="80"/>
        <v>0</v>
      </c>
    </row>
    <row r="205" spans="1:15" ht="12.75" x14ac:dyDescent="0.2">
      <c r="A205" s="938" t="str">
        <f t="shared" si="78"/>
        <v>SHPENZIME KORRENTE</v>
      </c>
      <c r="B205" s="939">
        <f t="shared" si="78"/>
        <v>0</v>
      </c>
      <c r="C205" s="939">
        <f t="shared" si="78"/>
        <v>0</v>
      </c>
      <c r="D205" s="939">
        <f t="shared" si="78"/>
        <v>0</v>
      </c>
      <c r="E205" s="939">
        <f>E88</f>
        <v>0</v>
      </c>
      <c r="F205" s="939">
        <f>F88</f>
        <v>0</v>
      </c>
      <c r="G205" s="940">
        <f>G88</f>
        <v>0</v>
      </c>
      <c r="H205" s="53"/>
      <c r="I205" s="17" t="str">
        <f>I88</f>
        <v>SHUMA E KËRKUAR NETO</v>
      </c>
      <c r="J205" s="18">
        <f t="shared" ref="J205:O205" si="82">B189-J199</f>
        <v>0</v>
      </c>
      <c r="K205" s="18">
        <f t="shared" si="82"/>
        <v>0</v>
      </c>
      <c r="L205" s="18">
        <f t="shared" si="82"/>
        <v>0</v>
      </c>
      <c r="M205" s="18">
        <f t="shared" si="82"/>
        <v>0</v>
      </c>
      <c r="N205" s="18">
        <f t="shared" si="82"/>
        <v>0</v>
      </c>
      <c r="O205" s="18">
        <f t="shared" si="82"/>
        <v>0</v>
      </c>
    </row>
    <row r="206" spans="1:15" ht="12.75" x14ac:dyDescent="0.2">
      <c r="A206" s="124" t="str">
        <f t="shared" si="78"/>
        <v>Pagat</v>
      </c>
      <c r="B206" s="941">
        <f t="shared" si="78"/>
        <v>600</v>
      </c>
      <c r="C206" s="942">
        <f t="shared" si="78"/>
        <v>0</v>
      </c>
      <c r="D206" s="943">
        <f t="shared" si="78"/>
        <v>0</v>
      </c>
      <c r="E206" s="37"/>
      <c r="F206" s="37"/>
      <c r="G206" s="37"/>
      <c r="H206" s="53"/>
      <c r="I206" s="53"/>
      <c r="J206" s="53"/>
      <c r="K206" s="53"/>
      <c r="L206" s="14"/>
      <c r="M206" s="54"/>
    </row>
    <row r="207" spans="1:15" ht="12.75" x14ac:dyDescent="0.2">
      <c r="A207" s="124" t="str">
        <f t="shared" si="78"/>
        <v>Sigurimet Shoqërore</v>
      </c>
      <c r="B207" s="941">
        <f t="shared" si="78"/>
        <v>601</v>
      </c>
      <c r="C207" s="942">
        <f t="shared" si="78"/>
        <v>0</v>
      </c>
      <c r="D207" s="943">
        <f t="shared" si="78"/>
        <v>0</v>
      </c>
      <c r="E207" s="37"/>
      <c r="F207" s="37"/>
      <c r="G207" s="37"/>
      <c r="H207" s="53"/>
    </row>
    <row r="208" spans="1:15" ht="12.75" x14ac:dyDescent="0.2">
      <c r="A208" s="124" t="str">
        <f t="shared" si="78"/>
        <v>Mallra dhe shërbime</v>
      </c>
      <c r="B208" s="941">
        <f t="shared" si="78"/>
        <v>602</v>
      </c>
      <c r="C208" s="942">
        <f t="shared" si="78"/>
        <v>0</v>
      </c>
      <c r="D208" s="943">
        <f t="shared" si="78"/>
        <v>0</v>
      </c>
      <c r="E208" s="37"/>
      <c r="F208" s="37"/>
      <c r="G208" s="37"/>
      <c r="H208" s="53"/>
      <c r="I208" s="252" t="str">
        <f>I169</f>
        <v>Angazhimet</v>
      </c>
      <c r="J208" s="1002" t="str">
        <f>J169</f>
        <v>Vlera Totale për Aktivitet</v>
      </c>
      <c r="K208" s="1003"/>
      <c r="L208" s="1004"/>
      <c r="M208" s="129">
        <f>VLOOKUP($A184,'(C5) Angazhimet'!$A$8:$F$168,4,FALSE)</f>
        <v>0</v>
      </c>
      <c r="N208" s="129">
        <f>VLOOKUP($A184,'(C5) Angazhimet'!$A$8:$F$168,5,FALSE)</f>
        <v>0</v>
      </c>
      <c r="O208" s="129">
        <f>VLOOKUP($A184,'(C5) Angazhimet'!$A$8:$F$168,6,FALSE)</f>
        <v>0</v>
      </c>
    </row>
    <row r="209" spans="1:15" ht="12.75" x14ac:dyDescent="0.2">
      <c r="A209" s="124" t="str">
        <f t="shared" si="78"/>
        <v>Subvencione</v>
      </c>
      <c r="B209" s="941">
        <f t="shared" si="78"/>
        <v>603</v>
      </c>
      <c r="C209" s="942">
        <f t="shared" si="78"/>
        <v>0</v>
      </c>
      <c r="D209" s="943">
        <f t="shared" si="78"/>
        <v>0</v>
      </c>
      <c r="E209" s="37"/>
      <c r="F209" s="37"/>
      <c r="G209" s="37"/>
      <c r="H209" s="53"/>
      <c r="I209" s="318" t="str">
        <f>I170</f>
        <v>Qëllime</v>
      </c>
      <c r="J209" s="1002" t="str">
        <f>J170</f>
        <v>Shpenzimet kapitale</v>
      </c>
      <c r="K209" s="1003"/>
      <c r="L209" s="1004"/>
      <c r="M209" s="128"/>
      <c r="N209" s="128"/>
      <c r="O209" s="132"/>
    </row>
    <row r="210" spans="1:15" ht="12.75" x14ac:dyDescent="0.2">
      <c r="A210" s="124" t="str">
        <f t="shared" si="78"/>
        <v>Të tjera transferta korrente të brendshme</v>
      </c>
      <c r="B210" s="941">
        <f t="shared" si="78"/>
        <v>604</v>
      </c>
      <c r="C210" s="942">
        <f t="shared" si="78"/>
        <v>0</v>
      </c>
      <c r="D210" s="943">
        <f t="shared" si="78"/>
        <v>0</v>
      </c>
      <c r="E210" s="37"/>
      <c r="F210" s="37"/>
      <c r="G210" s="37"/>
      <c r="H210" s="53"/>
      <c r="I210" s="315"/>
      <c r="J210" s="1002" t="str">
        <f>J171</f>
        <v>Mallra dhe shërbime</v>
      </c>
      <c r="K210" s="1003"/>
      <c r="L210" s="1004"/>
      <c r="M210" s="128"/>
      <c r="N210" s="128"/>
      <c r="O210" s="132"/>
    </row>
    <row r="211" spans="1:15" ht="12.75" x14ac:dyDescent="0.2">
      <c r="A211" s="124" t="str">
        <f t="shared" si="78"/>
        <v>Transferta korrente të huaja</v>
      </c>
      <c r="B211" s="941">
        <f t="shared" si="78"/>
        <v>605</v>
      </c>
      <c r="C211" s="942">
        <f t="shared" si="78"/>
        <v>0</v>
      </c>
      <c r="D211" s="943">
        <f t="shared" si="78"/>
        <v>0</v>
      </c>
      <c r="E211" s="37"/>
      <c r="F211" s="37"/>
      <c r="G211" s="37"/>
      <c r="H211" s="53"/>
      <c r="I211" s="315"/>
      <c r="J211" s="1002" t="str">
        <f>J172</f>
        <v>Qëllime të mëtejshme</v>
      </c>
      <c r="K211" s="1003"/>
      <c r="L211" s="1004"/>
      <c r="M211" s="128"/>
      <c r="N211" s="128"/>
      <c r="O211" s="132"/>
    </row>
    <row r="212" spans="1:15" ht="12.75" x14ac:dyDescent="0.2">
      <c r="A212" s="124" t="str">
        <f t="shared" si="78"/>
        <v>Transferta për Buxhetet Familiare dhe Individët</v>
      </c>
      <c r="B212" s="941">
        <f t="shared" si="78"/>
        <v>606</v>
      </c>
      <c r="C212" s="942">
        <f t="shared" si="78"/>
        <v>0</v>
      </c>
      <c r="D212" s="943">
        <f t="shared" si="78"/>
        <v>0</v>
      </c>
      <c r="E212" s="37"/>
      <c r="F212" s="37"/>
      <c r="G212" s="37"/>
      <c r="H212" s="53"/>
      <c r="I212" s="315"/>
      <c r="J212" s="998"/>
      <c r="K212" s="998"/>
      <c r="L212" s="998"/>
      <c r="M212" s="344" t="str">
        <f>IF(SUM(M209:M211)=M208,"OK","STOP")</f>
        <v>OK</v>
      </c>
      <c r="N212" s="344" t="str">
        <f>IF(SUM(N209:N211)=N208,"OK","STOP")</f>
        <v>OK</v>
      </c>
      <c r="O212" s="344" t="str">
        <f>IF(SUM(O209:O211)=O208,"OK","STOP")</f>
        <v>OK</v>
      </c>
    </row>
    <row r="213" spans="1:15" ht="12.75" x14ac:dyDescent="0.2">
      <c r="A213" s="648" t="str">
        <f t="shared" si="78"/>
        <v>Shpenzimet kapitale</v>
      </c>
      <c r="B213" s="968" t="str">
        <f t="shared" si="78"/>
        <v>230 / 231</v>
      </c>
      <c r="C213" s="969">
        <f t="shared" si="78"/>
        <v>0</v>
      </c>
      <c r="D213" s="970">
        <f t="shared" si="78"/>
        <v>0</v>
      </c>
      <c r="E213" s="129"/>
      <c r="F213" s="129"/>
      <c r="G213" s="129"/>
      <c r="H213" s="53"/>
      <c r="I213" s="421" t="str">
        <f>I96</f>
        <v>Shpjegimet teknike</v>
      </c>
      <c r="J213" s="10"/>
      <c r="K213" s="10"/>
      <c r="L213" s="10"/>
      <c r="M213" s="10"/>
      <c r="N213" s="10"/>
      <c r="O213" s="10"/>
    </row>
    <row r="214" spans="1:15" ht="12.75" x14ac:dyDescent="0.2">
      <c r="A214" s="124" t="str">
        <f t="shared" si="78"/>
        <v>Rezerva</v>
      </c>
      <c r="B214" s="941">
        <f t="shared" si="78"/>
        <v>609</v>
      </c>
      <c r="C214" s="942">
        <f t="shared" si="78"/>
        <v>0</v>
      </c>
      <c r="D214" s="943">
        <f t="shared" si="78"/>
        <v>0</v>
      </c>
      <c r="E214" s="37"/>
      <c r="F214" s="37"/>
      <c r="G214" s="37"/>
      <c r="H214" s="53"/>
      <c r="I214" s="419">
        <f>M187</f>
        <v>2022</v>
      </c>
      <c r="J214" s="983"/>
      <c r="K214" s="984"/>
      <c r="L214" s="984"/>
      <c r="M214" s="984"/>
      <c r="N214" s="984"/>
      <c r="O214" s="985"/>
    </row>
    <row r="215" spans="1:15" ht="12.75" x14ac:dyDescent="0.2">
      <c r="A215" s="124" t="str">
        <f t="shared" si="78"/>
        <v>Interesa per kredi direkte ose bono</v>
      </c>
      <c r="B215" s="971">
        <f t="shared" si="78"/>
        <v>650</v>
      </c>
      <c r="C215" s="972">
        <f t="shared" si="78"/>
        <v>0</v>
      </c>
      <c r="D215" s="973">
        <f t="shared" si="78"/>
        <v>0</v>
      </c>
      <c r="E215" s="37"/>
      <c r="F215" s="37"/>
      <c r="G215" s="37"/>
      <c r="H215" s="53"/>
      <c r="I215" s="420"/>
      <c r="J215" s="986"/>
      <c r="K215" s="987"/>
      <c r="L215" s="987"/>
      <c r="M215" s="987"/>
      <c r="N215" s="987"/>
      <c r="O215" s="988"/>
    </row>
    <row r="216" spans="1:15" ht="12.75" x14ac:dyDescent="0.2">
      <c r="A216" s="252" t="str">
        <f>A99</f>
        <v>Të tjera</v>
      </c>
      <c r="B216" s="941" t="str">
        <f>B99</f>
        <v>69 / ?</v>
      </c>
      <c r="C216" s="942">
        <f>C99</f>
        <v>0</v>
      </c>
      <c r="D216" s="311" t="str">
        <f>IF(OR(E216&lt;0,F216&lt;0,G216&lt;0),"STOP","OK!")</f>
        <v>OK!</v>
      </c>
      <c r="E216" s="130">
        <f>-E204+E189-(SUM(E206:E215))</f>
        <v>0</v>
      </c>
      <c r="F216" s="308">
        <f t="shared" ref="F216:G216" si="83">-F204+F189-(SUM(F206:F215))</f>
        <v>0</v>
      </c>
      <c r="G216" s="308">
        <f t="shared" si="83"/>
        <v>0</v>
      </c>
      <c r="H216" s="53"/>
      <c r="I216" s="419">
        <f>N187</f>
        <v>2023</v>
      </c>
      <c r="J216" s="983"/>
      <c r="K216" s="984"/>
      <c r="L216" s="984"/>
      <c r="M216" s="984"/>
      <c r="N216" s="984"/>
      <c r="O216" s="985"/>
    </row>
    <row r="217" spans="1:15" ht="12.75" x14ac:dyDescent="0.2">
      <c r="A217" s="124" t="str">
        <f>A100</f>
        <v>SHPENZIME KORRENTE</v>
      </c>
      <c r="B217" s="974"/>
      <c r="C217" s="975"/>
      <c r="D217" s="976"/>
      <c r="E217" s="129">
        <f>SUM(E206:E216)</f>
        <v>0</v>
      </c>
      <c r="F217" s="129">
        <f t="shared" ref="F217:G217" si="84">SUM(F206:F216)</f>
        <v>0</v>
      </c>
      <c r="G217" s="129">
        <f t="shared" si="84"/>
        <v>0</v>
      </c>
      <c r="H217" s="53"/>
      <c r="I217" s="420"/>
      <c r="J217" s="989"/>
      <c r="K217" s="990"/>
      <c r="L217" s="990"/>
      <c r="M217" s="990"/>
      <c r="N217" s="990"/>
      <c r="O217" s="991"/>
    </row>
    <row r="218" spans="1:15" ht="12.75" x14ac:dyDescent="0.2">
      <c r="A218" s="125"/>
      <c r="B218" s="210"/>
      <c r="C218" s="126"/>
      <c r="D218" s="126"/>
      <c r="E218" s="10"/>
      <c r="F218" s="10"/>
      <c r="G218" s="133"/>
      <c r="H218" s="53"/>
      <c r="I218" s="419">
        <f>O187</f>
        <v>2024</v>
      </c>
      <c r="J218" s="983"/>
      <c r="K218" s="984"/>
      <c r="L218" s="984"/>
      <c r="M218" s="984"/>
      <c r="N218" s="984"/>
      <c r="O218" s="985"/>
    </row>
    <row r="219" spans="1:15" ht="12.75" x14ac:dyDescent="0.2">
      <c r="A219" s="137" t="str">
        <f>A102</f>
        <v>SHPENZIME TË PRITSHME</v>
      </c>
      <c r="B219" s="34">
        <f>B189</f>
        <v>0</v>
      </c>
      <c r="C219" s="34">
        <f t="shared" ref="C219:D219" si="85">C189</f>
        <v>0</v>
      </c>
      <c r="D219" s="34">
        <f t="shared" si="85"/>
        <v>0</v>
      </c>
      <c r="E219" s="129">
        <f>E204+E217</f>
        <v>0</v>
      </c>
      <c r="F219" s="129">
        <f>F204+F217</f>
        <v>0</v>
      </c>
      <c r="G219" s="129">
        <f t="shared" ref="G219" si="86">G204+G217</f>
        <v>0</v>
      </c>
      <c r="H219" s="53"/>
      <c r="I219" s="420"/>
      <c r="J219" s="989"/>
      <c r="K219" s="990"/>
      <c r="L219" s="990"/>
      <c r="M219" s="990"/>
      <c r="N219" s="990"/>
      <c r="O219" s="991"/>
    </row>
    <row r="222" spans="1:15" ht="17.25" hidden="1" customHeight="1" x14ac:dyDescent="0.2">
      <c r="A222" s="213"/>
      <c r="B222" s="937"/>
      <c r="C222" s="937"/>
      <c r="D222" s="937"/>
      <c r="E222" s="937"/>
      <c r="F222" s="937"/>
      <c r="G222" s="937"/>
      <c r="H222" s="937"/>
      <c r="I222" s="937"/>
      <c r="J222" s="937"/>
      <c r="K222" s="937"/>
      <c r="L222" s="937"/>
      <c r="M222" s="937"/>
      <c r="N222" s="937"/>
      <c r="O222" s="937"/>
    </row>
    <row r="223" spans="1:15" ht="17.25" hidden="1" customHeight="1" x14ac:dyDescent="0.2">
      <c r="A223" s="276"/>
      <c r="B223" s="937"/>
      <c r="C223" s="937"/>
      <c r="D223" s="937"/>
      <c r="E223" s="937"/>
      <c r="F223" s="937"/>
      <c r="G223" s="937"/>
      <c r="H223" s="937"/>
      <c r="I223" s="937"/>
      <c r="J223" s="937"/>
      <c r="K223" s="937"/>
      <c r="L223" s="937"/>
      <c r="M223" s="937"/>
      <c r="N223" s="937"/>
      <c r="O223" s="937"/>
    </row>
    <row r="224" spans="1:15" ht="21.75" hidden="1" customHeight="1" x14ac:dyDescent="0.2">
      <c r="A224" s="933"/>
      <c r="B224" s="934"/>
      <c r="C224" s="934"/>
      <c r="D224" s="934"/>
      <c r="E224" s="934"/>
      <c r="F224" s="934"/>
      <c r="G224" s="954"/>
      <c r="H224" s="131"/>
      <c r="I224" s="955"/>
      <c r="J224" s="934"/>
      <c r="K224" s="934"/>
      <c r="L224" s="934"/>
      <c r="M224" s="934"/>
      <c r="N224" s="934"/>
      <c r="O224" s="954"/>
    </row>
    <row r="225" spans="1:15" ht="18.75" hidden="1" customHeight="1" x14ac:dyDescent="0.2">
      <c r="A225" s="211"/>
      <c r="B225" s="417"/>
      <c r="C225" s="417"/>
      <c r="D225" s="417"/>
      <c r="E225" s="251"/>
      <c r="F225" s="251"/>
      <c r="G225" s="251"/>
      <c r="H225" s="212"/>
      <c r="I225" s="414"/>
      <c r="J225" s="417"/>
      <c r="K225" s="417"/>
      <c r="L225" s="417"/>
      <c r="M225" s="251"/>
      <c r="N225" s="251"/>
      <c r="O225" s="251"/>
    </row>
    <row r="226" spans="1:15" ht="12.75" hidden="1" x14ac:dyDescent="0.2">
      <c r="A226" s="434"/>
      <c r="B226" s="209"/>
      <c r="C226" s="422"/>
      <c r="D226" s="321"/>
      <c r="E226" s="8"/>
      <c r="F226" s="8"/>
      <c r="G226" s="435"/>
      <c r="H226" s="131"/>
      <c r="I226" s="423"/>
      <c r="J226" s="349"/>
      <c r="K226" s="349"/>
      <c r="L226" s="349"/>
      <c r="M226" s="349"/>
      <c r="N226" s="349"/>
      <c r="O226" s="350"/>
    </row>
    <row r="227" spans="1:15" ht="12.75" hidden="1" x14ac:dyDescent="0.2">
      <c r="A227" s="137"/>
      <c r="B227" s="34"/>
      <c r="C227" s="34"/>
      <c r="D227" s="34"/>
      <c r="E227" s="37"/>
      <c r="F227" s="37"/>
      <c r="G227" s="37"/>
      <c r="H227" s="131"/>
      <c r="I227" s="938"/>
      <c r="J227" s="939"/>
      <c r="K227" s="939"/>
      <c r="L227" s="939"/>
      <c r="M227" s="939"/>
      <c r="N227" s="939"/>
      <c r="O227" s="940"/>
    </row>
    <row r="228" spans="1:15" ht="12.75" hidden="1" x14ac:dyDescent="0.2">
      <c r="A228" s="125"/>
      <c r="B228" s="210"/>
      <c r="C228" s="126"/>
      <c r="D228" s="126"/>
      <c r="E228" s="10"/>
      <c r="F228" s="10"/>
      <c r="G228" s="133"/>
      <c r="H228" s="10"/>
      <c r="I228" s="137"/>
      <c r="J228" s="35"/>
      <c r="K228" s="35"/>
      <c r="L228" s="35"/>
      <c r="M228" s="37"/>
      <c r="N228" s="37"/>
      <c r="O228" s="37"/>
    </row>
    <row r="229" spans="1:15" ht="12.75" hidden="1" x14ac:dyDescent="0.2">
      <c r="A229" s="944"/>
      <c r="B229" s="945"/>
      <c r="C229" s="945"/>
      <c r="D229" s="945"/>
      <c r="E229" s="945"/>
      <c r="F229" s="945"/>
      <c r="G229" s="946"/>
      <c r="H229" s="10"/>
    </row>
    <row r="230" spans="1:15" ht="12.75" hidden="1" x14ac:dyDescent="0.2">
      <c r="A230" s="938"/>
      <c r="B230" s="939"/>
      <c r="C230" s="939"/>
      <c r="D230" s="939"/>
      <c r="E230" s="939"/>
      <c r="F230" s="939"/>
      <c r="G230" s="940"/>
      <c r="H230" s="31"/>
      <c r="I230" s="938"/>
      <c r="J230" s="939"/>
      <c r="K230" s="939"/>
      <c r="L230" s="939"/>
      <c r="M230" s="939"/>
      <c r="N230" s="939"/>
      <c r="O230" s="940"/>
    </row>
    <row r="231" spans="1:15" ht="12.75" hidden="1" x14ac:dyDescent="0.2">
      <c r="A231" s="124"/>
      <c r="B231" s="941"/>
      <c r="C231" s="942"/>
      <c r="D231" s="943"/>
      <c r="E231" s="37"/>
      <c r="F231" s="37"/>
      <c r="G231" s="37"/>
      <c r="H231" s="31"/>
      <c r="I231" s="390"/>
      <c r="J231" s="387"/>
      <c r="K231" s="389"/>
      <c r="L231" s="388"/>
      <c r="M231" s="128"/>
      <c r="N231" s="128"/>
      <c r="O231" s="132"/>
    </row>
    <row r="232" spans="1:15" ht="12.75" hidden="1" x14ac:dyDescent="0.2">
      <c r="A232" s="124"/>
      <c r="B232" s="941"/>
      <c r="C232" s="942"/>
      <c r="D232" s="943"/>
      <c r="E232" s="37"/>
      <c r="F232" s="37"/>
      <c r="G232" s="37"/>
      <c r="H232" s="31"/>
      <c r="I232" s="390"/>
      <c r="J232" s="387"/>
      <c r="K232" s="389"/>
      <c r="L232" s="388"/>
      <c r="M232" s="128"/>
      <c r="N232" s="128"/>
      <c r="O232" s="132"/>
    </row>
    <row r="233" spans="1:15" ht="12.75" hidden="1" x14ac:dyDescent="0.2">
      <c r="A233" s="124"/>
      <c r="B233" s="941"/>
      <c r="C233" s="942"/>
      <c r="D233" s="943"/>
      <c r="E233" s="37"/>
      <c r="F233" s="37"/>
      <c r="G233" s="37"/>
      <c r="H233" s="53"/>
      <c r="I233" s="390"/>
      <c r="J233" s="387"/>
      <c r="K233" s="389"/>
      <c r="L233" s="388"/>
      <c r="M233" s="302"/>
      <c r="N233" s="548"/>
      <c r="O233" s="550"/>
    </row>
    <row r="234" spans="1:15" ht="12.75" hidden="1" x14ac:dyDescent="0.2">
      <c r="A234" s="124"/>
      <c r="B234" s="941"/>
      <c r="C234" s="942"/>
      <c r="D234" s="943"/>
      <c r="E234" s="37"/>
      <c r="F234" s="37"/>
      <c r="G234" s="37"/>
      <c r="H234" s="8"/>
      <c r="I234" s="390"/>
      <c r="J234" s="387"/>
      <c r="K234" s="389"/>
      <c r="L234" s="388"/>
      <c r="M234" s="128"/>
      <c r="N234" s="128"/>
      <c r="O234" s="132"/>
    </row>
    <row r="235" spans="1:15" ht="12.75" hidden="1" x14ac:dyDescent="0.2">
      <c r="A235" s="124"/>
      <c r="B235" s="941"/>
      <c r="C235" s="942"/>
      <c r="D235" s="943"/>
      <c r="E235" s="37"/>
      <c r="F235" s="37"/>
      <c r="G235" s="37"/>
      <c r="H235" s="53"/>
      <c r="I235" s="390"/>
      <c r="J235" s="35"/>
      <c r="K235" s="35"/>
      <c r="L235" s="35"/>
      <c r="M235" s="129"/>
      <c r="N235" s="129"/>
      <c r="O235" s="129"/>
    </row>
    <row r="236" spans="1:15" ht="12.75" hidden="1" x14ac:dyDescent="0.2">
      <c r="A236" s="124"/>
      <c r="B236" s="941"/>
      <c r="C236" s="942"/>
      <c r="D236" s="943"/>
      <c r="E236" s="37"/>
      <c r="F236" s="37"/>
      <c r="G236" s="37"/>
      <c r="H236" s="53"/>
    </row>
    <row r="237" spans="1:15" ht="12.75" hidden="1" x14ac:dyDescent="0.2">
      <c r="A237" s="124"/>
      <c r="B237" s="941"/>
      <c r="C237" s="942"/>
      <c r="D237" s="943"/>
      <c r="E237" s="37"/>
      <c r="F237" s="37"/>
      <c r="G237" s="37"/>
      <c r="H237" s="53"/>
      <c r="I237" s="137"/>
      <c r="J237" s="34"/>
      <c r="K237" s="34"/>
      <c r="L237" s="34"/>
      <c r="M237" s="129"/>
      <c r="N237" s="129"/>
      <c r="O237" s="129"/>
    </row>
    <row r="238" spans="1:15" ht="12.75" hidden="1" x14ac:dyDescent="0.2">
      <c r="A238" s="124"/>
      <c r="B238" s="941"/>
      <c r="C238" s="942"/>
      <c r="D238" s="943"/>
      <c r="E238" s="37"/>
      <c r="F238" s="37"/>
      <c r="G238" s="37"/>
      <c r="H238" s="53"/>
    </row>
    <row r="239" spans="1:15" ht="12.75" hidden="1" x14ac:dyDescent="0.2">
      <c r="A239" s="124"/>
      <c r="B239" s="941"/>
      <c r="C239" s="942"/>
      <c r="D239" s="943"/>
      <c r="E239" s="37"/>
      <c r="F239" s="37"/>
      <c r="G239" s="37"/>
      <c r="H239" s="53"/>
    </row>
    <row r="240" spans="1:15" ht="12.75" hidden="1" x14ac:dyDescent="0.2">
      <c r="A240" s="124"/>
      <c r="B240" s="941"/>
      <c r="C240" s="942"/>
      <c r="D240" s="943"/>
      <c r="E240" s="37"/>
      <c r="F240" s="37"/>
      <c r="G240" s="37"/>
      <c r="H240" s="53"/>
    </row>
    <row r="241" spans="1:15" ht="12.75" hidden="1" x14ac:dyDescent="0.2">
      <c r="A241" s="124"/>
      <c r="B241" s="941"/>
      <c r="C241" s="942"/>
      <c r="D241" s="943"/>
      <c r="E241" s="37"/>
      <c r="F241" s="37"/>
      <c r="G241" s="37"/>
      <c r="H241" s="53"/>
      <c r="I241" s="947"/>
      <c r="J241" s="948"/>
      <c r="K241" s="948"/>
      <c r="L241" s="948"/>
      <c r="M241" s="948"/>
      <c r="N241" s="948"/>
      <c r="O241" s="949"/>
    </row>
    <row r="242" spans="1:15" ht="12.75" hidden="1" customHeight="1" x14ac:dyDescent="0.2">
      <c r="A242" s="306"/>
      <c r="B242" s="941"/>
      <c r="C242" s="942"/>
      <c r="D242" s="943"/>
      <c r="E242" s="129"/>
      <c r="F242" s="129"/>
      <c r="G242" s="129"/>
      <c r="H242" s="53"/>
      <c r="I242" s="950"/>
      <c r="J242" s="951"/>
      <c r="K242" s="951"/>
      <c r="L242" s="951"/>
      <c r="M242" s="951"/>
      <c r="N242" s="951"/>
      <c r="O242" s="952"/>
    </row>
    <row r="243" spans="1:15" ht="12.75" hidden="1" x14ac:dyDescent="0.2">
      <c r="A243" s="938"/>
      <c r="B243" s="939"/>
      <c r="C243" s="939"/>
      <c r="D243" s="939"/>
      <c r="E243" s="939"/>
      <c r="F243" s="939"/>
      <c r="G243" s="940"/>
      <c r="H243" s="53"/>
      <c r="I243" s="17"/>
      <c r="J243" s="18"/>
      <c r="K243" s="18"/>
      <c r="L243" s="18"/>
      <c r="M243" s="18"/>
      <c r="N243" s="18"/>
      <c r="O243" s="18"/>
    </row>
    <row r="244" spans="1:15" ht="12.75" hidden="1" x14ac:dyDescent="0.2">
      <c r="A244" s="124"/>
      <c r="B244" s="941"/>
      <c r="C244" s="942"/>
      <c r="D244" s="943"/>
      <c r="E244" s="37"/>
      <c r="F244" s="37"/>
      <c r="G244" s="37"/>
      <c r="H244" s="53"/>
      <c r="I244" s="53"/>
      <c r="J244" s="53"/>
      <c r="K244" s="53"/>
      <c r="L244" s="14"/>
      <c r="M244" s="54"/>
    </row>
    <row r="245" spans="1:15" ht="12.75" hidden="1" x14ac:dyDescent="0.2">
      <c r="A245" s="124"/>
      <c r="B245" s="941"/>
      <c r="C245" s="942"/>
      <c r="D245" s="943"/>
      <c r="E245" s="37"/>
      <c r="F245" s="37"/>
      <c r="G245" s="37"/>
      <c r="H245" s="53"/>
    </row>
    <row r="246" spans="1:15" ht="12.75" hidden="1" x14ac:dyDescent="0.2">
      <c r="A246" s="124"/>
      <c r="B246" s="941"/>
      <c r="C246" s="942"/>
      <c r="D246" s="943"/>
      <c r="E246" s="37"/>
      <c r="F246" s="37"/>
      <c r="G246" s="37"/>
      <c r="H246" s="53"/>
      <c r="I246" s="252"/>
      <c r="J246" s="1002"/>
      <c r="K246" s="1003"/>
      <c r="L246" s="1004"/>
      <c r="M246" s="129"/>
      <c r="N246" s="129"/>
      <c r="O246" s="129"/>
    </row>
    <row r="247" spans="1:15" ht="12.75" hidden="1" x14ac:dyDescent="0.2">
      <c r="A247" s="124"/>
      <c r="B247" s="941"/>
      <c r="C247" s="942"/>
      <c r="D247" s="943"/>
      <c r="E247" s="37"/>
      <c r="F247" s="37"/>
      <c r="G247" s="37"/>
      <c r="H247" s="53"/>
      <c r="I247" s="318"/>
      <c r="J247" s="1002"/>
      <c r="K247" s="1003"/>
      <c r="L247" s="1004"/>
      <c r="M247" s="128"/>
      <c r="N247" s="128"/>
      <c r="O247" s="132"/>
    </row>
    <row r="248" spans="1:15" ht="12.75" hidden="1" x14ac:dyDescent="0.2">
      <c r="A248" s="124"/>
      <c r="B248" s="941"/>
      <c r="C248" s="942"/>
      <c r="D248" s="943"/>
      <c r="E248" s="37"/>
      <c r="F248" s="37"/>
      <c r="G248" s="37"/>
      <c r="H248" s="53"/>
      <c r="I248" s="315"/>
      <c r="J248" s="1002"/>
      <c r="K248" s="1003"/>
      <c r="L248" s="1004"/>
      <c r="M248" s="128"/>
      <c r="N248" s="128"/>
      <c r="O248" s="132"/>
    </row>
    <row r="249" spans="1:15" ht="12.75" hidden="1" x14ac:dyDescent="0.2">
      <c r="A249" s="124"/>
      <c r="B249" s="941"/>
      <c r="C249" s="942"/>
      <c r="D249" s="943"/>
      <c r="E249" s="37"/>
      <c r="F249" s="37"/>
      <c r="G249" s="37"/>
      <c r="H249" s="53"/>
      <c r="I249" s="315"/>
      <c r="J249" s="1002"/>
      <c r="K249" s="1003"/>
      <c r="L249" s="1004"/>
      <c r="M249" s="128"/>
      <c r="N249" s="128"/>
      <c r="O249" s="132"/>
    </row>
    <row r="250" spans="1:15" ht="12.75" hidden="1" x14ac:dyDescent="0.2">
      <c r="A250" s="124"/>
      <c r="B250" s="941"/>
      <c r="C250" s="942"/>
      <c r="D250" s="943"/>
      <c r="E250" s="37"/>
      <c r="F250" s="37"/>
      <c r="G250" s="37"/>
      <c r="H250" s="53"/>
      <c r="I250" s="315"/>
      <c r="J250" s="998"/>
      <c r="K250" s="998"/>
      <c r="L250" s="998"/>
      <c r="M250" s="344" t="str">
        <f>IF(SUM(M247:M249)=M246,"OK","STOP")</f>
        <v>OK</v>
      </c>
      <c r="N250" s="344" t="str">
        <f>IF(SUM(N247:N249)=N246,"OK","STOP")</f>
        <v>OK</v>
      </c>
      <c r="O250" s="344" t="str">
        <f>IF(SUM(O247:O249)=O246,"OK","STOP")</f>
        <v>OK</v>
      </c>
    </row>
    <row r="251" spans="1:15" ht="12.75" hidden="1" x14ac:dyDescent="0.2">
      <c r="A251" s="124"/>
      <c r="B251" s="941"/>
      <c r="C251" s="942"/>
      <c r="D251" s="943"/>
      <c r="E251" s="129"/>
      <c r="F251" s="129"/>
      <c r="G251" s="129"/>
      <c r="H251" s="53"/>
      <c r="I251" s="421" t="str">
        <f>I213</f>
        <v>Shpjegimet teknike</v>
      </c>
      <c r="J251" s="10"/>
      <c r="K251" s="10"/>
      <c r="L251" s="10"/>
      <c r="M251" s="10"/>
      <c r="N251" s="10"/>
      <c r="O251" s="10"/>
    </row>
    <row r="252" spans="1:15" ht="12.75" hidden="1" x14ac:dyDescent="0.2">
      <c r="A252" s="124"/>
      <c r="B252" s="941"/>
      <c r="C252" s="942"/>
      <c r="D252" s="943"/>
      <c r="E252" s="37"/>
      <c r="F252" s="37"/>
      <c r="G252" s="37"/>
      <c r="H252" s="53"/>
      <c r="I252" s="419">
        <f>M225</f>
        <v>0</v>
      </c>
      <c r="J252" s="983"/>
      <c r="K252" s="984"/>
      <c r="L252" s="984"/>
      <c r="M252" s="984"/>
      <c r="N252" s="984"/>
      <c r="O252" s="985"/>
    </row>
    <row r="253" spans="1:15" ht="12.75" hidden="1" x14ac:dyDescent="0.2">
      <c r="A253" s="124"/>
      <c r="B253" s="971"/>
      <c r="C253" s="972"/>
      <c r="D253" s="973"/>
      <c r="E253" s="37"/>
      <c r="F253" s="37"/>
      <c r="G253" s="37"/>
      <c r="H253" s="53"/>
      <c r="I253" s="420"/>
      <c r="J253" s="986"/>
      <c r="K253" s="987"/>
      <c r="L253" s="987"/>
      <c r="M253" s="987"/>
      <c r="N253" s="987"/>
      <c r="O253" s="988"/>
    </row>
    <row r="254" spans="1:15" ht="12.75" hidden="1" x14ac:dyDescent="0.2">
      <c r="A254" s="252"/>
      <c r="B254" s="941"/>
      <c r="C254" s="942"/>
      <c r="D254" s="311"/>
      <c r="E254" s="308"/>
      <c r="F254" s="308"/>
      <c r="G254" s="308"/>
      <c r="H254" s="53"/>
      <c r="I254" s="419">
        <f>N225</f>
        <v>0</v>
      </c>
      <c r="J254" s="983"/>
      <c r="K254" s="984"/>
      <c r="L254" s="984"/>
      <c r="M254" s="984"/>
      <c r="N254" s="984"/>
      <c r="O254" s="985"/>
    </row>
    <row r="255" spans="1:15" ht="12.75" hidden="1" x14ac:dyDescent="0.2">
      <c r="A255" s="124"/>
      <c r="B255" s="974"/>
      <c r="C255" s="975"/>
      <c r="D255" s="976"/>
      <c r="E255" s="129"/>
      <c r="F255" s="129"/>
      <c r="G255" s="129"/>
      <c r="H255" s="53"/>
      <c r="I255" s="420"/>
      <c r="J255" s="989"/>
      <c r="K255" s="990"/>
      <c r="L255" s="990"/>
      <c r="M255" s="990"/>
      <c r="N255" s="990"/>
      <c r="O255" s="991"/>
    </row>
    <row r="256" spans="1:15" ht="12.75" hidden="1" x14ac:dyDescent="0.2">
      <c r="A256" s="125"/>
      <c r="B256" s="210"/>
      <c r="C256" s="126"/>
      <c r="D256" s="126"/>
      <c r="E256" s="10"/>
      <c r="F256" s="10"/>
      <c r="G256" s="133"/>
      <c r="H256" s="53"/>
      <c r="I256" s="419">
        <f>O225</f>
        <v>0</v>
      </c>
      <c r="J256" s="983"/>
      <c r="K256" s="984"/>
      <c r="L256" s="984"/>
      <c r="M256" s="984"/>
      <c r="N256" s="984"/>
      <c r="O256" s="985"/>
    </row>
    <row r="257" spans="1:15" ht="12.75" hidden="1" x14ac:dyDescent="0.2">
      <c r="A257" s="137"/>
      <c r="B257" s="34"/>
      <c r="C257" s="34"/>
      <c r="D257" s="34"/>
      <c r="E257" s="129"/>
      <c r="F257" s="129"/>
      <c r="G257" s="129"/>
      <c r="H257" s="53"/>
      <c r="I257" s="420"/>
      <c r="J257" s="989"/>
      <c r="K257" s="990"/>
      <c r="L257" s="990"/>
      <c r="M257" s="990"/>
      <c r="N257" s="990"/>
      <c r="O257" s="991"/>
    </row>
    <row r="258" spans="1:15" ht="17.25" hidden="1" customHeight="1" x14ac:dyDescent="0.2"/>
    <row r="259" spans="1:15" ht="17.25" hidden="1" customHeight="1" x14ac:dyDescent="0.2"/>
    <row r="260" spans="1:15" ht="17.25" hidden="1" customHeight="1" x14ac:dyDescent="0.2">
      <c r="A260" s="213"/>
      <c r="B260" s="937"/>
      <c r="C260" s="937"/>
      <c r="D260" s="937"/>
      <c r="E260" s="937"/>
      <c r="F260" s="937"/>
      <c r="G260" s="937"/>
      <c r="H260" s="937"/>
      <c r="I260" s="937"/>
      <c r="J260" s="937"/>
      <c r="K260" s="937"/>
      <c r="L260" s="937"/>
      <c r="M260" s="937"/>
      <c r="N260" s="937"/>
      <c r="O260" s="937"/>
    </row>
    <row r="261" spans="1:15" ht="17.25" hidden="1" customHeight="1" x14ac:dyDescent="0.2">
      <c r="A261" s="276"/>
      <c r="B261" s="937"/>
      <c r="C261" s="937"/>
      <c r="D261" s="937"/>
      <c r="E261" s="937"/>
      <c r="F261" s="937"/>
      <c r="G261" s="937"/>
      <c r="H261" s="937"/>
      <c r="I261" s="937"/>
      <c r="J261" s="937"/>
      <c r="K261" s="937"/>
      <c r="L261" s="937"/>
      <c r="M261" s="937"/>
      <c r="N261" s="937"/>
      <c r="O261" s="937"/>
    </row>
    <row r="262" spans="1:15" ht="22.5" hidden="1" customHeight="1" x14ac:dyDescent="0.2">
      <c r="A262" s="933"/>
      <c r="B262" s="934"/>
      <c r="C262" s="934"/>
      <c r="D262" s="934"/>
      <c r="E262" s="934"/>
      <c r="F262" s="934"/>
      <c r="G262" s="954"/>
      <c r="H262" s="131"/>
      <c r="I262" s="955"/>
      <c r="J262" s="934"/>
      <c r="K262" s="934"/>
      <c r="L262" s="934"/>
      <c r="M262" s="934"/>
      <c r="N262" s="934"/>
      <c r="O262" s="954"/>
    </row>
    <row r="263" spans="1:15" ht="20.25" hidden="1" customHeight="1" x14ac:dyDescent="0.2">
      <c r="A263" s="211"/>
      <c r="B263" s="249"/>
      <c r="C263" s="249"/>
      <c r="D263" s="249"/>
      <c r="E263" s="250"/>
      <c r="F263" s="250"/>
      <c r="G263" s="250"/>
      <c r="H263" s="212"/>
      <c r="I263" s="307"/>
      <c r="J263" s="249"/>
      <c r="K263" s="249"/>
      <c r="L263" s="249"/>
      <c r="M263" s="250"/>
      <c r="N263" s="250"/>
      <c r="O263" s="250"/>
    </row>
    <row r="264" spans="1:15" ht="12.75" hidden="1" x14ac:dyDescent="0.2">
      <c r="A264" s="125"/>
      <c r="B264" s="210"/>
      <c r="C264" s="126"/>
      <c r="D264" s="126"/>
      <c r="E264" s="10"/>
      <c r="F264" s="10"/>
      <c r="G264" s="133"/>
      <c r="H264" s="131"/>
    </row>
    <row r="265" spans="1:15" ht="12.75" hidden="1" x14ac:dyDescent="0.2">
      <c r="A265" s="137"/>
      <c r="B265" s="34"/>
      <c r="C265" s="34"/>
      <c r="D265" s="34"/>
      <c r="E265" s="37"/>
      <c r="F265" s="37"/>
      <c r="G265" s="37"/>
      <c r="H265" s="131"/>
      <c r="I265" s="938"/>
      <c r="J265" s="939"/>
      <c r="K265" s="939"/>
      <c r="L265" s="939"/>
      <c r="M265" s="939"/>
      <c r="N265" s="939"/>
      <c r="O265" s="940"/>
    </row>
    <row r="266" spans="1:15" ht="12.75" hidden="1" x14ac:dyDescent="0.2">
      <c r="A266" s="125"/>
      <c r="B266" s="210"/>
      <c r="C266" s="126"/>
      <c r="D266" s="126"/>
      <c r="E266" s="10"/>
      <c r="F266" s="10"/>
      <c r="G266" s="133"/>
      <c r="H266" s="10"/>
      <c r="I266" s="137"/>
      <c r="J266" s="35"/>
      <c r="K266" s="35"/>
      <c r="L266" s="35"/>
      <c r="M266" s="37"/>
      <c r="N266" s="37"/>
      <c r="O266" s="37"/>
    </row>
    <row r="267" spans="1:15" ht="12.75" hidden="1" x14ac:dyDescent="0.2">
      <c r="A267" s="1005"/>
      <c r="B267" s="1006"/>
      <c r="C267" s="1006"/>
      <c r="D267" s="1006"/>
      <c r="E267" s="1006"/>
      <c r="F267" s="1006"/>
      <c r="G267" s="1007"/>
      <c r="H267" s="10"/>
    </row>
    <row r="268" spans="1:15" ht="12.75" hidden="1" x14ac:dyDescent="0.2">
      <c r="A268" s="938"/>
      <c r="B268" s="939"/>
      <c r="C268" s="939"/>
      <c r="D268" s="939"/>
      <c r="E268" s="939"/>
      <c r="F268" s="939"/>
      <c r="G268" s="940"/>
      <c r="H268" s="31"/>
      <c r="I268" s="384"/>
      <c r="J268" s="385"/>
      <c r="K268" s="385"/>
      <c r="L268" s="385"/>
      <c r="M268" s="385"/>
      <c r="N268" s="385"/>
      <c r="O268" s="386"/>
    </row>
    <row r="269" spans="1:15" ht="12.75" hidden="1" x14ac:dyDescent="0.2">
      <c r="A269" s="124"/>
      <c r="B269" s="941"/>
      <c r="C269" s="942"/>
      <c r="D269" s="943"/>
      <c r="E269" s="37"/>
      <c r="F269" s="37"/>
      <c r="G269" s="37"/>
      <c r="H269" s="31"/>
      <c r="I269" s="390"/>
      <c r="J269" s="387"/>
      <c r="K269" s="389"/>
      <c r="L269" s="388"/>
      <c r="M269" s="128"/>
      <c r="N269" s="128"/>
      <c r="O269" s="132"/>
    </row>
    <row r="270" spans="1:15" ht="12.75" hidden="1" x14ac:dyDescent="0.2">
      <c r="A270" s="124"/>
      <c r="B270" s="941"/>
      <c r="C270" s="942"/>
      <c r="D270" s="943"/>
      <c r="E270" s="37"/>
      <c r="F270" s="37"/>
      <c r="G270" s="37"/>
      <c r="H270" s="31"/>
      <c r="I270" s="390"/>
      <c r="J270" s="387"/>
      <c r="K270" s="389"/>
      <c r="L270" s="388"/>
      <c r="M270" s="128"/>
      <c r="N270" s="128"/>
      <c r="O270" s="132"/>
    </row>
    <row r="271" spans="1:15" ht="12.75" hidden="1" x14ac:dyDescent="0.2">
      <c r="A271" s="124"/>
      <c r="B271" s="941"/>
      <c r="C271" s="942"/>
      <c r="D271" s="943"/>
      <c r="E271" s="37"/>
      <c r="F271" s="37"/>
      <c r="G271" s="37"/>
      <c r="H271" s="53"/>
      <c r="I271" s="390"/>
      <c r="J271" s="387"/>
      <c r="K271" s="389"/>
      <c r="L271" s="388"/>
      <c r="M271" s="302"/>
      <c r="N271" s="548"/>
      <c r="O271" s="548"/>
    </row>
    <row r="272" spans="1:15" ht="12.75" hidden="1" x14ac:dyDescent="0.2">
      <c r="A272" s="124"/>
      <c r="B272" s="941"/>
      <c r="C272" s="942"/>
      <c r="D272" s="943"/>
      <c r="E272" s="37"/>
      <c r="F272" s="37"/>
      <c r="G272" s="37"/>
      <c r="H272" s="8"/>
      <c r="I272" s="390"/>
      <c r="J272" s="387"/>
      <c r="K272" s="389"/>
      <c r="L272" s="388"/>
      <c r="M272" s="128"/>
      <c r="N272" s="128"/>
      <c r="O272" s="132"/>
    </row>
    <row r="273" spans="1:15" ht="12.75" hidden="1" x14ac:dyDescent="0.2">
      <c r="A273" s="124"/>
      <c r="B273" s="941"/>
      <c r="C273" s="942"/>
      <c r="D273" s="943"/>
      <c r="E273" s="37"/>
      <c r="F273" s="37"/>
      <c r="G273" s="37"/>
      <c r="H273" s="53"/>
      <c r="I273" s="390"/>
      <c r="J273" s="35"/>
      <c r="K273" s="35"/>
      <c r="L273" s="35"/>
      <c r="M273" s="129"/>
      <c r="N273" s="129"/>
      <c r="O273" s="129"/>
    </row>
    <row r="274" spans="1:15" ht="12.75" hidden="1" x14ac:dyDescent="0.2">
      <c r="A274" s="124"/>
      <c r="B274" s="941"/>
      <c r="C274" s="942"/>
      <c r="D274" s="943"/>
      <c r="E274" s="37"/>
      <c r="F274" s="37"/>
      <c r="G274" s="37"/>
      <c r="H274" s="53"/>
    </row>
    <row r="275" spans="1:15" ht="12.75" hidden="1" x14ac:dyDescent="0.2">
      <c r="A275" s="124"/>
      <c r="B275" s="941"/>
      <c r="C275" s="942"/>
      <c r="D275" s="943"/>
      <c r="E275" s="37"/>
      <c r="F275" s="37"/>
      <c r="G275" s="37"/>
      <c r="H275" s="53"/>
      <c r="I275" s="137"/>
      <c r="J275" s="34"/>
      <c r="K275" s="34"/>
      <c r="L275" s="34"/>
      <c r="M275" s="129"/>
      <c r="N275" s="129"/>
      <c r="O275" s="129"/>
    </row>
    <row r="276" spans="1:15" ht="12.75" hidden="1" x14ac:dyDescent="0.2">
      <c r="A276" s="124"/>
      <c r="B276" s="941"/>
      <c r="C276" s="942"/>
      <c r="D276" s="943"/>
      <c r="E276" s="37"/>
      <c r="F276" s="37"/>
      <c r="G276" s="37"/>
      <c r="H276" s="53"/>
    </row>
    <row r="277" spans="1:15" ht="12.75" hidden="1" x14ac:dyDescent="0.2">
      <c r="A277" s="124"/>
      <c r="B277" s="941"/>
      <c r="C277" s="942"/>
      <c r="D277" s="943"/>
      <c r="E277" s="37"/>
      <c r="F277" s="37"/>
      <c r="G277" s="37"/>
      <c r="H277" s="53"/>
    </row>
    <row r="278" spans="1:15" ht="12.75" hidden="1" x14ac:dyDescent="0.2">
      <c r="A278" s="124"/>
      <c r="B278" s="941"/>
      <c r="C278" s="942"/>
      <c r="D278" s="943"/>
      <c r="E278" s="37"/>
      <c r="F278" s="37"/>
      <c r="G278" s="37"/>
      <c r="H278" s="53"/>
    </row>
    <row r="279" spans="1:15" ht="12.75" hidden="1" x14ac:dyDescent="0.2">
      <c r="A279" s="124"/>
      <c r="B279" s="941"/>
      <c r="C279" s="942"/>
      <c r="D279" s="943"/>
      <c r="E279" s="37"/>
      <c r="F279" s="37"/>
      <c r="G279" s="37"/>
      <c r="H279" s="53"/>
      <c r="I279" s="947"/>
      <c r="J279" s="948"/>
      <c r="K279" s="948"/>
      <c r="L279" s="948"/>
      <c r="M279" s="948"/>
      <c r="N279" s="948"/>
      <c r="O279" s="949"/>
    </row>
    <row r="280" spans="1:15" ht="12.75" hidden="1" customHeight="1" x14ac:dyDescent="0.2">
      <c r="A280" s="306"/>
      <c r="B280" s="941"/>
      <c r="C280" s="942"/>
      <c r="D280" s="943"/>
      <c r="E280" s="129"/>
      <c r="F280" s="129"/>
      <c r="G280" s="129"/>
      <c r="H280" s="53"/>
      <c r="I280" s="950"/>
      <c r="J280" s="951"/>
      <c r="K280" s="951"/>
      <c r="L280" s="951"/>
      <c r="M280" s="951"/>
      <c r="N280" s="951"/>
      <c r="O280" s="952"/>
    </row>
    <row r="281" spans="1:15" ht="12.75" hidden="1" x14ac:dyDescent="0.2">
      <c r="A281" s="938"/>
      <c r="B281" s="939"/>
      <c r="C281" s="939"/>
      <c r="D281" s="939"/>
      <c r="E281" s="939"/>
      <c r="F281" s="939"/>
      <c r="G281" s="940"/>
      <c r="H281" s="53"/>
      <c r="I281" s="17"/>
      <c r="J281" s="18"/>
      <c r="K281" s="18"/>
      <c r="L281" s="18"/>
      <c r="M281" s="18"/>
      <c r="N281" s="18"/>
      <c r="O281" s="18"/>
    </row>
    <row r="282" spans="1:15" ht="12.75" hidden="1" x14ac:dyDescent="0.2">
      <c r="A282" s="124"/>
      <c r="B282" s="941"/>
      <c r="C282" s="942"/>
      <c r="D282" s="943"/>
      <c r="E282" s="37"/>
      <c r="F282" s="37"/>
      <c r="G282" s="37"/>
      <c r="H282" s="53"/>
      <c r="I282" s="53"/>
      <c r="J282" s="53"/>
      <c r="K282" s="53"/>
      <c r="L282" s="14"/>
      <c r="M282" s="54"/>
    </row>
    <row r="283" spans="1:15" ht="12.75" hidden="1" x14ac:dyDescent="0.2">
      <c r="A283" s="124"/>
      <c r="B283" s="941"/>
      <c r="C283" s="942"/>
      <c r="D283" s="943"/>
      <c r="E283" s="37"/>
      <c r="F283" s="37"/>
      <c r="G283" s="37"/>
      <c r="H283" s="53"/>
    </row>
    <row r="284" spans="1:15" ht="12.75" hidden="1" x14ac:dyDescent="0.2">
      <c r="A284" s="124"/>
      <c r="B284" s="941"/>
      <c r="C284" s="942"/>
      <c r="D284" s="943"/>
      <c r="E284" s="37"/>
      <c r="F284" s="37"/>
      <c r="G284" s="37"/>
      <c r="H284" s="53"/>
      <c r="I284" s="252"/>
      <c r="J284" s="1009"/>
      <c r="K284" s="1010"/>
      <c r="L284" s="1011"/>
      <c r="M284" s="129"/>
      <c r="N284" s="129"/>
      <c r="O284" s="129"/>
    </row>
    <row r="285" spans="1:15" ht="12.75" hidden="1" x14ac:dyDescent="0.2">
      <c r="A285" s="124"/>
      <c r="B285" s="941"/>
      <c r="C285" s="942"/>
      <c r="D285" s="943"/>
      <c r="E285" s="37"/>
      <c r="F285" s="37"/>
      <c r="G285" s="37"/>
      <c r="H285" s="53"/>
      <c r="I285" s="318"/>
      <c r="J285" s="1009"/>
      <c r="K285" s="1010"/>
      <c r="L285" s="1011"/>
      <c r="M285" s="128"/>
      <c r="N285" s="128"/>
      <c r="O285" s="132"/>
    </row>
    <row r="286" spans="1:15" ht="12.75" hidden="1" x14ac:dyDescent="0.2">
      <c r="A286" s="124"/>
      <c r="B286" s="941"/>
      <c r="C286" s="942"/>
      <c r="D286" s="943"/>
      <c r="E286" s="37"/>
      <c r="F286" s="37"/>
      <c r="G286" s="37"/>
      <c r="H286" s="53"/>
      <c r="I286" s="315"/>
      <c r="J286" s="1009"/>
      <c r="K286" s="1010"/>
      <c r="L286" s="1011"/>
      <c r="M286" s="128"/>
      <c r="N286" s="128"/>
      <c r="O286" s="132"/>
    </row>
    <row r="287" spans="1:15" ht="12.75" hidden="1" x14ac:dyDescent="0.2">
      <c r="A287" s="124"/>
      <c r="B287" s="941"/>
      <c r="C287" s="942"/>
      <c r="D287" s="943"/>
      <c r="E287" s="37"/>
      <c r="F287" s="37"/>
      <c r="G287" s="37"/>
      <c r="H287" s="53"/>
      <c r="I287" s="315"/>
      <c r="J287" s="1009"/>
      <c r="K287" s="1010"/>
      <c r="L287" s="1011"/>
      <c r="M287" s="128"/>
      <c r="N287" s="128"/>
      <c r="O287" s="132"/>
    </row>
    <row r="288" spans="1:15" ht="12.75" hidden="1" x14ac:dyDescent="0.2">
      <c r="A288" s="124"/>
      <c r="B288" s="941"/>
      <c r="C288" s="942"/>
      <c r="D288" s="943"/>
      <c r="E288" s="37"/>
      <c r="F288" s="37"/>
      <c r="G288" s="37"/>
      <c r="H288" s="53"/>
      <c r="I288" s="315"/>
      <c r="J288" s="998"/>
      <c r="K288" s="998"/>
      <c r="L288" s="998"/>
      <c r="M288" s="344" t="str">
        <f>IF(SUM(M285:M287)=M284,"OK","STOP")</f>
        <v>OK</v>
      </c>
      <c r="N288" s="344" t="str">
        <f>IF(SUM(N285:N287)=N284,"OK","STOP")</f>
        <v>OK</v>
      </c>
      <c r="O288" s="344" t="str">
        <f>IF(SUM(O285:O287)=O284,"OK","STOP")</f>
        <v>OK</v>
      </c>
    </row>
    <row r="289" spans="1:15" ht="12.75" hidden="1" x14ac:dyDescent="0.2">
      <c r="A289" s="124"/>
      <c r="B289" s="941"/>
      <c r="C289" s="942"/>
      <c r="D289" s="943"/>
      <c r="E289" s="129"/>
      <c r="F289" s="129"/>
      <c r="G289" s="129"/>
      <c r="H289" s="53"/>
      <c r="I289" s="421" t="str">
        <f>I251</f>
        <v>Shpjegimet teknike</v>
      </c>
      <c r="J289" s="10"/>
      <c r="K289" s="10"/>
      <c r="L289" s="10"/>
      <c r="M289" s="10"/>
      <c r="N289" s="10"/>
      <c r="O289" s="10"/>
    </row>
    <row r="290" spans="1:15" ht="12.75" hidden="1" x14ac:dyDescent="0.2">
      <c r="A290" s="124"/>
      <c r="B290" s="941"/>
      <c r="C290" s="942"/>
      <c r="D290" s="943"/>
      <c r="E290" s="37"/>
      <c r="F290" s="37"/>
      <c r="G290" s="37"/>
      <c r="H290" s="53"/>
      <c r="I290" s="419">
        <f>M263</f>
        <v>0</v>
      </c>
      <c r="J290" s="983"/>
      <c r="K290" s="984"/>
      <c r="L290" s="984"/>
      <c r="M290" s="984"/>
      <c r="N290" s="984"/>
      <c r="O290" s="985"/>
    </row>
    <row r="291" spans="1:15" ht="12.75" hidden="1" x14ac:dyDescent="0.2">
      <c r="A291" s="124"/>
      <c r="B291" s="971"/>
      <c r="C291" s="972"/>
      <c r="D291" s="973"/>
      <c r="E291" s="37"/>
      <c r="F291" s="37"/>
      <c r="G291" s="37"/>
      <c r="H291" s="53"/>
      <c r="I291" s="420"/>
      <c r="J291" s="986"/>
      <c r="K291" s="987"/>
      <c r="L291" s="987"/>
      <c r="M291" s="987"/>
      <c r="N291" s="987"/>
      <c r="O291" s="988"/>
    </row>
    <row r="292" spans="1:15" ht="12.75" hidden="1" x14ac:dyDescent="0.2">
      <c r="A292" s="252"/>
      <c r="B292" s="941"/>
      <c r="C292" s="942"/>
      <c r="D292" s="311"/>
      <c r="E292" s="308"/>
      <c r="F292" s="308"/>
      <c r="G292" s="308"/>
      <c r="H292" s="53"/>
      <c r="I292" s="419">
        <f>N263</f>
        <v>0</v>
      </c>
      <c r="J292" s="983"/>
      <c r="K292" s="984"/>
      <c r="L292" s="984"/>
      <c r="M292" s="984"/>
      <c r="N292" s="984"/>
      <c r="O292" s="985"/>
    </row>
    <row r="293" spans="1:15" ht="12.75" hidden="1" x14ac:dyDescent="0.2">
      <c r="A293" s="124"/>
      <c r="B293" s="974"/>
      <c r="C293" s="975"/>
      <c r="D293" s="976"/>
      <c r="E293" s="129"/>
      <c r="F293" s="129"/>
      <c r="G293" s="129"/>
      <c r="H293" s="53"/>
      <c r="I293" s="420"/>
      <c r="J293" s="989"/>
      <c r="K293" s="990"/>
      <c r="L293" s="990"/>
      <c r="M293" s="990"/>
      <c r="N293" s="990"/>
      <c r="O293" s="991"/>
    </row>
    <row r="294" spans="1:15" ht="12.75" hidden="1" x14ac:dyDescent="0.2">
      <c r="A294" s="125"/>
      <c r="B294" s="210"/>
      <c r="C294" s="126"/>
      <c r="D294" s="126"/>
      <c r="E294" s="10"/>
      <c r="F294" s="10"/>
      <c r="G294" s="133"/>
      <c r="H294" s="53"/>
      <c r="I294" s="419">
        <f>O263</f>
        <v>0</v>
      </c>
      <c r="J294" s="983"/>
      <c r="K294" s="984"/>
      <c r="L294" s="984"/>
      <c r="M294" s="984"/>
      <c r="N294" s="984"/>
      <c r="O294" s="985"/>
    </row>
    <row r="295" spans="1:15" ht="12.75" hidden="1" x14ac:dyDescent="0.2">
      <c r="A295" s="137"/>
      <c r="B295" s="34"/>
      <c r="C295" s="34"/>
      <c r="D295" s="34"/>
      <c r="E295" s="129"/>
      <c r="F295" s="129"/>
      <c r="G295" s="129"/>
      <c r="H295" s="53"/>
      <c r="I295" s="420"/>
      <c r="J295" s="989"/>
      <c r="K295" s="990"/>
      <c r="L295" s="990"/>
      <c r="M295" s="990"/>
      <c r="N295" s="990"/>
      <c r="O295" s="991"/>
    </row>
  </sheetData>
  <sheetProtection algorithmName="SHA-512" hashValue="6GJyBbFQx/PBE+w3+7ZDUwhi5Z7G8MYlIY7WO41VskgeKmjLhpDt4WYm5sTRWAUySKN8sHTJf02KyxuAhNrLFw==" saltValue="I34AsOkf5EzVf7IpoWY0kg==" spinCount="100000" sheet="1" objects="1" scenarios="1" selectLockedCells="1"/>
  <mergeCells count="337">
    <mergeCell ref="J294:O295"/>
    <mergeCell ref="I153:O153"/>
    <mergeCell ref="I192:O192"/>
    <mergeCell ref="I230:O230"/>
    <mergeCell ref="I72:O72"/>
    <mergeCell ref="I75:O75"/>
    <mergeCell ref="J136:O137"/>
    <mergeCell ref="J138:O139"/>
    <mergeCell ref="J140:O141"/>
    <mergeCell ref="J175:O176"/>
    <mergeCell ref="J177:O178"/>
    <mergeCell ref="J179:O180"/>
    <mergeCell ref="J214:O215"/>
    <mergeCell ref="J133:L133"/>
    <mergeCell ref="J212:L212"/>
    <mergeCell ref="J246:L246"/>
    <mergeCell ref="J247:L247"/>
    <mergeCell ref="J248:L248"/>
    <mergeCell ref="J249:L249"/>
    <mergeCell ref="J250:L250"/>
    <mergeCell ref="J252:O253"/>
    <mergeCell ref="J130:L130"/>
    <mergeCell ref="J172:L172"/>
    <mergeCell ref="J173:L173"/>
    <mergeCell ref="I150:O150"/>
    <mergeCell ref="B144:O144"/>
    <mergeCell ref="B145:O145"/>
    <mergeCell ref="A147:G147"/>
    <mergeCell ref="I147:O147"/>
    <mergeCell ref="J131:L131"/>
    <mergeCell ref="J132:L132"/>
    <mergeCell ref="B124:D124"/>
    <mergeCell ref="B125:D125"/>
    <mergeCell ref="I125:O126"/>
    <mergeCell ref="B126:D126"/>
    <mergeCell ref="A127:G127"/>
    <mergeCell ref="B128:D128"/>
    <mergeCell ref="B129:D129"/>
    <mergeCell ref="B130:D130"/>
    <mergeCell ref="B131:D131"/>
    <mergeCell ref="B132:D132"/>
    <mergeCell ref="B156:D156"/>
    <mergeCell ref="B157:D157"/>
    <mergeCell ref="B158:D158"/>
    <mergeCell ref="A152:G152"/>
    <mergeCell ref="A153:G153"/>
    <mergeCell ref="B154:D154"/>
    <mergeCell ref="B155:D155"/>
    <mergeCell ref="B138:C138"/>
    <mergeCell ref="B139:D139"/>
    <mergeCell ref="I189:O189"/>
    <mergeCell ref="B173:D173"/>
    <mergeCell ref="B174:D174"/>
    <mergeCell ref="B175:D175"/>
    <mergeCell ref="B176:D176"/>
    <mergeCell ref="B177:C177"/>
    <mergeCell ref="B178:D178"/>
    <mergeCell ref="B183:O183"/>
    <mergeCell ref="B184:O184"/>
    <mergeCell ref="A186:G186"/>
    <mergeCell ref="I186:O186"/>
    <mergeCell ref="I164:O165"/>
    <mergeCell ref="B165:D165"/>
    <mergeCell ref="B163:D163"/>
    <mergeCell ref="B164:D164"/>
    <mergeCell ref="J169:L169"/>
    <mergeCell ref="J170:L170"/>
    <mergeCell ref="J171:L171"/>
    <mergeCell ref="B288:D288"/>
    <mergeCell ref="B289:D289"/>
    <mergeCell ref="B274:D274"/>
    <mergeCell ref="B275:D275"/>
    <mergeCell ref="B276:D276"/>
    <mergeCell ref="B277:D277"/>
    <mergeCell ref="B278:D278"/>
    <mergeCell ref="B271:D271"/>
    <mergeCell ref="B272:D272"/>
    <mergeCell ref="B273:D273"/>
    <mergeCell ref="A267:G267"/>
    <mergeCell ref="A268:G268"/>
    <mergeCell ref="B269:D269"/>
    <mergeCell ref="B270:D270"/>
    <mergeCell ref="I265:O265"/>
    <mergeCell ref="B254:C254"/>
    <mergeCell ref="B255:D255"/>
    <mergeCell ref="B290:D290"/>
    <mergeCell ref="B291:D291"/>
    <mergeCell ref="B292:C292"/>
    <mergeCell ref="B293:D293"/>
    <mergeCell ref="I279:O280"/>
    <mergeCell ref="B280:D280"/>
    <mergeCell ref="A281:G281"/>
    <mergeCell ref="B282:D282"/>
    <mergeCell ref="B283:D283"/>
    <mergeCell ref="B284:D284"/>
    <mergeCell ref="B285:D285"/>
    <mergeCell ref="B286:D286"/>
    <mergeCell ref="B287:D287"/>
    <mergeCell ref="J284:L284"/>
    <mergeCell ref="J285:L285"/>
    <mergeCell ref="J286:L286"/>
    <mergeCell ref="J287:L287"/>
    <mergeCell ref="J288:L288"/>
    <mergeCell ref="J290:O291"/>
    <mergeCell ref="J292:O293"/>
    <mergeCell ref="B279:D279"/>
    <mergeCell ref="B260:O260"/>
    <mergeCell ref="B261:O261"/>
    <mergeCell ref="A262:G262"/>
    <mergeCell ref="I262:O262"/>
    <mergeCell ref="J254:O255"/>
    <mergeCell ref="J256:O257"/>
    <mergeCell ref="B245:D245"/>
    <mergeCell ref="B246:D246"/>
    <mergeCell ref="B247:D247"/>
    <mergeCell ref="B248:D248"/>
    <mergeCell ref="B249:D249"/>
    <mergeCell ref="B250:D250"/>
    <mergeCell ref="B251:D251"/>
    <mergeCell ref="B252:D252"/>
    <mergeCell ref="B253:D253"/>
    <mergeCell ref="B240:D240"/>
    <mergeCell ref="B241:D241"/>
    <mergeCell ref="I241:O242"/>
    <mergeCell ref="B242:D242"/>
    <mergeCell ref="A243:G243"/>
    <mergeCell ref="B244:D244"/>
    <mergeCell ref="B235:D235"/>
    <mergeCell ref="B236:D236"/>
    <mergeCell ref="B237:D237"/>
    <mergeCell ref="B238:D238"/>
    <mergeCell ref="B239:D239"/>
    <mergeCell ref="B232:D232"/>
    <mergeCell ref="B233:D233"/>
    <mergeCell ref="B234:D234"/>
    <mergeCell ref="A229:G229"/>
    <mergeCell ref="A230:G230"/>
    <mergeCell ref="B231:D231"/>
    <mergeCell ref="A224:G224"/>
    <mergeCell ref="I224:O224"/>
    <mergeCell ref="I227:O227"/>
    <mergeCell ref="B214:D214"/>
    <mergeCell ref="B215:D215"/>
    <mergeCell ref="B216:C216"/>
    <mergeCell ref="B217:D217"/>
    <mergeCell ref="B222:O222"/>
    <mergeCell ref="B223:O223"/>
    <mergeCell ref="J216:O217"/>
    <mergeCell ref="J218:O219"/>
    <mergeCell ref="A205:G205"/>
    <mergeCell ref="B206:D206"/>
    <mergeCell ref="B207:D207"/>
    <mergeCell ref="B208:D208"/>
    <mergeCell ref="B209:D209"/>
    <mergeCell ref="B210:D210"/>
    <mergeCell ref="B211:D211"/>
    <mergeCell ref="B212:D212"/>
    <mergeCell ref="B213:D213"/>
    <mergeCell ref="J208:L208"/>
    <mergeCell ref="J209:L209"/>
    <mergeCell ref="J210:L210"/>
    <mergeCell ref="J211:L211"/>
    <mergeCell ref="B201:D201"/>
    <mergeCell ref="B202:D202"/>
    <mergeCell ref="B203:D203"/>
    <mergeCell ref="I203:O204"/>
    <mergeCell ref="B204:D204"/>
    <mergeCell ref="B196:D196"/>
    <mergeCell ref="B197:D197"/>
    <mergeCell ref="B198:D198"/>
    <mergeCell ref="B199:D199"/>
    <mergeCell ref="B195:D195"/>
    <mergeCell ref="J188:K188"/>
    <mergeCell ref="A191:G191"/>
    <mergeCell ref="A192:G192"/>
    <mergeCell ref="B200:D200"/>
    <mergeCell ref="B133:D133"/>
    <mergeCell ref="B134:D134"/>
    <mergeCell ref="B135:D135"/>
    <mergeCell ref="B136:D136"/>
    <mergeCell ref="B137:D137"/>
    <mergeCell ref="B193:D193"/>
    <mergeCell ref="B194:D194"/>
    <mergeCell ref="J134:L134"/>
    <mergeCell ref="A166:G166"/>
    <mergeCell ref="B167:D167"/>
    <mergeCell ref="B168:D168"/>
    <mergeCell ref="B169:D169"/>
    <mergeCell ref="B170:D170"/>
    <mergeCell ref="B171:D171"/>
    <mergeCell ref="B172:D172"/>
    <mergeCell ref="B159:D159"/>
    <mergeCell ref="B160:D160"/>
    <mergeCell ref="B161:D161"/>
    <mergeCell ref="B162:D162"/>
    <mergeCell ref="B119:D119"/>
    <mergeCell ref="B120:D120"/>
    <mergeCell ref="B121:D121"/>
    <mergeCell ref="B122:D122"/>
    <mergeCell ref="B123:D123"/>
    <mergeCell ref="B105:O105"/>
    <mergeCell ref="B106:O106"/>
    <mergeCell ref="J95:L95"/>
    <mergeCell ref="J97:O98"/>
    <mergeCell ref="J99:O100"/>
    <mergeCell ref="J101:O102"/>
    <mergeCell ref="B116:D116"/>
    <mergeCell ref="B117:D117"/>
    <mergeCell ref="B118:D118"/>
    <mergeCell ref="A113:G113"/>
    <mergeCell ref="A114:G114"/>
    <mergeCell ref="B115:D115"/>
    <mergeCell ref="A108:G108"/>
    <mergeCell ref="I108:O108"/>
    <mergeCell ref="I114:O114"/>
    <mergeCell ref="I86:O87"/>
    <mergeCell ref="B87:D87"/>
    <mergeCell ref="A88:G88"/>
    <mergeCell ref="B89:D89"/>
    <mergeCell ref="B90:D90"/>
    <mergeCell ref="B97:D97"/>
    <mergeCell ref="B98:D98"/>
    <mergeCell ref="B99:C99"/>
    <mergeCell ref="B100:D100"/>
    <mergeCell ref="J91:L91"/>
    <mergeCell ref="J92:L92"/>
    <mergeCell ref="J93:L93"/>
    <mergeCell ref="J94:L94"/>
    <mergeCell ref="B91:D91"/>
    <mergeCell ref="B92:D92"/>
    <mergeCell ref="B93:D93"/>
    <mergeCell ref="B94:D94"/>
    <mergeCell ref="B95:D95"/>
    <mergeCell ref="B96:D96"/>
    <mergeCell ref="B79:D79"/>
    <mergeCell ref="B80:D80"/>
    <mergeCell ref="B81:D81"/>
    <mergeCell ref="B82:D82"/>
    <mergeCell ref="B83:D83"/>
    <mergeCell ref="B84:D84"/>
    <mergeCell ref="B85:D85"/>
    <mergeCell ref="B86:D86"/>
    <mergeCell ref="A75:G75"/>
    <mergeCell ref="B76:D76"/>
    <mergeCell ref="B77:D77"/>
    <mergeCell ref="B78:D78"/>
    <mergeCell ref="A74:G74"/>
    <mergeCell ref="B67:O67"/>
    <mergeCell ref="A69:G69"/>
    <mergeCell ref="I69:O69"/>
    <mergeCell ref="A57:K57"/>
    <mergeCell ref="A58:L58"/>
    <mergeCell ref="A59:L59"/>
    <mergeCell ref="A60:K60"/>
    <mergeCell ref="A61:L61"/>
    <mergeCell ref="A62:L62"/>
    <mergeCell ref="A63:K63"/>
    <mergeCell ref="B66:O66"/>
    <mergeCell ref="A53:L53"/>
    <mergeCell ref="A54:K54"/>
    <mergeCell ref="A55:L55"/>
    <mergeCell ref="A56:L56"/>
    <mergeCell ref="B41:D41"/>
    <mergeCell ref="B42:D42"/>
    <mergeCell ref="B43:D43"/>
    <mergeCell ref="B44:D44"/>
    <mergeCell ref="B45:C45"/>
    <mergeCell ref="B46:D46"/>
    <mergeCell ref="J43:O48"/>
    <mergeCell ref="J41:L41"/>
    <mergeCell ref="A34:G34"/>
    <mergeCell ref="B35:D35"/>
    <mergeCell ref="B36:D36"/>
    <mergeCell ref="B37:D37"/>
    <mergeCell ref="B38:D38"/>
    <mergeCell ref="B39:D39"/>
    <mergeCell ref="B40:D40"/>
    <mergeCell ref="A50:O50"/>
    <mergeCell ref="A52:L52"/>
    <mergeCell ref="J37:L37"/>
    <mergeCell ref="B27:D27"/>
    <mergeCell ref="B28:D28"/>
    <mergeCell ref="B29:D29"/>
    <mergeCell ref="B30:D30"/>
    <mergeCell ref="B31:D31"/>
    <mergeCell ref="B32:D32"/>
    <mergeCell ref="A21:G21"/>
    <mergeCell ref="B22:D22"/>
    <mergeCell ref="I22:O22"/>
    <mergeCell ref="B23:D23"/>
    <mergeCell ref="J23:L26"/>
    <mergeCell ref="B24:D24"/>
    <mergeCell ref="B25:D25"/>
    <mergeCell ref="B26:D26"/>
    <mergeCell ref="I32:O33"/>
    <mergeCell ref="B33:D33"/>
    <mergeCell ref="A15:G15"/>
    <mergeCell ref="I15:O15"/>
    <mergeCell ref="I18:O18"/>
    <mergeCell ref="A20:G20"/>
    <mergeCell ref="A11:B11"/>
    <mergeCell ref="C11:H11"/>
    <mergeCell ref="I11:K11"/>
    <mergeCell ref="L11:O11"/>
    <mergeCell ref="A13:O13"/>
    <mergeCell ref="B14:O14"/>
    <mergeCell ref="A17:G17"/>
    <mergeCell ref="A9:B9"/>
    <mergeCell ref="C9:H9"/>
    <mergeCell ref="I9:K9"/>
    <mergeCell ref="L9:O9"/>
    <mergeCell ref="A10:B10"/>
    <mergeCell ref="C10:H10"/>
    <mergeCell ref="I10:K10"/>
    <mergeCell ref="L10:O10"/>
    <mergeCell ref="A7:B7"/>
    <mergeCell ref="C7:H7"/>
    <mergeCell ref="I7:K7"/>
    <mergeCell ref="L7:O7"/>
    <mergeCell ref="A8:B8"/>
    <mergeCell ref="C8:H8"/>
    <mergeCell ref="I8:K8"/>
    <mergeCell ref="L8:O8"/>
    <mergeCell ref="A5:B5"/>
    <mergeCell ref="C5:H5"/>
    <mergeCell ref="I5:K5"/>
    <mergeCell ref="L5:O5"/>
    <mergeCell ref="A6:B6"/>
    <mergeCell ref="C6:H6"/>
    <mergeCell ref="I6:K6"/>
    <mergeCell ref="L6:O6"/>
    <mergeCell ref="B1:O1"/>
    <mergeCell ref="B2:O2"/>
    <mergeCell ref="A3:B3"/>
    <mergeCell ref="C3:O3"/>
    <mergeCell ref="A4:B4"/>
    <mergeCell ref="C4:O4"/>
  </mergeCells>
  <dataValidations disablePrompts="1" count="1">
    <dataValidation type="whole" errorStyle="warning" allowBlank="1" showInputMessage="1" showErrorMessage="1" errorTitle="CEILING TOO DEEP" sqref="M54:O54 M57:O57 M60:O60 M63:O65">
      <formula1>0</formula1>
      <formula2>1000000000</formula2>
    </dataValidation>
  </dataValidations>
  <pageMargins left="0.78740157480314965" right="0.70866141732283472" top="0.98425196850393704" bottom="0.78740157480314965" header="0.43307086614173229" footer="0.31496062992125984"/>
  <pageSetup paperSize="256" scale="77" fitToHeight="0" orientation="landscape" r:id="rId1"/>
  <headerFooter>
    <oddHeader>&amp;LPROGRAMI BUXHETOR AFATMESËM&amp;C&amp;8 28 Shkurt 2019&amp;R&amp;A</oddHeader>
    <oddFooter>&amp;L&amp;8Copyright for Albania: Ministry of Finance and Economy / Local Finance Directory&amp;R1</oddFooter>
  </headerFooter>
  <rowBreaks count="8" manualBreakCount="8">
    <brk id="12" max="16383" man="1"/>
    <brk id="49" max="16383" man="1"/>
    <brk id="65" max="16383" man="1"/>
    <brk id="104" max="16383" man="1"/>
    <brk id="143" max="16383" man="1"/>
    <brk id="182" max="16383" man="1"/>
    <brk id="221" max="16383" man="1"/>
    <brk id="259" max="16383" man="1"/>
  </rowBreak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6">
    <tabColor rgb="FFFF0000"/>
    <pageSetUpPr fitToPage="1"/>
  </sheetPr>
  <dimension ref="A1:O295"/>
  <sheetViews>
    <sheetView showGridLines="0" topLeftCell="A54" zoomScaleNormal="100" workbookViewId="0">
      <selection activeCell="G171" sqref="G170:G171"/>
    </sheetView>
  </sheetViews>
  <sheetFormatPr defaultColWidth="9.140625" defaultRowHeight="17.25" customHeight="1" x14ac:dyDescent="0.2"/>
  <cols>
    <col min="1" max="1" width="25.85546875" style="98" customWidth="1"/>
    <col min="2" max="7" width="9" style="98" customWidth="1"/>
    <col min="8" max="8" width="2.7109375" style="98" customWidth="1"/>
    <col min="9" max="9" width="29.7109375" style="98" customWidth="1"/>
    <col min="10" max="15" width="9" style="98" customWidth="1"/>
    <col min="16" max="16384" width="9.140625" style="98"/>
  </cols>
  <sheetData>
    <row r="1" spans="1:15" ht="13.5" customHeight="1" x14ac:dyDescent="0.2">
      <c r="A1" s="342" t="str">
        <f>'(B2) Struktura Organizative'!A5</f>
        <v>Numër</v>
      </c>
      <c r="B1" s="1008" t="str">
        <f>'(B2) Struktura Organizative'!B5</f>
        <v>Emri i Nënfunksionit</v>
      </c>
      <c r="C1" s="1008"/>
      <c r="D1" s="1008"/>
      <c r="E1" s="1008"/>
      <c r="F1" s="1008"/>
      <c r="G1" s="1008"/>
      <c r="H1" s="1008"/>
      <c r="I1" s="1008"/>
      <c r="J1" s="1008"/>
      <c r="K1" s="1008"/>
      <c r="L1" s="1008"/>
      <c r="M1" s="1008"/>
      <c r="N1" s="1008"/>
      <c r="O1" s="1008"/>
    </row>
    <row r="2" spans="1:15" s="121" customFormat="1" ht="18.75" customHeight="1" x14ac:dyDescent="0.25">
      <c r="A2" s="310" t="str">
        <f>'(G1) Fjalori'!A85</f>
        <v>Nënfunksioni 22</v>
      </c>
      <c r="B2" s="835" t="str">
        <f>+VLOOKUP($A2,'(B2) Struktura Organizative'!$A7:$E68,2,FALSE)</f>
        <v>092 Arsimi  parauniversitar</v>
      </c>
      <c r="C2" s="835"/>
      <c r="D2" s="835"/>
      <c r="E2" s="835"/>
      <c r="F2" s="835"/>
      <c r="G2" s="835"/>
      <c r="H2" s="835"/>
      <c r="I2" s="835"/>
      <c r="J2" s="835"/>
      <c r="K2" s="835"/>
      <c r="L2" s="835"/>
      <c r="M2" s="835"/>
      <c r="N2" s="835"/>
      <c r="O2" s="835"/>
    </row>
    <row r="3" spans="1:15" ht="12.75" customHeight="1" x14ac:dyDescent="0.2">
      <c r="A3" s="925" t="str">
        <f>'(B2) Struktura Organizative'!C5</f>
        <v>Drejtoria / Departamenti</v>
      </c>
      <c r="B3" s="926"/>
      <c r="C3" s="925" t="str">
        <f>'(B2) Struktura Organizative'!D5</f>
        <v>Kryetari i programit</v>
      </c>
      <c r="D3" s="927"/>
      <c r="E3" s="927"/>
      <c r="F3" s="927"/>
      <c r="G3" s="927"/>
      <c r="H3" s="927"/>
      <c r="I3" s="927"/>
      <c r="J3" s="927"/>
      <c r="K3" s="927"/>
      <c r="L3" s="927"/>
      <c r="M3" s="927"/>
      <c r="N3" s="927"/>
      <c r="O3" s="926"/>
    </row>
    <row r="4" spans="1:15" ht="12.75" customHeight="1" x14ac:dyDescent="0.2">
      <c r="A4" s="928"/>
      <c r="B4" s="929"/>
      <c r="C4" s="930">
        <f>+VLOOKUP($A2,'(B2) Struktura Organizative'!$A7:$E68,4,FALSE)</f>
        <v>0</v>
      </c>
      <c r="D4" s="931"/>
      <c r="E4" s="931"/>
      <c r="F4" s="931"/>
      <c r="G4" s="931"/>
      <c r="H4" s="931"/>
      <c r="I4" s="931"/>
      <c r="J4" s="931"/>
      <c r="K4" s="931"/>
      <c r="L4" s="931"/>
      <c r="M4" s="931"/>
      <c r="N4" s="931"/>
      <c r="O4" s="932"/>
    </row>
    <row r="5" spans="1:15" ht="27" customHeight="1" x14ac:dyDescent="0.2">
      <c r="A5" s="919"/>
      <c r="B5" s="920"/>
      <c r="C5" s="921" t="str">
        <f>'(B3) Struktura Funksionale'!C5</f>
        <v>Emri i programit</v>
      </c>
      <c r="D5" s="922"/>
      <c r="E5" s="922"/>
      <c r="F5" s="922"/>
      <c r="G5" s="922"/>
      <c r="H5" s="923"/>
      <c r="I5" s="921" t="str">
        <f>'(B3) Struktura Funksionale'!D5</f>
        <v>Programi:  detyrueshme / shtesë</v>
      </c>
      <c r="J5" s="922"/>
      <c r="K5" s="923"/>
      <c r="L5" s="924" t="str">
        <f>'(B3) Struktura Funksionale'!E5</f>
        <v>Programi: I veti / I deleguar / Transferuar</v>
      </c>
      <c r="M5" s="924"/>
      <c r="N5" s="924"/>
      <c r="O5" s="924"/>
    </row>
    <row r="6" spans="1:15" ht="13.5" customHeight="1" x14ac:dyDescent="0.2">
      <c r="A6" s="914" t="str">
        <f>'(B3) Struktura Funksionale'!A114</f>
        <v>Programi 22a</v>
      </c>
      <c r="B6" s="915"/>
      <c r="C6" s="916" t="str">
        <f>VLOOKUP($A6,'(B3) Struktura Funksionale'!$A$7:$E$146,3,FALSE)</f>
        <v>Arsimi i mesëm i përgjithshëm</v>
      </c>
      <c r="D6" s="917"/>
      <c r="E6" s="917"/>
      <c r="F6" s="917"/>
      <c r="G6" s="917"/>
      <c r="H6" s="918"/>
      <c r="I6" s="916" t="str">
        <f>VLOOKUP($A6,'(B3) Struktura Funksionale'!$A$7:$E$146,4,FALSE)</f>
        <v>E detyrueshme</v>
      </c>
      <c r="J6" s="917"/>
      <c r="K6" s="918"/>
      <c r="L6" s="916" t="str">
        <f>VLOOKUP($A6,'(B3) Struktura Funksionale'!$A$7:$E$146,5,FALSE)</f>
        <v>Transferuar</v>
      </c>
      <c r="M6" s="917"/>
      <c r="N6" s="917"/>
      <c r="O6" s="918"/>
    </row>
    <row r="7" spans="1:15" ht="13.5" hidden="1" customHeight="1" x14ac:dyDescent="0.2">
      <c r="A7" s="914" t="str">
        <f>'(B3) Struktura Funksionale'!A115</f>
        <v>Programi 22b</v>
      </c>
      <c r="B7" s="915"/>
      <c r="C7" s="916" t="str">
        <f>VLOOKUP($A7,'(B3) Struktura Funksionale'!$A$7:$E$146,3,FALSE)</f>
        <v>Pagat e stafit mbështetës</v>
      </c>
      <c r="D7" s="917"/>
      <c r="E7" s="917"/>
      <c r="F7" s="917"/>
      <c r="G7" s="917"/>
      <c r="H7" s="918"/>
      <c r="I7" s="916" t="str">
        <f>VLOOKUP($A7,'(B3) Struktura Funksionale'!$A$7:$E$146,4,FALSE)</f>
        <v>E detyrueshme</v>
      </c>
      <c r="J7" s="917"/>
      <c r="K7" s="918"/>
      <c r="L7" s="916" t="str">
        <f>VLOOKUP($A7,'(B3) Struktura Funksionale'!$A$7:$E$146,5,FALSE)</f>
        <v>Transferuar</v>
      </c>
      <c r="M7" s="917"/>
      <c r="N7" s="917"/>
      <c r="O7" s="918"/>
    </row>
    <row r="8" spans="1:15" ht="13.5" customHeight="1" x14ac:dyDescent="0.2">
      <c r="A8" s="914" t="str">
        <f>'(B3) Struktura Funksionale'!A116</f>
        <v>Programi 22c</v>
      </c>
      <c r="B8" s="915"/>
      <c r="C8" s="916" t="str">
        <f>VLOOKUP($A8,'(B3) Struktura Funksionale'!$A$7:$E$146,3,FALSE)</f>
        <v>Arsimi profesional</v>
      </c>
      <c r="D8" s="917"/>
      <c r="E8" s="917"/>
      <c r="F8" s="917"/>
      <c r="G8" s="917"/>
      <c r="H8" s="918"/>
      <c r="I8" s="916" t="str">
        <f>VLOOKUP($A8,'(B3) Struktura Funksionale'!$A$7:$E$146,4,FALSE)</f>
        <v>E detyrueshme</v>
      </c>
      <c r="J8" s="917"/>
      <c r="K8" s="918"/>
      <c r="L8" s="916" t="str">
        <f>VLOOKUP($A8,'(B3) Struktura Funksionale'!$A$7:$E$146,5,FALSE)</f>
        <v>I deleguar</v>
      </c>
      <c r="M8" s="917"/>
      <c r="N8" s="917"/>
      <c r="O8" s="918"/>
    </row>
    <row r="9" spans="1:15" ht="13.5" customHeight="1" x14ac:dyDescent="0.2">
      <c r="A9" s="914" t="str">
        <f>'(B3) Struktura Funksionale'!A117</f>
        <v>Programi 22d</v>
      </c>
      <c r="B9" s="915"/>
      <c r="C9" s="916">
        <f>VLOOKUP($A9,'(B3) Struktura Funksionale'!$A$7:$E$146,3,FALSE)</f>
        <v>0</v>
      </c>
      <c r="D9" s="917"/>
      <c r="E9" s="917"/>
      <c r="F9" s="917"/>
      <c r="G9" s="917"/>
      <c r="H9" s="918"/>
      <c r="I9" s="916">
        <f>VLOOKUP($A9,'(B3) Struktura Funksionale'!$A$7:$E$146,4,FALSE)</f>
        <v>0</v>
      </c>
      <c r="J9" s="917"/>
      <c r="K9" s="918"/>
      <c r="L9" s="916">
        <f>VLOOKUP($A9,'(B3) Struktura Funksionale'!$A$7:$E$146,5,FALSE)</f>
        <v>0</v>
      </c>
      <c r="M9" s="917"/>
      <c r="N9" s="917"/>
      <c r="O9" s="918"/>
    </row>
    <row r="10" spans="1:15" ht="13.5" hidden="1" customHeight="1" x14ac:dyDescent="0.2">
      <c r="A10" s="914"/>
      <c r="B10" s="915"/>
      <c r="C10" s="916"/>
      <c r="D10" s="917"/>
      <c r="E10" s="917"/>
      <c r="F10" s="917"/>
      <c r="G10" s="917"/>
      <c r="H10" s="918"/>
      <c r="I10" s="916"/>
      <c r="J10" s="917"/>
      <c r="K10" s="918"/>
      <c r="L10" s="916"/>
      <c r="M10" s="917"/>
      <c r="N10" s="917"/>
      <c r="O10" s="918"/>
    </row>
    <row r="11" spans="1:15" ht="13.5" hidden="1" customHeight="1" x14ac:dyDescent="0.2">
      <c r="A11" s="914"/>
      <c r="B11" s="915"/>
      <c r="C11" s="916"/>
      <c r="D11" s="917"/>
      <c r="E11" s="917"/>
      <c r="F11" s="917"/>
      <c r="G11" s="917"/>
      <c r="H11" s="918"/>
      <c r="I11" s="916"/>
      <c r="J11" s="917"/>
      <c r="K11" s="918"/>
      <c r="L11" s="916"/>
      <c r="M11" s="917"/>
      <c r="N11" s="917"/>
      <c r="O11" s="918"/>
    </row>
    <row r="12" spans="1:15" ht="11.25" customHeight="1" x14ac:dyDescent="0.2"/>
    <row r="13" spans="1:15" ht="21" customHeight="1" x14ac:dyDescent="0.25">
      <c r="A13" s="933" t="str">
        <f>'(G1) Fjalori'!A359</f>
        <v>PËRMBLEDHJE E KËRKESËS BUXHETORE</v>
      </c>
      <c r="B13" s="934"/>
      <c r="C13" s="935"/>
      <c r="D13" s="935"/>
      <c r="E13" s="935"/>
      <c r="F13" s="935"/>
      <c r="G13" s="935"/>
      <c r="H13" s="935"/>
      <c r="I13" s="935"/>
      <c r="J13" s="935"/>
      <c r="K13" s="935"/>
      <c r="L13" s="935"/>
      <c r="M13" s="935"/>
      <c r="N13" s="935"/>
      <c r="O13" s="936"/>
    </row>
    <row r="14" spans="1:15" s="214" customFormat="1" ht="21" customHeight="1" x14ac:dyDescent="0.25">
      <c r="A14" s="213" t="str">
        <f>A2</f>
        <v>Nënfunksioni 22</v>
      </c>
      <c r="B14" s="937" t="str">
        <f>B$2</f>
        <v>092 Arsimi  parauniversitar</v>
      </c>
      <c r="C14" s="937"/>
      <c r="D14" s="937"/>
      <c r="E14" s="937"/>
      <c r="F14" s="937"/>
      <c r="G14" s="937"/>
      <c r="H14" s="937"/>
      <c r="I14" s="937"/>
      <c r="J14" s="937"/>
      <c r="K14" s="937"/>
      <c r="L14" s="937"/>
      <c r="M14" s="937"/>
      <c r="N14" s="937"/>
      <c r="O14" s="937"/>
    </row>
    <row r="15" spans="1:15" ht="21" customHeight="1" x14ac:dyDescent="0.2">
      <c r="A15" s="933" t="str">
        <f>'(G1) Fjalori'!A384</f>
        <v>SHPENZIME TË PRITSHME</v>
      </c>
      <c r="B15" s="934"/>
      <c r="C15" s="934"/>
      <c r="D15" s="934"/>
      <c r="E15" s="934"/>
      <c r="F15" s="934"/>
      <c r="G15" s="954"/>
      <c r="H15" s="131"/>
      <c r="I15" s="955" t="str">
        <f>I29</f>
        <v xml:space="preserve">TË ARDHURAT E PRITSHME </v>
      </c>
      <c r="J15" s="934"/>
      <c r="K15" s="934"/>
      <c r="L15" s="934"/>
      <c r="M15" s="934"/>
      <c r="N15" s="934"/>
      <c r="O15" s="954"/>
    </row>
    <row r="16" spans="1:15" s="121" customFormat="1" ht="20.25" customHeight="1" x14ac:dyDescent="0.25">
      <c r="A16" s="211"/>
      <c r="B16" s="249">
        <f>'(B1)Informacion i përgjithshëm '!B5</f>
        <v>2019</v>
      </c>
      <c r="C16" s="249">
        <f>'(B1)Informacion i përgjithshëm '!B6</f>
        <v>2020</v>
      </c>
      <c r="D16" s="249">
        <f>'(B1)Informacion i përgjithshëm '!B7</f>
        <v>2021</v>
      </c>
      <c r="E16" s="250">
        <f>'(B1)Informacion i përgjithshëm '!B8</f>
        <v>2022</v>
      </c>
      <c r="F16" s="250">
        <f>'(B1)Informacion i përgjithshëm '!B9</f>
        <v>2023</v>
      </c>
      <c r="G16" s="250">
        <f>'(B1)Informacion i përgjithshëm '!B10</f>
        <v>2024</v>
      </c>
      <c r="H16" s="212"/>
      <c r="I16" s="307"/>
      <c r="J16" s="249">
        <f t="shared" ref="J16:O16" si="0">B16</f>
        <v>2019</v>
      </c>
      <c r="K16" s="249">
        <f t="shared" si="0"/>
        <v>2020</v>
      </c>
      <c r="L16" s="249">
        <f t="shared" si="0"/>
        <v>2021</v>
      </c>
      <c r="M16" s="250">
        <f t="shared" si="0"/>
        <v>2022</v>
      </c>
      <c r="N16" s="250">
        <f t="shared" si="0"/>
        <v>2023</v>
      </c>
      <c r="O16" s="250">
        <f t="shared" si="0"/>
        <v>2024</v>
      </c>
    </row>
    <row r="17" spans="1:15" ht="12.75" x14ac:dyDescent="0.2">
      <c r="A17" s="953"/>
      <c r="B17" s="953"/>
      <c r="C17" s="953"/>
      <c r="D17" s="953"/>
      <c r="E17" s="953"/>
      <c r="F17" s="953"/>
      <c r="G17" s="953"/>
      <c r="H17" s="131"/>
    </row>
    <row r="18" spans="1:15" ht="12.75" x14ac:dyDescent="0.2">
      <c r="A18" s="137" t="str">
        <f>A15</f>
        <v>SHPENZIME TË PRITSHME</v>
      </c>
      <c r="B18" s="34">
        <f t="shared" ref="B18:G18" si="1">B72+B111+B150+B189+B227+B265</f>
        <v>105932</v>
      </c>
      <c r="C18" s="34">
        <f t="shared" si="1"/>
        <v>89049</v>
      </c>
      <c r="D18" s="34">
        <f t="shared" si="1"/>
        <v>209317</v>
      </c>
      <c r="E18" s="129">
        <f t="shared" si="1"/>
        <v>48306</v>
      </c>
      <c r="F18" s="129">
        <f t="shared" si="1"/>
        <v>47049</v>
      </c>
      <c r="G18" s="129">
        <f t="shared" si="1"/>
        <v>48620</v>
      </c>
      <c r="H18" s="131"/>
      <c r="I18" s="938" t="str">
        <f>'(G1) Fjalori'!A385</f>
        <v>VLERËSIM I ARDHURAVE NGA TARIFAT</v>
      </c>
      <c r="J18" s="939"/>
      <c r="K18" s="939"/>
      <c r="L18" s="939"/>
      <c r="M18" s="939"/>
      <c r="N18" s="939"/>
      <c r="O18" s="940"/>
    </row>
    <row r="19" spans="1:15" ht="12.75" x14ac:dyDescent="0.2">
      <c r="A19" s="125"/>
      <c r="B19" s="210"/>
      <c r="C19" s="126"/>
      <c r="D19" s="126"/>
      <c r="E19" s="10"/>
      <c r="F19" s="10"/>
      <c r="G19" s="133"/>
      <c r="H19" s="10"/>
      <c r="I19" s="137" t="str">
        <f>'(G1) Fjalori'!A388</f>
        <v>VLERËSIM I ARDHURAVE NGA TARIFAT</v>
      </c>
      <c r="J19" s="35">
        <f t="shared" ref="J19:O19" si="2">J73+J112+J151+J190+J228+J266</f>
        <v>0</v>
      </c>
      <c r="K19" s="35">
        <f t="shared" si="2"/>
        <v>96</v>
      </c>
      <c r="L19" s="34">
        <f t="shared" si="2"/>
        <v>0</v>
      </c>
      <c r="M19" s="129">
        <f t="shared" si="2"/>
        <v>0</v>
      </c>
      <c r="N19" s="129">
        <f t="shared" si="2"/>
        <v>0</v>
      </c>
      <c r="O19" s="129">
        <f t="shared" si="2"/>
        <v>0</v>
      </c>
    </row>
    <row r="20" spans="1:15" ht="12.75" x14ac:dyDescent="0.2">
      <c r="A20" s="944" t="str">
        <f>A15</f>
        <v>SHPENZIME TË PRITSHME</v>
      </c>
      <c r="B20" s="945"/>
      <c r="C20" s="945"/>
      <c r="D20" s="945"/>
      <c r="E20" s="945"/>
      <c r="F20" s="945"/>
      <c r="G20" s="946"/>
      <c r="H20" s="10"/>
    </row>
    <row r="21" spans="1:15" ht="12.75" customHeight="1" x14ac:dyDescent="0.2">
      <c r="A21" s="938" t="str">
        <f>'(G1) Fjalori'!A382</f>
        <v>KOSTO DIREKTE PËR PROJEKTET DHE SHPENZIMET KAPITALE</v>
      </c>
      <c r="B21" s="939"/>
      <c r="C21" s="939"/>
      <c r="D21" s="939"/>
      <c r="E21" s="939"/>
      <c r="F21" s="939"/>
      <c r="G21" s="940"/>
      <c r="H21" s="31"/>
    </row>
    <row r="22" spans="1:15" ht="12.75" customHeight="1" x14ac:dyDescent="0.2">
      <c r="A22" s="124" t="str">
        <f>'(G1) Fjalori'!A360</f>
        <v>Pagat</v>
      </c>
      <c r="B22" s="941">
        <f>'(G1) Fjalori'!C360</f>
        <v>600</v>
      </c>
      <c r="C22" s="942"/>
      <c r="D22" s="943"/>
      <c r="E22" s="305">
        <f t="shared" ref="E22:G33" si="3">E76+E115+E154+E193+E231+E269</f>
        <v>0</v>
      </c>
      <c r="F22" s="305">
        <f t="shared" si="3"/>
        <v>0</v>
      </c>
      <c r="G22" s="305">
        <f t="shared" si="3"/>
        <v>0</v>
      </c>
      <c r="H22" s="31"/>
      <c r="I22" s="938" t="str">
        <f>'(G1) Fjalori'!A389</f>
        <v>VLERËSIMI I TË ARDHURAVE ME DESTINACION</v>
      </c>
      <c r="J22" s="939"/>
      <c r="K22" s="939"/>
      <c r="L22" s="939"/>
      <c r="M22" s="939"/>
      <c r="N22" s="939"/>
      <c r="O22" s="940"/>
    </row>
    <row r="23" spans="1:15" ht="12.75" customHeight="1" x14ac:dyDescent="0.2">
      <c r="A23" s="124" t="str">
        <f>'(G1) Fjalori'!A361</f>
        <v>Sigurimet Shoqërore</v>
      </c>
      <c r="B23" s="941">
        <f>'(G1) Fjalori'!C361</f>
        <v>601</v>
      </c>
      <c r="C23" s="942"/>
      <c r="D23" s="943"/>
      <c r="E23" s="305">
        <f t="shared" si="3"/>
        <v>0</v>
      </c>
      <c r="F23" s="305">
        <f t="shared" si="3"/>
        <v>0</v>
      </c>
      <c r="G23" s="305">
        <f t="shared" si="3"/>
        <v>0</v>
      </c>
      <c r="H23" s="31"/>
      <c r="I23" s="252" t="str">
        <f>'(G1) Fjalori'!A390</f>
        <v>Transferta e kushtëzuar</v>
      </c>
      <c r="J23" s="956"/>
      <c r="K23" s="953"/>
      <c r="L23" s="957"/>
      <c r="M23" s="305">
        <f t="shared" ref="M23:O27" si="4">M76+M115+M154+M193+M231+M269</f>
        <v>6083</v>
      </c>
      <c r="N23" s="305">
        <f t="shared" si="4"/>
        <v>6083</v>
      </c>
      <c r="O23" s="305">
        <f t="shared" si="4"/>
        <v>6083</v>
      </c>
    </row>
    <row r="24" spans="1:15" ht="12.75" customHeight="1" x14ac:dyDescent="0.2">
      <c r="A24" s="124" t="str">
        <f>'(G1) Fjalori'!A362</f>
        <v>Mallra dhe shërbime</v>
      </c>
      <c r="B24" s="941">
        <f>'(G1) Fjalori'!C362</f>
        <v>602</v>
      </c>
      <c r="C24" s="942"/>
      <c r="D24" s="943"/>
      <c r="E24" s="305">
        <f t="shared" si="3"/>
        <v>0</v>
      </c>
      <c r="F24" s="305">
        <f t="shared" si="3"/>
        <v>0</v>
      </c>
      <c r="G24" s="305">
        <f t="shared" si="3"/>
        <v>0</v>
      </c>
      <c r="H24" s="53"/>
      <c r="I24" s="252" t="str">
        <f>'(G1) Fjalori'!A391</f>
        <v>Trasferta Specifike</v>
      </c>
      <c r="J24" s="958"/>
      <c r="K24" s="959"/>
      <c r="L24" s="960"/>
      <c r="M24" s="305">
        <f t="shared" si="4"/>
        <v>27796</v>
      </c>
      <c r="N24" s="305">
        <f t="shared" si="4"/>
        <v>28118</v>
      </c>
      <c r="O24" s="305">
        <f t="shared" si="4"/>
        <v>28615</v>
      </c>
    </row>
    <row r="25" spans="1:15" ht="12.75" customHeight="1" x14ac:dyDescent="0.2">
      <c r="A25" s="124" t="str">
        <f>'(G1) Fjalori'!A363</f>
        <v>Subvencione</v>
      </c>
      <c r="B25" s="941">
        <f>'(G1) Fjalori'!C363</f>
        <v>603</v>
      </c>
      <c r="C25" s="942"/>
      <c r="D25" s="943"/>
      <c r="E25" s="305">
        <f t="shared" si="3"/>
        <v>0</v>
      </c>
      <c r="F25" s="305">
        <f t="shared" si="3"/>
        <v>0</v>
      </c>
      <c r="G25" s="305">
        <f t="shared" si="3"/>
        <v>0</v>
      </c>
      <c r="H25" s="8"/>
      <c r="I25" s="252" t="str">
        <f>'(G1) Fjalori'!A392</f>
        <v>Trashëgimi me destinacion</v>
      </c>
      <c r="J25" s="958"/>
      <c r="K25" s="959"/>
      <c r="L25" s="960"/>
      <c r="M25" s="302">
        <f t="shared" si="4"/>
        <v>0</v>
      </c>
      <c r="N25" s="548">
        <f t="shared" si="4"/>
        <v>0</v>
      </c>
      <c r="O25" s="548">
        <f t="shared" si="4"/>
        <v>0</v>
      </c>
    </row>
    <row r="26" spans="1:15" ht="12.75" x14ac:dyDescent="0.2">
      <c r="A26" s="124" t="str">
        <f>'(G1) Fjalori'!A364</f>
        <v>Të tjera transferta korrente të brendshme</v>
      </c>
      <c r="B26" s="941">
        <f>'(G1) Fjalori'!C364</f>
        <v>604</v>
      </c>
      <c r="C26" s="942"/>
      <c r="D26" s="943"/>
      <c r="E26" s="305">
        <f t="shared" si="3"/>
        <v>0</v>
      </c>
      <c r="F26" s="305">
        <f t="shared" si="3"/>
        <v>0</v>
      </c>
      <c r="G26" s="305">
        <f t="shared" si="3"/>
        <v>0</v>
      </c>
      <c r="H26" s="53"/>
      <c r="I26" s="252" t="str">
        <f>'(G1) Fjalori'!A393</f>
        <v>Burime të tjera (përfshirë gjobat)</v>
      </c>
      <c r="J26" s="961"/>
      <c r="K26" s="962"/>
      <c r="L26" s="963"/>
      <c r="M26" s="305">
        <f t="shared" si="4"/>
        <v>0</v>
      </c>
      <c r="N26" s="305">
        <f t="shared" si="4"/>
        <v>0</v>
      </c>
      <c r="O26" s="305">
        <f t="shared" si="4"/>
        <v>0</v>
      </c>
    </row>
    <row r="27" spans="1:15" ht="12.75" x14ac:dyDescent="0.2">
      <c r="A27" s="124" t="str">
        <f>'(G1) Fjalori'!A365</f>
        <v>Transferta korrente të huaja</v>
      </c>
      <c r="B27" s="941">
        <f>'(G1) Fjalori'!C365</f>
        <v>605</v>
      </c>
      <c r="C27" s="942"/>
      <c r="D27" s="943"/>
      <c r="E27" s="305">
        <f t="shared" si="3"/>
        <v>0</v>
      </c>
      <c r="F27" s="305">
        <f t="shared" si="3"/>
        <v>0</v>
      </c>
      <c r="G27" s="305">
        <f t="shared" si="3"/>
        <v>0</v>
      </c>
      <c r="H27" s="53"/>
      <c r="I27" s="252" t="str">
        <f>'(G1) Fjalori'!A394</f>
        <v>VLERËSIMI I TË ARDHURAVE ME DESTINACION</v>
      </c>
      <c r="J27" s="34">
        <f>J80+J119+J158+J197+J235+J273</f>
        <v>65797</v>
      </c>
      <c r="K27" s="34">
        <f>K80+K119+K158+K197+K235+K273</f>
        <v>55302</v>
      </c>
      <c r="L27" s="34">
        <f>L80+L119+L158+L197+L235+L273</f>
        <v>184797</v>
      </c>
      <c r="M27" s="129">
        <f t="shared" si="4"/>
        <v>33879</v>
      </c>
      <c r="N27" s="129">
        <f t="shared" si="4"/>
        <v>34201</v>
      </c>
      <c r="O27" s="129">
        <f t="shared" si="4"/>
        <v>34698</v>
      </c>
    </row>
    <row r="28" spans="1:15" ht="12.75" x14ac:dyDescent="0.2">
      <c r="A28" s="124" t="str">
        <f>'(G1) Fjalori'!A366</f>
        <v>Transferta për Buxhetet Familiare dhe Individët</v>
      </c>
      <c r="B28" s="941">
        <f>'(G1) Fjalori'!C366</f>
        <v>606</v>
      </c>
      <c r="C28" s="942"/>
      <c r="D28" s="943"/>
      <c r="E28" s="305">
        <f t="shared" si="3"/>
        <v>0</v>
      </c>
      <c r="F28" s="305">
        <f t="shared" si="3"/>
        <v>0</v>
      </c>
      <c r="G28" s="305">
        <f t="shared" si="3"/>
        <v>0</v>
      </c>
      <c r="H28" s="53"/>
    </row>
    <row r="29" spans="1:15" ht="12.75" x14ac:dyDescent="0.2">
      <c r="A29" s="124" t="str">
        <f>'(G1) Fjalori'!A367</f>
        <v>Shpenzimet kapitale</v>
      </c>
      <c r="B29" s="941" t="str">
        <f>'(G1) Fjalori'!C367</f>
        <v>230 / 231</v>
      </c>
      <c r="C29" s="942"/>
      <c r="D29" s="943"/>
      <c r="E29" s="305">
        <f t="shared" si="3"/>
        <v>2300</v>
      </c>
      <c r="F29" s="305">
        <f t="shared" si="3"/>
        <v>510</v>
      </c>
      <c r="G29" s="305">
        <f t="shared" si="3"/>
        <v>0</v>
      </c>
      <c r="H29" s="53"/>
      <c r="I29" s="137" t="str">
        <f>'(G1) Fjalori'!A395</f>
        <v xml:space="preserve">TË ARDHURAT E PRITSHME </v>
      </c>
      <c r="J29" s="34">
        <f t="shared" ref="J29:O29" si="5">J82+J121+J160+J199+J237+J275</f>
        <v>65797</v>
      </c>
      <c r="K29" s="34">
        <f t="shared" si="5"/>
        <v>55398</v>
      </c>
      <c r="L29" s="34">
        <f t="shared" si="5"/>
        <v>184797</v>
      </c>
      <c r="M29" s="129">
        <f t="shared" si="5"/>
        <v>33879</v>
      </c>
      <c r="N29" s="129">
        <f t="shared" si="5"/>
        <v>34201</v>
      </c>
      <c r="O29" s="129">
        <f t="shared" si="5"/>
        <v>34698</v>
      </c>
    </row>
    <row r="30" spans="1:15" ht="12.75" x14ac:dyDescent="0.2">
      <c r="A30" s="124" t="str">
        <f>'(G1) Fjalori'!A368</f>
        <v>Rezerva</v>
      </c>
      <c r="B30" s="941">
        <f>'(G1) Fjalori'!C368</f>
        <v>609</v>
      </c>
      <c r="C30" s="942"/>
      <c r="D30" s="943"/>
      <c r="E30" s="305">
        <f t="shared" si="3"/>
        <v>0</v>
      </c>
      <c r="F30" s="305">
        <f t="shared" si="3"/>
        <v>0</v>
      </c>
      <c r="G30" s="305">
        <f t="shared" si="3"/>
        <v>0</v>
      </c>
      <c r="H30" s="53"/>
    </row>
    <row r="31" spans="1:15" ht="12.75" x14ac:dyDescent="0.2">
      <c r="A31" s="124" t="str">
        <f>'(G1) Fjalori'!A369</f>
        <v>Interesa per kredi direkte ose bono</v>
      </c>
      <c r="B31" s="941">
        <f>'(G1) Fjalori'!C369</f>
        <v>650</v>
      </c>
      <c r="C31" s="942"/>
      <c r="D31" s="943"/>
      <c r="E31" s="305">
        <f t="shared" si="3"/>
        <v>0</v>
      </c>
      <c r="F31" s="305">
        <f t="shared" si="3"/>
        <v>0</v>
      </c>
      <c r="G31" s="305">
        <f t="shared" si="3"/>
        <v>0</v>
      </c>
      <c r="H31" s="53"/>
    </row>
    <row r="32" spans="1:15" ht="12.75" customHeight="1" x14ac:dyDescent="0.2">
      <c r="A32" s="124" t="str">
        <f>'(G1) Fjalori'!A370</f>
        <v>Të tjera</v>
      </c>
      <c r="B32" s="941" t="str">
        <f>'(G1) Fjalori'!C370</f>
        <v>69 / ?</v>
      </c>
      <c r="C32" s="942"/>
      <c r="D32" s="943"/>
      <c r="E32" s="305">
        <f t="shared" si="3"/>
        <v>0</v>
      </c>
      <c r="F32" s="305">
        <f t="shared" si="3"/>
        <v>0</v>
      </c>
      <c r="G32" s="305">
        <f t="shared" si="3"/>
        <v>0</v>
      </c>
      <c r="H32" s="53"/>
      <c r="I32" s="947" t="str">
        <f>'(G1) Fjalori'!A415</f>
        <v>SHUMA E KËRKUAR NETO</v>
      </c>
      <c r="J32" s="948"/>
      <c r="K32" s="948"/>
      <c r="L32" s="948"/>
      <c r="M32" s="948"/>
      <c r="N32" s="948"/>
      <c r="O32" s="949"/>
    </row>
    <row r="33" spans="1:15" ht="12.75" customHeight="1" x14ac:dyDescent="0.2">
      <c r="A33" s="306" t="str">
        <f>A21</f>
        <v>KOSTO DIREKTE PËR PROJEKTET DHE SHPENZIMET KAPITALE</v>
      </c>
      <c r="B33" s="941"/>
      <c r="C33" s="942"/>
      <c r="D33" s="943"/>
      <c r="E33" s="129">
        <f t="shared" si="3"/>
        <v>2300</v>
      </c>
      <c r="F33" s="129">
        <f t="shared" si="3"/>
        <v>510</v>
      </c>
      <c r="G33" s="129">
        <f t="shared" si="3"/>
        <v>0</v>
      </c>
      <c r="H33" s="53"/>
      <c r="I33" s="950"/>
      <c r="J33" s="951"/>
      <c r="K33" s="951"/>
      <c r="L33" s="951"/>
      <c r="M33" s="951"/>
      <c r="N33" s="951"/>
      <c r="O33" s="952"/>
    </row>
    <row r="34" spans="1:15" ht="12.75" x14ac:dyDescent="0.2">
      <c r="A34" s="938" t="str">
        <f>'(G1) Fjalori'!A383</f>
        <v>SHPENZIME KORRENTE</v>
      </c>
      <c r="B34" s="939"/>
      <c r="C34" s="939"/>
      <c r="D34" s="939"/>
      <c r="E34" s="939"/>
      <c r="F34" s="939"/>
      <c r="G34" s="940"/>
      <c r="H34" s="53"/>
      <c r="I34" s="17" t="str">
        <f>I32</f>
        <v>SHUMA E KËRKUAR NETO</v>
      </c>
      <c r="J34" s="18">
        <f t="shared" ref="J34:O34" si="6">J88+J127+J166+J205+J243+J281</f>
        <v>40135</v>
      </c>
      <c r="K34" s="18">
        <f t="shared" si="6"/>
        <v>33651</v>
      </c>
      <c r="L34" s="18">
        <f t="shared" si="6"/>
        <v>24520</v>
      </c>
      <c r="M34" s="18">
        <f t="shared" si="6"/>
        <v>14427</v>
      </c>
      <c r="N34" s="18">
        <f t="shared" si="6"/>
        <v>12848</v>
      </c>
      <c r="O34" s="18">
        <f t="shared" si="6"/>
        <v>13922</v>
      </c>
    </row>
    <row r="35" spans="1:15" ht="12.75" x14ac:dyDescent="0.2">
      <c r="A35" s="124" t="str">
        <f>A22</f>
        <v>Pagat</v>
      </c>
      <c r="B35" s="941">
        <f>B22</f>
        <v>600</v>
      </c>
      <c r="C35" s="942"/>
      <c r="D35" s="943"/>
      <c r="E35" s="305">
        <f t="shared" ref="E35:G46" si="7">E89+E128+E167+E206+E244+E282</f>
        <v>23915</v>
      </c>
      <c r="F35" s="305">
        <f t="shared" si="7"/>
        <v>24149</v>
      </c>
      <c r="G35" s="305">
        <f t="shared" si="7"/>
        <v>24578</v>
      </c>
      <c r="H35" s="53"/>
      <c r="I35" s="53"/>
      <c r="J35" s="53"/>
      <c r="K35" s="53"/>
      <c r="L35" s="14"/>
      <c r="M35" s="54"/>
    </row>
    <row r="36" spans="1:15" ht="12.75" customHeight="1" x14ac:dyDescent="0.2">
      <c r="A36" s="124" t="str">
        <f t="shared" ref="A36:A45" si="8">A23</f>
        <v>Sigurimet Shoqërore</v>
      </c>
      <c r="B36" s="941">
        <f t="shared" ref="B36:B45" si="9">B23</f>
        <v>601</v>
      </c>
      <c r="C36" s="942"/>
      <c r="D36" s="943"/>
      <c r="E36" s="305">
        <f t="shared" si="7"/>
        <v>3994</v>
      </c>
      <c r="F36" s="305">
        <f t="shared" si="7"/>
        <v>4032</v>
      </c>
      <c r="G36" s="305">
        <f t="shared" si="7"/>
        <v>4103</v>
      </c>
      <c r="H36" s="53"/>
    </row>
    <row r="37" spans="1:15" ht="12.75" x14ac:dyDescent="0.2">
      <c r="A37" s="124" t="str">
        <f t="shared" si="8"/>
        <v>Mallra dhe shërbime</v>
      </c>
      <c r="B37" s="941">
        <f t="shared" si="9"/>
        <v>602</v>
      </c>
      <c r="C37" s="942"/>
      <c r="D37" s="943"/>
      <c r="E37" s="305">
        <f t="shared" si="7"/>
        <v>17379</v>
      </c>
      <c r="F37" s="305">
        <f t="shared" si="7"/>
        <v>17634</v>
      </c>
      <c r="G37" s="305">
        <f t="shared" si="7"/>
        <v>19203</v>
      </c>
      <c r="H37" s="53"/>
      <c r="I37" s="124" t="str">
        <f>'(G1) Fjalori'!A413</f>
        <v>Angazhimet</v>
      </c>
      <c r="J37" s="992" t="str">
        <f>'(G1) Fjalori'!A454</f>
        <v>Vlera Totale për Aktivitet</v>
      </c>
      <c r="K37" s="993"/>
      <c r="L37" s="994"/>
      <c r="M37" s="129">
        <f t="shared" ref="M37:O40" si="10">M91+M130+M169+M208+M246+M284</f>
        <v>0</v>
      </c>
      <c r="N37" s="129">
        <f t="shared" si="10"/>
        <v>0</v>
      </c>
      <c r="O37" s="129">
        <f t="shared" si="10"/>
        <v>0</v>
      </c>
    </row>
    <row r="38" spans="1:15" ht="12.75" x14ac:dyDescent="0.2">
      <c r="A38" s="124" t="str">
        <f t="shared" si="8"/>
        <v>Subvencione</v>
      </c>
      <c r="B38" s="941">
        <f t="shared" si="9"/>
        <v>603</v>
      </c>
      <c r="C38" s="942"/>
      <c r="D38" s="943"/>
      <c r="E38" s="305">
        <f t="shared" si="7"/>
        <v>0</v>
      </c>
      <c r="F38" s="305">
        <f t="shared" si="7"/>
        <v>0</v>
      </c>
      <c r="G38" s="305">
        <f t="shared" si="7"/>
        <v>0</v>
      </c>
      <c r="H38" s="53"/>
      <c r="I38" s="318" t="str">
        <f>'(G1) Fjalori'!A456</f>
        <v>Qëllime</v>
      </c>
      <c r="J38" s="319" t="str">
        <f>A29</f>
        <v>Shpenzimet kapitale</v>
      </c>
      <c r="K38" s="316"/>
      <c r="L38" s="317"/>
      <c r="M38" s="129">
        <f t="shared" si="10"/>
        <v>0</v>
      </c>
      <c r="N38" s="129">
        <f t="shared" si="10"/>
        <v>0</v>
      </c>
      <c r="O38" s="129">
        <f t="shared" si="10"/>
        <v>0</v>
      </c>
    </row>
    <row r="39" spans="1:15" ht="12.75" x14ac:dyDescent="0.2">
      <c r="A39" s="124" t="str">
        <f t="shared" si="8"/>
        <v>Të tjera transferta korrente të brendshme</v>
      </c>
      <c r="B39" s="941">
        <f t="shared" si="9"/>
        <v>604</v>
      </c>
      <c r="C39" s="942"/>
      <c r="D39" s="943"/>
      <c r="E39" s="305">
        <f t="shared" si="7"/>
        <v>0</v>
      </c>
      <c r="F39" s="305">
        <f t="shared" si="7"/>
        <v>0</v>
      </c>
      <c r="G39" s="305">
        <f t="shared" si="7"/>
        <v>0</v>
      </c>
      <c r="H39" s="53"/>
      <c r="I39" s="315"/>
      <c r="J39" s="319" t="str">
        <f>A24</f>
        <v>Mallra dhe shërbime</v>
      </c>
      <c r="K39" s="316"/>
      <c r="L39" s="317"/>
      <c r="M39" s="129">
        <f t="shared" si="10"/>
        <v>0</v>
      </c>
      <c r="N39" s="129">
        <f t="shared" si="10"/>
        <v>0</v>
      </c>
      <c r="O39" s="129">
        <f t="shared" si="10"/>
        <v>0</v>
      </c>
    </row>
    <row r="40" spans="1:15" ht="12.75" x14ac:dyDescent="0.2">
      <c r="A40" s="124" t="str">
        <f t="shared" si="8"/>
        <v>Transferta korrente të huaja</v>
      </c>
      <c r="B40" s="941">
        <f t="shared" si="9"/>
        <v>605</v>
      </c>
      <c r="C40" s="942"/>
      <c r="D40" s="943"/>
      <c r="E40" s="305">
        <f t="shared" si="7"/>
        <v>0</v>
      </c>
      <c r="F40" s="305">
        <f t="shared" si="7"/>
        <v>0</v>
      </c>
      <c r="G40" s="305">
        <f t="shared" si="7"/>
        <v>0</v>
      </c>
      <c r="H40" s="53"/>
      <c r="I40" s="315"/>
      <c r="J40" s="319" t="str">
        <f>'(G1) Fjalori'!A455</f>
        <v>Qëllime të mëtejshme</v>
      </c>
      <c r="K40" s="316"/>
      <c r="L40" s="317"/>
      <c r="M40" s="129">
        <f t="shared" si="10"/>
        <v>0</v>
      </c>
      <c r="N40" s="129">
        <f t="shared" si="10"/>
        <v>0</v>
      </c>
      <c r="O40" s="129">
        <f t="shared" si="10"/>
        <v>0</v>
      </c>
    </row>
    <row r="41" spans="1:15" ht="12.75" x14ac:dyDescent="0.2">
      <c r="A41" s="124" t="str">
        <f t="shared" si="8"/>
        <v>Transferta për Buxhetet Familiare dhe Individët</v>
      </c>
      <c r="B41" s="941">
        <f t="shared" si="9"/>
        <v>606</v>
      </c>
      <c r="C41" s="942"/>
      <c r="D41" s="943"/>
      <c r="E41" s="305">
        <f t="shared" si="7"/>
        <v>718</v>
      </c>
      <c r="F41" s="305">
        <f t="shared" si="7"/>
        <v>724</v>
      </c>
      <c r="G41" s="305">
        <f t="shared" si="7"/>
        <v>736</v>
      </c>
      <c r="H41" s="53"/>
      <c r="I41" s="315"/>
      <c r="J41" s="998"/>
      <c r="K41" s="998"/>
      <c r="L41" s="998"/>
      <c r="M41" s="344" t="str">
        <f>IF(SUM(M38:M40)=M37,"OK","STOP")</f>
        <v>OK</v>
      </c>
      <c r="N41" s="344" t="str">
        <f>IF(SUM(N38:N40)=N37,"OK","STOP")</f>
        <v>OK</v>
      </c>
      <c r="O41" s="344" t="str">
        <f>IF(SUM(O38:O40)=O37,"OK","STOP")</f>
        <v>OK</v>
      </c>
    </row>
    <row r="42" spans="1:15" ht="12.75" x14ac:dyDescent="0.2">
      <c r="A42" s="648" t="str">
        <f t="shared" si="8"/>
        <v>Shpenzimet kapitale</v>
      </c>
      <c r="B42" s="968" t="str">
        <f t="shared" si="9"/>
        <v>230 / 231</v>
      </c>
      <c r="C42" s="969"/>
      <c r="D42" s="970"/>
      <c r="E42" s="305">
        <f t="shared" si="7"/>
        <v>0</v>
      </c>
      <c r="F42" s="305">
        <f t="shared" si="7"/>
        <v>0</v>
      </c>
      <c r="G42" s="305">
        <f t="shared" si="7"/>
        <v>0</v>
      </c>
      <c r="H42" s="53"/>
    </row>
    <row r="43" spans="1:15" ht="12.75" x14ac:dyDescent="0.2">
      <c r="A43" s="124" t="str">
        <f t="shared" si="8"/>
        <v>Rezerva</v>
      </c>
      <c r="B43" s="941">
        <f t="shared" si="9"/>
        <v>609</v>
      </c>
      <c r="C43" s="942"/>
      <c r="D43" s="943"/>
      <c r="E43" s="305">
        <f t="shared" si="7"/>
        <v>0</v>
      </c>
      <c r="F43" s="305">
        <f t="shared" si="7"/>
        <v>0</v>
      </c>
      <c r="G43" s="305">
        <f t="shared" si="7"/>
        <v>0</v>
      </c>
      <c r="H43" s="53"/>
      <c r="I43" s="142" t="str">
        <f>'(G1) Fjalori'!A416</f>
        <v>Shpjegimet teknike</v>
      </c>
      <c r="J43" s="983"/>
      <c r="K43" s="984"/>
      <c r="L43" s="984"/>
      <c r="M43" s="984"/>
      <c r="N43" s="984"/>
      <c r="O43" s="985"/>
    </row>
    <row r="44" spans="1:15" ht="12.75" x14ac:dyDescent="0.2">
      <c r="A44" s="124" t="str">
        <f t="shared" si="8"/>
        <v>Interesa per kredi direkte ose bono</v>
      </c>
      <c r="B44" s="971">
        <f t="shared" si="9"/>
        <v>650</v>
      </c>
      <c r="C44" s="972"/>
      <c r="D44" s="973"/>
      <c r="E44" s="305">
        <f t="shared" si="7"/>
        <v>0</v>
      </c>
      <c r="F44" s="305">
        <f t="shared" si="7"/>
        <v>0</v>
      </c>
      <c r="G44" s="305">
        <f t="shared" si="7"/>
        <v>0</v>
      </c>
      <c r="H44" s="53"/>
      <c r="J44" s="986"/>
      <c r="K44" s="987"/>
      <c r="L44" s="987"/>
      <c r="M44" s="987"/>
      <c r="N44" s="987"/>
      <c r="O44" s="988"/>
    </row>
    <row r="45" spans="1:15" ht="12.75" customHeight="1" x14ac:dyDescent="0.2">
      <c r="A45" s="252" t="str">
        <f t="shared" si="8"/>
        <v>Të tjera</v>
      </c>
      <c r="B45" s="941" t="str">
        <f t="shared" si="9"/>
        <v>69 / ?</v>
      </c>
      <c r="C45" s="942"/>
      <c r="D45" s="309" t="str">
        <f>IF(OR(E45&lt;0,F45&lt;0,G45&lt;0),"STOP","OK!")</f>
        <v>OK!</v>
      </c>
      <c r="E45" s="308">
        <f t="shared" si="7"/>
        <v>0</v>
      </c>
      <c r="F45" s="130">
        <f t="shared" si="7"/>
        <v>0</v>
      </c>
      <c r="G45" s="130">
        <f t="shared" si="7"/>
        <v>0</v>
      </c>
      <c r="H45" s="53"/>
      <c r="J45" s="986"/>
      <c r="K45" s="987"/>
      <c r="L45" s="987"/>
      <c r="M45" s="987"/>
      <c r="N45" s="987"/>
      <c r="O45" s="988"/>
    </row>
    <row r="46" spans="1:15" ht="12.75" customHeight="1" x14ac:dyDescent="0.2">
      <c r="A46" s="124" t="str">
        <f>A34</f>
        <v>SHPENZIME KORRENTE</v>
      </c>
      <c r="B46" s="974"/>
      <c r="C46" s="975"/>
      <c r="D46" s="976"/>
      <c r="E46" s="129">
        <f t="shared" si="7"/>
        <v>46006</v>
      </c>
      <c r="F46" s="129">
        <f t="shared" si="7"/>
        <v>46539</v>
      </c>
      <c r="G46" s="129">
        <f t="shared" si="7"/>
        <v>48620</v>
      </c>
      <c r="H46" s="53"/>
      <c r="J46" s="986"/>
      <c r="K46" s="987"/>
      <c r="L46" s="987"/>
      <c r="M46" s="987"/>
      <c r="N46" s="987"/>
      <c r="O46" s="988"/>
    </row>
    <row r="47" spans="1:15" ht="12.75" customHeight="1" x14ac:dyDescent="0.2">
      <c r="A47" s="125"/>
      <c r="B47" s="210"/>
      <c r="C47" s="126"/>
      <c r="D47" s="126"/>
      <c r="E47" s="10"/>
      <c r="F47" s="10"/>
      <c r="G47" s="133"/>
      <c r="H47" s="53"/>
      <c r="J47" s="986"/>
      <c r="K47" s="987"/>
      <c r="L47" s="987"/>
      <c r="M47" s="987"/>
      <c r="N47" s="987"/>
      <c r="O47" s="988"/>
    </row>
    <row r="48" spans="1:15" ht="12.75" customHeight="1" x14ac:dyDescent="0.2">
      <c r="A48" s="137" t="str">
        <f>A18</f>
        <v>SHPENZIME TË PRITSHME</v>
      </c>
      <c r="B48" s="34">
        <f t="shared" ref="B48:G48" si="11">B102+B141+B180+B219+B257+B295</f>
        <v>105932</v>
      </c>
      <c r="C48" s="34">
        <f t="shared" si="11"/>
        <v>89049</v>
      </c>
      <c r="D48" s="34">
        <f t="shared" si="11"/>
        <v>209317</v>
      </c>
      <c r="E48" s="129">
        <f t="shared" si="11"/>
        <v>48306</v>
      </c>
      <c r="F48" s="129">
        <f t="shared" si="11"/>
        <v>47049</v>
      </c>
      <c r="G48" s="129">
        <f t="shared" si="11"/>
        <v>48620</v>
      </c>
      <c r="H48" s="53"/>
      <c r="J48" s="989"/>
      <c r="K48" s="990"/>
      <c r="L48" s="990"/>
      <c r="M48" s="990"/>
      <c r="N48" s="990"/>
      <c r="O48" s="991"/>
    </row>
    <row r="49" spans="1:15" ht="12.75" x14ac:dyDescent="0.2">
      <c r="H49" s="53"/>
    </row>
    <row r="50" spans="1:15" ht="23.25" customHeight="1" x14ac:dyDescent="0.25">
      <c r="A50" s="933" t="str">
        <f>'(G1) Fjalori'!A396</f>
        <v>PËRPUTHSHMËRIA ME TAVANET</v>
      </c>
      <c r="B50" s="934"/>
      <c r="C50" s="935"/>
      <c r="D50" s="935"/>
      <c r="E50" s="935"/>
      <c r="F50" s="935"/>
      <c r="G50" s="935"/>
      <c r="H50" s="935"/>
      <c r="I50" s="935"/>
      <c r="J50" s="935"/>
      <c r="K50" s="935"/>
      <c r="L50" s="935"/>
      <c r="M50" s="935"/>
      <c r="N50" s="935"/>
      <c r="O50" s="936"/>
    </row>
    <row r="51" spans="1:15" s="27" customFormat="1" ht="26.25" customHeight="1" x14ac:dyDescent="0.25">
      <c r="A51" s="134"/>
      <c r="B51" s="127"/>
      <c r="C51" s="127"/>
      <c r="D51" s="26"/>
      <c r="E51" s="26"/>
      <c r="F51" s="26"/>
      <c r="G51" s="26"/>
      <c r="H51" s="26"/>
      <c r="I51" s="26"/>
      <c r="J51" s="26"/>
      <c r="K51" s="26"/>
      <c r="L51" s="26"/>
      <c r="M51" s="251">
        <f>M70</f>
        <v>2022</v>
      </c>
      <c r="N51" s="251">
        <f t="shared" ref="N51:O51" si="12">N70</f>
        <v>2023</v>
      </c>
      <c r="O51" s="251">
        <f t="shared" si="12"/>
        <v>2024</v>
      </c>
    </row>
    <row r="52" spans="1:15" ht="12.75" x14ac:dyDescent="0.2">
      <c r="A52" s="977" t="str">
        <f>'(G1) Fjalori'!A397</f>
        <v>Tavani i përgjithshëm</v>
      </c>
      <c r="B52" s="978"/>
      <c r="C52" s="978"/>
      <c r="D52" s="978"/>
      <c r="E52" s="978"/>
      <c r="F52" s="978"/>
      <c r="G52" s="978"/>
      <c r="H52" s="978"/>
      <c r="I52" s="978"/>
      <c r="J52" s="978"/>
      <c r="K52" s="978"/>
      <c r="L52" s="979"/>
      <c r="M52" s="138">
        <f>VLOOKUP($A14,'(D1) Tavanet buxhetore'!$A$7:$R$473,7,FALSE)</f>
        <v>48306</v>
      </c>
      <c r="N52" s="138">
        <f>VLOOKUP($A14,'(D1) Tavanet buxhetore'!$A$7:$R$473,8,FALSE)</f>
        <v>47049</v>
      </c>
      <c r="O52" s="672">
        <f>VLOOKUP($A14,'(D1) Tavanet buxhetore'!$A$7:$R$473,9,FALSE)</f>
        <v>48620</v>
      </c>
    </row>
    <row r="53" spans="1:15" ht="12.75" x14ac:dyDescent="0.2">
      <c r="A53" s="980" t="str">
        <f>'(G1) Fjalori'!A398</f>
        <v>SHPENZIMET E PRITSHME</v>
      </c>
      <c r="B53" s="981"/>
      <c r="C53" s="981"/>
      <c r="D53" s="981"/>
      <c r="E53" s="981"/>
      <c r="F53" s="981"/>
      <c r="G53" s="981"/>
      <c r="H53" s="981"/>
      <c r="I53" s="981"/>
      <c r="J53" s="981"/>
      <c r="K53" s="981"/>
      <c r="L53" s="982"/>
      <c r="M53" s="139">
        <f>E18</f>
        <v>48306</v>
      </c>
      <c r="N53" s="139">
        <f t="shared" ref="N53:O53" si="13">F18</f>
        <v>47049</v>
      </c>
      <c r="O53" s="673">
        <f t="shared" si="13"/>
        <v>48620</v>
      </c>
    </row>
    <row r="54" spans="1:15" ht="12.75" x14ac:dyDescent="0.2">
      <c r="A54" s="996" t="str">
        <f>'(G1) Fjalori'!A399</f>
        <v>Diferenca mes tavaneve të përgjithshme (duhet të jetë &lt;0)</v>
      </c>
      <c r="B54" s="997"/>
      <c r="C54" s="997"/>
      <c r="D54" s="997"/>
      <c r="E54" s="997"/>
      <c r="F54" s="997"/>
      <c r="G54" s="997"/>
      <c r="H54" s="997"/>
      <c r="I54" s="997"/>
      <c r="J54" s="997"/>
      <c r="K54" s="997"/>
      <c r="L54" s="136" t="str">
        <f>IF(AND(M54&lt;0.4,N54&lt;0.4,O54&lt;0.4),"OK!","STOP!")</f>
        <v>OK!</v>
      </c>
      <c r="M54" s="140">
        <f>M53-M52</f>
        <v>0</v>
      </c>
      <c r="N54" s="140">
        <f t="shared" ref="N54:O54" si="14">N53-N52</f>
        <v>0</v>
      </c>
      <c r="O54" s="141">
        <f t="shared" si="14"/>
        <v>0</v>
      </c>
    </row>
    <row r="55" spans="1:15" ht="12.75" x14ac:dyDescent="0.2">
      <c r="A55" s="977" t="str">
        <f>'(G1) Fjalori'!A400</f>
        <v>Tavani i pagave dhe sigurimeve shoqërore</v>
      </c>
      <c r="B55" s="978"/>
      <c r="C55" s="978"/>
      <c r="D55" s="978"/>
      <c r="E55" s="978"/>
      <c r="F55" s="978"/>
      <c r="G55" s="978"/>
      <c r="H55" s="978"/>
      <c r="I55" s="978"/>
      <c r="J55" s="978"/>
      <c r="K55" s="978"/>
      <c r="L55" s="979"/>
      <c r="M55" s="138">
        <f>VLOOKUP($A14,'(D1) Tavanet buxhetore'!$A$7:$R$473,10,FALSE)</f>
        <v>27909</v>
      </c>
      <c r="N55" s="138">
        <f>VLOOKUP($A14,'(D1) Tavanet buxhetore'!$A$7:$R$473,11,FALSE)</f>
        <v>28181</v>
      </c>
      <c r="O55" s="672">
        <f>VLOOKUP($A14,'(D1) Tavanet buxhetore'!$A$7:$R$473,12,FALSE)</f>
        <v>28681</v>
      </c>
    </row>
    <row r="56" spans="1:15" ht="12.75" x14ac:dyDescent="0.2">
      <c r="A56" s="996" t="str">
        <f>'(G1) Fjalori'!A401</f>
        <v>Paga dhe sigurime shoqërore</v>
      </c>
      <c r="B56" s="997"/>
      <c r="C56" s="997"/>
      <c r="D56" s="997"/>
      <c r="E56" s="997"/>
      <c r="F56" s="997"/>
      <c r="G56" s="997"/>
      <c r="H56" s="997"/>
      <c r="I56" s="997"/>
      <c r="J56" s="997"/>
      <c r="K56" s="997"/>
      <c r="L56" s="999"/>
      <c r="M56" s="139">
        <f>E22+E35+E23+E36</f>
        <v>27909</v>
      </c>
      <c r="N56" s="139">
        <f t="shared" ref="N56:O56" si="15">F22+F35+F23+F36</f>
        <v>28181</v>
      </c>
      <c r="O56" s="673">
        <f t="shared" si="15"/>
        <v>28681</v>
      </c>
    </row>
    <row r="57" spans="1:15" ht="12.75" x14ac:dyDescent="0.2">
      <c r="A57" s="996" t="str">
        <f>'(G1) Fjalori'!A402</f>
        <v>Diferenca e tavaneve në paga dhe sigurime shoqërore (duhet të jetë &lt;0)</v>
      </c>
      <c r="B57" s="997"/>
      <c r="C57" s="997"/>
      <c r="D57" s="997"/>
      <c r="E57" s="997"/>
      <c r="F57" s="997"/>
      <c r="G57" s="997"/>
      <c r="H57" s="997"/>
      <c r="I57" s="997"/>
      <c r="J57" s="997"/>
      <c r="K57" s="997"/>
      <c r="L57" s="136" t="str">
        <f>IF(AND(M57&lt;0.4,N57&lt;0.4,O57&lt;0.4),"OK!","STOP!")</f>
        <v>OK!</v>
      </c>
      <c r="M57" s="140">
        <f>M56-M55</f>
        <v>0</v>
      </c>
      <c r="N57" s="140">
        <f t="shared" ref="N57:O57" si="16">N56-N55</f>
        <v>0</v>
      </c>
      <c r="O57" s="141">
        <f t="shared" si="16"/>
        <v>0</v>
      </c>
    </row>
    <row r="58" spans="1:15" s="27" customFormat="1" ht="12.75" x14ac:dyDescent="0.2">
      <c r="A58" s="977" t="str">
        <f>'(G1) Fjalori'!A403</f>
        <v>Tavani për shpenzime e tjera korrente</v>
      </c>
      <c r="B58" s="978"/>
      <c r="C58" s="978"/>
      <c r="D58" s="978"/>
      <c r="E58" s="978"/>
      <c r="F58" s="978"/>
      <c r="G58" s="978"/>
      <c r="H58" s="978"/>
      <c r="I58" s="978"/>
      <c r="J58" s="978"/>
      <c r="K58" s="978"/>
      <c r="L58" s="979"/>
      <c r="M58" s="138">
        <f>VLOOKUP($A14,'(D1) Tavanet buxhetore'!$A$7:$R$473,13,FALSE)</f>
        <v>18097</v>
      </c>
      <c r="N58" s="138">
        <f>VLOOKUP($A14,'(D1) Tavanet buxhetore'!$A$7:$R$473,14,FALSE)</f>
        <v>18358</v>
      </c>
      <c r="O58" s="672">
        <f>VLOOKUP($A14,'(D1) Tavanet buxhetore'!$A$7:$R$473,15,FALSE)</f>
        <v>19939</v>
      </c>
    </row>
    <row r="59" spans="1:15" s="27" customFormat="1" ht="12.75" x14ac:dyDescent="0.2">
      <c r="A59" s="996" t="str">
        <f>'(G1) Fjalori'!A404</f>
        <v>Konsumi (përjashtuar paga dhe sigurimet shoqërore)</v>
      </c>
      <c r="B59" s="997"/>
      <c r="C59" s="997"/>
      <c r="D59" s="997"/>
      <c r="E59" s="997"/>
      <c r="F59" s="997"/>
      <c r="G59" s="997"/>
      <c r="H59" s="997"/>
      <c r="I59" s="997"/>
      <c r="J59" s="997"/>
      <c r="K59" s="997"/>
      <c r="L59" s="999"/>
      <c r="M59" s="139">
        <f>M53-M56-M62</f>
        <v>18097</v>
      </c>
      <c r="N59" s="139">
        <f>N53-N56-N62</f>
        <v>18358</v>
      </c>
      <c r="O59" s="673">
        <f>O53-O56-O62</f>
        <v>19939</v>
      </c>
    </row>
    <row r="60" spans="1:15" s="27" customFormat="1" ht="12.75" x14ac:dyDescent="0.2">
      <c r="A60" s="996" t="str">
        <f>'(G1) Fjalori'!A405</f>
        <v>Diferenca e tavaneve në konsum (duhet të jetë &lt;0)</v>
      </c>
      <c r="B60" s="997"/>
      <c r="C60" s="997"/>
      <c r="D60" s="997"/>
      <c r="E60" s="997"/>
      <c r="F60" s="997"/>
      <c r="G60" s="997"/>
      <c r="H60" s="997"/>
      <c r="I60" s="997"/>
      <c r="J60" s="997"/>
      <c r="K60" s="997"/>
      <c r="L60" s="136" t="str">
        <f>IF(AND(M60&lt;0.4,N60&lt;0.4,O60&lt;0.4),"OK!","STOP!")</f>
        <v>OK!</v>
      </c>
      <c r="M60" s="140">
        <f>M59-M58</f>
        <v>0</v>
      </c>
      <c r="N60" s="140">
        <f t="shared" ref="N60:O60" si="17">N59-N58</f>
        <v>0</v>
      </c>
      <c r="O60" s="141">
        <f t="shared" si="17"/>
        <v>0</v>
      </c>
    </row>
    <row r="61" spans="1:15" ht="12.75" x14ac:dyDescent="0.2">
      <c r="A61" s="977" t="str">
        <f>'(G1) Fjalori'!A406</f>
        <v>Minimumi i shpenzimeve kapitale</v>
      </c>
      <c r="B61" s="978"/>
      <c r="C61" s="978"/>
      <c r="D61" s="978"/>
      <c r="E61" s="978"/>
      <c r="F61" s="978"/>
      <c r="G61" s="978"/>
      <c r="H61" s="978"/>
      <c r="I61" s="978"/>
      <c r="J61" s="978"/>
      <c r="K61" s="978"/>
      <c r="L61" s="979"/>
      <c r="M61" s="138">
        <f>VLOOKUP($A14,'(D1) Tavanet buxhetore'!$A$7:$R$473,16,FALSE)</f>
        <v>2300</v>
      </c>
      <c r="N61" s="138">
        <f>VLOOKUP($A14,'(D1) Tavanet buxhetore'!$A$7:$R$473,17,FALSE)</f>
        <v>510</v>
      </c>
      <c r="O61" s="672">
        <f>VLOOKUP($A14,'(D1) Tavanet buxhetore'!$A$7:$R$473,18,FALSE)</f>
        <v>0</v>
      </c>
    </row>
    <row r="62" spans="1:15" ht="12.75" x14ac:dyDescent="0.2">
      <c r="A62" s="996" t="str">
        <f>'(G1) Fjalori'!A407</f>
        <v>Shpenzimet kapitale</v>
      </c>
      <c r="B62" s="997"/>
      <c r="C62" s="997"/>
      <c r="D62" s="997"/>
      <c r="E62" s="997"/>
      <c r="F62" s="997"/>
      <c r="G62" s="997"/>
      <c r="H62" s="997"/>
      <c r="I62" s="997"/>
      <c r="J62" s="997"/>
      <c r="K62" s="997"/>
      <c r="L62" s="999"/>
      <c r="M62" s="139">
        <f>E29+E42</f>
        <v>2300</v>
      </c>
      <c r="N62" s="139">
        <f t="shared" ref="N62:O62" si="18">F29+F42</f>
        <v>510</v>
      </c>
      <c r="O62" s="673">
        <f t="shared" si="18"/>
        <v>0</v>
      </c>
    </row>
    <row r="63" spans="1:15" s="99" customFormat="1" ht="12.75" x14ac:dyDescent="0.2">
      <c r="A63" s="996" t="str">
        <f>'(G1) Fjalori'!A408</f>
        <v>Diferenca e minimumit të shpenzimeve kapitale (duhet të jetë &gt;0)</v>
      </c>
      <c r="B63" s="997"/>
      <c r="C63" s="997"/>
      <c r="D63" s="997"/>
      <c r="E63" s="997"/>
      <c r="F63" s="997"/>
      <c r="G63" s="997"/>
      <c r="H63" s="997"/>
      <c r="I63" s="997"/>
      <c r="J63" s="997"/>
      <c r="K63" s="997"/>
      <c r="L63" s="136" t="str">
        <f>IF(AND(M63&gt;-0.4,N63&gt;-0.4,O63&gt;-0.4),"OK!","STOP!")</f>
        <v>OK!</v>
      </c>
      <c r="M63" s="140">
        <f>M62-M61</f>
        <v>0</v>
      </c>
      <c r="N63" s="140">
        <f t="shared" ref="N63:O63" si="19">N62-N61</f>
        <v>0</v>
      </c>
      <c r="O63" s="141">
        <f t="shared" si="19"/>
        <v>0</v>
      </c>
    </row>
    <row r="64" spans="1:15" s="99" customFormat="1" ht="12.75" x14ac:dyDescent="0.2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135"/>
      <c r="L64" s="135"/>
      <c r="M64" s="135"/>
      <c r="N64" s="135"/>
      <c r="O64" s="135"/>
    </row>
    <row r="65" spans="1:15" s="99" customFormat="1" ht="12.75" x14ac:dyDescent="0.2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135"/>
      <c r="L65" s="135"/>
      <c r="M65" s="135"/>
      <c r="N65" s="135"/>
      <c r="O65" s="135"/>
    </row>
    <row r="66" spans="1:15" ht="17.25" customHeight="1" x14ac:dyDescent="0.2">
      <c r="A66" s="213" t="str">
        <f t="shared" ref="A66:O66" si="20">A14</f>
        <v>Nënfunksioni 22</v>
      </c>
      <c r="B66" s="937" t="str">
        <f t="shared" si="20"/>
        <v>092 Arsimi  parauniversitar</v>
      </c>
      <c r="C66" s="937">
        <f t="shared" si="20"/>
        <v>0</v>
      </c>
      <c r="D66" s="937">
        <f t="shared" si="20"/>
        <v>0</v>
      </c>
      <c r="E66" s="937">
        <f t="shared" si="20"/>
        <v>0</v>
      </c>
      <c r="F66" s="937">
        <f t="shared" si="20"/>
        <v>0</v>
      </c>
      <c r="G66" s="937">
        <f t="shared" si="20"/>
        <v>0</v>
      </c>
      <c r="H66" s="937">
        <f t="shared" si="20"/>
        <v>0</v>
      </c>
      <c r="I66" s="937">
        <f t="shared" si="20"/>
        <v>0</v>
      </c>
      <c r="J66" s="937">
        <f t="shared" si="20"/>
        <v>0</v>
      </c>
      <c r="K66" s="937">
        <f t="shared" si="20"/>
        <v>0</v>
      </c>
      <c r="L66" s="937">
        <f t="shared" si="20"/>
        <v>0</v>
      </c>
      <c r="M66" s="937">
        <f t="shared" si="20"/>
        <v>0</v>
      </c>
      <c r="N66" s="937">
        <f t="shared" si="20"/>
        <v>0</v>
      </c>
      <c r="O66" s="937">
        <f t="shared" si="20"/>
        <v>0</v>
      </c>
    </row>
    <row r="67" spans="1:15" ht="17.25" customHeight="1" x14ac:dyDescent="0.2">
      <c r="A67" s="276" t="str">
        <f>A6</f>
        <v>Programi 22a</v>
      </c>
      <c r="B67" s="937" t="str">
        <f>C6</f>
        <v>Arsimi i mesëm i përgjithshëm</v>
      </c>
      <c r="C67" s="937" t="e">
        <f>#REF!</f>
        <v>#REF!</v>
      </c>
      <c r="D67" s="937" t="e">
        <f>#REF!</f>
        <v>#REF!</v>
      </c>
      <c r="E67" s="937" t="e">
        <f>#REF!</f>
        <v>#REF!</v>
      </c>
      <c r="F67" s="937" t="e">
        <f>#REF!</f>
        <v>#REF!</v>
      </c>
      <c r="G67" s="937" t="e">
        <f>#REF!</f>
        <v>#REF!</v>
      </c>
      <c r="H67" s="937" t="e">
        <f>#REF!</f>
        <v>#REF!</v>
      </c>
      <c r="I67" s="937" t="e">
        <f>#REF!</f>
        <v>#REF!</v>
      </c>
      <c r="J67" s="937" t="e">
        <f>#REF!</f>
        <v>#REF!</v>
      </c>
      <c r="K67" s="937" t="e">
        <f>#REF!</f>
        <v>#REF!</v>
      </c>
      <c r="L67" s="937" t="e">
        <f>#REF!</f>
        <v>#REF!</v>
      </c>
      <c r="M67" s="937" t="e">
        <f>#REF!</f>
        <v>#REF!</v>
      </c>
      <c r="N67" s="937" t="e">
        <f>#REF!</f>
        <v>#REF!</v>
      </c>
      <c r="O67" s="937" t="e">
        <f>#REF!</f>
        <v>#REF!</v>
      </c>
    </row>
    <row r="68" spans="1:15" ht="17.25" customHeight="1" x14ac:dyDescent="0.2">
      <c r="A68" s="646" t="str">
        <f>'(B3) Struktura Funksionale'!B114</f>
        <v>09230</v>
      </c>
      <c r="B68" s="568"/>
      <c r="C68" s="568"/>
      <c r="D68" s="568"/>
      <c r="E68" s="568"/>
      <c r="F68" s="568"/>
      <c r="G68" s="568"/>
      <c r="H68" s="568"/>
      <c r="I68" s="568"/>
      <c r="J68" s="568"/>
      <c r="K68" s="568"/>
      <c r="L68" s="568"/>
      <c r="M68" s="568"/>
      <c r="N68" s="568"/>
      <c r="O68" s="569"/>
    </row>
    <row r="69" spans="1:15" ht="21" customHeight="1" x14ac:dyDescent="0.2">
      <c r="A69" s="964" t="str">
        <f t="shared" ref="A69:G69" si="21">A15</f>
        <v>SHPENZIME TË PRITSHME</v>
      </c>
      <c r="B69" s="965">
        <f t="shared" si="21"/>
        <v>0</v>
      </c>
      <c r="C69" s="965">
        <f t="shared" si="21"/>
        <v>0</v>
      </c>
      <c r="D69" s="965">
        <f t="shared" si="21"/>
        <v>0</v>
      </c>
      <c r="E69" s="965">
        <f t="shared" si="21"/>
        <v>0</v>
      </c>
      <c r="F69" s="965">
        <f t="shared" si="21"/>
        <v>0</v>
      </c>
      <c r="G69" s="966">
        <f t="shared" si="21"/>
        <v>0</v>
      </c>
      <c r="H69" s="131"/>
      <c r="I69" s="967" t="str">
        <f t="shared" ref="I69:O69" si="22">I15</f>
        <v xml:space="preserve">TË ARDHURAT E PRITSHME </v>
      </c>
      <c r="J69" s="965">
        <f t="shared" si="22"/>
        <v>0</v>
      </c>
      <c r="K69" s="965">
        <f t="shared" si="22"/>
        <v>0</v>
      </c>
      <c r="L69" s="965">
        <f t="shared" si="22"/>
        <v>0</v>
      </c>
      <c r="M69" s="965">
        <f t="shared" si="22"/>
        <v>0</v>
      </c>
      <c r="N69" s="965">
        <f t="shared" si="22"/>
        <v>0</v>
      </c>
      <c r="O69" s="966">
        <f t="shared" si="22"/>
        <v>0</v>
      </c>
    </row>
    <row r="70" spans="1:15" ht="19.5" customHeight="1" x14ac:dyDescent="0.2">
      <c r="A70" s="211"/>
      <c r="B70" s="417">
        <f t="shared" ref="B70:G70" si="23">B16</f>
        <v>2019</v>
      </c>
      <c r="C70" s="417">
        <f t="shared" si="23"/>
        <v>2020</v>
      </c>
      <c r="D70" s="417">
        <f t="shared" si="23"/>
        <v>2021</v>
      </c>
      <c r="E70" s="251">
        <f t="shared" si="23"/>
        <v>2022</v>
      </c>
      <c r="F70" s="251">
        <f t="shared" si="23"/>
        <v>2023</v>
      </c>
      <c r="G70" s="251">
        <f t="shared" si="23"/>
        <v>2024</v>
      </c>
      <c r="H70" s="212"/>
      <c r="I70" s="414"/>
      <c r="J70" s="417">
        <f t="shared" ref="J70:O70" si="24">J16</f>
        <v>2019</v>
      </c>
      <c r="K70" s="417">
        <f t="shared" si="24"/>
        <v>2020</v>
      </c>
      <c r="L70" s="417">
        <f t="shared" si="24"/>
        <v>2021</v>
      </c>
      <c r="M70" s="251">
        <f t="shared" si="24"/>
        <v>2022</v>
      </c>
      <c r="N70" s="251">
        <f t="shared" si="24"/>
        <v>2023</v>
      </c>
      <c r="O70" s="251">
        <f t="shared" si="24"/>
        <v>2024</v>
      </c>
    </row>
    <row r="71" spans="1:15" s="10" customFormat="1" ht="12.75" x14ac:dyDescent="0.2">
      <c r="A71" s="418"/>
      <c r="B71" s="411"/>
      <c r="C71" s="411"/>
      <c r="D71" s="411"/>
      <c r="E71" s="412"/>
      <c r="F71" s="412"/>
      <c r="G71" s="413"/>
      <c r="H71" s="212"/>
      <c r="I71" s="410"/>
      <c r="J71" s="411"/>
      <c r="K71" s="411"/>
      <c r="L71" s="411"/>
      <c r="M71" s="412"/>
      <c r="N71" s="412"/>
      <c r="O71" s="413"/>
    </row>
    <row r="72" spans="1:15" ht="12.75" x14ac:dyDescent="0.2">
      <c r="A72" s="415" t="str">
        <f>A18</f>
        <v>SHPENZIME TË PRITSHME</v>
      </c>
      <c r="B72" s="345">
        <f>VLOOKUP(A67,'(C1) Shpenzimet vitet e kaluara'!A$9:O$177,5,FALSE)</f>
        <v>90697</v>
      </c>
      <c r="C72" s="345">
        <f>VLOOKUP(A67,'(C1) Shpenzimet vitet e kaluara'!A$9:O$177,9,FALSE)</f>
        <v>73401</v>
      </c>
      <c r="D72" s="345">
        <f>VLOOKUP(A67,'(C1) Shpenzimet vitet e kaluara'!A$9:O$177,13,FALSE)</f>
        <v>38111</v>
      </c>
      <c r="E72" s="416">
        <v>29050</v>
      </c>
      <c r="F72" s="416">
        <v>26107</v>
      </c>
      <c r="G72" s="416">
        <v>26445</v>
      </c>
      <c r="H72" s="131"/>
      <c r="I72" s="938" t="str">
        <f>I18</f>
        <v>VLERËSIM I ARDHURAVE NGA TARIFAT</v>
      </c>
      <c r="J72" s="939"/>
      <c r="K72" s="939"/>
      <c r="L72" s="939"/>
      <c r="M72" s="939"/>
      <c r="N72" s="939"/>
      <c r="O72" s="940"/>
    </row>
    <row r="73" spans="1:15" ht="12.75" x14ac:dyDescent="0.2">
      <c r="A73" s="125"/>
      <c r="B73" s="210"/>
      <c r="C73" s="126"/>
      <c r="D73" s="126"/>
      <c r="E73" s="10"/>
      <c r="F73" s="10"/>
      <c r="G73" s="133"/>
      <c r="H73" s="10"/>
      <c r="I73" s="137" t="str">
        <f>I19</f>
        <v>VLERËSIM I ARDHURAVE NGA TARIFAT</v>
      </c>
      <c r="J73" s="35">
        <f>VLOOKUP($A67,'(C1) Shpenzimet vitet e kaluara'!$A$9:$O$177,6,FALSE)</f>
        <v>0</v>
      </c>
      <c r="K73" s="35">
        <f>VLOOKUP($A67,'(C1) Shpenzimet vitet e kaluara'!$A$9:$O$177,10,FALSE)</f>
        <v>0</v>
      </c>
      <c r="L73" s="35">
        <f>VLOOKUP($A67,'(C1) Shpenzimet vitet e kaluara'!$A$9:$O$177,14,FALSE)</f>
        <v>0</v>
      </c>
      <c r="M73" s="37">
        <v>0</v>
      </c>
      <c r="N73" s="37">
        <v>0</v>
      </c>
      <c r="O73" s="37">
        <v>0</v>
      </c>
    </row>
    <row r="74" spans="1:15" ht="12.75" x14ac:dyDescent="0.2">
      <c r="A74" s="944" t="str">
        <f t="shared" ref="A74:G75" si="25">A20</f>
        <v>SHPENZIME TË PRITSHME</v>
      </c>
      <c r="B74" s="945">
        <f t="shared" si="25"/>
        <v>0</v>
      </c>
      <c r="C74" s="945">
        <f t="shared" si="25"/>
        <v>0</v>
      </c>
      <c r="D74" s="945">
        <f t="shared" si="25"/>
        <v>0</v>
      </c>
      <c r="E74" s="945">
        <f t="shared" si="25"/>
        <v>0</v>
      </c>
      <c r="F74" s="945">
        <f t="shared" si="25"/>
        <v>0</v>
      </c>
      <c r="G74" s="946">
        <f t="shared" si="25"/>
        <v>0</v>
      </c>
      <c r="H74" s="10"/>
    </row>
    <row r="75" spans="1:15" ht="12.75" x14ac:dyDescent="0.2">
      <c r="A75" s="938" t="str">
        <f t="shared" si="25"/>
        <v>KOSTO DIREKTE PËR PROJEKTET DHE SHPENZIMET KAPITALE</v>
      </c>
      <c r="B75" s="939">
        <f t="shared" si="25"/>
        <v>0</v>
      </c>
      <c r="C75" s="939">
        <f t="shared" si="25"/>
        <v>0</v>
      </c>
      <c r="D75" s="939">
        <f t="shared" si="25"/>
        <v>0</v>
      </c>
      <c r="E75" s="939">
        <f t="shared" si="25"/>
        <v>0</v>
      </c>
      <c r="F75" s="939">
        <f t="shared" si="25"/>
        <v>0</v>
      </c>
      <c r="G75" s="940">
        <f t="shared" si="25"/>
        <v>0</v>
      </c>
      <c r="H75" s="31"/>
      <c r="I75" s="938" t="str">
        <f t="shared" ref="I75:I80" si="26">I22</f>
        <v>VLERËSIMI I TË ARDHURAVE ME DESTINACION</v>
      </c>
      <c r="J75" s="939"/>
      <c r="K75" s="939"/>
      <c r="L75" s="939"/>
      <c r="M75" s="939"/>
      <c r="N75" s="939"/>
      <c r="O75" s="940"/>
    </row>
    <row r="76" spans="1:15" ht="12.75" x14ac:dyDescent="0.2">
      <c r="A76" s="124" t="str">
        <f t="shared" ref="A76:D98" si="27">A22</f>
        <v>Pagat</v>
      </c>
      <c r="B76" s="941">
        <f t="shared" si="27"/>
        <v>600</v>
      </c>
      <c r="C76" s="942">
        <f t="shared" si="27"/>
        <v>0</v>
      </c>
      <c r="D76" s="943">
        <f t="shared" si="27"/>
        <v>0</v>
      </c>
      <c r="E76" s="129"/>
      <c r="F76" s="129"/>
      <c r="G76" s="129"/>
      <c r="H76" s="31"/>
      <c r="I76" s="390" t="str">
        <f t="shared" si="26"/>
        <v>Transferta e kushtëzuar</v>
      </c>
      <c r="J76" s="387"/>
      <c r="K76" s="389"/>
      <c r="L76" s="388"/>
      <c r="M76" s="128"/>
      <c r="N76" s="128"/>
      <c r="O76" s="132"/>
    </row>
    <row r="77" spans="1:15" ht="12.75" x14ac:dyDescent="0.2">
      <c r="A77" s="124" t="str">
        <f t="shared" si="27"/>
        <v>Sigurimet Shoqërore</v>
      </c>
      <c r="B77" s="941">
        <f t="shared" si="27"/>
        <v>601</v>
      </c>
      <c r="C77" s="942">
        <f t="shared" si="27"/>
        <v>0</v>
      </c>
      <c r="D77" s="943">
        <f t="shared" si="27"/>
        <v>0</v>
      </c>
      <c r="E77" s="129"/>
      <c r="F77" s="129"/>
      <c r="G77" s="129"/>
      <c r="H77" s="31"/>
      <c r="I77" s="390" t="str">
        <f t="shared" si="26"/>
        <v>Trasferta Specifike</v>
      </c>
      <c r="J77" s="387"/>
      <c r="K77" s="389"/>
      <c r="L77" s="388"/>
      <c r="M77" s="128">
        <v>18397</v>
      </c>
      <c r="N77" s="128">
        <v>18610</v>
      </c>
      <c r="O77" s="132">
        <v>18939</v>
      </c>
    </row>
    <row r="78" spans="1:15" ht="12.75" x14ac:dyDescent="0.2">
      <c r="A78" s="124" t="str">
        <f t="shared" si="27"/>
        <v>Mallra dhe shërbime</v>
      </c>
      <c r="B78" s="941">
        <f t="shared" si="27"/>
        <v>602</v>
      </c>
      <c r="C78" s="942">
        <f t="shared" si="27"/>
        <v>0</v>
      </c>
      <c r="D78" s="943">
        <f t="shared" si="27"/>
        <v>0</v>
      </c>
      <c r="E78" s="129"/>
      <c r="F78" s="129"/>
      <c r="G78" s="129"/>
      <c r="H78" s="53"/>
      <c r="I78" s="390" t="str">
        <f t="shared" si="26"/>
        <v>Trashëgimi me destinacion</v>
      </c>
      <c r="J78" s="387"/>
      <c r="K78" s="389"/>
      <c r="L78" s="388"/>
      <c r="M78" s="302">
        <f>VLOOKUP($A67,'(C4) Trashëgimi me destinacion'!$A$8:$F$168,4,FALSE)</f>
        <v>0</v>
      </c>
      <c r="N78" s="548">
        <f>VLOOKUP($A67,'(C4) Trashëgimi me destinacion'!$A$8:$F$168,5,FALSE)</f>
        <v>0</v>
      </c>
      <c r="O78" s="548">
        <f>VLOOKUP($A67,'(C4) Trashëgimi me destinacion'!$A$8:$F$168,6,FALSE)</f>
        <v>0</v>
      </c>
    </row>
    <row r="79" spans="1:15" ht="12.75" x14ac:dyDescent="0.2">
      <c r="A79" s="124" t="str">
        <f t="shared" si="27"/>
        <v>Subvencione</v>
      </c>
      <c r="B79" s="941">
        <f t="shared" si="27"/>
        <v>603</v>
      </c>
      <c r="C79" s="942">
        <f t="shared" si="27"/>
        <v>0</v>
      </c>
      <c r="D79" s="943">
        <f t="shared" si="27"/>
        <v>0</v>
      </c>
      <c r="E79" s="129"/>
      <c r="F79" s="129"/>
      <c r="G79" s="129"/>
      <c r="H79" s="8"/>
      <c r="I79" s="390" t="str">
        <f t="shared" si="26"/>
        <v>Burime të tjera (përfshirë gjobat)</v>
      </c>
      <c r="J79" s="387"/>
      <c r="K79" s="389"/>
      <c r="L79" s="388"/>
      <c r="M79" s="128"/>
      <c r="N79" s="128"/>
      <c r="O79" s="132"/>
    </row>
    <row r="80" spans="1:15" ht="12.75" x14ac:dyDescent="0.2">
      <c r="A80" s="124" t="str">
        <f t="shared" si="27"/>
        <v>Të tjera transferta korrente të brendshme</v>
      </c>
      <c r="B80" s="941">
        <f t="shared" si="27"/>
        <v>604</v>
      </c>
      <c r="C80" s="942">
        <f t="shared" si="27"/>
        <v>0</v>
      </c>
      <c r="D80" s="943">
        <f t="shared" si="27"/>
        <v>0</v>
      </c>
      <c r="E80" s="129"/>
      <c r="F80" s="129"/>
      <c r="G80" s="129"/>
      <c r="H80" s="53"/>
      <c r="I80" s="409" t="str">
        <f t="shared" si="26"/>
        <v>VLERËSIMI I TË ARDHURAVE ME DESTINACION</v>
      </c>
      <c r="J80" s="35">
        <f>VLOOKUP($A67,'(C1) Shpenzimet vitet e kaluara'!$A$9:$O$177,7,FALSE)</f>
        <v>52841</v>
      </c>
      <c r="K80" s="35">
        <f>VLOOKUP($A67,'(C1) Shpenzimet vitet e kaluara'!$A$9:$O$177,11,FALSE)</f>
        <v>40741</v>
      </c>
      <c r="L80" s="35">
        <f>VLOOKUP($A67,'(C1) Shpenzimet vitet e kaluara'!$A$9:$O$177,15,FALSE)</f>
        <v>15766</v>
      </c>
      <c r="M80" s="129">
        <f>SUM(M76:M79)</f>
        <v>18397</v>
      </c>
      <c r="N80" s="129">
        <f t="shared" ref="N80:O80" si="28">SUM(N76:N79)</f>
        <v>18610</v>
      </c>
      <c r="O80" s="129">
        <f t="shared" si="28"/>
        <v>18939</v>
      </c>
    </row>
    <row r="81" spans="1:15" ht="12.75" x14ac:dyDescent="0.2">
      <c r="A81" s="124" t="str">
        <f t="shared" si="27"/>
        <v>Transferta korrente të huaja</v>
      </c>
      <c r="B81" s="941">
        <f t="shared" si="27"/>
        <v>605</v>
      </c>
      <c r="C81" s="942">
        <f t="shared" si="27"/>
        <v>0</v>
      </c>
      <c r="D81" s="943">
        <f t="shared" si="27"/>
        <v>0</v>
      </c>
      <c r="E81" s="129"/>
      <c r="F81" s="129"/>
      <c r="G81" s="129"/>
      <c r="H81" s="53"/>
    </row>
    <row r="82" spans="1:15" ht="12.75" x14ac:dyDescent="0.2">
      <c r="A82" s="124" t="str">
        <f t="shared" si="27"/>
        <v>Transferta për Buxhetet Familiare dhe Individët</v>
      </c>
      <c r="B82" s="941">
        <f t="shared" si="27"/>
        <v>606</v>
      </c>
      <c r="C82" s="942">
        <f t="shared" si="27"/>
        <v>0</v>
      </c>
      <c r="D82" s="943">
        <f t="shared" si="27"/>
        <v>0</v>
      </c>
      <c r="E82" s="129"/>
      <c r="F82" s="129"/>
      <c r="G82" s="129"/>
      <c r="H82" s="53"/>
      <c r="I82" s="137" t="str">
        <f>I29</f>
        <v xml:space="preserve">TË ARDHURAT E PRITSHME </v>
      </c>
      <c r="J82" s="34">
        <f>J73+J80</f>
        <v>52841</v>
      </c>
      <c r="K82" s="34">
        <f>K73+K80</f>
        <v>40741</v>
      </c>
      <c r="L82" s="34">
        <f>L73+L80</f>
        <v>15766</v>
      </c>
      <c r="M82" s="129">
        <f>M80+M73</f>
        <v>18397</v>
      </c>
      <c r="N82" s="129">
        <f>N80+N73</f>
        <v>18610</v>
      </c>
      <c r="O82" s="129">
        <f>O80+O73</f>
        <v>18939</v>
      </c>
    </row>
    <row r="83" spans="1:15" ht="12.75" x14ac:dyDescent="0.2">
      <c r="A83" s="124" t="str">
        <f t="shared" si="27"/>
        <v>Shpenzimet kapitale</v>
      </c>
      <c r="B83" s="941" t="str">
        <f t="shared" si="27"/>
        <v>230 / 231</v>
      </c>
      <c r="C83" s="942">
        <f t="shared" si="27"/>
        <v>0</v>
      </c>
      <c r="D83" s="943">
        <f t="shared" si="27"/>
        <v>0</v>
      </c>
      <c r="E83" s="37">
        <v>2300</v>
      </c>
      <c r="F83" s="37">
        <v>202</v>
      </c>
      <c r="G83" s="37">
        <v>0</v>
      </c>
      <c r="H83" s="53"/>
    </row>
    <row r="84" spans="1:15" ht="12.75" x14ac:dyDescent="0.2">
      <c r="A84" s="124" t="str">
        <f t="shared" si="27"/>
        <v>Rezerva</v>
      </c>
      <c r="B84" s="941">
        <f t="shared" si="27"/>
        <v>609</v>
      </c>
      <c r="C84" s="942">
        <f t="shared" si="27"/>
        <v>0</v>
      </c>
      <c r="D84" s="943">
        <f t="shared" si="27"/>
        <v>0</v>
      </c>
      <c r="E84" s="129"/>
      <c r="F84" s="129"/>
      <c r="G84" s="129"/>
      <c r="H84" s="53"/>
    </row>
    <row r="85" spans="1:15" ht="12.75" x14ac:dyDescent="0.2">
      <c r="A85" s="124" t="str">
        <f t="shared" si="27"/>
        <v>Interesa per kredi direkte ose bono</v>
      </c>
      <c r="B85" s="941">
        <f t="shared" si="27"/>
        <v>650</v>
      </c>
      <c r="C85" s="942">
        <f t="shared" si="27"/>
        <v>0</v>
      </c>
      <c r="D85" s="943">
        <f t="shared" si="27"/>
        <v>0</v>
      </c>
      <c r="E85" s="129"/>
      <c r="F85" s="129"/>
      <c r="G85" s="129"/>
      <c r="H85" s="53"/>
    </row>
    <row r="86" spans="1:15" ht="12.75" x14ac:dyDescent="0.2">
      <c r="A86" s="124" t="str">
        <f t="shared" si="27"/>
        <v>Të tjera</v>
      </c>
      <c r="B86" s="941" t="str">
        <f t="shared" si="27"/>
        <v>69 / ?</v>
      </c>
      <c r="C86" s="942">
        <f t="shared" si="27"/>
        <v>0</v>
      </c>
      <c r="D86" s="943">
        <f t="shared" si="27"/>
        <v>0</v>
      </c>
      <c r="E86" s="129"/>
      <c r="F86" s="129"/>
      <c r="G86" s="129"/>
      <c r="H86" s="53"/>
      <c r="I86" s="947" t="str">
        <f t="shared" ref="I86:O87" si="29">I32</f>
        <v>SHUMA E KËRKUAR NETO</v>
      </c>
      <c r="J86" s="948">
        <f t="shared" si="29"/>
        <v>0</v>
      </c>
      <c r="K86" s="948">
        <f t="shared" si="29"/>
        <v>0</v>
      </c>
      <c r="L86" s="948">
        <f t="shared" si="29"/>
        <v>0</v>
      </c>
      <c r="M86" s="948">
        <f t="shared" si="29"/>
        <v>0</v>
      </c>
      <c r="N86" s="948">
        <f t="shared" si="29"/>
        <v>0</v>
      </c>
      <c r="O86" s="949">
        <f t="shared" si="29"/>
        <v>0</v>
      </c>
    </row>
    <row r="87" spans="1:15" ht="12" customHeight="1" x14ac:dyDescent="0.2">
      <c r="A87" s="306" t="str">
        <f t="shared" si="27"/>
        <v>KOSTO DIREKTE PËR PROJEKTET DHE SHPENZIMET KAPITALE</v>
      </c>
      <c r="B87" s="941">
        <f t="shared" si="27"/>
        <v>0</v>
      </c>
      <c r="C87" s="942">
        <f t="shared" si="27"/>
        <v>0</v>
      </c>
      <c r="D87" s="943">
        <f t="shared" si="27"/>
        <v>0</v>
      </c>
      <c r="E87" s="129">
        <f>SUM(E76:E86)</f>
        <v>2300</v>
      </c>
      <c r="F87" s="129">
        <f t="shared" ref="F87:G87" si="30">SUM(F76:F86)</f>
        <v>202</v>
      </c>
      <c r="G87" s="129">
        <f t="shared" si="30"/>
        <v>0</v>
      </c>
      <c r="H87" s="53"/>
      <c r="I87" s="950">
        <f t="shared" si="29"/>
        <v>0</v>
      </c>
      <c r="J87" s="951">
        <f t="shared" si="29"/>
        <v>0</v>
      </c>
      <c r="K87" s="951">
        <f t="shared" si="29"/>
        <v>0</v>
      </c>
      <c r="L87" s="951">
        <f t="shared" si="29"/>
        <v>0</v>
      </c>
      <c r="M87" s="951">
        <f t="shared" si="29"/>
        <v>0</v>
      </c>
      <c r="N87" s="951">
        <f t="shared" si="29"/>
        <v>0</v>
      </c>
      <c r="O87" s="952">
        <f t="shared" si="29"/>
        <v>0</v>
      </c>
    </row>
    <row r="88" spans="1:15" ht="12.75" x14ac:dyDescent="0.2">
      <c r="A88" s="938" t="str">
        <f t="shared" si="27"/>
        <v>SHPENZIME KORRENTE</v>
      </c>
      <c r="B88" s="939">
        <f t="shared" si="27"/>
        <v>0</v>
      </c>
      <c r="C88" s="939">
        <f t="shared" si="27"/>
        <v>0</v>
      </c>
      <c r="D88" s="939">
        <f t="shared" si="27"/>
        <v>0</v>
      </c>
      <c r="E88" s="939">
        <f>E34</f>
        <v>0</v>
      </c>
      <c r="F88" s="939">
        <f>F34</f>
        <v>0</v>
      </c>
      <c r="G88" s="940">
        <f>G34</f>
        <v>0</v>
      </c>
      <c r="H88" s="53"/>
      <c r="I88" s="17" t="str">
        <f>I34</f>
        <v>SHUMA E KËRKUAR NETO</v>
      </c>
      <c r="J88" s="18">
        <f t="shared" ref="J88:O88" si="31">B72-J82</f>
        <v>37856</v>
      </c>
      <c r="K88" s="18">
        <f t="shared" si="31"/>
        <v>32660</v>
      </c>
      <c r="L88" s="18">
        <f t="shared" si="31"/>
        <v>22345</v>
      </c>
      <c r="M88" s="18">
        <f t="shared" si="31"/>
        <v>10653</v>
      </c>
      <c r="N88" s="18">
        <f t="shared" si="31"/>
        <v>7497</v>
      </c>
      <c r="O88" s="18">
        <f t="shared" si="31"/>
        <v>7506</v>
      </c>
    </row>
    <row r="89" spans="1:15" ht="12.75" x14ac:dyDescent="0.2">
      <c r="A89" s="124" t="str">
        <f t="shared" si="27"/>
        <v>Pagat</v>
      </c>
      <c r="B89" s="941">
        <f t="shared" si="27"/>
        <v>600</v>
      </c>
      <c r="C89" s="942">
        <f t="shared" si="27"/>
        <v>0</v>
      </c>
      <c r="D89" s="943">
        <f t="shared" si="27"/>
        <v>0</v>
      </c>
      <c r="E89" s="37">
        <v>16063</v>
      </c>
      <c r="F89" s="37">
        <v>16209</v>
      </c>
      <c r="G89" s="37">
        <v>16497</v>
      </c>
      <c r="H89" s="53"/>
      <c r="I89" s="53"/>
      <c r="J89" s="53"/>
      <c r="K89" s="53"/>
      <c r="L89" s="14"/>
      <c r="M89" s="54"/>
    </row>
    <row r="90" spans="1:15" ht="12.75" x14ac:dyDescent="0.2">
      <c r="A90" s="124" t="str">
        <f t="shared" si="27"/>
        <v>Sigurimet Shoqërore</v>
      </c>
      <c r="B90" s="941">
        <f t="shared" si="27"/>
        <v>601</v>
      </c>
      <c r="C90" s="942">
        <f t="shared" si="27"/>
        <v>0</v>
      </c>
      <c r="D90" s="943">
        <f t="shared" si="27"/>
        <v>0</v>
      </c>
      <c r="E90" s="37">
        <v>2683</v>
      </c>
      <c r="F90" s="37">
        <v>2706</v>
      </c>
      <c r="G90" s="37">
        <v>2754</v>
      </c>
      <c r="H90" s="53"/>
    </row>
    <row r="91" spans="1:15" ht="12.75" x14ac:dyDescent="0.2">
      <c r="A91" s="124" t="str">
        <f t="shared" si="27"/>
        <v>Mallra dhe shërbime</v>
      </c>
      <c r="B91" s="941">
        <f t="shared" si="27"/>
        <v>602</v>
      </c>
      <c r="C91" s="942">
        <f t="shared" si="27"/>
        <v>0</v>
      </c>
      <c r="D91" s="943">
        <f t="shared" si="27"/>
        <v>0</v>
      </c>
      <c r="E91" s="37">
        <v>7522</v>
      </c>
      <c r="F91" s="37">
        <v>6504</v>
      </c>
      <c r="G91" s="37">
        <v>6700</v>
      </c>
      <c r="H91" s="53"/>
      <c r="I91" s="252" t="str">
        <f>I37</f>
        <v>Angazhimet</v>
      </c>
      <c r="J91" s="1002" t="str">
        <f>J37</f>
        <v>Vlera Totale për Aktivitet</v>
      </c>
      <c r="K91" s="1003"/>
      <c r="L91" s="1004"/>
      <c r="M91" s="129">
        <f>VLOOKUP($A67,'(C5) Angazhimet'!$A$8:$F$168,4,FALSE)</f>
        <v>0</v>
      </c>
      <c r="N91" s="129">
        <f>VLOOKUP($A67,'(C5) Angazhimet'!$A$8:$F$168,5,FALSE)</f>
        <v>0</v>
      </c>
      <c r="O91" s="129">
        <f>VLOOKUP($A67,'(C5) Angazhimet'!$A$8:$F$168,6,FALSE)</f>
        <v>0</v>
      </c>
    </row>
    <row r="92" spans="1:15" ht="12.75" x14ac:dyDescent="0.2">
      <c r="A92" s="124" t="str">
        <f t="shared" si="27"/>
        <v>Subvencione</v>
      </c>
      <c r="B92" s="941">
        <f t="shared" si="27"/>
        <v>603</v>
      </c>
      <c r="C92" s="942">
        <f t="shared" si="27"/>
        <v>0</v>
      </c>
      <c r="D92" s="943">
        <f t="shared" si="27"/>
        <v>0</v>
      </c>
      <c r="E92" s="37"/>
      <c r="F92" s="37"/>
      <c r="G92" s="37"/>
      <c r="H92" s="53"/>
      <c r="I92" s="318" t="str">
        <f>I38</f>
        <v>Qëllime</v>
      </c>
      <c r="J92" s="1002" t="str">
        <f>J38</f>
        <v>Shpenzimet kapitale</v>
      </c>
      <c r="K92" s="1003"/>
      <c r="L92" s="1004"/>
      <c r="M92" s="128"/>
      <c r="N92" s="128"/>
      <c r="O92" s="132"/>
    </row>
    <row r="93" spans="1:15" ht="12.75" x14ac:dyDescent="0.2">
      <c r="A93" s="124" t="str">
        <f t="shared" si="27"/>
        <v>Të tjera transferta korrente të brendshme</v>
      </c>
      <c r="B93" s="941">
        <f t="shared" si="27"/>
        <v>604</v>
      </c>
      <c r="C93" s="942">
        <f t="shared" si="27"/>
        <v>0</v>
      </c>
      <c r="D93" s="943">
        <f t="shared" si="27"/>
        <v>0</v>
      </c>
      <c r="E93" s="37"/>
      <c r="F93" s="37"/>
      <c r="G93" s="37"/>
      <c r="H93" s="53"/>
      <c r="I93" s="315"/>
      <c r="J93" s="1002" t="str">
        <f>J39</f>
        <v>Mallra dhe shërbime</v>
      </c>
      <c r="K93" s="1003"/>
      <c r="L93" s="1004"/>
      <c r="M93" s="128"/>
      <c r="N93" s="128"/>
      <c r="O93" s="132"/>
    </row>
    <row r="94" spans="1:15" ht="12.75" x14ac:dyDescent="0.2">
      <c r="A94" s="124" t="str">
        <f t="shared" si="27"/>
        <v>Transferta korrente të huaja</v>
      </c>
      <c r="B94" s="941">
        <f t="shared" si="27"/>
        <v>605</v>
      </c>
      <c r="C94" s="942">
        <f t="shared" si="27"/>
        <v>0</v>
      </c>
      <c r="D94" s="943">
        <f t="shared" si="27"/>
        <v>0</v>
      </c>
      <c r="E94" s="37"/>
      <c r="F94" s="37"/>
      <c r="G94" s="37"/>
      <c r="H94" s="53"/>
      <c r="I94" s="315"/>
      <c r="J94" s="1002" t="str">
        <f>J40</f>
        <v>Qëllime të mëtejshme</v>
      </c>
      <c r="K94" s="1003"/>
      <c r="L94" s="1004"/>
      <c r="M94" s="128"/>
      <c r="N94" s="128"/>
      <c r="O94" s="132"/>
    </row>
    <row r="95" spans="1:15" ht="12.75" x14ac:dyDescent="0.2">
      <c r="A95" s="124" t="str">
        <f t="shared" si="27"/>
        <v>Transferta për Buxhetet Familiare dhe Individët</v>
      </c>
      <c r="B95" s="941">
        <f t="shared" si="27"/>
        <v>606</v>
      </c>
      <c r="C95" s="942">
        <f t="shared" si="27"/>
        <v>0</v>
      </c>
      <c r="D95" s="943">
        <f t="shared" si="27"/>
        <v>0</v>
      </c>
      <c r="E95" s="37">
        <v>482</v>
      </c>
      <c r="F95" s="37">
        <v>486</v>
      </c>
      <c r="G95" s="37">
        <v>494</v>
      </c>
      <c r="H95" s="53"/>
      <c r="I95" s="315"/>
      <c r="J95" s="998"/>
      <c r="K95" s="998"/>
      <c r="L95" s="998"/>
      <c r="M95" s="344" t="str">
        <f>IF(SUM(M92:M94)=M91,"OK","STOP")</f>
        <v>OK</v>
      </c>
      <c r="N95" s="344" t="str">
        <f>IF(SUM(N92:N94)=N91,"OK","STOP")</f>
        <v>OK</v>
      </c>
      <c r="O95" s="344" t="str">
        <f>IF(SUM(O92:O94)=O91,"OK","STOP")</f>
        <v>OK</v>
      </c>
    </row>
    <row r="96" spans="1:15" ht="12.75" x14ac:dyDescent="0.2">
      <c r="A96" s="648" t="str">
        <f t="shared" si="27"/>
        <v>Shpenzimet kapitale</v>
      </c>
      <c r="B96" s="968" t="str">
        <f t="shared" si="27"/>
        <v>230 / 231</v>
      </c>
      <c r="C96" s="969">
        <f t="shared" si="27"/>
        <v>0</v>
      </c>
      <c r="D96" s="970">
        <f t="shared" si="27"/>
        <v>0</v>
      </c>
      <c r="E96" s="129"/>
      <c r="F96" s="129"/>
      <c r="G96" s="129"/>
      <c r="H96" s="53"/>
      <c r="I96" s="421" t="str">
        <f>I43</f>
        <v>Shpjegimet teknike</v>
      </c>
      <c r="J96" s="10"/>
      <c r="K96" s="10"/>
      <c r="L96" s="10"/>
      <c r="M96" s="10"/>
      <c r="N96" s="10"/>
      <c r="O96" s="10"/>
    </row>
    <row r="97" spans="1:15" ht="12.75" x14ac:dyDescent="0.2">
      <c r="A97" s="124" t="str">
        <f t="shared" si="27"/>
        <v>Rezerva</v>
      </c>
      <c r="B97" s="941">
        <f t="shared" si="27"/>
        <v>609</v>
      </c>
      <c r="C97" s="942">
        <f t="shared" si="27"/>
        <v>0</v>
      </c>
      <c r="D97" s="943">
        <f t="shared" si="27"/>
        <v>0</v>
      </c>
      <c r="E97" s="37"/>
      <c r="F97" s="37"/>
      <c r="G97" s="37"/>
      <c r="H97" s="53"/>
      <c r="I97" s="419">
        <f>M70</f>
        <v>2022</v>
      </c>
      <c r="J97" s="983"/>
      <c r="K97" s="984"/>
      <c r="L97" s="984"/>
      <c r="M97" s="984"/>
      <c r="N97" s="984"/>
      <c r="O97" s="985"/>
    </row>
    <row r="98" spans="1:15" ht="12.75" x14ac:dyDescent="0.2">
      <c r="A98" s="124" t="str">
        <f t="shared" si="27"/>
        <v>Interesa per kredi direkte ose bono</v>
      </c>
      <c r="B98" s="971">
        <f t="shared" si="27"/>
        <v>650</v>
      </c>
      <c r="C98" s="972">
        <f t="shared" si="27"/>
        <v>0</v>
      </c>
      <c r="D98" s="973">
        <f t="shared" si="27"/>
        <v>0</v>
      </c>
      <c r="E98" s="37"/>
      <c r="F98" s="37"/>
      <c r="G98" s="37"/>
      <c r="H98" s="53"/>
      <c r="I98" s="420"/>
      <c r="J98" s="986"/>
      <c r="K98" s="987"/>
      <c r="L98" s="987"/>
      <c r="M98" s="987"/>
      <c r="N98" s="987"/>
      <c r="O98" s="988"/>
    </row>
    <row r="99" spans="1:15" ht="12.75" x14ac:dyDescent="0.2">
      <c r="A99" s="252" t="str">
        <f>A45</f>
        <v>Të tjera</v>
      </c>
      <c r="B99" s="941" t="str">
        <f>B45</f>
        <v>69 / ?</v>
      </c>
      <c r="C99" s="942">
        <f>C45</f>
        <v>0</v>
      </c>
      <c r="D99" s="439" t="str">
        <f>IF(OR(E99&lt;0,F99&lt;0,G99&lt;0),"STOP","OK!")</f>
        <v>OK!</v>
      </c>
      <c r="E99" s="130">
        <f>-E87+E72-(SUM(E89:E98))</f>
        <v>0</v>
      </c>
      <c r="F99" s="308">
        <f t="shared" ref="F99:G99" si="32">-F87+F72-(SUM(F89:F98))</f>
        <v>0</v>
      </c>
      <c r="G99" s="308">
        <f t="shared" si="32"/>
        <v>0</v>
      </c>
      <c r="H99" s="53"/>
      <c r="I99" s="419">
        <f>N70</f>
        <v>2023</v>
      </c>
      <c r="J99" s="983"/>
      <c r="K99" s="984"/>
      <c r="L99" s="984"/>
      <c r="M99" s="984"/>
      <c r="N99" s="984"/>
      <c r="O99" s="985"/>
    </row>
    <row r="100" spans="1:15" ht="12.75" x14ac:dyDescent="0.2">
      <c r="A100" s="124" t="str">
        <f>A46</f>
        <v>SHPENZIME KORRENTE</v>
      </c>
      <c r="B100" s="974"/>
      <c r="C100" s="975"/>
      <c r="D100" s="976"/>
      <c r="E100" s="129">
        <f>SUM(E89:E99)</f>
        <v>26750</v>
      </c>
      <c r="F100" s="129">
        <f t="shared" ref="F100:G100" si="33">SUM(F89:F99)</f>
        <v>25905</v>
      </c>
      <c r="G100" s="129">
        <f t="shared" si="33"/>
        <v>26445</v>
      </c>
      <c r="H100" s="53"/>
      <c r="I100" s="420"/>
      <c r="J100" s="989"/>
      <c r="K100" s="990"/>
      <c r="L100" s="990"/>
      <c r="M100" s="990"/>
      <c r="N100" s="990"/>
      <c r="O100" s="991"/>
    </row>
    <row r="101" spans="1:15" ht="12.75" x14ac:dyDescent="0.2">
      <c r="A101" s="125"/>
      <c r="B101" s="210"/>
      <c r="C101" s="126"/>
      <c r="D101" s="126"/>
      <c r="E101" s="10"/>
      <c r="F101" s="10"/>
      <c r="G101" s="133"/>
      <c r="H101" s="53"/>
      <c r="I101" s="419">
        <f>O70</f>
        <v>2024</v>
      </c>
      <c r="J101" s="983"/>
      <c r="K101" s="984"/>
      <c r="L101" s="984"/>
      <c r="M101" s="984"/>
      <c r="N101" s="984"/>
      <c r="O101" s="985"/>
    </row>
    <row r="102" spans="1:15" ht="12.75" x14ac:dyDescent="0.2">
      <c r="A102" s="137" t="str">
        <f>A48</f>
        <v>SHPENZIME TË PRITSHME</v>
      </c>
      <c r="B102" s="34">
        <f>B72</f>
        <v>90697</v>
      </c>
      <c r="C102" s="34">
        <f t="shared" ref="C102:D102" si="34">C72</f>
        <v>73401</v>
      </c>
      <c r="D102" s="34">
        <f t="shared" si="34"/>
        <v>38111</v>
      </c>
      <c r="E102" s="129">
        <f>E87+E100</f>
        <v>29050</v>
      </c>
      <c r="F102" s="129">
        <f>F87+F100</f>
        <v>26107</v>
      </c>
      <c r="G102" s="129">
        <f t="shared" ref="G102" si="35">G87+G100</f>
        <v>26445</v>
      </c>
      <c r="H102" s="53"/>
      <c r="I102" s="420"/>
      <c r="J102" s="989"/>
      <c r="K102" s="990"/>
      <c r="L102" s="990"/>
      <c r="M102" s="990"/>
      <c r="N102" s="990"/>
      <c r="O102" s="991"/>
    </row>
    <row r="105" spans="1:15" ht="17.25" hidden="1" customHeight="1" x14ac:dyDescent="0.2">
      <c r="A105" s="213" t="str">
        <f t="shared" ref="A105:O105" si="36">A66</f>
        <v>Nënfunksioni 22</v>
      </c>
      <c r="B105" s="937" t="str">
        <f t="shared" si="36"/>
        <v>092 Arsimi  parauniversitar</v>
      </c>
      <c r="C105" s="937">
        <f t="shared" si="36"/>
        <v>0</v>
      </c>
      <c r="D105" s="937">
        <f t="shared" si="36"/>
        <v>0</v>
      </c>
      <c r="E105" s="937">
        <f t="shared" si="36"/>
        <v>0</v>
      </c>
      <c r="F105" s="937">
        <f t="shared" si="36"/>
        <v>0</v>
      </c>
      <c r="G105" s="937">
        <f t="shared" si="36"/>
        <v>0</v>
      </c>
      <c r="H105" s="937">
        <f t="shared" si="36"/>
        <v>0</v>
      </c>
      <c r="I105" s="937">
        <f t="shared" si="36"/>
        <v>0</v>
      </c>
      <c r="J105" s="937">
        <f t="shared" si="36"/>
        <v>0</v>
      </c>
      <c r="K105" s="937">
        <f t="shared" si="36"/>
        <v>0</v>
      </c>
      <c r="L105" s="937">
        <f t="shared" si="36"/>
        <v>0</v>
      </c>
      <c r="M105" s="937">
        <f t="shared" si="36"/>
        <v>0</v>
      </c>
      <c r="N105" s="937">
        <f t="shared" si="36"/>
        <v>0</v>
      </c>
      <c r="O105" s="937">
        <f t="shared" si="36"/>
        <v>0</v>
      </c>
    </row>
    <row r="106" spans="1:15" ht="17.25" hidden="1" customHeight="1" x14ac:dyDescent="0.2">
      <c r="A106" s="276" t="str">
        <f>A7</f>
        <v>Programi 22b</v>
      </c>
      <c r="B106" s="937" t="str">
        <f>C7</f>
        <v>Pagat e stafit mbështetës</v>
      </c>
      <c r="C106" s="937" t="e">
        <f>#REF!</f>
        <v>#REF!</v>
      </c>
      <c r="D106" s="937" t="e">
        <f>#REF!</f>
        <v>#REF!</v>
      </c>
      <c r="E106" s="937" t="e">
        <f>#REF!</f>
        <v>#REF!</v>
      </c>
      <c r="F106" s="937" t="e">
        <f>#REF!</f>
        <v>#REF!</v>
      </c>
      <c r="G106" s="937" t="e">
        <f>#REF!</f>
        <v>#REF!</v>
      </c>
      <c r="H106" s="937" t="e">
        <f>#REF!</f>
        <v>#REF!</v>
      </c>
      <c r="I106" s="937" t="e">
        <f>#REF!</f>
        <v>#REF!</v>
      </c>
      <c r="J106" s="937" t="e">
        <f>#REF!</f>
        <v>#REF!</v>
      </c>
      <c r="K106" s="937" t="e">
        <f>#REF!</f>
        <v>#REF!</v>
      </c>
      <c r="L106" s="937" t="e">
        <f>#REF!</f>
        <v>#REF!</v>
      </c>
      <c r="M106" s="937" t="e">
        <f>#REF!</f>
        <v>#REF!</v>
      </c>
      <c r="N106" s="937" t="e">
        <f>#REF!</f>
        <v>#REF!</v>
      </c>
      <c r="O106" s="937" t="e">
        <f>#REF!</f>
        <v>#REF!</v>
      </c>
    </row>
    <row r="107" spans="1:15" ht="17.25" hidden="1" customHeight="1" x14ac:dyDescent="0.2">
      <c r="A107" s="646" t="str">
        <f>'(B3) Struktura Funksionale'!B115</f>
        <v>09232</v>
      </c>
      <c r="B107" s="568"/>
      <c r="C107" s="568"/>
      <c r="D107" s="568"/>
      <c r="E107" s="568"/>
      <c r="F107" s="568"/>
      <c r="G107" s="568"/>
      <c r="H107" s="568"/>
      <c r="I107" s="568"/>
      <c r="J107" s="568"/>
      <c r="K107" s="568"/>
      <c r="L107" s="568"/>
      <c r="M107" s="568"/>
      <c r="N107" s="568"/>
      <c r="O107" s="569"/>
    </row>
    <row r="108" spans="1:15" ht="24.75" hidden="1" customHeight="1" x14ac:dyDescent="0.2">
      <c r="A108" s="964" t="str">
        <f t="shared" ref="A108:G108" si="37">A69</f>
        <v>SHPENZIME TË PRITSHME</v>
      </c>
      <c r="B108" s="965">
        <f t="shared" si="37"/>
        <v>0</v>
      </c>
      <c r="C108" s="965">
        <f t="shared" si="37"/>
        <v>0</v>
      </c>
      <c r="D108" s="965">
        <f t="shared" si="37"/>
        <v>0</v>
      </c>
      <c r="E108" s="965">
        <f t="shared" si="37"/>
        <v>0</v>
      </c>
      <c r="F108" s="965">
        <f t="shared" si="37"/>
        <v>0</v>
      </c>
      <c r="G108" s="966">
        <f t="shared" si="37"/>
        <v>0</v>
      </c>
      <c r="H108" s="131"/>
      <c r="I108" s="967" t="str">
        <f t="shared" ref="I108:O108" si="38">I69</f>
        <v xml:space="preserve">TË ARDHURAT E PRITSHME </v>
      </c>
      <c r="J108" s="965">
        <f t="shared" si="38"/>
        <v>0</v>
      </c>
      <c r="K108" s="965">
        <f t="shared" si="38"/>
        <v>0</v>
      </c>
      <c r="L108" s="965">
        <f t="shared" si="38"/>
        <v>0</v>
      </c>
      <c r="M108" s="965">
        <f t="shared" si="38"/>
        <v>0</v>
      </c>
      <c r="N108" s="965">
        <f t="shared" si="38"/>
        <v>0</v>
      </c>
      <c r="O108" s="966">
        <f t="shared" si="38"/>
        <v>0</v>
      </c>
    </row>
    <row r="109" spans="1:15" ht="21" hidden="1" customHeight="1" x14ac:dyDescent="0.2">
      <c r="A109" s="211"/>
      <c r="B109" s="417">
        <f t="shared" ref="B109:G109" si="39">B70</f>
        <v>2019</v>
      </c>
      <c r="C109" s="417">
        <f t="shared" si="39"/>
        <v>2020</v>
      </c>
      <c r="D109" s="417">
        <f t="shared" si="39"/>
        <v>2021</v>
      </c>
      <c r="E109" s="251">
        <f t="shared" si="39"/>
        <v>2022</v>
      </c>
      <c r="F109" s="251">
        <f t="shared" si="39"/>
        <v>2023</v>
      </c>
      <c r="G109" s="251">
        <f t="shared" si="39"/>
        <v>2024</v>
      </c>
      <c r="H109" s="212"/>
      <c r="I109" s="414"/>
      <c r="J109" s="417">
        <f t="shared" ref="J109:O109" si="40">J70</f>
        <v>2019</v>
      </c>
      <c r="K109" s="417">
        <f t="shared" si="40"/>
        <v>2020</v>
      </c>
      <c r="L109" s="417">
        <f t="shared" si="40"/>
        <v>2021</v>
      </c>
      <c r="M109" s="251">
        <f t="shared" si="40"/>
        <v>2022</v>
      </c>
      <c r="N109" s="251">
        <f t="shared" si="40"/>
        <v>2023</v>
      </c>
      <c r="O109" s="251">
        <f t="shared" si="40"/>
        <v>2024</v>
      </c>
    </row>
    <row r="110" spans="1:15" ht="12.75" hidden="1" x14ac:dyDescent="0.2">
      <c r="A110" s="423"/>
      <c r="B110" s="391"/>
      <c r="C110" s="425"/>
      <c r="D110" s="426"/>
      <c r="E110" s="349"/>
      <c r="F110" s="349"/>
      <c r="G110" s="350"/>
      <c r="H110" s="131"/>
      <c r="I110" s="423"/>
      <c r="J110" s="424"/>
      <c r="K110" s="347"/>
      <c r="L110" s="348"/>
      <c r="M110" s="349"/>
      <c r="N110" s="349"/>
      <c r="O110" s="350"/>
    </row>
    <row r="111" spans="1:15" ht="12.75" hidden="1" x14ac:dyDescent="0.2">
      <c r="A111" s="137" t="str">
        <f>A72</f>
        <v>SHPENZIME TË PRITSHME</v>
      </c>
      <c r="B111" s="34">
        <f>VLOOKUP(A106,'(C1) Shpenzimet vitet e kaluara'!A$9:O$177,5,FALSE)</f>
        <v>0</v>
      </c>
      <c r="C111" s="34">
        <f>VLOOKUP(A106,'(C1) Shpenzimet vitet e kaluara'!A$9:O$177,9,FALSE)</f>
        <v>0</v>
      </c>
      <c r="D111" s="34">
        <f>VLOOKUP(A106,'(C1) Shpenzimet vitet e kaluara'!A$9:O$177,13,FALSE)</f>
        <v>0</v>
      </c>
      <c r="E111" s="37"/>
      <c r="F111" s="37"/>
      <c r="G111" s="37"/>
      <c r="H111" s="131"/>
      <c r="I111" s="384" t="str">
        <f t="shared" ref="I111:O111" si="41">I72</f>
        <v>VLERËSIM I ARDHURAVE NGA TARIFAT</v>
      </c>
      <c r="J111" s="385">
        <f t="shared" si="41"/>
        <v>0</v>
      </c>
      <c r="K111" s="385">
        <f t="shared" si="41"/>
        <v>0</v>
      </c>
      <c r="L111" s="385">
        <f t="shared" si="41"/>
        <v>0</v>
      </c>
      <c r="M111" s="385">
        <f t="shared" si="41"/>
        <v>0</v>
      </c>
      <c r="N111" s="385">
        <f t="shared" si="41"/>
        <v>0</v>
      </c>
      <c r="O111" s="386">
        <f t="shared" si="41"/>
        <v>0</v>
      </c>
    </row>
    <row r="112" spans="1:15" ht="12.75" hidden="1" x14ac:dyDescent="0.2">
      <c r="A112" s="125"/>
      <c r="B112" s="210"/>
      <c r="C112" s="126"/>
      <c r="D112" s="126"/>
      <c r="E112" s="10"/>
      <c r="F112" s="10"/>
      <c r="G112" s="133"/>
      <c r="H112" s="10"/>
      <c r="I112" s="137" t="str">
        <f>I73</f>
        <v>VLERËSIM I ARDHURAVE NGA TARIFAT</v>
      </c>
      <c r="J112" s="35">
        <f>VLOOKUP($A106,'(C1) Shpenzimet vitet e kaluara'!$A$9:$O$177,6,FALSE)</f>
        <v>0</v>
      </c>
      <c r="K112" s="35">
        <f>VLOOKUP($A106,'(C1) Shpenzimet vitet e kaluara'!$A$9:$O$177,10,FALSE)</f>
        <v>0</v>
      </c>
      <c r="L112" s="35">
        <f>VLOOKUP($A106,'(C1) Shpenzimet vitet e kaluara'!$A$9:$O$177,14,FALSE)</f>
        <v>0</v>
      </c>
      <c r="M112" s="37"/>
      <c r="N112" s="37"/>
      <c r="O112" s="37"/>
    </row>
    <row r="113" spans="1:15" ht="12.75" hidden="1" x14ac:dyDescent="0.2">
      <c r="A113" s="944" t="str">
        <f t="shared" ref="A113:G114" si="42">A74</f>
        <v>SHPENZIME TË PRITSHME</v>
      </c>
      <c r="B113" s="945">
        <f t="shared" si="42"/>
        <v>0</v>
      </c>
      <c r="C113" s="945">
        <f t="shared" si="42"/>
        <v>0</v>
      </c>
      <c r="D113" s="945">
        <f t="shared" si="42"/>
        <v>0</v>
      </c>
      <c r="E113" s="945">
        <f t="shared" si="42"/>
        <v>0</v>
      </c>
      <c r="F113" s="945">
        <f t="shared" si="42"/>
        <v>0</v>
      </c>
      <c r="G113" s="946">
        <f t="shared" si="42"/>
        <v>0</v>
      </c>
      <c r="H113" s="10"/>
    </row>
    <row r="114" spans="1:15" ht="12.75" hidden="1" x14ac:dyDescent="0.2">
      <c r="A114" s="938" t="str">
        <f t="shared" si="42"/>
        <v>KOSTO DIREKTE PËR PROJEKTET DHE SHPENZIMET KAPITALE</v>
      </c>
      <c r="B114" s="939">
        <f t="shared" si="42"/>
        <v>0</v>
      </c>
      <c r="C114" s="939">
        <f t="shared" si="42"/>
        <v>0</v>
      </c>
      <c r="D114" s="939">
        <f t="shared" si="42"/>
        <v>0</v>
      </c>
      <c r="E114" s="939">
        <f t="shared" si="42"/>
        <v>0</v>
      </c>
      <c r="F114" s="939">
        <f t="shared" si="42"/>
        <v>0</v>
      </c>
      <c r="G114" s="940">
        <f t="shared" si="42"/>
        <v>0</v>
      </c>
      <c r="H114" s="31"/>
      <c r="I114" s="938" t="str">
        <f t="shared" ref="I114:I119" si="43">I75</f>
        <v>VLERËSIMI I TË ARDHURAVE ME DESTINACION</v>
      </c>
      <c r="J114" s="939"/>
      <c r="K114" s="939"/>
      <c r="L114" s="939"/>
      <c r="M114" s="939"/>
      <c r="N114" s="939"/>
      <c r="O114" s="940"/>
    </row>
    <row r="115" spans="1:15" ht="12.75" hidden="1" x14ac:dyDescent="0.2">
      <c r="A115" s="124" t="str">
        <f t="shared" ref="A115:D137" si="44">A76</f>
        <v>Pagat</v>
      </c>
      <c r="B115" s="941">
        <f t="shared" si="44"/>
        <v>600</v>
      </c>
      <c r="C115" s="942">
        <f t="shared" si="44"/>
        <v>0</v>
      </c>
      <c r="D115" s="943">
        <f t="shared" si="44"/>
        <v>0</v>
      </c>
      <c r="E115" s="37"/>
      <c r="F115" s="37"/>
      <c r="G115" s="37"/>
      <c r="H115" s="31"/>
      <c r="I115" s="390" t="str">
        <f t="shared" si="43"/>
        <v>Transferta e kushtëzuar</v>
      </c>
      <c r="J115" s="387"/>
      <c r="K115" s="389"/>
      <c r="L115" s="388"/>
      <c r="M115" s="128"/>
      <c r="N115" s="128"/>
      <c r="O115" s="132"/>
    </row>
    <row r="116" spans="1:15" ht="12.75" hidden="1" x14ac:dyDescent="0.2">
      <c r="A116" s="124" t="str">
        <f t="shared" si="44"/>
        <v>Sigurimet Shoqërore</v>
      </c>
      <c r="B116" s="941">
        <f t="shared" si="44"/>
        <v>601</v>
      </c>
      <c r="C116" s="942">
        <f t="shared" si="44"/>
        <v>0</v>
      </c>
      <c r="D116" s="943">
        <f t="shared" si="44"/>
        <v>0</v>
      </c>
      <c r="E116" s="37"/>
      <c r="F116" s="37"/>
      <c r="G116" s="37"/>
      <c r="H116" s="31"/>
      <c r="I116" s="390" t="str">
        <f t="shared" si="43"/>
        <v>Trasferta Specifike</v>
      </c>
      <c r="J116" s="387"/>
      <c r="K116" s="389"/>
      <c r="L116" s="388"/>
      <c r="M116" s="128"/>
      <c r="N116" s="128"/>
      <c r="O116" s="132"/>
    </row>
    <row r="117" spans="1:15" ht="12.75" hidden="1" x14ac:dyDescent="0.2">
      <c r="A117" s="124" t="str">
        <f t="shared" si="44"/>
        <v>Mallra dhe shërbime</v>
      </c>
      <c r="B117" s="941">
        <f t="shared" si="44"/>
        <v>602</v>
      </c>
      <c r="C117" s="942">
        <f t="shared" si="44"/>
        <v>0</v>
      </c>
      <c r="D117" s="943">
        <f t="shared" si="44"/>
        <v>0</v>
      </c>
      <c r="E117" s="37"/>
      <c r="F117" s="37"/>
      <c r="G117" s="37"/>
      <c r="H117" s="53"/>
      <c r="I117" s="390" t="str">
        <f t="shared" si="43"/>
        <v>Trashëgimi me destinacion</v>
      </c>
      <c r="J117" s="387"/>
      <c r="K117" s="389"/>
      <c r="L117" s="388"/>
      <c r="M117" s="302">
        <f>VLOOKUP($A106,'(C4) Trashëgimi me destinacion'!$A$8:$F$168,4,FALSE)</f>
        <v>0</v>
      </c>
      <c r="N117" s="548">
        <f>VLOOKUP($A106,'(C4) Trashëgimi me destinacion'!$A$8:$F$168,5,FALSE)</f>
        <v>0</v>
      </c>
      <c r="O117" s="548">
        <f>VLOOKUP($A106,'(C4) Trashëgimi me destinacion'!$A$8:$F$168,6,FALSE)</f>
        <v>0</v>
      </c>
    </row>
    <row r="118" spans="1:15" ht="12.75" hidden="1" x14ac:dyDescent="0.2">
      <c r="A118" s="124" t="str">
        <f t="shared" si="44"/>
        <v>Subvencione</v>
      </c>
      <c r="B118" s="941">
        <f t="shared" si="44"/>
        <v>603</v>
      </c>
      <c r="C118" s="942">
        <f t="shared" si="44"/>
        <v>0</v>
      </c>
      <c r="D118" s="943">
        <f t="shared" si="44"/>
        <v>0</v>
      </c>
      <c r="E118" s="37"/>
      <c r="F118" s="37"/>
      <c r="G118" s="37"/>
      <c r="H118" s="8"/>
      <c r="I118" s="390" t="str">
        <f t="shared" si="43"/>
        <v>Burime të tjera (përfshirë gjobat)</v>
      </c>
      <c r="J118" s="387"/>
      <c r="K118" s="389"/>
      <c r="L118" s="388"/>
      <c r="M118" s="128"/>
      <c r="N118" s="128"/>
      <c r="O118" s="132"/>
    </row>
    <row r="119" spans="1:15" ht="12.75" hidden="1" x14ac:dyDescent="0.2">
      <c r="A119" s="124" t="str">
        <f t="shared" si="44"/>
        <v>Të tjera transferta korrente të brendshme</v>
      </c>
      <c r="B119" s="941">
        <f t="shared" si="44"/>
        <v>604</v>
      </c>
      <c r="C119" s="942">
        <f t="shared" si="44"/>
        <v>0</v>
      </c>
      <c r="D119" s="943">
        <f t="shared" si="44"/>
        <v>0</v>
      </c>
      <c r="E119" s="37"/>
      <c r="F119" s="37"/>
      <c r="G119" s="37"/>
      <c r="H119" s="53"/>
      <c r="I119" s="390" t="str">
        <f t="shared" si="43"/>
        <v>VLERËSIMI I TË ARDHURAVE ME DESTINACION</v>
      </c>
      <c r="J119" s="35">
        <f>VLOOKUP($A106,'(C1) Shpenzimet vitet e kaluara'!$A$9:$O$177,7,FALSE)</f>
        <v>0</v>
      </c>
      <c r="K119" s="35">
        <f>VLOOKUP($A106,'(C1) Shpenzimet vitet e kaluara'!$A$9:$O$177,11,FALSE)</f>
        <v>0</v>
      </c>
      <c r="L119" s="35">
        <f>VLOOKUP($A106,'(C1) Shpenzimet vitet e kaluara'!$A$9:$O$177,15,FALSE)</f>
        <v>0</v>
      </c>
      <c r="M119" s="129">
        <f>SUM(M115:M118)</f>
        <v>0</v>
      </c>
      <c r="N119" s="129">
        <f t="shared" ref="N119:O119" si="45">SUM(N115:N118)</f>
        <v>0</v>
      </c>
      <c r="O119" s="129">
        <f t="shared" si="45"/>
        <v>0</v>
      </c>
    </row>
    <row r="120" spans="1:15" ht="12.75" hidden="1" x14ac:dyDescent="0.2">
      <c r="A120" s="124" t="str">
        <f t="shared" si="44"/>
        <v>Transferta korrente të huaja</v>
      </c>
      <c r="B120" s="941">
        <f t="shared" si="44"/>
        <v>605</v>
      </c>
      <c r="C120" s="942">
        <f t="shared" si="44"/>
        <v>0</v>
      </c>
      <c r="D120" s="943">
        <f t="shared" si="44"/>
        <v>0</v>
      </c>
      <c r="E120" s="37"/>
      <c r="F120" s="37"/>
      <c r="G120" s="37"/>
      <c r="H120" s="53"/>
    </row>
    <row r="121" spans="1:15" ht="12.75" hidden="1" x14ac:dyDescent="0.2">
      <c r="A121" s="124" t="str">
        <f t="shared" si="44"/>
        <v>Transferta për Buxhetet Familiare dhe Individët</v>
      </c>
      <c r="B121" s="941">
        <f t="shared" si="44"/>
        <v>606</v>
      </c>
      <c r="C121" s="942">
        <f t="shared" si="44"/>
        <v>0</v>
      </c>
      <c r="D121" s="943">
        <f t="shared" si="44"/>
        <v>0</v>
      </c>
      <c r="E121" s="37"/>
      <c r="F121" s="37"/>
      <c r="G121" s="37"/>
      <c r="H121" s="53"/>
      <c r="I121" s="137" t="str">
        <f>I82</f>
        <v xml:space="preserve">TË ARDHURAT E PRITSHME </v>
      </c>
      <c r="J121" s="34">
        <f>J112+J119</f>
        <v>0</v>
      </c>
      <c r="K121" s="34">
        <f>K112+K119</f>
        <v>0</v>
      </c>
      <c r="L121" s="34">
        <f>L112+L119</f>
        <v>0</v>
      </c>
      <c r="M121" s="129">
        <f>M119+M112</f>
        <v>0</v>
      </c>
      <c r="N121" s="129">
        <f>N119+N112</f>
        <v>0</v>
      </c>
      <c r="O121" s="129">
        <f>O119+O112</f>
        <v>0</v>
      </c>
    </row>
    <row r="122" spans="1:15" ht="12.75" hidden="1" x14ac:dyDescent="0.2">
      <c r="A122" s="124" t="str">
        <f t="shared" si="44"/>
        <v>Shpenzimet kapitale</v>
      </c>
      <c r="B122" s="941" t="str">
        <f t="shared" si="44"/>
        <v>230 / 231</v>
      </c>
      <c r="C122" s="942">
        <f t="shared" si="44"/>
        <v>0</v>
      </c>
      <c r="D122" s="943">
        <f t="shared" si="44"/>
        <v>0</v>
      </c>
      <c r="E122" s="37"/>
      <c r="F122" s="37"/>
      <c r="G122" s="37"/>
      <c r="H122" s="53"/>
    </row>
    <row r="123" spans="1:15" ht="12.75" hidden="1" x14ac:dyDescent="0.2">
      <c r="A123" s="124" t="str">
        <f t="shared" si="44"/>
        <v>Rezerva</v>
      </c>
      <c r="B123" s="941">
        <f t="shared" si="44"/>
        <v>609</v>
      </c>
      <c r="C123" s="942">
        <f t="shared" si="44"/>
        <v>0</v>
      </c>
      <c r="D123" s="943">
        <f t="shared" si="44"/>
        <v>0</v>
      </c>
      <c r="E123" s="37"/>
      <c r="F123" s="37"/>
      <c r="G123" s="37"/>
      <c r="H123" s="53"/>
    </row>
    <row r="124" spans="1:15" ht="12.75" hidden="1" x14ac:dyDescent="0.2">
      <c r="A124" s="124" t="str">
        <f t="shared" si="44"/>
        <v>Interesa per kredi direkte ose bono</v>
      </c>
      <c r="B124" s="941">
        <f t="shared" si="44"/>
        <v>650</v>
      </c>
      <c r="C124" s="942">
        <f t="shared" si="44"/>
        <v>0</v>
      </c>
      <c r="D124" s="943">
        <f t="shared" si="44"/>
        <v>0</v>
      </c>
      <c r="E124" s="37"/>
      <c r="F124" s="37"/>
      <c r="G124" s="37"/>
      <c r="H124" s="53"/>
    </row>
    <row r="125" spans="1:15" ht="12.75" hidden="1" x14ac:dyDescent="0.2">
      <c r="A125" s="124" t="str">
        <f t="shared" si="44"/>
        <v>Të tjera</v>
      </c>
      <c r="B125" s="941" t="str">
        <f t="shared" si="44"/>
        <v>69 / ?</v>
      </c>
      <c r="C125" s="942">
        <f t="shared" si="44"/>
        <v>0</v>
      </c>
      <c r="D125" s="943">
        <f t="shared" si="44"/>
        <v>0</v>
      </c>
      <c r="E125" s="37"/>
      <c r="F125" s="37"/>
      <c r="G125" s="37"/>
      <c r="H125" s="53"/>
      <c r="I125" s="947" t="str">
        <f t="shared" ref="I125:O126" si="46">I86</f>
        <v>SHUMA E KËRKUAR NETO</v>
      </c>
      <c r="J125" s="948">
        <f t="shared" si="46"/>
        <v>0</v>
      </c>
      <c r="K125" s="948">
        <f t="shared" si="46"/>
        <v>0</v>
      </c>
      <c r="L125" s="948">
        <f t="shared" si="46"/>
        <v>0</v>
      </c>
      <c r="M125" s="948">
        <f t="shared" si="46"/>
        <v>0</v>
      </c>
      <c r="N125" s="948">
        <f t="shared" si="46"/>
        <v>0</v>
      </c>
      <c r="O125" s="949">
        <f t="shared" si="46"/>
        <v>0</v>
      </c>
    </row>
    <row r="126" spans="1:15" ht="12.75" hidden="1" customHeight="1" x14ac:dyDescent="0.2">
      <c r="A126" s="306" t="str">
        <f t="shared" si="44"/>
        <v>KOSTO DIREKTE PËR PROJEKTET DHE SHPENZIMET KAPITALE</v>
      </c>
      <c r="B126" s="941">
        <f t="shared" si="44"/>
        <v>0</v>
      </c>
      <c r="C126" s="942">
        <f t="shared" si="44"/>
        <v>0</v>
      </c>
      <c r="D126" s="943">
        <f t="shared" si="44"/>
        <v>0</v>
      </c>
      <c r="E126" s="129">
        <f>SUM(E115:E125)</f>
        <v>0</v>
      </c>
      <c r="F126" s="129">
        <f t="shared" ref="F126:G126" si="47">SUM(F115:F125)</f>
        <v>0</v>
      </c>
      <c r="G126" s="129">
        <f t="shared" si="47"/>
        <v>0</v>
      </c>
      <c r="H126" s="53"/>
      <c r="I126" s="950">
        <f t="shared" si="46"/>
        <v>0</v>
      </c>
      <c r="J126" s="951">
        <f t="shared" si="46"/>
        <v>0</v>
      </c>
      <c r="K126" s="951">
        <f t="shared" si="46"/>
        <v>0</v>
      </c>
      <c r="L126" s="951">
        <f t="shared" si="46"/>
        <v>0</v>
      </c>
      <c r="M126" s="951">
        <f t="shared" si="46"/>
        <v>0</v>
      </c>
      <c r="N126" s="951">
        <f t="shared" si="46"/>
        <v>0</v>
      </c>
      <c r="O126" s="952">
        <f t="shared" si="46"/>
        <v>0</v>
      </c>
    </row>
    <row r="127" spans="1:15" ht="12.75" hidden="1" x14ac:dyDescent="0.2">
      <c r="A127" s="938" t="str">
        <f t="shared" si="44"/>
        <v>SHPENZIME KORRENTE</v>
      </c>
      <c r="B127" s="939">
        <f t="shared" si="44"/>
        <v>0</v>
      </c>
      <c r="C127" s="939">
        <f t="shared" si="44"/>
        <v>0</v>
      </c>
      <c r="D127" s="939">
        <f t="shared" si="44"/>
        <v>0</v>
      </c>
      <c r="E127" s="939">
        <f>E88</f>
        <v>0</v>
      </c>
      <c r="F127" s="939">
        <f>F88</f>
        <v>0</v>
      </c>
      <c r="G127" s="940">
        <f>G88</f>
        <v>0</v>
      </c>
      <c r="H127" s="53"/>
      <c r="I127" s="17" t="str">
        <f>I88</f>
        <v>SHUMA E KËRKUAR NETO</v>
      </c>
      <c r="J127" s="18">
        <f t="shared" ref="J127:O127" si="48">B111-J121</f>
        <v>0</v>
      </c>
      <c r="K127" s="18">
        <f t="shared" si="48"/>
        <v>0</v>
      </c>
      <c r="L127" s="18">
        <f t="shared" si="48"/>
        <v>0</v>
      </c>
      <c r="M127" s="18">
        <f t="shared" si="48"/>
        <v>0</v>
      </c>
      <c r="N127" s="18">
        <f t="shared" si="48"/>
        <v>0</v>
      </c>
      <c r="O127" s="18">
        <f t="shared" si="48"/>
        <v>0</v>
      </c>
    </row>
    <row r="128" spans="1:15" ht="12.75" hidden="1" x14ac:dyDescent="0.2">
      <c r="A128" s="124" t="str">
        <f t="shared" si="44"/>
        <v>Pagat</v>
      </c>
      <c r="B128" s="941">
        <f t="shared" si="44"/>
        <v>600</v>
      </c>
      <c r="C128" s="942">
        <f t="shared" si="44"/>
        <v>0</v>
      </c>
      <c r="D128" s="943">
        <f t="shared" si="44"/>
        <v>0</v>
      </c>
      <c r="E128" s="37"/>
      <c r="F128" s="37"/>
      <c r="G128" s="37"/>
      <c r="H128" s="53"/>
      <c r="I128" s="53"/>
      <c r="J128" s="53"/>
      <c r="K128" s="53"/>
      <c r="L128" s="14"/>
      <c r="M128" s="54"/>
    </row>
    <row r="129" spans="1:15" ht="12.75" hidden="1" x14ac:dyDescent="0.2">
      <c r="A129" s="124" t="str">
        <f t="shared" si="44"/>
        <v>Sigurimet Shoqërore</v>
      </c>
      <c r="B129" s="941">
        <f t="shared" si="44"/>
        <v>601</v>
      </c>
      <c r="C129" s="942">
        <f t="shared" si="44"/>
        <v>0</v>
      </c>
      <c r="D129" s="943">
        <f t="shared" si="44"/>
        <v>0</v>
      </c>
      <c r="E129" s="37"/>
      <c r="F129" s="37"/>
      <c r="G129" s="37"/>
      <c r="H129" s="53"/>
    </row>
    <row r="130" spans="1:15" ht="12.75" hidden="1" x14ac:dyDescent="0.2">
      <c r="A130" s="124" t="str">
        <f t="shared" si="44"/>
        <v>Mallra dhe shërbime</v>
      </c>
      <c r="B130" s="941">
        <f t="shared" si="44"/>
        <v>602</v>
      </c>
      <c r="C130" s="942">
        <f t="shared" si="44"/>
        <v>0</v>
      </c>
      <c r="D130" s="943">
        <f t="shared" si="44"/>
        <v>0</v>
      </c>
      <c r="E130" s="37"/>
      <c r="F130" s="37"/>
      <c r="G130" s="37"/>
      <c r="H130" s="53"/>
      <c r="I130" s="252" t="str">
        <f>I91</f>
        <v>Angazhimet</v>
      </c>
      <c r="J130" s="1002" t="str">
        <f>J91</f>
        <v>Vlera Totale për Aktivitet</v>
      </c>
      <c r="K130" s="1003"/>
      <c r="L130" s="1004"/>
      <c r="M130" s="129">
        <f>VLOOKUP($A106,'(C5) Angazhimet'!$A$8:$F$168,4,FALSE)</f>
        <v>0</v>
      </c>
      <c r="N130" s="129">
        <f>VLOOKUP($A106,'(C5) Angazhimet'!$A$8:$F$168,5,FALSE)</f>
        <v>0</v>
      </c>
      <c r="O130" s="129">
        <f>VLOOKUP($A106,'(C5) Angazhimet'!$A$8:$F$168,6,FALSE)</f>
        <v>0</v>
      </c>
    </row>
    <row r="131" spans="1:15" ht="12.75" hidden="1" x14ac:dyDescent="0.2">
      <c r="A131" s="124" t="str">
        <f t="shared" si="44"/>
        <v>Subvencione</v>
      </c>
      <c r="B131" s="941">
        <f t="shared" si="44"/>
        <v>603</v>
      </c>
      <c r="C131" s="942">
        <f t="shared" si="44"/>
        <v>0</v>
      </c>
      <c r="D131" s="943">
        <f t="shared" si="44"/>
        <v>0</v>
      </c>
      <c r="E131" s="37"/>
      <c r="F131" s="37"/>
      <c r="G131" s="37"/>
      <c r="H131" s="53"/>
      <c r="I131" s="318" t="str">
        <f>I92</f>
        <v>Qëllime</v>
      </c>
      <c r="J131" s="1002" t="str">
        <f>J92</f>
        <v>Shpenzimet kapitale</v>
      </c>
      <c r="K131" s="1003"/>
      <c r="L131" s="1004"/>
      <c r="M131" s="128"/>
      <c r="N131" s="128"/>
      <c r="O131" s="132"/>
    </row>
    <row r="132" spans="1:15" ht="12.75" hidden="1" x14ac:dyDescent="0.2">
      <c r="A132" s="124" t="str">
        <f t="shared" si="44"/>
        <v>Të tjera transferta korrente të brendshme</v>
      </c>
      <c r="B132" s="941">
        <f t="shared" si="44"/>
        <v>604</v>
      </c>
      <c r="C132" s="942">
        <f t="shared" si="44"/>
        <v>0</v>
      </c>
      <c r="D132" s="943">
        <f t="shared" si="44"/>
        <v>0</v>
      </c>
      <c r="E132" s="37"/>
      <c r="F132" s="37"/>
      <c r="G132" s="37"/>
      <c r="H132" s="53"/>
      <c r="I132" s="315"/>
      <c r="J132" s="1002" t="str">
        <f>J93</f>
        <v>Mallra dhe shërbime</v>
      </c>
      <c r="K132" s="1003"/>
      <c r="L132" s="1004"/>
      <c r="M132" s="128"/>
      <c r="N132" s="128"/>
      <c r="O132" s="132"/>
    </row>
    <row r="133" spans="1:15" ht="12.75" hidden="1" x14ac:dyDescent="0.2">
      <c r="A133" s="124" t="str">
        <f t="shared" si="44"/>
        <v>Transferta korrente të huaja</v>
      </c>
      <c r="B133" s="941">
        <f t="shared" si="44"/>
        <v>605</v>
      </c>
      <c r="C133" s="942">
        <f t="shared" si="44"/>
        <v>0</v>
      </c>
      <c r="D133" s="943">
        <f t="shared" si="44"/>
        <v>0</v>
      </c>
      <c r="E133" s="37"/>
      <c r="F133" s="37"/>
      <c r="G133" s="37"/>
      <c r="H133" s="53"/>
      <c r="I133" s="315"/>
      <c r="J133" s="1002" t="str">
        <f>J94</f>
        <v>Qëllime të mëtejshme</v>
      </c>
      <c r="K133" s="1003"/>
      <c r="L133" s="1004"/>
      <c r="M133" s="128"/>
      <c r="N133" s="128"/>
      <c r="O133" s="132"/>
    </row>
    <row r="134" spans="1:15" ht="12.75" hidden="1" x14ac:dyDescent="0.2">
      <c r="A134" s="124" t="str">
        <f t="shared" si="44"/>
        <v>Transferta për Buxhetet Familiare dhe Individët</v>
      </c>
      <c r="B134" s="941">
        <f t="shared" si="44"/>
        <v>606</v>
      </c>
      <c r="C134" s="942">
        <f t="shared" si="44"/>
        <v>0</v>
      </c>
      <c r="D134" s="943">
        <f t="shared" si="44"/>
        <v>0</v>
      </c>
      <c r="E134" s="37"/>
      <c r="F134" s="37"/>
      <c r="G134" s="37"/>
      <c r="H134" s="53"/>
      <c r="I134" s="315"/>
      <c r="J134" s="998"/>
      <c r="K134" s="998"/>
      <c r="L134" s="998"/>
      <c r="M134" s="344" t="str">
        <f>IF(SUM(M131:M133)=M130,"OK","STOP")</f>
        <v>OK</v>
      </c>
      <c r="N134" s="344" t="str">
        <f>IF(SUM(N131:N133)=N130,"OK","STOP")</f>
        <v>OK</v>
      </c>
      <c r="O134" s="344" t="str">
        <f>IF(SUM(O131:O133)=O130,"OK","STOP")</f>
        <v>OK</v>
      </c>
    </row>
    <row r="135" spans="1:15" ht="12.75" hidden="1" x14ac:dyDescent="0.2">
      <c r="A135" s="648" t="str">
        <f t="shared" si="44"/>
        <v>Shpenzimet kapitale</v>
      </c>
      <c r="B135" s="968" t="str">
        <f t="shared" si="44"/>
        <v>230 / 231</v>
      </c>
      <c r="C135" s="969">
        <f t="shared" si="44"/>
        <v>0</v>
      </c>
      <c r="D135" s="970">
        <f t="shared" si="44"/>
        <v>0</v>
      </c>
      <c r="E135" s="129"/>
      <c r="F135" s="129"/>
      <c r="G135" s="129"/>
      <c r="H135" s="53"/>
      <c r="I135" s="421" t="str">
        <f>I96</f>
        <v>Shpjegimet teknike</v>
      </c>
      <c r="J135" s="10"/>
      <c r="K135" s="10"/>
      <c r="L135" s="10"/>
      <c r="M135" s="10"/>
      <c r="N135" s="10"/>
      <c r="O135" s="10"/>
    </row>
    <row r="136" spans="1:15" ht="12.75" hidden="1" x14ac:dyDescent="0.2">
      <c r="A136" s="124" t="str">
        <f t="shared" si="44"/>
        <v>Rezerva</v>
      </c>
      <c r="B136" s="941">
        <f t="shared" si="44"/>
        <v>609</v>
      </c>
      <c r="C136" s="942">
        <f t="shared" si="44"/>
        <v>0</v>
      </c>
      <c r="D136" s="943">
        <f t="shared" si="44"/>
        <v>0</v>
      </c>
      <c r="E136" s="37"/>
      <c r="F136" s="37"/>
      <c r="G136" s="37"/>
      <c r="H136" s="53"/>
      <c r="I136" s="419">
        <f>M109</f>
        <v>2022</v>
      </c>
      <c r="J136" s="983"/>
      <c r="K136" s="984"/>
      <c r="L136" s="984"/>
      <c r="M136" s="984"/>
      <c r="N136" s="984"/>
      <c r="O136" s="985"/>
    </row>
    <row r="137" spans="1:15" ht="12.75" hidden="1" x14ac:dyDescent="0.2">
      <c r="A137" s="124" t="str">
        <f t="shared" si="44"/>
        <v>Interesa per kredi direkte ose bono</v>
      </c>
      <c r="B137" s="971">
        <f t="shared" si="44"/>
        <v>650</v>
      </c>
      <c r="C137" s="972">
        <f t="shared" si="44"/>
        <v>0</v>
      </c>
      <c r="D137" s="973">
        <f t="shared" si="44"/>
        <v>0</v>
      </c>
      <c r="E137" s="37"/>
      <c r="F137" s="37"/>
      <c r="G137" s="37"/>
      <c r="H137" s="53"/>
      <c r="I137" s="420"/>
      <c r="J137" s="986"/>
      <c r="K137" s="987"/>
      <c r="L137" s="987"/>
      <c r="M137" s="987"/>
      <c r="N137" s="987"/>
      <c r="O137" s="988"/>
    </row>
    <row r="138" spans="1:15" ht="12.75" hidden="1" x14ac:dyDescent="0.2">
      <c r="A138" s="252" t="str">
        <f>A99</f>
        <v>Të tjera</v>
      </c>
      <c r="B138" s="941" t="str">
        <f>B99</f>
        <v>69 / ?</v>
      </c>
      <c r="C138" s="942">
        <f>C99</f>
        <v>0</v>
      </c>
      <c r="D138" s="439" t="str">
        <f>IF(OR(E138&lt;0,F138&lt;0,G138&lt;0),"STOP","OK!")</f>
        <v>OK!</v>
      </c>
      <c r="E138" s="130">
        <f>-E126+E111-(SUM(E128:E137))</f>
        <v>0</v>
      </c>
      <c r="F138" s="308">
        <f t="shared" ref="F138:G138" si="49">-F126+F111-(SUM(F128:F137))</f>
        <v>0</v>
      </c>
      <c r="G138" s="308">
        <f t="shared" si="49"/>
        <v>0</v>
      </c>
      <c r="H138" s="53"/>
      <c r="I138" s="419">
        <f>N109</f>
        <v>2023</v>
      </c>
      <c r="J138" s="983"/>
      <c r="K138" s="984"/>
      <c r="L138" s="984"/>
      <c r="M138" s="984"/>
      <c r="N138" s="984"/>
      <c r="O138" s="985"/>
    </row>
    <row r="139" spans="1:15" ht="12.75" hidden="1" x14ac:dyDescent="0.2">
      <c r="A139" s="124" t="str">
        <f>A100</f>
        <v>SHPENZIME KORRENTE</v>
      </c>
      <c r="B139" s="974"/>
      <c r="C139" s="975"/>
      <c r="D139" s="976"/>
      <c r="E139" s="129">
        <f>SUM(E128:E138)</f>
        <v>0</v>
      </c>
      <c r="F139" s="129">
        <f t="shared" ref="F139:G139" si="50">SUM(F128:F138)</f>
        <v>0</v>
      </c>
      <c r="G139" s="129">
        <f t="shared" si="50"/>
        <v>0</v>
      </c>
      <c r="H139" s="53"/>
      <c r="I139" s="420"/>
      <c r="J139" s="989"/>
      <c r="K139" s="990"/>
      <c r="L139" s="990"/>
      <c r="M139" s="990"/>
      <c r="N139" s="990"/>
      <c r="O139" s="991"/>
    </row>
    <row r="140" spans="1:15" ht="12.75" hidden="1" x14ac:dyDescent="0.2">
      <c r="A140" s="125"/>
      <c r="B140" s="210"/>
      <c r="C140" s="126"/>
      <c r="D140" s="126"/>
      <c r="E140" s="10"/>
      <c r="F140" s="10"/>
      <c r="G140" s="133"/>
      <c r="H140" s="53"/>
      <c r="I140" s="419">
        <f>O109</f>
        <v>2024</v>
      </c>
      <c r="J140" s="983"/>
      <c r="K140" s="984"/>
      <c r="L140" s="984"/>
      <c r="M140" s="984"/>
      <c r="N140" s="984"/>
      <c r="O140" s="985"/>
    </row>
    <row r="141" spans="1:15" ht="12.75" hidden="1" x14ac:dyDescent="0.2">
      <c r="A141" s="137" t="str">
        <f>A102</f>
        <v>SHPENZIME TË PRITSHME</v>
      </c>
      <c r="B141" s="34">
        <f>B111</f>
        <v>0</v>
      </c>
      <c r="C141" s="34">
        <f t="shared" ref="C141:D141" si="51">C111</f>
        <v>0</v>
      </c>
      <c r="D141" s="34">
        <f t="shared" si="51"/>
        <v>0</v>
      </c>
      <c r="E141" s="129">
        <f>E126+E139</f>
        <v>0</v>
      </c>
      <c r="F141" s="129">
        <f>F126+F139</f>
        <v>0</v>
      </c>
      <c r="G141" s="129">
        <f t="shared" ref="G141" si="52">G126+G139</f>
        <v>0</v>
      </c>
      <c r="H141" s="53"/>
      <c r="I141" s="420"/>
      <c r="J141" s="989"/>
      <c r="K141" s="990"/>
      <c r="L141" s="990"/>
      <c r="M141" s="990"/>
      <c r="N141" s="990"/>
      <c r="O141" s="991"/>
    </row>
    <row r="142" spans="1:15" ht="17.25" hidden="1" customHeight="1" x14ac:dyDescent="0.2"/>
    <row r="143" spans="1:15" ht="17.25" hidden="1" customHeight="1" x14ac:dyDescent="0.2"/>
    <row r="144" spans="1:15" ht="17.25" customHeight="1" x14ac:dyDescent="0.2">
      <c r="A144" s="213" t="str">
        <f t="shared" ref="A144:O144" si="53">A66</f>
        <v>Nënfunksioni 22</v>
      </c>
      <c r="B144" s="937" t="str">
        <f t="shared" si="53"/>
        <v>092 Arsimi  parauniversitar</v>
      </c>
      <c r="C144" s="937">
        <f t="shared" si="53"/>
        <v>0</v>
      </c>
      <c r="D144" s="937">
        <f t="shared" si="53"/>
        <v>0</v>
      </c>
      <c r="E144" s="937">
        <f t="shared" si="53"/>
        <v>0</v>
      </c>
      <c r="F144" s="937">
        <f t="shared" si="53"/>
        <v>0</v>
      </c>
      <c r="G144" s="937">
        <f t="shared" si="53"/>
        <v>0</v>
      </c>
      <c r="H144" s="937">
        <f t="shared" si="53"/>
        <v>0</v>
      </c>
      <c r="I144" s="937">
        <f t="shared" si="53"/>
        <v>0</v>
      </c>
      <c r="J144" s="937">
        <f t="shared" si="53"/>
        <v>0</v>
      </c>
      <c r="K144" s="937">
        <f t="shared" si="53"/>
        <v>0</v>
      </c>
      <c r="L144" s="937">
        <f t="shared" si="53"/>
        <v>0</v>
      </c>
      <c r="M144" s="937">
        <f t="shared" si="53"/>
        <v>0</v>
      </c>
      <c r="N144" s="937">
        <f t="shared" si="53"/>
        <v>0</v>
      </c>
      <c r="O144" s="937">
        <f t="shared" si="53"/>
        <v>0</v>
      </c>
    </row>
    <row r="145" spans="1:15" ht="17.25" customHeight="1" x14ac:dyDescent="0.2">
      <c r="A145" s="276" t="str">
        <f>A8</f>
        <v>Programi 22c</v>
      </c>
      <c r="B145" s="937" t="str">
        <f>C8</f>
        <v>Arsimi profesional</v>
      </c>
      <c r="C145" s="937" t="e">
        <f>#REF!</f>
        <v>#REF!</v>
      </c>
      <c r="D145" s="937" t="e">
        <f>#REF!</f>
        <v>#REF!</v>
      </c>
      <c r="E145" s="937" t="e">
        <f>#REF!</f>
        <v>#REF!</v>
      </c>
      <c r="F145" s="937" t="e">
        <f>#REF!</f>
        <v>#REF!</v>
      </c>
      <c r="G145" s="937" t="e">
        <f>#REF!</f>
        <v>#REF!</v>
      </c>
      <c r="H145" s="937" t="e">
        <f>#REF!</f>
        <v>#REF!</v>
      </c>
      <c r="I145" s="937" t="e">
        <f>#REF!</f>
        <v>#REF!</v>
      </c>
      <c r="J145" s="937" t="e">
        <f>#REF!</f>
        <v>#REF!</v>
      </c>
      <c r="K145" s="937" t="e">
        <f>#REF!</f>
        <v>#REF!</v>
      </c>
      <c r="L145" s="937" t="e">
        <f>#REF!</f>
        <v>#REF!</v>
      </c>
      <c r="M145" s="937" t="e">
        <f>#REF!</f>
        <v>#REF!</v>
      </c>
      <c r="N145" s="937" t="e">
        <f>#REF!</f>
        <v>#REF!</v>
      </c>
      <c r="O145" s="937" t="e">
        <f>#REF!</f>
        <v>#REF!</v>
      </c>
    </row>
    <row r="146" spans="1:15" ht="17.25" customHeight="1" x14ac:dyDescent="0.2">
      <c r="A146" s="646" t="str">
        <f>'(B3) Struktura Funksionale'!B116</f>
        <v>09240</v>
      </c>
      <c r="B146" s="568"/>
      <c r="C146" s="568"/>
      <c r="D146" s="568"/>
      <c r="E146" s="568"/>
      <c r="F146" s="568"/>
      <c r="G146" s="568"/>
      <c r="H146" s="568"/>
      <c r="I146" s="568"/>
      <c r="J146" s="568"/>
      <c r="K146" s="568"/>
      <c r="L146" s="568"/>
      <c r="M146" s="568"/>
      <c r="N146" s="568"/>
      <c r="O146" s="569"/>
    </row>
    <row r="147" spans="1:15" ht="22.5" customHeight="1" x14ac:dyDescent="0.2">
      <c r="A147" s="964" t="str">
        <f t="shared" ref="A147:G147" si="54">A69</f>
        <v>SHPENZIME TË PRITSHME</v>
      </c>
      <c r="B147" s="965">
        <f t="shared" si="54"/>
        <v>0</v>
      </c>
      <c r="C147" s="965">
        <f t="shared" si="54"/>
        <v>0</v>
      </c>
      <c r="D147" s="965">
        <f t="shared" si="54"/>
        <v>0</v>
      </c>
      <c r="E147" s="965">
        <f t="shared" si="54"/>
        <v>0</v>
      </c>
      <c r="F147" s="965">
        <f t="shared" si="54"/>
        <v>0</v>
      </c>
      <c r="G147" s="966">
        <f t="shared" si="54"/>
        <v>0</v>
      </c>
      <c r="H147" s="131"/>
      <c r="I147" s="967" t="str">
        <f t="shared" ref="I147:O147" si="55">I69</f>
        <v xml:space="preserve">TË ARDHURAT E PRITSHME </v>
      </c>
      <c r="J147" s="965">
        <f t="shared" si="55"/>
        <v>0</v>
      </c>
      <c r="K147" s="965">
        <f t="shared" si="55"/>
        <v>0</v>
      </c>
      <c r="L147" s="965">
        <f t="shared" si="55"/>
        <v>0</v>
      </c>
      <c r="M147" s="965">
        <f t="shared" si="55"/>
        <v>0</v>
      </c>
      <c r="N147" s="965">
        <f t="shared" si="55"/>
        <v>0</v>
      </c>
      <c r="O147" s="966">
        <f t="shared" si="55"/>
        <v>0</v>
      </c>
    </row>
    <row r="148" spans="1:15" ht="20.25" customHeight="1" x14ac:dyDescent="0.2">
      <c r="A148" s="211"/>
      <c r="B148" s="417">
        <f t="shared" ref="B148:G148" si="56">B70</f>
        <v>2019</v>
      </c>
      <c r="C148" s="417">
        <f t="shared" si="56"/>
        <v>2020</v>
      </c>
      <c r="D148" s="417">
        <f t="shared" si="56"/>
        <v>2021</v>
      </c>
      <c r="E148" s="251">
        <f t="shared" si="56"/>
        <v>2022</v>
      </c>
      <c r="F148" s="251">
        <f t="shared" si="56"/>
        <v>2023</v>
      </c>
      <c r="G148" s="251">
        <f t="shared" si="56"/>
        <v>2024</v>
      </c>
      <c r="H148" s="212"/>
      <c r="I148" s="307"/>
      <c r="J148" s="249">
        <f t="shared" ref="J148:O148" si="57">J70</f>
        <v>2019</v>
      </c>
      <c r="K148" s="249">
        <f t="shared" si="57"/>
        <v>2020</v>
      </c>
      <c r="L148" s="249">
        <f t="shared" si="57"/>
        <v>2021</v>
      </c>
      <c r="M148" s="250">
        <f t="shared" si="57"/>
        <v>2022</v>
      </c>
      <c r="N148" s="250">
        <f t="shared" si="57"/>
        <v>2023</v>
      </c>
      <c r="O148" s="250">
        <f t="shared" si="57"/>
        <v>2024</v>
      </c>
    </row>
    <row r="149" spans="1:15" ht="12.75" x14ac:dyDescent="0.2">
      <c r="A149" s="423"/>
      <c r="B149" s="427"/>
      <c r="C149" s="428"/>
      <c r="D149" s="426"/>
      <c r="E149" s="349"/>
      <c r="F149" s="349"/>
      <c r="G149" s="350"/>
      <c r="H149" s="131"/>
      <c r="I149" s="423"/>
      <c r="J149" s="349"/>
      <c r="K149" s="349"/>
      <c r="L149" s="349"/>
      <c r="M149" s="349"/>
      <c r="N149" s="349"/>
      <c r="O149" s="350"/>
    </row>
    <row r="150" spans="1:15" ht="12.75" x14ac:dyDescent="0.2">
      <c r="A150" s="137" t="str">
        <f>A72</f>
        <v>SHPENZIME TË PRITSHME</v>
      </c>
      <c r="B150" s="34">
        <f>VLOOKUP(A145,'(C1) Shpenzimet vitet e kaluara'!A$9:O$177,5,FALSE)</f>
        <v>15235</v>
      </c>
      <c r="C150" s="34">
        <f>VLOOKUP(A145,'(C1) Shpenzimet vitet e kaluara'!A$9:O$177,9,FALSE)</f>
        <v>15648</v>
      </c>
      <c r="D150" s="34">
        <f>VLOOKUP(A145,'(C1) Shpenzimet vitet e kaluara'!A$9:O$177,13,FALSE)</f>
        <v>171206</v>
      </c>
      <c r="E150" s="37">
        <v>19256</v>
      </c>
      <c r="F150" s="37">
        <v>20942</v>
      </c>
      <c r="G150" s="37">
        <v>22175</v>
      </c>
      <c r="I150" s="938" t="str">
        <f t="shared" ref="I150:O150" si="58">I72</f>
        <v>VLERËSIM I ARDHURAVE NGA TARIFAT</v>
      </c>
      <c r="J150" s="939">
        <f t="shared" si="58"/>
        <v>0</v>
      </c>
      <c r="K150" s="939">
        <f t="shared" si="58"/>
        <v>0</v>
      </c>
      <c r="L150" s="939">
        <f t="shared" si="58"/>
        <v>0</v>
      </c>
      <c r="M150" s="939">
        <f t="shared" si="58"/>
        <v>0</v>
      </c>
      <c r="N150" s="939">
        <f t="shared" si="58"/>
        <v>0</v>
      </c>
      <c r="O150" s="940">
        <f t="shared" si="58"/>
        <v>0</v>
      </c>
    </row>
    <row r="151" spans="1:15" ht="12.75" x14ac:dyDescent="0.2">
      <c r="A151" s="125"/>
      <c r="B151" s="210"/>
      <c r="C151" s="126"/>
      <c r="D151" s="126"/>
      <c r="E151" s="10"/>
      <c r="F151" s="10"/>
      <c r="G151" s="133"/>
      <c r="I151" s="137" t="str">
        <f>I73</f>
        <v>VLERËSIM I ARDHURAVE NGA TARIFAT</v>
      </c>
      <c r="J151" s="35">
        <f>VLOOKUP($A145,'(C1) Shpenzimet vitet e kaluara'!$A$9:$O$177,6,FALSE)</f>
        <v>0</v>
      </c>
      <c r="K151" s="35">
        <f>VLOOKUP($A145,'(C1) Shpenzimet vitet e kaluara'!$A$9:$O$177,10,FALSE)</f>
        <v>96</v>
      </c>
      <c r="L151" s="35">
        <f>VLOOKUP($A145,'(C1) Shpenzimet vitet e kaluara'!$A$9:$O$177,14,FALSE)</f>
        <v>0</v>
      </c>
      <c r="M151" s="37">
        <v>0</v>
      </c>
      <c r="N151" s="37">
        <v>0</v>
      </c>
      <c r="O151" s="37">
        <v>0</v>
      </c>
    </row>
    <row r="152" spans="1:15" ht="12.75" x14ac:dyDescent="0.2">
      <c r="A152" s="944" t="str">
        <f t="shared" ref="A152:G153" si="59">A74</f>
        <v>SHPENZIME TË PRITSHME</v>
      </c>
      <c r="B152" s="945">
        <f t="shared" si="59"/>
        <v>0</v>
      </c>
      <c r="C152" s="945">
        <f t="shared" si="59"/>
        <v>0</v>
      </c>
      <c r="D152" s="945">
        <f t="shared" si="59"/>
        <v>0</v>
      </c>
      <c r="E152" s="945">
        <f t="shared" si="59"/>
        <v>0</v>
      </c>
      <c r="F152" s="945">
        <f t="shared" si="59"/>
        <v>0</v>
      </c>
      <c r="G152" s="946">
        <f t="shared" si="59"/>
        <v>0</v>
      </c>
      <c r="H152" s="10"/>
    </row>
    <row r="153" spans="1:15" ht="12.75" x14ac:dyDescent="0.2">
      <c r="A153" s="938" t="str">
        <f t="shared" si="59"/>
        <v>KOSTO DIREKTE PËR PROJEKTET DHE SHPENZIMET KAPITALE</v>
      </c>
      <c r="B153" s="939">
        <f t="shared" si="59"/>
        <v>0</v>
      </c>
      <c r="C153" s="939">
        <f t="shared" si="59"/>
        <v>0</v>
      </c>
      <c r="D153" s="939">
        <f t="shared" si="59"/>
        <v>0</v>
      </c>
      <c r="E153" s="939">
        <f t="shared" si="59"/>
        <v>0</v>
      </c>
      <c r="F153" s="939">
        <f t="shared" si="59"/>
        <v>0</v>
      </c>
      <c r="G153" s="940">
        <f t="shared" si="59"/>
        <v>0</v>
      </c>
      <c r="H153" s="31"/>
      <c r="I153" s="938" t="str">
        <f t="shared" ref="I153:I158" si="60">I75</f>
        <v>VLERËSIMI I TË ARDHURAVE ME DESTINACION</v>
      </c>
      <c r="J153" s="939"/>
      <c r="K153" s="939"/>
      <c r="L153" s="939"/>
      <c r="M153" s="939"/>
      <c r="N153" s="939"/>
      <c r="O153" s="940"/>
    </row>
    <row r="154" spans="1:15" ht="12.75" x14ac:dyDescent="0.2">
      <c r="A154" s="124" t="str">
        <f t="shared" ref="A154:D176" si="61">A76</f>
        <v>Pagat</v>
      </c>
      <c r="B154" s="941">
        <f t="shared" si="61"/>
        <v>600</v>
      </c>
      <c r="C154" s="942">
        <f t="shared" si="61"/>
        <v>0</v>
      </c>
      <c r="D154" s="943">
        <f t="shared" si="61"/>
        <v>0</v>
      </c>
      <c r="E154" s="129"/>
      <c r="F154" s="129"/>
      <c r="G154" s="129"/>
      <c r="H154" s="31"/>
      <c r="I154" s="390" t="str">
        <f t="shared" si="60"/>
        <v>Transferta e kushtëzuar</v>
      </c>
      <c r="J154" s="387"/>
      <c r="K154" s="389"/>
      <c r="L154" s="388"/>
      <c r="M154" s="128">
        <v>6083</v>
      </c>
      <c r="N154" s="128">
        <v>6083</v>
      </c>
      <c r="O154" s="132">
        <v>6083</v>
      </c>
    </row>
    <row r="155" spans="1:15" ht="12.75" x14ac:dyDescent="0.2">
      <c r="A155" s="124" t="str">
        <f t="shared" si="61"/>
        <v>Sigurimet Shoqërore</v>
      </c>
      <c r="B155" s="941">
        <f t="shared" si="61"/>
        <v>601</v>
      </c>
      <c r="C155" s="942">
        <f t="shared" si="61"/>
        <v>0</v>
      </c>
      <c r="D155" s="943">
        <f t="shared" si="61"/>
        <v>0</v>
      </c>
      <c r="E155" s="129"/>
      <c r="F155" s="129"/>
      <c r="G155" s="129"/>
      <c r="H155" s="31"/>
      <c r="I155" s="390" t="str">
        <f t="shared" si="60"/>
        <v>Trasferta Specifike</v>
      </c>
      <c r="J155" s="387"/>
      <c r="K155" s="389"/>
      <c r="L155" s="388"/>
      <c r="M155" s="128">
        <v>9399</v>
      </c>
      <c r="N155" s="128">
        <v>9508</v>
      </c>
      <c r="O155" s="132">
        <v>9676</v>
      </c>
    </row>
    <row r="156" spans="1:15" ht="12.75" x14ac:dyDescent="0.2">
      <c r="A156" s="124" t="str">
        <f t="shared" si="61"/>
        <v>Mallra dhe shërbime</v>
      </c>
      <c r="B156" s="941">
        <f t="shared" si="61"/>
        <v>602</v>
      </c>
      <c r="C156" s="942">
        <f t="shared" si="61"/>
        <v>0</v>
      </c>
      <c r="D156" s="943">
        <f t="shared" si="61"/>
        <v>0</v>
      </c>
      <c r="E156" s="129"/>
      <c r="F156" s="129"/>
      <c r="G156" s="129"/>
      <c r="H156" s="53"/>
      <c r="I156" s="390" t="str">
        <f t="shared" si="60"/>
        <v>Trashëgimi me destinacion</v>
      </c>
      <c r="J156" s="387"/>
      <c r="K156" s="389"/>
      <c r="L156" s="388"/>
      <c r="M156" s="302">
        <f>VLOOKUP($A145,'(C4) Trashëgimi me destinacion'!$A$8:$F$168,4,FALSE)</f>
        <v>0</v>
      </c>
      <c r="N156" s="548">
        <f>VLOOKUP($A145,'(C4) Trashëgimi me destinacion'!$A$8:$F$168,5,FALSE)</f>
        <v>0</v>
      </c>
      <c r="O156" s="548">
        <f>VLOOKUP($A145,'(C4) Trashëgimi me destinacion'!$A$8:$F$168,6,FALSE)</f>
        <v>0</v>
      </c>
    </row>
    <row r="157" spans="1:15" ht="12.75" x14ac:dyDescent="0.2">
      <c r="A157" s="124" t="str">
        <f t="shared" si="61"/>
        <v>Subvencione</v>
      </c>
      <c r="B157" s="941">
        <f t="shared" si="61"/>
        <v>603</v>
      </c>
      <c r="C157" s="942">
        <f t="shared" si="61"/>
        <v>0</v>
      </c>
      <c r="D157" s="943">
        <f t="shared" si="61"/>
        <v>0</v>
      </c>
      <c r="E157" s="129"/>
      <c r="F157" s="129"/>
      <c r="G157" s="129"/>
      <c r="H157" s="8"/>
      <c r="I157" s="390" t="str">
        <f t="shared" si="60"/>
        <v>Burime të tjera (përfshirë gjobat)</v>
      </c>
      <c r="J157" s="387"/>
      <c r="K157" s="389"/>
      <c r="L157" s="388"/>
      <c r="M157" s="128"/>
      <c r="N157" s="128"/>
      <c r="O157" s="132"/>
    </row>
    <row r="158" spans="1:15" ht="12.75" x14ac:dyDescent="0.2">
      <c r="A158" s="124" t="str">
        <f t="shared" si="61"/>
        <v>Të tjera transferta korrente të brendshme</v>
      </c>
      <c r="B158" s="941">
        <f t="shared" si="61"/>
        <v>604</v>
      </c>
      <c r="C158" s="942">
        <f t="shared" si="61"/>
        <v>0</v>
      </c>
      <c r="D158" s="943">
        <f t="shared" si="61"/>
        <v>0</v>
      </c>
      <c r="E158" s="129"/>
      <c r="F158" s="129"/>
      <c r="G158" s="129"/>
      <c r="H158" s="53"/>
      <c r="I158" s="390" t="str">
        <f t="shared" si="60"/>
        <v>VLERËSIMI I TË ARDHURAVE ME DESTINACION</v>
      </c>
      <c r="J158" s="35">
        <f>VLOOKUP($A145,'(C1) Shpenzimet vitet e kaluara'!$A$9:$O$177,7,FALSE)</f>
        <v>12956</v>
      </c>
      <c r="K158" s="35">
        <f>VLOOKUP($A145,'(C1) Shpenzimet vitet e kaluara'!$A$9:$O$177,11,FALSE)</f>
        <v>14561</v>
      </c>
      <c r="L158" s="35">
        <f>VLOOKUP($A145,'(C1) Shpenzimet vitet e kaluara'!$A$9:$O$177,15,FALSE)</f>
        <v>169031</v>
      </c>
      <c r="M158" s="129">
        <f>SUM(M154:M157)</f>
        <v>15482</v>
      </c>
      <c r="N158" s="129">
        <f t="shared" ref="N158:O158" si="62">SUM(N154:N157)</f>
        <v>15591</v>
      </c>
      <c r="O158" s="129">
        <f t="shared" si="62"/>
        <v>15759</v>
      </c>
    </row>
    <row r="159" spans="1:15" ht="12.75" x14ac:dyDescent="0.2">
      <c r="A159" s="124" t="str">
        <f t="shared" si="61"/>
        <v>Transferta korrente të huaja</v>
      </c>
      <c r="B159" s="941">
        <f t="shared" si="61"/>
        <v>605</v>
      </c>
      <c r="C159" s="942">
        <f t="shared" si="61"/>
        <v>0</v>
      </c>
      <c r="D159" s="943">
        <f t="shared" si="61"/>
        <v>0</v>
      </c>
      <c r="E159" s="129"/>
      <c r="F159" s="129"/>
      <c r="G159" s="129"/>
      <c r="H159" s="53"/>
    </row>
    <row r="160" spans="1:15" ht="12.75" x14ac:dyDescent="0.2">
      <c r="A160" s="124" t="str">
        <f t="shared" si="61"/>
        <v>Transferta për Buxhetet Familiare dhe Individët</v>
      </c>
      <c r="B160" s="941">
        <f t="shared" si="61"/>
        <v>606</v>
      </c>
      <c r="C160" s="942">
        <f t="shared" si="61"/>
        <v>0</v>
      </c>
      <c r="D160" s="943">
        <f t="shared" si="61"/>
        <v>0</v>
      </c>
      <c r="E160" s="129"/>
      <c r="F160" s="129"/>
      <c r="G160" s="129"/>
      <c r="H160" s="53"/>
      <c r="I160" s="137" t="str">
        <f>I82</f>
        <v xml:space="preserve">TË ARDHURAT E PRITSHME </v>
      </c>
      <c r="J160" s="34">
        <f>J151+J158</f>
        <v>12956</v>
      </c>
      <c r="K160" s="34">
        <f>K151+K158</f>
        <v>14657</v>
      </c>
      <c r="L160" s="34">
        <f>L151+L158</f>
        <v>169031</v>
      </c>
      <c r="M160" s="129">
        <f>M158+M151</f>
        <v>15482</v>
      </c>
      <c r="N160" s="129">
        <f>N158+N151</f>
        <v>15591</v>
      </c>
      <c r="O160" s="129">
        <f>O158+O151</f>
        <v>15759</v>
      </c>
    </row>
    <row r="161" spans="1:15" ht="12.75" x14ac:dyDescent="0.2">
      <c r="A161" s="124" t="str">
        <f t="shared" si="61"/>
        <v>Shpenzimet kapitale</v>
      </c>
      <c r="B161" s="941" t="str">
        <f t="shared" si="61"/>
        <v>230 / 231</v>
      </c>
      <c r="C161" s="942">
        <f t="shared" si="61"/>
        <v>0</v>
      </c>
      <c r="D161" s="943">
        <f t="shared" si="61"/>
        <v>0</v>
      </c>
      <c r="E161" s="37">
        <v>0</v>
      </c>
      <c r="F161" s="37">
        <v>308</v>
      </c>
      <c r="G161" s="37">
        <v>0</v>
      </c>
      <c r="H161" s="53"/>
    </row>
    <row r="162" spans="1:15" ht="12.75" x14ac:dyDescent="0.2">
      <c r="A162" s="124" t="str">
        <f t="shared" si="61"/>
        <v>Rezerva</v>
      </c>
      <c r="B162" s="941">
        <f t="shared" si="61"/>
        <v>609</v>
      </c>
      <c r="C162" s="942">
        <f t="shared" si="61"/>
        <v>0</v>
      </c>
      <c r="D162" s="943">
        <f t="shared" si="61"/>
        <v>0</v>
      </c>
      <c r="E162" s="129"/>
      <c r="F162" s="129"/>
      <c r="G162" s="129"/>
      <c r="H162" s="53"/>
    </row>
    <row r="163" spans="1:15" ht="12.75" x14ac:dyDescent="0.2">
      <c r="A163" s="124" t="str">
        <f t="shared" si="61"/>
        <v>Interesa per kredi direkte ose bono</v>
      </c>
      <c r="B163" s="941">
        <f t="shared" si="61"/>
        <v>650</v>
      </c>
      <c r="C163" s="942">
        <f t="shared" si="61"/>
        <v>0</v>
      </c>
      <c r="D163" s="943">
        <f t="shared" si="61"/>
        <v>0</v>
      </c>
      <c r="E163" s="129"/>
      <c r="F163" s="129"/>
      <c r="G163" s="129"/>
      <c r="H163" s="53"/>
    </row>
    <row r="164" spans="1:15" ht="12.75" x14ac:dyDescent="0.2">
      <c r="A164" s="124" t="str">
        <f t="shared" si="61"/>
        <v>Të tjera</v>
      </c>
      <c r="B164" s="941" t="str">
        <f t="shared" si="61"/>
        <v>69 / ?</v>
      </c>
      <c r="C164" s="942">
        <f t="shared" si="61"/>
        <v>0</v>
      </c>
      <c r="D164" s="943">
        <f t="shared" si="61"/>
        <v>0</v>
      </c>
      <c r="E164" s="129"/>
      <c r="F164" s="129"/>
      <c r="G164" s="129"/>
      <c r="H164" s="53"/>
      <c r="I164" s="947" t="str">
        <f t="shared" ref="I164:O165" si="63">I86</f>
        <v>SHUMA E KËRKUAR NETO</v>
      </c>
      <c r="J164" s="948">
        <f t="shared" si="63"/>
        <v>0</v>
      </c>
      <c r="K164" s="948">
        <f t="shared" si="63"/>
        <v>0</v>
      </c>
      <c r="L164" s="948">
        <f t="shared" si="63"/>
        <v>0</v>
      </c>
      <c r="M164" s="948">
        <f t="shared" si="63"/>
        <v>0</v>
      </c>
      <c r="N164" s="948">
        <f t="shared" si="63"/>
        <v>0</v>
      </c>
      <c r="O164" s="949">
        <f t="shared" si="63"/>
        <v>0</v>
      </c>
    </row>
    <row r="165" spans="1:15" ht="12.75" customHeight="1" x14ac:dyDescent="0.2">
      <c r="A165" s="306" t="str">
        <f t="shared" si="61"/>
        <v>KOSTO DIREKTE PËR PROJEKTET DHE SHPENZIMET KAPITALE</v>
      </c>
      <c r="B165" s="941">
        <f t="shared" si="61"/>
        <v>0</v>
      </c>
      <c r="C165" s="942">
        <f t="shared" si="61"/>
        <v>0</v>
      </c>
      <c r="D165" s="943">
        <f t="shared" si="61"/>
        <v>0</v>
      </c>
      <c r="E165" s="129">
        <f>SUM(E154:E164)</f>
        <v>0</v>
      </c>
      <c r="F165" s="129">
        <f t="shared" ref="F165:G165" si="64">SUM(F154:F164)</f>
        <v>308</v>
      </c>
      <c r="G165" s="129">
        <f t="shared" si="64"/>
        <v>0</v>
      </c>
      <c r="H165" s="53"/>
      <c r="I165" s="950">
        <f t="shared" si="63"/>
        <v>0</v>
      </c>
      <c r="J165" s="951">
        <f t="shared" si="63"/>
        <v>0</v>
      </c>
      <c r="K165" s="951">
        <f t="shared" si="63"/>
        <v>0</v>
      </c>
      <c r="L165" s="951">
        <f t="shared" si="63"/>
        <v>0</v>
      </c>
      <c r="M165" s="951">
        <f t="shared" si="63"/>
        <v>0</v>
      </c>
      <c r="N165" s="951">
        <f t="shared" si="63"/>
        <v>0</v>
      </c>
      <c r="O165" s="952">
        <f t="shared" si="63"/>
        <v>0</v>
      </c>
    </row>
    <row r="166" spans="1:15" ht="12.75" x14ac:dyDescent="0.2">
      <c r="A166" s="938" t="str">
        <f t="shared" si="61"/>
        <v>SHPENZIME KORRENTE</v>
      </c>
      <c r="B166" s="939">
        <f t="shared" si="61"/>
        <v>0</v>
      </c>
      <c r="C166" s="939">
        <f t="shared" si="61"/>
        <v>0</v>
      </c>
      <c r="D166" s="939">
        <f t="shared" si="61"/>
        <v>0</v>
      </c>
      <c r="E166" s="939">
        <f>E88</f>
        <v>0</v>
      </c>
      <c r="F166" s="939">
        <f>F88</f>
        <v>0</v>
      </c>
      <c r="G166" s="940">
        <f>G88</f>
        <v>0</v>
      </c>
      <c r="H166" s="53"/>
      <c r="I166" s="17" t="str">
        <f>I88</f>
        <v>SHUMA E KËRKUAR NETO</v>
      </c>
      <c r="J166" s="18">
        <f t="shared" ref="J166:O166" si="65">B150-J160</f>
        <v>2279</v>
      </c>
      <c r="K166" s="18">
        <f t="shared" si="65"/>
        <v>991</v>
      </c>
      <c r="L166" s="18">
        <f t="shared" si="65"/>
        <v>2175</v>
      </c>
      <c r="M166" s="18">
        <f t="shared" si="65"/>
        <v>3774</v>
      </c>
      <c r="N166" s="18">
        <f t="shared" si="65"/>
        <v>5351</v>
      </c>
      <c r="O166" s="18">
        <f t="shared" si="65"/>
        <v>6416</v>
      </c>
    </row>
    <row r="167" spans="1:15" ht="12.75" x14ac:dyDescent="0.2">
      <c r="A167" s="124" t="str">
        <f t="shared" si="61"/>
        <v>Pagat</v>
      </c>
      <c r="B167" s="941">
        <f t="shared" si="61"/>
        <v>600</v>
      </c>
      <c r="C167" s="942">
        <f t="shared" si="61"/>
        <v>0</v>
      </c>
      <c r="D167" s="943">
        <f t="shared" si="61"/>
        <v>0</v>
      </c>
      <c r="E167" s="37">
        <v>7852</v>
      </c>
      <c r="F167" s="37">
        <v>7940</v>
      </c>
      <c r="G167" s="37">
        <v>8081</v>
      </c>
      <c r="H167" s="53"/>
      <c r="I167" s="53"/>
      <c r="J167" s="53"/>
      <c r="K167" s="53"/>
      <c r="L167" s="14"/>
      <c r="M167" s="54"/>
    </row>
    <row r="168" spans="1:15" ht="12.75" x14ac:dyDescent="0.2">
      <c r="A168" s="124" t="str">
        <f t="shared" si="61"/>
        <v>Sigurimet Shoqërore</v>
      </c>
      <c r="B168" s="941">
        <f t="shared" si="61"/>
        <v>601</v>
      </c>
      <c r="C168" s="942">
        <f t="shared" si="61"/>
        <v>0</v>
      </c>
      <c r="D168" s="943">
        <f t="shared" si="61"/>
        <v>0</v>
      </c>
      <c r="E168" s="37">
        <v>1311</v>
      </c>
      <c r="F168" s="37">
        <v>1326</v>
      </c>
      <c r="G168" s="37">
        <v>1349</v>
      </c>
      <c r="H168" s="53"/>
    </row>
    <row r="169" spans="1:15" ht="12.75" x14ac:dyDescent="0.2">
      <c r="A169" s="124" t="str">
        <f t="shared" si="61"/>
        <v>Mallra dhe shërbime</v>
      </c>
      <c r="B169" s="941">
        <f t="shared" si="61"/>
        <v>602</v>
      </c>
      <c r="C169" s="942">
        <f t="shared" si="61"/>
        <v>0</v>
      </c>
      <c r="D169" s="943">
        <f t="shared" si="61"/>
        <v>0</v>
      </c>
      <c r="E169" s="37">
        <v>9857</v>
      </c>
      <c r="F169" s="37">
        <v>11130</v>
      </c>
      <c r="G169" s="37">
        <v>12503</v>
      </c>
      <c r="H169" s="53"/>
      <c r="I169" s="252" t="str">
        <f>I130</f>
        <v>Angazhimet</v>
      </c>
      <c r="J169" s="1002" t="str">
        <f>J130</f>
        <v>Vlera Totale për Aktivitet</v>
      </c>
      <c r="K169" s="1003"/>
      <c r="L169" s="1004"/>
      <c r="M169" s="129">
        <f>VLOOKUP($A145,'(C5) Angazhimet'!$A$8:$F$168,4,FALSE)</f>
        <v>0</v>
      </c>
      <c r="N169" s="129">
        <f>VLOOKUP($A145,'(C5) Angazhimet'!$A$8:$F$168,5,FALSE)</f>
        <v>0</v>
      </c>
      <c r="O169" s="129">
        <f>VLOOKUP($A145,'(C5) Angazhimet'!$A$8:$F$168,6,FALSE)</f>
        <v>0</v>
      </c>
    </row>
    <row r="170" spans="1:15" ht="12.75" x14ac:dyDescent="0.2">
      <c r="A170" s="124" t="str">
        <f t="shared" si="61"/>
        <v>Subvencione</v>
      </c>
      <c r="B170" s="941">
        <f t="shared" si="61"/>
        <v>603</v>
      </c>
      <c r="C170" s="942">
        <f t="shared" si="61"/>
        <v>0</v>
      </c>
      <c r="D170" s="943">
        <f t="shared" si="61"/>
        <v>0</v>
      </c>
      <c r="E170" s="37"/>
      <c r="F170" s="37"/>
      <c r="G170" s="37"/>
      <c r="H170" s="53"/>
      <c r="I170" s="318" t="str">
        <f>I131</f>
        <v>Qëllime</v>
      </c>
      <c r="J170" s="1002" t="str">
        <f>J131</f>
        <v>Shpenzimet kapitale</v>
      </c>
      <c r="K170" s="1003"/>
      <c r="L170" s="1004"/>
      <c r="M170" s="128"/>
      <c r="N170" s="128"/>
      <c r="O170" s="132"/>
    </row>
    <row r="171" spans="1:15" ht="12.75" x14ac:dyDescent="0.2">
      <c r="A171" s="124" t="str">
        <f t="shared" si="61"/>
        <v>Të tjera transferta korrente të brendshme</v>
      </c>
      <c r="B171" s="941">
        <f t="shared" si="61"/>
        <v>604</v>
      </c>
      <c r="C171" s="942">
        <f t="shared" si="61"/>
        <v>0</v>
      </c>
      <c r="D171" s="943">
        <f t="shared" si="61"/>
        <v>0</v>
      </c>
      <c r="E171" s="37"/>
      <c r="F171" s="37"/>
      <c r="G171" s="37"/>
      <c r="H171" s="53"/>
      <c r="I171" s="315"/>
      <c r="J171" s="1002" t="str">
        <f>J132</f>
        <v>Mallra dhe shërbime</v>
      </c>
      <c r="K171" s="1003"/>
      <c r="L171" s="1004"/>
      <c r="M171" s="128"/>
      <c r="N171" s="128"/>
      <c r="O171" s="132"/>
    </row>
    <row r="172" spans="1:15" ht="12.75" x14ac:dyDescent="0.2">
      <c r="A172" s="124" t="str">
        <f t="shared" si="61"/>
        <v>Transferta korrente të huaja</v>
      </c>
      <c r="B172" s="941">
        <f t="shared" si="61"/>
        <v>605</v>
      </c>
      <c r="C172" s="942">
        <f t="shared" si="61"/>
        <v>0</v>
      </c>
      <c r="D172" s="943">
        <f t="shared" si="61"/>
        <v>0</v>
      </c>
      <c r="E172" s="37"/>
      <c r="F172" s="37"/>
      <c r="G172" s="37"/>
      <c r="H172" s="53"/>
      <c r="I172" s="315"/>
      <c r="J172" s="1002" t="str">
        <f>J133</f>
        <v>Qëllime të mëtejshme</v>
      </c>
      <c r="K172" s="1003"/>
      <c r="L172" s="1004"/>
      <c r="M172" s="128"/>
      <c r="N172" s="128"/>
      <c r="O172" s="132"/>
    </row>
    <row r="173" spans="1:15" ht="12.75" x14ac:dyDescent="0.2">
      <c r="A173" s="124" t="str">
        <f t="shared" si="61"/>
        <v>Transferta për Buxhetet Familiare dhe Individët</v>
      </c>
      <c r="B173" s="941">
        <f t="shared" si="61"/>
        <v>606</v>
      </c>
      <c r="C173" s="942">
        <f t="shared" si="61"/>
        <v>0</v>
      </c>
      <c r="D173" s="943">
        <f t="shared" si="61"/>
        <v>0</v>
      </c>
      <c r="E173" s="37">
        <v>236</v>
      </c>
      <c r="F173" s="37">
        <v>238</v>
      </c>
      <c r="G173" s="37">
        <v>242</v>
      </c>
      <c r="H173" s="53"/>
      <c r="I173" s="315"/>
      <c r="J173" s="998"/>
      <c r="K173" s="998"/>
      <c r="L173" s="998"/>
      <c r="M173" s="344" t="str">
        <f>IF(SUM(M170:M172)=M169,"OK","STOP")</f>
        <v>OK</v>
      </c>
      <c r="N173" s="344" t="str">
        <f>IF(SUM(N170:N172)=N169,"OK","STOP")</f>
        <v>OK</v>
      </c>
      <c r="O173" s="344" t="str">
        <f>IF(SUM(O170:O172)=O169,"OK","STOP")</f>
        <v>OK</v>
      </c>
    </row>
    <row r="174" spans="1:15" ht="12.75" x14ac:dyDescent="0.2">
      <c r="A174" s="648" t="str">
        <f t="shared" si="61"/>
        <v>Shpenzimet kapitale</v>
      </c>
      <c r="B174" s="968" t="str">
        <f t="shared" si="61"/>
        <v>230 / 231</v>
      </c>
      <c r="C174" s="969">
        <f t="shared" si="61"/>
        <v>0</v>
      </c>
      <c r="D174" s="970">
        <f t="shared" si="61"/>
        <v>0</v>
      </c>
      <c r="E174" s="129"/>
      <c r="F174" s="129"/>
      <c r="G174" s="129"/>
      <c r="H174" s="53"/>
      <c r="I174" s="421" t="str">
        <f>I96</f>
        <v>Shpjegimet teknike</v>
      </c>
      <c r="J174" s="10"/>
      <c r="K174" s="10"/>
      <c r="L174" s="10"/>
      <c r="M174" s="10"/>
      <c r="N174" s="10"/>
      <c r="O174" s="10"/>
    </row>
    <row r="175" spans="1:15" ht="12.75" x14ac:dyDescent="0.2">
      <c r="A175" s="124" t="str">
        <f t="shared" si="61"/>
        <v>Rezerva</v>
      </c>
      <c r="B175" s="941">
        <f t="shared" si="61"/>
        <v>609</v>
      </c>
      <c r="C175" s="942">
        <f t="shared" si="61"/>
        <v>0</v>
      </c>
      <c r="D175" s="943">
        <f t="shared" si="61"/>
        <v>0</v>
      </c>
      <c r="E175" s="37"/>
      <c r="F175" s="37"/>
      <c r="G175" s="37"/>
      <c r="H175" s="53"/>
      <c r="I175" s="419">
        <f>M148</f>
        <v>2022</v>
      </c>
      <c r="J175" s="983"/>
      <c r="K175" s="984"/>
      <c r="L175" s="984"/>
      <c r="M175" s="984"/>
      <c r="N175" s="984"/>
      <c r="O175" s="985"/>
    </row>
    <row r="176" spans="1:15" ht="12.75" x14ac:dyDescent="0.2">
      <c r="A176" s="124" t="str">
        <f t="shared" si="61"/>
        <v>Interesa per kredi direkte ose bono</v>
      </c>
      <c r="B176" s="971">
        <f t="shared" si="61"/>
        <v>650</v>
      </c>
      <c r="C176" s="972">
        <f t="shared" si="61"/>
        <v>0</v>
      </c>
      <c r="D176" s="973">
        <f t="shared" si="61"/>
        <v>0</v>
      </c>
      <c r="E176" s="37"/>
      <c r="F176" s="37"/>
      <c r="G176" s="37"/>
      <c r="H176" s="53"/>
      <c r="I176" s="420"/>
      <c r="J176" s="986"/>
      <c r="K176" s="987"/>
      <c r="L176" s="987"/>
      <c r="M176" s="987"/>
      <c r="N176" s="987"/>
      <c r="O176" s="988"/>
    </row>
    <row r="177" spans="1:15" ht="12.75" x14ac:dyDescent="0.2">
      <c r="A177" s="252" t="str">
        <f>A99</f>
        <v>Të tjera</v>
      </c>
      <c r="B177" s="941" t="str">
        <f>B99</f>
        <v>69 / ?</v>
      </c>
      <c r="C177" s="942">
        <f>C99</f>
        <v>0</v>
      </c>
      <c r="D177" s="439" t="str">
        <f>IF(OR(E177&lt;0,F177&lt;0,G177&lt;0),"STOP","OK!")</f>
        <v>OK!</v>
      </c>
      <c r="E177" s="130">
        <f>-E165+E150-(SUM(E167:E176))</f>
        <v>0</v>
      </c>
      <c r="F177" s="308">
        <f t="shared" ref="F177:G177" si="66">-F165+F150-(SUM(F167:F176))</f>
        <v>0</v>
      </c>
      <c r="G177" s="308">
        <f t="shared" si="66"/>
        <v>0</v>
      </c>
      <c r="H177" s="53"/>
      <c r="I177" s="419">
        <f>N148</f>
        <v>2023</v>
      </c>
      <c r="J177" s="983"/>
      <c r="K177" s="984"/>
      <c r="L177" s="984"/>
      <c r="M177" s="984"/>
      <c r="N177" s="984"/>
      <c r="O177" s="985"/>
    </row>
    <row r="178" spans="1:15" ht="12.75" x14ac:dyDescent="0.2">
      <c r="A178" s="124" t="str">
        <f>A100</f>
        <v>SHPENZIME KORRENTE</v>
      </c>
      <c r="B178" s="974"/>
      <c r="C178" s="975"/>
      <c r="D178" s="976"/>
      <c r="E178" s="129">
        <f>SUM(E167:E177)</f>
        <v>19256</v>
      </c>
      <c r="F178" s="129">
        <f t="shared" ref="F178:G178" si="67">SUM(F167:F177)</f>
        <v>20634</v>
      </c>
      <c r="G178" s="129">
        <f t="shared" si="67"/>
        <v>22175</v>
      </c>
      <c r="H178" s="53"/>
      <c r="I178" s="420"/>
      <c r="J178" s="989"/>
      <c r="K178" s="990"/>
      <c r="L178" s="990"/>
      <c r="M178" s="990"/>
      <c r="N178" s="990"/>
      <c r="O178" s="991"/>
    </row>
    <row r="179" spans="1:15" ht="12.75" x14ac:dyDescent="0.2">
      <c r="A179" s="125"/>
      <c r="B179" s="210"/>
      <c r="C179" s="126"/>
      <c r="D179" s="126"/>
      <c r="E179" s="10"/>
      <c r="F179" s="10"/>
      <c r="G179" s="133"/>
      <c r="H179" s="53"/>
      <c r="I179" s="419">
        <f>O148</f>
        <v>2024</v>
      </c>
      <c r="J179" s="983"/>
      <c r="K179" s="984"/>
      <c r="L179" s="984"/>
      <c r="M179" s="984"/>
      <c r="N179" s="984"/>
      <c r="O179" s="985"/>
    </row>
    <row r="180" spans="1:15" ht="12.75" x14ac:dyDescent="0.2">
      <c r="A180" s="137" t="str">
        <f>A102</f>
        <v>SHPENZIME TË PRITSHME</v>
      </c>
      <c r="B180" s="34">
        <f>B150</f>
        <v>15235</v>
      </c>
      <c r="C180" s="34">
        <f t="shared" ref="C180:D180" si="68">C150</f>
        <v>15648</v>
      </c>
      <c r="D180" s="34">
        <f t="shared" si="68"/>
        <v>171206</v>
      </c>
      <c r="E180" s="129">
        <f>E165+E178</f>
        <v>19256</v>
      </c>
      <c r="F180" s="129">
        <f>F165+F178</f>
        <v>20942</v>
      </c>
      <c r="G180" s="129">
        <f t="shared" ref="G180" si="69">G165+G178</f>
        <v>22175</v>
      </c>
      <c r="H180" s="53"/>
      <c r="I180" s="420"/>
      <c r="J180" s="989"/>
      <c r="K180" s="990"/>
      <c r="L180" s="990"/>
      <c r="M180" s="990"/>
      <c r="N180" s="990"/>
      <c r="O180" s="991"/>
    </row>
    <row r="181" spans="1:15" ht="12.75" x14ac:dyDescent="0.2"/>
    <row r="182" spans="1:15" ht="12.75" x14ac:dyDescent="0.2"/>
    <row r="183" spans="1:15" ht="18.75" x14ac:dyDescent="0.2">
      <c r="A183" s="213" t="str">
        <f t="shared" ref="A183:O183" si="70">A66</f>
        <v>Nënfunksioni 22</v>
      </c>
      <c r="B183" s="937" t="str">
        <f t="shared" si="70"/>
        <v>092 Arsimi  parauniversitar</v>
      </c>
      <c r="C183" s="937">
        <f t="shared" si="70"/>
        <v>0</v>
      </c>
      <c r="D183" s="937">
        <f t="shared" si="70"/>
        <v>0</v>
      </c>
      <c r="E183" s="937">
        <f t="shared" si="70"/>
        <v>0</v>
      </c>
      <c r="F183" s="937">
        <f t="shared" si="70"/>
        <v>0</v>
      </c>
      <c r="G183" s="937">
        <f t="shared" si="70"/>
        <v>0</v>
      </c>
      <c r="H183" s="937">
        <f t="shared" si="70"/>
        <v>0</v>
      </c>
      <c r="I183" s="937">
        <f t="shared" si="70"/>
        <v>0</v>
      </c>
      <c r="J183" s="937">
        <f t="shared" si="70"/>
        <v>0</v>
      </c>
      <c r="K183" s="937">
        <f t="shared" si="70"/>
        <v>0</v>
      </c>
      <c r="L183" s="937">
        <f t="shared" si="70"/>
        <v>0</v>
      </c>
      <c r="M183" s="937">
        <f t="shared" si="70"/>
        <v>0</v>
      </c>
      <c r="N183" s="937">
        <f t="shared" si="70"/>
        <v>0</v>
      </c>
      <c r="O183" s="937">
        <f t="shared" si="70"/>
        <v>0</v>
      </c>
    </row>
    <row r="184" spans="1:15" ht="18.75" x14ac:dyDescent="0.2">
      <c r="A184" s="276" t="str">
        <f>A9</f>
        <v>Programi 22d</v>
      </c>
      <c r="B184" s="937">
        <f>C9</f>
        <v>0</v>
      </c>
      <c r="C184" s="937" t="e">
        <f>#REF!</f>
        <v>#REF!</v>
      </c>
      <c r="D184" s="937" t="e">
        <f>#REF!</f>
        <v>#REF!</v>
      </c>
      <c r="E184" s="937" t="e">
        <f>#REF!</f>
        <v>#REF!</v>
      </c>
      <c r="F184" s="937" t="e">
        <f>#REF!</f>
        <v>#REF!</v>
      </c>
      <c r="G184" s="937" t="e">
        <f>#REF!</f>
        <v>#REF!</v>
      </c>
      <c r="H184" s="937" t="e">
        <f>#REF!</f>
        <v>#REF!</v>
      </c>
      <c r="I184" s="937" t="e">
        <f>#REF!</f>
        <v>#REF!</v>
      </c>
      <c r="J184" s="937" t="e">
        <f>#REF!</f>
        <v>#REF!</v>
      </c>
      <c r="K184" s="937" t="e">
        <f>#REF!</f>
        <v>#REF!</v>
      </c>
      <c r="L184" s="937" t="e">
        <f>#REF!</f>
        <v>#REF!</v>
      </c>
      <c r="M184" s="937" t="e">
        <f>#REF!</f>
        <v>#REF!</v>
      </c>
      <c r="N184" s="937" t="e">
        <f>#REF!</f>
        <v>#REF!</v>
      </c>
      <c r="O184" s="937" t="e">
        <f>#REF!</f>
        <v>#REF!</v>
      </c>
    </row>
    <row r="185" spans="1:15" ht="18.75" x14ac:dyDescent="0.2">
      <c r="A185" s="646">
        <f>'(B3) Struktura Funksionale'!B117</f>
        <v>0</v>
      </c>
      <c r="B185" s="568"/>
      <c r="C185" s="568"/>
      <c r="D185" s="568"/>
      <c r="E185" s="568"/>
      <c r="F185" s="568"/>
      <c r="G185" s="568"/>
      <c r="H185" s="568"/>
      <c r="I185" s="568"/>
      <c r="J185" s="568"/>
      <c r="K185" s="568"/>
      <c r="L185" s="568"/>
      <c r="M185" s="568"/>
      <c r="N185" s="568"/>
      <c r="O185" s="569"/>
    </row>
    <row r="186" spans="1:15" ht="22.5" customHeight="1" x14ac:dyDescent="0.2">
      <c r="A186" s="964" t="str">
        <f t="shared" ref="A186:G186" si="71">A69</f>
        <v>SHPENZIME TË PRITSHME</v>
      </c>
      <c r="B186" s="965">
        <f t="shared" si="71"/>
        <v>0</v>
      </c>
      <c r="C186" s="965">
        <f t="shared" si="71"/>
        <v>0</v>
      </c>
      <c r="D186" s="965">
        <f t="shared" si="71"/>
        <v>0</v>
      </c>
      <c r="E186" s="965">
        <f t="shared" si="71"/>
        <v>0</v>
      </c>
      <c r="F186" s="965">
        <f t="shared" si="71"/>
        <v>0</v>
      </c>
      <c r="G186" s="966">
        <f t="shared" si="71"/>
        <v>0</v>
      </c>
      <c r="H186" s="131"/>
      <c r="I186" s="967" t="str">
        <f t="shared" ref="I186:O186" si="72">I69</f>
        <v xml:space="preserve">TË ARDHURAT E PRITSHME </v>
      </c>
      <c r="J186" s="965">
        <f t="shared" si="72"/>
        <v>0</v>
      </c>
      <c r="K186" s="965">
        <f t="shared" si="72"/>
        <v>0</v>
      </c>
      <c r="L186" s="965">
        <f t="shared" si="72"/>
        <v>0</v>
      </c>
      <c r="M186" s="965">
        <f t="shared" si="72"/>
        <v>0</v>
      </c>
      <c r="N186" s="965">
        <f t="shared" si="72"/>
        <v>0</v>
      </c>
      <c r="O186" s="966">
        <f t="shared" si="72"/>
        <v>0</v>
      </c>
    </row>
    <row r="187" spans="1:15" ht="21.75" customHeight="1" x14ac:dyDescent="0.2">
      <c r="A187" s="211"/>
      <c r="B187" s="417">
        <f t="shared" ref="B187:G187" si="73">B70</f>
        <v>2019</v>
      </c>
      <c r="C187" s="417">
        <f t="shared" si="73"/>
        <v>2020</v>
      </c>
      <c r="D187" s="417">
        <f t="shared" si="73"/>
        <v>2021</v>
      </c>
      <c r="E187" s="251">
        <f t="shared" si="73"/>
        <v>2022</v>
      </c>
      <c r="F187" s="251">
        <f t="shared" si="73"/>
        <v>2023</v>
      </c>
      <c r="G187" s="251">
        <f t="shared" si="73"/>
        <v>2024</v>
      </c>
      <c r="H187" s="212"/>
      <c r="I187" s="414"/>
      <c r="J187" s="417">
        <f t="shared" ref="J187:O187" si="74">J70</f>
        <v>2019</v>
      </c>
      <c r="K187" s="417">
        <f t="shared" si="74"/>
        <v>2020</v>
      </c>
      <c r="L187" s="417">
        <f t="shared" si="74"/>
        <v>2021</v>
      </c>
      <c r="M187" s="251">
        <f t="shared" si="74"/>
        <v>2022</v>
      </c>
      <c r="N187" s="251">
        <f t="shared" si="74"/>
        <v>2023</v>
      </c>
      <c r="O187" s="251">
        <f t="shared" si="74"/>
        <v>2024</v>
      </c>
    </row>
    <row r="188" spans="1:15" ht="12.75" x14ac:dyDescent="0.2">
      <c r="A188" s="431"/>
      <c r="B188" s="424"/>
      <c r="C188" s="347"/>
      <c r="D188" s="348"/>
      <c r="E188" s="432"/>
      <c r="F188" s="432"/>
      <c r="G188" s="433"/>
      <c r="H188" s="131"/>
      <c r="I188" s="346"/>
      <c r="J188" s="962"/>
      <c r="K188" s="962"/>
      <c r="L188" s="429"/>
      <c r="M188" s="429"/>
      <c r="N188" s="429"/>
      <c r="O188" s="430"/>
    </row>
    <row r="189" spans="1:15" ht="12.75" x14ac:dyDescent="0.2">
      <c r="A189" s="137" t="str">
        <f>A72</f>
        <v>SHPENZIME TË PRITSHME</v>
      </c>
      <c r="B189" s="34">
        <f>VLOOKUP(A184,'(C1) Shpenzimet vitet e kaluara'!A$9:O$177,5,FALSE)</f>
        <v>0</v>
      </c>
      <c r="C189" s="34">
        <f>VLOOKUP(A184,'(C1) Shpenzimet vitet e kaluara'!A$9:O$177,9,FALSE)</f>
        <v>0</v>
      </c>
      <c r="D189" s="34">
        <f>VLOOKUP(A184,'(C1) Shpenzimet vitet e kaluara'!A$9:O$177,13,FALSE)</f>
        <v>0</v>
      </c>
      <c r="E189" s="37"/>
      <c r="F189" s="37"/>
      <c r="G189" s="37"/>
      <c r="H189" s="131"/>
      <c r="I189" s="938" t="str">
        <f t="shared" ref="I189:O189" si="75">I72</f>
        <v>VLERËSIM I ARDHURAVE NGA TARIFAT</v>
      </c>
      <c r="J189" s="939">
        <f t="shared" si="75"/>
        <v>0</v>
      </c>
      <c r="K189" s="939">
        <f t="shared" si="75"/>
        <v>0</v>
      </c>
      <c r="L189" s="939">
        <f t="shared" si="75"/>
        <v>0</v>
      </c>
      <c r="M189" s="939">
        <f t="shared" si="75"/>
        <v>0</v>
      </c>
      <c r="N189" s="939">
        <f t="shared" si="75"/>
        <v>0</v>
      </c>
      <c r="O189" s="940">
        <f t="shared" si="75"/>
        <v>0</v>
      </c>
    </row>
    <row r="190" spans="1:15" ht="12.75" x14ac:dyDescent="0.2">
      <c r="A190" s="125"/>
      <c r="B190" s="210"/>
      <c r="C190" s="126"/>
      <c r="D190" s="126"/>
      <c r="E190" s="10"/>
      <c r="F190" s="10"/>
      <c r="G190" s="133"/>
      <c r="H190" s="10"/>
      <c r="I190" s="137" t="str">
        <f>I73</f>
        <v>VLERËSIM I ARDHURAVE NGA TARIFAT</v>
      </c>
      <c r="J190" s="35">
        <f>VLOOKUP($A184,'(C1) Shpenzimet vitet e kaluara'!$A$9:$O$177,6,FALSE)</f>
        <v>0</v>
      </c>
      <c r="K190" s="35">
        <f>VLOOKUP($A184,'(C1) Shpenzimet vitet e kaluara'!$A$9:$O$177,10,FALSE)</f>
        <v>0</v>
      </c>
      <c r="L190" s="35">
        <f>VLOOKUP($A184,'(C1) Shpenzimet vitet e kaluara'!$A$9:$O$177,14,FALSE)</f>
        <v>0</v>
      </c>
      <c r="M190" s="37">
        <v>0</v>
      </c>
      <c r="N190" s="37">
        <v>0</v>
      </c>
      <c r="O190" s="37">
        <v>0</v>
      </c>
    </row>
    <row r="191" spans="1:15" ht="12.75" x14ac:dyDescent="0.2">
      <c r="A191" s="944" t="str">
        <f t="shared" ref="A191:G192" si="76">A74</f>
        <v>SHPENZIME TË PRITSHME</v>
      </c>
      <c r="B191" s="945">
        <f t="shared" si="76"/>
        <v>0</v>
      </c>
      <c r="C191" s="945">
        <f t="shared" si="76"/>
        <v>0</v>
      </c>
      <c r="D191" s="945">
        <f t="shared" si="76"/>
        <v>0</v>
      </c>
      <c r="E191" s="945">
        <f t="shared" si="76"/>
        <v>0</v>
      </c>
      <c r="F191" s="945">
        <f t="shared" si="76"/>
        <v>0</v>
      </c>
      <c r="G191" s="946">
        <f t="shared" si="76"/>
        <v>0</v>
      </c>
      <c r="H191" s="10"/>
    </row>
    <row r="192" spans="1:15" ht="12.75" x14ac:dyDescent="0.2">
      <c r="A192" s="938" t="str">
        <f t="shared" si="76"/>
        <v>KOSTO DIREKTE PËR PROJEKTET DHE SHPENZIMET KAPITALE</v>
      </c>
      <c r="B192" s="939">
        <f t="shared" si="76"/>
        <v>0</v>
      </c>
      <c r="C192" s="939">
        <f t="shared" si="76"/>
        <v>0</v>
      </c>
      <c r="D192" s="939">
        <f t="shared" si="76"/>
        <v>0</v>
      </c>
      <c r="E192" s="939">
        <f t="shared" si="76"/>
        <v>0</v>
      </c>
      <c r="F192" s="939">
        <f t="shared" si="76"/>
        <v>0</v>
      </c>
      <c r="G192" s="940">
        <f t="shared" si="76"/>
        <v>0</v>
      </c>
      <c r="H192" s="31"/>
      <c r="I192" s="938" t="str">
        <f t="shared" ref="I192:I197" si="77">I75</f>
        <v>VLERËSIMI I TË ARDHURAVE ME DESTINACION</v>
      </c>
      <c r="J192" s="939"/>
      <c r="K192" s="939"/>
      <c r="L192" s="939"/>
      <c r="M192" s="939"/>
      <c r="N192" s="939"/>
      <c r="O192" s="940"/>
    </row>
    <row r="193" spans="1:15" ht="12.75" x14ac:dyDescent="0.2">
      <c r="A193" s="124" t="str">
        <f t="shared" ref="A193:D215" si="78">A76</f>
        <v>Pagat</v>
      </c>
      <c r="B193" s="941">
        <f t="shared" si="78"/>
        <v>600</v>
      </c>
      <c r="C193" s="942">
        <f t="shared" si="78"/>
        <v>0</v>
      </c>
      <c r="D193" s="943">
        <f t="shared" si="78"/>
        <v>0</v>
      </c>
      <c r="E193" s="129"/>
      <c r="F193" s="129"/>
      <c r="G193" s="129"/>
      <c r="H193" s="31"/>
      <c r="I193" s="390" t="str">
        <f t="shared" si="77"/>
        <v>Transferta e kushtëzuar</v>
      </c>
      <c r="J193" s="387"/>
      <c r="K193" s="389"/>
      <c r="L193" s="388"/>
      <c r="M193" s="128"/>
      <c r="N193" s="128"/>
      <c r="O193" s="132"/>
    </row>
    <row r="194" spans="1:15" ht="12.75" x14ac:dyDescent="0.2">
      <c r="A194" s="124" t="str">
        <f t="shared" si="78"/>
        <v>Sigurimet Shoqërore</v>
      </c>
      <c r="B194" s="941">
        <f t="shared" si="78"/>
        <v>601</v>
      </c>
      <c r="C194" s="942">
        <f t="shared" si="78"/>
        <v>0</v>
      </c>
      <c r="D194" s="943">
        <f t="shared" si="78"/>
        <v>0</v>
      </c>
      <c r="E194" s="129"/>
      <c r="F194" s="129"/>
      <c r="G194" s="129"/>
      <c r="H194" s="31"/>
      <c r="I194" s="390" t="str">
        <f t="shared" si="77"/>
        <v>Trasferta Specifike</v>
      </c>
      <c r="J194" s="387"/>
      <c r="K194" s="389"/>
      <c r="L194" s="388"/>
      <c r="M194" s="128"/>
      <c r="N194" s="128"/>
      <c r="O194" s="132"/>
    </row>
    <row r="195" spans="1:15" ht="12.75" x14ac:dyDescent="0.2">
      <c r="A195" s="124" t="str">
        <f t="shared" si="78"/>
        <v>Mallra dhe shërbime</v>
      </c>
      <c r="B195" s="941">
        <f t="shared" si="78"/>
        <v>602</v>
      </c>
      <c r="C195" s="942">
        <f t="shared" si="78"/>
        <v>0</v>
      </c>
      <c r="D195" s="943">
        <f t="shared" si="78"/>
        <v>0</v>
      </c>
      <c r="E195" s="129"/>
      <c r="F195" s="129"/>
      <c r="G195" s="129"/>
      <c r="H195" s="53"/>
      <c r="I195" s="390" t="str">
        <f t="shared" si="77"/>
        <v>Trashëgimi me destinacion</v>
      </c>
      <c r="J195" s="387"/>
      <c r="K195" s="389"/>
      <c r="L195" s="388"/>
      <c r="M195" s="302">
        <f>VLOOKUP($A184,'(C4) Trashëgimi me destinacion'!$A$8:$F$168,4,FALSE)</f>
        <v>0</v>
      </c>
      <c r="N195" s="548">
        <f>VLOOKUP($A184,'(C4) Trashëgimi me destinacion'!$A$8:$F$168,5,FALSE)</f>
        <v>0</v>
      </c>
      <c r="O195" s="548">
        <f>VLOOKUP($A184,'(C4) Trashëgimi me destinacion'!$A$8:$F$168,6,FALSE)</f>
        <v>0</v>
      </c>
    </row>
    <row r="196" spans="1:15" ht="12.75" x14ac:dyDescent="0.2">
      <c r="A196" s="124" t="str">
        <f t="shared" si="78"/>
        <v>Subvencione</v>
      </c>
      <c r="B196" s="941">
        <f t="shared" si="78"/>
        <v>603</v>
      </c>
      <c r="C196" s="942">
        <f t="shared" si="78"/>
        <v>0</v>
      </c>
      <c r="D196" s="943">
        <f t="shared" si="78"/>
        <v>0</v>
      </c>
      <c r="E196" s="129"/>
      <c r="F196" s="129"/>
      <c r="G196" s="129"/>
      <c r="H196" s="8"/>
      <c r="I196" s="390" t="str">
        <f t="shared" si="77"/>
        <v>Burime të tjera (përfshirë gjobat)</v>
      </c>
      <c r="J196" s="387"/>
      <c r="K196" s="389"/>
      <c r="L196" s="388"/>
      <c r="M196" s="128"/>
      <c r="N196" s="128"/>
      <c r="O196" s="132"/>
    </row>
    <row r="197" spans="1:15" ht="12.75" x14ac:dyDescent="0.2">
      <c r="A197" s="124" t="str">
        <f t="shared" si="78"/>
        <v>Të tjera transferta korrente të brendshme</v>
      </c>
      <c r="B197" s="941">
        <f t="shared" si="78"/>
        <v>604</v>
      </c>
      <c r="C197" s="942">
        <f t="shared" si="78"/>
        <v>0</v>
      </c>
      <c r="D197" s="943">
        <f t="shared" si="78"/>
        <v>0</v>
      </c>
      <c r="E197" s="129"/>
      <c r="F197" s="129"/>
      <c r="G197" s="129"/>
      <c r="H197" s="53"/>
      <c r="I197" s="390" t="str">
        <f t="shared" si="77"/>
        <v>VLERËSIMI I TË ARDHURAVE ME DESTINACION</v>
      </c>
      <c r="J197" s="35">
        <f>VLOOKUP($A184,'(C1) Shpenzimet vitet e kaluara'!$A$9:$O$177,7,FALSE)</f>
        <v>0</v>
      </c>
      <c r="K197" s="35">
        <f>VLOOKUP($A184,'(C1) Shpenzimet vitet e kaluara'!$A$9:$O$177,11,FALSE)</f>
        <v>0</v>
      </c>
      <c r="L197" s="35">
        <f>VLOOKUP($A184,'(C1) Shpenzimet vitet e kaluara'!$A$9:$O$177,15,FALSE)</f>
        <v>0</v>
      </c>
      <c r="M197" s="129">
        <f>SUM(M193:M196)</f>
        <v>0</v>
      </c>
      <c r="N197" s="129">
        <f t="shared" ref="N197:O197" si="79">SUM(N193:N196)</f>
        <v>0</v>
      </c>
      <c r="O197" s="129">
        <f t="shared" si="79"/>
        <v>0</v>
      </c>
    </row>
    <row r="198" spans="1:15" ht="12.75" x14ac:dyDescent="0.2">
      <c r="A198" s="124" t="str">
        <f t="shared" si="78"/>
        <v>Transferta korrente të huaja</v>
      </c>
      <c r="B198" s="941">
        <f t="shared" si="78"/>
        <v>605</v>
      </c>
      <c r="C198" s="942">
        <f t="shared" si="78"/>
        <v>0</v>
      </c>
      <c r="D198" s="943">
        <f t="shared" si="78"/>
        <v>0</v>
      </c>
      <c r="E198" s="129"/>
      <c r="F198" s="129"/>
      <c r="G198" s="129"/>
      <c r="H198" s="53"/>
    </row>
    <row r="199" spans="1:15" ht="12.75" x14ac:dyDescent="0.2">
      <c r="A199" s="124" t="str">
        <f t="shared" si="78"/>
        <v>Transferta për Buxhetet Familiare dhe Individët</v>
      </c>
      <c r="B199" s="941">
        <f t="shared" si="78"/>
        <v>606</v>
      </c>
      <c r="C199" s="942">
        <f t="shared" si="78"/>
        <v>0</v>
      </c>
      <c r="D199" s="943">
        <f t="shared" si="78"/>
        <v>0</v>
      </c>
      <c r="E199" s="129"/>
      <c r="F199" s="129"/>
      <c r="G199" s="129"/>
      <c r="H199" s="53"/>
      <c r="I199" s="137" t="str">
        <f>I82</f>
        <v xml:space="preserve">TË ARDHURAT E PRITSHME </v>
      </c>
      <c r="J199" s="34">
        <f>J190+J197</f>
        <v>0</v>
      </c>
      <c r="K199" s="34">
        <f>K190+K197</f>
        <v>0</v>
      </c>
      <c r="L199" s="34">
        <f>L190+L197</f>
        <v>0</v>
      </c>
      <c r="M199" s="129">
        <f>M197+M190</f>
        <v>0</v>
      </c>
      <c r="N199" s="129">
        <f>N197+N190</f>
        <v>0</v>
      </c>
      <c r="O199" s="129">
        <f>O197+O190</f>
        <v>0</v>
      </c>
    </row>
    <row r="200" spans="1:15" ht="12.75" x14ac:dyDescent="0.2">
      <c r="A200" s="124" t="str">
        <f t="shared" si="78"/>
        <v>Shpenzimet kapitale</v>
      </c>
      <c r="B200" s="941" t="str">
        <f t="shared" si="78"/>
        <v>230 / 231</v>
      </c>
      <c r="C200" s="942">
        <f t="shared" si="78"/>
        <v>0</v>
      </c>
      <c r="D200" s="943">
        <f t="shared" si="78"/>
        <v>0</v>
      </c>
      <c r="E200" s="37"/>
      <c r="F200" s="37"/>
      <c r="G200" s="37"/>
      <c r="H200" s="53"/>
    </row>
    <row r="201" spans="1:15" ht="12.75" x14ac:dyDescent="0.2">
      <c r="A201" s="124" t="str">
        <f t="shared" si="78"/>
        <v>Rezerva</v>
      </c>
      <c r="B201" s="941">
        <f t="shared" si="78"/>
        <v>609</v>
      </c>
      <c r="C201" s="942">
        <f t="shared" si="78"/>
        <v>0</v>
      </c>
      <c r="D201" s="943">
        <f t="shared" si="78"/>
        <v>0</v>
      </c>
      <c r="E201" s="129"/>
      <c r="F201" s="129"/>
      <c r="G201" s="129"/>
      <c r="H201" s="53"/>
    </row>
    <row r="202" spans="1:15" ht="12.75" x14ac:dyDescent="0.2">
      <c r="A202" s="124" t="str">
        <f t="shared" si="78"/>
        <v>Interesa per kredi direkte ose bono</v>
      </c>
      <c r="B202" s="941">
        <f t="shared" si="78"/>
        <v>650</v>
      </c>
      <c r="C202" s="942">
        <f t="shared" si="78"/>
        <v>0</v>
      </c>
      <c r="D202" s="943">
        <f t="shared" si="78"/>
        <v>0</v>
      </c>
      <c r="E202" s="129"/>
      <c r="F202" s="129"/>
      <c r="G202" s="129"/>
      <c r="H202" s="53"/>
    </row>
    <row r="203" spans="1:15" ht="12.75" x14ac:dyDescent="0.2">
      <c r="A203" s="124" t="str">
        <f t="shared" si="78"/>
        <v>Të tjera</v>
      </c>
      <c r="B203" s="941" t="str">
        <f t="shared" si="78"/>
        <v>69 / ?</v>
      </c>
      <c r="C203" s="942">
        <f t="shared" si="78"/>
        <v>0</v>
      </c>
      <c r="D203" s="943">
        <f t="shared" si="78"/>
        <v>0</v>
      </c>
      <c r="E203" s="129"/>
      <c r="F203" s="129"/>
      <c r="G203" s="129"/>
      <c r="H203" s="53"/>
      <c r="I203" s="947" t="str">
        <f t="shared" ref="I203:O204" si="80">I86</f>
        <v>SHUMA E KËRKUAR NETO</v>
      </c>
      <c r="J203" s="948">
        <f t="shared" si="80"/>
        <v>0</v>
      </c>
      <c r="K203" s="948">
        <f t="shared" si="80"/>
        <v>0</v>
      </c>
      <c r="L203" s="948">
        <f t="shared" si="80"/>
        <v>0</v>
      </c>
      <c r="M203" s="948">
        <f t="shared" si="80"/>
        <v>0</v>
      </c>
      <c r="N203" s="948">
        <f t="shared" si="80"/>
        <v>0</v>
      </c>
      <c r="O203" s="949">
        <f t="shared" si="80"/>
        <v>0</v>
      </c>
    </row>
    <row r="204" spans="1:15" ht="12.75" customHeight="1" x14ac:dyDescent="0.2">
      <c r="A204" s="306" t="str">
        <f t="shared" si="78"/>
        <v>KOSTO DIREKTE PËR PROJEKTET DHE SHPENZIMET KAPITALE</v>
      </c>
      <c r="B204" s="941">
        <f t="shared" si="78"/>
        <v>0</v>
      </c>
      <c r="C204" s="942">
        <f t="shared" si="78"/>
        <v>0</v>
      </c>
      <c r="D204" s="943">
        <f t="shared" si="78"/>
        <v>0</v>
      </c>
      <c r="E204" s="129">
        <f>SUM(E193:E203)</f>
        <v>0</v>
      </c>
      <c r="F204" s="129">
        <f t="shared" ref="F204:G204" si="81">SUM(F193:F203)</f>
        <v>0</v>
      </c>
      <c r="G204" s="129">
        <f t="shared" si="81"/>
        <v>0</v>
      </c>
      <c r="H204" s="53"/>
      <c r="I204" s="950">
        <f t="shared" si="80"/>
        <v>0</v>
      </c>
      <c r="J204" s="951">
        <f t="shared" si="80"/>
        <v>0</v>
      </c>
      <c r="K204" s="951">
        <f t="shared" si="80"/>
        <v>0</v>
      </c>
      <c r="L204" s="951">
        <f t="shared" si="80"/>
        <v>0</v>
      </c>
      <c r="M204" s="951">
        <f t="shared" si="80"/>
        <v>0</v>
      </c>
      <c r="N204" s="951">
        <f t="shared" si="80"/>
        <v>0</v>
      </c>
      <c r="O204" s="952">
        <f t="shared" si="80"/>
        <v>0</v>
      </c>
    </row>
    <row r="205" spans="1:15" ht="12.75" x14ac:dyDescent="0.2">
      <c r="A205" s="938" t="str">
        <f t="shared" si="78"/>
        <v>SHPENZIME KORRENTE</v>
      </c>
      <c r="B205" s="939">
        <f t="shared" si="78"/>
        <v>0</v>
      </c>
      <c r="C205" s="939">
        <f t="shared" si="78"/>
        <v>0</v>
      </c>
      <c r="D205" s="939">
        <f t="shared" si="78"/>
        <v>0</v>
      </c>
      <c r="E205" s="939">
        <f>E88</f>
        <v>0</v>
      </c>
      <c r="F205" s="939">
        <f>F88</f>
        <v>0</v>
      </c>
      <c r="G205" s="940">
        <f>G88</f>
        <v>0</v>
      </c>
      <c r="H205" s="53"/>
      <c r="I205" s="17" t="str">
        <f>I88</f>
        <v>SHUMA E KËRKUAR NETO</v>
      </c>
      <c r="J205" s="18">
        <f t="shared" ref="J205:O205" si="82">B189-J199</f>
        <v>0</v>
      </c>
      <c r="K205" s="18">
        <f t="shared" si="82"/>
        <v>0</v>
      </c>
      <c r="L205" s="18">
        <f t="shared" si="82"/>
        <v>0</v>
      </c>
      <c r="M205" s="18">
        <f t="shared" si="82"/>
        <v>0</v>
      </c>
      <c r="N205" s="18">
        <f t="shared" si="82"/>
        <v>0</v>
      </c>
      <c r="O205" s="18">
        <f t="shared" si="82"/>
        <v>0</v>
      </c>
    </row>
    <row r="206" spans="1:15" ht="12.75" x14ac:dyDescent="0.2">
      <c r="A206" s="124" t="str">
        <f t="shared" si="78"/>
        <v>Pagat</v>
      </c>
      <c r="B206" s="941">
        <f t="shared" si="78"/>
        <v>600</v>
      </c>
      <c r="C206" s="942">
        <f t="shared" si="78"/>
        <v>0</v>
      </c>
      <c r="D206" s="943">
        <f t="shared" si="78"/>
        <v>0</v>
      </c>
      <c r="E206" s="37"/>
      <c r="F206" s="37"/>
      <c r="G206" s="37"/>
      <c r="H206" s="53"/>
      <c r="I206" s="53"/>
      <c r="J206" s="53"/>
      <c r="K206" s="53"/>
      <c r="L206" s="14"/>
      <c r="M206" s="54"/>
    </row>
    <row r="207" spans="1:15" ht="12.75" x14ac:dyDescent="0.2">
      <c r="A207" s="124" t="str">
        <f t="shared" si="78"/>
        <v>Sigurimet Shoqërore</v>
      </c>
      <c r="B207" s="941">
        <f t="shared" si="78"/>
        <v>601</v>
      </c>
      <c r="C207" s="942">
        <f t="shared" si="78"/>
        <v>0</v>
      </c>
      <c r="D207" s="943">
        <f t="shared" si="78"/>
        <v>0</v>
      </c>
      <c r="E207" s="37"/>
      <c r="F207" s="37"/>
      <c r="G207" s="37"/>
      <c r="H207" s="53"/>
    </row>
    <row r="208" spans="1:15" ht="12.75" x14ac:dyDescent="0.2">
      <c r="A208" s="124" t="str">
        <f t="shared" si="78"/>
        <v>Mallra dhe shërbime</v>
      </c>
      <c r="B208" s="941">
        <f t="shared" si="78"/>
        <v>602</v>
      </c>
      <c r="C208" s="942">
        <f t="shared" si="78"/>
        <v>0</v>
      </c>
      <c r="D208" s="943">
        <f t="shared" si="78"/>
        <v>0</v>
      </c>
      <c r="E208" s="37"/>
      <c r="F208" s="37"/>
      <c r="G208" s="37"/>
      <c r="H208" s="53"/>
      <c r="I208" s="252" t="str">
        <f>I169</f>
        <v>Angazhimet</v>
      </c>
      <c r="J208" s="1002" t="str">
        <f>J169</f>
        <v>Vlera Totale për Aktivitet</v>
      </c>
      <c r="K208" s="1003"/>
      <c r="L208" s="1004"/>
      <c r="M208" s="129">
        <f>VLOOKUP($A184,'(C5) Angazhimet'!$A$8:$F$168,4,FALSE)</f>
        <v>0</v>
      </c>
      <c r="N208" s="129">
        <f>VLOOKUP($A184,'(C5) Angazhimet'!$A$8:$F$168,5,FALSE)</f>
        <v>0</v>
      </c>
      <c r="O208" s="129">
        <f>VLOOKUP($A184,'(C5) Angazhimet'!$A$8:$F$168,6,FALSE)</f>
        <v>0</v>
      </c>
    </row>
    <row r="209" spans="1:15" ht="12.75" x14ac:dyDescent="0.2">
      <c r="A209" s="124" t="str">
        <f t="shared" si="78"/>
        <v>Subvencione</v>
      </c>
      <c r="B209" s="941">
        <f t="shared" si="78"/>
        <v>603</v>
      </c>
      <c r="C209" s="942">
        <f t="shared" si="78"/>
        <v>0</v>
      </c>
      <c r="D209" s="943">
        <f t="shared" si="78"/>
        <v>0</v>
      </c>
      <c r="E209" s="37"/>
      <c r="F209" s="37"/>
      <c r="G209" s="37"/>
      <c r="H209" s="53"/>
      <c r="I209" s="318" t="str">
        <f>I170</f>
        <v>Qëllime</v>
      </c>
      <c r="J209" s="1002" t="str">
        <f>J170</f>
        <v>Shpenzimet kapitale</v>
      </c>
      <c r="K209" s="1003"/>
      <c r="L209" s="1004"/>
      <c r="M209" s="128"/>
      <c r="N209" s="128"/>
      <c r="O209" s="132"/>
    </row>
    <row r="210" spans="1:15" ht="12.75" x14ac:dyDescent="0.2">
      <c r="A210" s="124" t="str">
        <f t="shared" si="78"/>
        <v>Të tjera transferta korrente të brendshme</v>
      </c>
      <c r="B210" s="941">
        <f t="shared" si="78"/>
        <v>604</v>
      </c>
      <c r="C210" s="942">
        <f t="shared" si="78"/>
        <v>0</v>
      </c>
      <c r="D210" s="943">
        <f t="shared" si="78"/>
        <v>0</v>
      </c>
      <c r="E210" s="37"/>
      <c r="F210" s="37"/>
      <c r="G210" s="37"/>
      <c r="H210" s="53"/>
      <c r="I210" s="315"/>
      <c r="J210" s="1002" t="str">
        <f>J171</f>
        <v>Mallra dhe shërbime</v>
      </c>
      <c r="K210" s="1003"/>
      <c r="L210" s="1004"/>
      <c r="M210" s="128"/>
      <c r="N210" s="128"/>
      <c r="O210" s="132"/>
    </row>
    <row r="211" spans="1:15" ht="12.75" x14ac:dyDescent="0.2">
      <c r="A211" s="124" t="str">
        <f t="shared" si="78"/>
        <v>Transferta korrente të huaja</v>
      </c>
      <c r="B211" s="941">
        <f t="shared" si="78"/>
        <v>605</v>
      </c>
      <c r="C211" s="942">
        <f t="shared" si="78"/>
        <v>0</v>
      </c>
      <c r="D211" s="943">
        <f t="shared" si="78"/>
        <v>0</v>
      </c>
      <c r="E211" s="37"/>
      <c r="F211" s="37"/>
      <c r="G211" s="37"/>
      <c r="H211" s="53"/>
      <c r="I211" s="315"/>
      <c r="J211" s="1002" t="str">
        <f>J172</f>
        <v>Qëllime të mëtejshme</v>
      </c>
      <c r="K211" s="1003"/>
      <c r="L211" s="1004"/>
      <c r="M211" s="128"/>
      <c r="N211" s="128"/>
      <c r="O211" s="132"/>
    </row>
    <row r="212" spans="1:15" ht="12.75" x14ac:dyDescent="0.2">
      <c r="A212" s="124" t="str">
        <f t="shared" si="78"/>
        <v>Transferta për Buxhetet Familiare dhe Individët</v>
      </c>
      <c r="B212" s="941">
        <f t="shared" si="78"/>
        <v>606</v>
      </c>
      <c r="C212" s="942">
        <f t="shared" si="78"/>
        <v>0</v>
      </c>
      <c r="D212" s="943">
        <f t="shared" si="78"/>
        <v>0</v>
      </c>
      <c r="E212" s="37"/>
      <c r="F212" s="37"/>
      <c r="G212" s="37"/>
      <c r="H212" s="53"/>
      <c r="I212" s="315"/>
      <c r="J212" s="998"/>
      <c r="K212" s="998"/>
      <c r="L212" s="998"/>
      <c r="M212" s="344" t="str">
        <f>IF(SUM(M209:M211)=M208,"OK","STOP")</f>
        <v>OK</v>
      </c>
      <c r="N212" s="344" t="str">
        <f>IF(SUM(N209:N211)=N208,"OK","STOP")</f>
        <v>OK</v>
      </c>
      <c r="O212" s="344" t="str">
        <f>IF(SUM(O209:O211)=O208,"OK","STOP")</f>
        <v>OK</v>
      </c>
    </row>
    <row r="213" spans="1:15" ht="12.75" x14ac:dyDescent="0.2">
      <c r="A213" s="648" t="str">
        <f t="shared" si="78"/>
        <v>Shpenzimet kapitale</v>
      </c>
      <c r="B213" s="968" t="str">
        <f t="shared" si="78"/>
        <v>230 / 231</v>
      </c>
      <c r="C213" s="969">
        <f t="shared" si="78"/>
        <v>0</v>
      </c>
      <c r="D213" s="970">
        <f t="shared" si="78"/>
        <v>0</v>
      </c>
      <c r="E213" s="129"/>
      <c r="F213" s="129"/>
      <c r="G213" s="129"/>
      <c r="H213" s="53"/>
      <c r="I213" s="421" t="str">
        <f>I96</f>
        <v>Shpjegimet teknike</v>
      </c>
      <c r="J213" s="10"/>
      <c r="K213" s="10"/>
      <c r="L213" s="10"/>
      <c r="M213" s="10"/>
      <c r="N213" s="10"/>
      <c r="O213" s="10"/>
    </row>
    <row r="214" spans="1:15" ht="12.75" x14ac:dyDescent="0.2">
      <c r="A214" s="124" t="str">
        <f t="shared" si="78"/>
        <v>Rezerva</v>
      </c>
      <c r="B214" s="941">
        <f t="shared" si="78"/>
        <v>609</v>
      </c>
      <c r="C214" s="942">
        <f t="shared" si="78"/>
        <v>0</v>
      </c>
      <c r="D214" s="943">
        <f t="shared" si="78"/>
        <v>0</v>
      </c>
      <c r="E214" s="37"/>
      <c r="F214" s="37"/>
      <c r="G214" s="37"/>
      <c r="H214" s="53"/>
      <c r="I214" s="419">
        <f>M187</f>
        <v>2022</v>
      </c>
      <c r="J214" s="983"/>
      <c r="K214" s="984"/>
      <c r="L214" s="984"/>
      <c r="M214" s="984"/>
      <c r="N214" s="984"/>
      <c r="O214" s="985"/>
    </row>
    <row r="215" spans="1:15" ht="12.75" x14ac:dyDescent="0.2">
      <c r="A215" s="124" t="str">
        <f t="shared" si="78"/>
        <v>Interesa per kredi direkte ose bono</v>
      </c>
      <c r="B215" s="971">
        <f t="shared" si="78"/>
        <v>650</v>
      </c>
      <c r="C215" s="972">
        <f t="shared" si="78"/>
        <v>0</v>
      </c>
      <c r="D215" s="973">
        <f t="shared" si="78"/>
        <v>0</v>
      </c>
      <c r="E215" s="37"/>
      <c r="F215" s="37"/>
      <c r="G215" s="37"/>
      <c r="H215" s="53"/>
      <c r="I215" s="420"/>
      <c r="J215" s="986"/>
      <c r="K215" s="987"/>
      <c r="L215" s="987"/>
      <c r="M215" s="987"/>
      <c r="N215" s="987"/>
      <c r="O215" s="988"/>
    </row>
    <row r="216" spans="1:15" ht="12.75" x14ac:dyDescent="0.2">
      <c r="A216" s="252" t="str">
        <f>A99</f>
        <v>Të tjera</v>
      </c>
      <c r="B216" s="941" t="str">
        <f>B99</f>
        <v>69 / ?</v>
      </c>
      <c r="C216" s="942">
        <f>C99</f>
        <v>0</v>
      </c>
      <c r="D216" s="311" t="str">
        <f>IF(OR(E216&lt;0,F216&lt;0,G216&lt;0),"STOP","OK!")</f>
        <v>OK!</v>
      </c>
      <c r="E216" s="130">
        <f>-E204+E189-(SUM(E206:E215))</f>
        <v>0</v>
      </c>
      <c r="F216" s="308">
        <f t="shared" ref="F216:G216" si="83">-F204+F189-(SUM(F206:F215))</f>
        <v>0</v>
      </c>
      <c r="G216" s="308">
        <f t="shared" si="83"/>
        <v>0</v>
      </c>
      <c r="H216" s="53"/>
      <c r="I216" s="419">
        <f>N187</f>
        <v>2023</v>
      </c>
      <c r="J216" s="983"/>
      <c r="K216" s="984"/>
      <c r="L216" s="984"/>
      <c r="M216" s="984"/>
      <c r="N216" s="984"/>
      <c r="O216" s="985"/>
    </row>
    <row r="217" spans="1:15" ht="12.75" x14ac:dyDescent="0.2">
      <c r="A217" s="124" t="str">
        <f>A100</f>
        <v>SHPENZIME KORRENTE</v>
      </c>
      <c r="B217" s="974"/>
      <c r="C217" s="975"/>
      <c r="D217" s="976"/>
      <c r="E217" s="129">
        <f>SUM(E206:E216)</f>
        <v>0</v>
      </c>
      <c r="F217" s="129">
        <f t="shared" ref="F217:G217" si="84">SUM(F206:F216)</f>
        <v>0</v>
      </c>
      <c r="G217" s="129">
        <f t="shared" si="84"/>
        <v>0</v>
      </c>
      <c r="H217" s="53"/>
      <c r="I217" s="420"/>
      <c r="J217" s="989"/>
      <c r="K217" s="990"/>
      <c r="L217" s="990"/>
      <c r="M217" s="990"/>
      <c r="N217" s="990"/>
      <c r="O217" s="991"/>
    </row>
    <row r="218" spans="1:15" ht="12.75" x14ac:dyDescent="0.2">
      <c r="A218" s="125"/>
      <c r="B218" s="210"/>
      <c r="C218" s="126"/>
      <c r="D218" s="126"/>
      <c r="E218" s="10"/>
      <c r="F218" s="10"/>
      <c r="G218" s="133"/>
      <c r="H218" s="53"/>
      <c r="I218" s="419">
        <f>O187</f>
        <v>2024</v>
      </c>
      <c r="J218" s="983"/>
      <c r="K218" s="984"/>
      <c r="L218" s="984"/>
      <c r="M218" s="984"/>
      <c r="N218" s="984"/>
      <c r="O218" s="985"/>
    </row>
    <row r="219" spans="1:15" ht="12.75" x14ac:dyDescent="0.2">
      <c r="A219" s="137" t="str">
        <f>A102</f>
        <v>SHPENZIME TË PRITSHME</v>
      </c>
      <c r="B219" s="34">
        <f>B189</f>
        <v>0</v>
      </c>
      <c r="C219" s="34">
        <f t="shared" ref="C219:D219" si="85">C189</f>
        <v>0</v>
      </c>
      <c r="D219" s="34">
        <f t="shared" si="85"/>
        <v>0</v>
      </c>
      <c r="E219" s="129">
        <f>E204+E217</f>
        <v>0</v>
      </c>
      <c r="F219" s="129">
        <f>F204+F217</f>
        <v>0</v>
      </c>
      <c r="G219" s="129">
        <f t="shared" ref="G219" si="86">G204+G217</f>
        <v>0</v>
      </c>
      <c r="H219" s="53"/>
      <c r="I219" s="420"/>
      <c r="J219" s="989"/>
      <c r="K219" s="990"/>
      <c r="L219" s="990"/>
      <c r="M219" s="990"/>
      <c r="N219" s="990"/>
      <c r="O219" s="991"/>
    </row>
    <row r="222" spans="1:15" ht="17.25" hidden="1" customHeight="1" x14ac:dyDescent="0.2">
      <c r="A222" s="213"/>
      <c r="B222" s="937"/>
      <c r="C222" s="937"/>
      <c r="D222" s="937"/>
      <c r="E222" s="937"/>
      <c r="F222" s="937"/>
      <c r="G222" s="937"/>
      <c r="H222" s="937"/>
      <c r="I222" s="937"/>
      <c r="J222" s="937"/>
      <c r="K222" s="937"/>
      <c r="L222" s="937"/>
      <c r="M222" s="937"/>
      <c r="N222" s="937"/>
      <c r="O222" s="937"/>
    </row>
    <row r="223" spans="1:15" ht="17.25" hidden="1" customHeight="1" x14ac:dyDescent="0.2">
      <c r="A223" s="276"/>
      <c r="B223" s="937"/>
      <c r="C223" s="937"/>
      <c r="D223" s="937"/>
      <c r="E223" s="937"/>
      <c r="F223" s="937"/>
      <c r="G223" s="937"/>
      <c r="H223" s="937"/>
      <c r="I223" s="937"/>
      <c r="J223" s="937"/>
      <c r="K223" s="937"/>
      <c r="L223" s="937"/>
      <c r="M223" s="937"/>
      <c r="N223" s="937"/>
      <c r="O223" s="937"/>
    </row>
    <row r="224" spans="1:15" ht="21.75" hidden="1" customHeight="1" x14ac:dyDescent="0.2">
      <c r="A224" s="933"/>
      <c r="B224" s="934"/>
      <c r="C224" s="934"/>
      <c r="D224" s="934"/>
      <c r="E224" s="934"/>
      <c r="F224" s="934"/>
      <c r="G224" s="954"/>
      <c r="H224" s="131"/>
      <c r="I224" s="955"/>
      <c r="J224" s="934"/>
      <c r="K224" s="934"/>
      <c r="L224" s="934"/>
      <c r="M224" s="934"/>
      <c r="N224" s="934"/>
      <c r="O224" s="954"/>
    </row>
    <row r="225" spans="1:15" ht="18.75" hidden="1" customHeight="1" x14ac:dyDescent="0.2">
      <c r="A225" s="211"/>
      <c r="B225" s="417"/>
      <c r="C225" s="417"/>
      <c r="D225" s="417"/>
      <c r="E225" s="251"/>
      <c r="F225" s="251"/>
      <c r="G225" s="251"/>
      <c r="H225" s="212"/>
      <c r="I225" s="414"/>
      <c r="J225" s="417"/>
      <c r="K225" s="417"/>
      <c r="L225" s="417"/>
      <c r="M225" s="251"/>
      <c r="N225" s="251"/>
      <c r="O225" s="251"/>
    </row>
    <row r="226" spans="1:15" ht="12.75" hidden="1" x14ac:dyDescent="0.2">
      <c r="A226" s="434"/>
      <c r="B226" s="209"/>
      <c r="C226" s="422"/>
      <c r="D226" s="321"/>
      <c r="E226" s="8"/>
      <c r="F226" s="8"/>
      <c r="G226" s="435"/>
      <c r="H226" s="131"/>
      <c r="I226" s="423"/>
      <c r="J226" s="349"/>
      <c r="K226" s="349"/>
      <c r="L226" s="349"/>
      <c r="M226" s="349"/>
      <c r="N226" s="349"/>
      <c r="O226" s="350"/>
    </row>
    <row r="227" spans="1:15" ht="12.75" hidden="1" x14ac:dyDescent="0.2">
      <c r="A227" s="137"/>
      <c r="B227" s="34"/>
      <c r="C227" s="34"/>
      <c r="D227" s="34"/>
      <c r="E227" s="37"/>
      <c r="F227" s="37"/>
      <c r="G227" s="37"/>
      <c r="H227" s="131"/>
      <c r="I227" s="938"/>
      <c r="J227" s="939"/>
      <c r="K227" s="939"/>
      <c r="L227" s="939"/>
      <c r="M227" s="939"/>
      <c r="N227" s="939"/>
      <c r="O227" s="940"/>
    </row>
    <row r="228" spans="1:15" ht="12.75" hidden="1" x14ac:dyDescent="0.2">
      <c r="A228" s="125"/>
      <c r="B228" s="210"/>
      <c r="C228" s="126"/>
      <c r="D228" s="126"/>
      <c r="E228" s="10"/>
      <c r="F228" s="10"/>
      <c r="G228" s="133"/>
      <c r="H228" s="10"/>
      <c r="I228" s="137"/>
      <c r="J228" s="35"/>
      <c r="K228" s="35"/>
      <c r="L228" s="35"/>
      <c r="M228" s="37"/>
      <c r="N228" s="37"/>
      <c r="O228" s="37"/>
    </row>
    <row r="229" spans="1:15" ht="12.75" hidden="1" x14ac:dyDescent="0.2">
      <c r="A229" s="944"/>
      <c r="B229" s="945"/>
      <c r="C229" s="945"/>
      <c r="D229" s="945"/>
      <c r="E229" s="945"/>
      <c r="F229" s="945"/>
      <c r="G229" s="946"/>
      <c r="H229" s="10"/>
    </row>
    <row r="230" spans="1:15" ht="12.75" hidden="1" x14ac:dyDescent="0.2">
      <c r="A230" s="938"/>
      <c r="B230" s="939"/>
      <c r="C230" s="939"/>
      <c r="D230" s="939"/>
      <c r="E230" s="939"/>
      <c r="F230" s="939"/>
      <c r="G230" s="940"/>
      <c r="H230" s="31"/>
      <c r="I230" s="938"/>
      <c r="J230" s="939"/>
      <c r="K230" s="939"/>
      <c r="L230" s="939"/>
      <c r="M230" s="939"/>
      <c r="N230" s="939"/>
      <c r="O230" s="940"/>
    </row>
    <row r="231" spans="1:15" ht="12.75" hidden="1" x14ac:dyDescent="0.2">
      <c r="A231" s="124"/>
      <c r="B231" s="941"/>
      <c r="C231" s="942"/>
      <c r="D231" s="943"/>
      <c r="E231" s="37"/>
      <c r="F231" s="37"/>
      <c r="G231" s="37"/>
      <c r="H231" s="31"/>
      <c r="I231" s="390"/>
      <c r="J231" s="387"/>
      <c r="K231" s="389"/>
      <c r="L231" s="388"/>
      <c r="M231" s="128"/>
      <c r="N231" s="128"/>
      <c r="O231" s="132"/>
    </row>
    <row r="232" spans="1:15" ht="12.75" hidden="1" x14ac:dyDescent="0.2">
      <c r="A232" s="124"/>
      <c r="B232" s="941"/>
      <c r="C232" s="942"/>
      <c r="D232" s="943"/>
      <c r="E232" s="37"/>
      <c r="F232" s="37"/>
      <c r="G232" s="37"/>
      <c r="H232" s="31"/>
      <c r="I232" s="390"/>
      <c r="J232" s="387"/>
      <c r="K232" s="389"/>
      <c r="L232" s="388"/>
      <c r="M232" s="128"/>
      <c r="N232" s="128"/>
      <c r="O232" s="132"/>
    </row>
    <row r="233" spans="1:15" ht="12.75" hidden="1" x14ac:dyDescent="0.2">
      <c r="A233" s="124"/>
      <c r="B233" s="941"/>
      <c r="C233" s="942"/>
      <c r="D233" s="943"/>
      <c r="E233" s="37"/>
      <c r="F233" s="37"/>
      <c r="G233" s="37"/>
      <c r="H233" s="53"/>
      <c r="I233" s="390"/>
      <c r="J233" s="387"/>
      <c r="K233" s="389"/>
      <c r="L233" s="388"/>
      <c r="M233" s="302"/>
      <c r="N233" s="548"/>
      <c r="O233" s="550"/>
    </row>
    <row r="234" spans="1:15" ht="12.75" hidden="1" x14ac:dyDescent="0.2">
      <c r="A234" s="124"/>
      <c r="B234" s="941"/>
      <c r="C234" s="942"/>
      <c r="D234" s="943"/>
      <c r="E234" s="37"/>
      <c r="F234" s="37"/>
      <c r="G234" s="37"/>
      <c r="H234" s="8"/>
      <c r="I234" s="390"/>
      <c r="J234" s="387"/>
      <c r="K234" s="389"/>
      <c r="L234" s="388"/>
      <c r="M234" s="128"/>
      <c r="N234" s="128"/>
      <c r="O234" s="132"/>
    </row>
    <row r="235" spans="1:15" ht="12.75" hidden="1" x14ac:dyDescent="0.2">
      <c r="A235" s="124"/>
      <c r="B235" s="941"/>
      <c r="C235" s="942"/>
      <c r="D235" s="943"/>
      <c r="E235" s="37"/>
      <c r="F235" s="37"/>
      <c r="G235" s="37"/>
      <c r="H235" s="53"/>
      <c r="I235" s="390"/>
      <c r="J235" s="35"/>
      <c r="K235" s="35"/>
      <c r="L235" s="35"/>
      <c r="M235" s="129"/>
      <c r="N235" s="129"/>
      <c r="O235" s="129"/>
    </row>
    <row r="236" spans="1:15" ht="12.75" hidden="1" x14ac:dyDescent="0.2">
      <c r="A236" s="124"/>
      <c r="B236" s="941"/>
      <c r="C236" s="942"/>
      <c r="D236" s="943"/>
      <c r="E236" s="37"/>
      <c r="F236" s="37"/>
      <c r="G236" s="37"/>
      <c r="H236" s="53"/>
    </row>
    <row r="237" spans="1:15" ht="12.75" hidden="1" x14ac:dyDescent="0.2">
      <c r="A237" s="124"/>
      <c r="B237" s="941"/>
      <c r="C237" s="942"/>
      <c r="D237" s="943"/>
      <c r="E237" s="37"/>
      <c r="F237" s="37"/>
      <c r="G237" s="37"/>
      <c r="H237" s="53"/>
      <c r="I237" s="137"/>
      <c r="J237" s="34"/>
      <c r="K237" s="34"/>
      <c r="L237" s="34"/>
      <c r="M237" s="129"/>
      <c r="N237" s="129"/>
      <c r="O237" s="129"/>
    </row>
    <row r="238" spans="1:15" ht="12.75" hidden="1" x14ac:dyDescent="0.2">
      <c r="A238" s="124"/>
      <c r="B238" s="941"/>
      <c r="C238" s="942"/>
      <c r="D238" s="943"/>
      <c r="E238" s="37"/>
      <c r="F238" s="37"/>
      <c r="G238" s="37"/>
      <c r="H238" s="53"/>
    </row>
    <row r="239" spans="1:15" ht="12.75" hidden="1" x14ac:dyDescent="0.2">
      <c r="A239" s="124"/>
      <c r="B239" s="941"/>
      <c r="C239" s="942"/>
      <c r="D239" s="943"/>
      <c r="E239" s="37"/>
      <c r="F239" s="37"/>
      <c r="G239" s="37"/>
      <c r="H239" s="53"/>
    </row>
    <row r="240" spans="1:15" ht="12.75" hidden="1" x14ac:dyDescent="0.2">
      <c r="A240" s="124"/>
      <c r="B240" s="941"/>
      <c r="C240" s="942"/>
      <c r="D240" s="943"/>
      <c r="E240" s="37"/>
      <c r="F240" s="37"/>
      <c r="G240" s="37"/>
      <c r="H240" s="53"/>
    </row>
    <row r="241" spans="1:15" ht="12.75" hidden="1" x14ac:dyDescent="0.2">
      <c r="A241" s="124"/>
      <c r="B241" s="941"/>
      <c r="C241" s="942"/>
      <c r="D241" s="943"/>
      <c r="E241" s="37"/>
      <c r="F241" s="37"/>
      <c r="G241" s="37"/>
      <c r="H241" s="53"/>
      <c r="I241" s="947"/>
      <c r="J241" s="948"/>
      <c r="K241" s="948"/>
      <c r="L241" s="948"/>
      <c r="M241" s="948"/>
      <c r="N241" s="948"/>
      <c r="O241" s="949"/>
    </row>
    <row r="242" spans="1:15" ht="12.75" hidden="1" customHeight="1" x14ac:dyDescent="0.2">
      <c r="A242" s="306"/>
      <c r="B242" s="941"/>
      <c r="C242" s="942"/>
      <c r="D242" s="943"/>
      <c r="E242" s="129"/>
      <c r="F242" s="129"/>
      <c r="G242" s="129"/>
      <c r="H242" s="53"/>
      <c r="I242" s="950"/>
      <c r="J242" s="951"/>
      <c r="K242" s="951"/>
      <c r="L242" s="951"/>
      <c r="M242" s="951"/>
      <c r="N242" s="951"/>
      <c r="O242" s="952"/>
    </row>
    <row r="243" spans="1:15" ht="12.75" hidden="1" x14ac:dyDescent="0.2">
      <c r="A243" s="938"/>
      <c r="B243" s="939"/>
      <c r="C243" s="939"/>
      <c r="D243" s="939"/>
      <c r="E243" s="939"/>
      <c r="F243" s="939"/>
      <c r="G243" s="940"/>
      <c r="H243" s="53"/>
      <c r="I243" s="17"/>
      <c r="J243" s="18"/>
      <c r="K243" s="18"/>
      <c r="L243" s="18"/>
      <c r="M243" s="18"/>
      <c r="N243" s="18"/>
      <c r="O243" s="18"/>
    </row>
    <row r="244" spans="1:15" ht="12.75" hidden="1" x14ac:dyDescent="0.2">
      <c r="A244" s="124"/>
      <c r="B244" s="941"/>
      <c r="C244" s="942"/>
      <c r="D244" s="943"/>
      <c r="E244" s="37"/>
      <c r="F244" s="37"/>
      <c r="G244" s="37"/>
      <c r="H244" s="53"/>
      <c r="I244" s="53"/>
      <c r="J244" s="53"/>
      <c r="K244" s="53"/>
      <c r="L244" s="14"/>
      <c r="M244" s="54"/>
    </row>
    <row r="245" spans="1:15" ht="12.75" hidden="1" x14ac:dyDescent="0.2">
      <c r="A245" s="124"/>
      <c r="B245" s="941"/>
      <c r="C245" s="942"/>
      <c r="D245" s="943"/>
      <c r="E245" s="37"/>
      <c r="F245" s="37"/>
      <c r="G245" s="37"/>
      <c r="H245" s="53"/>
    </row>
    <row r="246" spans="1:15" ht="12.75" hidden="1" x14ac:dyDescent="0.2">
      <c r="A246" s="124"/>
      <c r="B246" s="941"/>
      <c r="C246" s="942"/>
      <c r="D246" s="943"/>
      <c r="E246" s="37"/>
      <c r="F246" s="37"/>
      <c r="G246" s="37"/>
      <c r="H246" s="53"/>
      <c r="I246" s="252"/>
      <c r="J246" s="1002"/>
      <c r="K246" s="1003"/>
      <c r="L246" s="1004"/>
      <c r="M246" s="129"/>
      <c r="N246" s="129"/>
      <c r="O246" s="129"/>
    </row>
    <row r="247" spans="1:15" ht="12.75" hidden="1" x14ac:dyDescent="0.2">
      <c r="A247" s="124"/>
      <c r="B247" s="941"/>
      <c r="C247" s="942"/>
      <c r="D247" s="943"/>
      <c r="E247" s="37"/>
      <c r="F247" s="37"/>
      <c r="G247" s="37"/>
      <c r="H247" s="53"/>
      <c r="I247" s="318"/>
      <c r="J247" s="1002"/>
      <c r="K247" s="1003"/>
      <c r="L247" s="1004"/>
      <c r="M247" s="128"/>
      <c r="N247" s="128"/>
      <c r="O247" s="132"/>
    </row>
    <row r="248" spans="1:15" ht="12.75" hidden="1" x14ac:dyDescent="0.2">
      <c r="A248" s="124"/>
      <c r="B248" s="941"/>
      <c r="C248" s="942"/>
      <c r="D248" s="943"/>
      <c r="E248" s="37"/>
      <c r="F248" s="37"/>
      <c r="G248" s="37"/>
      <c r="H248" s="53"/>
      <c r="I248" s="315"/>
      <c r="J248" s="1002"/>
      <c r="K248" s="1003"/>
      <c r="L248" s="1004"/>
      <c r="M248" s="128"/>
      <c r="N248" s="128"/>
      <c r="O248" s="132"/>
    </row>
    <row r="249" spans="1:15" ht="12.75" hidden="1" x14ac:dyDescent="0.2">
      <c r="A249" s="124"/>
      <c r="B249" s="941"/>
      <c r="C249" s="942"/>
      <c r="D249" s="943"/>
      <c r="E249" s="37"/>
      <c r="F249" s="37"/>
      <c r="G249" s="37"/>
      <c r="H249" s="53"/>
      <c r="I249" s="315"/>
      <c r="J249" s="1002"/>
      <c r="K249" s="1003"/>
      <c r="L249" s="1004"/>
      <c r="M249" s="128"/>
      <c r="N249" s="128"/>
      <c r="O249" s="132"/>
    </row>
    <row r="250" spans="1:15" ht="12.75" hidden="1" x14ac:dyDescent="0.2">
      <c r="A250" s="124"/>
      <c r="B250" s="941"/>
      <c r="C250" s="942"/>
      <c r="D250" s="943"/>
      <c r="E250" s="37"/>
      <c r="F250" s="37"/>
      <c r="G250" s="37"/>
      <c r="H250" s="53"/>
      <c r="I250" s="315"/>
      <c r="J250" s="998"/>
      <c r="K250" s="998"/>
      <c r="L250" s="998"/>
      <c r="M250" s="344" t="str">
        <f>IF(SUM(M247:M249)=M246,"OK","STOP")</f>
        <v>OK</v>
      </c>
      <c r="N250" s="344" t="str">
        <f>IF(SUM(N247:N249)=N246,"OK","STOP")</f>
        <v>OK</v>
      </c>
      <c r="O250" s="344" t="str">
        <f>IF(SUM(O247:O249)=O246,"OK","STOP")</f>
        <v>OK</v>
      </c>
    </row>
    <row r="251" spans="1:15" ht="12.75" hidden="1" x14ac:dyDescent="0.2">
      <c r="A251" s="124"/>
      <c r="B251" s="941"/>
      <c r="C251" s="942"/>
      <c r="D251" s="943"/>
      <c r="E251" s="129"/>
      <c r="F251" s="129"/>
      <c r="G251" s="129"/>
      <c r="H251" s="53"/>
      <c r="I251" s="421" t="str">
        <f>I213</f>
        <v>Shpjegimet teknike</v>
      </c>
      <c r="J251" s="10"/>
      <c r="K251" s="10"/>
      <c r="L251" s="10"/>
      <c r="M251" s="10"/>
      <c r="N251" s="10"/>
      <c r="O251" s="10"/>
    </row>
    <row r="252" spans="1:15" ht="12.75" hidden="1" x14ac:dyDescent="0.2">
      <c r="A252" s="124"/>
      <c r="B252" s="941"/>
      <c r="C252" s="942"/>
      <c r="D252" s="943"/>
      <c r="E252" s="37"/>
      <c r="F252" s="37"/>
      <c r="G252" s="37"/>
      <c r="H252" s="53"/>
      <c r="I252" s="419">
        <f>M225</f>
        <v>0</v>
      </c>
      <c r="J252" s="983"/>
      <c r="K252" s="984"/>
      <c r="L252" s="984"/>
      <c r="M252" s="984"/>
      <c r="N252" s="984"/>
      <c r="O252" s="985"/>
    </row>
    <row r="253" spans="1:15" ht="12.75" hidden="1" x14ac:dyDescent="0.2">
      <c r="A253" s="124"/>
      <c r="B253" s="971"/>
      <c r="C253" s="972"/>
      <c r="D253" s="973"/>
      <c r="E253" s="37"/>
      <c r="F253" s="37"/>
      <c r="G253" s="37"/>
      <c r="H253" s="53"/>
      <c r="I253" s="420"/>
      <c r="J253" s="986"/>
      <c r="K253" s="987"/>
      <c r="L253" s="987"/>
      <c r="M253" s="987"/>
      <c r="N253" s="987"/>
      <c r="O253" s="988"/>
    </row>
    <row r="254" spans="1:15" ht="12.75" hidden="1" x14ac:dyDescent="0.2">
      <c r="A254" s="252"/>
      <c r="B254" s="941"/>
      <c r="C254" s="942"/>
      <c r="D254" s="311"/>
      <c r="E254" s="308"/>
      <c r="F254" s="308"/>
      <c r="G254" s="308"/>
      <c r="H254" s="53"/>
      <c r="I254" s="419">
        <f>N225</f>
        <v>0</v>
      </c>
      <c r="J254" s="983"/>
      <c r="K254" s="984"/>
      <c r="L254" s="984"/>
      <c r="M254" s="984"/>
      <c r="N254" s="984"/>
      <c r="O254" s="985"/>
    </row>
    <row r="255" spans="1:15" ht="12.75" hidden="1" x14ac:dyDescent="0.2">
      <c r="A255" s="124"/>
      <c r="B255" s="974"/>
      <c r="C255" s="975"/>
      <c r="D255" s="976"/>
      <c r="E255" s="129"/>
      <c r="F255" s="129"/>
      <c r="G255" s="129"/>
      <c r="H255" s="53"/>
      <c r="I255" s="420"/>
      <c r="J255" s="989"/>
      <c r="K255" s="990"/>
      <c r="L255" s="990"/>
      <c r="M255" s="990"/>
      <c r="N255" s="990"/>
      <c r="O255" s="991"/>
    </row>
    <row r="256" spans="1:15" ht="12.75" hidden="1" x14ac:dyDescent="0.2">
      <c r="A256" s="125"/>
      <c r="B256" s="210"/>
      <c r="C256" s="126"/>
      <c r="D256" s="126"/>
      <c r="E256" s="10"/>
      <c r="F256" s="10"/>
      <c r="G256" s="133"/>
      <c r="H256" s="53"/>
      <c r="I256" s="419">
        <f>O225</f>
        <v>0</v>
      </c>
      <c r="J256" s="983"/>
      <c r="K256" s="984"/>
      <c r="L256" s="984"/>
      <c r="M256" s="984"/>
      <c r="N256" s="984"/>
      <c r="O256" s="985"/>
    </row>
    <row r="257" spans="1:15" ht="12.75" hidden="1" x14ac:dyDescent="0.2">
      <c r="A257" s="137"/>
      <c r="B257" s="34"/>
      <c r="C257" s="34"/>
      <c r="D257" s="34"/>
      <c r="E257" s="129"/>
      <c r="F257" s="129"/>
      <c r="G257" s="129"/>
      <c r="H257" s="53"/>
      <c r="I257" s="420"/>
      <c r="J257" s="989"/>
      <c r="K257" s="990"/>
      <c r="L257" s="990"/>
      <c r="M257" s="990"/>
      <c r="N257" s="990"/>
      <c r="O257" s="991"/>
    </row>
    <row r="258" spans="1:15" ht="17.25" hidden="1" customHeight="1" x14ac:dyDescent="0.2"/>
    <row r="259" spans="1:15" ht="17.25" hidden="1" customHeight="1" x14ac:dyDescent="0.2"/>
    <row r="260" spans="1:15" ht="17.25" hidden="1" customHeight="1" x14ac:dyDescent="0.2">
      <c r="A260" s="213"/>
      <c r="B260" s="937"/>
      <c r="C260" s="937"/>
      <c r="D260" s="937"/>
      <c r="E260" s="937"/>
      <c r="F260" s="937"/>
      <c r="G260" s="937"/>
      <c r="H260" s="937"/>
      <c r="I260" s="937"/>
      <c r="J260" s="937"/>
      <c r="K260" s="937"/>
      <c r="L260" s="937"/>
      <c r="M260" s="937"/>
      <c r="N260" s="937"/>
      <c r="O260" s="937"/>
    </row>
    <row r="261" spans="1:15" ht="17.25" hidden="1" customHeight="1" x14ac:dyDescent="0.2">
      <c r="A261" s="276"/>
      <c r="B261" s="937"/>
      <c r="C261" s="937"/>
      <c r="D261" s="937"/>
      <c r="E261" s="937"/>
      <c r="F261" s="937"/>
      <c r="G261" s="937"/>
      <c r="H261" s="937"/>
      <c r="I261" s="937"/>
      <c r="J261" s="937"/>
      <c r="K261" s="937"/>
      <c r="L261" s="937"/>
      <c r="M261" s="937"/>
      <c r="N261" s="937"/>
      <c r="O261" s="937"/>
    </row>
    <row r="262" spans="1:15" ht="22.5" hidden="1" customHeight="1" x14ac:dyDescent="0.2">
      <c r="A262" s="933"/>
      <c r="B262" s="934"/>
      <c r="C262" s="934"/>
      <c r="D262" s="934"/>
      <c r="E262" s="934"/>
      <c r="F262" s="934"/>
      <c r="G262" s="954"/>
      <c r="H262" s="131"/>
      <c r="I262" s="955"/>
      <c r="J262" s="934"/>
      <c r="K262" s="934"/>
      <c r="L262" s="934"/>
      <c r="M262" s="934"/>
      <c r="N262" s="934"/>
      <c r="O262" s="954"/>
    </row>
    <row r="263" spans="1:15" ht="20.25" hidden="1" customHeight="1" x14ac:dyDescent="0.2">
      <c r="A263" s="211"/>
      <c r="B263" s="249"/>
      <c r="C263" s="249"/>
      <c r="D263" s="249"/>
      <c r="E263" s="250"/>
      <c r="F263" s="250"/>
      <c r="G263" s="250"/>
      <c r="H263" s="212"/>
      <c r="I263" s="307"/>
      <c r="J263" s="249"/>
      <c r="K263" s="249"/>
      <c r="L263" s="249"/>
      <c r="M263" s="250"/>
      <c r="N263" s="250"/>
      <c r="O263" s="250"/>
    </row>
    <row r="264" spans="1:15" ht="12.75" hidden="1" x14ac:dyDescent="0.2">
      <c r="A264" s="125"/>
      <c r="B264" s="210"/>
      <c r="C264" s="126"/>
      <c r="D264" s="126"/>
      <c r="E264" s="10"/>
      <c r="F264" s="10"/>
      <c r="G264" s="133"/>
      <c r="H264" s="131"/>
    </row>
    <row r="265" spans="1:15" ht="12.75" hidden="1" x14ac:dyDescent="0.2">
      <c r="A265" s="137"/>
      <c r="B265" s="34"/>
      <c r="C265" s="34"/>
      <c r="D265" s="34"/>
      <c r="E265" s="37"/>
      <c r="F265" s="37"/>
      <c r="G265" s="37"/>
      <c r="H265" s="131"/>
      <c r="I265" s="938"/>
      <c r="J265" s="939"/>
      <c r="K265" s="939"/>
      <c r="L265" s="939"/>
      <c r="M265" s="939"/>
      <c r="N265" s="939"/>
      <c r="O265" s="940"/>
    </row>
    <row r="266" spans="1:15" ht="12.75" hidden="1" x14ac:dyDescent="0.2">
      <c r="A266" s="125"/>
      <c r="B266" s="210"/>
      <c r="C266" s="126"/>
      <c r="D266" s="126"/>
      <c r="E266" s="10"/>
      <c r="F266" s="10"/>
      <c r="G266" s="133"/>
      <c r="H266" s="10"/>
      <c r="I266" s="137"/>
      <c r="J266" s="35"/>
      <c r="K266" s="35"/>
      <c r="L266" s="35"/>
      <c r="M266" s="37"/>
      <c r="N266" s="37"/>
      <c r="O266" s="37"/>
    </row>
    <row r="267" spans="1:15" ht="12.75" hidden="1" x14ac:dyDescent="0.2">
      <c r="A267" s="1005"/>
      <c r="B267" s="1006"/>
      <c r="C267" s="1006"/>
      <c r="D267" s="1006"/>
      <c r="E267" s="1006"/>
      <c r="F267" s="1006"/>
      <c r="G267" s="1007"/>
      <c r="H267" s="10"/>
    </row>
    <row r="268" spans="1:15" ht="12.75" hidden="1" x14ac:dyDescent="0.2">
      <c r="A268" s="938"/>
      <c r="B268" s="939"/>
      <c r="C268" s="939"/>
      <c r="D268" s="939"/>
      <c r="E268" s="939"/>
      <c r="F268" s="939"/>
      <c r="G268" s="940"/>
      <c r="H268" s="31"/>
      <c r="I268" s="384"/>
      <c r="J268" s="385"/>
      <c r="K268" s="385"/>
      <c r="L268" s="385"/>
      <c r="M268" s="385"/>
      <c r="N268" s="385"/>
      <c r="O268" s="386"/>
    </row>
    <row r="269" spans="1:15" ht="12.75" hidden="1" x14ac:dyDescent="0.2">
      <c r="A269" s="124"/>
      <c r="B269" s="941"/>
      <c r="C269" s="942"/>
      <c r="D269" s="943"/>
      <c r="E269" s="37"/>
      <c r="F269" s="37"/>
      <c r="G269" s="37"/>
      <c r="H269" s="31"/>
      <c r="I269" s="390"/>
      <c r="J269" s="387"/>
      <c r="K269" s="389"/>
      <c r="L269" s="388"/>
      <c r="M269" s="128"/>
      <c r="N269" s="128"/>
      <c r="O269" s="132"/>
    </row>
    <row r="270" spans="1:15" ht="12.75" hidden="1" x14ac:dyDescent="0.2">
      <c r="A270" s="124"/>
      <c r="B270" s="941"/>
      <c r="C270" s="942"/>
      <c r="D270" s="943"/>
      <c r="E270" s="37"/>
      <c r="F270" s="37"/>
      <c r="G270" s="37"/>
      <c r="H270" s="31"/>
      <c r="I270" s="390"/>
      <c r="J270" s="387"/>
      <c r="K270" s="389"/>
      <c r="L270" s="388"/>
      <c r="M270" s="128"/>
      <c r="N270" s="128"/>
      <c r="O270" s="132"/>
    </row>
    <row r="271" spans="1:15" ht="12.75" hidden="1" x14ac:dyDescent="0.2">
      <c r="A271" s="124"/>
      <c r="B271" s="941"/>
      <c r="C271" s="942"/>
      <c r="D271" s="943"/>
      <c r="E271" s="37"/>
      <c r="F271" s="37"/>
      <c r="G271" s="37"/>
      <c r="H271" s="53"/>
      <c r="I271" s="390"/>
      <c r="J271" s="387"/>
      <c r="K271" s="389"/>
      <c r="L271" s="388"/>
      <c r="M271" s="302"/>
      <c r="N271" s="548"/>
      <c r="O271" s="548"/>
    </row>
    <row r="272" spans="1:15" ht="12.75" hidden="1" x14ac:dyDescent="0.2">
      <c r="A272" s="124"/>
      <c r="B272" s="941"/>
      <c r="C272" s="942"/>
      <c r="D272" s="943"/>
      <c r="E272" s="37"/>
      <c r="F272" s="37"/>
      <c r="G272" s="37"/>
      <c r="H272" s="8"/>
      <c r="I272" s="390"/>
      <c r="J272" s="387"/>
      <c r="K272" s="389"/>
      <c r="L272" s="388"/>
      <c r="M272" s="128"/>
      <c r="N272" s="128"/>
      <c r="O272" s="132"/>
    </row>
    <row r="273" spans="1:15" ht="12.75" hidden="1" x14ac:dyDescent="0.2">
      <c r="A273" s="124"/>
      <c r="B273" s="941"/>
      <c r="C273" s="942"/>
      <c r="D273" s="943"/>
      <c r="E273" s="37"/>
      <c r="F273" s="37"/>
      <c r="G273" s="37"/>
      <c r="H273" s="53"/>
      <c r="I273" s="390"/>
      <c r="J273" s="35"/>
      <c r="K273" s="35"/>
      <c r="L273" s="35"/>
      <c r="M273" s="129"/>
      <c r="N273" s="129"/>
      <c r="O273" s="129"/>
    </row>
    <row r="274" spans="1:15" ht="12.75" hidden="1" x14ac:dyDescent="0.2">
      <c r="A274" s="124"/>
      <c r="B274" s="941"/>
      <c r="C274" s="942"/>
      <c r="D274" s="943"/>
      <c r="E274" s="37"/>
      <c r="F274" s="37"/>
      <c r="G274" s="37"/>
      <c r="H274" s="53"/>
    </row>
    <row r="275" spans="1:15" ht="12.75" hidden="1" x14ac:dyDescent="0.2">
      <c r="A275" s="124"/>
      <c r="B275" s="941"/>
      <c r="C275" s="942"/>
      <c r="D275" s="943"/>
      <c r="E275" s="37"/>
      <c r="F275" s="37"/>
      <c r="G275" s="37"/>
      <c r="H275" s="53"/>
      <c r="I275" s="137"/>
      <c r="J275" s="34"/>
      <c r="K275" s="34"/>
      <c r="L275" s="34"/>
      <c r="M275" s="129"/>
      <c r="N275" s="129"/>
      <c r="O275" s="129"/>
    </row>
    <row r="276" spans="1:15" ht="12.75" hidden="1" x14ac:dyDescent="0.2">
      <c r="A276" s="124"/>
      <c r="B276" s="941"/>
      <c r="C276" s="942"/>
      <c r="D276" s="943"/>
      <c r="E276" s="37"/>
      <c r="F276" s="37"/>
      <c r="G276" s="37"/>
      <c r="H276" s="53"/>
    </row>
    <row r="277" spans="1:15" ht="12.75" hidden="1" x14ac:dyDescent="0.2">
      <c r="A277" s="124"/>
      <c r="B277" s="941"/>
      <c r="C277" s="942"/>
      <c r="D277" s="943"/>
      <c r="E277" s="37"/>
      <c r="F277" s="37"/>
      <c r="G277" s="37"/>
      <c r="H277" s="53"/>
    </row>
    <row r="278" spans="1:15" ht="12.75" hidden="1" x14ac:dyDescent="0.2">
      <c r="A278" s="124"/>
      <c r="B278" s="941"/>
      <c r="C278" s="942"/>
      <c r="D278" s="943"/>
      <c r="E278" s="37"/>
      <c r="F278" s="37"/>
      <c r="G278" s="37"/>
      <c r="H278" s="53"/>
    </row>
    <row r="279" spans="1:15" ht="12.75" hidden="1" x14ac:dyDescent="0.2">
      <c r="A279" s="124"/>
      <c r="B279" s="941"/>
      <c r="C279" s="942"/>
      <c r="D279" s="943"/>
      <c r="E279" s="37"/>
      <c r="F279" s="37"/>
      <c r="G279" s="37"/>
      <c r="H279" s="53"/>
      <c r="I279" s="947"/>
      <c r="J279" s="948"/>
      <c r="K279" s="948"/>
      <c r="L279" s="948"/>
      <c r="M279" s="948"/>
      <c r="N279" s="948"/>
      <c r="O279" s="949"/>
    </row>
    <row r="280" spans="1:15" ht="12.75" hidden="1" customHeight="1" x14ac:dyDescent="0.2">
      <c r="A280" s="306"/>
      <c r="B280" s="941"/>
      <c r="C280" s="942"/>
      <c r="D280" s="943"/>
      <c r="E280" s="129"/>
      <c r="F280" s="129"/>
      <c r="G280" s="129"/>
      <c r="H280" s="53"/>
      <c r="I280" s="950"/>
      <c r="J280" s="951"/>
      <c r="K280" s="951"/>
      <c r="L280" s="951"/>
      <c r="M280" s="951"/>
      <c r="N280" s="951"/>
      <c r="O280" s="952"/>
    </row>
    <row r="281" spans="1:15" ht="12.75" hidden="1" x14ac:dyDescent="0.2">
      <c r="A281" s="938"/>
      <c r="B281" s="939"/>
      <c r="C281" s="939"/>
      <c r="D281" s="939"/>
      <c r="E281" s="939"/>
      <c r="F281" s="939"/>
      <c r="G281" s="940"/>
      <c r="H281" s="53"/>
      <c r="I281" s="17"/>
      <c r="J281" s="18"/>
      <c r="K281" s="18"/>
      <c r="L281" s="18"/>
      <c r="M281" s="18"/>
      <c r="N281" s="18"/>
      <c r="O281" s="18"/>
    </row>
    <row r="282" spans="1:15" ht="12.75" hidden="1" x14ac:dyDescent="0.2">
      <c r="A282" s="124"/>
      <c r="B282" s="941"/>
      <c r="C282" s="942"/>
      <c r="D282" s="943"/>
      <c r="E282" s="37"/>
      <c r="F282" s="37"/>
      <c r="G282" s="37"/>
      <c r="H282" s="53"/>
      <c r="I282" s="53"/>
      <c r="J282" s="53"/>
      <c r="K282" s="53"/>
      <c r="L282" s="14"/>
      <c r="M282" s="54"/>
    </row>
    <row r="283" spans="1:15" ht="12.75" hidden="1" x14ac:dyDescent="0.2">
      <c r="A283" s="124"/>
      <c r="B283" s="941"/>
      <c r="C283" s="942"/>
      <c r="D283" s="943"/>
      <c r="E283" s="37"/>
      <c r="F283" s="37"/>
      <c r="G283" s="37"/>
      <c r="H283" s="53"/>
    </row>
    <row r="284" spans="1:15" ht="12.75" hidden="1" x14ac:dyDescent="0.2">
      <c r="A284" s="124"/>
      <c r="B284" s="941"/>
      <c r="C284" s="942"/>
      <c r="D284" s="943"/>
      <c r="E284" s="37"/>
      <c r="F284" s="37"/>
      <c r="G284" s="37"/>
      <c r="H284" s="53"/>
      <c r="I284" s="252"/>
      <c r="J284" s="1009"/>
      <c r="K284" s="1010"/>
      <c r="L284" s="1011"/>
      <c r="M284" s="129"/>
      <c r="N284" s="129"/>
      <c r="O284" s="129"/>
    </row>
    <row r="285" spans="1:15" ht="12.75" hidden="1" x14ac:dyDescent="0.2">
      <c r="A285" s="124"/>
      <c r="B285" s="941"/>
      <c r="C285" s="942"/>
      <c r="D285" s="943"/>
      <c r="E285" s="37"/>
      <c r="F285" s="37"/>
      <c r="G285" s="37"/>
      <c r="H285" s="53"/>
      <c r="I285" s="318"/>
      <c r="J285" s="1009"/>
      <c r="K285" s="1010"/>
      <c r="L285" s="1011"/>
      <c r="M285" s="128"/>
      <c r="N285" s="128"/>
      <c r="O285" s="132"/>
    </row>
    <row r="286" spans="1:15" ht="12.75" hidden="1" x14ac:dyDescent="0.2">
      <c r="A286" s="124"/>
      <c r="B286" s="941"/>
      <c r="C286" s="942"/>
      <c r="D286" s="943"/>
      <c r="E286" s="37"/>
      <c r="F286" s="37"/>
      <c r="G286" s="37"/>
      <c r="H286" s="53"/>
      <c r="I286" s="315"/>
      <c r="J286" s="1009"/>
      <c r="K286" s="1010"/>
      <c r="L286" s="1011"/>
      <c r="M286" s="128"/>
      <c r="N286" s="128"/>
      <c r="O286" s="132"/>
    </row>
    <row r="287" spans="1:15" ht="12.75" hidden="1" x14ac:dyDescent="0.2">
      <c r="A287" s="124"/>
      <c r="B287" s="941"/>
      <c r="C287" s="942"/>
      <c r="D287" s="943"/>
      <c r="E287" s="37"/>
      <c r="F287" s="37"/>
      <c r="G287" s="37"/>
      <c r="H287" s="53"/>
      <c r="I287" s="315"/>
      <c r="J287" s="1009"/>
      <c r="K287" s="1010"/>
      <c r="L287" s="1011"/>
      <c r="M287" s="128"/>
      <c r="N287" s="128"/>
      <c r="O287" s="132"/>
    </row>
    <row r="288" spans="1:15" ht="12.75" hidden="1" x14ac:dyDescent="0.2">
      <c r="A288" s="124"/>
      <c r="B288" s="941"/>
      <c r="C288" s="942"/>
      <c r="D288" s="943"/>
      <c r="E288" s="37"/>
      <c r="F288" s="37"/>
      <c r="G288" s="37"/>
      <c r="H288" s="53"/>
      <c r="I288" s="315"/>
      <c r="J288" s="998"/>
      <c r="K288" s="998"/>
      <c r="L288" s="998"/>
      <c r="M288" s="344" t="str">
        <f>IF(SUM(M285:M287)=M284,"OK","STOP")</f>
        <v>OK</v>
      </c>
      <c r="N288" s="344" t="str">
        <f>IF(SUM(N285:N287)=N284,"OK","STOP")</f>
        <v>OK</v>
      </c>
      <c r="O288" s="344" t="str">
        <f>IF(SUM(O285:O287)=O284,"OK","STOP")</f>
        <v>OK</v>
      </c>
    </row>
    <row r="289" spans="1:15" ht="12.75" hidden="1" x14ac:dyDescent="0.2">
      <c r="A289" s="124"/>
      <c r="B289" s="941"/>
      <c r="C289" s="942"/>
      <c r="D289" s="943"/>
      <c r="E289" s="129"/>
      <c r="F289" s="129"/>
      <c r="G289" s="129"/>
      <c r="H289" s="53"/>
      <c r="I289" s="421" t="str">
        <f>I251</f>
        <v>Shpjegimet teknike</v>
      </c>
      <c r="J289" s="10"/>
      <c r="K289" s="10"/>
      <c r="L289" s="10"/>
      <c r="M289" s="10"/>
      <c r="N289" s="10"/>
      <c r="O289" s="10"/>
    </row>
    <row r="290" spans="1:15" ht="12.75" hidden="1" x14ac:dyDescent="0.2">
      <c r="A290" s="124"/>
      <c r="B290" s="941"/>
      <c r="C290" s="942"/>
      <c r="D290" s="943"/>
      <c r="E290" s="37"/>
      <c r="F290" s="37"/>
      <c r="G290" s="37"/>
      <c r="H290" s="53"/>
      <c r="I290" s="419">
        <f>M263</f>
        <v>0</v>
      </c>
      <c r="J290" s="983"/>
      <c r="K290" s="984"/>
      <c r="L290" s="984"/>
      <c r="M290" s="984"/>
      <c r="N290" s="984"/>
      <c r="O290" s="985"/>
    </row>
    <row r="291" spans="1:15" ht="12.75" hidden="1" x14ac:dyDescent="0.2">
      <c r="A291" s="124"/>
      <c r="B291" s="971"/>
      <c r="C291" s="972"/>
      <c r="D291" s="973"/>
      <c r="E291" s="37"/>
      <c r="F291" s="37"/>
      <c r="G291" s="37"/>
      <c r="H291" s="53"/>
      <c r="I291" s="420"/>
      <c r="J291" s="986"/>
      <c r="K291" s="987"/>
      <c r="L291" s="987"/>
      <c r="M291" s="987"/>
      <c r="N291" s="987"/>
      <c r="O291" s="988"/>
    </row>
    <row r="292" spans="1:15" ht="12.75" hidden="1" x14ac:dyDescent="0.2">
      <c r="A292" s="252"/>
      <c r="B292" s="941"/>
      <c r="C292" s="942"/>
      <c r="D292" s="311"/>
      <c r="E292" s="308"/>
      <c r="F292" s="308"/>
      <c r="G292" s="308"/>
      <c r="H292" s="53"/>
      <c r="I292" s="419">
        <f>N263</f>
        <v>0</v>
      </c>
      <c r="J292" s="983"/>
      <c r="K292" s="984"/>
      <c r="L292" s="984"/>
      <c r="M292" s="984"/>
      <c r="N292" s="984"/>
      <c r="O292" s="985"/>
    </row>
    <row r="293" spans="1:15" ht="12.75" hidden="1" x14ac:dyDescent="0.2">
      <c r="A293" s="124"/>
      <c r="B293" s="974"/>
      <c r="C293" s="975"/>
      <c r="D293" s="976"/>
      <c r="E293" s="129"/>
      <c r="F293" s="129"/>
      <c r="G293" s="129"/>
      <c r="H293" s="53"/>
      <c r="I293" s="420"/>
      <c r="J293" s="989"/>
      <c r="K293" s="990"/>
      <c r="L293" s="990"/>
      <c r="M293" s="990"/>
      <c r="N293" s="990"/>
      <c r="O293" s="991"/>
    </row>
    <row r="294" spans="1:15" ht="12.75" hidden="1" x14ac:dyDescent="0.2">
      <c r="A294" s="125"/>
      <c r="B294" s="210"/>
      <c r="C294" s="126"/>
      <c r="D294" s="126"/>
      <c r="E294" s="10"/>
      <c r="F294" s="10"/>
      <c r="G294" s="133"/>
      <c r="H294" s="53"/>
      <c r="I294" s="419">
        <f>O263</f>
        <v>0</v>
      </c>
      <c r="J294" s="983"/>
      <c r="K294" s="984"/>
      <c r="L294" s="984"/>
      <c r="M294" s="984"/>
      <c r="N294" s="984"/>
      <c r="O294" s="985"/>
    </row>
    <row r="295" spans="1:15" ht="12.75" hidden="1" x14ac:dyDescent="0.2">
      <c r="A295" s="137"/>
      <c r="B295" s="34"/>
      <c r="C295" s="34"/>
      <c r="D295" s="34"/>
      <c r="E295" s="129"/>
      <c r="F295" s="129"/>
      <c r="G295" s="129"/>
      <c r="H295" s="53"/>
      <c r="I295" s="420"/>
      <c r="J295" s="989"/>
      <c r="K295" s="990"/>
      <c r="L295" s="990"/>
      <c r="M295" s="990"/>
      <c r="N295" s="990"/>
      <c r="O295" s="991"/>
    </row>
  </sheetData>
  <sheetProtection algorithmName="SHA-512" hashValue="R3XWZZzsU8lz5IivYPJOFD/zP8zDfFrWsorRfvkfYf1V8EIquADcKuxBE1MV3qFED6wALXeJ8Vv4kpV//LJC4A==" saltValue="DGwIo8+ZwFUYZg6rLPMNcg==" spinCount="100000" sheet="1" objects="1" scenarios="1" selectLockedCells="1"/>
  <mergeCells count="337">
    <mergeCell ref="J294:O295"/>
    <mergeCell ref="I153:O153"/>
    <mergeCell ref="I192:O192"/>
    <mergeCell ref="I230:O230"/>
    <mergeCell ref="I72:O72"/>
    <mergeCell ref="I75:O75"/>
    <mergeCell ref="J136:O137"/>
    <mergeCell ref="J138:O139"/>
    <mergeCell ref="J140:O141"/>
    <mergeCell ref="J175:O176"/>
    <mergeCell ref="J177:O178"/>
    <mergeCell ref="J179:O180"/>
    <mergeCell ref="J214:O215"/>
    <mergeCell ref="J133:L133"/>
    <mergeCell ref="J212:L212"/>
    <mergeCell ref="J246:L246"/>
    <mergeCell ref="J247:L247"/>
    <mergeCell ref="J248:L248"/>
    <mergeCell ref="J249:L249"/>
    <mergeCell ref="J250:L250"/>
    <mergeCell ref="J252:O253"/>
    <mergeCell ref="J130:L130"/>
    <mergeCell ref="J172:L172"/>
    <mergeCell ref="J173:L173"/>
    <mergeCell ref="I150:O150"/>
    <mergeCell ref="B144:O144"/>
    <mergeCell ref="B145:O145"/>
    <mergeCell ref="A147:G147"/>
    <mergeCell ref="I147:O147"/>
    <mergeCell ref="J131:L131"/>
    <mergeCell ref="J132:L132"/>
    <mergeCell ref="B124:D124"/>
    <mergeCell ref="B125:D125"/>
    <mergeCell ref="I125:O126"/>
    <mergeCell ref="B126:D126"/>
    <mergeCell ref="A127:G127"/>
    <mergeCell ref="B128:D128"/>
    <mergeCell ref="B129:D129"/>
    <mergeCell ref="B130:D130"/>
    <mergeCell ref="B131:D131"/>
    <mergeCell ref="B132:D132"/>
    <mergeCell ref="B156:D156"/>
    <mergeCell ref="B157:D157"/>
    <mergeCell ref="B158:D158"/>
    <mergeCell ref="A152:G152"/>
    <mergeCell ref="A153:G153"/>
    <mergeCell ref="B154:D154"/>
    <mergeCell ref="B155:D155"/>
    <mergeCell ref="B138:C138"/>
    <mergeCell ref="B139:D139"/>
    <mergeCell ref="I189:O189"/>
    <mergeCell ref="B173:D173"/>
    <mergeCell ref="B174:D174"/>
    <mergeCell ref="B175:D175"/>
    <mergeCell ref="B176:D176"/>
    <mergeCell ref="B177:C177"/>
    <mergeCell ref="B178:D178"/>
    <mergeCell ref="B183:O183"/>
    <mergeCell ref="B184:O184"/>
    <mergeCell ref="A186:G186"/>
    <mergeCell ref="I186:O186"/>
    <mergeCell ref="I164:O165"/>
    <mergeCell ref="B165:D165"/>
    <mergeCell ref="B163:D163"/>
    <mergeCell ref="B164:D164"/>
    <mergeCell ref="J169:L169"/>
    <mergeCell ref="J170:L170"/>
    <mergeCell ref="J171:L171"/>
    <mergeCell ref="B288:D288"/>
    <mergeCell ref="B289:D289"/>
    <mergeCell ref="B274:D274"/>
    <mergeCell ref="B275:D275"/>
    <mergeCell ref="B276:D276"/>
    <mergeCell ref="B277:D277"/>
    <mergeCell ref="B278:D278"/>
    <mergeCell ref="B271:D271"/>
    <mergeCell ref="B272:D272"/>
    <mergeCell ref="B273:D273"/>
    <mergeCell ref="A267:G267"/>
    <mergeCell ref="A268:G268"/>
    <mergeCell ref="B269:D269"/>
    <mergeCell ref="B270:D270"/>
    <mergeCell ref="I265:O265"/>
    <mergeCell ref="B254:C254"/>
    <mergeCell ref="B255:D255"/>
    <mergeCell ref="B290:D290"/>
    <mergeCell ref="B291:D291"/>
    <mergeCell ref="B292:C292"/>
    <mergeCell ref="B293:D293"/>
    <mergeCell ref="I279:O280"/>
    <mergeCell ref="B280:D280"/>
    <mergeCell ref="A281:G281"/>
    <mergeCell ref="B282:D282"/>
    <mergeCell ref="B283:D283"/>
    <mergeCell ref="B284:D284"/>
    <mergeCell ref="B285:D285"/>
    <mergeCell ref="B286:D286"/>
    <mergeCell ref="B287:D287"/>
    <mergeCell ref="J284:L284"/>
    <mergeCell ref="J285:L285"/>
    <mergeCell ref="J286:L286"/>
    <mergeCell ref="J287:L287"/>
    <mergeCell ref="J288:L288"/>
    <mergeCell ref="J290:O291"/>
    <mergeCell ref="J292:O293"/>
    <mergeCell ref="B279:D279"/>
    <mergeCell ref="B260:O260"/>
    <mergeCell ref="B261:O261"/>
    <mergeCell ref="A262:G262"/>
    <mergeCell ref="I262:O262"/>
    <mergeCell ref="J254:O255"/>
    <mergeCell ref="J256:O257"/>
    <mergeCell ref="B245:D245"/>
    <mergeCell ref="B246:D246"/>
    <mergeCell ref="B247:D247"/>
    <mergeCell ref="B248:D248"/>
    <mergeCell ref="B249:D249"/>
    <mergeCell ref="B250:D250"/>
    <mergeCell ref="B251:D251"/>
    <mergeCell ref="B252:D252"/>
    <mergeCell ref="B253:D253"/>
    <mergeCell ref="B240:D240"/>
    <mergeCell ref="B241:D241"/>
    <mergeCell ref="I241:O242"/>
    <mergeCell ref="B242:D242"/>
    <mergeCell ref="A243:G243"/>
    <mergeCell ref="B244:D244"/>
    <mergeCell ref="B235:D235"/>
    <mergeCell ref="B236:D236"/>
    <mergeCell ref="B237:D237"/>
    <mergeCell ref="B238:D238"/>
    <mergeCell ref="B239:D239"/>
    <mergeCell ref="B232:D232"/>
    <mergeCell ref="B233:D233"/>
    <mergeCell ref="B234:D234"/>
    <mergeCell ref="A229:G229"/>
    <mergeCell ref="A230:G230"/>
    <mergeCell ref="B231:D231"/>
    <mergeCell ref="A224:G224"/>
    <mergeCell ref="I224:O224"/>
    <mergeCell ref="I227:O227"/>
    <mergeCell ref="B214:D214"/>
    <mergeCell ref="B215:D215"/>
    <mergeCell ref="B216:C216"/>
    <mergeCell ref="B217:D217"/>
    <mergeCell ref="B222:O222"/>
    <mergeCell ref="B223:O223"/>
    <mergeCell ref="J216:O217"/>
    <mergeCell ref="J218:O219"/>
    <mergeCell ref="A205:G205"/>
    <mergeCell ref="B206:D206"/>
    <mergeCell ref="B207:D207"/>
    <mergeCell ref="B208:D208"/>
    <mergeCell ref="B209:D209"/>
    <mergeCell ref="B210:D210"/>
    <mergeCell ref="B211:D211"/>
    <mergeCell ref="B212:D212"/>
    <mergeCell ref="B213:D213"/>
    <mergeCell ref="J208:L208"/>
    <mergeCell ref="J209:L209"/>
    <mergeCell ref="J210:L210"/>
    <mergeCell ref="J211:L211"/>
    <mergeCell ref="B201:D201"/>
    <mergeCell ref="B202:D202"/>
    <mergeCell ref="B203:D203"/>
    <mergeCell ref="I203:O204"/>
    <mergeCell ref="B204:D204"/>
    <mergeCell ref="B196:D196"/>
    <mergeCell ref="B197:D197"/>
    <mergeCell ref="B198:D198"/>
    <mergeCell ref="B199:D199"/>
    <mergeCell ref="B195:D195"/>
    <mergeCell ref="J188:K188"/>
    <mergeCell ref="A191:G191"/>
    <mergeCell ref="A192:G192"/>
    <mergeCell ref="B200:D200"/>
    <mergeCell ref="B133:D133"/>
    <mergeCell ref="B134:D134"/>
    <mergeCell ref="B135:D135"/>
    <mergeCell ref="B136:D136"/>
    <mergeCell ref="B137:D137"/>
    <mergeCell ref="B193:D193"/>
    <mergeCell ref="B194:D194"/>
    <mergeCell ref="J134:L134"/>
    <mergeCell ref="A166:G166"/>
    <mergeCell ref="B167:D167"/>
    <mergeCell ref="B168:D168"/>
    <mergeCell ref="B169:D169"/>
    <mergeCell ref="B170:D170"/>
    <mergeCell ref="B171:D171"/>
    <mergeCell ref="B172:D172"/>
    <mergeCell ref="B159:D159"/>
    <mergeCell ref="B160:D160"/>
    <mergeCell ref="B161:D161"/>
    <mergeCell ref="B162:D162"/>
    <mergeCell ref="B119:D119"/>
    <mergeCell ref="B120:D120"/>
    <mergeCell ref="B121:D121"/>
    <mergeCell ref="B122:D122"/>
    <mergeCell ref="B123:D123"/>
    <mergeCell ref="B105:O105"/>
    <mergeCell ref="B106:O106"/>
    <mergeCell ref="J95:L95"/>
    <mergeCell ref="J97:O98"/>
    <mergeCell ref="J99:O100"/>
    <mergeCell ref="J101:O102"/>
    <mergeCell ref="B116:D116"/>
    <mergeCell ref="B117:D117"/>
    <mergeCell ref="B118:D118"/>
    <mergeCell ref="A113:G113"/>
    <mergeCell ref="A114:G114"/>
    <mergeCell ref="B115:D115"/>
    <mergeCell ref="A108:G108"/>
    <mergeCell ref="I108:O108"/>
    <mergeCell ref="I114:O114"/>
    <mergeCell ref="I86:O87"/>
    <mergeCell ref="B87:D87"/>
    <mergeCell ref="A88:G88"/>
    <mergeCell ref="B89:D89"/>
    <mergeCell ref="B90:D90"/>
    <mergeCell ref="B97:D97"/>
    <mergeCell ref="B98:D98"/>
    <mergeCell ref="B99:C99"/>
    <mergeCell ref="B100:D100"/>
    <mergeCell ref="J91:L91"/>
    <mergeCell ref="J92:L92"/>
    <mergeCell ref="J93:L93"/>
    <mergeCell ref="J94:L94"/>
    <mergeCell ref="B91:D91"/>
    <mergeCell ref="B92:D92"/>
    <mergeCell ref="B93:D93"/>
    <mergeCell ref="B94:D94"/>
    <mergeCell ref="B95:D95"/>
    <mergeCell ref="B96:D96"/>
    <mergeCell ref="B79:D79"/>
    <mergeCell ref="B80:D80"/>
    <mergeCell ref="B81:D81"/>
    <mergeCell ref="B82:D82"/>
    <mergeCell ref="B83:D83"/>
    <mergeCell ref="B84:D84"/>
    <mergeCell ref="B85:D85"/>
    <mergeCell ref="B86:D86"/>
    <mergeCell ref="A75:G75"/>
    <mergeCell ref="B76:D76"/>
    <mergeCell ref="B77:D77"/>
    <mergeCell ref="B78:D78"/>
    <mergeCell ref="A74:G74"/>
    <mergeCell ref="B67:O67"/>
    <mergeCell ref="A69:G69"/>
    <mergeCell ref="I69:O69"/>
    <mergeCell ref="A57:K57"/>
    <mergeCell ref="A58:L58"/>
    <mergeCell ref="A59:L59"/>
    <mergeCell ref="A60:K60"/>
    <mergeCell ref="A61:L61"/>
    <mergeCell ref="A62:L62"/>
    <mergeCell ref="A63:K63"/>
    <mergeCell ref="B66:O66"/>
    <mergeCell ref="A53:L53"/>
    <mergeCell ref="A54:K54"/>
    <mergeCell ref="A55:L55"/>
    <mergeCell ref="A56:L56"/>
    <mergeCell ref="B41:D41"/>
    <mergeCell ref="B42:D42"/>
    <mergeCell ref="B43:D43"/>
    <mergeCell ref="B44:D44"/>
    <mergeCell ref="B45:C45"/>
    <mergeCell ref="B46:D46"/>
    <mergeCell ref="J43:O48"/>
    <mergeCell ref="J41:L41"/>
    <mergeCell ref="A34:G34"/>
    <mergeCell ref="B35:D35"/>
    <mergeCell ref="B36:D36"/>
    <mergeCell ref="B37:D37"/>
    <mergeCell ref="B38:D38"/>
    <mergeCell ref="B39:D39"/>
    <mergeCell ref="B40:D40"/>
    <mergeCell ref="A50:O50"/>
    <mergeCell ref="A52:L52"/>
    <mergeCell ref="J37:L37"/>
    <mergeCell ref="B27:D27"/>
    <mergeCell ref="B28:D28"/>
    <mergeCell ref="B29:D29"/>
    <mergeCell ref="B30:D30"/>
    <mergeCell ref="B31:D31"/>
    <mergeCell ref="B32:D32"/>
    <mergeCell ref="A21:G21"/>
    <mergeCell ref="B22:D22"/>
    <mergeCell ref="I22:O22"/>
    <mergeCell ref="B23:D23"/>
    <mergeCell ref="J23:L26"/>
    <mergeCell ref="B24:D24"/>
    <mergeCell ref="B25:D25"/>
    <mergeCell ref="B26:D26"/>
    <mergeCell ref="I32:O33"/>
    <mergeCell ref="B33:D33"/>
    <mergeCell ref="A15:G15"/>
    <mergeCell ref="I15:O15"/>
    <mergeCell ref="I18:O18"/>
    <mergeCell ref="A20:G20"/>
    <mergeCell ref="A11:B11"/>
    <mergeCell ref="C11:H11"/>
    <mergeCell ref="I11:K11"/>
    <mergeCell ref="L11:O11"/>
    <mergeCell ref="A13:O13"/>
    <mergeCell ref="B14:O14"/>
    <mergeCell ref="A17:G17"/>
    <mergeCell ref="A9:B9"/>
    <mergeCell ref="C9:H9"/>
    <mergeCell ref="I9:K9"/>
    <mergeCell ref="L9:O9"/>
    <mergeCell ref="A10:B10"/>
    <mergeCell ref="C10:H10"/>
    <mergeCell ref="I10:K10"/>
    <mergeCell ref="L10:O10"/>
    <mergeCell ref="A7:B7"/>
    <mergeCell ref="C7:H7"/>
    <mergeCell ref="I7:K7"/>
    <mergeCell ref="L7:O7"/>
    <mergeCell ref="A8:B8"/>
    <mergeCell ref="C8:H8"/>
    <mergeCell ref="I8:K8"/>
    <mergeCell ref="L8:O8"/>
    <mergeCell ref="A5:B5"/>
    <mergeCell ref="C5:H5"/>
    <mergeCell ref="I5:K5"/>
    <mergeCell ref="L5:O5"/>
    <mergeCell ref="A6:B6"/>
    <mergeCell ref="C6:H6"/>
    <mergeCell ref="I6:K6"/>
    <mergeCell ref="L6:O6"/>
    <mergeCell ref="B1:O1"/>
    <mergeCell ref="B2:O2"/>
    <mergeCell ref="A3:B3"/>
    <mergeCell ref="C3:O3"/>
    <mergeCell ref="A4:B4"/>
    <mergeCell ref="C4:O4"/>
  </mergeCells>
  <dataValidations disablePrompts="1" count="1">
    <dataValidation type="whole" errorStyle="warning" allowBlank="1" showInputMessage="1" showErrorMessage="1" errorTitle="CEILING TOO DEEP" sqref="M54:O54 M57:O57 M60:O60 M63:O65">
      <formula1>0</formula1>
      <formula2>1000000000</formula2>
    </dataValidation>
  </dataValidations>
  <pageMargins left="0.78740157480314965" right="0.70866141732283472" top="0.98425196850393704" bottom="0.78740157480314965" header="0.43307086614173229" footer="0.31496062992125984"/>
  <pageSetup paperSize="256" scale="77" fitToHeight="0" orientation="landscape" r:id="rId1"/>
  <headerFooter>
    <oddHeader>&amp;LPROGRAMI BUXHETOR AFATMESËM&amp;C&amp;8 28 Shkurt 2019&amp;R&amp;A</oddHeader>
    <oddFooter>&amp;L&amp;8Copyright for Albania: Ministry of Finance and Economy / Local Finance Directory&amp;R1</oddFooter>
  </headerFooter>
  <rowBreaks count="8" manualBreakCount="8">
    <brk id="12" max="16383" man="1"/>
    <brk id="49" max="16383" man="1"/>
    <brk id="65" max="16383" man="1"/>
    <brk id="104" max="16383" man="1"/>
    <brk id="143" max="16383" man="1"/>
    <brk id="182" max="16383" man="1"/>
    <brk id="221" max="16383" man="1"/>
    <brk id="259" max="16383" man="1"/>
  </rowBreak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8">
    <tabColor rgb="FFFF0000"/>
    <pageSetUpPr fitToPage="1"/>
  </sheetPr>
  <dimension ref="A1:O294"/>
  <sheetViews>
    <sheetView showGridLines="0" zoomScaleNormal="100" workbookViewId="0">
      <selection activeCell="G95" sqref="G95"/>
    </sheetView>
  </sheetViews>
  <sheetFormatPr defaultColWidth="9.140625" defaultRowHeight="17.25" customHeight="1" x14ac:dyDescent="0.2"/>
  <cols>
    <col min="1" max="1" width="25.85546875" style="98" customWidth="1"/>
    <col min="2" max="7" width="9" style="98" customWidth="1"/>
    <col min="8" max="8" width="2.7109375" style="98" customWidth="1"/>
    <col min="9" max="9" width="29.7109375" style="98" customWidth="1"/>
    <col min="10" max="15" width="9" style="98" customWidth="1"/>
    <col min="16" max="16384" width="9.140625" style="98"/>
  </cols>
  <sheetData>
    <row r="1" spans="1:15" ht="13.5" customHeight="1" x14ac:dyDescent="0.2">
      <c r="A1" s="342" t="str">
        <f>'(B2) Struktura Organizative'!A5</f>
        <v>Numër</v>
      </c>
      <c r="B1" s="1008" t="str">
        <f>'(B2) Struktura Organizative'!B5</f>
        <v>Emri i Nënfunksionit</v>
      </c>
      <c r="C1" s="1008"/>
      <c r="D1" s="1008"/>
      <c r="E1" s="1008"/>
      <c r="F1" s="1008"/>
      <c r="G1" s="1008"/>
      <c r="H1" s="1008"/>
      <c r="I1" s="1008"/>
      <c r="J1" s="1008"/>
      <c r="K1" s="1008"/>
      <c r="L1" s="1008"/>
      <c r="M1" s="1008"/>
      <c r="N1" s="1008"/>
      <c r="O1" s="1008"/>
    </row>
    <row r="2" spans="1:15" s="121" customFormat="1" ht="18.75" customHeight="1" x14ac:dyDescent="0.25">
      <c r="A2" s="310" t="str">
        <f>'(G1) Fjalori'!A87</f>
        <v>Nënfunksioni 23</v>
      </c>
      <c r="B2" s="835" t="str">
        <f>+VLOOKUP($A2,'(B2) Struktura Organizative'!$A7:$E68,2,FALSE)</f>
        <v>101 Sëmundje dhe paaftësi</v>
      </c>
      <c r="C2" s="835"/>
      <c r="D2" s="835"/>
      <c r="E2" s="835"/>
      <c r="F2" s="835"/>
      <c r="G2" s="835"/>
      <c r="H2" s="835"/>
      <c r="I2" s="835"/>
      <c r="J2" s="835"/>
      <c r="K2" s="835"/>
      <c r="L2" s="835"/>
      <c r="M2" s="835"/>
      <c r="N2" s="835"/>
      <c r="O2" s="835"/>
    </row>
    <row r="3" spans="1:15" ht="12.75" customHeight="1" x14ac:dyDescent="0.2">
      <c r="A3" s="925" t="str">
        <f>'(B2) Struktura Organizative'!C5</f>
        <v>Drejtoria / Departamenti</v>
      </c>
      <c r="B3" s="926"/>
      <c r="C3" s="925" t="str">
        <f>'(B2) Struktura Organizative'!D5</f>
        <v>Kryetari i programit</v>
      </c>
      <c r="D3" s="927"/>
      <c r="E3" s="927"/>
      <c r="F3" s="927"/>
      <c r="G3" s="927"/>
      <c r="H3" s="927"/>
      <c r="I3" s="927"/>
      <c r="J3" s="927"/>
      <c r="K3" s="927"/>
      <c r="L3" s="927"/>
      <c r="M3" s="927"/>
      <c r="N3" s="927"/>
      <c r="O3" s="926"/>
    </row>
    <row r="4" spans="1:15" ht="12.75" customHeight="1" x14ac:dyDescent="0.2">
      <c r="A4" s="928"/>
      <c r="B4" s="929"/>
      <c r="C4" s="930">
        <f>+VLOOKUP($A2,'(B2) Struktura Organizative'!$A7:$E68,4,FALSE)</f>
        <v>0</v>
      </c>
      <c r="D4" s="931"/>
      <c r="E4" s="931"/>
      <c r="F4" s="931"/>
      <c r="G4" s="931"/>
      <c r="H4" s="931"/>
      <c r="I4" s="931"/>
      <c r="J4" s="931"/>
      <c r="K4" s="931"/>
      <c r="L4" s="931"/>
      <c r="M4" s="931"/>
      <c r="N4" s="931"/>
      <c r="O4" s="932"/>
    </row>
    <row r="5" spans="1:15" ht="27" customHeight="1" x14ac:dyDescent="0.2">
      <c r="A5" s="919"/>
      <c r="B5" s="920"/>
      <c r="C5" s="921" t="str">
        <f>'(B3) Struktura Funksionale'!C5</f>
        <v>Emri i programit</v>
      </c>
      <c r="D5" s="922"/>
      <c r="E5" s="922"/>
      <c r="F5" s="922"/>
      <c r="G5" s="922"/>
      <c r="H5" s="923"/>
      <c r="I5" s="921" t="str">
        <f>'(B3) Struktura Funksionale'!D5</f>
        <v>Programi:  detyrueshme / shtesë</v>
      </c>
      <c r="J5" s="922"/>
      <c r="K5" s="923"/>
      <c r="L5" s="924" t="str">
        <f>'(B3) Struktura Funksionale'!E5</f>
        <v>Programi: I veti / I deleguar / Transferuar</v>
      </c>
      <c r="M5" s="924"/>
      <c r="N5" s="924"/>
      <c r="O5" s="924"/>
    </row>
    <row r="6" spans="1:15" ht="13.5" customHeight="1" x14ac:dyDescent="0.2">
      <c r="A6" s="914" t="str">
        <f>'(B3) Struktura Funksionale'!A124</f>
        <v>Programi 24a</v>
      </c>
      <c r="B6" s="915"/>
      <c r="C6" s="916" t="str">
        <f>VLOOKUP($A6,'(B3) Struktura Funksionale'!$A$7:$E$146,3,FALSE)</f>
        <v>Kujdesi social për personat e sëmurë dhe me aftësi të kufizuara</v>
      </c>
      <c r="D6" s="917"/>
      <c r="E6" s="917"/>
      <c r="F6" s="917"/>
      <c r="G6" s="917"/>
      <c r="H6" s="918"/>
      <c r="I6" s="916" t="str">
        <f>VLOOKUP($A6,'(B3) Struktura Funksionale'!$A$7:$E$146,4,FALSE)</f>
        <v>E detyrueshme</v>
      </c>
      <c r="J6" s="917"/>
      <c r="K6" s="918"/>
      <c r="L6" s="916" t="str">
        <f>VLOOKUP($A6,'(B3) Struktura Funksionale'!$A$7:$E$146,5,FALSE)</f>
        <v>I veti</v>
      </c>
      <c r="M6" s="917"/>
      <c r="N6" s="917"/>
      <c r="O6" s="918"/>
    </row>
    <row r="7" spans="1:15" ht="13.5" customHeight="1" x14ac:dyDescent="0.2">
      <c r="A7" s="914" t="str">
        <f>'(B3) Struktura Funksionale'!A125</f>
        <v>Programi 24b</v>
      </c>
      <c r="B7" s="915"/>
      <c r="C7" s="916">
        <f>VLOOKUP($A7,'(B3) Struktura Funksionale'!$A$7:$E$146,3,FALSE)</f>
        <v>0</v>
      </c>
      <c r="D7" s="917"/>
      <c r="E7" s="917"/>
      <c r="F7" s="917"/>
      <c r="G7" s="917"/>
      <c r="H7" s="918"/>
      <c r="I7" s="916">
        <f>VLOOKUP($A7,'(B3) Struktura Funksionale'!$A$7:$E$146,4,FALSE)</f>
        <v>0</v>
      </c>
      <c r="J7" s="917"/>
      <c r="K7" s="918"/>
      <c r="L7" s="916">
        <f>VLOOKUP($A7,'(B3) Struktura Funksionale'!$A$7:$E$146,5,FALSE)</f>
        <v>0</v>
      </c>
      <c r="M7" s="917"/>
      <c r="N7" s="917"/>
      <c r="O7" s="918"/>
    </row>
    <row r="8" spans="1:15" ht="13.5" customHeight="1" x14ac:dyDescent="0.2">
      <c r="A8" s="914" t="str">
        <f>'(B3) Struktura Funksionale'!A126</f>
        <v>Programi 24c</v>
      </c>
      <c r="B8" s="915"/>
      <c r="C8" s="916">
        <f>VLOOKUP($A8,'(B3) Struktura Funksionale'!$A$7:$E$146,3,FALSE)</f>
        <v>0</v>
      </c>
      <c r="D8" s="917"/>
      <c r="E8" s="917"/>
      <c r="F8" s="917"/>
      <c r="G8" s="917"/>
      <c r="H8" s="918"/>
      <c r="I8" s="916">
        <f>VLOOKUP($A8,'(B3) Struktura Funksionale'!$A$7:$E$146,4,FALSE)</f>
        <v>0</v>
      </c>
      <c r="J8" s="917"/>
      <c r="K8" s="918"/>
      <c r="L8" s="916">
        <f>VLOOKUP($A8,'(B3) Struktura Funksionale'!$A$7:$E$146,5,FALSE)</f>
        <v>0</v>
      </c>
      <c r="M8" s="917"/>
      <c r="N8" s="917"/>
      <c r="O8" s="918"/>
    </row>
    <row r="9" spans="1:15" ht="13.5" hidden="1" customHeight="1" x14ac:dyDescent="0.2">
      <c r="A9" s="914"/>
      <c r="B9" s="915"/>
      <c r="C9" s="916"/>
      <c r="D9" s="917"/>
      <c r="E9" s="917"/>
      <c r="F9" s="917"/>
      <c r="G9" s="917"/>
      <c r="H9" s="918"/>
      <c r="I9" s="916"/>
      <c r="J9" s="917"/>
      <c r="K9" s="918"/>
      <c r="L9" s="916"/>
      <c r="M9" s="917"/>
      <c r="N9" s="917"/>
      <c r="O9" s="918"/>
    </row>
    <row r="10" spans="1:15" ht="13.5" hidden="1" customHeight="1" x14ac:dyDescent="0.2">
      <c r="A10" s="914"/>
      <c r="B10" s="915"/>
      <c r="C10" s="916"/>
      <c r="D10" s="917"/>
      <c r="E10" s="917"/>
      <c r="F10" s="917"/>
      <c r="G10" s="917"/>
      <c r="H10" s="918"/>
      <c r="I10" s="916"/>
      <c r="J10" s="917"/>
      <c r="K10" s="918"/>
      <c r="L10" s="916"/>
      <c r="M10" s="917"/>
      <c r="N10" s="917"/>
      <c r="O10" s="918"/>
    </row>
    <row r="11" spans="1:15" ht="13.5" hidden="1" customHeight="1" x14ac:dyDescent="0.2">
      <c r="A11" s="914"/>
      <c r="B11" s="915"/>
      <c r="C11" s="916"/>
      <c r="D11" s="917"/>
      <c r="E11" s="917"/>
      <c r="F11" s="917"/>
      <c r="G11" s="917"/>
      <c r="H11" s="918"/>
      <c r="I11" s="916"/>
      <c r="J11" s="917"/>
      <c r="K11" s="918"/>
      <c r="L11" s="916"/>
      <c r="M11" s="917"/>
      <c r="N11" s="917"/>
      <c r="O11" s="918"/>
    </row>
    <row r="12" spans="1:15" ht="11.25" customHeight="1" x14ac:dyDescent="0.2"/>
    <row r="13" spans="1:15" ht="21" customHeight="1" x14ac:dyDescent="0.25">
      <c r="A13" s="933" t="str">
        <f>'(G1) Fjalori'!A359</f>
        <v>PËRMBLEDHJE E KËRKESËS BUXHETORE</v>
      </c>
      <c r="B13" s="934"/>
      <c r="C13" s="935"/>
      <c r="D13" s="935"/>
      <c r="E13" s="935"/>
      <c r="F13" s="935"/>
      <c r="G13" s="935"/>
      <c r="H13" s="935"/>
      <c r="I13" s="935"/>
      <c r="J13" s="935"/>
      <c r="K13" s="935"/>
      <c r="L13" s="935"/>
      <c r="M13" s="935"/>
      <c r="N13" s="935"/>
      <c r="O13" s="936"/>
    </row>
    <row r="14" spans="1:15" s="214" customFormat="1" ht="21" customHeight="1" x14ac:dyDescent="0.25">
      <c r="A14" s="213" t="str">
        <f>A2</f>
        <v>Nënfunksioni 23</v>
      </c>
      <c r="B14" s="937" t="str">
        <f>B$2</f>
        <v>101 Sëmundje dhe paaftësi</v>
      </c>
      <c r="C14" s="937"/>
      <c r="D14" s="937"/>
      <c r="E14" s="937"/>
      <c r="F14" s="937"/>
      <c r="G14" s="937"/>
      <c r="H14" s="937"/>
      <c r="I14" s="937"/>
      <c r="J14" s="937"/>
      <c r="K14" s="937"/>
      <c r="L14" s="937"/>
      <c r="M14" s="937"/>
      <c r="N14" s="937"/>
      <c r="O14" s="937"/>
    </row>
    <row r="15" spans="1:15" ht="21" customHeight="1" x14ac:dyDescent="0.2">
      <c r="A15" s="933" t="str">
        <f>'(G1) Fjalori'!A384</f>
        <v>SHPENZIME TË PRITSHME</v>
      </c>
      <c r="B15" s="934"/>
      <c r="C15" s="934"/>
      <c r="D15" s="934"/>
      <c r="E15" s="934"/>
      <c r="F15" s="934"/>
      <c r="G15" s="954"/>
      <c r="H15" s="131"/>
      <c r="I15" s="955" t="str">
        <f>I29</f>
        <v xml:space="preserve">TË ARDHURAT E PRITSHME </v>
      </c>
      <c r="J15" s="934"/>
      <c r="K15" s="934"/>
      <c r="L15" s="934"/>
      <c r="M15" s="934"/>
      <c r="N15" s="934"/>
      <c r="O15" s="954"/>
    </row>
    <row r="16" spans="1:15" s="121" customFormat="1" ht="20.25" customHeight="1" x14ac:dyDescent="0.25">
      <c r="A16" s="211"/>
      <c r="B16" s="249">
        <f>'(B1)Informacion i përgjithshëm '!B5</f>
        <v>2019</v>
      </c>
      <c r="C16" s="249">
        <f>'(B1)Informacion i përgjithshëm '!B6</f>
        <v>2020</v>
      </c>
      <c r="D16" s="249">
        <f>'(B1)Informacion i përgjithshëm '!B7</f>
        <v>2021</v>
      </c>
      <c r="E16" s="250">
        <f>'(B1)Informacion i përgjithshëm '!B8</f>
        <v>2022</v>
      </c>
      <c r="F16" s="250">
        <f>'(B1)Informacion i përgjithshëm '!B9</f>
        <v>2023</v>
      </c>
      <c r="G16" s="250">
        <f>'(B1)Informacion i përgjithshëm '!B10</f>
        <v>2024</v>
      </c>
      <c r="H16" s="212"/>
      <c r="I16" s="307"/>
      <c r="J16" s="249">
        <f t="shared" ref="J16:O16" si="0">B16</f>
        <v>2019</v>
      </c>
      <c r="K16" s="249">
        <f t="shared" si="0"/>
        <v>2020</v>
      </c>
      <c r="L16" s="249">
        <f t="shared" si="0"/>
        <v>2021</v>
      </c>
      <c r="M16" s="250">
        <f t="shared" si="0"/>
        <v>2022</v>
      </c>
      <c r="N16" s="250">
        <f t="shared" si="0"/>
        <v>2023</v>
      </c>
      <c r="O16" s="250">
        <f t="shared" si="0"/>
        <v>2024</v>
      </c>
    </row>
    <row r="17" spans="1:15" ht="12.75" x14ac:dyDescent="0.2">
      <c r="A17" s="953"/>
      <c r="B17" s="953"/>
      <c r="C17" s="953"/>
      <c r="D17" s="953"/>
      <c r="E17" s="953"/>
      <c r="F17" s="953"/>
      <c r="G17" s="953"/>
      <c r="H17" s="131"/>
    </row>
    <row r="18" spans="1:15" ht="12.75" x14ac:dyDescent="0.2">
      <c r="A18" s="137" t="str">
        <f>A15</f>
        <v>SHPENZIME TË PRITSHME</v>
      </c>
      <c r="B18" s="34">
        <f t="shared" ref="B18:G18" si="1">B72+B111+B150+B188+B226+B264</f>
        <v>478678</v>
      </c>
      <c r="C18" s="34">
        <f t="shared" si="1"/>
        <v>516814</v>
      </c>
      <c r="D18" s="34">
        <f t="shared" si="1"/>
        <v>503974</v>
      </c>
      <c r="E18" s="129">
        <f t="shared" si="1"/>
        <v>507070</v>
      </c>
      <c r="F18" s="129">
        <f t="shared" si="1"/>
        <v>510270</v>
      </c>
      <c r="G18" s="129">
        <f t="shared" si="1"/>
        <v>535450</v>
      </c>
      <c r="H18" s="131"/>
      <c r="I18" s="938" t="str">
        <f>'(G1) Fjalori'!A385</f>
        <v>VLERËSIM I ARDHURAVE NGA TARIFAT</v>
      </c>
      <c r="J18" s="939"/>
      <c r="K18" s="939"/>
      <c r="L18" s="939"/>
      <c r="M18" s="939"/>
      <c r="N18" s="939"/>
      <c r="O18" s="940"/>
    </row>
    <row r="19" spans="1:15" ht="12.75" x14ac:dyDescent="0.2">
      <c r="A19" s="125"/>
      <c r="B19" s="210"/>
      <c r="C19" s="126"/>
      <c r="D19" s="126"/>
      <c r="E19" s="10"/>
      <c r="F19" s="10"/>
      <c r="G19" s="133"/>
      <c r="H19" s="10"/>
      <c r="I19" s="137" t="str">
        <f>'(G1) Fjalori'!A388</f>
        <v>VLERËSIM I ARDHURAVE NGA TARIFAT</v>
      </c>
      <c r="J19" s="35">
        <f t="shared" ref="J19:O19" si="2">J73+J112+J151+J189+J227+J265</f>
        <v>0</v>
      </c>
      <c r="K19" s="35">
        <f t="shared" si="2"/>
        <v>0</v>
      </c>
      <c r="L19" s="34">
        <f t="shared" si="2"/>
        <v>0</v>
      </c>
      <c r="M19" s="129">
        <f t="shared" si="2"/>
        <v>0</v>
      </c>
      <c r="N19" s="129">
        <f t="shared" si="2"/>
        <v>0</v>
      </c>
      <c r="O19" s="129">
        <f t="shared" si="2"/>
        <v>0</v>
      </c>
    </row>
    <row r="20" spans="1:15" ht="12.75" x14ac:dyDescent="0.2">
      <c r="A20" s="944" t="str">
        <f>A15</f>
        <v>SHPENZIME TË PRITSHME</v>
      </c>
      <c r="B20" s="945"/>
      <c r="C20" s="945"/>
      <c r="D20" s="945"/>
      <c r="E20" s="945"/>
      <c r="F20" s="945"/>
      <c r="G20" s="946"/>
      <c r="H20" s="10"/>
    </row>
    <row r="21" spans="1:15" ht="12.75" customHeight="1" x14ac:dyDescent="0.2">
      <c r="A21" s="938" t="str">
        <f>'(G1) Fjalori'!A382</f>
        <v>KOSTO DIREKTE PËR PROJEKTET DHE SHPENZIMET KAPITALE</v>
      </c>
      <c r="B21" s="939"/>
      <c r="C21" s="939"/>
      <c r="D21" s="939"/>
      <c r="E21" s="939"/>
      <c r="F21" s="939"/>
      <c r="G21" s="940"/>
      <c r="H21" s="31"/>
    </row>
    <row r="22" spans="1:15" ht="12.75" customHeight="1" x14ac:dyDescent="0.2">
      <c r="A22" s="124" t="str">
        <f>'(G1) Fjalori'!A360</f>
        <v>Pagat</v>
      </c>
      <c r="B22" s="941">
        <f>'(G1) Fjalori'!C360</f>
        <v>600</v>
      </c>
      <c r="C22" s="942"/>
      <c r="D22" s="943"/>
      <c r="E22" s="305">
        <f t="shared" ref="E22:G33" si="3">E76+E115+E154+E192+E230+E268</f>
        <v>0</v>
      </c>
      <c r="F22" s="305">
        <f t="shared" si="3"/>
        <v>0</v>
      </c>
      <c r="G22" s="305">
        <f t="shared" si="3"/>
        <v>0</v>
      </c>
      <c r="H22" s="31"/>
      <c r="I22" s="938" t="str">
        <f>'(G1) Fjalori'!A389</f>
        <v>VLERËSIMI I TË ARDHURAVE ME DESTINACION</v>
      </c>
      <c r="J22" s="939"/>
      <c r="K22" s="939"/>
      <c r="L22" s="939"/>
      <c r="M22" s="939"/>
      <c r="N22" s="939"/>
      <c r="O22" s="940"/>
    </row>
    <row r="23" spans="1:15" ht="12.75" customHeight="1" x14ac:dyDescent="0.2">
      <c r="A23" s="124" t="str">
        <f>'(G1) Fjalori'!A361</f>
        <v>Sigurimet Shoqërore</v>
      </c>
      <c r="B23" s="941">
        <f>'(G1) Fjalori'!C361</f>
        <v>601</v>
      </c>
      <c r="C23" s="942"/>
      <c r="D23" s="943"/>
      <c r="E23" s="305">
        <f t="shared" si="3"/>
        <v>0</v>
      </c>
      <c r="F23" s="305">
        <f t="shared" si="3"/>
        <v>0</v>
      </c>
      <c r="G23" s="305">
        <f t="shared" si="3"/>
        <v>0</v>
      </c>
      <c r="H23" s="31"/>
      <c r="I23" s="252" t="str">
        <f>'(G1) Fjalori'!A390</f>
        <v>Transferta e kushtëzuar</v>
      </c>
      <c r="J23" s="956"/>
      <c r="K23" s="953"/>
      <c r="L23" s="957"/>
      <c r="M23" s="305">
        <f t="shared" ref="M23:O27" si="4">M76+M115+M154+M192+M230+M268</f>
        <v>499769</v>
      </c>
      <c r="N23" s="305">
        <f t="shared" si="4"/>
        <v>502938</v>
      </c>
      <c r="O23" s="305">
        <f t="shared" si="4"/>
        <v>528085</v>
      </c>
    </row>
    <row r="24" spans="1:15" ht="12.75" customHeight="1" x14ac:dyDescent="0.2">
      <c r="A24" s="124" t="str">
        <f>'(G1) Fjalori'!A362</f>
        <v>Mallra dhe shërbime</v>
      </c>
      <c r="B24" s="941">
        <f>'(G1) Fjalori'!C362</f>
        <v>602</v>
      </c>
      <c r="C24" s="942"/>
      <c r="D24" s="943"/>
      <c r="E24" s="305">
        <f t="shared" si="3"/>
        <v>0</v>
      </c>
      <c r="F24" s="305">
        <f t="shared" si="3"/>
        <v>0</v>
      </c>
      <c r="G24" s="305">
        <f t="shared" si="3"/>
        <v>0</v>
      </c>
      <c r="H24" s="53"/>
      <c r="I24" s="252" t="str">
        <f>'(G1) Fjalori'!A391</f>
        <v>Trasferta Specifike</v>
      </c>
      <c r="J24" s="958"/>
      <c r="K24" s="959"/>
      <c r="L24" s="960"/>
      <c r="M24" s="305">
        <f t="shared" si="4"/>
        <v>0</v>
      </c>
      <c r="N24" s="305">
        <f t="shared" si="4"/>
        <v>0</v>
      </c>
      <c r="O24" s="305">
        <f t="shared" si="4"/>
        <v>0</v>
      </c>
    </row>
    <row r="25" spans="1:15" ht="12.75" customHeight="1" x14ac:dyDescent="0.2">
      <c r="A25" s="124" t="str">
        <f>'(G1) Fjalori'!A363</f>
        <v>Subvencione</v>
      </c>
      <c r="B25" s="941">
        <f>'(G1) Fjalori'!C363</f>
        <v>603</v>
      </c>
      <c r="C25" s="942"/>
      <c r="D25" s="943"/>
      <c r="E25" s="305">
        <f t="shared" si="3"/>
        <v>0</v>
      </c>
      <c r="F25" s="305">
        <f t="shared" si="3"/>
        <v>0</v>
      </c>
      <c r="G25" s="305">
        <f t="shared" si="3"/>
        <v>0</v>
      </c>
      <c r="H25" s="8"/>
      <c r="I25" s="252" t="str">
        <f>'(G1) Fjalori'!A392</f>
        <v>Trashëgimi me destinacion</v>
      </c>
      <c r="J25" s="958"/>
      <c r="K25" s="959"/>
      <c r="L25" s="960"/>
      <c r="M25" s="302">
        <f t="shared" si="4"/>
        <v>0</v>
      </c>
      <c r="N25" s="548">
        <f t="shared" si="4"/>
        <v>0</v>
      </c>
      <c r="O25" s="548">
        <f t="shared" si="4"/>
        <v>0</v>
      </c>
    </row>
    <row r="26" spans="1:15" ht="12.75" x14ac:dyDescent="0.2">
      <c r="A26" s="124" t="str">
        <f>'(G1) Fjalori'!A364</f>
        <v>Të tjera transferta korrente të brendshme</v>
      </c>
      <c r="B26" s="941">
        <f>'(G1) Fjalori'!C364</f>
        <v>604</v>
      </c>
      <c r="C26" s="942"/>
      <c r="D26" s="943"/>
      <c r="E26" s="305">
        <f t="shared" si="3"/>
        <v>0</v>
      </c>
      <c r="F26" s="305">
        <f t="shared" si="3"/>
        <v>0</v>
      </c>
      <c r="G26" s="305">
        <f t="shared" si="3"/>
        <v>0</v>
      </c>
      <c r="H26" s="53"/>
      <c r="I26" s="252" t="str">
        <f>'(G1) Fjalori'!A393</f>
        <v>Burime të tjera (përfshirë gjobat)</v>
      </c>
      <c r="J26" s="961"/>
      <c r="K26" s="962"/>
      <c r="L26" s="963"/>
      <c r="M26" s="305">
        <f t="shared" si="4"/>
        <v>0</v>
      </c>
      <c r="N26" s="305">
        <f t="shared" si="4"/>
        <v>0</v>
      </c>
      <c r="O26" s="305">
        <f t="shared" si="4"/>
        <v>0</v>
      </c>
    </row>
    <row r="27" spans="1:15" ht="12.75" x14ac:dyDescent="0.2">
      <c r="A27" s="124" t="str">
        <f>'(G1) Fjalori'!A365</f>
        <v>Transferta korrente të huaja</v>
      </c>
      <c r="B27" s="941">
        <f>'(G1) Fjalori'!C365</f>
        <v>605</v>
      </c>
      <c r="C27" s="942"/>
      <c r="D27" s="943"/>
      <c r="E27" s="305">
        <f t="shared" si="3"/>
        <v>0</v>
      </c>
      <c r="F27" s="305">
        <f t="shared" si="3"/>
        <v>0</v>
      </c>
      <c r="G27" s="305">
        <f t="shared" si="3"/>
        <v>0</v>
      </c>
      <c r="H27" s="53"/>
      <c r="I27" s="252" t="str">
        <f>'(G1) Fjalori'!A394</f>
        <v>VLERËSIMI I TË ARDHURAVE ME DESTINACION</v>
      </c>
      <c r="J27" s="34">
        <f>J80+J119+J158+J196+J234+J272</f>
        <v>471950</v>
      </c>
      <c r="K27" s="34">
        <f>K80+K119+K158+K196+K234+K272</f>
        <v>503905</v>
      </c>
      <c r="L27" s="34">
        <f>L80+L119+L158+L196+L234+L272</f>
        <v>496256</v>
      </c>
      <c r="M27" s="129">
        <f t="shared" si="4"/>
        <v>499769</v>
      </c>
      <c r="N27" s="129">
        <f t="shared" si="4"/>
        <v>502938</v>
      </c>
      <c r="O27" s="129">
        <f t="shared" si="4"/>
        <v>528085</v>
      </c>
    </row>
    <row r="28" spans="1:15" ht="12.75" x14ac:dyDescent="0.2">
      <c r="A28" s="124" t="str">
        <f>'(G1) Fjalori'!A366</f>
        <v>Transferta për Buxhetet Familiare dhe Individët</v>
      </c>
      <c r="B28" s="941">
        <f>'(G1) Fjalori'!C366</f>
        <v>606</v>
      </c>
      <c r="C28" s="942"/>
      <c r="D28" s="943"/>
      <c r="E28" s="305">
        <f t="shared" si="3"/>
        <v>0</v>
      </c>
      <c r="F28" s="305">
        <f t="shared" si="3"/>
        <v>0</v>
      </c>
      <c r="G28" s="305">
        <f t="shared" si="3"/>
        <v>0</v>
      </c>
      <c r="H28" s="53"/>
    </row>
    <row r="29" spans="1:15" ht="12.75" x14ac:dyDescent="0.2">
      <c r="A29" s="124" t="str">
        <f>'(G1) Fjalori'!A367</f>
        <v>Shpenzimet kapitale</v>
      </c>
      <c r="B29" s="941" t="str">
        <f>'(G1) Fjalori'!C367</f>
        <v>230 / 231</v>
      </c>
      <c r="C29" s="942"/>
      <c r="D29" s="943"/>
      <c r="E29" s="305">
        <f t="shared" si="3"/>
        <v>0</v>
      </c>
      <c r="F29" s="305">
        <f t="shared" si="3"/>
        <v>0</v>
      </c>
      <c r="G29" s="305">
        <f t="shared" si="3"/>
        <v>0</v>
      </c>
      <c r="H29" s="53"/>
      <c r="I29" s="137" t="str">
        <f>'(G1) Fjalori'!A395</f>
        <v xml:space="preserve">TË ARDHURAT E PRITSHME </v>
      </c>
      <c r="J29" s="34">
        <f t="shared" ref="J29:O29" si="5">J82+J121+J160+J198+J236+J274</f>
        <v>471950</v>
      </c>
      <c r="K29" s="34">
        <f t="shared" si="5"/>
        <v>503905</v>
      </c>
      <c r="L29" s="34">
        <f t="shared" si="5"/>
        <v>496256</v>
      </c>
      <c r="M29" s="129">
        <f t="shared" si="5"/>
        <v>499769</v>
      </c>
      <c r="N29" s="129">
        <f t="shared" si="5"/>
        <v>502938</v>
      </c>
      <c r="O29" s="129">
        <f t="shared" si="5"/>
        <v>528085</v>
      </c>
    </row>
    <row r="30" spans="1:15" ht="12.75" x14ac:dyDescent="0.2">
      <c r="A30" s="124" t="str">
        <f>'(G1) Fjalori'!A368</f>
        <v>Rezerva</v>
      </c>
      <c r="B30" s="941">
        <f>'(G1) Fjalori'!C368</f>
        <v>609</v>
      </c>
      <c r="C30" s="942"/>
      <c r="D30" s="943"/>
      <c r="E30" s="305">
        <f t="shared" si="3"/>
        <v>0</v>
      </c>
      <c r="F30" s="305">
        <f t="shared" si="3"/>
        <v>0</v>
      </c>
      <c r="G30" s="305">
        <f t="shared" si="3"/>
        <v>0</v>
      </c>
      <c r="H30" s="53"/>
    </row>
    <row r="31" spans="1:15" ht="12.75" x14ac:dyDescent="0.2">
      <c r="A31" s="124" t="str">
        <f>'(G1) Fjalori'!A369</f>
        <v>Interesa per kredi direkte ose bono</v>
      </c>
      <c r="B31" s="941">
        <f>'(G1) Fjalori'!C369</f>
        <v>650</v>
      </c>
      <c r="C31" s="942"/>
      <c r="D31" s="943"/>
      <c r="E31" s="305">
        <f t="shared" si="3"/>
        <v>0</v>
      </c>
      <c r="F31" s="305">
        <f t="shared" si="3"/>
        <v>0</v>
      </c>
      <c r="G31" s="305">
        <f t="shared" si="3"/>
        <v>0</v>
      </c>
      <c r="H31" s="53"/>
    </row>
    <row r="32" spans="1:15" ht="12.75" customHeight="1" x14ac:dyDescent="0.2">
      <c r="A32" s="124" t="str">
        <f>'(G1) Fjalori'!A370</f>
        <v>Të tjera</v>
      </c>
      <c r="B32" s="941" t="str">
        <f>'(G1) Fjalori'!C370</f>
        <v>69 / ?</v>
      </c>
      <c r="C32" s="942"/>
      <c r="D32" s="943"/>
      <c r="E32" s="305">
        <f t="shared" si="3"/>
        <v>0</v>
      </c>
      <c r="F32" s="305">
        <f t="shared" si="3"/>
        <v>0</v>
      </c>
      <c r="G32" s="305">
        <f t="shared" si="3"/>
        <v>0</v>
      </c>
      <c r="H32" s="53"/>
      <c r="I32" s="947" t="str">
        <f>'(G1) Fjalori'!A415</f>
        <v>SHUMA E KËRKUAR NETO</v>
      </c>
      <c r="J32" s="948"/>
      <c r="K32" s="948"/>
      <c r="L32" s="948"/>
      <c r="M32" s="948"/>
      <c r="N32" s="948"/>
      <c r="O32" s="949"/>
    </row>
    <row r="33" spans="1:15" ht="12.75" customHeight="1" x14ac:dyDescent="0.2">
      <c r="A33" s="306" t="str">
        <f>A21</f>
        <v>KOSTO DIREKTE PËR PROJEKTET DHE SHPENZIMET KAPITALE</v>
      </c>
      <c r="B33" s="941"/>
      <c r="C33" s="942"/>
      <c r="D33" s="943"/>
      <c r="E33" s="129">
        <f t="shared" si="3"/>
        <v>0</v>
      </c>
      <c r="F33" s="129">
        <f t="shared" si="3"/>
        <v>0</v>
      </c>
      <c r="G33" s="129">
        <f t="shared" si="3"/>
        <v>0</v>
      </c>
      <c r="H33" s="53"/>
      <c r="I33" s="950"/>
      <c r="J33" s="951"/>
      <c r="K33" s="951"/>
      <c r="L33" s="951"/>
      <c r="M33" s="951"/>
      <c r="N33" s="951"/>
      <c r="O33" s="952"/>
    </row>
    <row r="34" spans="1:15" ht="12.75" x14ac:dyDescent="0.2">
      <c r="A34" s="938" t="str">
        <f>'(G1) Fjalori'!A383</f>
        <v>SHPENZIME KORRENTE</v>
      </c>
      <c r="B34" s="939"/>
      <c r="C34" s="939"/>
      <c r="D34" s="939"/>
      <c r="E34" s="939"/>
      <c r="F34" s="939"/>
      <c r="G34" s="940"/>
      <c r="H34" s="53"/>
      <c r="I34" s="17" t="str">
        <f>I32</f>
        <v>SHUMA E KËRKUAR NETO</v>
      </c>
      <c r="J34" s="18">
        <f t="shared" ref="J34:O34" si="6">J88+J127+J166+J204+J242+J280</f>
        <v>6728</v>
      </c>
      <c r="K34" s="18">
        <f t="shared" si="6"/>
        <v>12909</v>
      </c>
      <c r="L34" s="18">
        <f t="shared" si="6"/>
        <v>7718</v>
      </c>
      <c r="M34" s="18">
        <f t="shared" si="6"/>
        <v>7301</v>
      </c>
      <c r="N34" s="18">
        <f t="shared" si="6"/>
        <v>7332</v>
      </c>
      <c r="O34" s="18">
        <f t="shared" si="6"/>
        <v>7365</v>
      </c>
    </row>
    <row r="35" spans="1:15" ht="12.75" x14ac:dyDescent="0.2">
      <c r="A35" s="124" t="str">
        <f>A22</f>
        <v>Pagat</v>
      </c>
      <c r="B35" s="941">
        <f>B22</f>
        <v>600</v>
      </c>
      <c r="C35" s="942"/>
      <c r="D35" s="943"/>
      <c r="E35" s="305">
        <f t="shared" ref="E35:G46" si="7">E89+E128+E167+E205+E243+E281</f>
        <v>5097</v>
      </c>
      <c r="F35" s="305">
        <f t="shared" si="7"/>
        <v>5123</v>
      </c>
      <c r="G35" s="305">
        <f t="shared" si="7"/>
        <v>5150</v>
      </c>
      <c r="H35" s="53"/>
      <c r="I35" s="53"/>
      <c r="J35" s="53"/>
      <c r="K35" s="53"/>
      <c r="L35" s="14"/>
      <c r="M35" s="54"/>
    </row>
    <row r="36" spans="1:15" ht="12.75" customHeight="1" x14ac:dyDescent="0.2">
      <c r="A36" s="124" t="str">
        <f t="shared" ref="A36:A45" si="8">A23</f>
        <v>Sigurimet Shoqërore</v>
      </c>
      <c r="B36" s="941">
        <f t="shared" ref="B36:B45" si="9">B23</f>
        <v>601</v>
      </c>
      <c r="C36" s="942"/>
      <c r="D36" s="943"/>
      <c r="E36" s="305">
        <f t="shared" si="7"/>
        <v>851</v>
      </c>
      <c r="F36" s="305">
        <f t="shared" si="7"/>
        <v>855</v>
      </c>
      <c r="G36" s="305">
        <f t="shared" si="7"/>
        <v>860</v>
      </c>
      <c r="H36" s="53"/>
    </row>
    <row r="37" spans="1:15" ht="12.75" x14ac:dyDescent="0.2">
      <c r="A37" s="124" t="str">
        <f t="shared" si="8"/>
        <v>Mallra dhe shërbime</v>
      </c>
      <c r="B37" s="941">
        <f t="shared" si="9"/>
        <v>602</v>
      </c>
      <c r="C37" s="942"/>
      <c r="D37" s="943"/>
      <c r="E37" s="305">
        <f t="shared" si="7"/>
        <v>1200</v>
      </c>
      <c r="F37" s="305">
        <f t="shared" si="7"/>
        <v>1200</v>
      </c>
      <c r="G37" s="305">
        <f t="shared" si="7"/>
        <v>1200</v>
      </c>
      <c r="H37" s="53"/>
      <c r="I37" s="124" t="str">
        <f>'(G1) Fjalori'!A413</f>
        <v>Angazhimet</v>
      </c>
      <c r="J37" s="992" t="str">
        <f>'(G1) Fjalori'!A454</f>
        <v>Vlera Totale për Aktivitet</v>
      </c>
      <c r="K37" s="993"/>
      <c r="L37" s="994"/>
      <c r="M37" s="129">
        <f t="shared" ref="M37:O40" si="10">M91+M130+M169+M207+M245+M283</f>
        <v>0</v>
      </c>
      <c r="N37" s="129">
        <f t="shared" si="10"/>
        <v>0</v>
      </c>
      <c r="O37" s="129">
        <f t="shared" si="10"/>
        <v>0</v>
      </c>
    </row>
    <row r="38" spans="1:15" ht="12.75" x14ac:dyDescent="0.2">
      <c r="A38" s="124" t="str">
        <f t="shared" si="8"/>
        <v>Subvencione</v>
      </c>
      <c r="B38" s="941">
        <f t="shared" si="9"/>
        <v>603</v>
      </c>
      <c r="C38" s="942"/>
      <c r="D38" s="943"/>
      <c r="E38" s="305">
        <f t="shared" si="7"/>
        <v>0</v>
      </c>
      <c r="F38" s="305">
        <f t="shared" si="7"/>
        <v>0</v>
      </c>
      <c r="G38" s="305">
        <f t="shared" si="7"/>
        <v>0</v>
      </c>
      <c r="H38" s="53"/>
      <c r="I38" s="318" t="str">
        <f>'(G1) Fjalori'!A456</f>
        <v>Qëllime</v>
      </c>
      <c r="J38" s="319" t="str">
        <f>A29</f>
        <v>Shpenzimet kapitale</v>
      </c>
      <c r="K38" s="316"/>
      <c r="L38" s="317"/>
      <c r="M38" s="129">
        <f t="shared" si="10"/>
        <v>0</v>
      </c>
      <c r="N38" s="129">
        <f t="shared" si="10"/>
        <v>0</v>
      </c>
      <c r="O38" s="129">
        <f t="shared" si="10"/>
        <v>0</v>
      </c>
    </row>
    <row r="39" spans="1:15" ht="12.75" x14ac:dyDescent="0.2">
      <c r="A39" s="124" t="str">
        <f t="shared" si="8"/>
        <v>Të tjera transferta korrente të brendshme</v>
      </c>
      <c r="B39" s="941">
        <f t="shared" si="9"/>
        <v>604</v>
      </c>
      <c r="C39" s="942"/>
      <c r="D39" s="943"/>
      <c r="E39" s="305">
        <f t="shared" si="7"/>
        <v>0</v>
      </c>
      <c r="F39" s="305">
        <f t="shared" si="7"/>
        <v>0</v>
      </c>
      <c r="G39" s="305">
        <f t="shared" si="7"/>
        <v>0</v>
      </c>
      <c r="H39" s="53"/>
      <c r="I39" s="315"/>
      <c r="J39" s="319" t="str">
        <f>A24</f>
        <v>Mallra dhe shërbime</v>
      </c>
      <c r="K39" s="316"/>
      <c r="L39" s="317"/>
      <c r="M39" s="129">
        <f t="shared" si="10"/>
        <v>0</v>
      </c>
      <c r="N39" s="129">
        <f t="shared" si="10"/>
        <v>0</v>
      </c>
      <c r="O39" s="129">
        <f t="shared" si="10"/>
        <v>0</v>
      </c>
    </row>
    <row r="40" spans="1:15" ht="12.75" x14ac:dyDescent="0.2">
      <c r="A40" s="124" t="str">
        <f t="shared" si="8"/>
        <v>Transferta korrente të huaja</v>
      </c>
      <c r="B40" s="941">
        <f t="shared" si="9"/>
        <v>605</v>
      </c>
      <c r="C40" s="942"/>
      <c r="D40" s="943"/>
      <c r="E40" s="305">
        <f t="shared" si="7"/>
        <v>0</v>
      </c>
      <c r="F40" s="305">
        <f t="shared" si="7"/>
        <v>0</v>
      </c>
      <c r="G40" s="305">
        <f t="shared" si="7"/>
        <v>0</v>
      </c>
      <c r="H40" s="53"/>
      <c r="I40" s="315"/>
      <c r="J40" s="319" t="str">
        <f>'(G1) Fjalori'!A455</f>
        <v>Qëllime të mëtejshme</v>
      </c>
      <c r="K40" s="316"/>
      <c r="L40" s="317"/>
      <c r="M40" s="129">
        <f t="shared" si="10"/>
        <v>0</v>
      </c>
      <c r="N40" s="129">
        <f t="shared" si="10"/>
        <v>0</v>
      </c>
      <c r="O40" s="129">
        <f t="shared" si="10"/>
        <v>0</v>
      </c>
    </row>
    <row r="41" spans="1:15" ht="12.75" x14ac:dyDescent="0.2">
      <c r="A41" s="124" t="str">
        <f t="shared" si="8"/>
        <v>Transferta për Buxhetet Familiare dhe Individët</v>
      </c>
      <c r="B41" s="941">
        <f t="shared" si="9"/>
        <v>606</v>
      </c>
      <c r="C41" s="942"/>
      <c r="D41" s="943"/>
      <c r="E41" s="305">
        <f t="shared" si="7"/>
        <v>499922</v>
      </c>
      <c r="F41" s="305">
        <f t="shared" si="7"/>
        <v>503092</v>
      </c>
      <c r="G41" s="305">
        <f t="shared" si="7"/>
        <v>528240</v>
      </c>
      <c r="H41" s="53"/>
      <c r="I41" s="315"/>
      <c r="J41" s="998"/>
      <c r="K41" s="998"/>
      <c r="L41" s="998"/>
      <c r="M41" s="344" t="str">
        <f>IF(SUM(M38:M40)=M37,"OK","STOP")</f>
        <v>OK</v>
      </c>
      <c r="N41" s="344" t="str">
        <f>IF(SUM(N38:N40)=N37,"OK","STOP")</f>
        <v>OK</v>
      </c>
      <c r="O41" s="344" t="str">
        <f>IF(SUM(O38:O40)=O37,"OK","STOP")</f>
        <v>OK</v>
      </c>
    </row>
    <row r="42" spans="1:15" ht="12.75" x14ac:dyDescent="0.2">
      <c r="A42" s="648" t="str">
        <f t="shared" si="8"/>
        <v>Shpenzimet kapitale</v>
      </c>
      <c r="B42" s="968" t="str">
        <f t="shared" si="9"/>
        <v>230 / 231</v>
      </c>
      <c r="C42" s="969"/>
      <c r="D42" s="970"/>
      <c r="E42" s="305">
        <f t="shared" si="7"/>
        <v>0</v>
      </c>
      <c r="F42" s="305">
        <f t="shared" si="7"/>
        <v>0</v>
      </c>
      <c r="G42" s="305">
        <f t="shared" si="7"/>
        <v>0</v>
      </c>
      <c r="H42" s="53"/>
    </row>
    <row r="43" spans="1:15" ht="12.75" x14ac:dyDescent="0.2">
      <c r="A43" s="124" t="str">
        <f t="shared" si="8"/>
        <v>Rezerva</v>
      </c>
      <c r="B43" s="941">
        <f t="shared" si="9"/>
        <v>609</v>
      </c>
      <c r="C43" s="942"/>
      <c r="D43" s="943"/>
      <c r="E43" s="305">
        <f t="shared" si="7"/>
        <v>0</v>
      </c>
      <c r="F43" s="305">
        <f t="shared" si="7"/>
        <v>0</v>
      </c>
      <c r="G43" s="305">
        <f t="shared" si="7"/>
        <v>0</v>
      </c>
      <c r="H43" s="53"/>
      <c r="I43" s="142" t="str">
        <f>'(G1) Fjalori'!A416</f>
        <v>Shpjegimet teknike</v>
      </c>
      <c r="J43" s="983"/>
      <c r="K43" s="984"/>
      <c r="L43" s="984"/>
      <c r="M43" s="984"/>
      <c r="N43" s="984"/>
      <c r="O43" s="985"/>
    </row>
    <row r="44" spans="1:15" ht="12.75" x14ac:dyDescent="0.2">
      <c r="A44" s="124" t="str">
        <f t="shared" si="8"/>
        <v>Interesa per kredi direkte ose bono</v>
      </c>
      <c r="B44" s="971">
        <f t="shared" si="9"/>
        <v>650</v>
      </c>
      <c r="C44" s="972"/>
      <c r="D44" s="973"/>
      <c r="E44" s="305">
        <f t="shared" si="7"/>
        <v>0</v>
      </c>
      <c r="F44" s="305">
        <f t="shared" si="7"/>
        <v>0</v>
      </c>
      <c r="G44" s="305">
        <f t="shared" si="7"/>
        <v>0</v>
      </c>
      <c r="H44" s="53"/>
      <c r="J44" s="986"/>
      <c r="K44" s="987"/>
      <c r="L44" s="987"/>
      <c r="M44" s="987"/>
      <c r="N44" s="987"/>
      <c r="O44" s="988"/>
    </row>
    <row r="45" spans="1:15" ht="12.75" customHeight="1" x14ac:dyDescent="0.2">
      <c r="A45" s="252" t="str">
        <f t="shared" si="8"/>
        <v>Të tjera</v>
      </c>
      <c r="B45" s="941" t="str">
        <f t="shared" si="9"/>
        <v>69 / ?</v>
      </c>
      <c r="C45" s="942"/>
      <c r="D45" s="309" t="str">
        <f>IF(OR(E45&lt;0,F45&lt;0,G45&lt;0),"STOP","OK!")</f>
        <v>OK!</v>
      </c>
      <c r="E45" s="308">
        <f t="shared" si="7"/>
        <v>0</v>
      </c>
      <c r="F45" s="130">
        <f t="shared" si="7"/>
        <v>0</v>
      </c>
      <c r="G45" s="130">
        <f t="shared" si="7"/>
        <v>0</v>
      </c>
      <c r="H45" s="53"/>
      <c r="J45" s="986"/>
      <c r="K45" s="987"/>
      <c r="L45" s="987"/>
      <c r="M45" s="987"/>
      <c r="N45" s="987"/>
      <c r="O45" s="988"/>
    </row>
    <row r="46" spans="1:15" ht="12.75" customHeight="1" x14ac:dyDescent="0.2">
      <c r="A46" s="124" t="str">
        <f>A34</f>
        <v>SHPENZIME KORRENTE</v>
      </c>
      <c r="B46" s="974"/>
      <c r="C46" s="975"/>
      <c r="D46" s="976"/>
      <c r="E46" s="129">
        <f t="shared" si="7"/>
        <v>507070</v>
      </c>
      <c r="F46" s="129">
        <f t="shared" si="7"/>
        <v>510270</v>
      </c>
      <c r="G46" s="129">
        <f t="shared" si="7"/>
        <v>535450</v>
      </c>
      <c r="H46" s="53"/>
      <c r="J46" s="986"/>
      <c r="K46" s="987"/>
      <c r="L46" s="987"/>
      <c r="M46" s="987"/>
      <c r="N46" s="987"/>
      <c r="O46" s="988"/>
    </row>
    <row r="47" spans="1:15" ht="12.75" customHeight="1" x14ac:dyDescent="0.2">
      <c r="A47" s="125"/>
      <c r="B47" s="210"/>
      <c r="C47" s="126"/>
      <c r="D47" s="126"/>
      <c r="E47" s="10"/>
      <c r="F47" s="10"/>
      <c r="G47" s="133"/>
      <c r="H47" s="53"/>
      <c r="J47" s="986"/>
      <c r="K47" s="987"/>
      <c r="L47" s="987"/>
      <c r="M47" s="987"/>
      <c r="N47" s="987"/>
      <c r="O47" s="988"/>
    </row>
    <row r="48" spans="1:15" ht="12.75" customHeight="1" x14ac:dyDescent="0.2">
      <c r="A48" s="137" t="str">
        <f>A18</f>
        <v>SHPENZIME TË PRITSHME</v>
      </c>
      <c r="B48" s="34">
        <f t="shared" ref="B48:G48" si="11">B102+B141+B180+B218+B256+B294</f>
        <v>478678</v>
      </c>
      <c r="C48" s="34">
        <f t="shared" si="11"/>
        <v>516814</v>
      </c>
      <c r="D48" s="34">
        <f t="shared" si="11"/>
        <v>503974</v>
      </c>
      <c r="E48" s="129">
        <f t="shared" si="11"/>
        <v>507070</v>
      </c>
      <c r="F48" s="129">
        <f t="shared" si="11"/>
        <v>510270</v>
      </c>
      <c r="G48" s="129">
        <f t="shared" si="11"/>
        <v>535450</v>
      </c>
      <c r="H48" s="53"/>
      <c r="J48" s="989"/>
      <c r="K48" s="990"/>
      <c r="L48" s="990"/>
      <c r="M48" s="990"/>
      <c r="N48" s="990"/>
      <c r="O48" s="991"/>
    </row>
    <row r="49" spans="1:15" ht="12.75" x14ac:dyDescent="0.2">
      <c r="H49" s="53"/>
    </row>
    <row r="50" spans="1:15" ht="23.25" customHeight="1" x14ac:dyDescent="0.25">
      <c r="A50" s="933" t="str">
        <f>'(G1) Fjalori'!A396</f>
        <v>PËRPUTHSHMËRIA ME TAVANET</v>
      </c>
      <c r="B50" s="934"/>
      <c r="C50" s="935"/>
      <c r="D50" s="935"/>
      <c r="E50" s="935"/>
      <c r="F50" s="935"/>
      <c r="G50" s="935"/>
      <c r="H50" s="935"/>
      <c r="I50" s="935"/>
      <c r="J50" s="935"/>
      <c r="K50" s="935"/>
      <c r="L50" s="935"/>
      <c r="M50" s="935"/>
      <c r="N50" s="935"/>
      <c r="O50" s="936"/>
    </row>
    <row r="51" spans="1:15" s="27" customFormat="1" ht="26.25" customHeight="1" x14ac:dyDescent="0.25">
      <c r="A51" s="134"/>
      <c r="B51" s="127"/>
      <c r="C51" s="127"/>
      <c r="D51" s="26"/>
      <c r="E51" s="26"/>
      <c r="F51" s="26"/>
      <c r="G51" s="26"/>
      <c r="H51" s="26"/>
      <c r="I51" s="26"/>
      <c r="J51" s="26"/>
      <c r="K51" s="26"/>
      <c r="L51" s="26"/>
      <c r="M51" s="251">
        <f>M70</f>
        <v>2022</v>
      </c>
      <c r="N51" s="251">
        <f t="shared" ref="N51:O51" si="12">N70</f>
        <v>2023</v>
      </c>
      <c r="O51" s="251">
        <f t="shared" si="12"/>
        <v>2024</v>
      </c>
    </row>
    <row r="52" spans="1:15" ht="12.75" x14ac:dyDescent="0.2">
      <c r="A52" s="977" t="str">
        <f>'(G1) Fjalori'!A397</f>
        <v>Tavani i përgjithshëm</v>
      </c>
      <c r="B52" s="978"/>
      <c r="C52" s="978"/>
      <c r="D52" s="978"/>
      <c r="E52" s="978"/>
      <c r="F52" s="978"/>
      <c r="G52" s="978"/>
      <c r="H52" s="978"/>
      <c r="I52" s="978"/>
      <c r="J52" s="978"/>
      <c r="K52" s="978"/>
      <c r="L52" s="979"/>
      <c r="M52" s="138">
        <f>VLOOKUP($A14,'(D1) Tavanet buxhetore'!$A$7:$R$473,7,FALSE)</f>
        <v>507070</v>
      </c>
      <c r="N52" s="138">
        <f>VLOOKUP($A14,'(D1) Tavanet buxhetore'!$A$7:$R$473,8,FALSE)</f>
        <v>510270</v>
      </c>
      <c r="O52" s="672">
        <f>VLOOKUP($A14,'(D1) Tavanet buxhetore'!$A$7:$R$473,9,FALSE)</f>
        <v>535450</v>
      </c>
    </row>
    <row r="53" spans="1:15" ht="12.75" x14ac:dyDescent="0.2">
      <c r="A53" s="980" t="str">
        <f>'(G1) Fjalori'!A398</f>
        <v>SHPENZIMET E PRITSHME</v>
      </c>
      <c r="B53" s="981"/>
      <c r="C53" s="981"/>
      <c r="D53" s="981"/>
      <c r="E53" s="981"/>
      <c r="F53" s="981"/>
      <c r="G53" s="981"/>
      <c r="H53" s="981"/>
      <c r="I53" s="981"/>
      <c r="J53" s="981"/>
      <c r="K53" s="981"/>
      <c r="L53" s="982"/>
      <c r="M53" s="139">
        <f>E18</f>
        <v>507070</v>
      </c>
      <c r="N53" s="139">
        <f t="shared" ref="N53:O53" si="13">F18</f>
        <v>510270</v>
      </c>
      <c r="O53" s="673">
        <f t="shared" si="13"/>
        <v>535450</v>
      </c>
    </row>
    <row r="54" spans="1:15" ht="12.75" x14ac:dyDescent="0.2">
      <c r="A54" s="996" t="str">
        <f>'(G1) Fjalori'!A399</f>
        <v>Diferenca mes tavaneve të përgjithshme (duhet të jetë &lt;0)</v>
      </c>
      <c r="B54" s="997"/>
      <c r="C54" s="997"/>
      <c r="D54" s="997"/>
      <c r="E54" s="997"/>
      <c r="F54" s="997"/>
      <c r="G54" s="997"/>
      <c r="H54" s="997"/>
      <c r="I54" s="997"/>
      <c r="J54" s="997"/>
      <c r="K54" s="997"/>
      <c r="L54" s="136" t="str">
        <f>IF(AND(M54&lt;0.4,N54&lt;0.4,O54&lt;0.4),"OK!","STOP!")</f>
        <v>OK!</v>
      </c>
      <c r="M54" s="140">
        <f>M53-M52</f>
        <v>0</v>
      </c>
      <c r="N54" s="140">
        <f t="shared" ref="N54:O54" si="14">N53-N52</f>
        <v>0</v>
      </c>
      <c r="O54" s="141">
        <f t="shared" si="14"/>
        <v>0</v>
      </c>
    </row>
    <row r="55" spans="1:15" ht="12.75" x14ac:dyDescent="0.2">
      <c r="A55" s="977" t="str">
        <f>'(G1) Fjalori'!A400</f>
        <v>Tavani i pagave dhe sigurimeve shoqërore</v>
      </c>
      <c r="B55" s="978"/>
      <c r="C55" s="978"/>
      <c r="D55" s="978"/>
      <c r="E55" s="978"/>
      <c r="F55" s="978"/>
      <c r="G55" s="978"/>
      <c r="H55" s="978"/>
      <c r="I55" s="978"/>
      <c r="J55" s="978"/>
      <c r="K55" s="978"/>
      <c r="L55" s="979"/>
      <c r="M55" s="138">
        <f>VLOOKUP($A14,'(D1) Tavanet buxhetore'!$A$7:$R$473,10,FALSE)</f>
        <v>5948</v>
      </c>
      <c r="N55" s="138">
        <f>VLOOKUP($A14,'(D1) Tavanet buxhetore'!$A$7:$R$473,11,FALSE)</f>
        <v>5978</v>
      </c>
      <c r="O55" s="672">
        <f>VLOOKUP($A14,'(D1) Tavanet buxhetore'!$A$7:$R$473,12,FALSE)</f>
        <v>6010</v>
      </c>
    </row>
    <row r="56" spans="1:15" ht="12.75" x14ac:dyDescent="0.2">
      <c r="A56" s="996" t="str">
        <f>'(G1) Fjalori'!A401</f>
        <v>Paga dhe sigurime shoqërore</v>
      </c>
      <c r="B56" s="997"/>
      <c r="C56" s="997"/>
      <c r="D56" s="997"/>
      <c r="E56" s="997"/>
      <c r="F56" s="997"/>
      <c r="G56" s="997"/>
      <c r="H56" s="997"/>
      <c r="I56" s="997"/>
      <c r="J56" s="997"/>
      <c r="K56" s="997"/>
      <c r="L56" s="999"/>
      <c r="M56" s="139">
        <f>E22+E35+E23+E36</f>
        <v>5948</v>
      </c>
      <c r="N56" s="139">
        <f t="shared" ref="N56:O56" si="15">F22+F35+F23+F36</f>
        <v>5978</v>
      </c>
      <c r="O56" s="673">
        <f t="shared" si="15"/>
        <v>6010</v>
      </c>
    </row>
    <row r="57" spans="1:15" ht="12.75" x14ac:dyDescent="0.2">
      <c r="A57" s="996" t="str">
        <f>'(G1) Fjalori'!A402</f>
        <v>Diferenca e tavaneve në paga dhe sigurime shoqërore (duhet të jetë &lt;0)</v>
      </c>
      <c r="B57" s="997"/>
      <c r="C57" s="997"/>
      <c r="D57" s="997"/>
      <c r="E57" s="997"/>
      <c r="F57" s="997"/>
      <c r="G57" s="997"/>
      <c r="H57" s="997"/>
      <c r="I57" s="997"/>
      <c r="J57" s="997"/>
      <c r="K57" s="997"/>
      <c r="L57" s="136" t="str">
        <f>IF(AND(M57&lt;0.4,N57&lt;0.4,O57&lt;0.4),"OK!","STOP!")</f>
        <v>OK!</v>
      </c>
      <c r="M57" s="140">
        <f>M56-M55</f>
        <v>0</v>
      </c>
      <c r="N57" s="140">
        <f t="shared" ref="N57:O57" si="16">N56-N55</f>
        <v>0</v>
      </c>
      <c r="O57" s="141">
        <f t="shared" si="16"/>
        <v>0</v>
      </c>
    </row>
    <row r="58" spans="1:15" s="27" customFormat="1" ht="12.75" x14ac:dyDescent="0.2">
      <c r="A58" s="977" t="str">
        <f>'(G1) Fjalori'!A403</f>
        <v>Tavani për shpenzime e tjera korrente</v>
      </c>
      <c r="B58" s="978"/>
      <c r="C58" s="978"/>
      <c r="D58" s="978"/>
      <c r="E58" s="978"/>
      <c r="F58" s="978"/>
      <c r="G58" s="978"/>
      <c r="H58" s="978"/>
      <c r="I58" s="978"/>
      <c r="J58" s="978"/>
      <c r="K58" s="978"/>
      <c r="L58" s="979"/>
      <c r="M58" s="138">
        <f>VLOOKUP($A14,'(D1) Tavanet buxhetore'!$A$7:$R$473,13,FALSE)</f>
        <v>501122</v>
      </c>
      <c r="N58" s="138">
        <f>VLOOKUP($A14,'(D1) Tavanet buxhetore'!$A$7:$R$473,14,FALSE)</f>
        <v>504292</v>
      </c>
      <c r="O58" s="672">
        <f>VLOOKUP($A14,'(D1) Tavanet buxhetore'!$A$7:$R$473,15,FALSE)</f>
        <v>529440</v>
      </c>
    </row>
    <row r="59" spans="1:15" s="27" customFormat="1" ht="12.75" x14ac:dyDescent="0.2">
      <c r="A59" s="996" t="str">
        <f>'(G1) Fjalori'!A404</f>
        <v>Konsumi (përjashtuar paga dhe sigurimet shoqërore)</v>
      </c>
      <c r="B59" s="997"/>
      <c r="C59" s="997"/>
      <c r="D59" s="997"/>
      <c r="E59" s="997"/>
      <c r="F59" s="997"/>
      <c r="G59" s="997"/>
      <c r="H59" s="997"/>
      <c r="I59" s="997"/>
      <c r="J59" s="997"/>
      <c r="K59" s="997"/>
      <c r="L59" s="999"/>
      <c r="M59" s="139">
        <f>M53-M56-M62</f>
        <v>501122</v>
      </c>
      <c r="N59" s="139">
        <f>N53-N56-N62</f>
        <v>504292</v>
      </c>
      <c r="O59" s="673">
        <f>O53-O56-O62</f>
        <v>529440</v>
      </c>
    </row>
    <row r="60" spans="1:15" s="27" customFormat="1" ht="12.75" x14ac:dyDescent="0.2">
      <c r="A60" s="996" t="str">
        <f>'(G1) Fjalori'!A405</f>
        <v>Diferenca e tavaneve në konsum (duhet të jetë &lt;0)</v>
      </c>
      <c r="B60" s="997"/>
      <c r="C60" s="997"/>
      <c r="D60" s="997"/>
      <c r="E60" s="997"/>
      <c r="F60" s="997"/>
      <c r="G60" s="997"/>
      <c r="H60" s="997"/>
      <c r="I60" s="997"/>
      <c r="J60" s="997"/>
      <c r="K60" s="997"/>
      <c r="L60" s="136" t="str">
        <f>IF(AND(M60&lt;0.4,N60&lt;0.4,O60&lt;0.4),"OK!","STOP!")</f>
        <v>OK!</v>
      </c>
      <c r="M60" s="140">
        <f>M59-M58</f>
        <v>0</v>
      </c>
      <c r="N60" s="140">
        <f t="shared" ref="N60:O60" si="17">N59-N58</f>
        <v>0</v>
      </c>
      <c r="O60" s="141">
        <f t="shared" si="17"/>
        <v>0</v>
      </c>
    </row>
    <row r="61" spans="1:15" ht="12.75" x14ac:dyDescent="0.2">
      <c r="A61" s="977" t="str">
        <f>'(G1) Fjalori'!A406</f>
        <v>Minimumi i shpenzimeve kapitale</v>
      </c>
      <c r="B61" s="978"/>
      <c r="C61" s="978"/>
      <c r="D61" s="978"/>
      <c r="E61" s="978"/>
      <c r="F61" s="978"/>
      <c r="G61" s="978"/>
      <c r="H61" s="978"/>
      <c r="I61" s="978"/>
      <c r="J61" s="978"/>
      <c r="K61" s="978"/>
      <c r="L61" s="979"/>
      <c r="M61" s="138">
        <f>VLOOKUP($A14,'(D1) Tavanet buxhetore'!$A$7:$R$473,16,FALSE)</f>
        <v>0</v>
      </c>
      <c r="N61" s="138">
        <f>VLOOKUP($A14,'(D1) Tavanet buxhetore'!$A$7:$R$473,17,FALSE)</f>
        <v>0</v>
      </c>
      <c r="O61" s="672">
        <f>VLOOKUP($A14,'(D1) Tavanet buxhetore'!$A$7:$R$473,18,FALSE)</f>
        <v>0</v>
      </c>
    </row>
    <row r="62" spans="1:15" ht="12.75" x14ac:dyDescent="0.2">
      <c r="A62" s="996" t="str">
        <f>'(G1) Fjalori'!A407</f>
        <v>Shpenzimet kapitale</v>
      </c>
      <c r="B62" s="997"/>
      <c r="C62" s="997"/>
      <c r="D62" s="997"/>
      <c r="E62" s="997"/>
      <c r="F62" s="997"/>
      <c r="G62" s="997"/>
      <c r="H62" s="997"/>
      <c r="I62" s="997"/>
      <c r="J62" s="997"/>
      <c r="K62" s="997"/>
      <c r="L62" s="999"/>
      <c r="M62" s="139">
        <f>E29+E42</f>
        <v>0</v>
      </c>
      <c r="N62" s="139">
        <f t="shared" ref="N62:O62" si="18">F29+F42</f>
        <v>0</v>
      </c>
      <c r="O62" s="673">
        <f t="shared" si="18"/>
        <v>0</v>
      </c>
    </row>
    <row r="63" spans="1:15" s="99" customFormat="1" ht="12.75" x14ac:dyDescent="0.2">
      <c r="A63" s="996" t="str">
        <f>'(G1) Fjalori'!A408</f>
        <v>Diferenca e minimumit të shpenzimeve kapitale (duhet të jetë &gt;0)</v>
      </c>
      <c r="B63" s="997"/>
      <c r="C63" s="997"/>
      <c r="D63" s="997"/>
      <c r="E63" s="997"/>
      <c r="F63" s="997"/>
      <c r="G63" s="997"/>
      <c r="H63" s="997"/>
      <c r="I63" s="997"/>
      <c r="J63" s="997"/>
      <c r="K63" s="997"/>
      <c r="L63" s="136" t="str">
        <f>IF(AND(M63&gt;-0.4,N63&gt;-0.4,O63&gt;-0.4),"OK!","STOP!")</f>
        <v>OK!</v>
      </c>
      <c r="M63" s="140">
        <f>M62-M61</f>
        <v>0</v>
      </c>
      <c r="N63" s="140">
        <f t="shared" ref="N63:O63" si="19">N62-N61</f>
        <v>0</v>
      </c>
      <c r="O63" s="141">
        <f t="shared" si="19"/>
        <v>0</v>
      </c>
    </row>
    <row r="64" spans="1:15" s="99" customFormat="1" ht="12.75" x14ac:dyDescent="0.2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135"/>
      <c r="L64" s="135"/>
      <c r="M64" s="135"/>
      <c r="N64" s="135"/>
      <c r="O64" s="135"/>
    </row>
    <row r="65" spans="1:15" s="99" customFormat="1" ht="12.75" x14ac:dyDescent="0.2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135"/>
      <c r="L65" s="135"/>
      <c r="M65" s="135"/>
      <c r="N65" s="135"/>
      <c r="O65" s="135"/>
    </row>
    <row r="66" spans="1:15" ht="17.25" customHeight="1" x14ac:dyDescent="0.2">
      <c r="A66" s="213" t="str">
        <f t="shared" ref="A66:O66" si="20">A14</f>
        <v>Nënfunksioni 23</v>
      </c>
      <c r="B66" s="937" t="str">
        <f t="shared" si="20"/>
        <v>101 Sëmundje dhe paaftësi</v>
      </c>
      <c r="C66" s="937">
        <f t="shared" si="20"/>
        <v>0</v>
      </c>
      <c r="D66" s="937">
        <f t="shared" si="20"/>
        <v>0</v>
      </c>
      <c r="E66" s="937">
        <f t="shared" si="20"/>
        <v>0</v>
      </c>
      <c r="F66" s="937">
        <f t="shared" si="20"/>
        <v>0</v>
      </c>
      <c r="G66" s="937">
        <f t="shared" si="20"/>
        <v>0</v>
      </c>
      <c r="H66" s="937">
        <f t="shared" si="20"/>
        <v>0</v>
      </c>
      <c r="I66" s="937">
        <f t="shared" si="20"/>
        <v>0</v>
      </c>
      <c r="J66" s="937">
        <f t="shared" si="20"/>
        <v>0</v>
      </c>
      <c r="K66" s="937">
        <f t="shared" si="20"/>
        <v>0</v>
      </c>
      <c r="L66" s="937">
        <f t="shared" si="20"/>
        <v>0</v>
      </c>
      <c r="M66" s="937">
        <f t="shared" si="20"/>
        <v>0</v>
      </c>
      <c r="N66" s="937">
        <f t="shared" si="20"/>
        <v>0</v>
      </c>
      <c r="O66" s="937">
        <f t="shared" si="20"/>
        <v>0</v>
      </c>
    </row>
    <row r="67" spans="1:15" ht="17.25" customHeight="1" x14ac:dyDescent="0.2">
      <c r="A67" s="276" t="str">
        <f>A6</f>
        <v>Programi 24a</v>
      </c>
      <c r="B67" s="937" t="str">
        <f>C6</f>
        <v>Kujdesi social për personat e sëmurë dhe me aftësi të kufizuara</v>
      </c>
      <c r="C67" s="937" t="e">
        <f>#REF!</f>
        <v>#REF!</v>
      </c>
      <c r="D67" s="937" t="e">
        <f>#REF!</f>
        <v>#REF!</v>
      </c>
      <c r="E67" s="937" t="e">
        <f>#REF!</f>
        <v>#REF!</v>
      </c>
      <c r="F67" s="937" t="e">
        <f>#REF!</f>
        <v>#REF!</v>
      </c>
      <c r="G67" s="937" t="e">
        <f>#REF!</f>
        <v>#REF!</v>
      </c>
      <c r="H67" s="937" t="e">
        <f>#REF!</f>
        <v>#REF!</v>
      </c>
      <c r="I67" s="937" t="e">
        <f>#REF!</f>
        <v>#REF!</v>
      </c>
      <c r="J67" s="937" t="e">
        <f>#REF!</f>
        <v>#REF!</v>
      </c>
      <c r="K67" s="937" t="e">
        <f>#REF!</f>
        <v>#REF!</v>
      </c>
      <c r="L67" s="937" t="e">
        <f>#REF!</f>
        <v>#REF!</v>
      </c>
      <c r="M67" s="937" t="e">
        <f>#REF!</f>
        <v>#REF!</v>
      </c>
      <c r="N67" s="937" t="e">
        <f>#REF!</f>
        <v>#REF!</v>
      </c>
      <c r="O67" s="937" t="e">
        <f>#REF!</f>
        <v>#REF!</v>
      </c>
    </row>
    <row r="68" spans="1:15" ht="17.25" customHeight="1" x14ac:dyDescent="0.2">
      <c r="A68" s="646" t="str">
        <f>'(B3) Struktura Funksionale'!B124</f>
        <v>10140</v>
      </c>
      <c r="B68" s="568"/>
      <c r="C68" s="568"/>
      <c r="D68" s="568"/>
      <c r="E68" s="568"/>
      <c r="F68" s="568"/>
      <c r="G68" s="568"/>
      <c r="H68" s="568"/>
      <c r="I68" s="568"/>
      <c r="J68" s="568"/>
      <c r="K68" s="568"/>
      <c r="L68" s="568"/>
      <c r="M68" s="568"/>
      <c r="N68" s="568"/>
      <c r="O68" s="569"/>
    </row>
    <row r="69" spans="1:15" ht="21" customHeight="1" x14ac:dyDescent="0.2">
      <c r="A69" s="964" t="str">
        <f t="shared" ref="A69:G69" si="21">A15</f>
        <v>SHPENZIME TË PRITSHME</v>
      </c>
      <c r="B69" s="965">
        <f t="shared" si="21"/>
        <v>0</v>
      </c>
      <c r="C69" s="965">
        <f t="shared" si="21"/>
        <v>0</v>
      </c>
      <c r="D69" s="965">
        <f t="shared" si="21"/>
        <v>0</v>
      </c>
      <c r="E69" s="965">
        <f t="shared" si="21"/>
        <v>0</v>
      </c>
      <c r="F69" s="965">
        <f t="shared" si="21"/>
        <v>0</v>
      </c>
      <c r="G69" s="966">
        <f t="shared" si="21"/>
        <v>0</v>
      </c>
      <c r="H69" s="131"/>
      <c r="I69" s="967" t="str">
        <f t="shared" ref="I69:O69" si="22">I15</f>
        <v xml:space="preserve">TË ARDHURAT E PRITSHME </v>
      </c>
      <c r="J69" s="965">
        <f t="shared" si="22"/>
        <v>0</v>
      </c>
      <c r="K69" s="965">
        <f t="shared" si="22"/>
        <v>0</v>
      </c>
      <c r="L69" s="965">
        <f t="shared" si="22"/>
        <v>0</v>
      </c>
      <c r="M69" s="965">
        <f t="shared" si="22"/>
        <v>0</v>
      </c>
      <c r="N69" s="965">
        <f t="shared" si="22"/>
        <v>0</v>
      </c>
      <c r="O69" s="966">
        <f t="shared" si="22"/>
        <v>0</v>
      </c>
    </row>
    <row r="70" spans="1:15" ht="19.5" customHeight="1" x14ac:dyDescent="0.2">
      <c r="A70" s="211"/>
      <c r="B70" s="417">
        <f t="shared" ref="B70:G70" si="23">B16</f>
        <v>2019</v>
      </c>
      <c r="C70" s="417">
        <f t="shared" si="23"/>
        <v>2020</v>
      </c>
      <c r="D70" s="417">
        <f t="shared" si="23"/>
        <v>2021</v>
      </c>
      <c r="E70" s="251">
        <f t="shared" si="23"/>
        <v>2022</v>
      </c>
      <c r="F70" s="251">
        <f t="shared" si="23"/>
        <v>2023</v>
      </c>
      <c r="G70" s="251">
        <f t="shared" si="23"/>
        <v>2024</v>
      </c>
      <c r="H70" s="212"/>
      <c r="I70" s="414"/>
      <c r="J70" s="417">
        <f t="shared" ref="J70:O70" si="24">J16</f>
        <v>2019</v>
      </c>
      <c r="K70" s="417">
        <f t="shared" si="24"/>
        <v>2020</v>
      </c>
      <c r="L70" s="417">
        <f t="shared" si="24"/>
        <v>2021</v>
      </c>
      <c r="M70" s="251">
        <f t="shared" si="24"/>
        <v>2022</v>
      </c>
      <c r="N70" s="251">
        <f t="shared" si="24"/>
        <v>2023</v>
      </c>
      <c r="O70" s="251">
        <f t="shared" si="24"/>
        <v>2024</v>
      </c>
    </row>
    <row r="71" spans="1:15" s="10" customFormat="1" ht="12.75" x14ac:dyDescent="0.2">
      <c r="A71" s="418"/>
      <c r="B71" s="411"/>
      <c r="C71" s="411"/>
      <c r="D71" s="411"/>
      <c r="E71" s="412"/>
      <c r="F71" s="412"/>
      <c r="G71" s="413"/>
      <c r="H71" s="212"/>
      <c r="I71" s="410"/>
      <c r="J71" s="411"/>
      <c r="K71" s="411"/>
      <c r="L71" s="411"/>
      <c r="M71" s="412"/>
      <c r="N71" s="412"/>
      <c r="O71" s="413"/>
    </row>
    <row r="72" spans="1:15" ht="12.75" x14ac:dyDescent="0.2">
      <c r="A72" s="415" t="str">
        <f>A18</f>
        <v>SHPENZIME TË PRITSHME</v>
      </c>
      <c r="B72" s="345">
        <f>VLOOKUP(A67,'(C1) Shpenzimet vitet e kaluara'!A$9:O$177,5,FALSE)</f>
        <v>478678</v>
      </c>
      <c r="C72" s="345">
        <f>VLOOKUP(A67,'(C1) Shpenzimet vitet e kaluara'!A$9:O$177,9,FALSE)</f>
        <v>516814</v>
      </c>
      <c r="D72" s="345">
        <f>VLOOKUP(A67,'(C1) Shpenzimet vitet e kaluara'!A$9:O$177,13,FALSE)</f>
        <v>503974</v>
      </c>
      <c r="E72" s="416">
        <v>507070</v>
      </c>
      <c r="F72" s="416">
        <v>510270</v>
      </c>
      <c r="G72" s="416">
        <v>535450</v>
      </c>
      <c r="H72" s="131"/>
      <c r="I72" s="938" t="str">
        <f>I18</f>
        <v>VLERËSIM I ARDHURAVE NGA TARIFAT</v>
      </c>
      <c r="J72" s="939"/>
      <c r="K72" s="939"/>
      <c r="L72" s="939"/>
      <c r="M72" s="939"/>
      <c r="N72" s="939"/>
      <c r="O72" s="940"/>
    </row>
    <row r="73" spans="1:15" ht="12.75" x14ac:dyDescent="0.2">
      <c r="A73" s="125"/>
      <c r="B73" s="210"/>
      <c r="C73" s="126"/>
      <c r="D73" s="126"/>
      <c r="E73" s="10"/>
      <c r="F73" s="10"/>
      <c r="G73" s="133"/>
      <c r="H73" s="10"/>
      <c r="I73" s="137" t="str">
        <f>I19</f>
        <v>VLERËSIM I ARDHURAVE NGA TARIFAT</v>
      </c>
      <c r="J73" s="35">
        <f>VLOOKUP($A67,'(C1) Shpenzimet vitet e kaluara'!$A$9:$O$177,6,FALSE)</f>
        <v>0</v>
      </c>
      <c r="K73" s="35">
        <f>VLOOKUP($A67,'(C1) Shpenzimet vitet e kaluara'!$A$9:$O$177,10,FALSE)</f>
        <v>0</v>
      </c>
      <c r="L73" s="35">
        <f>VLOOKUP($A67,'(C1) Shpenzimet vitet e kaluara'!$A$9:$O$177,14,FALSE)</f>
        <v>0</v>
      </c>
      <c r="M73" s="37"/>
      <c r="N73" s="37"/>
      <c r="O73" s="37"/>
    </row>
    <row r="74" spans="1:15" ht="12.75" x14ac:dyDescent="0.2">
      <c r="A74" s="944" t="str">
        <f t="shared" ref="A74:G75" si="25">A20</f>
        <v>SHPENZIME TË PRITSHME</v>
      </c>
      <c r="B74" s="945">
        <f t="shared" si="25"/>
        <v>0</v>
      </c>
      <c r="C74" s="945">
        <f t="shared" si="25"/>
        <v>0</v>
      </c>
      <c r="D74" s="945">
        <f t="shared" si="25"/>
        <v>0</v>
      </c>
      <c r="E74" s="945">
        <f t="shared" si="25"/>
        <v>0</v>
      </c>
      <c r="F74" s="945">
        <f t="shared" si="25"/>
        <v>0</v>
      </c>
      <c r="G74" s="946">
        <f t="shared" si="25"/>
        <v>0</v>
      </c>
      <c r="H74" s="10"/>
    </row>
    <row r="75" spans="1:15" ht="12.75" x14ac:dyDescent="0.2">
      <c r="A75" s="938" t="str">
        <f t="shared" si="25"/>
        <v>KOSTO DIREKTE PËR PROJEKTET DHE SHPENZIMET KAPITALE</v>
      </c>
      <c r="B75" s="939">
        <f t="shared" si="25"/>
        <v>0</v>
      </c>
      <c r="C75" s="939">
        <f t="shared" si="25"/>
        <v>0</v>
      </c>
      <c r="D75" s="939">
        <f t="shared" si="25"/>
        <v>0</v>
      </c>
      <c r="E75" s="939">
        <f t="shared" si="25"/>
        <v>0</v>
      </c>
      <c r="F75" s="939">
        <f t="shared" si="25"/>
        <v>0</v>
      </c>
      <c r="G75" s="940">
        <f t="shared" si="25"/>
        <v>0</v>
      </c>
      <c r="H75" s="31"/>
      <c r="I75" s="938" t="str">
        <f t="shared" ref="I75:I80" si="26">I22</f>
        <v>VLERËSIMI I TË ARDHURAVE ME DESTINACION</v>
      </c>
      <c r="J75" s="939"/>
      <c r="K75" s="939"/>
      <c r="L75" s="939"/>
      <c r="M75" s="939"/>
      <c r="N75" s="939"/>
      <c r="O75" s="940"/>
    </row>
    <row r="76" spans="1:15" ht="12.75" x14ac:dyDescent="0.2">
      <c r="A76" s="124" t="str">
        <f t="shared" ref="A76:D98" si="27">A22</f>
        <v>Pagat</v>
      </c>
      <c r="B76" s="941">
        <f t="shared" si="27"/>
        <v>600</v>
      </c>
      <c r="C76" s="942">
        <f t="shared" si="27"/>
        <v>0</v>
      </c>
      <c r="D76" s="943">
        <f t="shared" si="27"/>
        <v>0</v>
      </c>
      <c r="E76" s="129"/>
      <c r="F76" s="129"/>
      <c r="G76" s="129"/>
      <c r="H76" s="31"/>
      <c r="I76" s="390" t="str">
        <f t="shared" si="26"/>
        <v>Transferta e kushtëzuar</v>
      </c>
      <c r="J76" s="387"/>
      <c r="K76" s="389"/>
      <c r="L76" s="388"/>
      <c r="M76" s="128">
        <v>499769</v>
      </c>
      <c r="N76" s="128">
        <v>502938</v>
      </c>
      <c r="O76" s="132">
        <v>528085</v>
      </c>
    </row>
    <row r="77" spans="1:15" ht="12.75" x14ac:dyDescent="0.2">
      <c r="A77" s="124" t="str">
        <f t="shared" si="27"/>
        <v>Sigurimet Shoqërore</v>
      </c>
      <c r="B77" s="941">
        <f t="shared" si="27"/>
        <v>601</v>
      </c>
      <c r="C77" s="942">
        <f t="shared" si="27"/>
        <v>0</v>
      </c>
      <c r="D77" s="943">
        <f t="shared" si="27"/>
        <v>0</v>
      </c>
      <c r="E77" s="129"/>
      <c r="F77" s="129"/>
      <c r="G77" s="129"/>
      <c r="H77" s="31"/>
      <c r="I77" s="390" t="str">
        <f t="shared" si="26"/>
        <v>Trasferta Specifike</v>
      </c>
      <c r="J77" s="387"/>
      <c r="K77" s="389"/>
      <c r="L77" s="388"/>
      <c r="M77" s="128"/>
      <c r="N77" s="128"/>
      <c r="O77" s="132"/>
    </row>
    <row r="78" spans="1:15" ht="12.75" x14ac:dyDescent="0.2">
      <c r="A78" s="124" t="str">
        <f t="shared" si="27"/>
        <v>Mallra dhe shërbime</v>
      </c>
      <c r="B78" s="941">
        <f t="shared" si="27"/>
        <v>602</v>
      </c>
      <c r="C78" s="942">
        <f t="shared" si="27"/>
        <v>0</v>
      </c>
      <c r="D78" s="943">
        <f t="shared" si="27"/>
        <v>0</v>
      </c>
      <c r="E78" s="129"/>
      <c r="F78" s="129"/>
      <c r="G78" s="129"/>
      <c r="H78" s="53"/>
      <c r="I78" s="390" t="str">
        <f t="shared" si="26"/>
        <v>Trashëgimi me destinacion</v>
      </c>
      <c r="J78" s="387"/>
      <c r="K78" s="389"/>
      <c r="L78" s="388"/>
      <c r="M78" s="302">
        <f>VLOOKUP($A67,'(C4) Trashëgimi me destinacion'!$A$8:$F$168,4,FALSE)</f>
        <v>0</v>
      </c>
      <c r="N78" s="548">
        <f>VLOOKUP($A67,'(C4) Trashëgimi me destinacion'!$A$8:$F$168,5,FALSE)</f>
        <v>0</v>
      </c>
      <c r="O78" s="548">
        <f>VLOOKUP($A67,'(C4) Trashëgimi me destinacion'!$A$8:$F$168,6,FALSE)</f>
        <v>0</v>
      </c>
    </row>
    <row r="79" spans="1:15" ht="12.75" x14ac:dyDescent="0.2">
      <c r="A79" s="124" t="str">
        <f t="shared" si="27"/>
        <v>Subvencione</v>
      </c>
      <c r="B79" s="941">
        <f t="shared" si="27"/>
        <v>603</v>
      </c>
      <c r="C79" s="942">
        <f t="shared" si="27"/>
        <v>0</v>
      </c>
      <c r="D79" s="943">
        <f t="shared" si="27"/>
        <v>0</v>
      </c>
      <c r="E79" s="129"/>
      <c r="F79" s="129"/>
      <c r="G79" s="129"/>
      <c r="H79" s="8"/>
      <c r="I79" s="390" t="str">
        <f t="shared" si="26"/>
        <v>Burime të tjera (përfshirë gjobat)</v>
      </c>
      <c r="J79" s="387"/>
      <c r="K79" s="389"/>
      <c r="L79" s="388"/>
      <c r="M79" s="128"/>
      <c r="N79" s="128"/>
      <c r="O79" s="132"/>
    </row>
    <row r="80" spans="1:15" ht="12.75" x14ac:dyDescent="0.2">
      <c r="A80" s="124" t="str">
        <f t="shared" si="27"/>
        <v>Të tjera transferta korrente të brendshme</v>
      </c>
      <c r="B80" s="941">
        <f t="shared" si="27"/>
        <v>604</v>
      </c>
      <c r="C80" s="942">
        <f t="shared" si="27"/>
        <v>0</v>
      </c>
      <c r="D80" s="943">
        <f t="shared" si="27"/>
        <v>0</v>
      </c>
      <c r="E80" s="129"/>
      <c r="F80" s="129"/>
      <c r="G80" s="129"/>
      <c r="H80" s="53"/>
      <c r="I80" s="409" t="str">
        <f t="shared" si="26"/>
        <v>VLERËSIMI I TË ARDHURAVE ME DESTINACION</v>
      </c>
      <c r="J80" s="35">
        <f>VLOOKUP($A67,'(C1) Shpenzimet vitet e kaluara'!$A$9:$O$177,7,FALSE)</f>
        <v>471950</v>
      </c>
      <c r="K80" s="35">
        <f>VLOOKUP($A67,'(C1) Shpenzimet vitet e kaluara'!$A$9:$O$177,11,FALSE)</f>
        <v>503905</v>
      </c>
      <c r="L80" s="35">
        <f>VLOOKUP($A67,'(C1) Shpenzimet vitet e kaluara'!$A$9:$O$177,15,FALSE)</f>
        <v>496256</v>
      </c>
      <c r="M80" s="129">
        <f>SUM(M76:M79)</f>
        <v>499769</v>
      </c>
      <c r="N80" s="129">
        <f t="shared" ref="N80:O80" si="28">SUM(N76:N79)</f>
        <v>502938</v>
      </c>
      <c r="O80" s="129">
        <f t="shared" si="28"/>
        <v>528085</v>
      </c>
    </row>
    <row r="81" spans="1:15" ht="12.75" x14ac:dyDescent="0.2">
      <c r="A81" s="124" t="str">
        <f t="shared" si="27"/>
        <v>Transferta korrente të huaja</v>
      </c>
      <c r="B81" s="941">
        <f t="shared" si="27"/>
        <v>605</v>
      </c>
      <c r="C81" s="942">
        <f t="shared" si="27"/>
        <v>0</v>
      </c>
      <c r="D81" s="943">
        <f t="shared" si="27"/>
        <v>0</v>
      </c>
      <c r="E81" s="129"/>
      <c r="F81" s="129"/>
      <c r="G81" s="129"/>
      <c r="H81" s="53"/>
    </row>
    <row r="82" spans="1:15" ht="12.75" x14ac:dyDescent="0.2">
      <c r="A82" s="124" t="str">
        <f t="shared" si="27"/>
        <v>Transferta për Buxhetet Familiare dhe Individët</v>
      </c>
      <c r="B82" s="941">
        <f t="shared" si="27"/>
        <v>606</v>
      </c>
      <c r="C82" s="942">
        <f t="shared" si="27"/>
        <v>0</v>
      </c>
      <c r="D82" s="943">
        <f t="shared" si="27"/>
        <v>0</v>
      </c>
      <c r="E82" s="129"/>
      <c r="F82" s="129"/>
      <c r="G82" s="129"/>
      <c r="H82" s="53"/>
      <c r="I82" s="137" t="str">
        <f>I29</f>
        <v xml:space="preserve">TË ARDHURAT E PRITSHME </v>
      </c>
      <c r="J82" s="34">
        <f>J73+J80</f>
        <v>471950</v>
      </c>
      <c r="K82" s="34">
        <f>K73+K80</f>
        <v>503905</v>
      </c>
      <c r="L82" s="34">
        <f>L73+L80</f>
        <v>496256</v>
      </c>
      <c r="M82" s="129">
        <f>M80+M73</f>
        <v>499769</v>
      </c>
      <c r="N82" s="129">
        <f>N80+N73</f>
        <v>502938</v>
      </c>
      <c r="O82" s="129">
        <f>O80+O73</f>
        <v>528085</v>
      </c>
    </row>
    <row r="83" spans="1:15" ht="12.75" x14ac:dyDescent="0.2">
      <c r="A83" s="124" t="str">
        <f t="shared" si="27"/>
        <v>Shpenzimet kapitale</v>
      </c>
      <c r="B83" s="941" t="str">
        <f t="shared" si="27"/>
        <v>230 / 231</v>
      </c>
      <c r="C83" s="942">
        <f t="shared" si="27"/>
        <v>0</v>
      </c>
      <c r="D83" s="943">
        <f t="shared" si="27"/>
        <v>0</v>
      </c>
      <c r="E83" s="37"/>
      <c r="F83" s="37"/>
      <c r="G83" s="37"/>
      <c r="H83" s="53"/>
    </row>
    <row r="84" spans="1:15" ht="12.75" x14ac:dyDescent="0.2">
      <c r="A84" s="124" t="str">
        <f t="shared" si="27"/>
        <v>Rezerva</v>
      </c>
      <c r="B84" s="941">
        <f t="shared" si="27"/>
        <v>609</v>
      </c>
      <c r="C84" s="942">
        <f t="shared" si="27"/>
        <v>0</v>
      </c>
      <c r="D84" s="943">
        <f t="shared" si="27"/>
        <v>0</v>
      </c>
      <c r="E84" s="129"/>
      <c r="F84" s="129"/>
      <c r="G84" s="129"/>
      <c r="H84" s="53"/>
    </row>
    <row r="85" spans="1:15" ht="12.75" x14ac:dyDescent="0.2">
      <c r="A85" s="124" t="str">
        <f t="shared" si="27"/>
        <v>Interesa per kredi direkte ose bono</v>
      </c>
      <c r="B85" s="941">
        <f t="shared" si="27"/>
        <v>650</v>
      </c>
      <c r="C85" s="942">
        <f t="shared" si="27"/>
        <v>0</v>
      </c>
      <c r="D85" s="943">
        <f t="shared" si="27"/>
        <v>0</v>
      </c>
      <c r="E85" s="129"/>
      <c r="F85" s="129"/>
      <c r="G85" s="129"/>
      <c r="H85" s="53"/>
    </row>
    <row r="86" spans="1:15" ht="12.75" x14ac:dyDescent="0.2">
      <c r="A86" s="124" t="str">
        <f t="shared" si="27"/>
        <v>Të tjera</v>
      </c>
      <c r="B86" s="941" t="str">
        <f t="shared" si="27"/>
        <v>69 / ?</v>
      </c>
      <c r="C86" s="942">
        <f t="shared" si="27"/>
        <v>0</v>
      </c>
      <c r="D86" s="943">
        <f t="shared" si="27"/>
        <v>0</v>
      </c>
      <c r="E86" s="129"/>
      <c r="F86" s="129"/>
      <c r="G86" s="129"/>
      <c r="H86" s="53"/>
      <c r="I86" s="947" t="str">
        <f t="shared" ref="I86:O87" si="29">I32</f>
        <v>SHUMA E KËRKUAR NETO</v>
      </c>
      <c r="J86" s="948">
        <f t="shared" si="29"/>
        <v>0</v>
      </c>
      <c r="K86" s="948">
        <f t="shared" si="29"/>
        <v>0</v>
      </c>
      <c r="L86" s="948">
        <f t="shared" si="29"/>
        <v>0</v>
      </c>
      <c r="M86" s="948">
        <f t="shared" si="29"/>
        <v>0</v>
      </c>
      <c r="N86" s="948">
        <f t="shared" si="29"/>
        <v>0</v>
      </c>
      <c r="O86" s="949">
        <f t="shared" si="29"/>
        <v>0</v>
      </c>
    </row>
    <row r="87" spans="1:15" ht="12" customHeight="1" x14ac:dyDescent="0.2">
      <c r="A87" s="306" t="str">
        <f t="shared" si="27"/>
        <v>KOSTO DIREKTE PËR PROJEKTET DHE SHPENZIMET KAPITALE</v>
      </c>
      <c r="B87" s="941">
        <f t="shared" si="27"/>
        <v>0</v>
      </c>
      <c r="C87" s="942">
        <f t="shared" si="27"/>
        <v>0</v>
      </c>
      <c r="D87" s="943">
        <f t="shared" si="27"/>
        <v>0</v>
      </c>
      <c r="E87" s="129">
        <f>SUM(E76:E86)</f>
        <v>0</v>
      </c>
      <c r="F87" s="129">
        <f t="shared" ref="F87:G87" si="30">SUM(F76:F86)</f>
        <v>0</v>
      </c>
      <c r="G87" s="129">
        <f t="shared" si="30"/>
        <v>0</v>
      </c>
      <c r="H87" s="53"/>
      <c r="I87" s="950">
        <f t="shared" si="29"/>
        <v>0</v>
      </c>
      <c r="J87" s="951">
        <f t="shared" si="29"/>
        <v>0</v>
      </c>
      <c r="K87" s="951">
        <f t="shared" si="29"/>
        <v>0</v>
      </c>
      <c r="L87" s="951">
        <f t="shared" si="29"/>
        <v>0</v>
      </c>
      <c r="M87" s="951">
        <f t="shared" si="29"/>
        <v>0</v>
      </c>
      <c r="N87" s="951">
        <f t="shared" si="29"/>
        <v>0</v>
      </c>
      <c r="O87" s="952">
        <f t="shared" si="29"/>
        <v>0</v>
      </c>
    </row>
    <row r="88" spans="1:15" ht="12.75" x14ac:dyDescent="0.2">
      <c r="A88" s="938" t="str">
        <f t="shared" si="27"/>
        <v>SHPENZIME KORRENTE</v>
      </c>
      <c r="B88" s="939">
        <f t="shared" si="27"/>
        <v>0</v>
      </c>
      <c r="C88" s="939">
        <f t="shared" si="27"/>
        <v>0</v>
      </c>
      <c r="D88" s="939">
        <f t="shared" si="27"/>
        <v>0</v>
      </c>
      <c r="E88" s="939">
        <f>E34</f>
        <v>0</v>
      </c>
      <c r="F88" s="939">
        <f>F34</f>
        <v>0</v>
      </c>
      <c r="G88" s="940">
        <f>G34</f>
        <v>0</v>
      </c>
      <c r="H88" s="53"/>
      <c r="I88" s="17" t="str">
        <f>I34</f>
        <v>SHUMA E KËRKUAR NETO</v>
      </c>
      <c r="J88" s="18">
        <f t="shared" ref="J88:O88" si="31">B72-J82</f>
        <v>6728</v>
      </c>
      <c r="K88" s="18">
        <f t="shared" si="31"/>
        <v>12909</v>
      </c>
      <c r="L88" s="18">
        <f t="shared" si="31"/>
        <v>7718</v>
      </c>
      <c r="M88" s="18">
        <f t="shared" si="31"/>
        <v>7301</v>
      </c>
      <c r="N88" s="18">
        <f t="shared" si="31"/>
        <v>7332</v>
      </c>
      <c r="O88" s="18">
        <f t="shared" si="31"/>
        <v>7365</v>
      </c>
    </row>
    <row r="89" spans="1:15" ht="12.75" x14ac:dyDescent="0.2">
      <c r="A89" s="124" t="str">
        <f t="shared" si="27"/>
        <v>Pagat</v>
      </c>
      <c r="B89" s="941">
        <f t="shared" si="27"/>
        <v>600</v>
      </c>
      <c r="C89" s="942">
        <f t="shared" si="27"/>
        <v>0</v>
      </c>
      <c r="D89" s="943">
        <f t="shared" si="27"/>
        <v>0</v>
      </c>
      <c r="E89" s="37">
        <v>5097</v>
      </c>
      <c r="F89" s="37">
        <v>5123</v>
      </c>
      <c r="G89" s="37">
        <v>5150</v>
      </c>
      <c r="H89" s="53"/>
      <c r="I89" s="53"/>
      <c r="J89" s="53"/>
      <c r="K89" s="53"/>
      <c r="L89" s="14"/>
      <c r="M89" s="54"/>
    </row>
    <row r="90" spans="1:15" ht="12.75" x14ac:dyDescent="0.2">
      <c r="A90" s="124" t="str">
        <f t="shared" si="27"/>
        <v>Sigurimet Shoqërore</v>
      </c>
      <c r="B90" s="941">
        <f t="shared" si="27"/>
        <v>601</v>
      </c>
      <c r="C90" s="942">
        <f t="shared" si="27"/>
        <v>0</v>
      </c>
      <c r="D90" s="943">
        <f t="shared" si="27"/>
        <v>0</v>
      </c>
      <c r="E90" s="37">
        <v>851</v>
      </c>
      <c r="F90" s="37">
        <v>855</v>
      </c>
      <c r="G90" s="37">
        <v>860</v>
      </c>
      <c r="H90" s="53"/>
    </row>
    <row r="91" spans="1:15" ht="12.75" x14ac:dyDescent="0.2">
      <c r="A91" s="124" t="str">
        <f t="shared" si="27"/>
        <v>Mallra dhe shërbime</v>
      </c>
      <c r="B91" s="941">
        <f t="shared" si="27"/>
        <v>602</v>
      </c>
      <c r="C91" s="942">
        <f t="shared" si="27"/>
        <v>0</v>
      </c>
      <c r="D91" s="943">
        <f t="shared" si="27"/>
        <v>0</v>
      </c>
      <c r="E91" s="37">
        <v>1200</v>
      </c>
      <c r="F91" s="37">
        <v>1200</v>
      </c>
      <c r="G91" s="37">
        <v>1200</v>
      </c>
      <c r="H91" s="53"/>
      <c r="I91" s="252" t="str">
        <f>I37</f>
        <v>Angazhimet</v>
      </c>
      <c r="J91" s="1002" t="str">
        <f>J37</f>
        <v>Vlera Totale për Aktivitet</v>
      </c>
      <c r="K91" s="1003"/>
      <c r="L91" s="1004"/>
      <c r="M91" s="129">
        <f>VLOOKUP($A67,'(C5) Angazhimet'!$A$8:$F$168,4,FALSE)</f>
        <v>0</v>
      </c>
      <c r="N91" s="129">
        <f>VLOOKUP($A67,'(C5) Angazhimet'!$A$8:$F$168,5,FALSE)</f>
        <v>0</v>
      </c>
      <c r="O91" s="129">
        <f>VLOOKUP($A67,'(C5) Angazhimet'!$A$8:$F$168,6,FALSE)</f>
        <v>0</v>
      </c>
    </row>
    <row r="92" spans="1:15" ht="12.75" x14ac:dyDescent="0.2">
      <c r="A92" s="124" t="str">
        <f t="shared" si="27"/>
        <v>Subvencione</v>
      </c>
      <c r="B92" s="941">
        <f t="shared" si="27"/>
        <v>603</v>
      </c>
      <c r="C92" s="942">
        <f t="shared" si="27"/>
        <v>0</v>
      </c>
      <c r="D92" s="943">
        <f t="shared" si="27"/>
        <v>0</v>
      </c>
      <c r="E92" s="37"/>
      <c r="F92" s="37"/>
      <c r="G92" s="37"/>
      <c r="H92" s="53"/>
      <c r="I92" s="318" t="str">
        <f>I38</f>
        <v>Qëllime</v>
      </c>
      <c r="J92" s="1002" t="str">
        <f>J38</f>
        <v>Shpenzimet kapitale</v>
      </c>
      <c r="K92" s="1003"/>
      <c r="L92" s="1004"/>
      <c r="M92" s="128"/>
      <c r="N92" s="128"/>
      <c r="O92" s="132"/>
    </row>
    <row r="93" spans="1:15" ht="12.75" x14ac:dyDescent="0.2">
      <c r="A93" s="124" t="str">
        <f t="shared" si="27"/>
        <v>Të tjera transferta korrente të brendshme</v>
      </c>
      <c r="B93" s="941">
        <f t="shared" si="27"/>
        <v>604</v>
      </c>
      <c r="C93" s="942">
        <f t="shared" si="27"/>
        <v>0</v>
      </c>
      <c r="D93" s="943">
        <f t="shared" si="27"/>
        <v>0</v>
      </c>
      <c r="E93" s="37"/>
      <c r="F93" s="37"/>
      <c r="G93" s="37"/>
      <c r="H93" s="53"/>
      <c r="I93" s="315"/>
      <c r="J93" s="1002" t="str">
        <f>J39</f>
        <v>Mallra dhe shërbime</v>
      </c>
      <c r="K93" s="1003"/>
      <c r="L93" s="1004"/>
      <c r="M93" s="128"/>
      <c r="N93" s="128"/>
      <c r="O93" s="132"/>
    </row>
    <row r="94" spans="1:15" ht="12.75" x14ac:dyDescent="0.2">
      <c r="A94" s="124" t="str">
        <f t="shared" si="27"/>
        <v>Transferta korrente të huaja</v>
      </c>
      <c r="B94" s="941">
        <f t="shared" si="27"/>
        <v>605</v>
      </c>
      <c r="C94" s="942">
        <f t="shared" si="27"/>
        <v>0</v>
      </c>
      <c r="D94" s="943">
        <f t="shared" si="27"/>
        <v>0</v>
      </c>
      <c r="E94" s="37"/>
      <c r="F94" s="37"/>
      <c r="G94" s="37"/>
      <c r="H94" s="53"/>
      <c r="I94" s="315"/>
      <c r="J94" s="1002" t="str">
        <f>J40</f>
        <v>Qëllime të mëtejshme</v>
      </c>
      <c r="K94" s="1003"/>
      <c r="L94" s="1004"/>
      <c r="M94" s="128"/>
      <c r="N94" s="128"/>
      <c r="O94" s="132"/>
    </row>
    <row r="95" spans="1:15" ht="12.75" x14ac:dyDescent="0.2">
      <c r="A95" s="124" t="str">
        <f t="shared" si="27"/>
        <v>Transferta për Buxhetet Familiare dhe Individët</v>
      </c>
      <c r="B95" s="941">
        <f t="shared" si="27"/>
        <v>606</v>
      </c>
      <c r="C95" s="942">
        <f t="shared" si="27"/>
        <v>0</v>
      </c>
      <c r="D95" s="943">
        <f t="shared" si="27"/>
        <v>0</v>
      </c>
      <c r="E95" s="37">
        <v>499922</v>
      </c>
      <c r="F95" s="37">
        <v>503092</v>
      </c>
      <c r="G95" s="37">
        <v>528240</v>
      </c>
      <c r="H95" s="53"/>
      <c r="I95" s="315"/>
      <c r="J95" s="998"/>
      <c r="K95" s="998"/>
      <c r="L95" s="998"/>
      <c r="M95" s="344" t="str">
        <f>IF(SUM(M92:M94)=M91,"OK","STOP")</f>
        <v>OK</v>
      </c>
      <c r="N95" s="344" t="str">
        <f>IF(SUM(N92:N94)=N91,"OK","STOP")</f>
        <v>OK</v>
      </c>
      <c r="O95" s="344" t="str">
        <f>IF(SUM(O92:O94)=O91,"OK","STOP")</f>
        <v>OK</v>
      </c>
    </row>
    <row r="96" spans="1:15" ht="12.75" x14ac:dyDescent="0.2">
      <c r="A96" s="648" t="str">
        <f t="shared" si="27"/>
        <v>Shpenzimet kapitale</v>
      </c>
      <c r="B96" s="968" t="str">
        <f t="shared" si="27"/>
        <v>230 / 231</v>
      </c>
      <c r="C96" s="969">
        <f t="shared" si="27"/>
        <v>0</v>
      </c>
      <c r="D96" s="970">
        <f t="shared" si="27"/>
        <v>0</v>
      </c>
      <c r="E96" s="129"/>
      <c r="F96" s="129"/>
      <c r="G96" s="129"/>
      <c r="H96" s="53"/>
      <c r="I96" s="421" t="str">
        <f>I43</f>
        <v>Shpjegimet teknike</v>
      </c>
      <c r="J96" s="10"/>
      <c r="K96" s="10"/>
      <c r="L96" s="10"/>
      <c r="M96" s="10"/>
      <c r="N96" s="10"/>
      <c r="O96" s="10"/>
    </row>
    <row r="97" spans="1:15" ht="12.75" x14ac:dyDescent="0.2">
      <c r="A97" s="124" t="str">
        <f t="shared" si="27"/>
        <v>Rezerva</v>
      </c>
      <c r="B97" s="941">
        <f t="shared" si="27"/>
        <v>609</v>
      </c>
      <c r="C97" s="942">
        <f t="shared" si="27"/>
        <v>0</v>
      </c>
      <c r="D97" s="943">
        <f t="shared" si="27"/>
        <v>0</v>
      </c>
      <c r="E97" s="37"/>
      <c r="F97" s="37"/>
      <c r="G97" s="37"/>
      <c r="H97" s="53"/>
      <c r="I97" s="419">
        <f>M70</f>
        <v>2022</v>
      </c>
      <c r="J97" s="983"/>
      <c r="K97" s="984"/>
      <c r="L97" s="984"/>
      <c r="M97" s="984"/>
      <c r="N97" s="984"/>
      <c r="O97" s="985"/>
    </row>
    <row r="98" spans="1:15" ht="12.75" x14ac:dyDescent="0.2">
      <c r="A98" s="124" t="str">
        <f t="shared" si="27"/>
        <v>Interesa per kredi direkte ose bono</v>
      </c>
      <c r="B98" s="971">
        <f t="shared" si="27"/>
        <v>650</v>
      </c>
      <c r="C98" s="972">
        <f t="shared" si="27"/>
        <v>0</v>
      </c>
      <c r="D98" s="973">
        <f t="shared" si="27"/>
        <v>0</v>
      </c>
      <c r="E98" s="37"/>
      <c r="F98" s="37"/>
      <c r="G98" s="37"/>
      <c r="H98" s="53"/>
      <c r="I98" s="420"/>
      <c r="J98" s="986"/>
      <c r="K98" s="987"/>
      <c r="L98" s="987"/>
      <c r="M98" s="987"/>
      <c r="N98" s="987"/>
      <c r="O98" s="988"/>
    </row>
    <row r="99" spans="1:15" ht="12.75" x14ac:dyDescent="0.2">
      <c r="A99" s="252" t="str">
        <f>A45</f>
        <v>Të tjera</v>
      </c>
      <c r="B99" s="941" t="str">
        <f>B45</f>
        <v>69 / ?</v>
      </c>
      <c r="C99" s="942">
        <f>C45</f>
        <v>0</v>
      </c>
      <c r="D99" s="439" t="str">
        <f>IF(OR(E99&lt;0,F99&lt;0,G99&lt;0),"STOP","OK!")</f>
        <v>OK!</v>
      </c>
      <c r="E99" s="130">
        <f>-E87+E72-(SUM(E89:E98))</f>
        <v>0</v>
      </c>
      <c r="F99" s="308">
        <f t="shared" ref="F99:G99" si="32">-F87+F72-(SUM(F89:F98))</f>
        <v>0</v>
      </c>
      <c r="G99" s="308">
        <f t="shared" si="32"/>
        <v>0</v>
      </c>
      <c r="H99" s="53"/>
      <c r="I99" s="419">
        <f>N70</f>
        <v>2023</v>
      </c>
      <c r="J99" s="983"/>
      <c r="K99" s="984"/>
      <c r="L99" s="984"/>
      <c r="M99" s="984"/>
      <c r="N99" s="984"/>
      <c r="O99" s="985"/>
    </row>
    <row r="100" spans="1:15" ht="12.75" x14ac:dyDescent="0.2">
      <c r="A100" s="124" t="str">
        <f>A46</f>
        <v>SHPENZIME KORRENTE</v>
      </c>
      <c r="B100" s="974"/>
      <c r="C100" s="975"/>
      <c r="D100" s="976"/>
      <c r="E100" s="129">
        <f>SUM(E89:E99)</f>
        <v>507070</v>
      </c>
      <c r="F100" s="129">
        <f t="shared" ref="F100:G100" si="33">SUM(F89:F99)</f>
        <v>510270</v>
      </c>
      <c r="G100" s="129">
        <f t="shared" si="33"/>
        <v>535450</v>
      </c>
      <c r="H100" s="53"/>
      <c r="I100" s="420"/>
      <c r="J100" s="989"/>
      <c r="K100" s="990"/>
      <c r="L100" s="990"/>
      <c r="M100" s="990"/>
      <c r="N100" s="990"/>
      <c r="O100" s="991"/>
    </row>
    <row r="101" spans="1:15" ht="12.75" x14ac:dyDescent="0.2">
      <c r="A101" s="125"/>
      <c r="B101" s="210"/>
      <c r="C101" s="126"/>
      <c r="D101" s="126"/>
      <c r="E101" s="10"/>
      <c r="F101" s="10"/>
      <c r="G101" s="133"/>
      <c r="H101" s="53"/>
      <c r="I101" s="419">
        <f>O70</f>
        <v>2024</v>
      </c>
      <c r="J101" s="983"/>
      <c r="K101" s="984"/>
      <c r="L101" s="984"/>
      <c r="M101" s="984"/>
      <c r="N101" s="984"/>
      <c r="O101" s="985"/>
    </row>
    <row r="102" spans="1:15" ht="12.75" x14ac:dyDescent="0.2">
      <c r="A102" s="137" t="str">
        <f>A48</f>
        <v>SHPENZIME TË PRITSHME</v>
      </c>
      <c r="B102" s="34">
        <f>B72</f>
        <v>478678</v>
      </c>
      <c r="C102" s="34">
        <f t="shared" ref="C102:D102" si="34">C72</f>
        <v>516814</v>
      </c>
      <c r="D102" s="34">
        <f t="shared" si="34"/>
        <v>503974</v>
      </c>
      <c r="E102" s="129">
        <f>E87+E100</f>
        <v>507070</v>
      </c>
      <c r="F102" s="129">
        <f>F87+F100</f>
        <v>510270</v>
      </c>
      <c r="G102" s="129">
        <f t="shared" ref="G102" si="35">G87+G100</f>
        <v>535450</v>
      </c>
      <c r="H102" s="53"/>
      <c r="I102" s="420"/>
      <c r="J102" s="989"/>
      <c r="K102" s="990"/>
      <c r="L102" s="990"/>
      <c r="M102" s="990"/>
      <c r="N102" s="990"/>
      <c r="O102" s="991"/>
    </row>
    <row r="105" spans="1:15" ht="17.25" customHeight="1" x14ac:dyDescent="0.2">
      <c r="A105" s="213" t="str">
        <f t="shared" ref="A105:O105" si="36">A66</f>
        <v>Nënfunksioni 23</v>
      </c>
      <c r="B105" s="937" t="str">
        <f t="shared" si="36"/>
        <v>101 Sëmundje dhe paaftësi</v>
      </c>
      <c r="C105" s="937">
        <f t="shared" si="36"/>
        <v>0</v>
      </c>
      <c r="D105" s="937">
        <f t="shared" si="36"/>
        <v>0</v>
      </c>
      <c r="E105" s="937">
        <f t="shared" si="36"/>
        <v>0</v>
      </c>
      <c r="F105" s="937">
        <f t="shared" si="36"/>
        <v>0</v>
      </c>
      <c r="G105" s="937">
        <f t="shared" si="36"/>
        <v>0</v>
      </c>
      <c r="H105" s="937">
        <f t="shared" si="36"/>
        <v>0</v>
      </c>
      <c r="I105" s="937">
        <f t="shared" si="36"/>
        <v>0</v>
      </c>
      <c r="J105" s="937">
        <f t="shared" si="36"/>
        <v>0</v>
      </c>
      <c r="K105" s="937">
        <f t="shared" si="36"/>
        <v>0</v>
      </c>
      <c r="L105" s="937">
        <f t="shared" si="36"/>
        <v>0</v>
      </c>
      <c r="M105" s="937">
        <f t="shared" si="36"/>
        <v>0</v>
      </c>
      <c r="N105" s="937">
        <f t="shared" si="36"/>
        <v>0</v>
      </c>
      <c r="O105" s="937">
        <f t="shared" si="36"/>
        <v>0</v>
      </c>
    </row>
    <row r="106" spans="1:15" ht="17.25" customHeight="1" x14ac:dyDescent="0.2">
      <c r="A106" s="276" t="str">
        <f>A7</f>
        <v>Programi 24b</v>
      </c>
      <c r="B106" s="937">
        <f>C7</f>
        <v>0</v>
      </c>
      <c r="C106" s="937" t="e">
        <f>#REF!</f>
        <v>#REF!</v>
      </c>
      <c r="D106" s="937" t="e">
        <f>#REF!</f>
        <v>#REF!</v>
      </c>
      <c r="E106" s="937" t="e">
        <f>#REF!</f>
        <v>#REF!</v>
      </c>
      <c r="F106" s="937" t="e">
        <f>#REF!</f>
        <v>#REF!</v>
      </c>
      <c r="G106" s="937" t="e">
        <f>#REF!</f>
        <v>#REF!</v>
      </c>
      <c r="H106" s="937" t="e">
        <f>#REF!</f>
        <v>#REF!</v>
      </c>
      <c r="I106" s="937" t="e">
        <f>#REF!</f>
        <v>#REF!</v>
      </c>
      <c r="J106" s="937" t="e">
        <f>#REF!</f>
        <v>#REF!</v>
      </c>
      <c r="K106" s="937" t="e">
        <f>#REF!</f>
        <v>#REF!</v>
      </c>
      <c r="L106" s="937" t="e">
        <f>#REF!</f>
        <v>#REF!</v>
      </c>
      <c r="M106" s="937" t="e">
        <f>#REF!</f>
        <v>#REF!</v>
      </c>
      <c r="N106" s="937" t="e">
        <f>#REF!</f>
        <v>#REF!</v>
      </c>
      <c r="O106" s="937" t="e">
        <f>#REF!</f>
        <v>#REF!</v>
      </c>
    </row>
    <row r="107" spans="1:15" ht="17.25" customHeight="1" x14ac:dyDescent="0.2">
      <c r="A107" s="646">
        <f>'(B3) Struktura Funksionale'!B125</f>
        <v>0</v>
      </c>
      <c r="B107" s="568"/>
      <c r="C107" s="568"/>
      <c r="D107" s="568"/>
      <c r="E107" s="568"/>
      <c r="F107" s="568"/>
      <c r="G107" s="568"/>
      <c r="H107" s="568"/>
      <c r="I107" s="568"/>
      <c r="J107" s="568"/>
      <c r="K107" s="568"/>
      <c r="L107" s="568"/>
      <c r="M107" s="568"/>
      <c r="N107" s="568"/>
      <c r="O107" s="569"/>
    </row>
    <row r="108" spans="1:15" ht="24.75" customHeight="1" x14ac:dyDescent="0.2">
      <c r="A108" s="964" t="str">
        <f t="shared" ref="A108:G108" si="37">A69</f>
        <v>SHPENZIME TË PRITSHME</v>
      </c>
      <c r="B108" s="965">
        <f t="shared" si="37"/>
        <v>0</v>
      </c>
      <c r="C108" s="965">
        <f t="shared" si="37"/>
        <v>0</v>
      </c>
      <c r="D108" s="965">
        <f t="shared" si="37"/>
        <v>0</v>
      </c>
      <c r="E108" s="965">
        <f t="shared" si="37"/>
        <v>0</v>
      </c>
      <c r="F108" s="965">
        <f t="shared" si="37"/>
        <v>0</v>
      </c>
      <c r="G108" s="966">
        <f t="shared" si="37"/>
        <v>0</v>
      </c>
      <c r="H108" s="131"/>
      <c r="I108" s="967" t="str">
        <f t="shared" ref="I108:O108" si="38">I69</f>
        <v xml:space="preserve">TË ARDHURAT E PRITSHME </v>
      </c>
      <c r="J108" s="965">
        <f t="shared" si="38"/>
        <v>0</v>
      </c>
      <c r="K108" s="965">
        <f t="shared" si="38"/>
        <v>0</v>
      </c>
      <c r="L108" s="965">
        <f t="shared" si="38"/>
        <v>0</v>
      </c>
      <c r="M108" s="965">
        <f t="shared" si="38"/>
        <v>0</v>
      </c>
      <c r="N108" s="965">
        <f t="shared" si="38"/>
        <v>0</v>
      </c>
      <c r="O108" s="966">
        <f t="shared" si="38"/>
        <v>0</v>
      </c>
    </row>
    <row r="109" spans="1:15" ht="21" customHeight="1" x14ac:dyDescent="0.2">
      <c r="A109" s="211"/>
      <c r="B109" s="417">
        <f t="shared" ref="B109:G109" si="39">B70</f>
        <v>2019</v>
      </c>
      <c r="C109" s="417">
        <f t="shared" si="39"/>
        <v>2020</v>
      </c>
      <c r="D109" s="417">
        <f t="shared" si="39"/>
        <v>2021</v>
      </c>
      <c r="E109" s="251">
        <f t="shared" si="39"/>
        <v>2022</v>
      </c>
      <c r="F109" s="251">
        <f t="shared" si="39"/>
        <v>2023</v>
      </c>
      <c r="G109" s="251">
        <f t="shared" si="39"/>
        <v>2024</v>
      </c>
      <c r="H109" s="212"/>
      <c r="I109" s="414"/>
      <c r="J109" s="417">
        <f t="shared" ref="J109:O109" si="40">J70</f>
        <v>2019</v>
      </c>
      <c r="K109" s="417">
        <f t="shared" si="40"/>
        <v>2020</v>
      </c>
      <c r="L109" s="417">
        <f t="shared" si="40"/>
        <v>2021</v>
      </c>
      <c r="M109" s="251">
        <f t="shared" si="40"/>
        <v>2022</v>
      </c>
      <c r="N109" s="251">
        <f t="shared" si="40"/>
        <v>2023</v>
      </c>
      <c r="O109" s="251">
        <f t="shared" si="40"/>
        <v>2024</v>
      </c>
    </row>
    <row r="110" spans="1:15" ht="12.75" x14ac:dyDescent="0.2">
      <c r="A110" s="423"/>
      <c r="B110" s="391"/>
      <c r="C110" s="425"/>
      <c r="D110" s="426"/>
      <c r="E110" s="349"/>
      <c r="F110" s="349"/>
      <c r="G110" s="350"/>
      <c r="H110" s="131"/>
      <c r="I110" s="423"/>
      <c r="J110" s="424"/>
      <c r="K110" s="347"/>
      <c r="L110" s="348"/>
      <c r="M110" s="349"/>
      <c r="N110" s="349"/>
      <c r="O110" s="350"/>
    </row>
    <row r="111" spans="1:15" ht="12.75" x14ac:dyDescent="0.2">
      <c r="A111" s="137" t="str">
        <f>A72</f>
        <v>SHPENZIME TË PRITSHME</v>
      </c>
      <c r="B111" s="34">
        <f>VLOOKUP(A106,'(C1) Shpenzimet vitet e kaluara'!A$9:O$177,5,FALSE)</f>
        <v>0</v>
      </c>
      <c r="C111" s="34">
        <f>VLOOKUP(A106,'(C1) Shpenzimet vitet e kaluara'!A$9:O$177,9,FALSE)</f>
        <v>0</v>
      </c>
      <c r="D111" s="34">
        <f>VLOOKUP(A106,'(C1) Shpenzimet vitet e kaluara'!A$9:O$177,13,FALSE)</f>
        <v>0</v>
      </c>
      <c r="E111" s="37"/>
      <c r="F111" s="37"/>
      <c r="G111" s="37"/>
      <c r="H111" s="131"/>
      <c r="I111" s="384" t="str">
        <f t="shared" ref="I111:O111" si="41">I72</f>
        <v>VLERËSIM I ARDHURAVE NGA TARIFAT</v>
      </c>
      <c r="J111" s="385">
        <f t="shared" si="41"/>
        <v>0</v>
      </c>
      <c r="K111" s="385">
        <f t="shared" si="41"/>
        <v>0</v>
      </c>
      <c r="L111" s="385">
        <f t="shared" si="41"/>
        <v>0</v>
      </c>
      <c r="M111" s="385">
        <f t="shared" si="41"/>
        <v>0</v>
      </c>
      <c r="N111" s="385">
        <f t="shared" si="41"/>
        <v>0</v>
      </c>
      <c r="O111" s="386">
        <f t="shared" si="41"/>
        <v>0</v>
      </c>
    </row>
    <row r="112" spans="1:15" ht="12.75" x14ac:dyDescent="0.2">
      <c r="A112" s="125"/>
      <c r="B112" s="210"/>
      <c r="C112" s="126"/>
      <c r="D112" s="126"/>
      <c r="E112" s="10"/>
      <c r="F112" s="10"/>
      <c r="G112" s="133"/>
      <c r="H112" s="10"/>
      <c r="I112" s="137" t="str">
        <f>I73</f>
        <v>VLERËSIM I ARDHURAVE NGA TARIFAT</v>
      </c>
      <c r="J112" s="35">
        <f>VLOOKUP($A106,'(C1) Shpenzimet vitet e kaluara'!$A$9:$O$177,6,FALSE)</f>
        <v>0</v>
      </c>
      <c r="K112" s="35">
        <f>VLOOKUP($A106,'(C1) Shpenzimet vitet e kaluara'!$A$9:$O$177,10,FALSE)</f>
        <v>0</v>
      </c>
      <c r="L112" s="35">
        <f>VLOOKUP($A106,'(C1) Shpenzimet vitet e kaluara'!$A$9:$O$177,14,FALSE)</f>
        <v>0</v>
      </c>
      <c r="M112" s="37"/>
      <c r="N112" s="37"/>
      <c r="O112" s="37"/>
    </row>
    <row r="113" spans="1:15" ht="12.75" x14ac:dyDescent="0.2">
      <c r="A113" s="944" t="str">
        <f t="shared" ref="A113:G114" si="42">A74</f>
        <v>SHPENZIME TË PRITSHME</v>
      </c>
      <c r="B113" s="945">
        <f t="shared" si="42"/>
        <v>0</v>
      </c>
      <c r="C113" s="945">
        <f t="shared" si="42"/>
        <v>0</v>
      </c>
      <c r="D113" s="945">
        <f t="shared" si="42"/>
        <v>0</v>
      </c>
      <c r="E113" s="945">
        <f t="shared" si="42"/>
        <v>0</v>
      </c>
      <c r="F113" s="945">
        <f t="shared" si="42"/>
        <v>0</v>
      </c>
      <c r="G113" s="946">
        <f t="shared" si="42"/>
        <v>0</v>
      </c>
      <c r="H113" s="10"/>
    </row>
    <row r="114" spans="1:15" ht="12.75" x14ac:dyDescent="0.2">
      <c r="A114" s="938" t="str">
        <f t="shared" si="42"/>
        <v>KOSTO DIREKTE PËR PROJEKTET DHE SHPENZIMET KAPITALE</v>
      </c>
      <c r="B114" s="939">
        <f t="shared" si="42"/>
        <v>0</v>
      </c>
      <c r="C114" s="939">
        <f t="shared" si="42"/>
        <v>0</v>
      </c>
      <c r="D114" s="939">
        <f t="shared" si="42"/>
        <v>0</v>
      </c>
      <c r="E114" s="939">
        <f t="shared" si="42"/>
        <v>0</v>
      </c>
      <c r="F114" s="939">
        <f t="shared" si="42"/>
        <v>0</v>
      </c>
      <c r="G114" s="940">
        <f t="shared" si="42"/>
        <v>0</v>
      </c>
      <c r="H114" s="31"/>
      <c r="I114" s="938" t="str">
        <f t="shared" ref="I114:I119" si="43">I75</f>
        <v>VLERËSIMI I TË ARDHURAVE ME DESTINACION</v>
      </c>
      <c r="J114" s="939"/>
      <c r="K114" s="939"/>
      <c r="L114" s="939"/>
      <c r="M114" s="939"/>
      <c r="N114" s="939"/>
      <c r="O114" s="940"/>
    </row>
    <row r="115" spans="1:15" ht="12.75" x14ac:dyDescent="0.2">
      <c r="A115" s="124" t="str">
        <f t="shared" ref="A115:D137" si="44">A76</f>
        <v>Pagat</v>
      </c>
      <c r="B115" s="941">
        <f t="shared" si="44"/>
        <v>600</v>
      </c>
      <c r="C115" s="942">
        <f t="shared" si="44"/>
        <v>0</v>
      </c>
      <c r="D115" s="943">
        <f t="shared" si="44"/>
        <v>0</v>
      </c>
      <c r="E115" s="129"/>
      <c r="F115" s="129"/>
      <c r="G115" s="129"/>
      <c r="H115" s="31"/>
      <c r="I115" s="390" t="str">
        <f t="shared" si="43"/>
        <v>Transferta e kushtëzuar</v>
      </c>
      <c r="J115" s="387"/>
      <c r="K115" s="389"/>
      <c r="L115" s="388"/>
      <c r="M115" s="128"/>
      <c r="N115" s="128"/>
      <c r="O115" s="132"/>
    </row>
    <row r="116" spans="1:15" ht="12.75" x14ac:dyDescent="0.2">
      <c r="A116" s="124" t="str">
        <f t="shared" si="44"/>
        <v>Sigurimet Shoqërore</v>
      </c>
      <c r="B116" s="941">
        <f t="shared" si="44"/>
        <v>601</v>
      </c>
      <c r="C116" s="942">
        <f t="shared" si="44"/>
        <v>0</v>
      </c>
      <c r="D116" s="943">
        <f t="shared" si="44"/>
        <v>0</v>
      </c>
      <c r="E116" s="129"/>
      <c r="F116" s="129"/>
      <c r="G116" s="129"/>
      <c r="H116" s="31"/>
      <c r="I116" s="390" t="str">
        <f t="shared" si="43"/>
        <v>Trasferta Specifike</v>
      </c>
      <c r="J116" s="387"/>
      <c r="K116" s="389"/>
      <c r="L116" s="388"/>
      <c r="M116" s="128"/>
      <c r="N116" s="128"/>
      <c r="O116" s="132"/>
    </row>
    <row r="117" spans="1:15" ht="12.75" x14ac:dyDescent="0.2">
      <c r="A117" s="124" t="str">
        <f t="shared" si="44"/>
        <v>Mallra dhe shërbime</v>
      </c>
      <c r="B117" s="941">
        <f t="shared" si="44"/>
        <v>602</v>
      </c>
      <c r="C117" s="942">
        <f t="shared" si="44"/>
        <v>0</v>
      </c>
      <c r="D117" s="943">
        <f t="shared" si="44"/>
        <v>0</v>
      </c>
      <c r="E117" s="129"/>
      <c r="F117" s="129"/>
      <c r="G117" s="129"/>
      <c r="H117" s="53"/>
      <c r="I117" s="390" t="str">
        <f t="shared" si="43"/>
        <v>Trashëgimi me destinacion</v>
      </c>
      <c r="J117" s="387"/>
      <c r="K117" s="389"/>
      <c r="L117" s="388"/>
      <c r="M117" s="302">
        <f>VLOOKUP($A106,'(C4) Trashëgimi me destinacion'!$A$8:$F$168,4,FALSE)</f>
        <v>0</v>
      </c>
      <c r="N117" s="548">
        <f>VLOOKUP($A106,'(C4) Trashëgimi me destinacion'!$A$8:$F$168,5,FALSE)</f>
        <v>0</v>
      </c>
      <c r="O117" s="548">
        <f>VLOOKUP($A106,'(C4) Trashëgimi me destinacion'!$A$8:$F$168,6,FALSE)</f>
        <v>0</v>
      </c>
    </row>
    <row r="118" spans="1:15" ht="12.75" x14ac:dyDescent="0.2">
      <c r="A118" s="124" t="str">
        <f t="shared" si="44"/>
        <v>Subvencione</v>
      </c>
      <c r="B118" s="941">
        <f t="shared" si="44"/>
        <v>603</v>
      </c>
      <c r="C118" s="942">
        <f t="shared" si="44"/>
        <v>0</v>
      </c>
      <c r="D118" s="943">
        <f t="shared" si="44"/>
        <v>0</v>
      </c>
      <c r="E118" s="129"/>
      <c r="F118" s="129"/>
      <c r="G118" s="129"/>
      <c r="H118" s="8"/>
      <c r="I118" s="390" t="str">
        <f t="shared" si="43"/>
        <v>Burime të tjera (përfshirë gjobat)</v>
      </c>
      <c r="J118" s="387"/>
      <c r="K118" s="389"/>
      <c r="L118" s="388"/>
      <c r="M118" s="128"/>
      <c r="N118" s="128"/>
      <c r="O118" s="132"/>
    </row>
    <row r="119" spans="1:15" ht="12.75" x14ac:dyDescent="0.2">
      <c r="A119" s="124" t="str">
        <f t="shared" si="44"/>
        <v>Të tjera transferta korrente të brendshme</v>
      </c>
      <c r="B119" s="941">
        <f t="shared" si="44"/>
        <v>604</v>
      </c>
      <c r="C119" s="942">
        <f t="shared" si="44"/>
        <v>0</v>
      </c>
      <c r="D119" s="943">
        <f t="shared" si="44"/>
        <v>0</v>
      </c>
      <c r="E119" s="129"/>
      <c r="F119" s="129"/>
      <c r="G119" s="129"/>
      <c r="H119" s="53"/>
      <c r="I119" s="390" t="str">
        <f t="shared" si="43"/>
        <v>VLERËSIMI I TË ARDHURAVE ME DESTINACION</v>
      </c>
      <c r="J119" s="35">
        <f>VLOOKUP($A106,'(C1) Shpenzimet vitet e kaluara'!$A$9:$O$177,7,FALSE)</f>
        <v>0</v>
      </c>
      <c r="K119" s="35">
        <f>VLOOKUP($A106,'(C1) Shpenzimet vitet e kaluara'!$A$9:$O$177,11,FALSE)</f>
        <v>0</v>
      </c>
      <c r="L119" s="35">
        <f>VLOOKUP($A106,'(C1) Shpenzimet vitet e kaluara'!$A$9:$O$177,15,FALSE)</f>
        <v>0</v>
      </c>
      <c r="M119" s="129">
        <f>SUM(M115:M118)</f>
        <v>0</v>
      </c>
      <c r="N119" s="129">
        <f t="shared" ref="N119:O119" si="45">SUM(N115:N118)</f>
        <v>0</v>
      </c>
      <c r="O119" s="129">
        <f t="shared" si="45"/>
        <v>0</v>
      </c>
    </row>
    <row r="120" spans="1:15" ht="12.75" x14ac:dyDescent="0.2">
      <c r="A120" s="124" t="str">
        <f t="shared" si="44"/>
        <v>Transferta korrente të huaja</v>
      </c>
      <c r="B120" s="941">
        <f t="shared" si="44"/>
        <v>605</v>
      </c>
      <c r="C120" s="942">
        <f t="shared" si="44"/>
        <v>0</v>
      </c>
      <c r="D120" s="943">
        <f t="shared" si="44"/>
        <v>0</v>
      </c>
      <c r="E120" s="129"/>
      <c r="F120" s="129"/>
      <c r="G120" s="129"/>
      <c r="H120" s="53"/>
    </row>
    <row r="121" spans="1:15" ht="12.75" x14ac:dyDescent="0.2">
      <c r="A121" s="124" t="str">
        <f t="shared" si="44"/>
        <v>Transferta për Buxhetet Familiare dhe Individët</v>
      </c>
      <c r="B121" s="941">
        <f t="shared" si="44"/>
        <v>606</v>
      </c>
      <c r="C121" s="942">
        <f t="shared" si="44"/>
        <v>0</v>
      </c>
      <c r="D121" s="943">
        <f t="shared" si="44"/>
        <v>0</v>
      </c>
      <c r="E121" s="129"/>
      <c r="F121" s="129"/>
      <c r="G121" s="129"/>
      <c r="H121" s="53"/>
      <c r="I121" s="137" t="str">
        <f>I82</f>
        <v xml:space="preserve">TË ARDHURAT E PRITSHME </v>
      </c>
      <c r="J121" s="34">
        <f>J112+J119</f>
        <v>0</v>
      </c>
      <c r="K121" s="34">
        <f>K112+K119</f>
        <v>0</v>
      </c>
      <c r="L121" s="34">
        <f>L112+L119</f>
        <v>0</v>
      </c>
      <c r="M121" s="129">
        <f>M119+M112</f>
        <v>0</v>
      </c>
      <c r="N121" s="129">
        <f>N119+N112</f>
        <v>0</v>
      </c>
      <c r="O121" s="129">
        <f>O119+O112</f>
        <v>0</v>
      </c>
    </row>
    <row r="122" spans="1:15" ht="12.75" x14ac:dyDescent="0.2">
      <c r="A122" s="124" t="str">
        <f t="shared" si="44"/>
        <v>Shpenzimet kapitale</v>
      </c>
      <c r="B122" s="941" t="str">
        <f t="shared" si="44"/>
        <v>230 / 231</v>
      </c>
      <c r="C122" s="942">
        <f t="shared" si="44"/>
        <v>0</v>
      </c>
      <c r="D122" s="943">
        <f t="shared" si="44"/>
        <v>0</v>
      </c>
      <c r="E122" s="37"/>
      <c r="F122" s="37"/>
      <c r="G122" s="37"/>
      <c r="H122" s="53"/>
    </row>
    <row r="123" spans="1:15" ht="12.75" x14ac:dyDescent="0.2">
      <c r="A123" s="124" t="str">
        <f t="shared" si="44"/>
        <v>Rezerva</v>
      </c>
      <c r="B123" s="941">
        <f t="shared" si="44"/>
        <v>609</v>
      </c>
      <c r="C123" s="942">
        <f t="shared" si="44"/>
        <v>0</v>
      </c>
      <c r="D123" s="943">
        <f t="shared" si="44"/>
        <v>0</v>
      </c>
      <c r="E123" s="129"/>
      <c r="F123" s="129"/>
      <c r="G123" s="129"/>
      <c r="H123" s="53"/>
    </row>
    <row r="124" spans="1:15" ht="12.75" x14ac:dyDescent="0.2">
      <c r="A124" s="124" t="str">
        <f t="shared" si="44"/>
        <v>Interesa per kredi direkte ose bono</v>
      </c>
      <c r="B124" s="941">
        <f t="shared" si="44"/>
        <v>650</v>
      </c>
      <c r="C124" s="942">
        <f t="shared" si="44"/>
        <v>0</v>
      </c>
      <c r="D124" s="943">
        <f t="shared" si="44"/>
        <v>0</v>
      </c>
      <c r="E124" s="129"/>
      <c r="F124" s="129"/>
      <c r="G124" s="129"/>
      <c r="H124" s="53"/>
    </row>
    <row r="125" spans="1:15" ht="12.75" x14ac:dyDescent="0.2">
      <c r="A125" s="124" t="str">
        <f t="shared" si="44"/>
        <v>Të tjera</v>
      </c>
      <c r="B125" s="941" t="str">
        <f t="shared" si="44"/>
        <v>69 / ?</v>
      </c>
      <c r="C125" s="942">
        <f t="shared" si="44"/>
        <v>0</v>
      </c>
      <c r="D125" s="943">
        <f t="shared" si="44"/>
        <v>0</v>
      </c>
      <c r="E125" s="129"/>
      <c r="F125" s="129"/>
      <c r="G125" s="129"/>
      <c r="H125" s="53"/>
      <c r="I125" s="947" t="str">
        <f t="shared" ref="I125:O126" si="46">I86</f>
        <v>SHUMA E KËRKUAR NETO</v>
      </c>
      <c r="J125" s="948">
        <f t="shared" si="46"/>
        <v>0</v>
      </c>
      <c r="K125" s="948">
        <f t="shared" si="46"/>
        <v>0</v>
      </c>
      <c r="L125" s="948">
        <f t="shared" si="46"/>
        <v>0</v>
      </c>
      <c r="M125" s="948">
        <f t="shared" si="46"/>
        <v>0</v>
      </c>
      <c r="N125" s="948">
        <f t="shared" si="46"/>
        <v>0</v>
      </c>
      <c r="O125" s="949">
        <f t="shared" si="46"/>
        <v>0</v>
      </c>
    </row>
    <row r="126" spans="1:15" ht="12.75" customHeight="1" x14ac:dyDescent="0.2">
      <c r="A126" s="306" t="str">
        <f t="shared" si="44"/>
        <v>KOSTO DIREKTE PËR PROJEKTET DHE SHPENZIMET KAPITALE</v>
      </c>
      <c r="B126" s="941">
        <f t="shared" si="44"/>
        <v>0</v>
      </c>
      <c r="C126" s="942">
        <f t="shared" si="44"/>
        <v>0</v>
      </c>
      <c r="D126" s="943">
        <f t="shared" si="44"/>
        <v>0</v>
      </c>
      <c r="E126" s="129">
        <f>SUM(E115:E125)</f>
        <v>0</v>
      </c>
      <c r="F126" s="129">
        <f t="shared" ref="F126:G126" si="47">SUM(F115:F125)</f>
        <v>0</v>
      </c>
      <c r="G126" s="129">
        <f t="shared" si="47"/>
        <v>0</v>
      </c>
      <c r="H126" s="53"/>
      <c r="I126" s="950">
        <f t="shared" si="46"/>
        <v>0</v>
      </c>
      <c r="J126" s="951">
        <f t="shared" si="46"/>
        <v>0</v>
      </c>
      <c r="K126" s="951">
        <f t="shared" si="46"/>
        <v>0</v>
      </c>
      <c r="L126" s="951">
        <f t="shared" si="46"/>
        <v>0</v>
      </c>
      <c r="M126" s="951">
        <f t="shared" si="46"/>
        <v>0</v>
      </c>
      <c r="N126" s="951">
        <f t="shared" si="46"/>
        <v>0</v>
      </c>
      <c r="O126" s="952">
        <f t="shared" si="46"/>
        <v>0</v>
      </c>
    </row>
    <row r="127" spans="1:15" ht="12.75" x14ac:dyDescent="0.2">
      <c r="A127" s="938" t="str">
        <f t="shared" si="44"/>
        <v>SHPENZIME KORRENTE</v>
      </c>
      <c r="B127" s="939">
        <f t="shared" si="44"/>
        <v>0</v>
      </c>
      <c r="C127" s="939">
        <f t="shared" si="44"/>
        <v>0</v>
      </c>
      <c r="D127" s="939">
        <f t="shared" si="44"/>
        <v>0</v>
      </c>
      <c r="E127" s="939">
        <f>E88</f>
        <v>0</v>
      </c>
      <c r="F127" s="939">
        <f>F88</f>
        <v>0</v>
      </c>
      <c r="G127" s="940">
        <f>G88</f>
        <v>0</v>
      </c>
      <c r="H127" s="53"/>
      <c r="I127" s="17" t="str">
        <f>I88</f>
        <v>SHUMA E KËRKUAR NETO</v>
      </c>
      <c r="J127" s="18">
        <f t="shared" ref="J127:O127" si="48">B111-J121</f>
        <v>0</v>
      </c>
      <c r="K127" s="18">
        <f t="shared" si="48"/>
        <v>0</v>
      </c>
      <c r="L127" s="18">
        <f t="shared" si="48"/>
        <v>0</v>
      </c>
      <c r="M127" s="18">
        <f t="shared" si="48"/>
        <v>0</v>
      </c>
      <c r="N127" s="18">
        <f t="shared" si="48"/>
        <v>0</v>
      </c>
      <c r="O127" s="18">
        <f t="shared" si="48"/>
        <v>0</v>
      </c>
    </row>
    <row r="128" spans="1:15" ht="12.75" x14ac:dyDescent="0.2">
      <c r="A128" s="124" t="str">
        <f t="shared" si="44"/>
        <v>Pagat</v>
      </c>
      <c r="B128" s="941">
        <f t="shared" si="44"/>
        <v>600</v>
      </c>
      <c r="C128" s="942">
        <f t="shared" si="44"/>
        <v>0</v>
      </c>
      <c r="D128" s="943">
        <f t="shared" si="44"/>
        <v>0</v>
      </c>
      <c r="E128" s="37"/>
      <c r="F128" s="37"/>
      <c r="G128" s="37"/>
      <c r="H128" s="53"/>
      <c r="I128" s="53"/>
      <c r="J128" s="53"/>
      <c r="K128" s="53"/>
      <c r="L128" s="14"/>
      <c r="M128" s="54"/>
    </row>
    <row r="129" spans="1:15" ht="12.75" x14ac:dyDescent="0.2">
      <c r="A129" s="124" t="str">
        <f t="shared" si="44"/>
        <v>Sigurimet Shoqërore</v>
      </c>
      <c r="B129" s="941">
        <f t="shared" si="44"/>
        <v>601</v>
      </c>
      <c r="C129" s="942">
        <f t="shared" si="44"/>
        <v>0</v>
      </c>
      <c r="D129" s="943">
        <f t="shared" si="44"/>
        <v>0</v>
      </c>
      <c r="E129" s="37"/>
      <c r="F129" s="37"/>
      <c r="G129" s="37"/>
      <c r="H129" s="53"/>
    </row>
    <row r="130" spans="1:15" ht="12.75" x14ac:dyDescent="0.2">
      <c r="A130" s="124" t="str">
        <f t="shared" si="44"/>
        <v>Mallra dhe shërbime</v>
      </c>
      <c r="B130" s="941">
        <f t="shared" si="44"/>
        <v>602</v>
      </c>
      <c r="C130" s="942">
        <f t="shared" si="44"/>
        <v>0</v>
      </c>
      <c r="D130" s="943">
        <f t="shared" si="44"/>
        <v>0</v>
      </c>
      <c r="E130" s="37"/>
      <c r="F130" s="37"/>
      <c r="G130" s="37"/>
      <c r="H130" s="53"/>
      <c r="I130" s="252" t="str">
        <f>I91</f>
        <v>Angazhimet</v>
      </c>
      <c r="J130" s="1002" t="str">
        <f>J91</f>
        <v>Vlera Totale për Aktivitet</v>
      </c>
      <c r="K130" s="1003"/>
      <c r="L130" s="1004"/>
      <c r="M130" s="129">
        <f>VLOOKUP($A106,'(C5) Angazhimet'!$A$8:$F$168,4,FALSE)</f>
        <v>0</v>
      </c>
      <c r="N130" s="129">
        <f>VLOOKUP($A106,'(C5) Angazhimet'!$A$8:$F$168,5,FALSE)</f>
        <v>0</v>
      </c>
      <c r="O130" s="129">
        <f>VLOOKUP($A106,'(C5) Angazhimet'!$A$8:$F$168,6,FALSE)</f>
        <v>0</v>
      </c>
    </row>
    <row r="131" spans="1:15" ht="12.75" x14ac:dyDescent="0.2">
      <c r="A131" s="124" t="str">
        <f t="shared" si="44"/>
        <v>Subvencione</v>
      </c>
      <c r="B131" s="941">
        <f t="shared" si="44"/>
        <v>603</v>
      </c>
      <c r="C131" s="942">
        <f t="shared" si="44"/>
        <v>0</v>
      </c>
      <c r="D131" s="943">
        <f t="shared" si="44"/>
        <v>0</v>
      </c>
      <c r="E131" s="37"/>
      <c r="F131" s="37"/>
      <c r="G131" s="37"/>
      <c r="H131" s="53"/>
      <c r="I131" s="318" t="str">
        <f>I92</f>
        <v>Qëllime</v>
      </c>
      <c r="J131" s="1002" t="str">
        <f>J92</f>
        <v>Shpenzimet kapitale</v>
      </c>
      <c r="K131" s="1003"/>
      <c r="L131" s="1004"/>
      <c r="M131" s="128"/>
      <c r="N131" s="128"/>
      <c r="O131" s="132"/>
    </row>
    <row r="132" spans="1:15" ht="12.75" x14ac:dyDescent="0.2">
      <c r="A132" s="124" t="str">
        <f t="shared" si="44"/>
        <v>Të tjera transferta korrente të brendshme</v>
      </c>
      <c r="B132" s="941">
        <f t="shared" si="44"/>
        <v>604</v>
      </c>
      <c r="C132" s="942">
        <f t="shared" si="44"/>
        <v>0</v>
      </c>
      <c r="D132" s="943">
        <f t="shared" si="44"/>
        <v>0</v>
      </c>
      <c r="E132" s="37"/>
      <c r="F132" s="37"/>
      <c r="G132" s="37"/>
      <c r="H132" s="53"/>
      <c r="I132" s="315"/>
      <c r="J132" s="1002" t="str">
        <f>J93</f>
        <v>Mallra dhe shërbime</v>
      </c>
      <c r="K132" s="1003"/>
      <c r="L132" s="1004"/>
      <c r="M132" s="128"/>
      <c r="N132" s="128"/>
      <c r="O132" s="132"/>
    </row>
    <row r="133" spans="1:15" ht="12.75" x14ac:dyDescent="0.2">
      <c r="A133" s="124" t="str">
        <f t="shared" si="44"/>
        <v>Transferta korrente të huaja</v>
      </c>
      <c r="B133" s="941">
        <f t="shared" si="44"/>
        <v>605</v>
      </c>
      <c r="C133" s="942">
        <f t="shared" si="44"/>
        <v>0</v>
      </c>
      <c r="D133" s="943">
        <f t="shared" si="44"/>
        <v>0</v>
      </c>
      <c r="E133" s="37"/>
      <c r="F133" s="37"/>
      <c r="G133" s="37"/>
      <c r="H133" s="53"/>
      <c r="I133" s="315"/>
      <c r="J133" s="1002" t="str">
        <f>J94</f>
        <v>Qëllime të mëtejshme</v>
      </c>
      <c r="K133" s="1003"/>
      <c r="L133" s="1004"/>
      <c r="M133" s="128"/>
      <c r="N133" s="128"/>
      <c r="O133" s="132"/>
    </row>
    <row r="134" spans="1:15" ht="12.75" x14ac:dyDescent="0.2">
      <c r="A134" s="124" t="str">
        <f t="shared" si="44"/>
        <v>Transferta për Buxhetet Familiare dhe Individët</v>
      </c>
      <c r="B134" s="941">
        <f t="shared" si="44"/>
        <v>606</v>
      </c>
      <c r="C134" s="942">
        <f t="shared" si="44"/>
        <v>0</v>
      </c>
      <c r="D134" s="943">
        <f t="shared" si="44"/>
        <v>0</v>
      </c>
      <c r="E134" s="37"/>
      <c r="F134" s="37"/>
      <c r="G134" s="37"/>
      <c r="H134" s="53"/>
      <c r="I134" s="315"/>
      <c r="J134" s="998"/>
      <c r="K134" s="998"/>
      <c r="L134" s="998"/>
      <c r="M134" s="344" t="str">
        <f>IF(SUM(M131:M133)=M130,"OK","STOP")</f>
        <v>OK</v>
      </c>
      <c r="N134" s="344" t="str">
        <f>IF(SUM(N131:N133)=N130,"OK","STOP")</f>
        <v>OK</v>
      </c>
      <c r="O134" s="344" t="str">
        <f>IF(SUM(O131:O133)=O130,"OK","STOP")</f>
        <v>OK</v>
      </c>
    </row>
    <row r="135" spans="1:15" ht="12.75" x14ac:dyDescent="0.2">
      <c r="A135" s="648" t="str">
        <f t="shared" si="44"/>
        <v>Shpenzimet kapitale</v>
      </c>
      <c r="B135" s="968" t="str">
        <f t="shared" si="44"/>
        <v>230 / 231</v>
      </c>
      <c r="C135" s="969">
        <f t="shared" si="44"/>
        <v>0</v>
      </c>
      <c r="D135" s="970">
        <f t="shared" si="44"/>
        <v>0</v>
      </c>
      <c r="E135" s="129"/>
      <c r="F135" s="129"/>
      <c r="G135" s="129"/>
      <c r="H135" s="53"/>
      <c r="I135" s="421" t="str">
        <f>I96</f>
        <v>Shpjegimet teknike</v>
      </c>
      <c r="J135" s="10"/>
      <c r="K135" s="10"/>
      <c r="L135" s="10"/>
      <c r="M135" s="10"/>
      <c r="N135" s="10"/>
      <c r="O135" s="10"/>
    </row>
    <row r="136" spans="1:15" ht="12.75" x14ac:dyDescent="0.2">
      <c r="A136" s="124" t="str">
        <f t="shared" si="44"/>
        <v>Rezerva</v>
      </c>
      <c r="B136" s="941">
        <f t="shared" si="44"/>
        <v>609</v>
      </c>
      <c r="C136" s="942">
        <f t="shared" si="44"/>
        <v>0</v>
      </c>
      <c r="D136" s="943">
        <f t="shared" si="44"/>
        <v>0</v>
      </c>
      <c r="E136" s="37"/>
      <c r="F136" s="37"/>
      <c r="G136" s="37"/>
      <c r="H136" s="53"/>
      <c r="I136" s="419">
        <f>M109</f>
        <v>2022</v>
      </c>
      <c r="J136" s="983"/>
      <c r="K136" s="984"/>
      <c r="L136" s="984"/>
      <c r="M136" s="984"/>
      <c r="N136" s="984"/>
      <c r="O136" s="985"/>
    </row>
    <row r="137" spans="1:15" ht="12.75" x14ac:dyDescent="0.2">
      <c r="A137" s="124" t="str">
        <f t="shared" si="44"/>
        <v>Interesa per kredi direkte ose bono</v>
      </c>
      <c r="B137" s="971">
        <f t="shared" si="44"/>
        <v>650</v>
      </c>
      <c r="C137" s="972">
        <f t="shared" si="44"/>
        <v>0</v>
      </c>
      <c r="D137" s="973">
        <f t="shared" si="44"/>
        <v>0</v>
      </c>
      <c r="E137" s="37"/>
      <c r="F137" s="37"/>
      <c r="G137" s="37"/>
      <c r="H137" s="53"/>
      <c r="I137" s="420"/>
      <c r="J137" s="986"/>
      <c r="K137" s="987"/>
      <c r="L137" s="987"/>
      <c r="M137" s="987"/>
      <c r="N137" s="987"/>
      <c r="O137" s="988"/>
    </row>
    <row r="138" spans="1:15" ht="12.75" x14ac:dyDescent="0.2">
      <c r="A138" s="252" t="str">
        <f>A99</f>
        <v>Të tjera</v>
      </c>
      <c r="B138" s="941" t="str">
        <f>B99</f>
        <v>69 / ?</v>
      </c>
      <c r="C138" s="942">
        <f>C99</f>
        <v>0</v>
      </c>
      <c r="D138" s="439" t="str">
        <f>IF(OR(E138&lt;0,F138&lt;0,G138&lt;0),"STOP","OK!")</f>
        <v>OK!</v>
      </c>
      <c r="E138" s="130">
        <f>-E126+E111-(SUM(E128:E137))</f>
        <v>0</v>
      </c>
      <c r="F138" s="308">
        <f t="shared" ref="F138:G138" si="49">-F126+F111-(SUM(F128:F137))</f>
        <v>0</v>
      </c>
      <c r="G138" s="308">
        <f t="shared" si="49"/>
        <v>0</v>
      </c>
      <c r="H138" s="53"/>
      <c r="I138" s="419">
        <f>N109</f>
        <v>2023</v>
      </c>
      <c r="J138" s="983"/>
      <c r="K138" s="984"/>
      <c r="L138" s="984"/>
      <c r="M138" s="984"/>
      <c r="N138" s="984"/>
      <c r="O138" s="985"/>
    </row>
    <row r="139" spans="1:15" ht="12.75" x14ac:dyDescent="0.2">
      <c r="A139" s="124" t="str">
        <f>A100</f>
        <v>SHPENZIME KORRENTE</v>
      </c>
      <c r="B139" s="974"/>
      <c r="C139" s="975"/>
      <c r="D139" s="976"/>
      <c r="E139" s="129">
        <f>SUM(E128:E138)</f>
        <v>0</v>
      </c>
      <c r="F139" s="129">
        <f t="shared" ref="F139:G139" si="50">SUM(F128:F138)</f>
        <v>0</v>
      </c>
      <c r="G139" s="129">
        <f t="shared" si="50"/>
        <v>0</v>
      </c>
      <c r="H139" s="53"/>
      <c r="I139" s="420"/>
      <c r="J139" s="989"/>
      <c r="K139" s="990"/>
      <c r="L139" s="990"/>
      <c r="M139" s="990"/>
      <c r="N139" s="990"/>
      <c r="O139" s="991"/>
    </row>
    <row r="140" spans="1:15" ht="12.75" x14ac:dyDescent="0.2">
      <c r="A140" s="125"/>
      <c r="B140" s="210"/>
      <c r="C140" s="126"/>
      <c r="D140" s="126"/>
      <c r="E140" s="10"/>
      <c r="F140" s="10"/>
      <c r="G140" s="133"/>
      <c r="H140" s="53"/>
      <c r="I140" s="419">
        <f>O109</f>
        <v>2024</v>
      </c>
      <c r="J140" s="983"/>
      <c r="K140" s="984"/>
      <c r="L140" s="984"/>
      <c r="M140" s="984"/>
      <c r="N140" s="984"/>
      <c r="O140" s="985"/>
    </row>
    <row r="141" spans="1:15" ht="12.75" x14ac:dyDescent="0.2">
      <c r="A141" s="137" t="str">
        <f>A102</f>
        <v>SHPENZIME TË PRITSHME</v>
      </c>
      <c r="B141" s="34">
        <f>B111</f>
        <v>0</v>
      </c>
      <c r="C141" s="34">
        <f t="shared" ref="C141:D141" si="51">C111</f>
        <v>0</v>
      </c>
      <c r="D141" s="34">
        <f t="shared" si="51"/>
        <v>0</v>
      </c>
      <c r="E141" s="129">
        <f>E126+E139</f>
        <v>0</v>
      </c>
      <c r="F141" s="129">
        <f>F126+F139</f>
        <v>0</v>
      </c>
      <c r="G141" s="129">
        <f t="shared" ref="G141" si="52">G126+G139</f>
        <v>0</v>
      </c>
      <c r="H141" s="53"/>
      <c r="I141" s="420"/>
      <c r="J141" s="989"/>
      <c r="K141" s="990"/>
      <c r="L141" s="990"/>
      <c r="M141" s="990"/>
      <c r="N141" s="990"/>
      <c r="O141" s="991"/>
    </row>
    <row r="144" spans="1:15" ht="17.25" customHeight="1" x14ac:dyDescent="0.2">
      <c r="A144" s="213" t="str">
        <f t="shared" ref="A144:O144" si="53">A66</f>
        <v>Nënfunksioni 23</v>
      </c>
      <c r="B144" s="937" t="str">
        <f t="shared" si="53"/>
        <v>101 Sëmundje dhe paaftësi</v>
      </c>
      <c r="C144" s="937">
        <f t="shared" si="53"/>
        <v>0</v>
      </c>
      <c r="D144" s="937">
        <f t="shared" si="53"/>
        <v>0</v>
      </c>
      <c r="E144" s="937">
        <f t="shared" si="53"/>
        <v>0</v>
      </c>
      <c r="F144" s="937">
        <f t="shared" si="53"/>
        <v>0</v>
      </c>
      <c r="G144" s="937">
        <f t="shared" si="53"/>
        <v>0</v>
      </c>
      <c r="H144" s="937">
        <f t="shared" si="53"/>
        <v>0</v>
      </c>
      <c r="I144" s="937">
        <f t="shared" si="53"/>
        <v>0</v>
      </c>
      <c r="J144" s="937">
        <f t="shared" si="53"/>
        <v>0</v>
      </c>
      <c r="K144" s="937">
        <f t="shared" si="53"/>
        <v>0</v>
      </c>
      <c r="L144" s="937">
        <f t="shared" si="53"/>
        <v>0</v>
      </c>
      <c r="M144" s="937">
        <f t="shared" si="53"/>
        <v>0</v>
      </c>
      <c r="N144" s="937">
        <f t="shared" si="53"/>
        <v>0</v>
      </c>
      <c r="O144" s="937">
        <f t="shared" si="53"/>
        <v>0</v>
      </c>
    </row>
    <row r="145" spans="1:15" ht="17.25" customHeight="1" x14ac:dyDescent="0.2">
      <c r="A145" s="276" t="str">
        <f>A8</f>
        <v>Programi 24c</v>
      </c>
      <c r="B145" s="937">
        <f>C8</f>
        <v>0</v>
      </c>
      <c r="C145" s="937" t="e">
        <f>#REF!</f>
        <v>#REF!</v>
      </c>
      <c r="D145" s="937" t="e">
        <f>#REF!</f>
        <v>#REF!</v>
      </c>
      <c r="E145" s="937" t="e">
        <f>#REF!</f>
        <v>#REF!</v>
      </c>
      <c r="F145" s="937" t="e">
        <f>#REF!</f>
        <v>#REF!</v>
      </c>
      <c r="G145" s="937" t="e">
        <f>#REF!</f>
        <v>#REF!</v>
      </c>
      <c r="H145" s="937" t="e">
        <f>#REF!</f>
        <v>#REF!</v>
      </c>
      <c r="I145" s="937" t="e">
        <f>#REF!</f>
        <v>#REF!</v>
      </c>
      <c r="J145" s="937" t="e">
        <f>#REF!</f>
        <v>#REF!</v>
      </c>
      <c r="K145" s="937" t="e">
        <f>#REF!</f>
        <v>#REF!</v>
      </c>
      <c r="L145" s="937" t="e">
        <f>#REF!</f>
        <v>#REF!</v>
      </c>
      <c r="M145" s="937" t="e">
        <f>#REF!</f>
        <v>#REF!</v>
      </c>
      <c r="N145" s="937" t="e">
        <f>#REF!</f>
        <v>#REF!</v>
      </c>
      <c r="O145" s="937" t="e">
        <f>#REF!</f>
        <v>#REF!</v>
      </c>
    </row>
    <row r="146" spans="1:15" ht="17.25" customHeight="1" x14ac:dyDescent="0.2">
      <c r="A146" s="646">
        <f>'(B3) Struktura Funksionale'!B126</f>
        <v>0</v>
      </c>
      <c r="B146" s="568"/>
      <c r="C146" s="568"/>
      <c r="D146" s="568"/>
      <c r="E146" s="568"/>
      <c r="F146" s="568"/>
      <c r="G146" s="568"/>
      <c r="H146" s="568"/>
      <c r="I146" s="568"/>
      <c r="J146" s="568"/>
      <c r="K146" s="568"/>
      <c r="L146" s="568"/>
      <c r="M146" s="568"/>
      <c r="N146" s="568"/>
      <c r="O146" s="569"/>
    </row>
    <row r="147" spans="1:15" ht="22.5" customHeight="1" x14ac:dyDescent="0.2">
      <c r="A147" s="964" t="str">
        <f t="shared" ref="A147:G147" si="54">A69</f>
        <v>SHPENZIME TË PRITSHME</v>
      </c>
      <c r="B147" s="965">
        <f t="shared" si="54"/>
        <v>0</v>
      </c>
      <c r="C147" s="965">
        <f t="shared" si="54"/>
        <v>0</v>
      </c>
      <c r="D147" s="965">
        <f t="shared" si="54"/>
        <v>0</v>
      </c>
      <c r="E147" s="965">
        <f t="shared" si="54"/>
        <v>0</v>
      </c>
      <c r="F147" s="965">
        <f t="shared" si="54"/>
        <v>0</v>
      </c>
      <c r="G147" s="966">
        <f t="shared" si="54"/>
        <v>0</v>
      </c>
      <c r="H147" s="131"/>
      <c r="I147" s="967" t="str">
        <f t="shared" ref="I147:O147" si="55">I69</f>
        <v xml:space="preserve">TË ARDHURAT E PRITSHME </v>
      </c>
      <c r="J147" s="965">
        <f t="shared" si="55"/>
        <v>0</v>
      </c>
      <c r="K147" s="965">
        <f t="shared" si="55"/>
        <v>0</v>
      </c>
      <c r="L147" s="965">
        <f t="shared" si="55"/>
        <v>0</v>
      </c>
      <c r="M147" s="965">
        <f t="shared" si="55"/>
        <v>0</v>
      </c>
      <c r="N147" s="965">
        <f t="shared" si="55"/>
        <v>0</v>
      </c>
      <c r="O147" s="966">
        <f t="shared" si="55"/>
        <v>0</v>
      </c>
    </row>
    <row r="148" spans="1:15" ht="20.25" customHeight="1" x14ac:dyDescent="0.2">
      <c r="A148" s="211"/>
      <c r="B148" s="417">
        <f t="shared" ref="B148:G148" si="56">B70</f>
        <v>2019</v>
      </c>
      <c r="C148" s="417">
        <f t="shared" si="56"/>
        <v>2020</v>
      </c>
      <c r="D148" s="417">
        <f t="shared" si="56"/>
        <v>2021</v>
      </c>
      <c r="E148" s="251">
        <f t="shared" si="56"/>
        <v>2022</v>
      </c>
      <c r="F148" s="251">
        <f t="shared" si="56"/>
        <v>2023</v>
      </c>
      <c r="G148" s="251">
        <f t="shared" si="56"/>
        <v>2024</v>
      </c>
      <c r="H148" s="212"/>
      <c r="I148" s="307"/>
      <c r="J148" s="249">
        <f t="shared" ref="J148:O148" si="57">J70</f>
        <v>2019</v>
      </c>
      <c r="K148" s="249">
        <f t="shared" si="57"/>
        <v>2020</v>
      </c>
      <c r="L148" s="249">
        <f t="shared" si="57"/>
        <v>2021</v>
      </c>
      <c r="M148" s="250">
        <f t="shared" si="57"/>
        <v>2022</v>
      </c>
      <c r="N148" s="250">
        <f t="shared" si="57"/>
        <v>2023</v>
      </c>
      <c r="O148" s="250">
        <f t="shared" si="57"/>
        <v>2024</v>
      </c>
    </row>
    <row r="149" spans="1:15" ht="12.75" x14ac:dyDescent="0.2">
      <c r="A149" s="423"/>
      <c r="B149" s="427"/>
      <c r="C149" s="428"/>
      <c r="D149" s="426"/>
      <c r="E149" s="349"/>
      <c r="F149" s="349"/>
      <c r="G149" s="350"/>
      <c r="H149" s="131"/>
      <c r="I149" s="423"/>
      <c r="J149" s="349"/>
      <c r="K149" s="349"/>
      <c r="L149" s="349"/>
      <c r="M149" s="349"/>
      <c r="N149" s="349"/>
      <c r="O149" s="350"/>
    </row>
    <row r="150" spans="1:15" ht="12.75" x14ac:dyDescent="0.2">
      <c r="A150" s="137" t="str">
        <f>A72</f>
        <v>SHPENZIME TË PRITSHME</v>
      </c>
      <c r="B150" s="34">
        <f>VLOOKUP(A145,'(C1) Shpenzimet vitet e kaluara'!A$9:O$177,5,FALSE)</f>
        <v>0</v>
      </c>
      <c r="C150" s="34">
        <f>VLOOKUP(A145,'(C1) Shpenzimet vitet e kaluara'!A$9:O$177,9,FALSE)</f>
        <v>0</v>
      </c>
      <c r="D150" s="34">
        <f>VLOOKUP(A145,'(C1) Shpenzimet vitet e kaluara'!A$9:O$177,13,FALSE)</f>
        <v>0</v>
      </c>
      <c r="E150" s="37"/>
      <c r="F150" s="37"/>
      <c r="G150" s="37"/>
      <c r="I150" s="938" t="str">
        <f t="shared" ref="I150:O150" si="58">I72</f>
        <v>VLERËSIM I ARDHURAVE NGA TARIFAT</v>
      </c>
      <c r="J150" s="939">
        <f t="shared" si="58"/>
        <v>0</v>
      </c>
      <c r="K150" s="939">
        <f t="shared" si="58"/>
        <v>0</v>
      </c>
      <c r="L150" s="939">
        <f t="shared" si="58"/>
        <v>0</v>
      </c>
      <c r="M150" s="939">
        <f t="shared" si="58"/>
        <v>0</v>
      </c>
      <c r="N150" s="939">
        <f t="shared" si="58"/>
        <v>0</v>
      </c>
      <c r="O150" s="940">
        <f t="shared" si="58"/>
        <v>0</v>
      </c>
    </row>
    <row r="151" spans="1:15" ht="12.75" x14ac:dyDescent="0.2">
      <c r="A151" s="125"/>
      <c r="B151" s="210"/>
      <c r="C151" s="126"/>
      <c r="D151" s="126"/>
      <c r="E151" s="10"/>
      <c r="F151" s="10"/>
      <c r="G151" s="133"/>
      <c r="I151" s="137" t="str">
        <f>I73</f>
        <v>VLERËSIM I ARDHURAVE NGA TARIFAT</v>
      </c>
      <c r="J151" s="35">
        <f>VLOOKUP($A145,'(C1) Shpenzimet vitet e kaluara'!$A$9:$O$177,6,FALSE)</f>
        <v>0</v>
      </c>
      <c r="K151" s="35">
        <f>VLOOKUP($A145,'(C1) Shpenzimet vitet e kaluara'!$A$9:$O$177,10,FALSE)</f>
        <v>0</v>
      </c>
      <c r="L151" s="35">
        <f>VLOOKUP($A145,'(C1) Shpenzimet vitet e kaluara'!$A$9:$O$177,14,FALSE)</f>
        <v>0</v>
      </c>
      <c r="M151" s="37"/>
      <c r="N151" s="37"/>
      <c r="O151" s="37"/>
    </row>
    <row r="152" spans="1:15" ht="12.75" x14ac:dyDescent="0.2">
      <c r="A152" s="944" t="str">
        <f t="shared" ref="A152:G153" si="59">A74</f>
        <v>SHPENZIME TË PRITSHME</v>
      </c>
      <c r="B152" s="945">
        <f t="shared" si="59"/>
        <v>0</v>
      </c>
      <c r="C152" s="945">
        <f t="shared" si="59"/>
        <v>0</v>
      </c>
      <c r="D152" s="945">
        <f t="shared" si="59"/>
        <v>0</v>
      </c>
      <c r="E152" s="945">
        <f t="shared" si="59"/>
        <v>0</v>
      </c>
      <c r="F152" s="945">
        <f t="shared" si="59"/>
        <v>0</v>
      </c>
      <c r="G152" s="946">
        <f t="shared" si="59"/>
        <v>0</v>
      </c>
      <c r="H152" s="10"/>
    </row>
    <row r="153" spans="1:15" ht="12.75" x14ac:dyDescent="0.2">
      <c r="A153" s="938" t="str">
        <f t="shared" si="59"/>
        <v>KOSTO DIREKTE PËR PROJEKTET DHE SHPENZIMET KAPITALE</v>
      </c>
      <c r="B153" s="939">
        <f t="shared" si="59"/>
        <v>0</v>
      </c>
      <c r="C153" s="939">
        <f t="shared" si="59"/>
        <v>0</v>
      </c>
      <c r="D153" s="939">
        <f t="shared" si="59"/>
        <v>0</v>
      </c>
      <c r="E153" s="939">
        <f t="shared" si="59"/>
        <v>0</v>
      </c>
      <c r="F153" s="939">
        <f t="shared" si="59"/>
        <v>0</v>
      </c>
      <c r="G153" s="940">
        <f t="shared" si="59"/>
        <v>0</v>
      </c>
      <c r="H153" s="31"/>
      <c r="I153" s="938" t="str">
        <f t="shared" ref="I153:I158" si="60">I75</f>
        <v>VLERËSIMI I TË ARDHURAVE ME DESTINACION</v>
      </c>
      <c r="J153" s="939"/>
      <c r="K153" s="939"/>
      <c r="L153" s="939"/>
      <c r="M153" s="939"/>
      <c r="N153" s="939"/>
      <c r="O153" s="940"/>
    </row>
    <row r="154" spans="1:15" ht="12.75" x14ac:dyDescent="0.2">
      <c r="A154" s="124" t="str">
        <f t="shared" ref="A154:D176" si="61">A76</f>
        <v>Pagat</v>
      </c>
      <c r="B154" s="941">
        <f t="shared" si="61"/>
        <v>600</v>
      </c>
      <c r="C154" s="942">
        <f t="shared" si="61"/>
        <v>0</v>
      </c>
      <c r="D154" s="943">
        <f t="shared" si="61"/>
        <v>0</v>
      </c>
      <c r="E154" s="129"/>
      <c r="F154" s="129"/>
      <c r="G154" s="129"/>
      <c r="H154" s="31"/>
      <c r="I154" s="390" t="str">
        <f t="shared" si="60"/>
        <v>Transferta e kushtëzuar</v>
      </c>
      <c r="J154" s="387"/>
      <c r="K154" s="389"/>
      <c r="L154" s="388"/>
      <c r="M154" s="128"/>
      <c r="N154" s="128"/>
      <c r="O154" s="132"/>
    </row>
    <row r="155" spans="1:15" ht="12.75" x14ac:dyDescent="0.2">
      <c r="A155" s="124" t="str">
        <f t="shared" si="61"/>
        <v>Sigurimet Shoqërore</v>
      </c>
      <c r="B155" s="941">
        <f t="shared" si="61"/>
        <v>601</v>
      </c>
      <c r="C155" s="942">
        <f t="shared" si="61"/>
        <v>0</v>
      </c>
      <c r="D155" s="943">
        <f t="shared" si="61"/>
        <v>0</v>
      </c>
      <c r="E155" s="129"/>
      <c r="F155" s="129"/>
      <c r="G155" s="129"/>
      <c r="H155" s="31"/>
      <c r="I155" s="390" t="str">
        <f t="shared" si="60"/>
        <v>Trasferta Specifike</v>
      </c>
      <c r="J155" s="387"/>
      <c r="K155" s="389"/>
      <c r="L155" s="388"/>
      <c r="M155" s="128"/>
      <c r="N155" s="128"/>
      <c r="O155" s="132"/>
    </row>
    <row r="156" spans="1:15" ht="12.75" x14ac:dyDescent="0.2">
      <c r="A156" s="124" t="str">
        <f t="shared" si="61"/>
        <v>Mallra dhe shërbime</v>
      </c>
      <c r="B156" s="941">
        <f t="shared" si="61"/>
        <v>602</v>
      </c>
      <c r="C156" s="942">
        <f t="shared" si="61"/>
        <v>0</v>
      </c>
      <c r="D156" s="943">
        <f t="shared" si="61"/>
        <v>0</v>
      </c>
      <c r="E156" s="129"/>
      <c r="F156" s="129"/>
      <c r="G156" s="129"/>
      <c r="H156" s="53"/>
      <c r="I156" s="390" t="str">
        <f t="shared" si="60"/>
        <v>Trashëgimi me destinacion</v>
      </c>
      <c r="J156" s="387"/>
      <c r="K156" s="389"/>
      <c r="L156" s="388"/>
      <c r="M156" s="302">
        <f>VLOOKUP($A145,'(C4) Trashëgimi me destinacion'!$A$8:$F$168,4,FALSE)</f>
        <v>0</v>
      </c>
      <c r="N156" s="548">
        <f>VLOOKUP($A145,'(C4) Trashëgimi me destinacion'!$A$8:$F$168,5,FALSE)</f>
        <v>0</v>
      </c>
      <c r="O156" s="548">
        <f>VLOOKUP($A145,'(C4) Trashëgimi me destinacion'!$A$8:$F$168,6,FALSE)</f>
        <v>0</v>
      </c>
    </row>
    <row r="157" spans="1:15" ht="12.75" x14ac:dyDescent="0.2">
      <c r="A157" s="124" t="str">
        <f t="shared" si="61"/>
        <v>Subvencione</v>
      </c>
      <c r="B157" s="941">
        <f t="shared" si="61"/>
        <v>603</v>
      </c>
      <c r="C157" s="942">
        <f t="shared" si="61"/>
        <v>0</v>
      </c>
      <c r="D157" s="943">
        <f t="shared" si="61"/>
        <v>0</v>
      </c>
      <c r="E157" s="129"/>
      <c r="F157" s="129"/>
      <c r="G157" s="129"/>
      <c r="H157" s="8"/>
      <c r="I157" s="390" t="str">
        <f t="shared" si="60"/>
        <v>Burime të tjera (përfshirë gjobat)</v>
      </c>
      <c r="J157" s="387"/>
      <c r="K157" s="389"/>
      <c r="L157" s="388"/>
      <c r="M157" s="128"/>
      <c r="N157" s="128"/>
      <c r="O157" s="132"/>
    </row>
    <row r="158" spans="1:15" ht="12.75" x14ac:dyDescent="0.2">
      <c r="A158" s="124" t="str">
        <f t="shared" si="61"/>
        <v>Të tjera transferta korrente të brendshme</v>
      </c>
      <c r="B158" s="941">
        <f t="shared" si="61"/>
        <v>604</v>
      </c>
      <c r="C158" s="942">
        <f t="shared" si="61"/>
        <v>0</v>
      </c>
      <c r="D158" s="943">
        <f t="shared" si="61"/>
        <v>0</v>
      </c>
      <c r="E158" s="129"/>
      <c r="F158" s="129"/>
      <c r="G158" s="129"/>
      <c r="H158" s="53"/>
      <c r="I158" s="390" t="str">
        <f t="shared" si="60"/>
        <v>VLERËSIMI I TË ARDHURAVE ME DESTINACION</v>
      </c>
      <c r="J158" s="35">
        <f>VLOOKUP($A145,'(C1) Shpenzimet vitet e kaluara'!$A$9:$O$177,7,FALSE)</f>
        <v>0</v>
      </c>
      <c r="K158" s="35">
        <f>VLOOKUP($A145,'(C1) Shpenzimet vitet e kaluara'!$A$9:$O$177,11,FALSE)</f>
        <v>0</v>
      </c>
      <c r="L158" s="35">
        <f>VLOOKUP($A145,'(C1) Shpenzimet vitet e kaluara'!$A$9:$O$177,15,FALSE)</f>
        <v>0</v>
      </c>
      <c r="M158" s="129">
        <f>SUM(M154:M157)</f>
        <v>0</v>
      </c>
      <c r="N158" s="129">
        <f t="shared" ref="N158:O158" si="62">SUM(N154:N157)</f>
        <v>0</v>
      </c>
      <c r="O158" s="129">
        <f t="shared" si="62"/>
        <v>0</v>
      </c>
    </row>
    <row r="159" spans="1:15" ht="12.75" x14ac:dyDescent="0.2">
      <c r="A159" s="124" t="str">
        <f t="shared" si="61"/>
        <v>Transferta korrente të huaja</v>
      </c>
      <c r="B159" s="941">
        <f t="shared" si="61"/>
        <v>605</v>
      </c>
      <c r="C159" s="942">
        <f t="shared" si="61"/>
        <v>0</v>
      </c>
      <c r="D159" s="943">
        <f t="shared" si="61"/>
        <v>0</v>
      </c>
      <c r="E159" s="129"/>
      <c r="F159" s="129"/>
      <c r="G159" s="129"/>
      <c r="H159" s="53"/>
    </row>
    <row r="160" spans="1:15" ht="12.75" x14ac:dyDescent="0.2">
      <c r="A160" s="124" t="str">
        <f t="shared" si="61"/>
        <v>Transferta për Buxhetet Familiare dhe Individët</v>
      </c>
      <c r="B160" s="941">
        <f t="shared" si="61"/>
        <v>606</v>
      </c>
      <c r="C160" s="942">
        <f t="shared" si="61"/>
        <v>0</v>
      </c>
      <c r="D160" s="943">
        <f t="shared" si="61"/>
        <v>0</v>
      </c>
      <c r="E160" s="129"/>
      <c r="F160" s="129"/>
      <c r="G160" s="129"/>
      <c r="H160" s="53"/>
      <c r="I160" s="137" t="str">
        <f>I82</f>
        <v xml:space="preserve">TË ARDHURAT E PRITSHME </v>
      </c>
      <c r="J160" s="34">
        <f>J151+J158</f>
        <v>0</v>
      </c>
      <c r="K160" s="34">
        <f>K151+K158</f>
        <v>0</v>
      </c>
      <c r="L160" s="34">
        <f>L151+L158</f>
        <v>0</v>
      </c>
      <c r="M160" s="129">
        <f>M158+M151</f>
        <v>0</v>
      </c>
      <c r="N160" s="129">
        <f>N158+N151</f>
        <v>0</v>
      </c>
      <c r="O160" s="129">
        <f>O158+O151</f>
        <v>0</v>
      </c>
    </row>
    <row r="161" spans="1:15" ht="12.75" x14ac:dyDescent="0.2">
      <c r="A161" s="124" t="str">
        <f t="shared" si="61"/>
        <v>Shpenzimet kapitale</v>
      </c>
      <c r="B161" s="941" t="str">
        <f t="shared" si="61"/>
        <v>230 / 231</v>
      </c>
      <c r="C161" s="942">
        <f t="shared" si="61"/>
        <v>0</v>
      </c>
      <c r="D161" s="943">
        <f t="shared" si="61"/>
        <v>0</v>
      </c>
      <c r="E161" s="37"/>
      <c r="F161" s="37"/>
      <c r="G161" s="37"/>
      <c r="H161" s="53"/>
    </row>
    <row r="162" spans="1:15" ht="12.75" x14ac:dyDescent="0.2">
      <c r="A162" s="124" t="str">
        <f t="shared" si="61"/>
        <v>Rezerva</v>
      </c>
      <c r="B162" s="941">
        <f t="shared" si="61"/>
        <v>609</v>
      </c>
      <c r="C162" s="942">
        <f t="shared" si="61"/>
        <v>0</v>
      </c>
      <c r="D162" s="943">
        <f t="shared" si="61"/>
        <v>0</v>
      </c>
      <c r="E162" s="129"/>
      <c r="F162" s="129"/>
      <c r="G162" s="129"/>
      <c r="H162" s="53"/>
    </row>
    <row r="163" spans="1:15" ht="12.75" x14ac:dyDescent="0.2">
      <c r="A163" s="124" t="str">
        <f t="shared" si="61"/>
        <v>Interesa per kredi direkte ose bono</v>
      </c>
      <c r="B163" s="941">
        <f t="shared" si="61"/>
        <v>650</v>
      </c>
      <c r="C163" s="942">
        <f t="shared" si="61"/>
        <v>0</v>
      </c>
      <c r="D163" s="943">
        <f t="shared" si="61"/>
        <v>0</v>
      </c>
      <c r="E163" s="129"/>
      <c r="F163" s="129"/>
      <c r="G163" s="129"/>
      <c r="H163" s="53"/>
    </row>
    <row r="164" spans="1:15" ht="12.75" x14ac:dyDescent="0.2">
      <c r="A164" s="124" t="str">
        <f t="shared" si="61"/>
        <v>Të tjera</v>
      </c>
      <c r="B164" s="941" t="str">
        <f t="shared" si="61"/>
        <v>69 / ?</v>
      </c>
      <c r="C164" s="942">
        <f t="shared" si="61"/>
        <v>0</v>
      </c>
      <c r="D164" s="943">
        <f t="shared" si="61"/>
        <v>0</v>
      </c>
      <c r="E164" s="129"/>
      <c r="F164" s="129"/>
      <c r="G164" s="129"/>
      <c r="H164" s="53"/>
      <c r="I164" s="947" t="str">
        <f t="shared" ref="I164:O165" si="63">I86</f>
        <v>SHUMA E KËRKUAR NETO</v>
      </c>
      <c r="J164" s="948">
        <f t="shared" si="63"/>
        <v>0</v>
      </c>
      <c r="K164" s="948">
        <f t="shared" si="63"/>
        <v>0</v>
      </c>
      <c r="L164" s="948">
        <f t="shared" si="63"/>
        <v>0</v>
      </c>
      <c r="M164" s="948">
        <f t="shared" si="63"/>
        <v>0</v>
      </c>
      <c r="N164" s="948">
        <f t="shared" si="63"/>
        <v>0</v>
      </c>
      <c r="O164" s="949">
        <f t="shared" si="63"/>
        <v>0</v>
      </c>
    </row>
    <row r="165" spans="1:15" ht="12.75" customHeight="1" x14ac:dyDescent="0.2">
      <c r="A165" s="306" t="str">
        <f t="shared" si="61"/>
        <v>KOSTO DIREKTE PËR PROJEKTET DHE SHPENZIMET KAPITALE</v>
      </c>
      <c r="B165" s="941">
        <f t="shared" si="61"/>
        <v>0</v>
      </c>
      <c r="C165" s="942">
        <f t="shared" si="61"/>
        <v>0</v>
      </c>
      <c r="D165" s="943">
        <f t="shared" si="61"/>
        <v>0</v>
      </c>
      <c r="E165" s="129">
        <f>SUM(E154:E164)</f>
        <v>0</v>
      </c>
      <c r="F165" s="129">
        <f t="shared" ref="F165:G165" si="64">SUM(F154:F164)</f>
        <v>0</v>
      </c>
      <c r="G165" s="129">
        <f t="shared" si="64"/>
        <v>0</v>
      </c>
      <c r="H165" s="53"/>
      <c r="I165" s="950">
        <f t="shared" si="63"/>
        <v>0</v>
      </c>
      <c r="J165" s="951">
        <f t="shared" si="63"/>
        <v>0</v>
      </c>
      <c r="K165" s="951">
        <f t="shared" si="63"/>
        <v>0</v>
      </c>
      <c r="L165" s="951">
        <f t="shared" si="63"/>
        <v>0</v>
      </c>
      <c r="M165" s="951">
        <f t="shared" si="63"/>
        <v>0</v>
      </c>
      <c r="N165" s="951">
        <f t="shared" si="63"/>
        <v>0</v>
      </c>
      <c r="O165" s="952">
        <f t="shared" si="63"/>
        <v>0</v>
      </c>
    </row>
    <row r="166" spans="1:15" ht="12.75" x14ac:dyDescent="0.2">
      <c r="A166" s="938" t="str">
        <f t="shared" si="61"/>
        <v>SHPENZIME KORRENTE</v>
      </c>
      <c r="B166" s="939">
        <f t="shared" si="61"/>
        <v>0</v>
      </c>
      <c r="C166" s="939">
        <f t="shared" si="61"/>
        <v>0</v>
      </c>
      <c r="D166" s="939">
        <f t="shared" si="61"/>
        <v>0</v>
      </c>
      <c r="E166" s="939">
        <f>E88</f>
        <v>0</v>
      </c>
      <c r="F166" s="939">
        <f>F88</f>
        <v>0</v>
      </c>
      <c r="G166" s="940">
        <f>G88</f>
        <v>0</v>
      </c>
      <c r="H166" s="53"/>
      <c r="I166" s="17" t="str">
        <f>I88</f>
        <v>SHUMA E KËRKUAR NETO</v>
      </c>
      <c r="J166" s="18">
        <f t="shared" ref="J166:O166" si="65">B150-J160</f>
        <v>0</v>
      </c>
      <c r="K166" s="18">
        <f t="shared" si="65"/>
        <v>0</v>
      </c>
      <c r="L166" s="18">
        <f t="shared" si="65"/>
        <v>0</v>
      </c>
      <c r="M166" s="18">
        <f t="shared" si="65"/>
        <v>0</v>
      </c>
      <c r="N166" s="18">
        <f t="shared" si="65"/>
        <v>0</v>
      </c>
      <c r="O166" s="18">
        <f t="shared" si="65"/>
        <v>0</v>
      </c>
    </row>
    <row r="167" spans="1:15" ht="12.75" x14ac:dyDescent="0.2">
      <c r="A167" s="124" t="str">
        <f t="shared" si="61"/>
        <v>Pagat</v>
      </c>
      <c r="B167" s="941">
        <f t="shared" si="61"/>
        <v>600</v>
      </c>
      <c r="C167" s="942">
        <f t="shared" si="61"/>
        <v>0</v>
      </c>
      <c r="D167" s="943">
        <f t="shared" si="61"/>
        <v>0</v>
      </c>
      <c r="E167" s="37"/>
      <c r="F167" s="37"/>
      <c r="G167" s="37"/>
      <c r="H167" s="53"/>
      <c r="I167" s="53"/>
      <c r="J167" s="53"/>
      <c r="K167" s="53"/>
      <c r="L167" s="14"/>
      <c r="M167" s="54"/>
    </row>
    <row r="168" spans="1:15" ht="12.75" x14ac:dyDescent="0.2">
      <c r="A168" s="124" t="str">
        <f t="shared" si="61"/>
        <v>Sigurimet Shoqërore</v>
      </c>
      <c r="B168" s="941">
        <f t="shared" si="61"/>
        <v>601</v>
      </c>
      <c r="C168" s="942">
        <f t="shared" si="61"/>
        <v>0</v>
      </c>
      <c r="D168" s="943">
        <f t="shared" si="61"/>
        <v>0</v>
      </c>
      <c r="E168" s="37"/>
      <c r="F168" s="37"/>
      <c r="G168" s="37"/>
      <c r="H168" s="53"/>
    </row>
    <row r="169" spans="1:15" ht="12.75" x14ac:dyDescent="0.2">
      <c r="A169" s="124" t="str">
        <f t="shared" si="61"/>
        <v>Mallra dhe shërbime</v>
      </c>
      <c r="B169" s="941">
        <f t="shared" si="61"/>
        <v>602</v>
      </c>
      <c r="C169" s="942">
        <f t="shared" si="61"/>
        <v>0</v>
      </c>
      <c r="D169" s="943">
        <f t="shared" si="61"/>
        <v>0</v>
      </c>
      <c r="E169" s="37"/>
      <c r="F169" s="37"/>
      <c r="G169" s="37"/>
      <c r="H169" s="53"/>
      <c r="I169" s="252" t="str">
        <f>I130</f>
        <v>Angazhimet</v>
      </c>
      <c r="J169" s="1002" t="str">
        <f>J130</f>
        <v>Vlera Totale për Aktivitet</v>
      </c>
      <c r="K169" s="1003"/>
      <c r="L169" s="1004"/>
      <c r="M169" s="129">
        <f>VLOOKUP($A145,'(C5) Angazhimet'!$A$8:$F$168,4,FALSE)</f>
        <v>0</v>
      </c>
      <c r="N169" s="129">
        <f>VLOOKUP($A145,'(C5) Angazhimet'!$A$8:$F$168,5,FALSE)</f>
        <v>0</v>
      </c>
      <c r="O169" s="129">
        <f>VLOOKUP($A145,'(C5) Angazhimet'!$A$8:$F$168,6,FALSE)</f>
        <v>0</v>
      </c>
    </row>
    <row r="170" spans="1:15" ht="12.75" x14ac:dyDescent="0.2">
      <c r="A170" s="124" t="str">
        <f t="shared" si="61"/>
        <v>Subvencione</v>
      </c>
      <c r="B170" s="941">
        <f t="shared" si="61"/>
        <v>603</v>
      </c>
      <c r="C170" s="942">
        <f t="shared" si="61"/>
        <v>0</v>
      </c>
      <c r="D170" s="943">
        <f t="shared" si="61"/>
        <v>0</v>
      </c>
      <c r="E170" s="37"/>
      <c r="F170" s="37"/>
      <c r="G170" s="37"/>
      <c r="H170" s="53"/>
      <c r="I170" s="318" t="str">
        <f>I131</f>
        <v>Qëllime</v>
      </c>
      <c r="J170" s="1002" t="str">
        <f>J131</f>
        <v>Shpenzimet kapitale</v>
      </c>
      <c r="K170" s="1003"/>
      <c r="L170" s="1004"/>
      <c r="M170" s="128"/>
      <c r="N170" s="128"/>
      <c r="O170" s="132"/>
    </row>
    <row r="171" spans="1:15" ht="12.75" x14ac:dyDescent="0.2">
      <c r="A171" s="124" t="str">
        <f t="shared" si="61"/>
        <v>Të tjera transferta korrente të brendshme</v>
      </c>
      <c r="B171" s="941">
        <f t="shared" si="61"/>
        <v>604</v>
      </c>
      <c r="C171" s="942">
        <f t="shared" si="61"/>
        <v>0</v>
      </c>
      <c r="D171" s="943">
        <f t="shared" si="61"/>
        <v>0</v>
      </c>
      <c r="E171" s="37"/>
      <c r="F171" s="37"/>
      <c r="G171" s="37"/>
      <c r="H171" s="53"/>
      <c r="I171" s="315"/>
      <c r="J171" s="1002" t="str">
        <f>J132</f>
        <v>Mallra dhe shërbime</v>
      </c>
      <c r="K171" s="1003"/>
      <c r="L171" s="1004"/>
      <c r="M171" s="128"/>
      <c r="N171" s="128"/>
      <c r="O171" s="132"/>
    </row>
    <row r="172" spans="1:15" ht="12.75" x14ac:dyDescent="0.2">
      <c r="A172" s="124" t="str">
        <f t="shared" si="61"/>
        <v>Transferta korrente të huaja</v>
      </c>
      <c r="B172" s="941">
        <f t="shared" si="61"/>
        <v>605</v>
      </c>
      <c r="C172" s="942">
        <f t="shared" si="61"/>
        <v>0</v>
      </c>
      <c r="D172" s="943">
        <f t="shared" si="61"/>
        <v>0</v>
      </c>
      <c r="E172" s="37"/>
      <c r="F172" s="37"/>
      <c r="G172" s="37"/>
      <c r="H172" s="53"/>
      <c r="I172" s="315"/>
      <c r="J172" s="1002" t="str">
        <f>J133</f>
        <v>Qëllime të mëtejshme</v>
      </c>
      <c r="K172" s="1003"/>
      <c r="L172" s="1004"/>
      <c r="M172" s="128"/>
      <c r="N172" s="128"/>
      <c r="O172" s="132"/>
    </row>
    <row r="173" spans="1:15" ht="12.75" x14ac:dyDescent="0.2">
      <c r="A173" s="124" t="str">
        <f t="shared" si="61"/>
        <v>Transferta për Buxhetet Familiare dhe Individët</v>
      </c>
      <c r="B173" s="941">
        <f t="shared" si="61"/>
        <v>606</v>
      </c>
      <c r="C173" s="942">
        <f t="shared" si="61"/>
        <v>0</v>
      </c>
      <c r="D173" s="943">
        <f t="shared" si="61"/>
        <v>0</v>
      </c>
      <c r="E173" s="37"/>
      <c r="F173" s="37"/>
      <c r="G173" s="37"/>
      <c r="H173" s="53"/>
      <c r="I173" s="315"/>
      <c r="J173" s="998"/>
      <c r="K173" s="998"/>
      <c r="L173" s="998"/>
      <c r="M173" s="344" t="str">
        <f>IF(SUM(M170:M172)=M169,"OK","STOP")</f>
        <v>OK</v>
      </c>
      <c r="N173" s="344" t="str">
        <f>IF(SUM(N170:N172)=N169,"OK","STOP")</f>
        <v>OK</v>
      </c>
      <c r="O173" s="344" t="str">
        <f>IF(SUM(O170:O172)=O169,"OK","STOP")</f>
        <v>OK</v>
      </c>
    </row>
    <row r="174" spans="1:15" ht="12.75" x14ac:dyDescent="0.2">
      <c r="A174" s="648" t="str">
        <f t="shared" si="61"/>
        <v>Shpenzimet kapitale</v>
      </c>
      <c r="B174" s="968" t="str">
        <f t="shared" si="61"/>
        <v>230 / 231</v>
      </c>
      <c r="C174" s="969">
        <f t="shared" si="61"/>
        <v>0</v>
      </c>
      <c r="D174" s="970">
        <f t="shared" si="61"/>
        <v>0</v>
      </c>
      <c r="E174" s="129"/>
      <c r="F174" s="129"/>
      <c r="G174" s="129"/>
      <c r="H174" s="53"/>
      <c r="I174" s="421" t="str">
        <f>I96</f>
        <v>Shpjegimet teknike</v>
      </c>
      <c r="J174" s="10"/>
      <c r="K174" s="10"/>
      <c r="L174" s="10"/>
      <c r="M174" s="10"/>
      <c r="N174" s="10"/>
      <c r="O174" s="10"/>
    </row>
    <row r="175" spans="1:15" ht="12.75" x14ac:dyDescent="0.2">
      <c r="A175" s="124" t="str">
        <f t="shared" si="61"/>
        <v>Rezerva</v>
      </c>
      <c r="B175" s="941">
        <f t="shared" si="61"/>
        <v>609</v>
      </c>
      <c r="C175" s="942">
        <f t="shared" si="61"/>
        <v>0</v>
      </c>
      <c r="D175" s="943">
        <f t="shared" si="61"/>
        <v>0</v>
      </c>
      <c r="E175" s="37"/>
      <c r="F175" s="37"/>
      <c r="G175" s="37"/>
      <c r="H175" s="53"/>
      <c r="I175" s="419">
        <f>M148</f>
        <v>2022</v>
      </c>
      <c r="J175" s="983"/>
      <c r="K175" s="984"/>
      <c r="L175" s="984"/>
      <c r="M175" s="984"/>
      <c r="N175" s="984"/>
      <c r="O175" s="985"/>
    </row>
    <row r="176" spans="1:15" ht="12.75" x14ac:dyDescent="0.2">
      <c r="A176" s="124" t="str">
        <f t="shared" si="61"/>
        <v>Interesa per kredi direkte ose bono</v>
      </c>
      <c r="B176" s="971">
        <f t="shared" si="61"/>
        <v>650</v>
      </c>
      <c r="C176" s="972">
        <f t="shared" si="61"/>
        <v>0</v>
      </c>
      <c r="D176" s="973">
        <f t="shared" si="61"/>
        <v>0</v>
      </c>
      <c r="E176" s="37"/>
      <c r="F176" s="37"/>
      <c r="G176" s="37"/>
      <c r="H176" s="53"/>
      <c r="I176" s="420"/>
      <c r="J176" s="986"/>
      <c r="K176" s="987"/>
      <c r="L176" s="987"/>
      <c r="M176" s="987"/>
      <c r="N176" s="987"/>
      <c r="O176" s="988"/>
    </row>
    <row r="177" spans="1:15" ht="12.75" x14ac:dyDescent="0.2">
      <c r="A177" s="252" t="str">
        <f>A99</f>
        <v>Të tjera</v>
      </c>
      <c r="B177" s="941" t="str">
        <f>B99</f>
        <v>69 / ?</v>
      </c>
      <c r="C177" s="942">
        <f>C99</f>
        <v>0</v>
      </c>
      <c r="D177" s="439" t="str">
        <f>IF(OR(E177&lt;0,F177&lt;0,G177&lt;0),"STOP","OK!")</f>
        <v>OK!</v>
      </c>
      <c r="E177" s="130">
        <f>-E165+E150-(SUM(E167:E176))</f>
        <v>0</v>
      </c>
      <c r="F177" s="308">
        <f t="shared" ref="F177:G177" si="66">-F165+F150-(SUM(F167:F176))</f>
        <v>0</v>
      </c>
      <c r="G177" s="308">
        <f t="shared" si="66"/>
        <v>0</v>
      </c>
      <c r="H177" s="53"/>
      <c r="I177" s="419">
        <f>N148</f>
        <v>2023</v>
      </c>
      <c r="J177" s="983"/>
      <c r="K177" s="984"/>
      <c r="L177" s="984"/>
      <c r="M177" s="984"/>
      <c r="N177" s="984"/>
      <c r="O177" s="985"/>
    </row>
    <row r="178" spans="1:15" ht="12.75" x14ac:dyDescent="0.2">
      <c r="A178" s="124" t="str">
        <f>A100</f>
        <v>SHPENZIME KORRENTE</v>
      </c>
      <c r="B178" s="974"/>
      <c r="C178" s="975"/>
      <c r="D178" s="976"/>
      <c r="E178" s="129">
        <f>SUM(E167:E177)</f>
        <v>0</v>
      </c>
      <c r="F178" s="129">
        <f t="shared" ref="F178:G178" si="67">SUM(F167:F177)</f>
        <v>0</v>
      </c>
      <c r="G178" s="129">
        <f t="shared" si="67"/>
        <v>0</v>
      </c>
      <c r="H178" s="53"/>
      <c r="I178" s="420"/>
      <c r="J178" s="989"/>
      <c r="K178" s="990"/>
      <c r="L178" s="990"/>
      <c r="M178" s="990"/>
      <c r="N178" s="990"/>
      <c r="O178" s="991"/>
    </row>
    <row r="179" spans="1:15" ht="12.75" x14ac:dyDescent="0.2">
      <c r="A179" s="125"/>
      <c r="B179" s="210"/>
      <c r="C179" s="126"/>
      <c r="D179" s="126"/>
      <c r="E179" s="10"/>
      <c r="F179" s="10"/>
      <c r="G179" s="133"/>
      <c r="H179" s="53"/>
      <c r="I179" s="419">
        <f>O148</f>
        <v>2024</v>
      </c>
      <c r="J179" s="983"/>
      <c r="K179" s="984"/>
      <c r="L179" s="984"/>
      <c r="M179" s="984"/>
      <c r="N179" s="984"/>
      <c r="O179" s="985"/>
    </row>
    <row r="180" spans="1:15" ht="12.75" x14ac:dyDescent="0.2">
      <c r="A180" s="137" t="str">
        <f>A102</f>
        <v>SHPENZIME TË PRITSHME</v>
      </c>
      <c r="B180" s="34">
        <f>B150</f>
        <v>0</v>
      </c>
      <c r="C180" s="34">
        <f t="shared" ref="C180:D180" si="68">C150</f>
        <v>0</v>
      </c>
      <c r="D180" s="34">
        <f t="shared" si="68"/>
        <v>0</v>
      </c>
      <c r="E180" s="129">
        <f>E165+E178</f>
        <v>0</v>
      </c>
      <c r="F180" s="129">
        <f>F165+F178</f>
        <v>0</v>
      </c>
      <c r="G180" s="129">
        <f t="shared" ref="G180" si="69">G165+G178</f>
        <v>0</v>
      </c>
      <c r="H180" s="53"/>
      <c r="I180" s="420"/>
      <c r="J180" s="989"/>
      <c r="K180" s="990"/>
      <c r="L180" s="990"/>
      <c r="M180" s="990"/>
      <c r="N180" s="990"/>
      <c r="O180" s="991"/>
    </row>
    <row r="181" spans="1:15" ht="12.75" x14ac:dyDescent="0.2"/>
    <row r="182" spans="1:15" ht="12.75" x14ac:dyDescent="0.2"/>
    <row r="183" spans="1:15" ht="18.75" hidden="1" x14ac:dyDescent="0.2">
      <c r="A183" s="213"/>
      <c r="B183" s="937"/>
      <c r="C183" s="937"/>
      <c r="D183" s="937"/>
      <c r="E183" s="937"/>
      <c r="F183" s="937"/>
      <c r="G183" s="937"/>
      <c r="H183" s="937"/>
      <c r="I183" s="937"/>
      <c r="J183" s="937"/>
      <c r="K183" s="937"/>
      <c r="L183" s="937"/>
      <c r="M183" s="937"/>
      <c r="N183" s="937"/>
      <c r="O183" s="937"/>
    </row>
    <row r="184" spans="1:15" ht="18.75" hidden="1" x14ac:dyDescent="0.2">
      <c r="A184" s="276"/>
      <c r="B184" s="937"/>
      <c r="C184" s="937"/>
      <c r="D184" s="937"/>
      <c r="E184" s="937"/>
      <c r="F184" s="937"/>
      <c r="G184" s="937"/>
      <c r="H184" s="937"/>
      <c r="I184" s="937"/>
      <c r="J184" s="937"/>
      <c r="K184" s="937"/>
      <c r="L184" s="937"/>
      <c r="M184" s="937"/>
      <c r="N184" s="937"/>
      <c r="O184" s="937"/>
    </row>
    <row r="185" spans="1:15" ht="22.5" hidden="1" customHeight="1" x14ac:dyDescent="0.2">
      <c r="A185" s="933"/>
      <c r="B185" s="934"/>
      <c r="C185" s="934"/>
      <c r="D185" s="934"/>
      <c r="E185" s="934"/>
      <c r="F185" s="934"/>
      <c r="G185" s="954"/>
      <c r="H185" s="131"/>
      <c r="I185" s="955"/>
      <c r="J185" s="934"/>
      <c r="K185" s="934"/>
      <c r="L185" s="934"/>
      <c r="M185" s="934"/>
      <c r="N185" s="934"/>
      <c r="O185" s="954"/>
    </row>
    <row r="186" spans="1:15" ht="21.75" hidden="1" customHeight="1" x14ac:dyDescent="0.2">
      <c r="A186" s="211"/>
      <c r="B186" s="417"/>
      <c r="C186" s="417"/>
      <c r="D186" s="417"/>
      <c r="E186" s="251"/>
      <c r="F186" s="251"/>
      <c r="G186" s="251"/>
      <c r="H186" s="212"/>
      <c r="I186" s="414"/>
      <c r="J186" s="417"/>
      <c r="K186" s="417"/>
      <c r="L186" s="417"/>
      <c r="M186" s="251"/>
      <c r="N186" s="251"/>
      <c r="O186" s="251"/>
    </row>
    <row r="187" spans="1:15" ht="12.75" hidden="1" x14ac:dyDescent="0.2">
      <c r="A187" s="431"/>
      <c r="B187" s="424"/>
      <c r="C187" s="347"/>
      <c r="D187" s="348"/>
      <c r="E187" s="432"/>
      <c r="F187" s="432"/>
      <c r="G187" s="433"/>
      <c r="H187" s="131"/>
      <c r="I187" s="346"/>
      <c r="J187" s="962"/>
      <c r="K187" s="962"/>
      <c r="L187" s="429"/>
      <c r="M187" s="429"/>
      <c r="N187" s="429"/>
      <c r="O187" s="430"/>
    </row>
    <row r="188" spans="1:15" ht="12.75" hidden="1" x14ac:dyDescent="0.2">
      <c r="A188" s="137"/>
      <c r="B188" s="34"/>
      <c r="C188" s="34"/>
      <c r="D188" s="34"/>
      <c r="E188" s="37"/>
      <c r="F188" s="37"/>
      <c r="G188" s="37"/>
      <c r="H188" s="131"/>
      <c r="I188" s="938"/>
      <c r="J188" s="939"/>
      <c r="K188" s="939"/>
      <c r="L188" s="939"/>
      <c r="M188" s="939"/>
      <c r="N188" s="939"/>
      <c r="O188" s="940"/>
    </row>
    <row r="189" spans="1:15" ht="12.75" hidden="1" x14ac:dyDescent="0.2">
      <c r="A189" s="125"/>
      <c r="B189" s="210"/>
      <c r="C189" s="126"/>
      <c r="D189" s="126"/>
      <c r="E189" s="10"/>
      <c r="F189" s="10"/>
      <c r="G189" s="133"/>
      <c r="H189" s="10"/>
      <c r="I189" s="137"/>
      <c r="J189" s="35"/>
      <c r="K189" s="35"/>
      <c r="L189" s="35"/>
      <c r="M189" s="37"/>
      <c r="N189" s="37"/>
      <c r="O189" s="37"/>
    </row>
    <row r="190" spans="1:15" ht="12.75" hidden="1" x14ac:dyDescent="0.2">
      <c r="A190" s="944"/>
      <c r="B190" s="945"/>
      <c r="C190" s="945"/>
      <c r="D190" s="945"/>
      <c r="E190" s="945"/>
      <c r="F190" s="945"/>
      <c r="G190" s="946"/>
      <c r="H190" s="10"/>
    </row>
    <row r="191" spans="1:15" ht="12.75" hidden="1" x14ac:dyDescent="0.2">
      <c r="A191" s="938"/>
      <c r="B191" s="939"/>
      <c r="C191" s="939"/>
      <c r="D191" s="939"/>
      <c r="E191" s="939"/>
      <c r="F191" s="939"/>
      <c r="G191" s="940"/>
      <c r="H191" s="31"/>
      <c r="I191" s="938"/>
      <c r="J191" s="939"/>
      <c r="K191" s="939"/>
      <c r="L191" s="939"/>
      <c r="M191" s="939"/>
      <c r="N191" s="939"/>
      <c r="O191" s="940"/>
    </row>
    <row r="192" spans="1:15" ht="12.75" hidden="1" x14ac:dyDescent="0.2">
      <c r="A192" s="124"/>
      <c r="B192" s="941"/>
      <c r="C192" s="942"/>
      <c r="D192" s="943"/>
      <c r="E192" s="37"/>
      <c r="F192" s="37"/>
      <c r="G192" s="37"/>
      <c r="H192" s="31"/>
      <c r="I192" s="390"/>
      <c r="J192" s="387"/>
      <c r="K192" s="389"/>
      <c r="L192" s="388"/>
      <c r="M192" s="128"/>
      <c r="N192" s="128"/>
      <c r="O192" s="132"/>
    </row>
    <row r="193" spans="1:15" ht="12.75" hidden="1" x14ac:dyDescent="0.2">
      <c r="A193" s="124"/>
      <c r="B193" s="941"/>
      <c r="C193" s="942"/>
      <c r="D193" s="943"/>
      <c r="E193" s="37"/>
      <c r="F193" s="37"/>
      <c r="G193" s="37"/>
      <c r="H193" s="31"/>
      <c r="I193" s="390"/>
      <c r="J193" s="387"/>
      <c r="K193" s="389"/>
      <c r="L193" s="388"/>
      <c r="M193" s="128"/>
      <c r="N193" s="128"/>
      <c r="O193" s="132"/>
    </row>
    <row r="194" spans="1:15" ht="12.75" hidden="1" x14ac:dyDescent="0.2">
      <c r="A194" s="124"/>
      <c r="B194" s="941"/>
      <c r="C194" s="942"/>
      <c r="D194" s="943"/>
      <c r="E194" s="37"/>
      <c r="F194" s="37"/>
      <c r="G194" s="37"/>
      <c r="H194" s="53"/>
      <c r="I194" s="390"/>
      <c r="J194" s="387"/>
      <c r="K194" s="389"/>
      <c r="L194" s="388"/>
      <c r="M194" s="302"/>
      <c r="N194" s="548"/>
      <c r="O194" s="548"/>
    </row>
    <row r="195" spans="1:15" ht="12.75" hidden="1" x14ac:dyDescent="0.2">
      <c r="A195" s="124"/>
      <c r="B195" s="941"/>
      <c r="C195" s="942"/>
      <c r="D195" s="943"/>
      <c r="E195" s="37"/>
      <c r="F195" s="37"/>
      <c r="G195" s="37"/>
      <c r="H195" s="8"/>
      <c r="I195" s="390"/>
      <c r="J195" s="387"/>
      <c r="K195" s="389"/>
      <c r="L195" s="388"/>
      <c r="M195" s="128"/>
      <c r="N195" s="128"/>
      <c r="O195" s="132"/>
    </row>
    <row r="196" spans="1:15" ht="12.75" hidden="1" x14ac:dyDescent="0.2">
      <c r="A196" s="124"/>
      <c r="B196" s="941"/>
      <c r="C196" s="942"/>
      <c r="D196" s="943"/>
      <c r="E196" s="37"/>
      <c r="F196" s="37"/>
      <c r="G196" s="37"/>
      <c r="H196" s="53"/>
      <c r="I196" s="390"/>
      <c r="J196" s="35"/>
      <c r="K196" s="35"/>
      <c r="L196" s="35"/>
      <c r="M196" s="129"/>
      <c r="N196" s="129"/>
      <c r="O196" s="129"/>
    </row>
    <row r="197" spans="1:15" ht="12.75" hidden="1" x14ac:dyDescent="0.2">
      <c r="A197" s="124"/>
      <c r="B197" s="941"/>
      <c r="C197" s="942"/>
      <c r="D197" s="943"/>
      <c r="E197" s="37"/>
      <c r="F197" s="37"/>
      <c r="G197" s="37"/>
      <c r="H197" s="53"/>
    </row>
    <row r="198" spans="1:15" ht="12.75" hidden="1" x14ac:dyDescent="0.2">
      <c r="A198" s="124"/>
      <c r="B198" s="941"/>
      <c r="C198" s="942"/>
      <c r="D198" s="943"/>
      <c r="E198" s="37"/>
      <c r="F198" s="37"/>
      <c r="G198" s="37"/>
      <c r="H198" s="53"/>
      <c r="I198" s="137"/>
      <c r="J198" s="34"/>
      <c r="K198" s="34"/>
      <c r="L198" s="34"/>
      <c r="M198" s="129"/>
      <c r="N198" s="129"/>
      <c r="O198" s="129"/>
    </row>
    <row r="199" spans="1:15" ht="12.75" hidden="1" x14ac:dyDescent="0.2">
      <c r="A199" s="124"/>
      <c r="B199" s="941"/>
      <c r="C199" s="942"/>
      <c r="D199" s="943"/>
      <c r="E199" s="37"/>
      <c r="F199" s="37"/>
      <c r="G199" s="37"/>
      <c r="H199" s="53"/>
    </row>
    <row r="200" spans="1:15" ht="12.75" hidden="1" x14ac:dyDescent="0.2">
      <c r="A200" s="124"/>
      <c r="B200" s="941"/>
      <c r="C200" s="942"/>
      <c r="D200" s="943"/>
      <c r="E200" s="37"/>
      <c r="F200" s="37"/>
      <c r="G200" s="37"/>
      <c r="H200" s="53"/>
    </row>
    <row r="201" spans="1:15" ht="12.75" hidden="1" x14ac:dyDescent="0.2">
      <c r="A201" s="124"/>
      <c r="B201" s="941"/>
      <c r="C201" s="942"/>
      <c r="D201" s="943"/>
      <c r="E201" s="37"/>
      <c r="F201" s="37"/>
      <c r="G201" s="37"/>
      <c r="H201" s="53"/>
    </row>
    <row r="202" spans="1:15" ht="12.75" hidden="1" x14ac:dyDescent="0.2">
      <c r="A202" s="124"/>
      <c r="B202" s="941"/>
      <c r="C202" s="942"/>
      <c r="D202" s="943"/>
      <c r="E202" s="37"/>
      <c r="F202" s="37"/>
      <c r="G202" s="37"/>
      <c r="H202" s="53"/>
      <c r="I202" s="947"/>
      <c r="J202" s="948"/>
      <c r="K202" s="948"/>
      <c r="L202" s="948"/>
      <c r="M202" s="948"/>
      <c r="N202" s="948"/>
      <c r="O202" s="949"/>
    </row>
    <row r="203" spans="1:15" ht="12.75" hidden="1" customHeight="1" x14ac:dyDescent="0.2">
      <c r="A203" s="306"/>
      <c r="B203" s="941"/>
      <c r="C203" s="942"/>
      <c r="D203" s="943"/>
      <c r="E203" s="129"/>
      <c r="F203" s="129"/>
      <c r="G203" s="129"/>
      <c r="H203" s="53"/>
      <c r="I203" s="950"/>
      <c r="J203" s="951"/>
      <c r="K203" s="951"/>
      <c r="L203" s="951"/>
      <c r="M203" s="951"/>
      <c r="N203" s="951"/>
      <c r="O203" s="952"/>
    </row>
    <row r="204" spans="1:15" ht="12.75" hidden="1" x14ac:dyDescent="0.2">
      <c r="A204" s="938"/>
      <c r="B204" s="939"/>
      <c r="C204" s="939"/>
      <c r="D204" s="939"/>
      <c r="E204" s="939"/>
      <c r="F204" s="939"/>
      <c r="G204" s="940"/>
      <c r="H204" s="53"/>
      <c r="I204" s="17"/>
      <c r="J204" s="18"/>
      <c r="K204" s="18"/>
      <c r="L204" s="18"/>
      <c r="M204" s="18"/>
      <c r="N204" s="18"/>
      <c r="O204" s="18"/>
    </row>
    <row r="205" spans="1:15" ht="12.75" hidden="1" x14ac:dyDescent="0.2">
      <c r="A205" s="124"/>
      <c r="B205" s="941"/>
      <c r="C205" s="942"/>
      <c r="D205" s="943"/>
      <c r="E205" s="37"/>
      <c r="F205" s="37"/>
      <c r="G205" s="37"/>
      <c r="H205" s="53"/>
      <c r="I205" s="53"/>
      <c r="J205" s="53"/>
      <c r="K205" s="53"/>
      <c r="L205" s="14"/>
      <c r="M205" s="54"/>
    </row>
    <row r="206" spans="1:15" ht="12.75" hidden="1" x14ac:dyDescent="0.2">
      <c r="A206" s="124"/>
      <c r="B206" s="941"/>
      <c r="C206" s="942"/>
      <c r="D206" s="943"/>
      <c r="E206" s="37"/>
      <c r="F206" s="37"/>
      <c r="G206" s="37"/>
      <c r="H206" s="53"/>
    </row>
    <row r="207" spans="1:15" ht="12.75" hidden="1" x14ac:dyDescent="0.2">
      <c r="A207" s="124"/>
      <c r="B207" s="941"/>
      <c r="C207" s="942"/>
      <c r="D207" s="943"/>
      <c r="E207" s="37"/>
      <c r="F207" s="37"/>
      <c r="G207" s="37"/>
      <c r="H207" s="53"/>
      <c r="I207" s="252"/>
      <c r="J207" s="1002"/>
      <c r="K207" s="1003"/>
      <c r="L207" s="1004"/>
      <c r="M207" s="129"/>
      <c r="N207" s="129"/>
      <c r="O207" s="129"/>
    </row>
    <row r="208" spans="1:15" ht="12.75" hidden="1" x14ac:dyDescent="0.2">
      <c r="A208" s="124"/>
      <c r="B208" s="941"/>
      <c r="C208" s="942"/>
      <c r="D208" s="943"/>
      <c r="E208" s="37"/>
      <c r="F208" s="37"/>
      <c r="G208" s="37"/>
      <c r="H208" s="53"/>
      <c r="I208" s="318"/>
      <c r="J208" s="1002"/>
      <c r="K208" s="1003"/>
      <c r="L208" s="1004"/>
      <c r="M208" s="128"/>
      <c r="N208" s="128"/>
      <c r="O208" s="132"/>
    </row>
    <row r="209" spans="1:15" ht="12.75" hidden="1" x14ac:dyDescent="0.2">
      <c r="A209" s="124"/>
      <c r="B209" s="941"/>
      <c r="C209" s="942"/>
      <c r="D209" s="943"/>
      <c r="E209" s="37"/>
      <c r="F209" s="37"/>
      <c r="G209" s="37"/>
      <c r="H209" s="53"/>
      <c r="I209" s="315"/>
      <c r="J209" s="1002"/>
      <c r="K209" s="1003"/>
      <c r="L209" s="1004"/>
      <c r="M209" s="128"/>
      <c r="N209" s="128"/>
      <c r="O209" s="132"/>
    </row>
    <row r="210" spans="1:15" ht="12.75" hidden="1" x14ac:dyDescent="0.2">
      <c r="A210" s="124"/>
      <c r="B210" s="941"/>
      <c r="C210" s="942"/>
      <c r="D210" s="943"/>
      <c r="E210" s="37"/>
      <c r="F210" s="37"/>
      <c r="G210" s="37"/>
      <c r="H210" s="53"/>
      <c r="I210" s="315"/>
      <c r="J210" s="1002"/>
      <c r="K210" s="1003"/>
      <c r="L210" s="1004"/>
      <c r="M210" s="128"/>
      <c r="N210" s="128"/>
      <c r="O210" s="132"/>
    </row>
    <row r="211" spans="1:15" ht="12.75" hidden="1" x14ac:dyDescent="0.2">
      <c r="A211" s="124"/>
      <c r="B211" s="941"/>
      <c r="C211" s="942"/>
      <c r="D211" s="943"/>
      <c r="E211" s="37"/>
      <c r="F211" s="37"/>
      <c r="G211" s="37"/>
      <c r="H211" s="53"/>
      <c r="I211" s="315"/>
      <c r="J211" s="998"/>
      <c r="K211" s="998"/>
      <c r="L211" s="998"/>
      <c r="M211" s="344" t="str">
        <f>IF(SUM(M208:M210)=M207,"OK","STOP")</f>
        <v>OK</v>
      </c>
      <c r="N211" s="344" t="str">
        <f>IF(SUM(N208:N210)=N207,"OK","STOP")</f>
        <v>OK</v>
      </c>
      <c r="O211" s="344" t="str">
        <f>IF(SUM(O208:O210)=O207,"OK","STOP")</f>
        <v>OK</v>
      </c>
    </row>
    <row r="212" spans="1:15" ht="12.75" hidden="1" x14ac:dyDescent="0.2">
      <c r="A212" s="124"/>
      <c r="B212" s="941"/>
      <c r="C212" s="942"/>
      <c r="D212" s="943"/>
      <c r="E212" s="129"/>
      <c r="F212" s="129"/>
      <c r="G212" s="129"/>
      <c r="H212" s="53"/>
      <c r="I212" s="421" t="str">
        <f>I96</f>
        <v>Shpjegimet teknike</v>
      </c>
      <c r="J212" s="10"/>
      <c r="K212" s="10"/>
      <c r="L212" s="10"/>
      <c r="M212" s="10"/>
      <c r="N212" s="10"/>
      <c r="O212" s="10"/>
    </row>
    <row r="213" spans="1:15" ht="12.75" hidden="1" x14ac:dyDescent="0.2">
      <c r="A213" s="648"/>
      <c r="B213" s="968"/>
      <c r="C213" s="969"/>
      <c r="D213" s="970"/>
      <c r="E213" s="37"/>
      <c r="F213" s="37"/>
      <c r="G213" s="37"/>
      <c r="H213" s="53"/>
      <c r="I213" s="419">
        <f>M186</f>
        <v>0</v>
      </c>
      <c r="J213" s="983"/>
      <c r="K213" s="984"/>
      <c r="L213" s="984"/>
      <c r="M213" s="984"/>
      <c r="N213" s="984"/>
      <c r="O213" s="985"/>
    </row>
    <row r="214" spans="1:15" ht="12.75" hidden="1" x14ac:dyDescent="0.2">
      <c r="A214" s="124"/>
      <c r="B214" s="971"/>
      <c r="C214" s="972"/>
      <c r="D214" s="973"/>
      <c r="E214" s="37"/>
      <c r="F214" s="37"/>
      <c r="G214" s="37"/>
      <c r="H214" s="53"/>
      <c r="I214" s="420"/>
      <c r="J214" s="986"/>
      <c r="K214" s="987"/>
      <c r="L214" s="987"/>
      <c r="M214" s="987"/>
      <c r="N214" s="987"/>
      <c r="O214" s="988"/>
    </row>
    <row r="215" spans="1:15" ht="12.75" hidden="1" x14ac:dyDescent="0.2">
      <c r="A215" s="252"/>
      <c r="B215" s="941"/>
      <c r="C215" s="942"/>
      <c r="D215" s="311"/>
      <c r="E215" s="308"/>
      <c r="F215" s="308"/>
      <c r="G215" s="308"/>
      <c r="H215" s="53"/>
      <c r="I215" s="419">
        <f>N186</f>
        <v>0</v>
      </c>
      <c r="J215" s="983"/>
      <c r="K215" s="984"/>
      <c r="L215" s="984"/>
      <c r="M215" s="984"/>
      <c r="N215" s="984"/>
      <c r="O215" s="985"/>
    </row>
    <row r="216" spans="1:15" ht="12.75" hidden="1" x14ac:dyDescent="0.2">
      <c r="A216" s="124"/>
      <c r="B216" s="974"/>
      <c r="C216" s="975"/>
      <c r="D216" s="976"/>
      <c r="E216" s="129"/>
      <c r="F216" s="129"/>
      <c r="G216" s="129"/>
      <c r="H216" s="53"/>
      <c r="I216" s="420"/>
      <c r="J216" s="989"/>
      <c r="K216" s="990"/>
      <c r="L216" s="990"/>
      <c r="M216" s="990"/>
      <c r="N216" s="990"/>
      <c r="O216" s="991"/>
    </row>
    <row r="217" spans="1:15" ht="12.75" hidden="1" x14ac:dyDescent="0.2">
      <c r="A217" s="125"/>
      <c r="B217" s="210"/>
      <c r="C217" s="126"/>
      <c r="D217" s="126"/>
      <c r="E217" s="10"/>
      <c r="F217" s="10"/>
      <c r="G217" s="133"/>
      <c r="H217" s="53"/>
      <c r="I217" s="419">
        <f>O186</f>
        <v>0</v>
      </c>
      <c r="J217" s="983"/>
      <c r="K217" s="984"/>
      <c r="L217" s="984"/>
      <c r="M217" s="984"/>
      <c r="N217" s="984"/>
      <c r="O217" s="985"/>
    </row>
    <row r="218" spans="1:15" ht="12.75" hidden="1" x14ac:dyDescent="0.2">
      <c r="A218" s="137"/>
      <c r="B218" s="34"/>
      <c r="C218" s="34"/>
      <c r="D218" s="34"/>
      <c r="E218" s="129"/>
      <c r="F218" s="129"/>
      <c r="G218" s="129"/>
      <c r="H218" s="53"/>
      <c r="I218" s="420"/>
      <c r="J218" s="989"/>
      <c r="K218" s="990"/>
      <c r="L218" s="990"/>
      <c r="M218" s="990"/>
      <c r="N218" s="990"/>
      <c r="O218" s="991"/>
    </row>
    <row r="219" spans="1:15" ht="17.25" hidden="1" customHeight="1" x14ac:dyDescent="0.2"/>
    <row r="220" spans="1:15" ht="17.25" hidden="1" customHeight="1" x14ac:dyDescent="0.2"/>
    <row r="221" spans="1:15" ht="17.25" hidden="1" customHeight="1" x14ac:dyDescent="0.2">
      <c r="A221" s="213"/>
      <c r="B221" s="937"/>
      <c r="C221" s="937"/>
      <c r="D221" s="937"/>
      <c r="E221" s="937"/>
      <c r="F221" s="937"/>
      <c r="G221" s="937"/>
      <c r="H221" s="937"/>
      <c r="I221" s="937"/>
      <c r="J221" s="937"/>
      <c r="K221" s="937"/>
      <c r="L221" s="937"/>
      <c r="M221" s="937"/>
      <c r="N221" s="937"/>
      <c r="O221" s="937"/>
    </row>
    <row r="222" spans="1:15" ht="17.25" hidden="1" customHeight="1" x14ac:dyDescent="0.2">
      <c r="A222" s="276"/>
      <c r="B222" s="937"/>
      <c r="C222" s="937"/>
      <c r="D222" s="937"/>
      <c r="E222" s="937"/>
      <c r="F222" s="937"/>
      <c r="G222" s="937"/>
      <c r="H222" s="937"/>
      <c r="I222" s="937"/>
      <c r="J222" s="937"/>
      <c r="K222" s="937"/>
      <c r="L222" s="937"/>
      <c r="M222" s="937"/>
      <c r="N222" s="937"/>
      <c r="O222" s="937"/>
    </row>
    <row r="223" spans="1:15" ht="21.75" hidden="1" customHeight="1" x14ac:dyDescent="0.2">
      <c r="A223" s="933"/>
      <c r="B223" s="934"/>
      <c r="C223" s="934"/>
      <c r="D223" s="934"/>
      <c r="E223" s="934"/>
      <c r="F223" s="934"/>
      <c r="G223" s="954"/>
      <c r="H223" s="131"/>
      <c r="I223" s="955"/>
      <c r="J223" s="934"/>
      <c r="K223" s="934"/>
      <c r="L223" s="934"/>
      <c r="M223" s="934"/>
      <c r="N223" s="934"/>
      <c r="O223" s="954"/>
    </row>
    <row r="224" spans="1:15" ht="18.75" hidden="1" customHeight="1" x14ac:dyDescent="0.2">
      <c r="A224" s="211"/>
      <c r="B224" s="417"/>
      <c r="C224" s="417"/>
      <c r="D224" s="417"/>
      <c r="E224" s="251"/>
      <c r="F224" s="251"/>
      <c r="G224" s="251"/>
      <c r="H224" s="212"/>
      <c r="I224" s="414"/>
      <c r="J224" s="417"/>
      <c r="K224" s="417"/>
      <c r="L224" s="417"/>
      <c r="M224" s="251"/>
      <c r="N224" s="251"/>
      <c r="O224" s="251"/>
    </row>
    <row r="225" spans="1:15" ht="12.75" hidden="1" x14ac:dyDescent="0.2">
      <c r="A225" s="434"/>
      <c r="B225" s="209"/>
      <c r="C225" s="422"/>
      <c r="D225" s="321"/>
      <c r="E225" s="8"/>
      <c r="F225" s="8"/>
      <c r="G225" s="435"/>
      <c r="H225" s="131"/>
      <c r="I225" s="423"/>
      <c r="J225" s="349"/>
      <c r="K225" s="349"/>
      <c r="L225" s="349"/>
      <c r="M225" s="349"/>
      <c r="N225" s="349"/>
      <c r="O225" s="350"/>
    </row>
    <row r="226" spans="1:15" ht="12.75" hidden="1" x14ac:dyDescent="0.2">
      <c r="A226" s="137"/>
      <c r="B226" s="34"/>
      <c r="C226" s="34"/>
      <c r="D226" s="34"/>
      <c r="E226" s="37"/>
      <c r="F226" s="37"/>
      <c r="G226" s="37"/>
      <c r="H226" s="131"/>
      <c r="I226" s="938"/>
      <c r="J226" s="939"/>
      <c r="K226" s="939"/>
      <c r="L226" s="939"/>
      <c r="M226" s="939"/>
      <c r="N226" s="939"/>
      <c r="O226" s="940"/>
    </row>
    <row r="227" spans="1:15" ht="12.75" hidden="1" x14ac:dyDescent="0.2">
      <c r="A227" s="125"/>
      <c r="B227" s="210"/>
      <c r="C227" s="126"/>
      <c r="D227" s="126"/>
      <c r="E227" s="10"/>
      <c r="F227" s="10"/>
      <c r="G227" s="133"/>
      <c r="H227" s="10"/>
      <c r="I227" s="137"/>
      <c r="J227" s="35"/>
      <c r="K227" s="35"/>
      <c r="L227" s="35"/>
      <c r="M227" s="37"/>
      <c r="N227" s="37"/>
      <c r="O227" s="37"/>
    </row>
    <row r="228" spans="1:15" ht="12.75" hidden="1" x14ac:dyDescent="0.2">
      <c r="A228" s="944"/>
      <c r="B228" s="945"/>
      <c r="C228" s="945"/>
      <c r="D228" s="945"/>
      <c r="E228" s="945"/>
      <c r="F228" s="945"/>
      <c r="G228" s="946"/>
      <c r="H228" s="10"/>
    </row>
    <row r="229" spans="1:15" ht="12.75" hidden="1" x14ac:dyDescent="0.2">
      <c r="A229" s="938"/>
      <c r="B229" s="939"/>
      <c r="C229" s="939"/>
      <c r="D229" s="939"/>
      <c r="E229" s="939"/>
      <c r="F229" s="939"/>
      <c r="G229" s="940"/>
      <c r="H229" s="31"/>
      <c r="I229" s="938"/>
      <c r="J229" s="939"/>
      <c r="K229" s="939"/>
      <c r="L229" s="939"/>
      <c r="M229" s="939"/>
      <c r="N229" s="939"/>
      <c r="O229" s="940"/>
    </row>
    <row r="230" spans="1:15" ht="12.75" hidden="1" x14ac:dyDescent="0.2">
      <c r="A230" s="124"/>
      <c r="B230" s="941"/>
      <c r="C230" s="942"/>
      <c r="D230" s="943"/>
      <c r="E230" s="37"/>
      <c r="F230" s="37"/>
      <c r="G230" s="37"/>
      <c r="H230" s="31"/>
      <c r="I230" s="390"/>
      <c r="J230" s="387"/>
      <c r="K230" s="389"/>
      <c r="L230" s="388"/>
      <c r="M230" s="128"/>
      <c r="N230" s="128"/>
      <c r="O230" s="132"/>
    </row>
    <row r="231" spans="1:15" ht="12.75" hidden="1" x14ac:dyDescent="0.2">
      <c r="A231" s="124"/>
      <c r="B231" s="941"/>
      <c r="C231" s="942"/>
      <c r="D231" s="943"/>
      <c r="E231" s="37"/>
      <c r="F231" s="37"/>
      <c r="G231" s="37"/>
      <c r="H231" s="31"/>
      <c r="I231" s="390"/>
      <c r="J231" s="387"/>
      <c r="K231" s="389"/>
      <c r="L231" s="388"/>
      <c r="M231" s="128"/>
      <c r="N231" s="128"/>
      <c r="O231" s="132"/>
    </row>
    <row r="232" spans="1:15" ht="12.75" hidden="1" x14ac:dyDescent="0.2">
      <c r="A232" s="124"/>
      <c r="B232" s="941"/>
      <c r="C232" s="942"/>
      <c r="D232" s="943"/>
      <c r="E232" s="37"/>
      <c r="F232" s="37"/>
      <c r="G232" s="37"/>
      <c r="H232" s="53"/>
      <c r="I232" s="390"/>
      <c r="J232" s="387"/>
      <c r="K232" s="389"/>
      <c r="L232" s="388"/>
      <c r="M232" s="302"/>
      <c r="N232" s="548"/>
      <c r="O232" s="550"/>
    </row>
    <row r="233" spans="1:15" ht="12.75" hidden="1" x14ac:dyDescent="0.2">
      <c r="A233" s="124"/>
      <c r="B233" s="941"/>
      <c r="C233" s="942"/>
      <c r="D233" s="943"/>
      <c r="E233" s="37"/>
      <c r="F233" s="37"/>
      <c r="G233" s="37"/>
      <c r="H233" s="8"/>
      <c r="I233" s="390"/>
      <c r="J233" s="387"/>
      <c r="K233" s="389"/>
      <c r="L233" s="388"/>
      <c r="M233" s="128"/>
      <c r="N233" s="128"/>
      <c r="O233" s="132"/>
    </row>
    <row r="234" spans="1:15" ht="12.75" hidden="1" x14ac:dyDescent="0.2">
      <c r="A234" s="124"/>
      <c r="B234" s="941"/>
      <c r="C234" s="942"/>
      <c r="D234" s="943"/>
      <c r="E234" s="37"/>
      <c r="F234" s="37"/>
      <c r="G234" s="37"/>
      <c r="H234" s="53"/>
      <c r="I234" s="390"/>
      <c r="J234" s="35"/>
      <c r="K234" s="35"/>
      <c r="L234" s="35"/>
      <c r="M234" s="129"/>
      <c r="N234" s="129"/>
      <c r="O234" s="129"/>
    </row>
    <row r="235" spans="1:15" ht="12.75" hidden="1" x14ac:dyDescent="0.2">
      <c r="A235" s="124"/>
      <c r="B235" s="941"/>
      <c r="C235" s="942"/>
      <c r="D235" s="943"/>
      <c r="E235" s="37"/>
      <c r="F235" s="37"/>
      <c r="G235" s="37"/>
      <c r="H235" s="53"/>
    </row>
    <row r="236" spans="1:15" ht="12.75" hidden="1" x14ac:dyDescent="0.2">
      <c r="A236" s="124"/>
      <c r="B236" s="941"/>
      <c r="C236" s="942"/>
      <c r="D236" s="943"/>
      <c r="E236" s="37"/>
      <c r="F236" s="37"/>
      <c r="G236" s="37"/>
      <c r="H236" s="53"/>
      <c r="I236" s="137"/>
      <c r="J236" s="34"/>
      <c r="K236" s="34"/>
      <c r="L236" s="34"/>
      <c r="M236" s="129"/>
      <c r="N236" s="129"/>
      <c r="O236" s="129"/>
    </row>
    <row r="237" spans="1:15" ht="12.75" hidden="1" x14ac:dyDescent="0.2">
      <c r="A237" s="124"/>
      <c r="B237" s="941"/>
      <c r="C237" s="942"/>
      <c r="D237" s="943"/>
      <c r="E237" s="37"/>
      <c r="F237" s="37"/>
      <c r="G237" s="37"/>
      <c r="H237" s="53"/>
    </row>
    <row r="238" spans="1:15" ht="12.75" hidden="1" x14ac:dyDescent="0.2">
      <c r="A238" s="124"/>
      <c r="B238" s="941"/>
      <c r="C238" s="942"/>
      <c r="D238" s="943"/>
      <c r="E238" s="37"/>
      <c r="F238" s="37"/>
      <c r="G238" s="37"/>
      <c r="H238" s="53"/>
    </row>
    <row r="239" spans="1:15" ht="12.75" hidden="1" x14ac:dyDescent="0.2">
      <c r="A239" s="124"/>
      <c r="B239" s="941"/>
      <c r="C239" s="942"/>
      <c r="D239" s="943"/>
      <c r="E239" s="37"/>
      <c r="F239" s="37"/>
      <c r="G239" s="37"/>
      <c r="H239" s="53"/>
    </row>
    <row r="240" spans="1:15" ht="12.75" hidden="1" x14ac:dyDescent="0.2">
      <c r="A240" s="124"/>
      <c r="B240" s="941"/>
      <c r="C240" s="942"/>
      <c r="D240" s="943"/>
      <c r="E240" s="37"/>
      <c r="F240" s="37"/>
      <c r="G240" s="37"/>
      <c r="H240" s="53"/>
      <c r="I240" s="947"/>
      <c r="J240" s="948"/>
      <c r="K240" s="948"/>
      <c r="L240" s="948"/>
      <c r="M240" s="948"/>
      <c r="N240" s="948"/>
      <c r="O240" s="949"/>
    </row>
    <row r="241" spans="1:15" ht="12.75" hidden="1" customHeight="1" x14ac:dyDescent="0.2">
      <c r="A241" s="306"/>
      <c r="B241" s="941"/>
      <c r="C241" s="942"/>
      <c r="D241" s="943"/>
      <c r="E241" s="129"/>
      <c r="F241" s="129"/>
      <c r="G241" s="129"/>
      <c r="H241" s="53"/>
      <c r="I241" s="950"/>
      <c r="J241" s="951"/>
      <c r="K241" s="951"/>
      <c r="L241" s="951"/>
      <c r="M241" s="951"/>
      <c r="N241" s="951"/>
      <c r="O241" s="952"/>
    </row>
    <row r="242" spans="1:15" ht="12.75" hidden="1" x14ac:dyDescent="0.2">
      <c r="A242" s="938"/>
      <c r="B242" s="939"/>
      <c r="C242" s="939"/>
      <c r="D242" s="939"/>
      <c r="E242" s="939"/>
      <c r="F242" s="939"/>
      <c r="G242" s="940"/>
      <c r="H242" s="53"/>
      <c r="I242" s="17"/>
      <c r="J242" s="18"/>
      <c r="K242" s="18"/>
      <c r="L242" s="18"/>
      <c r="M242" s="18"/>
      <c r="N242" s="18"/>
      <c r="O242" s="18"/>
    </row>
    <row r="243" spans="1:15" ht="12.75" hidden="1" x14ac:dyDescent="0.2">
      <c r="A243" s="124"/>
      <c r="B243" s="941"/>
      <c r="C243" s="942"/>
      <c r="D243" s="943"/>
      <c r="E243" s="37"/>
      <c r="F243" s="37"/>
      <c r="G243" s="37"/>
      <c r="H243" s="53"/>
      <c r="I243" s="53"/>
      <c r="J243" s="53"/>
      <c r="K243" s="53"/>
      <c r="L243" s="14"/>
      <c r="M243" s="54"/>
    </row>
    <row r="244" spans="1:15" ht="12.75" hidden="1" x14ac:dyDescent="0.2">
      <c r="A244" s="124"/>
      <c r="B244" s="941"/>
      <c r="C244" s="942"/>
      <c r="D244" s="943"/>
      <c r="E244" s="37"/>
      <c r="F244" s="37"/>
      <c r="G244" s="37"/>
      <c r="H244" s="53"/>
    </row>
    <row r="245" spans="1:15" ht="12.75" hidden="1" x14ac:dyDescent="0.2">
      <c r="A245" s="124"/>
      <c r="B245" s="941"/>
      <c r="C245" s="942"/>
      <c r="D245" s="943"/>
      <c r="E245" s="37"/>
      <c r="F245" s="37"/>
      <c r="G245" s="37"/>
      <c r="H245" s="53"/>
      <c r="I245" s="252"/>
      <c r="J245" s="1002"/>
      <c r="K245" s="1003"/>
      <c r="L245" s="1004"/>
      <c r="M245" s="129"/>
      <c r="N245" s="129"/>
      <c r="O245" s="129"/>
    </row>
    <row r="246" spans="1:15" ht="12.75" hidden="1" x14ac:dyDescent="0.2">
      <c r="A246" s="124"/>
      <c r="B246" s="941"/>
      <c r="C246" s="942"/>
      <c r="D246" s="943"/>
      <c r="E246" s="37"/>
      <c r="F246" s="37"/>
      <c r="G246" s="37"/>
      <c r="H246" s="53"/>
      <c r="I246" s="318"/>
      <c r="J246" s="1002"/>
      <c r="K246" s="1003"/>
      <c r="L246" s="1004"/>
      <c r="M246" s="128"/>
      <c r="N246" s="128"/>
      <c r="O246" s="132"/>
    </row>
    <row r="247" spans="1:15" ht="12.75" hidden="1" x14ac:dyDescent="0.2">
      <c r="A247" s="124"/>
      <c r="B247" s="941"/>
      <c r="C247" s="942"/>
      <c r="D247" s="943"/>
      <c r="E247" s="37"/>
      <c r="F247" s="37"/>
      <c r="G247" s="37"/>
      <c r="H247" s="53"/>
      <c r="I247" s="315"/>
      <c r="J247" s="1002"/>
      <c r="K247" s="1003"/>
      <c r="L247" s="1004"/>
      <c r="M247" s="128"/>
      <c r="N247" s="128"/>
      <c r="O247" s="132"/>
    </row>
    <row r="248" spans="1:15" ht="12.75" hidden="1" x14ac:dyDescent="0.2">
      <c r="A248" s="124"/>
      <c r="B248" s="941"/>
      <c r="C248" s="942"/>
      <c r="D248" s="943"/>
      <c r="E248" s="37"/>
      <c r="F248" s="37"/>
      <c r="G248" s="37"/>
      <c r="H248" s="53"/>
      <c r="I248" s="315"/>
      <c r="J248" s="1002"/>
      <c r="K248" s="1003"/>
      <c r="L248" s="1004"/>
      <c r="M248" s="128"/>
      <c r="N248" s="128"/>
      <c r="O248" s="132"/>
    </row>
    <row r="249" spans="1:15" ht="12.75" hidden="1" x14ac:dyDescent="0.2">
      <c r="A249" s="124"/>
      <c r="B249" s="941"/>
      <c r="C249" s="942"/>
      <c r="D249" s="943"/>
      <c r="E249" s="37"/>
      <c r="F249" s="37"/>
      <c r="G249" s="37"/>
      <c r="H249" s="53"/>
      <c r="I249" s="315"/>
      <c r="J249" s="998"/>
      <c r="K249" s="998"/>
      <c r="L249" s="998"/>
      <c r="M249" s="344" t="str">
        <f>IF(SUM(M246:M248)=M245,"OK","STOP")</f>
        <v>OK</v>
      </c>
      <c r="N249" s="344" t="str">
        <f>IF(SUM(N246:N248)=N245,"OK","STOP")</f>
        <v>OK</v>
      </c>
      <c r="O249" s="344" t="str">
        <f>IF(SUM(O246:O248)=O245,"OK","STOP")</f>
        <v>OK</v>
      </c>
    </row>
    <row r="250" spans="1:15" ht="12.75" hidden="1" x14ac:dyDescent="0.2">
      <c r="A250" s="124"/>
      <c r="B250" s="941"/>
      <c r="C250" s="942"/>
      <c r="D250" s="943"/>
      <c r="E250" s="129"/>
      <c r="F250" s="129"/>
      <c r="G250" s="129"/>
      <c r="H250" s="53"/>
      <c r="I250" s="421" t="str">
        <f>I212</f>
        <v>Shpjegimet teknike</v>
      </c>
      <c r="J250" s="10"/>
      <c r="K250" s="10"/>
      <c r="L250" s="10"/>
      <c r="M250" s="10"/>
      <c r="N250" s="10"/>
      <c r="O250" s="10"/>
    </row>
    <row r="251" spans="1:15" ht="12.75" hidden="1" x14ac:dyDescent="0.2">
      <c r="A251" s="124"/>
      <c r="B251" s="941"/>
      <c r="C251" s="942"/>
      <c r="D251" s="943"/>
      <c r="E251" s="37"/>
      <c r="F251" s="37"/>
      <c r="G251" s="37"/>
      <c r="H251" s="53"/>
      <c r="I251" s="419">
        <f>M224</f>
        <v>0</v>
      </c>
      <c r="J251" s="983"/>
      <c r="K251" s="984"/>
      <c r="L251" s="984"/>
      <c r="M251" s="984"/>
      <c r="N251" s="984"/>
      <c r="O251" s="985"/>
    </row>
    <row r="252" spans="1:15" ht="12.75" hidden="1" x14ac:dyDescent="0.2">
      <c r="A252" s="124"/>
      <c r="B252" s="971"/>
      <c r="C252" s="972"/>
      <c r="D252" s="973"/>
      <c r="E252" s="37"/>
      <c r="F252" s="37"/>
      <c r="G252" s="37"/>
      <c r="H252" s="53"/>
      <c r="I252" s="420"/>
      <c r="J252" s="986"/>
      <c r="K252" s="987"/>
      <c r="L252" s="987"/>
      <c r="M252" s="987"/>
      <c r="N252" s="987"/>
      <c r="O252" s="988"/>
    </row>
    <row r="253" spans="1:15" ht="12.75" hidden="1" x14ac:dyDescent="0.2">
      <c r="A253" s="252"/>
      <c r="B253" s="941"/>
      <c r="C253" s="942"/>
      <c r="D253" s="311"/>
      <c r="E253" s="308"/>
      <c r="F253" s="308"/>
      <c r="G253" s="308"/>
      <c r="H253" s="53"/>
      <c r="I253" s="419">
        <f>N224</f>
        <v>0</v>
      </c>
      <c r="J253" s="983"/>
      <c r="K253" s="984"/>
      <c r="L253" s="984"/>
      <c r="M253" s="984"/>
      <c r="N253" s="984"/>
      <c r="O253" s="985"/>
    </row>
    <row r="254" spans="1:15" ht="12.75" hidden="1" x14ac:dyDescent="0.2">
      <c r="A254" s="124"/>
      <c r="B254" s="974"/>
      <c r="C254" s="975"/>
      <c r="D254" s="976"/>
      <c r="E254" s="129"/>
      <c r="F254" s="129"/>
      <c r="G254" s="129"/>
      <c r="H254" s="53"/>
      <c r="I254" s="420"/>
      <c r="J254" s="989"/>
      <c r="K254" s="990"/>
      <c r="L254" s="990"/>
      <c r="M254" s="990"/>
      <c r="N254" s="990"/>
      <c r="O254" s="991"/>
    </row>
    <row r="255" spans="1:15" ht="12.75" hidden="1" x14ac:dyDescent="0.2">
      <c r="A255" s="125"/>
      <c r="B255" s="210"/>
      <c r="C255" s="126"/>
      <c r="D255" s="126"/>
      <c r="E255" s="10"/>
      <c r="F255" s="10"/>
      <c r="G255" s="133"/>
      <c r="H255" s="53"/>
      <c r="I255" s="419">
        <f>O224</f>
        <v>0</v>
      </c>
      <c r="J255" s="983"/>
      <c r="K255" s="984"/>
      <c r="L255" s="984"/>
      <c r="M255" s="984"/>
      <c r="N255" s="984"/>
      <c r="O255" s="985"/>
    </row>
    <row r="256" spans="1:15" ht="12.75" hidden="1" x14ac:dyDescent="0.2">
      <c r="A256" s="137"/>
      <c r="B256" s="34"/>
      <c r="C256" s="34"/>
      <c r="D256" s="34"/>
      <c r="E256" s="129"/>
      <c r="F256" s="129"/>
      <c r="G256" s="129"/>
      <c r="H256" s="53"/>
      <c r="I256" s="420"/>
      <c r="J256" s="989"/>
      <c r="K256" s="990"/>
      <c r="L256" s="990"/>
      <c r="M256" s="990"/>
      <c r="N256" s="990"/>
      <c r="O256" s="991"/>
    </row>
    <row r="257" spans="1:15" ht="17.25" hidden="1" customHeight="1" x14ac:dyDescent="0.2"/>
    <row r="258" spans="1:15" ht="17.25" hidden="1" customHeight="1" x14ac:dyDescent="0.2"/>
    <row r="259" spans="1:15" ht="17.25" hidden="1" customHeight="1" x14ac:dyDescent="0.2">
      <c r="A259" s="213"/>
      <c r="B259" s="937"/>
      <c r="C259" s="937"/>
      <c r="D259" s="937"/>
      <c r="E259" s="937"/>
      <c r="F259" s="937"/>
      <c r="G259" s="937"/>
      <c r="H259" s="937"/>
      <c r="I259" s="937"/>
      <c r="J259" s="937"/>
      <c r="K259" s="937"/>
      <c r="L259" s="937"/>
      <c r="M259" s="937"/>
      <c r="N259" s="937"/>
      <c r="O259" s="937"/>
    </row>
    <row r="260" spans="1:15" ht="17.25" hidden="1" customHeight="1" x14ac:dyDescent="0.2">
      <c r="A260" s="276"/>
      <c r="B260" s="937"/>
      <c r="C260" s="937"/>
      <c r="D260" s="937"/>
      <c r="E260" s="937"/>
      <c r="F260" s="937"/>
      <c r="G260" s="937"/>
      <c r="H260" s="937"/>
      <c r="I260" s="937"/>
      <c r="J260" s="937"/>
      <c r="K260" s="937"/>
      <c r="L260" s="937"/>
      <c r="M260" s="937"/>
      <c r="N260" s="937"/>
      <c r="O260" s="937"/>
    </row>
    <row r="261" spans="1:15" ht="22.5" hidden="1" customHeight="1" x14ac:dyDescent="0.2">
      <c r="A261" s="933"/>
      <c r="B261" s="934"/>
      <c r="C261" s="934"/>
      <c r="D261" s="934"/>
      <c r="E261" s="934"/>
      <c r="F261" s="934"/>
      <c r="G261" s="954"/>
      <c r="H261" s="131"/>
      <c r="I261" s="955"/>
      <c r="J261" s="934"/>
      <c r="K261" s="934"/>
      <c r="L261" s="934"/>
      <c r="M261" s="934"/>
      <c r="N261" s="934"/>
      <c r="O261" s="954"/>
    </row>
    <row r="262" spans="1:15" ht="20.25" hidden="1" customHeight="1" x14ac:dyDescent="0.2">
      <c r="A262" s="211"/>
      <c r="B262" s="249"/>
      <c r="C262" s="249"/>
      <c r="D262" s="249"/>
      <c r="E262" s="250"/>
      <c r="F262" s="250"/>
      <c r="G262" s="250"/>
      <c r="H262" s="212"/>
      <c r="I262" s="307"/>
      <c r="J262" s="249"/>
      <c r="K262" s="249"/>
      <c r="L262" s="249"/>
      <c r="M262" s="250"/>
      <c r="N262" s="250"/>
      <c r="O262" s="250"/>
    </row>
    <row r="263" spans="1:15" ht="12.75" hidden="1" x14ac:dyDescent="0.2">
      <c r="A263" s="125"/>
      <c r="B263" s="210"/>
      <c r="C263" s="126"/>
      <c r="D263" s="126"/>
      <c r="E263" s="10"/>
      <c r="F263" s="10"/>
      <c r="G263" s="133"/>
      <c r="H263" s="131"/>
    </row>
    <row r="264" spans="1:15" ht="12.75" hidden="1" x14ac:dyDescent="0.2">
      <c r="A264" s="137"/>
      <c r="B264" s="34"/>
      <c r="C264" s="34"/>
      <c r="D264" s="34"/>
      <c r="E264" s="37"/>
      <c r="F264" s="37"/>
      <c r="G264" s="37"/>
      <c r="H264" s="131"/>
      <c r="I264" s="938"/>
      <c r="J264" s="939"/>
      <c r="K264" s="939"/>
      <c r="L264" s="939"/>
      <c r="M264" s="939"/>
      <c r="N264" s="939"/>
      <c r="O264" s="940"/>
    </row>
    <row r="265" spans="1:15" ht="12.75" hidden="1" x14ac:dyDescent="0.2">
      <c r="A265" s="125"/>
      <c r="B265" s="210"/>
      <c r="C265" s="126"/>
      <c r="D265" s="126"/>
      <c r="E265" s="10"/>
      <c r="F265" s="10"/>
      <c r="G265" s="133"/>
      <c r="H265" s="10"/>
      <c r="I265" s="137"/>
      <c r="J265" s="35"/>
      <c r="K265" s="35"/>
      <c r="L265" s="35"/>
      <c r="M265" s="37"/>
      <c r="N265" s="37"/>
      <c r="O265" s="37"/>
    </row>
    <row r="266" spans="1:15" ht="12.75" hidden="1" x14ac:dyDescent="0.2">
      <c r="A266" s="1005"/>
      <c r="B266" s="1006"/>
      <c r="C266" s="1006"/>
      <c r="D266" s="1006"/>
      <c r="E266" s="1006"/>
      <c r="F266" s="1006"/>
      <c r="G266" s="1007"/>
      <c r="H266" s="10"/>
    </row>
    <row r="267" spans="1:15" ht="12.75" hidden="1" x14ac:dyDescent="0.2">
      <c r="A267" s="938"/>
      <c r="B267" s="939"/>
      <c r="C267" s="939"/>
      <c r="D267" s="939"/>
      <c r="E267" s="939"/>
      <c r="F267" s="939"/>
      <c r="G267" s="940"/>
      <c r="H267" s="31"/>
      <c r="I267" s="384"/>
      <c r="J267" s="385"/>
      <c r="K267" s="385"/>
      <c r="L267" s="385"/>
      <c r="M267" s="385"/>
      <c r="N267" s="385"/>
      <c r="O267" s="386"/>
    </row>
    <row r="268" spans="1:15" ht="12.75" hidden="1" x14ac:dyDescent="0.2">
      <c r="A268" s="124"/>
      <c r="B268" s="941"/>
      <c r="C268" s="942"/>
      <c r="D268" s="943"/>
      <c r="E268" s="37"/>
      <c r="F268" s="37"/>
      <c r="G268" s="37"/>
      <c r="H268" s="31"/>
      <c r="I268" s="390"/>
      <c r="J268" s="387"/>
      <c r="K268" s="389"/>
      <c r="L268" s="388"/>
      <c r="M268" s="128"/>
      <c r="N268" s="128"/>
      <c r="O268" s="132"/>
    </row>
    <row r="269" spans="1:15" ht="12.75" hidden="1" x14ac:dyDescent="0.2">
      <c r="A269" s="124"/>
      <c r="B269" s="941"/>
      <c r="C269" s="942"/>
      <c r="D269" s="943"/>
      <c r="E269" s="37"/>
      <c r="F269" s="37"/>
      <c r="G269" s="37"/>
      <c r="H269" s="31"/>
      <c r="I269" s="390"/>
      <c r="J269" s="387"/>
      <c r="K269" s="389"/>
      <c r="L269" s="388"/>
      <c r="M269" s="128"/>
      <c r="N269" s="128"/>
      <c r="O269" s="132"/>
    </row>
    <row r="270" spans="1:15" ht="12.75" hidden="1" x14ac:dyDescent="0.2">
      <c r="A270" s="124"/>
      <c r="B270" s="941"/>
      <c r="C270" s="942"/>
      <c r="D270" s="943"/>
      <c r="E270" s="37"/>
      <c r="F270" s="37"/>
      <c r="G270" s="37"/>
      <c r="H270" s="53"/>
      <c r="I270" s="390"/>
      <c r="J270" s="387"/>
      <c r="K270" s="389"/>
      <c r="L270" s="388"/>
      <c r="M270" s="302"/>
      <c r="N270" s="548"/>
      <c r="O270" s="548"/>
    </row>
    <row r="271" spans="1:15" ht="12.75" hidden="1" x14ac:dyDescent="0.2">
      <c r="A271" s="124"/>
      <c r="B271" s="941"/>
      <c r="C271" s="942"/>
      <c r="D271" s="943"/>
      <c r="E271" s="37"/>
      <c r="F271" s="37"/>
      <c r="G271" s="37"/>
      <c r="H271" s="8"/>
      <c r="I271" s="390"/>
      <c r="J271" s="387"/>
      <c r="K271" s="389"/>
      <c r="L271" s="388"/>
      <c r="M271" s="128"/>
      <c r="N271" s="128"/>
      <c r="O271" s="132"/>
    </row>
    <row r="272" spans="1:15" ht="12.75" hidden="1" x14ac:dyDescent="0.2">
      <c r="A272" s="124"/>
      <c r="B272" s="941"/>
      <c r="C272" s="942"/>
      <c r="D272" s="943"/>
      <c r="E272" s="37"/>
      <c r="F272" s="37"/>
      <c r="G272" s="37"/>
      <c r="H272" s="53"/>
      <c r="I272" s="390"/>
      <c r="J272" s="35"/>
      <c r="K272" s="35"/>
      <c r="L272" s="35"/>
      <c r="M272" s="129"/>
      <c r="N272" s="129"/>
      <c r="O272" s="129"/>
    </row>
    <row r="273" spans="1:15" ht="12.75" hidden="1" x14ac:dyDescent="0.2">
      <c r="A273" s="124"/>
      <c r="B273" s="941"/>
      <c r="C273" s="942"/>
      <c r="D273" s="943"/>
      <c r="E273" s="37"/>
      <c r="F273" s="37"/>
      <c r="G273" s="37"/>
      <c r="H273" s="53"/>
    </row>
    <row r="274" spans="1:15" ht="12.75" hidden="1" x14ac:dyDescent="0.2">
      <c r="A274" s="124"/>
      <c r="B274" s="941"/>
      <c r="C274" s="942"/>
      <c r="D274" s="943"/>
      <c r="E274" s="37"/>
      <c r="F274" s="37"/>
      <c r="G274" s="37"/>
      <c r="H274" s="53"/>
      <c r="I274" s="137"/>
      <c r="J274" s="34"/>
      <c r="K274" s="34"/>
      <c r="L274" s="34"/>
      <c r="M274" s="129"/>
      <c r="N274" s="129"/>
      <c r="O274" s="129"/>
    </row>
    <row r="275" spans="1:15" ht="12.75" hidden="1" x14ac:dyDescent="0.2">
      <c r="A275" s="124"/>
      <c r="B275" s="941"/>
      <c r="C275" s="942"/>
      <c r="D275" s="943"/>
      <c r="E275" s="37"/>
      <c r="F275" s="37"/>
      <c r="G275" s="37"/>
      <c r="H275" s="53"/>
    </row>
    <row r="276" spans="1:15" ht="12.75" hidden="1" x14ac:dyDescent="0.2">
      <c r="A276" s="124"/>
      <c r="B276" s="941"/>
      <c r="C276" s="942"/>
      <c r="D276" s="943"/>
      <c r="E276" s="37"/>
      <c r="F276" s="37"/>
      <c r="G276" s="37"/>
      <c r="H276" s="53"/>
    </row>
    <row r="277" spans="1:15" ht="12.75" hidden="1" x14ac:dyDescent="0.2">
      <c r="A277" s="124"/>
      <c r="B277" s="941"/>
      <c r="C277" s="942"/>
      <c r="D277" s="943"/>
      <c r="E277" s="37"/>
      <c r="F277" s="37"/>
      <c r="G277" s="37"/>
      <c r="H277" s="53"/>
    </row>
    <row r="278" spans="1:15" ht="12.75" hidden="1" x14ac:dyDescent="0.2">
      <c r="A278" s="124"/>
      <c r="B278" s="941"/>
      <c r="C278" s="942"/>
      <c r="D278" s="943"/>
      <c r="E278" s="37"/>
      <c r="F278" s="37"/>
      <c r="G278" s="37"/>
      <c r="H278" s="53"/>
      <c r="I278" s="947"/>
      <c r="J278" s="948"/>
      <c r="K278" s="948"/>
      <c r="L278" s="948"/>
      <c r="M278" s="948"/>
      <c r="N278" s="948"/>
      <c r="O278" s="949"/>
    </row>
    <row r="279" spans="1:15" ht="12.75" hidden="1" customHeight="1" x14ac:dyDescent="0.2">
      <c r="A279" s="306"/>
      <c r="B279" s="941"/>
      <c r="C279" s="942"/>
      <c r="D279" s="943"/>
      <c r="E279" s="129"/>
      <c r="F279" s="129"/>
      <c r="G279" s="129"/>
      <c r="H279" s="53"/>
      <c r="I279" s="950"/>
      <c r="J279" s="951"/>
      <c r="K279" s="951"/>
      <c r="L279" s="951"/>
      <c r="M279" s="951"/>
      <c r="N279" s="951"/>
      <c r="O279" s="952"/>
    </row>
    <row r="280" spans="1:15" ht="12.75" hidden="1" x14ac:dyDescent="0.2">
      <c r="A280" s="938"/>
      <c r="B280" s="939"/>
      <c r="C280" s="939"/>
      <c r="D280" s="939"/>
      <c r="E280" s="939"/>
      <c r="F280" s="939"/>
      <c r="G280" s="940"/>
      <c r="H280" s="53"/>
      <c r="I280" s="17"/>
      <c r="J280" s="18"/>
      <c r="K280" s="18"/>
      <c r="L280" s="18"/>
      <c r="M280" s="18"/>
      <c r="N280" s="18"/>
      <c r="O280" s="18"/>
    </row>
    <row r="281" spans="1:15" ht="12.75" hidden="1" x14ac:dyDescent="0.2">
      <c r="A281" s="124"/>
      <c r="B281" s="941"/>
      <c r="C281" s="942"/>
      <c r="D281" s="943"/>
      <c r="E281" s="37"/>
      <c r="F281" s="37"/>
      <c r="G281" s="37"/>
      <c r="H281" s="53"/>
      <c r="I281" s="53"/>
      <c r="J281" s="53"/>
      <c r="K281" s="53"/>
      <c r="L281" s="14"/>
      <c r="M281" s="54"/>
    </row>
    <row r="282" spans="1:15" ht="12.75" hidden="1" x14ac:dyDescent="0.2">
      <c r="A282" s="124"/>
      <c r="B282" s="941"/>
      <c r="C282" s="942"/>
      <c r="D282" s="943"/>
      <c r="E282" s="37"/>
      <c r="F282" s="37"/>
      <c r="G282" s="37"/>
      <c r="H282" s="53"/>
    </row>
    <row r="283" spans="1:15" ht="12.75" hidden="1" x14ac:dyDescent="0.2">
      <c r="A283" s="124"/>
      <c r="B283" s="941"/>
      <c r="C283" s="942"/>
      <c r="D283" s="943"/>
      <c r="E283" s="37"/>
      <c r="F283" s="37"/>
      <c r="G283" s="37"/>
      <c r="H283" s="53"/>
      <c r="I283" s="252"/>
      <c r="J283" s="1009"/>
      <c r="K283" s="1010"/>
      <c r="L283" s="1011"/>
      <c r="M283" s="129"/>
      <c r="N283" s="129"/>
      <c r="O283" s="129"/>
    </row>
    <row r="284" spans="1:15" ht="12.75" hidden="1" x14ac:dyDescent="0.2">
      <c r="A284" s="124"/>
      <c r="B284" s="941"/>
      <c r="C284" s="942"/>
      <c r="D284" s="943"/>
      <c r="E284" s="37"/>
      <c r="F284" s="37"/>
      <c r="G284" s="37"/>
      <c r="H284" s="53"/>
      <c r="I284" s="318"/>
      <c r="J284" s="1009"/>
      <c r="K284" s="1010"/>
      <c r="L284" s="1011"/>
      <c r="M284" s="128"/>
      <c r="N284" s="128"/>
      <c r="O284" s="132"/>
    </row>
    <row r="285" spans="1:15" ht="12.75" hidden="1" x14ac:dyDescent="0.2">
      <c r="A285" s="124"/>
      <c r="B285" s="941"/>
      <c r="C285" s="942"/>
      <c r="D285" s="943"/>
      <c r="E285" s="37"/>
      <c r="F285" s="37"/>
      <c r="G285" s="37"/>
      <c r="H285" s="53"/>
      <c r="I285" s="315"/>
      <c r="J285" s="1009"/>
      <c r="K285" s="1010"/>
      <c r="L285" s="1011"/>
      <c r="M285" s="128"/>
      <c r="N285" s="128"/>
      <c r="O285" s="132"/>
    </row>
    <row r="286" spans="1:15" ht="12.75" hidden="1" x14ac:dyDescent="0.2">
      <c r="A286" s="124"/>
      <c r="B286" s="941"/>
      <c r="C286" s="942"/>
      <c r="D286" s="943"/>
      <c r="E286" s="37"/>
      <c r="F286" s="37"/>
      <c r="G286" s="37"/>
      <c r="H286" s="53"/>
      <c r="I286" s="315"/>
      <c r="J286" s="1009"/>
      <c r="K286" s="1010"/>
      <c r="L286" s="1011"/>
      <c r="M286" s="128"/>
      <c r="N286" s="128"/>
      <c r="O286" s="132"/>
    </row>
    <row r="287" spans="1:15" ht="12.75" hidden="1" x14ac:dyDescent="0.2">
      <c r="A287" s="124"/>
      <c r="B287" s="941"/>
      <c r="C287" s="942"/>
      <c r="D287" s="943"/>
      <c r="E287" s="37"/>
      <c r="F287" s="37"/>
      <c r="G287" s="37"/>
      <c r="H287" s="53"/>
      <c r="I287" s="315"/>
      <c r="J287" s="998"/>
      <c r="K287" s="998"/>
      <c r="L287" s="998"/>
      <c r="M287" s="344" t="str">
        <f>IF(SUM(M284:M286)=M283,"OK","STOP")</f>
        <v>OK</v>
      </c>
      <c r="N287" s="344" t="str">
        <f>IF(SUM(N284:N286)=N283,"OK","STOP")</f>
        <v>OK</v>
      </c>
      <c r="O287" s="344" t="str">
        <f>IF(SUM(O284:O286)=O283,"OK","STOP")</f>
        <v>OK</v>
      </c>
    </row>
    <row r="288" spans="1:15" ht="12.75" hidden="1" x14ac:dyDescent="0.2">
      <c r="A288" s="124"/>
      <c r="B288" s="941"/>
      <c r="C288" s="942"/>
      <c r="D288" s="943"/>
      <c r="E288" s="129"/>
      <c r="F288" s="129"/>
      <c r="G288" s="129"/>
      <c r="H288" s="53"/>
      <c r="I288" s="421" t="str">
        <f>I250</f>
        <v>Shpjegimet teknike</v>
      </c>
      <c r="J288" s="10"/>
      <c r="K288" s="10"/>
      <c r="L288" s="10"/>
      <c r="M288" s="10"/>
      <c r="N288" s="10"/>
      <c r="O288" s="10"/>
    </row>
    <row r="289" spans="1:15" ht="12.75" hidden="1" x14ac:dyDescent="0.2">
      <c r="A289" s="124"/>
      <c r="B289" s="941"/>
      <c r="C289" s="942"/>
      <c r="D289" s="943"/>
      <c r="E289" s="37"/>
      <c r="F289" s="37"/>
      <c r="G289" s="37"/>
      <c r="H289" s="53"/>
      <c r="I289" s="419">
        <f>M262</f>
        <v>0</v>
      </c>
      <c r="J289" s="983"/>
      <c r="K289" s="984"/>
      <c r="L289" s="984"/>
      <c r="M289" s="984"/>
      <c r="N289" s="984"/>
      <c r="O289" s="985"/>
    </row>
    <row r="290" spans="1:15" ht="12.75" hidden="1" x14ac:dyDescent="0.2">
      <c r="A290" s="124"/>
      <c r="B290" s="971"/>
      <c r="C290" s="972"/>
      <c r="D290" s="973"/>
      <c r="E290" s="37"/>
      <c r="F290" s="37"/>
      <c r="G290" s="37"/>
      <c r="H290" s="53"/>
      <c r="I290" s="420"/>
      <c r="J290" s="986"/>
      <c r="K290" s="987"/>
      <c r="L290" s="987"/>
      <c r="M290" s="987"/>
      <c r="N290" s="987"/>
      <c r="O290" s="988"/>
    </row>
    <row r="291" spans="1:15" ht="12.75" hidden="1" x14ac:dyDescent="0.2">
      <c r="A291" s="252"/>
      <c r="B291" s="941"/>
      <c r="C291" s="942"/>
      <c r="D291" s="311"/>
      <c r="E291" s="308"/>
      <c r="F291" s="308"/>
      <c r="G291" s="308"/>
      <c r="H291" s="53"/>
      <c r="I291" s="419">
        <f>N262</f>
        <v>0</v>
      </c>
      <c r="J291" s="983"/>
      <c r="K291" s="984"/>
      <c r="L291" s="984"/>
      <c r="M291" s="984"/>
      <c r="N291" s="984"/>
      <c r="O291" s="985"/>
    </row>
    <row r="292" spans="1:15" ht="12.75" hidden="1" x14ac:dyDescent="0.2">
      <c r="A292" s="124"/>
      <c r="B292" s="974"/>
      <c r="C292" s="975"/>
      <c r="D292" s="976"/>
      <c r="E292" s="129"/>
      <c r="F292" s="129"/>
      <c r="G292" s="129"/>
      <c r="H292" s="53"/>
      <c r="I292" s="420"/>
      <c r="J292" s="989"/>
      <c r="K292" s="990"/>
      <c r="L292" s="990"/>
      <c r="M292" s="990"/>
      <c r="N292" s="990"/>
      <c r="O292" s="991"/>
    </row>
    <row r="293" spans="1:15" ht="12.75" hidden="1" x14ac:dyDescent="0.2">
      <c r="A293" s="125"/>
      <c r="B293" s="210"/>
      <c r="C293" s="126"/>
      <c r="D293" s="126"/>
      <c r="E293" s="10"/>
      <c r="F293" s="10"/>
      <c r="G293" s="133"/>
      <c r="H293" s="53"/>
      <c r="I293" s="419">
        <f>O262</f>
        <v>0</v>
      </c>
      <c r="J293" s="983"/>
      <c r="K293" s="984"/>
      <c r="L293" s="984"/>
      <c r="M293" s="984"/>
      <c r="N293" s="984"/>
      <c r="O293" s="985"/>
    </row>
    <row r="294" spans="1:15" ht="12.75" hidden="1" x14ac:dyDescent="0.2">
      <c r="A294" s="137"/>
      <c r="B294" s="34"/>
      <c r="C294" s="34"/>
      <c r="D294" s="34"/>
      <c r="E294" s="129"/>
      <c r="F294" s="129"/>
      <c r="G294" s="129"/>
      <c r="H294" s="53"/>
      <c r="I294" s="420"/>
      <c r="J294" s="989"/>
      <c r="K294" s="990"/>
      <c r="L294" s="990"/>
      <c r="M294" s="990"/>
      <c r="N294" s="990"/>
      <c r="O294" s="991"/>
    </row>
  </sheetData>
  <sheetProtection algorithmName="SHA-512" hashValue="bH7naRIBgYGa5xttlSim5mYlfvIyH7UewRc3E5/IiGWxm17iLCjERKYYXRBbuu4uaafz/ttiBuEDcJTvIoCbxA==" saltValue="A+X465bAsLhfsLJU6FPigA==" spinCount="100000" sheet="1" objects="1" scenarios="1" selectLockedCells="1"/>
  <mergeCells count="337">
    <mergeCell ref="J293:O294"/>
    <mergeCell ref="I153:O153"/>
    <mergeCell ref="I191:O191"/>
    <mergeCell ref="I229:O229"/>
    <mergeCell ref="I72:O72"/>
    <mergeCell ref="I75:O75"/>
    <mergeCell ref="J136:O137"/>
    <mergeCell ref="J138:O139"/>
    <mergeCell ref="J140:O141"/>
    <mergeCell ref="J175:O176"/>
    <mergeCell ref="J177:O178"/>
    <mergeCell ref="J179:O180"/>
    <mergeCell ref="J213:O214"/>
    <mergeCell ref="J133:L133"/>
    <mergeCell ref="J211:L211"/>
    <mergeCell ref="J245:L245"/>
    <mergeCell ref="J246:L246"/>
    <mergeCell ref="J247:L247"/>
    <mergeCell ref="J248:L248"/>
    <mergeCell ref="J249:L249"/>
    <mergeCell ref="J251:O252"/>
    <mergeCell ref="J130:L130"/>
    <mergeCell ref="J172:L172"/>
    <mergeCell ref="J173:L173"/>
    <mergeCell ref="I150:O150"/>
    <mergeCell ref="B144:O144"/>
    <mergeCell ref="B145:O145"/>
    <mergeCell ref="A147:G147"/>
    <mergeCell ref="I147:O147"/>
    <mergeCell ref="J131:L131"/>
    <mergeCell ref="J132:L132"/>
    <mergeCell ref="B124:D124"/>
    <mergeCell ref="B125:D125"/>
    <mergeCell ref="I125:O126"/>
    <mergeCell ref="B126:D126"/>
    <mergeCell ref="A127:G127"/>
    <mergeCell ref="B128:D128"/>
    <mergeCell ref="B129:D129"/>
    <mergeCell ref="B130:D130"/>
    <mergeCell ref="B131:D131"/>
    <mergeCell ref="B132:D132"/>
    <mergeCell ref="B156:D156"/>
    <mergeCell ref="B157:D157"/>
    <mergeCell ref="B158:D158"/>
    <mergeCell ref="A152:G152"/>
    <mergeCell ref="A153:G153"/>
    <mergeCell ref="B154:D154"/>
    <mergeCell ref="B155:D155"/>
    <mergeCell ref="B138:C138"/>
    <mergeCell ref="B139:D139"/>
    <mergeCell ref="I188:O188"/>
    <mergeCell ref="B173:D173"/>
    <mergeCell ref="B174:D174"/>
    <mergeCell ref="B175:D175"/>
    <mergeCell ref="B176:D176"/>
    <mergeCell ref="B177:C177"/>
    <mergeCell ref="B178:D178"/>
    <mergeCell ref="B183:O183"/>
    <mergeCell ref="B184:O184"/>
    <mergeCell ref="A185:G185"/>
    <mergeCell ref="I185:O185"/>
    <mergeCell ref="I164:O165"/>
    <mergeCell ref="B165:D165"/>
    <mergeCell ref="B163:D163"/>
    <mergeCell ref="B164:D164"/>
    <mergeCell ref="J169:L169"/>
    <mergeCell ref="J170:L170"/>
    <mergeCell ref="J171:L171"/>
    <mergeCell ref="B287:D287"/>
    <mergeCell ref="B288:D288"/>
    <mergeCell ref="B273:D273"/>
    <mergeCell ref="B274:D274"/>
    <mergeCell ref="B275:D275"/>
    <mergeCell ref="B276:D276"/>
    <mergeCell ref="B277:D277"/>
    <mergeCell ref="B270:D270"/>
    <mergeCell ref="B271:D271"/>
    <mergeCell ref="B272:D272"/>
    <mergeCell ref="A266:G266"/>
    <mergeCell ref="A267:G267"/>
    <mergeCell ref="B268:D268"/>
    <mergeCell ref="B269:D269"/>
    <mergeCell ref="I264:O264"/>
    <mergeCell ref="B253:C253"/>
    <mergeCell ref="B254:D254"/>
    <mergeCell ref="B289:D289"/>
    <mergeCell ref="B290:D290"/>
    <mergeCell ref="B291:C291"/>
    <mergeCell ref="B292:D292"/>
    <mergeCell ref="I278:O279"/>
    <mergeCell ref="B279:D279"/>
    <mergeCell ref="A280:G280"/>
    <mergeCell ref="B281:D281"/>
    <mergeCell ref="B282:D282"/>
    <mergeCell ref="B283:D283"/>
    <mergeCell ref="B284:D284"/>
    <mergeCell ref="B285:D285"/>
    <mergeCell ref="B286:D286"/>
    <mergeCell ref="J283:L283"/>
    <mergeCell ref="J284:L284"/>
    <mergeCell ref="J285:L285"/>
    <mergeCell ref="J286:L286"/>
    <mergeCell ref="J287:L287"/>
    <mergeCell ref="J289:O290"/>
    <mergeCell ref="J291:O292"/>
    <mergeCell ref="B278:D278"/>
    <mergeCell ref="B259:O259"/>
    <mergeCell ref="B260:O260"/>
    <mergeCell ref="A261:G261"/>
    <mergeCell ref="I261:O261"/>
    <mergeCell ref="J253:O254"/>
    <mergeCell ref="J255:O256"/>
    <mergeCell ref="B244:D244"/>
    <mergeCell ref="B245:D245"/>
    <mergeCell ref="B246:D246"/>
    <mergeCell ref="B247:D247"/>
    <mergeCell ref="B248:D248"/>
    <mergeCell ref="B249:D249"/>
    <mergeCell ref="B250:D250"/>
    <mergeCell ref="B251:D251"/>
    <mergeCell ref="B252:D252"/>
    <mergeCell ref="B239:D239"/>
    <mergeCell ref="B240:D240"/>
    <mergeCell ref="I240:O241"/>
    <mergeCell ref="B241:D241"/>
    <mergeCell ref="A242:G242"/>
    <mergeCell ref="B243:D243"/>
    <mergeCell ref="B234:D234"/>
    <mergeCell ref="B235:D235"/>
    <mergeCell ref="B236:D236"/>
    <mergeCell ref="B237:D237"/>
    <mergeCell ref="B238:D238"/>
    <mergeCell ref="B231:D231"/>
    <mergeCell ref="B232:D232"/>
    <mergeCell ref="B233:D233"/>
    <mergeCell ref="A228:G228"/>
    <mergeCell ref="A229:G229"/>
    <mergeCell ref="B230:D230"/>
    <mergeCell ref="A223:G223"/>
    <mergeCell ref="I223:O223"/>
    <mergeCell ref="I226:O226"/>
    <mergeCell ref="B213:D213"/>
    <mergeCell ref="B214:D214"/>
    <mergeCell ref="B215:C215"/>
    <mergeCell ref="B216:D216"/>
    <mergeCell ref="B221:O221"/>
    <mergeCell ref="B222:O222"/>
    <mergeCell ref="J215:O216"/>
    <mergeCell ref="J217:O218"/>
    <mergeCell ref="A204:G204"/>
    <mergeCell ref="B205:D205"/>
    <mergeCell ref="B206:D206"/>
    <mergeCell ref="B207:D207"/>
    <mergeCell ref="B208:D208"/>
    <mergeCell ref="B209:D209"/>
    <mergeCell ref="B210:D210"/>
    <mergeCell ref="B211:D211"/>
    <mergeCell ref="B212:D212"/>
    <mergeCell ref="J207:L207"/>
    <mergeCell ref="J208:L208"/>
    <mergeCell ref="J209:L209"/>
    <mergeCell ref="J210:L210"/>
    <mergeCell ref="B200:D200"/>
    <mergeCell ref="B201:D201"/>
    <mergeCell ref="B202:D202"/>
    <mergeCell ref="I202:O203"/>
    <mergeCell ref="B203:D203"/>
    <mergeCell ref="B195:D195"/>
    <mergeCell ref="B196:D196"/>
    <mergeCell ref="B197:D197"/>
    <mergeCell ref="B198:D198"/>
    <mergeCell ref="B194:D194"/>
    <mergeCell ref="J187:K187"/>
    <mergeCell ref="A190:G190"/>
    <mergeCell ref="A191:G191"/>
    <mergeCell ref="B199:D199"/>
    <mergeCell ref="B133:D133"/>
    <mergeCell ref="B134:D134"/>
    <mergeCell ref="B135:D135"/>
    <mergeCell ref="B136:D136"/>
    <mergeCell ref="B137:D137"/>
    <mergeCell ref="B192:D192"/>
    <mergeCell ref="B193:D193"/>
    <mergeCell ref="J134:L134"/>
    <mergeCell ref="A166:G166"/>
    <mergeCell ref="B167:D167"/>
    <mergeCell ref="B168:D168"/>
    <mergeCell ref="B169:D169"/>
    <mergeCell ref="B170:D170"/>
    <mergeCell ref="B171:D171"/>
    <mergeCell ref="B172:D172"/>
    <mergeCell ref="B159:D159"/>
    <mergeCell ref="B160:D160"/>
    <mergeCell ref="B161:D161"/>
    <mergeCell ref="B162:D162"/>
    <mergeCell ref="B119:D119"/>
    <mergeCell ref="B120:D120"/>
    <mergeCell ref="B121:D121"/>
    <mergeCell ref="B122:D122"/>
    <mergeCell ref="B123:D123"/>
    <mergeCell ref="B105:O105"/>
    <mergeCell ref="B106:O106"/>
    <mergeCell ref="J95:L95"/>
    <mergeCell ref="J97:O98"/>
    <mergeCell ref="J99:O100"/>
    <mergeCell ref="J101:O102"/>
    <mergeCell ref="B116:D116"/>
    <mergeCell ref="B117:D117"/>
    <mergeCell ref="B118:D118"/>
    <mergeCell ref="A113:G113"/>
    <mergeCell ref="A114:G114"/>
    <mergeCell ref="B115:D115"/>
    <mergeCell ref="A108:G108"/>
    <mergeCell ref="I108:O108"/>
    <mergeCell ref="I114:O114"/>
    <mergeCell ref="I86:O87"/>
    <mergeCell ref="B87:D87"/>
    <mergeCell ref="A88:G88"/>
    <mergeCell ref="B89:D89"/>
    <mergeCell ref="B90:D90"/>
    <mergeCell ref="B97:D97"/>
    <mergeCell ref="B98:D98"/>
    <mergeCell ref="B99:C99"/>
    <mergeCell ref="B100:D100"/>
    <mergeCell ref="J91:L91"/>
    <mergeCell ref="J92:L92"/>
    <mergeCell ref="J93:L93"/>
    <mergeCell ref="J94:L94"/>
    <mergeCell ref="B91:D91"/>
    <mergeCell ref="B92:D92"/>
    <mergeCell ref="B93:D93"/>
    <mergeCell ref="B94:D94"/>
    <mergeCell ref="B95:D95"/>
    <mergeCell ref="B96:D96"/>
    <mergeCell ref="B79:D79"/>
    <mergeCell ref="B80:D80"/>
    <mergeCell ref="B81:D81"/>
    <mergeCell ref="B82:D82"/>
    <mergeCell ref="B83:D83"/>
    <mergeCell ref="B84:D84"/>
    <mergeCell ref="B85:D85"/>
    <mergeCell ref="B86:D86"/>
    <mergeCell ref="A75:G75"/>
    <mergeCell ref="B76:D76"/>
    <mergeCell ref="B77:D77"/>
    <mergeCell ref="B78:D78"/>
    <mergeCell ref="A74:G74"/>
    <mergeCell ref="B67:O67"/>
    <mergeCell ref="A69:G69"/>
    <mergeCell ref="I69:O69"/>
    <mergeCell ref="A57:K57"/>
    <mergeCell ref="A58:L58"/>
    <mergeCell ref="A59:L59"/>
    <mergeCell ref="A60:K60"/>
    <mergeCell ref="A61:L61"/>
    <mergeCell ref="A62:L62"/>
    <mergeCell ref="A63:K63"/>
    <mergeCell ref="B66:O66"/>
    <mergeCell ref="A53:L53"/>
    <mergeCell ref="A54:K54"/>
    <mergeCell ref="A55:L55"/>
    <mergeCell ref="A56:L56"/>
    <mergeCell ref="B41:D41"/>
    <mergeCell ref="B42:D42"/>
    <mergeCell ref="B43:D43"/>
    <mergeCell ref="B44:D44"/>
    <mergeCell ref="B45:C45"/>
    <mergeCell ref="B46:D46"/>
    <mergeCell ref="J43:O48"/>
    <mergeCell ref="J41:L41"/>
    <mergeCell ref="A34:G34"/>
    <mergeCell ref="B35:D35"/>
    <mergeCell ref="B36:D36"/>
    <mergeCell ref="B37:D37"/>
    <mergeCell ref="B38:D38"/>
    <mergeCell ref="B39:D39"/>
    <mergeCell ref="B40:D40"/>
    <mergeCell ref="A50:O50"/>
    <mergeCell ref="A52:L52"/>
    <mergeCell ref="J37:L37"/>
    <mergeCell ref="B27:D27"/>
    <mergeCell ref="B28:D28"/>
    <mergeCell ref="B29:D29"/>
    <mergeCell ref="B30:D30"/>
    <mergeCell ref="B31:D31"/>
    <mergeCell ref="B32:D32"/>
    <mergeCell ref="A21:G21"/>
    <mergeCell ref="B22:D22"/>
    <mergeCell ref="I22:O22"/>
    <mergeCell ref="B23:D23"/>
    <mergeCell ref="J23:L26"/>
    <mergeCell ref="B24:D24"/>
    <mergeCell ref="B25:D25"/>
    <mergeCell ref="B26:D26"/>
    <mergeCell ref="I32:O33"/>
    <mergeCell ref="B33:D33"/>
    <mergeCell ref="A15:G15"/>
    <mergeCell ref="I15:O15"/>
    <mergeCell ref="I18:O18"/>
    <mergeCell ref="A20:G20"/>
    <mergeCell ref="A11:B11"/>
    <mergeCell ref="C11:H11"/>
    <mergeCell ref="I11:K11"/>
    <mergeCell ref="L11:O11"/>
    <mergeCell ref="A13:O13"/>
    <mergeCell ref="B14:O14"/>
    <mergeCell ref="A17:G17"/>
    <mergeCell ref="A9:B9"/>
    <mergeCell ref="C9:H9"/>
    <mergeCell ref="I9:K9"/>
    <mergeCell ref="L9:O9"/>
    <mergeCell ref="A10:B10"/>
    <mergeCell ref="C10:H10"/>
    <mergeCell ref="I10:K10"/>
    <mergeCell ref="L10:O10"/>
    <mergeCell ref="A7:B7"/>
    <mergeCell ref="C7:H7"/>
    <mergeCell ref="I7:K7"/>
    <mergeCell ref="L7:O7"/>
    <mergeCell ref="A8:B8"/>
    <mergeCell ref="C8:H8"/>
    <mergeCell ref="I8:K8"/>
    <mergeCell ref="L8:O8"/>
    <mergeCell ref="A5:B5"/>
    <mergeCell ref="C5:H5"/>
    <mergeCell ref="I5:K5"/>
    <mergeCell ref="L5:O5"/>
    <mergeCell ref="A6:B6"/>
    <mergeCell ref="C6:H6"/>
    <mergeCell ref="I6:K6"/>
    <mergeCell ref="L6:O6"/>
    <mergeCell ref="B1:O1"/>
    <mergeCell ref="B2:O2"/>
    <mergeCell ref="A3:B3"/>
    <mergeCell ref="C3:O3"/>
    <mergeCell ref="A4:B4"/>
    <mergeCell ref="C4:O4"/>
  </mergeCells>
  <dataValidations disablePrompts="1" count="1">
    <dataValidation type="whole" errorStyle="warning" allowBlank="1" showInputMessage="1" showErrorMessage="1" errorTitle="CEILING TOO DEEP" sqref="M54:O54 M57:O57 M60:O60 M63:O65">
      <formula1>0</formula1>
      <formula2>1000000000</formula2>
    </dataValidation>
  </dataValidations>
  <pageMargins left="0.78740157480314965" right="0.70866141732283472" top="0.98425196850393704" bottom="0.78740157480314965" header="0.43307086614173229" footer="0.31496062992125984"/>
  <pageSetup paperSize="256" scale="77" fitToHeight="0" orientation="landscape" r:id="rId1"/>
  <headerFooter>
    <oddHeader>&amp;LPROGRAMI BUXHETOR AFATMESËM&amp;C&amp;8 28 Shkurt 2019&amp;R&amp;A</oddHeader>
    <oddFooter>&amp;L&amp;8Copyright for Albania: Ministry of Finance and Economy / Local Finance Directory&amp;R1</oddFooter>
  </headerFooter>
  <rowBreaks count="8" manualBreakCount="8">
    <brk id="12" max="16383" man="1"/>
    <brk id="49" max="16383" man="1"/>
    <brk id="65" max="16383" man="1"/>
    <brk id="104" max="16383" man="1"/>
    <brk id="143" max="16383" man="1"/>
    <brk id="182" max="16383" man="1"/>
    <brk id="220" max="16383" man="1"/>
    <brk id="258" max="16383" man="1"/>
  </rowBreak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0">
    <tabColor rgb="FFFF0000"/>
    <pageSetUpPr fitToPage="1"/>
  </sheetPr>
  <dimension ref="A1:O294"/>
  <sheetViews>
    <sheetView showGridLines="0" topLeftCell="A72" zoomScaleNormal="100" workbookViewId="0">
      <selection activeCell="G83" sqref="G83"/>
    </sheetView>
  </sheetViews>
  <sheetFormatPr defaultColWidth="9.140625" defaultRowHeight="17.25" customHeight="1" x14ac:dyDescent="0.2"/>
  <cols>
    <col min="1" max="1" width="25.85546875" style="98" customWidth="1"/>
    <col min="2" max="7" width="9" style="98" customWidth="1"/>
    <col min="8" max="8" width="2.7109375" style="98" customWidth="1"/>
    <col min="9" max="9" width="30" style="98" customWidth="1"/>
    <col min="10" max="15" width="9" style="98" customWidth="1"/>
    <col min="16" max="16384" width="9.140625" style="98"/>
  </cols>
  <sheetData>
    <row r="1" spans="1:15" ht="13.5" customHeight="1" x14ac:dyDescent="0.2">
      <c r="A1" s="342" t="str">
        <f>'(B2) Struktura Organizative'!A5</f>
        <v>Numër</v>
      </c>
      <c r="B1" s="1008" t="str">
        <f>'(B2) Struktura Organizative'!B5</f>
        <v>Emri i Nënfunksionit</v>
      </c>
      <c r="C1" s="1008"/>
      <c r="D1" s="1008"/>
      <c r="E1" s="1008"/>
      <c r="F1" s="1008"/>
      <c r="G1" s="1008"/>
      <c r="H1" s="1008"/>
      <c r="I1" s="1008"/>
      <c r="J1" s="1008"/>
      <c r="K1" s="1008"/>
      <c r="L1" s="1008"/>
      <c r="M1" s="1008"/>
      <c r="N1" s="1008"/>
      <c r="O1" s="1008"/>
    </row>
    <row r="2" spans="1:15" s="121" customFormat="1" ht="18.75" customHeight="1" x14ac:dyDescent="0.25">
      <c r="A2" s="310" t="str">
        <f>'(G1) Fjalori'!A88</f>
        <v>Nënfunksioni 24</v>
      </c>
      <c r="B2" s="835" t="str">
        <f>+VLOOKUP($A2,'(B2) Struktura Organizative'!$A7:$E68,2,FALSE)</f>
        <v>102 Të moshuarit</v>
      </c>
      <c r="C2" s="835"/>
      <c r="D2" s="835"/>
      <c r="E2" s="835"/>
      <c r="F2" s="835"/>
      <c r="G2" s="835"/>
      <c r="H2" s="835"/>
      <c r="I2" s="835"/>
      <c r="J2" s="835"/>
      <c r="K2" s="835"/>
      <c r="L2" s="835"/>
      <c r="M2" s="835"/>
      <c r="N2" s="835"/>
      <c r="O2" s="835"/>
    </row>
    <row r="3" spans="1:15" ht="12.75" customHeight="1" x14ac:dyDescent="0.2">
      <c r="A3" s="925" t="str">
        <f>'(B2) Struktura Organizative'!C5</f>
        <v>Drejtoria / Departamenti</v>
      </c>
      <c r="B3" s="926"/>
      <c r="C3" s="925" t="str">
        <f>'(B2) Struktura Organizative'!D5</f>
        <v>Kryetari i programit</v>
      </c>
      <c r="D3" s="927"/>
      <c r="E3" s="927"/>
      <c r="F3" s="927"/>
      <c r="G3" s="927"/>
      <c r="H3" s="927"/>
      <c r="I3" s="927"/>
      <c r="J3" s="927"/>
      <c r="K3" s="927"/>
      <c r="L3" s="927"/>
      <c r="M3" s="927"/>
      <c r="N3" s="927"/>
      <c r="O3" s="926"/>
    </row>
    <row r="4" spans="1:15" ht="12.75" customHeight="1" x14ac:dyDescent="0.2">
      <c r="A4" s="928"/>
      <c r="B4" s="929"/>
      <c r="C4" s="930">
        <f>+VLOOKUP($A2,'(B2) Struktura Organizative'!$A7:$E68,4,FALSE)</f>
        <v>0</v>
      </c>
      <c r="D4" s="931"/>
      <c r="E4" s="931"/>
      <c r="F4" s="931"/>
      <c r="G4" s="931"/>
      <c r="H4" s="931"/>
      <c r="I4" s="931"/>
      <c r="J4" s="931"/>
      <c r="K4" s="931"/>
      <c r="L4" s="931"/>
      <c r="M4" s="931"/>
      <c r="N4" s="931"/>
      <c r="O4" s="932"/>
    </row>
    <row r="5" spans="1:15" ht="27" customHeight="1" x14ac:dyDescent="0.2">
      <c r="A5" s="919"/>
      <c r="B5" s="920"/>
      <c r="C5" s="921" t="str">
        <f>'(B3) Struktura Funksionale'!C5</f>
        <v>Emri i programit</v>
      </c>
      <c r="D5" s="922"/>
      <c r="E5" s="922"/>
      <c r="F5" s="922"/>
      <c r="G5" s="922"/>
      <c r="H5" s="923"/>
      <c r="I5" s="921" t="str">
        <f>'(B3) Struktura Funksionale'!D5</f>
        <v>Programi:  detyrueshme / shtesë</v>
      </c>
      <c r="J5" s="922"/>
      <c r="K5" s="923"/>
      <c r="L5" s="924" t="str">
        <f>'(B3) Struktura Funksionale'!E5</f>
        <v>Programi: I veti / I deleguar / Transferuar</v>
      </c>
      <c r="M5" s="924"/>
      <c r="N5" s="924"/>
      <c r="O5" s="924"/>
    </row>
    <row r="6" spans="1:15" ht="13.5" customHeight="1" x14ac:dyDescent="0.2">
      <c r="A6" s="914" t="str">
        <f>'(B3) Struktura Funksionale'!A128</f>
        <v>Programi 25a</v>
      </c>
      <c r="B6" s="915"/>
      <c r="C6" s="916" t="str">
        <f>VLOOKUP($A6,'(B3) Struktura Funksionale'!$A$7:$E$146,3,FALSE)</f>
        <v>Sigurimi shoqëror</v>
      </c>
      <c r="D6" s="917"/>
      <c r="E6" s="917"/>
      <c r="F6" s="917"/>
      <c r="G6" s="917"/>
      <c r="H6" s="918"/>
      <c r="I6" s="916" t="str">
        <f>VLOOKUP($A6,'(B3) Struktura Funksionale'!$A$7:$E$146,4,FALSE)</f>
        <v>E detyrueshme</v>
      </c>
      <c r="J6" s="917"/>
      <c r="K6" s="918"/>
      <c r="L6" s="916" t="str">
        <f>VLOOKUP($A6,'(B3) Struktura Funksionale'!$A$7:$E$146,5,FALSE)</f>
        <v>I veti</v>
      </c>
      <c r="M6" s="917"/>
      <c r="N6" s="917"/>
      <c r="O6" s="918"/>
    </row>
    <row r="7" spans="1:15" ht="13.5" customHeight="1" x14ac:dyDescent="0.2">
      <c r="A7" s="914" t="str">
        <f>'(B3) Struktura Funksionale'!A129</f>
        <v>Programi 25b</v>
      </c>
      <c r="B7" s="915"/>
      <c r="C7" s="916">
        <f>VLOOKUP($A7,'(B3) Struktura Funksionale'!$A$7:$E$146,3,FALSE)</f>
        <v>0</v>
      </c>
      <c r="D7" s="917"/>
      <c r="E7" s="917"/>
      <c r="F7" s="917"/>
      <c r="G7" s="917"/>
      <c r="H7" s="918"/>
      <c r="I7" s="916">
        <f>VLOOKUP($A7,'(B3) Struktura Funksionale'!$A$7:$E$146,4,FALSE)</f>
        <v>0</v>
      </c>
      <c r="J7" s="917"/>
      <c r="K7" s="918"/>
      <c r="L7" s="916">
        <f>VLOOKUP($A7,'(B3) Struktura Funksionale'!$A$7:$E$146,5,FALSE)</f>
        <v>0</v>
      </c>
      <c r="M7" s="917"/>
      <c r="N7" s="917"/>
      <c r="O7" s="918"/>
    </row>
    <row r="8" spans="1:15" ht="13.5" customHeight="1" x14ac:dyDescent="0.2">
      <c r="A8" s="914" t="str">
        <f>'(B3) Struktura Funksionale'!A130</f>
        <v>Programi 25c</v>
      </c>
      <c r="B8" s="915"/>
      <c r="C8" s="916">
        <f>VLOOKUP($A8,'(B3) Struktura Funksionale'!$A$7:$E$146,3,FALSE)</f>
        <v>0</v>
      </c>
      <c r="D8" s="917"/>
      <c r="E8" s="917"/>
      <c r="F8" s="917"/>
      <c r="G8" s="917"/>
      <c r="H8" s="918"/>
      <c r="I8" s="916">
        <f>VLOOKUP($A8,'(B3) Struktura Funksionale'!$A$7:$E$146,4,FALSE)</f>
        <v>0</v>
      </c>
      <c r="J8" s="917"/>
      <c r="K8" s="918"/>
      <c r="L8" s="916">
        <f>VLOOKUP($A8,'(B3) Struktura Funksionale'!$A$7:$E$146,5,FALSE)</f>
        <v>0</v>
      </c>
      <c r="M8" s="917"/>
      <c r="N8" s="917"/>
      <c r="O8" s="918"/>
    </row>
    <row r="9" spans="1:15" ht="13.5" hidden="1" customHeight="1" x14ac:dyDescent="0.2">
      <c r="A9" s="914"/>
      <c r="B9" s="915"/>
      <c r="C9" s="916"/>
      <c r="D9" s="917"/>
      <c r="E9" s="917"/>
      <c r="F9" s="917"/>
      <c r="G9" s="917"/>
      <c r="H9" s="918"/>
      <c r="I9" s="916"/>
      <c r="J9" s="917"/>
      <c r="K9" s="918"/>
      <c r="L9" s="916"/>
      <c r="M9" s="917"/>
      <c r="N9" s="917"/>
      <c r="O9" s="918"/>
    </row>
    <row r="10" spans="1:15" ht="13.5" hidden="1" customHeight="1" x14ac:dyDescent="0.2">
      <c r="A10" s="914"/>
      <c r="B10" s="915"/>
      <c r="C10" s="916"/>
      <c r="D10" s="917"/>
      <c r="E10" s="917"/>
      <c r="F10" s="917"/>
      <c r="G10" s="917"/>
      <c r="H10" s="918"/>
      <c r="I10" s="916"/>
      <c r="J10" s="917"/>
      <c r="K10" s="918"/>
      <c r="L10" s="916"/>
      <c r="M10" s="917"/>
      <c r="N10" s="917"/>
      <c r="O10" s="918"/>
    </row>
    <row r="11" spans="1:15" ht="13.5" hidden="1" customHeight="1" x14ac:dyDescent="0.2">
      <c r="A11" s="914"/>
      <c r="B11" s="915"/>
      <c r="C11" s="916"/>
      <c r="D11" s="917"/>
      <c r="E11" s="917"/>
      <c r="F11" s="917"/>
      <c r="G11" s="917"/>
      <c r="H11" s="918"/>
      <c r="I11" s="916"/>
      <c r="J11" s="917"/>
      <c r="K11" s="918"/>
      <c r="L11" s="916"/>
      <c r="M11" s="917"/>
      <c r="N11" s="917"/>
      <c r="O11" s="918"/>
    </row>
    <row r="12" spans="1:15" ht="11.25" customHeight="1" x14ac:dyDescent="0.2"/>
    <row r="13" spans="1:15" ht="21" customHeight="1" x14ac:dyDescent="0.25">
      <c r="A13" s="933" t="str">
        <f>'(G1) Fjalori'!A359</f>
        <v>PËRMBLEDHJE E KËRKESËS BUXHETORE</v>
      </c>
      <c r="B13" s="934"/>
      <c r="C13" s="935"/>
      <c r="D13" s="935"/>
      <c r="E13" s="935"/>
      <c r="F13" s="935"/>
      <c r="G13" s="935"/>
      <c r="H13" s="935"/>
      <c r="I13" s="935"/>
      <c r="J13" s="935"/>
      <c r="K13" s="935"/>
      <c r="L13" s="935"/>
      <c r="M13" s="935"/>
      <c r="N13" s="935"/>
      <c r="O13" s="936"/>
    </row>
    <row r="14" spans="1:15" s="214" customFormat="1" ht="21" customHeight="1" x14ac:dyDescent="0.25">
      <c r="A14" s="213" t="str">
        <f>A2</f>
        <v>Nënfunksioni 24</v>
      </c>
      <c r="B14" s="937" t="str">
        <f>B$2</f>
        <v>102 Të moshuarit</v>
      </c>
      <c r="C14" s="937"/>
      <c r="D14" s="937"/>
      <c r="E14" s="937"/>
      <c r="F14" s="937"/>
      <c r="G14" s="937"/>
      <c r="H14" s="937"/>
      <c r="I14" s="937"/>
      <c r="J14" s="937"/>
      <c r="K14" s="937"/>
      <c r="L14" s="937"/>
      <c r="M14" s="937"/>
      <c r="N14" s="937"/>
      <c r="O14" s="937"/>
    </row>
    <row r="15" spans="1:15" ht="21" customHeight="1" x14ac:dyDescent="0.2">
      <c r="A15" s="933" t="str">
        <f>'(G1) Fjalori'!A384</f>
        <v>SHPENZIME TË PRITSHME</v>
      </c>
      <c r="B15" s="934"/>
      <c r="C15" s="934"/>
      <c r="D15" s="934"/>
      <c r="E15" s="934"/>
      <c r="F15" s="934"/>
      <c r="G15" s="954"/>
      <c r="H15" s="131"/>
      <c r="I15" s="955" t="str">
        <f>I29</f>
        <v xml:space="preserve">TË ARDHURAT E PRITSHME </v>
      </c>
      <c r="J15" s="934"/>
      <c r="K15" s="934"/>
      <c r="L15" s="934"/>
      <c r="M15" s="934"/>
      <c r="N15" s="934"/>
      <c r="O15" s="954"/>
    </row>
    <row r="16" spans="1:15" s="121" customFormat="1" ht="20.25" customHeight="1" x14ac:dyDescent="0.25">
      <c r="A16" s="211"/>
      <c r="B16" s="249">
        <f>'(B1)Informacion i përgjithshëm '!B5</f>
        <v>2019</v>
      </c>
      <c r="C16" s="249">
        <f>'(B1)Informacion i përgjithshëm '!B6</f>
        <v>2020</v>
      </c>
      <c r="D16" s="249">
        <f>'(B1)Informacion i përgjithshëm '!B7</f>
        <v>2021</v>
      </c>
      <c r="E16" s="250">
        <f>'(B1)Informacion i përgjithshëm '!B8</f>
        <v>2022</v>
      </c>
      <c r="F16" s="250">
        <f>'(B1)Informacion i përgjithshëm '!B9</f>
        <v>2023</v>
      </c>
      <c r="G16" s="250">
        <f>'(B1)Informacion i përgjithshëm '!B10</f>
        <v>2024</v>
      </c>
      <c r="H16" s="212"/>
      <c r="I16" s="307"/>
      <c r="J16" s="249">
        <f t="shared" ref="J16:O16" si="0">B16</f>
        <v>2019</v>
      </c>
      <c r="K16" s="249">
        <f t="shared" si="0"/>
        <v>2020</v>
      </c>
      <c r="L16" s="249">
        <f t="shared" si="0"/>
        <v>2021</v>
      </c>
      <c r="M16" s="250">
        <f t="shared" si="0"/>
        <v>2022</v>
      </c>
      <c r="N16" s="250">
        <f t="shared" si="0"/>
        <v>2023</v>
      </c>
      <c r="O16" s="250">
        <f t="shared" si="0"/>
        <v>2024</v>
      </c>
    </row>
    <row r="17" spans="1:15" ht="12.75" x14ac:dyDescent="0.2">
      <c r="A17" s="953"/>
      <c r="B17" s="953"/>
      <c r="C17" s="953"/>
      <c r="D17" s="953"/>
      <c r="E17" s="953"/>
      <c r="F17" s="953"/>
      <c r="G17" s="953"/>
      <c r="H17" s="131"/>
    </row>
    <row r="18" spans="1:15" ht="12.75" x14ac:dyDescent="0.2">
      <c r="A18" s="137" t="str">
        <f>A15</f>
        <v>SHPENZIME TË PRITSHME</v>
      </c>
      <c r="B18" s="34">
        <f t="shared" ref="B18:G18" si="1">B72+B111+B150+B188+B226+B264</f>
        <v>744</v>
      </c>
      <c r="C18" s="34">
        <f t="shared" si="1"/>
        <v>1425</v>
      </c>
      <c r="D18" s="34">
        <f t="shared" si="1"/>
        <v>50</v>
      </c>
      <c r="E18" s="129">
        <f t="shared" si="1"/>
        <v>250</v>
      </c>
      <c r="F18" s="129">
        <f t="shared" si="1"/>
        <v>20250</v>
      </c>
      <c r="G18" s="129">
        <f t="shared" si="1"/>
        <v>250</v>
      </c>
      <c r="H18" s="131"/>
      <c r="I18" s="938" t="str">
        <f>'(G1) Fjalori'!A385</f>
        <v>VLERËSIM I ARDHURAVE NGA TARIFAT</v>
      </c>
      <c r="J18" s="939"/>
      <c r="K18" s="939"/>
      <c r="L18" s="939"/>
      <c r="M18" s="939"/>
      <c r="N18" s="939"/>
      <c r="O18" s="940"/>
    </row>
    <row r="19" spans="1:15" ht="12.75" x14ac:dyDescent="0.2">
      <c r="A19" s="125"/>
      <c r="B19" s="210"/>
      <c r="C19" s="126"/>
      <c r="D19" s="126"/>
      <c r="E19" s="10"/>
      <c r="F19" s="10"/>
      <c r="G19" s="133"/>
      <c r="H19" s="10"/>
      <c r="I19" s="137" t="str">
        <f>'(G1) Fjalori'!A388</f>
        <v>VLERËSIM I ARDHURAVE NGA TARIFAT</v>
      </c>
      <c r="J19" s="35">
        <f t="shared" ref="J19:O19" si="2">J73+J112+J151+J189+J227+J265</f>
        <v>0</v>
      </c>
      <c r="K19" s="35">
        <f t="shared" si="2"/>
        <v>0</v>
      </c>
      <c r="L19" s="34">
        <f t="shared" si="2"/>
        <v>0</v>
      </c>
      <c r="M19" s="129">
        <f t="shared" si="2"/>
        <v>0</v>
      </c>
      <c r="N19" s="129">
        <f t="shared" si="2"/>
        <v>0</v>
      </c>
      <c r="O19" s="129">
        <f t="shared" si="2"/>
        <v>0</v>
      </c>
    </row>
    <row r="20" spans="1:15" ht="12.75" x14ac:dyDescent="0.2">
      <c r="A20" s="944" t="str">
        <f>A15</f>
        <v>SHPENZIME TË PRITSHME</v>
      </c>
      <c r="B20" s="945"/>
      <c r="C20" s="945"/>
      <c r="D20" s="945"/>
      <c r="E20" s="945"/>
      <c r="F20" s="945"/>
      <c r="G20" s="946"/>
      <c r="H20" s="10"/>
    </row>
    <row r="21" spans="1:15" ht="12.75" customHeight="1" x14ac:dyDescent="0.2">
      <c r="A21" s="938" t="str">
        <f>'(G1) Fjalori'!A382</f>
        <v>KOSTO DIREKTE PËR PROJEKTET DHE SHPENZIMET KAPITALE</v>
      </c>
      <c r="B21" s="939"/>
      <c r="C21" s="939"/>
      <c r="D21" s="939"/>
      <c r="E21" s="939"/>
      <c r="F21" s="939"/>
      <c r="G21" s="940"/>
      <c r="H21" s="31"/>
    </row>
    <row r="22" spans="1:15" ht="12.75" customHeight="1" x14ac:dyDescent="0.2">
      <c r="A22" s="124" t="str">
        <f>'(G1) Fjalori'!A360</f>
        <v>Pagat</v>
      </c>
      <c r="B22" s="941">
        <f>'(G1) Fjalori'!C360</f>
        <v>600</v>
      </c>
      <c r="C22" s="942"/>
      <c r="D22" s="943"/>
      <c r="E22" s="305">
        <f t="shared" ref="E22:G33" si="3">E76+E115+E154+E192+E230+E268</f>
        <v>0</v>
      </c>
      <c r="F22" s="305">
        <f t="shared" si="3"/>
        <v>0</v>
      </c>
      <c r="G22" s="305">
        <f t="shared" si="3"/>
        <v>0</v>
      </c>
      <c r="H22" s="31"/>
      <c r="I22" s="938" t="str">
        <f>'(G1) Fjalori'!A389</f>
        <v>VLERËSIMI I TË ARDHURAVE ME DESTINACION</v>
      </c>
      <c r="J22" s="939"/>
      <c r="K22" s="939"/>
      <c r="L22" s="939"/>
      <c r="M22" s="939"/>
      <c r="N22" s="939"/>
      <c r="O22" s="940"/>
    </row>
    <row r="23" spans="1:15" ht="12.75" customHeight="1" x14ac:dyDescent="0.2">
      <c r="A23" s="124" t="str">
        <f>'(G1) Fjalori'!A361</f>
        <v>Sigurimet Shoqërore</v>
      </c>
      <c r="B23" s="941">
        <f>'(G1) Fjalori'!C361</f>
        <v>601</v>
      </c>
      <c r="C23" s="942"/>
      <c r="D23" s="943"/>
      <c r="E23" s="305">
        <f t="shared" si="3"/>
        <v>0</v>
      </c>
      <c r="F23" s="305">
        <f t="shared" si="3"/>
        <v>0</v>
      </c>
      <c r="G23" s="305">
        <f t="shared" si="3"/>
        <v>0</v>
      </c>
      <c r="H23" s="31"/>
      <c r="I23" s="252" t="str">
        <f>'(G1) Fjalori'!A390</f>
        <v>Transferta e kushtëzuar</v>
      </c>
      <c r="J23" s="956"/>
      <c r="K23" s="953"/>
      <c r="L23" s="957"/>
      <c r="M23" s="305">
        <f t="shared" ref="M23:O27" si="4">M76+M115+M154+M192+M230+M268</f>
        <v>0</v>
      </c>
      <c r="N23" s="305">
        <f t="shared" si="4"/>
        <v>0</v>
      </c>
      <c r="O23" s="305">
        <f t="shared" si="4"/>
        <v>0</v>
      </c>
    </row>
    <row r="24" spans="1:15" ht="12.75" customHeight="1" x14ac:dyDescent="0.2">
      <c r="A24" s="124" t="str">
        <f>'(G1) Fjalori'!A362</f>
        <v>Mallra dhe shërbime</v>
      </c>
      <c r="B24" s="941">
        <f>'(G1) Fjalori'!C362</f>
        <v>602</v>
      </c>
      <c r="C24" s="942"/>
      <c r="D24" s="943"/>
      <c r="E24" s="305">
        <f t="shared" si="3"/>
        <v>0</v>
      </c>
      <c r="F24" s="305">
        <f t="shared" si="3"/>
        <v>0</v>
      </c>
      <c r="G24" s="305">
        <f t="shared" si="3"/>
        <v>0</v>
      </c>
      <c r="H24" s="53"/>
      <c r="I24" s="252" t="str">
        <f>'(G1) Fjalori'!A391</f>
        <v>Trasferta Specifike</v>
      </c>
      <c r="J24" s="958"/>
      <c r="K24" s="959"/>
      <c r="L24" s="960"/>
      <c r="M24" s="305">
        <f t="shared" si="4"/>
        <v>0</v>
      </c>
      <c r="N24" s="305">
        <f t="shared" si="4"/>
        <v>0</v>
      </c>
      <c r="O24" s="305">
        <f t="shared" si="4"/>
        <v>0</v>
      </c>
    </row>
    <row r="25" spans="1:15" ht="12.75" customHeight="1" x14ac:dyDescent="0.2">
      <c r="A25" s="124" t="str">
        <f>'(G1) Fjalori'!A363</f>
        <v>Subvencione</v>
      </c>
      <c r="B25" s="941">
        <f>'(G1) Fjalori'!C363</f>
        <v>603</v>
      </c>
      <c r="C25" s="942"/>
      <c r="D25" s="943"/>
      <c r="E25" s="305">
        <f t="shared" si="3"/>
        <v>0</v>
      </c>
      <c r="F25" s="305">
        <f t="shared" si="3"/>
        <v>0</v>
      </c>
      <c r="G25" s="305">
        <f t="shared" si="3"/>
        <v>0</v>
      </c>
      <c r="H25" s="8"/>
      <c r="I25" s="252" t="str">
        <f>'(G1) Fjalori'!A392</f>
        <v>Trashëgimi me destinacion</v>
      </c>
      <c r="J25" s="958"/>
      <c r="K25" s="959"/>
      <c r="L25" s="960"/>
      <c r="M25" s="302">
        <f t="shared" si="4"/>
        <v>0</v>
      </c>
      <c r="N25" s="548">
        <f t="shared" si="4"/>
        <v>0</v>
      </c>
      <c r="O25" s="548">
        <f t="shared" si="4"/>
        <v>0</v>
      </c>
    </row>
    <row r="26" spans="1:15" ht="12.75" x14ac:dyDescent="0.2">
      <c r="A26" s="124" t="str">
        <f>'(G1) Fjalori'!A364</f>
        <v>Të tjera transferta korrente të brendshme</v>
      </c>
      <c r="B26" s="941">
        <f>'(G1) Fjalori'!C364</f>
        <v>604</v>
      </c>
      <c r="C26" s="942"/>
      <c r="D26" s="943"/>
      <c r="E26" s="305">
        <f t="shared" si="3"/>
        <v>0</v>
      </c>
      <c r="F26" s="305">
        <f t="shared" si="3"/>
        <v>0</v>
      </c>
      <c r="G26" s="305">
        <f t="shared" si="3"/>
        <v>0</v>
      </c>
      <c r="H26" s="53"/>
      <c r="I26" s="252" t="str">
        <f>'(G1) Fjalori'!A393</f>
        <v>Burime të tjera (përfshirë gjobat)</v>
      </c>
      <c r="J26" s="961"/>
      <c r="K26" s="962"/>
      <c r="L26" s="963"/>
      <c r="M26" s="305">
        <f t="shared" si="4"/>
        <v>0</v>
      </c>
      <c r="N26" s="305">
        <f t="shared" si="4"/>
        <v>0</v>
      </c>
      <c r="O26" s="305">
        <f t="shared" si="4"/>
        <v>0</v>
      </c>
    </row>
    <row r="27" spans="1:15" ht="12.75" x14ac:dyDescent="0.2">
      <c r="A27" s="124" t="str">
        <f>'(G1) Fjalori'!A365</f>
        <v>Transferta korrente të huaja</v>
      </c>
      <c r="B27" s="941">
        <f>'(G1) Fjalori'!C365</f>
        <v>605</v>
      </c>
      <c r="C27" s="942"/>
      <c r="D27" s="943"/>
      <c r="E27" s="305">
        <f t="shared" si="3"/>
        <v>0</v>
      </c>
      <c r="F27" s="305">
        <f t="shared" si="3"/>
        <v>0</v>
      </c>
      <c r="G27" s="305">
        <f t="shared" si="3"/>
        <v>0</v>
      </c>
      <c r="H27" s="53"/>
      <c r="I27" s="252" t="str">
        <f>'(G1) Fjalori'!A394</f>
        <v>VLERËSIMI I TË ARDHURAVE ME DESTINACION</v>
      </c>
      <c r="J27" s="34">
        <f>J80+J119+J158+J196+J234+J272</f>
        <v>0</v>
      </c>
      <c r="K27" s="34">
        <f>K80+K119+K158+K196+K234+K272</f>
        <v>0</v>
      </c>
      <c r="L27" s="34">
        <f>L80+L119+L158+L196+L234+L272</f>
        <v>0</v>
      </c>
      <c r="M27" s="129">
        <f t="shared" si="4"/>
        <v>0</v>
      </c>
      <c r="N27" s="129">
        <f t="shared" si="4"/>
        <v>0</v>
      </c>
      <c r="O27" s="129">
        <f t="shared" si="4"/>
        <v>0</v>
      </c>
    </row>
    <row r="28" spans="1:15" ht="12.75" x14ac:dyDescent="0.2">
      <c r="A28" s="124" t="str">
        <f>'(G1) Fjalori'!A366</f>
        <v>Transferta për Buxhetet Familiare dhe Individët</v>
      </c>
      <c r="B28" s="941">
        <f>'(G1) Fjalori'!C366</f>
        <v>606</v>
      </c>
      <c r="C28" s="942"/>
      <c r="D28" s="943"/>
      <c r="E28" s="305">
        <f t="shared" si="3"/>
        <v>0</v>
      </c>
      <c r="F28" s="305">
        <f t="shared" si="3"/>
        <v>0</v>
      </c>
      <c r="G28" s="305">
        <f t="shared" si="3"/>
        <v>0</v>
      </c>
      <c r="H28" s="53"/>
    </row>
    <row r="29" spans="1:15" ht="12.75" x14ac:dyDescent="0.2">
      <c r="A29" s="124" t="str">
        <f>'(G1) Fjalori'!A367</f>
        <v>Shpenzimet kapitale</v>
      </c>
      <c r="B29" s="941" t="str">
        <f>'(G1) Fjalori'!C367</f>
        <v>230 / 231</v>
      </c>
      <c r="C29" s="942"/>
      <c r="D29" s="943"/>
      <c r="E29" s="305">
        <f t="shared" si="3"/>
        <v>0</v>
      </c>
      <c r="F29" s="305">
        <f t="shared" si="3"/>
        <v>20000</v>
      </c>
      <c r="G29" s="305">
        <f t="shared" si="3"/>
        <v>0</v>
      </c>
      <c r="H29" s="53"/>
      <c r="I29" s="137" t="str">
        <f>'(G1) Fjalori'!A395</f>
        <v xml:space="preserve">TË ARDHURAT E PRITSHME </v>
      </c>
      <c r="J29" s="34">
        <f t="shared" ref="J29:O29" si="5">J82+J121+J160+J198+J236+J274</f>
        <v>0</v>
      </c>
      <c r="K29" s="34">
        <f t="shared" si="5"/>
        <v>0</v>
      </c>
      <c r="L29" s="34">
        <f t="shared" si="5"/>
        <v>0</v>
      </c>
      <c r="M29" s="129">
        <f t="shared" si="5"/>
        <v>0</v>
      </c>
      <c r="N29" s="129">
        <f t="shared" si="5"/>
        <v>0</v>
      </c>
      <c r="O29" s="129">
        <f t="shared" si="5"/>
        <v>0</v>
      </c>
    </row>
    <row r="30" spans="1:15" ht="12.75" x14ac:dyDescent="0.2">
      <c r="A30" s="124" t="str">
        <f>'(G1) Fjalori'!A368</f>
        <v>Rezerva</v>
      </c>
      <c r="B30" s="941">
        <f>'(G1) Fjalori'!C368</f>
        <v>609</v>
      </c>
      <c r="C30" s="942"/>
      <c r="D30" s="943"/>
      <c r="E30" s="305">
        <f t="shared" si="3"/>
        <v>0</v>
      </c>
      <c r="F30" s="305">
        <f t="shared" si="3"/>
        <v>0</v>
      </c>
      <c r="G30" s="305">
        <f t="shared" si="3"/>
        <v>0</v>
      </c>
      <c r="H30" s="53"/>
    </row>
    <row r="31" spans="1:15" ht="12.75" x14ac:dyDescent="0.2">
      <c r="A31" s="124" t="str">
        <f>'(G1) Fjalori'!A369</f>
        <v>Interesa per kredi direkte ose bono</v>
      </c>
      <c r="B31" s="941">
        <f>'(G1) Fjalori'!C369</f>
        <v>650</v>
      </c>
      <c r="C31" s="942"/>
      <c r="D31" s="943"/>
      <c r="E31" s="305">
        <f t="shared" si="3"/>
        <v>0</v>
      </c>
      <c r="F31" s="305">
        <f t="shared" si="3"/>
        <v>0</v>
      </c>
      <c r="G31" s="305">
        <f t="shared" si="3"/>
        <v>0</v>
      </c>
      <c r="H31" s="53"/>
    </row>
    <row r="32" spans="1:15" ht="12.75" customHeight="1" x14ac:dyDescent="0.2">
      <c r="A32" s="124" t="str">
        <f>'(G1) Fjalori'!A370</f>
        <v>Të tjera</v>
      </c>
      <c r="B32" s="941" t="str">
        <f>'(G1) Fjalori'!C370</f>
        <v>69 / ?</v>
      </c>
      <c r="C32" s="942"/>
      <c r="D32" s="943"/>
      <c r="E32" s="305">
        <f t="shared" si="3"/>
        <v>0</v>
      </c>
      <c r="F32" s="305">
        <f t="shared" si="3"/>
        <v>0</v>
      </c>
      <c r="G32" s="305">
        <f t="shared" si="3"/>
        <v>0</v>
      </c>
      <c r="H32" s="53"/>
      <c r="I32" s="947" t="str">
        <f>'(G1) Fjalori'!A415</f>
        <v>SHUMA E KËRKUAR NETO</v>
      </c>
      <c r="J32" s="948"/>
      <c r="K32" s="948"/>
      <c r="L32" s="948"/>
      <c r="M32" s="948"/>
      <c r="N32" s="948"/>
      <c r="O32" s="949"/>
    </row>
    <row r="33" spans="1:15" ht="12.75" customHeight="1" x14ac:dyDescent="0.2">
      <c r="A33" s="306" t="str">
        <f>A21</f>
        <v>KOSTO DIREKTE PËR PROJEKTET DHE SHPENZIMET KAPITALE</v>
      </c>
      <c r="B33" s="941"/>
      <c r="C33" s="942"/>
      <c r="D33" s="943"/>
      <c r="E33" s="129">
        <f t="shared" si="3"/>
        <v>0</v>
      </c>
      <c r="F33" s="129">
        <f t="shared" si="3"/>
        <v>20000</v>
      </c>
      <c r="G33" s="129">
        <f t="shared" si="3"/>
        <v>0</v>
      </c>
      <c r="H33" s="53"/>
      <c r="I33" s="950"/>
      <c r="J33" s="951"/>
      <c r="K33" s="951"/>
      <c r="L33" s="951"/>
      <c r="M33" s="951"/>
      <c r="N33" s="951"/>
      <c r="O33" s="952"/>
    </row>
    <row r="34" spans="1:15" ht="12.75" x14ac:dyDescent="0.2">
      <c r="A34" s="938" t="str">
        <f>'(G1) Fjalori'!A383</f>
        <v>SHPENZIME KORRENTE</v>
      </c>
      <c r="B34" s="939"/>
      <c r="C34" s="939"/>
      <c r="D34" s="939"/>
      <c r="E34" s="939"/>
      <c r="F34" s="939"/>
      <c r="G34" s="940"/>
      <c r="H34" s="53"/>
      <c r="I34" s="17" t="str">
        <f>I32</f>
        <v>SHUMA E KËRKUAR NETO</v>
      </c>
      <c r="J34" s="18">
        <f t="shared" ref="J34:O34" si="6">J88+J127+J166+J204+J242+J280</f>
        <v>744</v>
      </c>
      <c r="K34" s="18">
        <f t="shared" si="6"/>
        <v>1425</v>
      </c>
      <c r="L34" s="18">
        <f t="shared" si="6"/>
        <v>50</v>
      </c>
      <c r="M34" s="18">
        <f t="shared" si="6"/>
        <v>250</v>
      </c>
      <c r="N34" s="18">
        <f t="shared" si="6"/>
        <v>20250</v>
      </c>
      <c r="O34" s="18">
        <f t="shared" si="6"/>
        <v>250</v>
      </c>
    </row>
    <row r="35" spans="1:15" ht="12.75" x14ac:dyDescent="0.2">
      <c r="A35" s="124" t="str">
        <f>A22</f>
        <v>Pagat</v>
      </c>
      <c r="B35" s="941">
        <f>B22</f>
        <v>600</v>
      </c>
      <c r="C35" s="942"/>
      <c r="D35" s="943"/>
      <c r="E35" s="305">
        <f t="shared" ref="E35:G46" si="7">E89+E128+E167+E205+E243+E281</f>
        <v>0</v>
      </c>
      <c r="F35" s="305">
        <f t="shared" si="7"/>
        <v>0</v>
      </c>
      <c r="G35" s="305">
        <f t="shared" si="7"/>
        <v>0</v>
      </c>
      <c r="H35" s="53"/>
      <c r="I35" s="53"/>
      <c r="J35" s="53"/>
      <c r="K35" s="53"/>
      <c r="L35" s="14"/>
      <c r="M35" s="54"/>
    </row>
    <row r="36" spans="1:15" ht="12.75" customHeight="1" x14ac:dyDescent="0.2">
      <c r="A36" s="124" t="str">
        <f t="shared" ref="A36:A45" si="8">A23</f>
        <v>Sigurimet Shoqërore</v>
      </c>
      <c r="B36" s="941">
        <f t="shared" ref="B36:B45" si="9">B23</f>
        <v>601</v>
      </c>
      <c r="C36" s="942"/>
      <c r="D36" s="943"/>
      <c r="E36" s="305">
        <f t="shared" si="7"/>
        <v>0</v>
      </c>
      <c r="F36" s="305">
        <f t="shared" si="7"/>
        <v>0</v>
      </c>
      <c r="G36" s="305">
        <f t="shared" si="7"/>
        <v>0</v>
      </c>
      <c r="H36" s="53"/>
    </row>
    <row r="37" spans="1:15" ht="12.75" x14ac:dyDescent="0.2">
      <c r="A37" s="124" t="str">
        <f t="shared" si="8"/>
        <v>Mallra dhe shërbime</v>
      </c>
      <c r="B37" s="941">
        <f t="shared" si="9"/>
        <v>602</v>
      </c>
      <c r="C37" s="942"/>
      <c r="D37" s="943"/>
      <c r="E37" s="305">
        <f t="shared" si="7"/>
        <v>50</v>
      </c>
      <c r="F37" s="305">
        <f t="shared" si="7"/>
        <v>50</v>
      </c>
      <c r="G37" s="305">
        <f t="shared" si="7"/>
        <v>50</v>
      </c>
      <c r="H37" s="53"/>
      <c r="I37" s="124" t="str">
        <f>'(G1) Fjalori'!A413</f>
        <v>Angazhimet</v>
      </c>
      <c r="J37" s="992" t="str">
        <f>'(G1) Fjalori'!A454</f>
        <v>Vlera Totale për Aktivitet</v>
      </c>
      <c r="K37" s="993"/>
      <c r="L37" s="994"/>
      <c r="M37" s="129">
        <f t="shared" ref="M37:O40" si="10">M91+M130+M169+M207+M245+M283</f>
        <v>0</v>
      </c>
      <c r="N37" s="129">
        <f t="shared" si="10"/>
        <v>0</v>
      </c>
      <c r="O37" s="129">
        <f t="shared" si="10"/>
        <v>0</v>
      </c>
    </row>
    <row r="38" spans="1:15" ht="12.75" x14ac:dyDescent="0.2">
      <c r="A38" s="124" t="str">
        <f t="shared" si="8"/>
        <v>Subvencione</v>
      </c>
      <c r="B38" s="941">
        <f t="shared" si="9"/>
        <v>603</v>
      </c>
      <c r="C38" s="942"/>
      <c r="D38" s="943"/>
      <c r="E38" s="305">
        <f t="shared" si="7"/>
        <v>0</v>
      </c>
      <c r="F38" s="305">
        <f t="shared" si="7"/>
        <v>0</v>
      </c>
      <c r="G38" s="305">
        <f t="shared" si="7"/>
        <v>0</v>
      </c>
      <c r="H38" s="53"/>
      <c r="I38" s="318" t="str">
        <f>'(G1) Fjalori'!A456</f>
        <v>Qëllime</v>
      </c>
      <c r="J38" s="319" t="str">
        <f>A29</f>
        <v>Shpenzimet kapitale</v>
      </c>
      <c r="K38" s="316"/>
      <c r="L38" s="317"/>
      <c r="M38" s="129">
        <f t="shared" si="10"/>
        <v>0</v>
      </c>
      <c r="N38" s="129">
        <f t="shared" si="10"/>
        <v>0</v>
      </c>
      <c r="O38" s="129">
        <f t="shared" si="10"/>
        <v>0</v>
      </c>
    </row>
    <row r="39" spans="1:15" ht="12.75" x14ac:dyDescent="0.2">
      <c r="A39" s="124" t="str">
        <f t="shared" si="8"/>
        <v>Të tjera transferta korrente të brendshme</v>
      </c>
      <c r="B39" s="941">
        <f t="shared" si="9"/>
        <v>604</v>
      </c>
      <c r="C39" s="942"/>
      <c r="D39" s="943"/>
      <c r="E39" s="305">
        <f t="shared" si="7"/>
        <v>0</v>
      </c>
      <c r="F39" s="305">
        <f t="shared" si="7"/>
        <v>0</v>
      </c>
      <c r="G39" s="305">
        <f t="shared" si="7"/>
        <v>0</v>
      </c>
      <c r="H39" s="53"/>
      <c r="I39" s="315"/>
      <c r="J39" s="319" t="str">
        <f>A24</f>
        <v>Mallra dhe shërbime</v>
      </c>
      <c r="K39" s="316"/>
      <c r="L39" s="317"/>
      <c r="M39" s="129">
        <f t="shared" si="10"/>
        <v>0</v>
      </c>
      <c r="N39" s="129">
        <f t="shared" si="10"/>
        <v>0</v>
      </c>
      <c r="O39" s="129">
        <f t="shared" si="10"/>
        <v>0</v>
      </c>
    </row>
    <row r="40" spans="1:15" ht="12.75" x14ac:dyDescent="0.2">
      <c r="A40" s="124" t="str">
        <f t="shared" si="8"/>
        <v>Transferta korrente të huaja</v>
      </c>
      <c r="B40" s="941">
        <f t="shared" si="9"/>
        <v>605</v>
      </c>
      <c r="C40" s="942"/>
      <c r="D40" s="943"/>
      <c r="E40" s="305">
        <f t="shared" si="7"/>
        <v>0</v>
      </c>
      <c r="F40" s="305">
        <f t="shared" si="7"/>
        <v>0</v>
      </c>
      <c r="G40" s="305">
        <f t="shared" si="7"/>
        <v>0</v>
      </c>
      <c r="H40" s="53"/>
      <c r="I40" s="315"/>
      <c r="J40" s="319" t="str">
        <f>'(G1) Fjalori'!A455</f>
        <v>Qëllime të mëtejshme</v>
      </c>
      <c r="K40" s="316"/>
      <c r="L40" s="317"/>
      <c r="M40" s="129">
        <f t="shared" si="10"/>
        <v>0</v>
      </c>
      <c r="N40" s="129">
        <f t="shared" si="10"/>
        <v>0</v>
      </c>
      <c r="O40" s="129">
        <f t="shared" si="10"/>
        <v>0</v>
      </c>
    </row>
    <row r="41" spans="1:15" ht="12.75" x14ac:dyDescent="0.2">
      <c r="A41" s="124" t="str">
        <f t="shared" si="8"/>
        <v>Transferta për Buxhetet Familiare dhe Individët</v>
      </c>
      <c r="B41" s="941">
        <f t="shared" si="9"/>
        <v>606</v>
      </c>
      <c r="C41" s="942"/>
      <c r="D41" s="943"/>
      <c r="E41" s="305">
        <f t="shared" si="7"/>
        <v>200</v>
      </c>
      <c r="F41" s="305">
        <f t="shared" si="7"/>
        <v>200</v>
      </c>
      <c r="G41" s="305">
        <f t="shared" si="7"/>
        <v>200</v>
      </c>
      <c r="H41" s="53"/>
      <c r="I41" s="315"/>
      <c r="J41" s="998"/>
      <c r="K41" s="998"/>
      <c r="L41" s="998"/>
      <c r="M41" s="344" t="str">
        <f>IF(SUM(M38:M40)=M37,"OK","STOP")</f>
        <v>OK</v>
      </c>
      <c r="N41" s="344" t="str">
        <f>IF(SUM(N38:N40)=N37,"OK","STOP")</f>
        <v>OK</v>
      </c>
      <c r="O41" s="344" t="str">
        <f>IF(SUM(O38:O40)=O37,"OK","STOP")</f>
        <v>OK</v>
      </c>
    </row>
    <row r="42" spans="1:15" ht="12.75" x14ac:dyDescent="0.2">
      <c r="A42" s="648" t="str">
        <f t="shared" si="8"/>
        <v>Shpenzimet kapitale</v>
      </c>
      <c r="B42" s="968" t="str">
        <f t="shared" si="9"/>
        <v>230 / 231</v>
      </c>
      <c r="C42" s="969"/>
      <c r="D42" s="970"/>
      <c r="E42" s="305">
        <f t="shared" si="7"/>
        <v>0</v>
      </c>
      <c r="F42" s="305">
        <f t="shared" si="7"/>
        <v>0</v>
      </c>
      <c r="G42" s="305">
        <f t="shared" si="7"/>
        <v>0</v>
      </c>
      <c r="H42" s="53"/>
    </row>
    <row r="43" spans="1:15" ht="12.75" x14ac:dyDescent="0.2">
      <c r="A43" s="124" t="str">
        <f t="shared" si="8"/>
        <v>Rezerva</v>
      </c>
      <c r="B43" s="941">
        <f t="shared" si="9"/>
        <v>609</v>
      </c>
      <c r="C43" s="942"/>
      <c r="D43" s="943"/>
      <c r="E43" s="305">
        <f t="shared" si="7"/>
        <v>0</v>
      </c>
      <c r="F43" s="305">
        <f t="shared" si="7"/>
        <v>0</v>
      </c>
      <c r="G43" s="305">
        <f t="shared" si="7"/>
        <v>0</v>
      </c>
      <c r="H43" s="53"/>
      <c r="I43" s="142" t="str">
        <f>'(G1) Fjalori'!A416</f>
        <v>Shpjegimet teknike</v>
      </c>
      <c r="J43" s="983"/>
      <c r="K43" s="984"/>
      <c r="L43" s="984"/>
      <c r="M43" s="984"/>
      <c r="N43" s="984"/>
      <c r="O43" s="985"/>
    </row>
    <row r="44" spans="1:15" ht="12.75" x14ac:dyDescent="0.2">
      <c r="A44" s="124" t="str">
        <f t="shared" si="8"/>
        <v>Interesa per kredi direkte ose bono</v>
      </c>
      <c r="B44" s="971">
        <f t="shared" si="9"/>
        <v>650</v>
      </c>
      <c r="C44" s="972"/>
      <c r="D44" s="973"/>
      <c r="E44" s="305">
        <f t="shared" si="7"/>
        <v>0</v>
      </c>
      <c r="F44" s="305">
        <f t="shared" si="7"/>
        <v>0</v>
      </c>
      <c r="G44" s="305">
        <f t="shared" si="7"/>
        <v>0</v>
      </c>
      <c r="H44" s="53"/>
      <c r="J44" s="986"/>
      <c r="K44" s="987"/>
      <c r="L44" s="987"/>
      <c r="M44" s="987"/>
      <c r="N44" s="987"/>
      <c r="O44" s="988"/>
    </row>
    <row r="45" spans="1:15" ht="12.75" customHeight="1" x14ac:dyDescent="0.2">
      <c r="A45" s="252" t="str">
        <f t="shared" si="8"/>
        <v>Të tjera</v>
      </c>
      <c r="B45" s="941" t="str">
        <f t="shared" si="9"/>
        <v>69 / ?</v>
      </c>
      <c r="C45" s="942"/>
      <c r="D45" s="309" t="str">
        <f>IF(OR(E45&lt;0,F45&lt;0,G45&lt;0),"STOP","OK!")</f>
        <v>OK!</v>
      </c>
      <c r="E45" s="308">
        <f t="shared" si="7"/>
        <v>0</v>
      </c>
      <c r="F45" s="130">
        <f t="shared" si="7"/>
        <v>0</v>
      </c>
      <c r="G45" s="130">
        <f t="shared" si="7"/>
        <v>0</v>
      </c>
      <c r="H45" s="53"/>
      <c r="J45" s="986"/>
      <c r="K45" s="987"/>
      <c r="L45" s="987"/>
      <c r="M45" s="987"/>
      <c r="N45" s="987"/>
      <c r="O45" s="988"/>
    </row>
    <row r="46" spans="1:15" ht="12.75" customHeight="1" x14ac:dyDescent="0.2">
      <c r="A46" s="124" t="str">
        <f>A34</f>
        <v>SHPENZIME KORRENTE</v>
      </c>
      <c r="B46" s="974"/>
      <c r="C46" s="975"/>
      <c r="D46" s="976"/>
      <c r="E46" s="129">
        <f t="shared" si="7"/>
        <v>250</v>
      </c>
      <c r="F46" s="129">
        <f t="shared" si="7"/>
        <v>250</v>
      </c>
      <c r="G46" s="129">
        <f t="shared" si="7"/>
        <v>250</v>
      </c>
      <c r="H46" s="53"/>
      <c r="J46" s="986"/>
      <c r="K46" s="987"/>
      <c r="L46" s="987"/>
      <c r="M46" s="987"/>
      <c r="N46" s="987"/>
      <c r="O46" s="988"/>
    </row>
    <row r="47" spans="1:15" ht="12.75" customHeight="1" x14ac:dyDescent="0.2">
      <c r="A47" s="125"/>
      <c r="B47" s="210"/>
      <c r="C47" s="126"/>
      <c r="D47" s="126"/>
      <c r="E47" s="10"/>
      <c r="F47" s="10"/>
      <c r="G47" s="133"/>
      <c r="H47" s="53"/>
      <c r="J47" s="986"/>
      <c r="K47" s="987"/>
      <c r="L47" s="987"/>
      <c r="M47" s="987"/>
      <c r="N47" s="987"/>
      <c r="O47" s="988"/>
    </row>
    <row r="48" spans="1:15" ht="12.75" customHeight="1" x14ac:dyDescent="0.2">
      <c r="A48" s="137" t="str">
        <f>A18</f>
        <v>SHPENZIME TË PRITSHME</v>
      </c>
      <c r="B48" s="34">
        <f t="shared" ref="B48:G48" si="11">B102+B141+B180+B218+B256+B294</f>
        <v>744</v>
      </c>
      <c r="C48" s="34">
        <f t="shared" si="11"/>
        <v>1425</v>
      </c>
      <c r="D48" s="34">
        <f t="shared" si="11"/>
        <v>50</v>
      </c>
      <c r="E48" s="129">
        <f t="shared" si="11"/>
        <v>250</v>
      </c>
      <c r="F48" s="129">
        <f t="shared" si="11"/>
        <v>20250</v>
      </c>
      <c r="G48" s="129">
        <f t="shared" si="11"/>
        <v>250</v>
      </c>
      <c r="H48" s="53"/>
      <c r="J48" s="989"/>
      <c r="K48" s="990"/>
      <c r="L48" s="990"/>
      <c r="M48" s="990"/>
      <c r="N48" s="990"/>
      <c r="O48" s="991"/>
    </row>
    <row r="49" spans="1:15" ht="12.75" x14ac:dyDescent="0.2">
      <c r="H49" s="53"/>
    </row>
    <row r="50" spans="1:15" ht="23.25" customHeight="1" x14ac:dyDescent="0.25">
      <c r="A50" s="933" t="str">
        <f>'(G1) Fjalori'!A396</f>
        <v>PËRPUTHSHMËRIA ME TAVANET</v>
      </c>
      <c r="B50" s="934"/>
      <c r="C50" s="935"/>
      <c r="D50" s="935"/>
      <c r="E50" s="935"/>
      <c r="F50" s="935"/>
      <c r="G50" s="935"/>
      <c r="H50" s="935"/>
      <c r="I50" s="935"/>
      <c r="J50" s="935"/>
      <c r="K50" s="935"/>
      <c r="L50" s="935"/>
      <c r="M50" s="935"/>
      <c r="N50" s="935"/>
      <c r="O50" s="936"/>
    </row>
    <row r="51" spans="1:15" s="27" customFormat="1" ht="26.25" customHeight="1" x14ac:dyDescent="0.25">
      <c r="A51" s="134"/>
      <c r="B51" s="127"/>
      <c r="C51" s="127"/>
      <c r="D51" s="26"/>
      <c r="E51" s="26"/>
      <c r="F51" s="26"/>
      <c r="G51" s="26"/>
      <c r="H51" s="26"/>
      <c r="I51" s="26"/>
      <c r="J51" s="26"/>
      <c r="K51" s="26"/>
      <c r="L51" s="26"/>
      <c r="M51" s="251">
        <f>M70</f>
        <v>2022</v>
      </c>
      <c r="N51" s="251">
        <f t="shared" ref="N51:O51" si="12">N70</f>
        <v>2023</v>
      </c>
      <c r="O51" s="251">
        <f t="shared" si="12"/>
        <v>2024</v>
      </c>
    </row>
    <row r="52" spans="1:15" ht="12.75" x14ac:dyDescent="0.2">
      <c r="A52" s="977" t="str">
        <f>'(G1) Fjalori'!A397</f>
        <v>Tavani i përgjithshëm</v>
      </c>
      <c r="B52" s="978"/>
      <c r="C52" s="978"/>
      <c r="D52" s="978"/>
      <c r="E52" s="978"/>
      <c r="F52" s="978"/>
      <c r="G52" s="978"/>
      <c r="H52" s="978"/>
      <c r="I52" s="978"/>
      <c r="J52" s="978"/>
      <c r="K52" s="978"/>
      <c r="L52" s="979"/>
      <c r="M52" s="138">
        <f>VLOOKUP($A14,'(D1) Tavanet buxhetore'!$A$7:$R$473,7,FALSE)</f>
        <v>250</v>
      </c>
      <c r="N52" s="138">
        <f>VLOOKUP($A14,'(D1) Tavanet buxhetore'!$A$7:$R$473,8,FALSE)</f>
        <v>20250</v>
      </c>
      <c r="O52" s="672">
        <f>VLOOKUP($A14,'(D1) Tavanet buxhetore'!$A$7:$R$473,9,FALSE)</f>
        <v>250</v>
      </c>
    </row>
    <row r="53" spans="1:15" ht="12.75" x14ac:dyDescent="0.2">
      <c r="A53" s="980" t="str">
        <f>'(G1) Fjalori'!A398</f>
        <v>SHPENZIMET E PRITSHME</v>
      </c>
      <c r="B53" s="981"/>
      <c r="C53" s="981"/>
      <c r="D53" s="981"/>
      <c r="E53" s="981"/>
      <c r="F53" s="981"/>
      <c r="G53" s="981"/>
      <c r="H53" s="981"/>
      <c r="I53" s="981"/>
      <c r="J53" s="981"/>
      <c r="K53" s="981"/>
      <c r="L53" s="982"/>
      <c r="M53" s="139">
        <f>E18</f>
        <v>250</v>
      </c>
      <c r="N53" s="139">
        <f t="shared" ref="N53:O53" si="13">F18</f>
        <v>20250</v>
      </c>
      <c r="O53" s="673">
        <f t="shared" si="13"/>
        <v>250</v>
      </c>
    </row>
    <row r="54" spans="1:15" ht="12.75" x14ac:dyDescent="0.2">
      <c r="A54" s="996" t="str">
        <f>'(G1) Fjalori'!A399</f>
        <v>Diferenca mes tavaneve të përgjithshme (duhet të jetë &lt;0)</v>
      </c>
      <c r="B54" s="997"/>
      <c r="C54" s="997"/>
      <c r="D54" s="997"/>
      <c r="E54" s="997"/>
      <c r="F54" s="997"/>
      <c r="G54" s="997"/>
      <c r="H54" s="997"/>
      <c r="I54" s="997"/>
      <c r="J54" s="997"/>
      <c r="K54" s="997"/>
      <c r="L54" s="136" t="str">
        <f>IF(AND(M54&lt;0.4,N54&lt;0.4,O54&lt;0.4),"OK!","STOP!")</f>
        <v>OK!</v>
      </c>
      <c r="M54" s="140">
        <f>M53-M52</f>
        <v>0</v>
      </c>
      <c r="N54" s="140">
        <f t="shared" ref="N54:O54" si="14">N53-N52</f>
        <v>0</v>
      </c>
      <c r="O54" s="141">
        <f t="shared" si="14"/>
        <v>0</v>
      </c>
    </row>
    <row r="55" spans="1:15" ht="12.75" x14ac:dyDescent="0.2">
      <c r="A55" s="977" t="str">
        <f>'(G1) Fjalori'!A400</f>
        <v>Tavani i pagave dhe sigurimeve shoqërore</v>
      </c>
      <c r="B55" s="978"/>
      <c r="C55" s="978"/>
      <c r="D55" s="978"/>
      <c r="E55" s="978"/>
      <c r="F55" s="978"/>
      <c r="G55" s="978"/>
      <c r="H55" s="978"/>
      <c r="I55" s="978"/>
      <c r="J55" s="978"/>
      <c r="K55" s="978"/>
      <c r="L55" s="979"/>
      <c r="M55" s="138">
        <f>VLOOKUP($A14,'(D1) Tavanet buxhetore'!$A$7:$R$473,10,FALSE)</f>
        <v>0</v>
      </c>
      <c r="N55" s="138">
        <f>VLOOKUP($A14,'(D1) Tavanet buxhetore'!$A$7:$R$473,11,FALSE)</f>
        <v>0</v>
      </c>
      <c r="O55" s="672">
        <f>VLOOKUP($A14,'(D1) Tavanet buxhetore'!$A$7:$R$473,12,FALSE)</f>
        <v>0</v>
      </c>
    </row>
    <row r="56" spans="1:15" ht="12.75" x14ac:dyDescent="0.2">
      <c r="A56" s="996" t="str">
        <f>'(G1) Fjalori'!A401</f>
        <v>Paga dhe sigurime shoqërore</v>
      </c>
      <c r="B56" s="997"/>
      <c r="C56" s="997"/>
      <c r="D56" s="997"/>
      <c r="E56" s="997"/>
      <c r="F56" s="997"/>
      <c r="G56" s="997"/>
      <c r="H56" s="997"/>
      <c r="I56" s="997"/>
      <c r="J56" s="997"/>
      <c r="K56" s="997"/>
      <c r="L56" s="999"/>
      <c r="M56" s="139">
        <f>E22+E35+E23+E36</f>
        <v>0</v>
      </c>
      <c r="N56" s="139">
        <f t="shared" ref="N56:O56" si="15">F22+F35+F23+F36</f>
        <v>0</v>
      </c>
      <c r="O56" s="673">
        <f t="shared" si="15"/>
        <v>0</v>
      </c>
    </row>
    <row r="57" spans="1:15" ht="12.75" x14ac:dyDescent="0.2">
      <c r="A57" s="996" t="str">
        <f>'(G1) Fjalori'!A402</f>
        <v>Diferenca e tavaneve në paga dhe sigurime shoqërore (duhet të jetë &lt;0)</v>
      </c>
      <c r="B57" s="997"/>
      <c r="C57" s="997"/>
      <c r="D57" s="997"/>
      <c r="E57" s="997"/>
      <c r="F57" s="997"/>
      <c r="G57" s="997"/>
      <c r="H57" s="997"/>
      <c r="I57" s="997"/>
      <c r="J57" s="997"/>
      <c r="K57" s="997"/>
      <c r="L57" s="136" t="str">
        <f>IF(AND(M57&lt;0.4,N57&lt;0.4,O57&lt;0.4),"OK!","STOP!")</f>
        <v>OK!</v>
      </c>
      <c r="M57" s="140">
        <f>M56-M55</f>
        <v>0</v>
      </c>
      <c r="N57" s="140">
        <f t="shared" ref="N57:O57" si="16">N56-N55</f>
        <v>0</v>
      </c>
      <c r="O57" s="141">
        <f t="shared" si="16"/>
        <v>0</v>
      </c>
    </row>
    <row r="58" spans="1:15" s="27" customFormat="1" ht="12.75" x14ac:dyDescent="0.2">
      <c r="A58" s="977" t="str">
        <f>'(G1) Fjalori'!A403</f>
        <v>Tavani për shpenzime e tjera korrente</v>
      </c>
      <c r="B58" s="978"/>
      <c r="C58" s="978"/>
      <c r="D58" s="978"/>
      <c r="E58" s="978"/>
      <c r="F58" s="978"/>
      <c r="G58" s="978"/>
      <c r="H58" s="978"/>
      <c r="I58" s="978"/>
      <c r="J58" s="978"/>
      <c r="K58" s="978"/>
      <c r="L58" s="979"/>
      <c r="M58" s="138">
        <f>VLOOKUP($A14,'(D1) Tavanet buxhetore'!$A$7:$R$473,13,FALSE)</f>
        <v>250</v>
      </c>
      <c r="N58" s="138">
        <f>VLOOKUP($A14,'(D1) Tavanet buxhetore'!$A$7:$R$473,14,FALSE)</f>
        <v>250</v>
      </c>
      <c r="O58" s="672">
        <f>VLOOKUP($A14,'(D1) Tavanet buxhetore'!$A$7:$R$473,15,FALSE)</f>
        <v>250</v>
      </c>
    </row>
    <row r="59" spans="1:15" s="27" customFormat="1" ht="12.75" x14ac:dyDescent="0.2">
      <c r="A59" s="996" t="str">
        <f>'(G1) Fjalori'!A404</f>
        <v>Konsumi (përjashtuar paga dhe sigurimet shoqërore)</v>
      </c>
      <c r="B59" s="997"/>
      <c r="C59" s="997"/>
      <c r="D59" s="997"/>
      <c r="E59" s="997"/>
      <c r="F59" s="997"/>
      <c r="G59" s="997"/>
      <c r="H59" s="997"/>
      <c r="I59" s="997"/>
      <c r="J59" s="997"/>
      <c r="K59" s="997"/>
      <c r="L59" s="999"/>
      <c r="M59" s="139">
        <f>M53-M56-M62</f>
        <v>250</v>
      </c>
      <c r="N59" s="139">
        <f>N53-N56-N62</f>
        <v>250</v>
      </c>
      <c r="O59" s="673">
        <f>O53-O56-O62</f>
        <v>250</v>
      </c>
    </row>
    <row r="60" spans="1:15" s="27" customFormat="1" ht="12.75" x14ac:dyDescent="0.2">
      <c r="A60" s="996" t="str">
        <f>'(G1) Fjalori'!A405</f>
        <v>Diferenca e tavaneve në konsum (duhet të jetë &lt;0)</v>
      </c>
      <c r="B60" s="997"/>
      <c r="C60" s="997"/>
      <c r="D60" s="997"/>
      <c r="E60" s="997"/>
      <c r="F60" s="997"/>
      <c r="G60" s="997"/>
      <c r="H60" s="997"/>
      <c r="I60" s="997"/>
      <c r="J60" s="997"/>
      <c r="K60" s="997"/>
      <c r="L60" s="136" t="str">
        <f>IF(AND(M60&lt;0.4,N60&lt;0.4,O60&lt;0.4),"OK!","STOP!")</f>
        <v>OK!</v>
      </c>
      <c r="M60" s="140">
        <f>M59-M58</f>
        <v>0</v>
      </c>
      <c r="N60" s="140">
        <f t="shared" ref="N60:O60" si="17">N59-N58</f>
        <v>0</v>
      </c>
      <c r="O60" s="141">
        <f t="shared" si="17"/>
        <v>0</v>
      </c>
    </row>
    <row r="61" spans="1:15" ht="12.75" x14ac:dyDescent="0.2">
      <c r="A61" s="977" t="str">
        <f>'(G1) Fjalori'!A406</f>
        <v>Minimumi i shpenzimeve kapitale</v>
      </c>
      <c r="B61" s="978"/>
      <c r="C61" s="978"/>
      <c r="D61" s="978"/>
      <c r="E61" s="978"/>
      <c r="F61" s="978"/>
      <c r="G61" s="978"/>
      <c r="H61" s="978"/>
      <c r="I61" s="978"/>
      <c r="J61" s="978"/>
      <c r="K61" s="978"/>
      <c r="L61" s="979"/>
      <c r="M61" s="138">
        <f>VLOOKUP($A14,'(D1) Tavanet buxhetore'!$A$7:$R$473,16,FALSE)</f>
        <v>0</v>
      </c>
      <c r="N61" s="138">
        <f>VLOOKUP($A14,'(D1) Tavanet buxhetore'!$A$7:$R$473,17,FALSE)</f>
        <v>20000</v>
      </c>
      <c r="O61" s="672">
        <f>VLOOKUP($A14,'(D1) Tavanet buxhetore'!$A$7:$R$473,18,FALSE)</f>
        <v>0</v>
      </c>
    </row>
    <row r="62" spans="1:15" ht="12.75" x14ac:dyDescent="0.2">
      <c r="A62" s="996" t="str">
        <f>'(G1) Fjalori'!A407</f>
        <v>Shpenzimet kapitale</v>
      </c>
      <c r="B62" s="997"/>
      <c r="C62" s="997"/>
      <c r="D62" s="997"/>
      <c r="E62" s="997"/>
      <c r="F62" s="997"/>
      <c r="G62" s="997"/>
      <c r="H62" s="997"/>
      <c r="I62" s="997"/>
      <c r="J62" s="997"/>
      <c r="K62" s="997"/>
      <c r="L62" s="999"/>
      <c r="M62" s="139">
        <f>E29+E42</f>
        <v>0</v>
      </c>
      <c r="N62" s="139">
        <f t="shared" ref="N62:O62" si="18">F29+F42</f>
        <v>20000</v>
      </c>
      <c r="O62" s="673">
        <f t="shared" si="18"/>
        <v>0</v>
      </c>
    </row>
    <row r="63" spans="1:15" s="99" customFormat="1" ht="12.75" x14ac:dyDescent="0.2">
      <c r="A63" s="996" t="str">
        <f>'(G1) Fjalori'!A408</f>
        <v>Diferenca e minimumit të shpenzimeve kapitale (duhet të jetë &gt;0)</v>
      </c>
      <c r="B63" s="997"/>
      <c r="C63" s="997"/>
      <c r="D63" s="997"/>
      <c r="E63" s="997"/>
      <c r="F63" s="997"/>
      <c r="G63" s="997"/>
      <c r="H63" s="997"/>
      <c r="I63" s="997"/>
      <c r="J63" s="997"/>
      <c r="K63" s="997"/>
      <c r="L63" s="136" t="str">
        <f>IF(AND(M63&gt;-0.4,N63&gt;-0.4,O63&gt;-0.4),"OK!","STOP!")</f>
        <v>OK!</v>
      </c>
      <c r="M63" s="140">
        <f>M62-M61</f>
        <v>0</v>
      </c>
      <c r="N63" s="140">
        <f t="shared" ref="N63:O63" si="19">N62-N61</f>
        <v>0</v>
      </c>
      <c r="O63" s="141">
        <f t="shared" si="19"/>
        <v>0</v>
      </c>
    </row>
    <row r="64" spans="1:15" s="99" customFormat="1" ht="12.75" x14ac:dyDescent="0.2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135"/>
      <c r="L64" s="135"/>
      <c r="M64" s="135"/>
      <c r="N64" s="135"/>
      <c r="O64" s="135"/>
    </row>
    <row r="65" spans="1:15" s="99" customFormat="1" ht="12.75" x14ac:dyDescent="0.2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135"/>
      <c r="L65" s="135"/>
      <c r="M65" s="135"/>
      <c r="N65" s="135"/>
      <c r="O65" s="135"/>
    </row>
    <row r="66" spans="1:15" ht="17.25" customHeight="1" x14ac:dyDescent="0.2">
      <c r="A66" s="213" t="str">
        <f t="shared" ref="A66:O66" si="20">A14</f>
        <v>Nënfunksioni 24</v>
      </c>
      <c r="B66" s="937" t="str">
        <f t="shared" si="20"/>
        <v>102 Të moshuarit</v>
      </c>
      <c r="C66" s="937">
        <f t="shared" si="20"/>
        <v>0</v>
      </c>
      <c r="D66" s="937">
        <f t="shared" si="20"/>
        <v>0</v>
      </c>
      <c r="E66" s="937">
        <f t="shared" si="20"/>
        <v>0</v>
      </c>
      <c r="F66" s="937">
        <f t="shared" si="20"/>
        <v>0</v>
      </c>
      <c r="G66" s="937">
        <f t="shared" si="20"/>
        <v>0</v>
      </c>
      <c r="H66" s="937">
        <f t="shared" si="20"/>
        <v>0</v>
      </c>
      <c r="I66" s="937">
        <f t="shared" si="20"/>
        <v>0</v>
      </c>
      <c r="J66" s="937">
        <f t="shared" si="20"/>
        <v>0</v>
      </c>
      <c r="K66" s="937">
        <f t="shared" si="20"/>
        <v>0</v>
      </c>
      <c r="L66" s="937">
        <f t="shared" si="20"/>
        <v>0</v>
      </c>
      <c r="M66" s="937">
        <f t="shared" si="20"/>
        <v>0</v>
      </c>
      <c r="N66" s="937">
        <f t="shared" si="20"/>
        <v>0</v>
      </c>
      <c r="O66" s="937">
        <f t="shared" si="20"/>
        <v>0</v>
      </c>
    </row>
    <row r="67" spans="1:15" ht="17.25" customHeight="1" x14ac:dyDescent="0.2">
      <c r="A67" s="276" t="str">
        <f>A6</f>
        <v>Programi 25a</v>
      </c>
      <c r="B67" s="937" t="str">
        <f>C6</f>
        <v>Sigurimi shoqëror</v>
      </c>
      <c r="C67" s="937" t="e">
        <f>#REF!</f>
        <v>#REF!</v>
      </c>
      <c r="D67" s="937" t="e">
        <f>#REF!</f>
        <v>#REF!</v>
      </c>
      <c r="E67" s="937" t="e">
        <f>#REF!</f>
        <v>#REF!</v>
      </c>
      <c r="F67" s="937" t="e">
        <f>#REF!</f>
        <v>#REF!</v>
      </c>
      <c r="G67" s="937" t="e">
        <f>#REF!</f>
        <v>#REF!</v>
      </c>
      <c r="H67" s="937" t="e">
        <f>#REF!</f>
        <v>#REF!</v>
      </c>
      <c r="I67" s="937" t="e">
        <f>#REF!</f>
        <v>#REF!</v>
      </c>
      <c r="J67" s="937" t="e">
        <f>#REF!</f>
        <v>#REF!</v>
      </c>
      <c r="K67" s="937" t="e">
        <f>#REF!</f>
        <v>#REF!</v>
      </c>
      <c r="L67" s="937" t="e">
        <f>#REF!</f>
        <v>#REF!</v>
      </c>
      <c r="M67" s="937" t="e">
        <f>#REF!</f>
        <v>#REF!</v>
      </c>
      <c r="N67" s="937" t="e">
        <f>#REF!</f>
        <v>#REF!</v>
      </c>
      <c r="O67" s="937" t="e">
        <f>#REF!</f>
        <v>#REF!</v>
      </c>
    </row>
    <row r="68" spans="1:15" ht="17.25" customHeight="1" x14ac:dyDescent="0.2">
      <c r="A68" s="646" t="str">
        <f>'(B3) Struktura Funksionale'!B128</f>
        <v>10220</v>
      </c>
      <c r="B68" s="568"/>
      <c r="C68" s="568"/>
      <c r="D68" s="568"/>
      <c r="E68" s="568"/>
      <c r="F68" s="568"/>
      <c r="G68" s="568"/>
      <c r="H68" s="568"/>
      <c r="I68" s="568"/>
      <c r="J68" s="568"/>
      <c r="K68" s="568"/>
      <c r="L68" s="568"/>
      <c r="M68" s="568"/>
      <c r="N68" s="568"/>
      <c r="O68" s="569"/>
    </row>
    <row r="69" spans="1:15" ht="21" customHeight="1" x14ac:dyDescent="0.2">
      <c r="A69" s="964" t="str">
        <f t="shared" ref="A69:G69" si="21">A15</f>
        <v>SHPENZIME TË PRITSHME</v>
      </c>
      <c r="B69" s="965">
        <f t="shared" si="21"/>
        <v>0</v>
      </c>
      <c r="C69" s="965">
        <f t="shared" si="21"/>
        <v>0</v>
      </c>
      <c r="D69" s="965">
        <f t="shared" si="21"/>
        <v>0</v>
      </c>
      <c r="E69" s="965">
        <f t="shared" si="21"/>
        <v>0</v>
      </c>
      <c r="F69" s="965">
        <f t="shared" si="21"/>
        <v>0</v>
      </c>
      <c r="G69" s="966">
        <f t="shared" si="21"/>
        <v>0</v>
      </c>
      <c r="H69" s="131"/>
      <c r="I69" s="967" t="str">
        <f t="shared" ref="I69:O69" si="22">I15</f>
        <v xml:space="preserve">TË ARDHURAT E PRITSHME </v>
      </c>
      <c r="J69" s="965">
        <f t="shared" si="22"/>
        <v>0</v>
      </c>
      <c r="K69" s="965">
        <f t="shared" si="22"/>
        <v>0</v>
      </c>
      <c r="L69" s="965">
        <f t="shared" si="22"/>
        <v>0</v>
      </c>
      <c r="M69" s="965">
        <f t="shared" si="22"/>
        <v>0</v>
      </c>
      <c r="N69" s="965">
        <f t="shared" si="22"/>
        <v>0</v>
      </c>
      <c r="O69" s="966">
        <f t="shared" si="22"/>
        <v>0</v>
      </c>
    </row>
    <row r="70" spans="1:15" ht="19.5" customHeight="1" x14ac:dyDescent="0.2">
      <c r="A70" s="211"/>
      <c r="B70" s="417">
        <f t="shared" ref="B70:G70" si="23">B16</f>
        <v>2019</v>
      </c>
      <c r="C70" s="417">
        <f t="shared" si="23"/>
        <v>2020</v>
      </c>
      <c r="D70" s="417">
        <f t="shared" si="23"/>
        <v>2021</v>
      </c>
      <c r="E70" s="251">
        <f t="shared" si="23"/>
        <v>2022</v>
      </c>
      <c r="F70" s="251">
        <f t="shared" si="23"/>
        <v>2023</v>
      </c>
      <c r="G70" s="251">
        <f t="shared" si="23"/>
        <v>2024</v>
      </c>
      <c r="H70" s="212"/>
      <c r="I70" s="414"/>
      <c r="J70" s="417">
        <f t="shared" ref="J70:O70" si="24">J16</f>
        <v>2019</v>
      </c>
      <c r="K70" s="417">
        <f t="shared" si="24"/>
        <v>2020</v>
      </c>
      <c r="L70" s="417">
        <f t="shared" si="24"/>
        <v>2021</v>
      </c>
      <c r="M70" s="251">
        <f t="shared" si="24"/>
        <v>2022</v>
      </c>
      <c r="N70" s="251">
        <f t="shared" si="24"/>
        <v>2023</v>
      </c>
      <c r="O70" s="251">
        <f t="shared" si="24"/>
        <v>2024</v>
      </c>
    </row>
    <row r="71" spans="1:15" s="10" customFormat="1" ht="12.75" x14ac:dyDescent="0.2">
      <c r="A71" s="418"/>
      <c r="B71" s="411"/>
      <c r="C71" s="411"/>
      <c r="D71" s="411"/>
      <c r="E71" s="412"/>
      <c r="F71" s="412"/>
      <c r="G71" s="413"/>
      <c r="H71" s="212"/>
      <c r="I71" s="410"/>
      <c r="J71" s="411"/>
      <c r="K71" s="411"/>
      <c r="L71" s="411"/>
      <c r="M71" s="412"/>
      <c r="N71" s="412"/>
      <c r="O71" s="413"/>
    </row>
    <row r="72" spans="1:15" ht="12.75" x14ac:dyDescent="0.2">
      <c r="A72" s="415" t="str">
        <f>A18</f>
        <v>SHPENZIME TË PRITSHME</v>
      </c>
      <c r="B72" s="345">
        <f>VLOOKUP(A67,'(C1) Shpenzimet vitet e kaluara'!A$9:O$177,5,FALSE)</f>
        <v>744</v>
      </c>
      <c r="C72" s="345">
        <f>VLOOKUP(A67,'(C1) Shpenzimet vitet e kaluara'!A$9:O$177,9,FALSE)</f>
        <v>1425</v>
      </c>
      <c r="D72" s="345">
        <f>VLOOKUP(A67,'(C1) Shpenzimet vitet e kaluara'!A$9:O$177,13,FALSE)</f>
        <v>50</v>
      </c>
      <c r="E72" s="416">
        <v>250</v>
      </c>
      <c r="F72" s="416">
        <v>20250</v>
      </c>
      <c r="G72" s="416">
        <v>250</v>
      </c>
      <c r="H72" s="131"/>
      <c r="I72" s="938" t="str">
        <f>I18</f>
        <v>VLERËSIM I ARDHURAVE NGA TARIFAT</v>
      </c>
      <c r="J72" s="939"/>
      <c r="K72" s="939"/>
      <c r="L72" s="939"/>
      <c r="M72" s="939"/>
      <c r="N72" s="939"/>
      <c r="O72" s="940"/>
    </row>
    <row r="73" spans="1:15" ht="12.75" x14ac:dyDescent="0.2">
      <c r="A73" s="125"/>
      <c r="B73" s="210"/>
      <c r="C73" s="126"/>
      <c r="D73" s="126"/>
      <c r="E73" s="10"/>
      <c r="F73" s="10"/>
      <c r="G73" s="133"/>
      <c r="H73" s="10"/>
      <c r="I73" s="137" t="str">
        <f>I19</f>
        <v>VLERËSIM I ARDHURAVE NGA TARIFAT</v>
      </c>
      <c r="J73" s="35">
        <f>VLOOKUP($A67,'(C1) Shpenzimet vitet e kaluara'!$A$9:$O$177,6,FALSE)</f>
        <v>0</v>
      </c>
      <c r="K73" s="35">
        <f>VLOOKUP($A67,'(C1) Shpenzimet vitet e kaluara'!$A$9:$O$177,10,FALSE)</f>
        <v>0</v>
      </c>
      <c r="L73" s="35">
        <f>VLOOKUP($A67,'(C1) Shpenzimet vitet e kaluara'!$A$9:$O$177,14,FALSE)</f>
        <v>0</v>
      </c>
      <c r="M73" s="37">
        <v>0</v>
      </c>
      <c r="N73" s="37">
        <v>0</v>
      </c>
      <c r="O73" s="37">
        <v>0</v>
      </c>
    </row>
    <row r="74" spans="1:15" ht="12.75" x14ac:dyDescent="0.2">
      <c r="A74" s="944" t="str">
        <f t="shared" ref="A74:G75" si="25">A20</f>
        <v>SHPENZIME TË PRITSHME</v>
      </c>
      <c r="B74" s="945">
        <f t="shared" si="25"/>
        <v>0</v>
      </c>
      <c r="C74" s="945">
        <f t="shared" si="25"/>
        <v>0</v>
      </c>
      <c r="D74" s="945">
        <f t="shared" si="25"/>
        <v>0</v>
      </c>
      <c r="E74" s="945">
        <f t="shared" si="25"/>
        <v>0</v>
      </c>
      <c r="F74" s="945">
        <f t="shared" si="25"/>
        <v>0</v>
      </c>
      <c r="G74" s="946">
        <f t="shared" si="25"/>
        <v>0</v>
      </c>
      <c r="H74" s="10"/>
    </row>
    <row r="75" spans="1:15" ht="12.75" x14ac:dyDescent="0.2">
      <c r="A75" s="938" t="str">
        <f t="shared" si="25"/>
        <v>KOSTO DIREKTE PËR PROJEKTET DHE SHPENZIMET KAPITALE</v>
      </c>
      <c r="B75" s="939">
        <f t="shared" si="25"/>
        <v>0</v>
      </c>
      <c r="C75" s="939">
        <f t="shared" si="25"/>
        <v>0</v>
      </c>
      <c r="D75" s="939">
        <f t="shared" si="25"/>
        <v>0</v>
      </c>
      <c r="E75" s="939">
        <f t="shared" si="25"/>
        <v>0</v>
      </c>
      <c r="F75" s="939">
        <f t="shared" si="25"/>
        <v>0</v>
      </c>
      <c r="G75" s="940">
        <f t="shared" si="25"/>
        <v>0</v>
      </c>
      <c r="H75" s="31"/>
      <c r="I75" s="938" t="str">
        <f t="shared" ref="I75:I80" si="26">I22</f>
        <v>VLERËSIMI I TË ARDHURAVE ME DESTINACION</v>
      </c>
      <c r="J75" s="939"/>
      <c r="K75" s="939"/>
      <c r="L75" s="939"/>
      <c r="M75" s="939"/>
      <c r="N75" s="939"/>
      <c r="O75" s="940"/>
    </row>
    <row r="76" spans="1:15" ht="12.75" x14ac:dyDescent="0.2">
      <c r="A76" s="124" t="str">
        <f t="shared" ref="A76:D98" si="27">A22</f>
        <v>Pagat</v>
      </c>
      <c r="B76" s="941">
        <f t="shared" si="27"/>
        <v>600</v>
      </c>
      <c r="C76" s="942">
        <f t="shared" si="27"/>
        <v>0</v>
      </c>
      <c r="D76" s="943">
        <f t="shared" si="27"/>
        <v>0</v>
      </c>
      <c r="E76" s="129"/>
      <c r="F76" s="129"/>
      <c r="G76" s="129"/>
      <c r="H76" s="31"/>
      <c r="I76" s="390" t="str">
        <f t="shared" si="26"/>
        <v>Transferta e kushtëzuar</v>
      </c>
      <c r="J76" s="387"/>
      <c r="K76" s="389"/>
      <c r="L76" s="388"/>
      <c r="M76" s="128"/>
      <c r="N76" s="128"/>
      <c r="O76" s="132"/>
    </row>
    <row r="77" spans="1:15" ht="12.75" x14ac:dyDescent="0.2">
      <c r="A77" s="124" t="str">
        <f t="shared" si="27"/>
        <v>Sigurimet Shoqërore</v>
      </c>
      <c r="B77" s="941">
        <f t="shared" si="27"/>
        <v>601</v>
      </c>
      <c r="C77" s="942">
        <f t="shared" si="27"/>
        <v>0</v>
      </c>
      <c r="D77" s="943">
        <f t="shared" si="27"/>
        <v>0</v>
      </c>
      <c r="E77" s="129"/>
      <c r="F77" s="129"/>
      <c r="G77" s="129"/>
      <c r="H77" s="31"/>
      <c r="I77" s="390" t="str">
        <f t="shared" si="26"/>
        <v>Trasferta Specifike</v>
      </c>
      <c r="J77" s="387"/>
      <c r="K77" s="389"/>
      <c r="L77" s="388"/>
      <c r="M77" s="128"/>
      <c r="N77" s="128"/>
      <c r="O77" s="132"/>
    </row>
    <row r="78" spans="1:15" ht="12.75" x14ac:dyDescent="0.2">
      <c r="A78" s="124" t="str">
        <f t="shared" si="27"/>
        <v>Mallra dhe shërbime</v>
      </c>
      <c r="B78" s="941">
        <f t="shared" si="27"/>
        <v>602</v>
      </c>
      <c r="C78" s="942">
        <f t="shared" si="27"/>
        <v>0</v>
      </c>
      <c r="D78" s="943">
        <f t="shared" si="27"/>
        <v>0</v>
      </c>
      <c r="E78" s="129"/>
      <c r="F78" s="129"/>
      <c r="G78" s="129"/>
      <c r="H78" s="53"/>
      <c r="I78" s="390" t="str">
        <f t="shared" si="26"/>
        <v>Trashëgimi me destinacion</v>
      </c>
      <c r="J78" s="387"/>
      <c r="K78" s="389"/>
      <c r="L78" s="388"/>
      <c r="M78" s="302">
        <f>VLOOKUP($A67,'(C4) Trashëgimi me destinacion'!$A$8:$F$168,4,FALSE)</f>
        <v>0</v>
      </c>
      <c r="N78" s="548">
        <f>VLOOKUP($A67,'(C4) Trashëgimi me destinacion'!$A$8:$F$168,5,FALSE)</f>
        <v>0</v>
      </c>
      <c r="O78" s="548">
        <f>VLOOKUP($A67,'(C4) Trashëgimi me destinacion'!$A$8:$F$168,6,FALSE)</f>
        <v>0</v>
      </c>
    </row>
    <row r="79" spans="1:15" ht="12.75" x14ac:dyDescent="0.2">
      <c r="A79" s="124" t="str">
        <f t="shared" si="27"/>
        <v>Subvencione</v>
      </c>
      <c r="B79" s="941">
        <f t="shared" si="27"/>
        <v>603</v>
      </c>
      <c r="C79" s="942">
        <f t="shared" si="27"/>
        <v>0</v>
      </c>
      <c r="D79" s="943">
        <f t="shared" si="27"/>
        <v>0</v>
      </c>
      <c r="E79" s="129"/>
      <c r="F79" s="129"/>
      <c r="G79" s="129"/>
      <c r="H79" s="8"/>
      <c r="I79" s="390" t="str">
        <f t="shared" si="26"/>
        <v>Burime të tjera (përfshirë gjobat)</v>
      </c>
      <c r="J79" s="387"/>
      <c r="K79" s="389"/>
      <c r="L79" s="388"/>
      <c r="M79" s="128"/>
      <c r="N79" s="128"/>
      <c r="O79" s="132"/>
    </row>
    <row r="80" spans="1:15" ht="12.75" x14ac:dyDescent="0.2">
      <c r="A80" s="124" t="str">
        <f t="shared" si="27"/>
        <v>Të tjera transferta korrente të brendshme</v>
      </c>
      <c r="B80" s="941">
        <f t="shared" si="27"/>
        <v>604</v>
      </c>
      <c r="C80" s="942">
        <f t="shared" si="27"/>
        <v>0</v>
      </c>
      <c r="D80" s="943">
        <f t="shared" si="27"/>
        <v>0</v>
      </c>
      <c r="E80" s="129"/>
      <c r="F80" s="129"/>
      <c r="G80" s="129"/>
      <c r="H80" s="53"/>
      <c r="I80" s="409" t="str">
        <f t="shared" si="26"/>
        <v>VLERËSIMI I TË ARDHURAVE ME DESTINACION</v>
      </c>
      <c r="J80" s="35">
        <f>VLOOKUP($A67,'(C1) Shpenzimet vitet e kaluara'!$A$9:$O$177,7,FALSE)</f>
        <v>0</v>
      </c>
      <c r="K80" s="35">
        <f>VLOOKUP($A67,'(C1) Shpenzimet vitet e kaluara'!$A$9:$O$177,11,FALSE)</f>
        <v>0</v>
      </c>
      <c r="L80" s="35">
        <f>VLOOKUP($A67,'(C1) Shpenzimet vitet e kaluara'!$A$9:$O$177,15,FALSE)</f>
        <v>0</v>
      </c>
      <c r="M80" s="129">
        <f>SUM(M76:M79)</f>
        <v>0</v>
      </c>
      <c r="N80" s="129">
        <f t="shared" ref="N80:O80" si="28">SUM(N76:N79)</f>
        <v>0</v>
      </c>
      <c r="O80" s="129">
        <f t="shared" si="28"/>
        <v>0</v>
      </c>
    </row>
    <row r="81" spans="1:15" ht="12.75" x14ac:dyDescent="0.2">
      <c r="A81" s="124" t="str">
        <f t="shared" si="27"/>
        <v>Transferta korrente të huaja</v>
      </c>
      <c r="B81" s="941">
        <f t="shared" si="27"/>
        <v>605</v>
      </c>
      <c r="C81" s="942">
        <f t="shared" si="27"/>
        <v>0</v>
      </c>
      <c r="D81" s="943">
        <f t="shared" si="27"/>
        <v>0</v>
      </c>
      <c r="E81" s="129"/>
      <c r="F81" s="129"/>
      <c r="G81" s="129"/>
      <c r="H81" s="53"/>
    </row>
    <row r="82" spans="1:15" ht="12.75" x14ac:dyDescent="0.2">
      <c r="A82" s="124" t="str">
        <f t="shared" si="27"/>
        <v>Transferta për Buxhetet Familiare dhe Individët</v>
      </c>
      <c r="B82" s="941">
        <f t="shared" si="27"/>
        <v>606</v>
      </c>
      <c r="C82" s="942">
        <f t="shared" si="27"/>
        <v>0</v>
      </c>
      <c r="D82" s="943">
        <f t="shared" si="27"/>
        <v>0</v>
      </c>
      <c r="E82" s="129"/>
      <c r="F82" s="129"/>
      <c r="G82" s="129"/>
      <c r="H82" s="53"/>
      <c r="I82" s="137" t="str">
        <f>I29</f>
        <v xml:space="preserve">TË ARDHURAT E PRITSHME </v>
      </c>
      <c r="J82" s="34">
        <f>J73+J80</f>
        <v>0</v>
      </c>
      <c r="K82" s="34">
        <f>K73+K80</f>
        <v>0</v>
      </c>
      <c r="L82" s="34">
        <f>L73+L80</f>
        <v>0</v>
      </c>
      <c r="M82" s="129">
        <f>M80+M73</f>
        <v>0</v>
      </c>
      <c r="N82" s="129">
        <f>N80+N73</f>
        <v>0</v>
      </c>
      <c r="O82" s="129">
        <f>O80+O73</f>
        <v>0</v>
      </c>
    </row>
    <row r="83" spans="1:15" ht="12.75" x14ac:dyDescent="0.2">
      <c r="A83" s="124" t="str">
        <f t="shared" si="27"/>
        <v>Shpenzimet kapitale</v>
      </c>
      <c r="B83" s="941" t="str">
        <f t="shared" si="27"/>
        <v>230 / 231</v>
      </c>
      <c r="C83" s="942">
        <f t="shared" si="27"/>
        <v>0</v>
      </c>
      <c r="D83" s="943">
        <f t="shared" si="27"/>
        <v>0</v>
      </c>
      <c r="E83" s="37">
        <v>0</v>
      </c>
      <c r="F83" s="37">
        <v>20000</v>
      </c>
      <c r="G83" s="37">
        <v>0</v>
      </c>
      <c r="H83" s="53"/>
    </row>
    <row r="84" spans="1:15" ht="12.75" x14ac:dyDescent="0.2">
      <c r="A84" s="124" t="str">
        <f t="shared" si="27"/>
        <v>Rezerva</v>
      </c>
      <c r="B84" s="941">
        <f t="shared" si="27"/>
        <v>609</v>
      </c>
      <c r="C84" s="942">
        <f t="shared" si="27"/>
        <v>0</v>
      </c>
      <c r="D84" s="943">
        <f t="shared" si="27"/>
        <v>0</v>
      </c>
      <c r="E84" s="129"/>
      <c r="F84" s="129"/>
      <c r="G84" s="129"/>
      <c r="H84" s="53"/>
    </row>
    <row r="85" spans="1:15" ht="12.75" x14ac:dyDescent="0.2">
      <c r="A85" s="124" t="str">
        <f t="shared" si="27"/>
        <v>Interesa per kredi direkte ose bono</v>
      </c>
      <c r="B85" s="941">
        <f t="shared" si="27"/>
        <v>650</v>
      </c>
      <c r="C85" s="942">
        <f t="shared" si="27"/>
        <v>0</v>
      </c>
      <c r="D85" s="943">
        <f t="shared" si="27"/>
        <v>0</v>
      </c>
      <c r="E85" s="129"/>
      <c r="F85" s="129"/>
      <c r="G85" s="129"/>
      <c r="H85" s="53"/>
    </row>
    <row r="86" spans="1:15" ht="12.75" x14ac:dyDescent="0.2">
      <c r="A86" s="124" t="str">
        <f t="shared" si="27"/>
        <v>Të tjera</v>
      </c>
      <c r="B86" s="941" t="str">
        <f t="shared" si="27"/>
        <v>69 / ?</v>
      </c>
      <c r="C86" s="942">
        <f t="shared" si="27"/>
        <v>0</v>
      </c>
      <c r="D86" s="943">
        <f t="shared" si="27"/>
        <v>0</v>
      </c>
      <c r="E86" s="129"/>
      <c r="F86" s="129"/>
      <c r="G86" s="129"/>
      <c r="H86" s="53"/>
      <c r="I86" s="947" t="str">
        <f t="shared" ref="I86:O87" si="29">I32</f>
        <v>SHUMA E KËRKUAR NETO</v>
      </c>
      <c r="J86" s="948">
        <f t="shared" si="29"/>
        <v>0</v>
      </c>
      <c r="K86" s="948">
        <f t="shared" si="29"/>
        <v>0</v>
      </c>
      <c r="L86" s="948">
        <f t="shared" si="29"/>
        <v>0</v>
      </c>
      <c r="M86" s="948">
        <f t="shared" si="29"/>
        <v>0</v>
      </c>
      <c r="N86" s="948">
        <f t="shared" si="29"/>
        <v>0</v>
      </c>
      <c r="O86" s="949">
        <f t="shared" si="29"/>
        <v>0</v>
      </c>
    </row>
    <row r="87" spans="1:15" ht="12" customHeight="1" x14ac:dyDescent="0.2">
      <c r="A87" s="306" t="str">
        <f t="shared" si="27"/>
        <v>KOSTO DIREKTE PËR PROJEKTET DHE SHPENZIMET KAPITALE</v>
      </c>
      <c r="B87" s="941">
        <f t="shared" si="27"/>
        <v>0</v>
      </c>
      <c r="C87" s="942">
        <f t="shared" si="27"/>
        <v>0</v>
      </c>
      <c r="D87" s="943">
        <f t="shared" si="27"/>
        <v>0</v>
      </c>
      <c r="E87" s="129">
        <f>SUM(E76:E86)</f>
        <v>0</v>
      </c>
      <c r="F87" s="129">
        <f t="shared" ref="F87:G87" si="30">SUM(F76:F86)</f>
        <v>20000</v>
      </c>
      <c r="G87" s="129">
        <f t="shared" si="30"/>
        <v>0</v>
      </c>
      <c r="H87" s="53"/>
      <c r="I87" s="950">
        <f t="shared" si="29"/>
        <v>0</v>
      </c>
      <c r="J87" s="951">
        <f t="shared" si="29"/>
        <v>0</v>
      </c>
      <c r="K87" s="951">
        <f t="shared" si="29"/>
        <v>0</v>
      </c>
      <c r="L87" s="951">
        <f t="shared" si="29"/>
        <v>0</v>
      </c>
      <c r="M87" s="951">
        <f t="shared" si="29"/>
        <v>0</v>
      </c>
      <c r="N87" s="951">
        <f t="shared" si="29"/>
        <v>0</v>
      </c>
      <c r="O87" s="952">
        <f t="shared" si="29"/>
        <v>0</v>
      </c>
    </row>
    <row r="88" spans="1:15" ht="12.75" x14ac:dyDescent="0.2">
      <c r="A88" s="938" t="str">
        <f t="shared" si="27"/>
        <v>SHPENZIME KORRENTE</v>
      </c>
      <c r="B88" s="939">
        <f t="shared" si="27"/>
        <v>0</v>
      </c>
      <c r="C88" s="939">
        <f t="shared" si="27"/>
        <v>0</v>
      </c>
      <c r="D88" s="939">
        <f t="shared" si="27"/>
        <v>0</v>
      </c>
      <c r="E88" s="939">
        <f>E34</f>
        <v>0</v>
      </c>
      <c r="F88" s="939">
        <f>F34</f>
        <v>0</v>
      </c>
      <c r="G88" s="940">
        <f>G34</f>
        <v>0</v>
      </c>
      <c r="H88" s="53"/>
      <c r="I88" s="17" t="str">
        <f>I34</f>
        <v>SHUMA E KËRKUAR NETO</v>
      </c>
      <c r="J88" s="18">
        <f t="shared" ref="J88:O88" si="31">B72-J82</f>
        <v>744</v>
      </c>
      <c r="K88" s="18">
        <f t="shared" si="31"/>
        <v>1425</v>
      </c>
      <c r="L88" s="18">
        <f t="shared" si="31"/>
        <v>50</v>
      </c>
      <c r="M88" s="18">
        <f t="shared" si="31"/>
        <v>250</v>
      </c>
      <c r="N88" s="18">
        <f t="shared" si="31"/>
        <v>20250</v>
      </c>
      <c r="O88" s="18">
        <f t="shared" si="31"/>
        <v>250</v>
      </c>
    </row>
    <row r="89" spans="1:15" ht="12.75" x14ac:dyDescent="0.2">
      <c r="A89" s="124" t="str">
        <f t="shared" si="27"/>
        <v>Pagat</v>
      </c>
      <c r="B89" s="941">
        <f t="shared" si="27"/>
        <v>600</v>
      </c>
      <c r="C89" s="942">
        <f t="shared" si="27"/>
        <v>0</v>
      </c>
      <c r="D89" s="943">
        <f t="shared" si="27"/>
        <v>0</v>
      </c>
      <c r="E89" s="37"/>
      <c r="F89" s="37"/>
      <c r="G89" s="37"/>
      <c r="H89" s="53"/>
      <c r="I89" s="53"/>
      <c r="J89" s="53"/>
      <c r="K89" s="53"/>
      <c r="L89" s="14"/>
      <c r="M89" s="54"/>
    </row>
    <row r="90" spans="1:15" ht="12.75" x14ac:dyDescent="0.2">
      <c r="A90" s="124" t="str">
        <f t="shared" si="27"/>
        <v>Sigurimet Shoqërore</v>
      </c>
      <c r="B90" s="941">
        <f t="shared" si="27"/>
        <v>601</v>
      </c>
      <c r="C90" s="942">
        <f t="shared" si="27"/>
        <v>0</v>
      </c>
      <c r="D90" s="943">
        <f t="shared" si="27"/>
        <v>0</v>
      </c>
      <c r="E90" s="37"/>
      <c r="F90" s="37"/>
      <c r="G90" s="37"/>
      <c r="H90" s="53"/>
    </row>
    <row r="91" spans="1:15" ht="12.75" x14ac:dyDescent="0.2">
      <c r="A91" s="124" t="str">
        <f t="shared" si="27"/>
        <v>Mallra dhe shërbime</v>
      </c>
      <c r="B91" s="941">
        <f t="shared" si="27"/>
        <v>602</v>
      </c>
      <c r="C91" s="942">
        <f t="shared" si="27"/>
        <v>0</v>
      </c>
      <c r="D91" s="943">
        <f t="shared" si="27"/>
        <v>0</v>
      </c>
      <c r="E91" s="37">
        <v>50</v>
      </c>
      <c r="F91" s="37">
        <v>50</v>
      </c>
      <c r="G91" s="37">
        <v>50</v>
      </c>
      <c r="H91" s="53"/>
      <c r="I91" s="252" t="str">
        <f>I37</f>
        <v>Angazhimet</v>
      </c>
      <c r="J91" s="1002" t="str">
        <f>J37</f>
        <v>Vlera Totale për Aktivitet</v>
      </c>
      <c r="K91" s="1003"/>
      <c r="L91" s="1004"/>
      <c r="M91" s="129">
        <f>VLOOKUP($A67,'(C5) Angazhimet'!$A$8:$F$168,4,FALSE)</f>
        <v>0</v>
      </c>
      <c r="N91" s="129">
        <f>VLOOKUP($A67,'(C5) Angazhimet'!$A$8:$F$168,5,FALSE)</f>
        <v>0</v>
      </c>
      <c r="O91" s="129">
        <f>VLOOKUP($A67,'(C5) Angazhimet'!$A$8:$F$168,6,FALSE)</f>
        <v>0</v>
      </c>
    </row>
    <row r="92" spans="1:15" ht="12.75" x14ac:dyDescent="0.2">
      <c r="A92" s="124" t="str">
        <f t="shared" si="27"/>
        <v>Subvencione</v>
      </c>
      <c r="B92" s="941">
        <f t="shared" si="27"/>
        <v>603</v>
      </c>
      <c r="C92" s="942">
        <f t="shared" si="27"/>
        <v>0</v>
      </c>
      <c r="D92" s="943">
        <f t="shared" si="27"/>
        <v>0</v>
      </c>
      <c r="E92" s="37"/>
      <c r="F92" s="37"/>
      <c r="G92" s="37"/>
      <c r="H92" s="53"/>
      <c r="I92" s="318" t="str">
        <f>I38</f>
        <v>Qëllime</v>
      </c>
      <c r="J92" s="1002" t="str">
        <f>J38</f>
        <v>Shpenzimet kapitale</v>
      </c>
      <c r="K92" s="1003"/>
      <c r="L92" s="1004"/>
      <c r="M92" s="128"/>
      <c r="N92" s="128"/>
      <c r="O92" s="132"/>
    </row>
    <row r="93" spans="1:15" ht="12.75" x14ac:dyDescent="0.2">
      <c r="A93" s="124" t="str">
        <f t="shared" si="27"/>
        <v>Të tjera transferta korrente të brendshme</v>
      </c>
      <c r="B93" s="941">
        <f t="shared" si="27"/>
        <v>604</v>
      </c>
      <c r="C93" s="942">
        <f t="shared" si="27"/>
        <v>0</v>
      </c>
      <c r="D93" s="943">
        <f t="shared" si="27"/>
        <v>0</v>
      </c>
      <c r="E93" s="37"/>
      <c r="F93" s="37"/>
      <c r="G93" s="37"/>
      <c r="H93" s="53"/>
      <c r="I93" s="315"/>
      <c r="J93" s="1002" t="str">
        <f>J39</f>
        <v>Mallra dhe shërbime</v>
      </c>
      <c r="K93" s="1003"/>
      <c r="L93" s="1004"/>
      <c r="M93" s="128"/>
      <c r="N93" s="128"/>
      <c r="O93" s="132"/>
    </row>
    <row r="94" spans="1:15" ht="12.75" x14ac:dyDescent="0.2">
      <c r="A94" s="124" t="str">
        <f t="shared" si="27"/>
        <v>Transferta korrente të huaja</v>
      </c>
      <c r="B94" s="941">
        <f t="shared" si="27"/>
        <v>605</v>
      </c>
      <c r="C94" s="942">
        <f t="shared" si="27"/>
        <v>0</v>
      </c>
      <c r="D94" s="943">
        <f t="shared" si="27"/>
        <v>0</v>
      </c>
      <c r="E94" s="37"/>
      <c r="F94" s="37"/>
      <c r="G94" s="37"/>
      <c r="H94" s="53"/>
      <c r="I94" s="315"/>
      <c r="J94" s="1002" t="str">
        <f>J40</f>
        <v>Qëllime të mëtejshme</v>
      </c>
      <c r="K94" s="1003"/>
      <c r="L94" s="1004"/>
      <c r="M94" s="128"/>
      <c r="N94" s="128"/>
      <c r="O94" s="132"/>
    </row>
    <row r="95" spans="1:15" ht="12.75" x14ac:dyDescent="0.2">
      <c r="A95" s="124" t="str">
        <f t="shared" si="27"/>
        <v>Transferta për Buxhetet Familiare dhe Individët</v>
      </c>
      <c r="B95" s="941">
        <f t="shared" si="27"/>
        <v>606</v>
      </c>
      <c r="C95" s="942">
        <f t="shared" si="27"/>
        <v>0</v>
      </c>
      <c r="D95" s="943">
        <f t="shared" si="27"/>
        <v>0</v>
      </c>
      <c r="E95" s="37">
        <v>200</v>
      </c>
      <c r="F95" s="37">
        <v>200</v>
      </c>
      <c r="G95" s="37">
        <v>200</v>
      </c>
      <c r="H95" s="53"/>
      <c r="I95" s="315"/>
      <c r="J95" s="998"/>
      <c r="K95" s="998"/>
      <c r="L95" s="998"/>
      <c r="M95" s="344" t="str">
        <f>IF(SUM(M92:M94)=M91,"OK","STOP")</f>
        <v>OK</v>
      </c>
      <c r="N95" s="344" t="str">
        <f>IF(SUM(N92:N94)=N91,"OK","STOP")</f>
        <v>OK</v>
      </c>
      <c r="O95" s="344" t="str">
        <f>IF(SUM(O92:O94)=O91,"OK","STOP")</f>
        <v>OK</v>
      </c>
    </row>
    <row r="96" spans="1:15" ht="12.75" x14ac:dyDescent="0.2">
      <c r="A96" s="648" t="str">
        <f t="shared" si="27"/>
        <v>Shpenzimet kapitale</v>
      </c>
      <c r="B96" s="968" t="str">
        <f t="shared" si="27"/>
        <v>230 / 231</v>
      </c>
      <c r="C96" s="969">
        <f t="shared" si="27"/>
        <v>0</v>
      </c>
      <c r="D96" s="970">
        <f t="shared" si="27"/>
        <v>0</v>
      </c>
      <c r="E96" s="129"/>
      <c r="F96" s="129"/>
      <c r="G96" s="129"/>
      <c r="H96" s="53"/>
      <c r="I96" s="421" t="str">
        <f>I43</f>
        <v>Shpjegimet teknike</v>
      </c>
      <c r="J96" s="10"/>
      <c r="K96" s="10"/>
      <c r="L96" s="10"/>
      <c r="M96" s="10"/>
      <c r="N96" s="10"/>
      <c r="O96" s="10"/>
    </row>
    <row r="97" spans="1:15" ht="12.75" x14ac:dyDescent="0.2">
      <c r="A97" s="124" t="str">
        <f t="shared" si="27"/>
        <v>Rezerva</v>
      </c>
      <c r="B97" s="941">
        <f t="shared" si="27"/>
        <v>609</v>
      </c>
      <c r="C97" s="942">
        <f t="shared" si="27"/>
        <v>0</v>
      </c>
      <c r="D97" s="943">
        <f t="shared" si="27"/>
        <v>0</v>
      </c>
      <c r="E97" s="37"/>
      <c r="F97" s="37"/>
      <c r="G97" s="37"/>
      <c r="H97" s="53"/>
      <c r="I97" s="419">
        <f>M70</f>
        <v>2022</v>
      </c>
      <c r="J97" s="983"/>
      <c r="K97" s="984"/>
      <c r="L97" s="984"/>
      <c r="M97" s="984"/>
      <c r="N97" s="984"/>
      <c r="O97" s="985"/>
    </row>
    <row r="98" spans="1:15" ht="12.75" x14ac:dyDescent="0.2">
      <c r="A98" s="124" t="str">
        <f t="shared" si="27"/>
        <v>Interesa per kredi direkte ose bono</v>
      </c>
      <c r="B98" s="971">
        <f t="shared" si="27"/>
        <v>650</v>
      </c>
      <c r="C98" s="972">
        <f t="shared" si="27"/>
        <v>0</v>
      </c>
      <c r="D98" s="973">
        <f t="shared" si="27"/>
        <v>0</v>
      </c>
      <c r="E98" s="37"/>
      <c r="F98" s="37"/>
      <c r="G98" s="37"/>
      <c r="H98" s="53"/>
      <c r="I98" s="420"/>
      <c r="J98" s="986"/>
      <c r="K98" s="987"/>
      <c r="L98" s="987"/>
      <c r="M98" s="987"/>
      <c r="N98" s="987"/>
      <c r="O98" s="988"/>
    </row>
    <row r="99" spans="1:15" ht="12.75" x14ac:dyDescent="0.2">
      <c r="A99" s="252" t="str">
        <f>A45</f>
        <v>Të tjera</v>
      </c>
      <c r="B99" s="941" t="str">
        <f>B45</f>
        <v>69 / ?</v>
      </c>
      <c r="C99" s="942">
        <f>C45</f>
        <v>0</v>
      </c>
      <c r="D99" s="439" t="str">
        <f>IF(OR(E99&lt;0,F99&lt;0,G99&lt;0),"STOP","OK!")</f>
        <v>OK!</v>
      </c>
      <c r="E99" s="130">
        <f>-E87+E72-(SUM(E89:E98))</f>
        <v>0</v>
      </c>
      <c r="F99" s="308">
        <f t="shared" ref="F99:G99" si="32">-F87+F72-(SUM(F89:F98))</f>
        <v>0</v>
      </c>
      <c r="G99" s="308">
        <f t="shared" si="32"/>
        <v>0</v>
      </c>
      <c r="H99" s="53"/>
      <c r="I99" s="419">
        <f>N70</f>
        <v>2023</v>
      </c>
      <c r="J99" s="983"/>
      <c r="K99" s="984"/>
      <c r="L99" s="984"/>
      <c r="M99" s="984"/>
      <c r="N99" s="984"/>
      <c r="O99" s="985"/>
    </row>
    <row r="100" spans="1:15" ht="12.75" x14ac:dyDescent="0.2">
      <c r="A100" s="124" t="str">
        <f>A46</f>
        <v>SHPENZIME KORRENTE</v>
      </c>
      <c r="B100" s="974"/>
      <c r="C100" s="975"/>
      <c r="D100" s="976"/>
      <c r="E100" s="129">
        <f>SUM(E89:E99)</f>
        <v>250</v>
      </c>
      <c r="F100" s="129">
        <f t="shared" ref="F100:G100" si="33">SUM(F89:F99)</f>
        <v>250</v>
      </c>
      <c r="G100" s="129">
        <f t="shared" si="33"/>
        <v>250</v>
      </c>
      <c r="H100" s="53"/>
      <c r="I100" s="420"/>
      <c r="J100" s="989"/>
      <c r="K100" s="990"/>
      <c r="L100" s="990"/>
      <c r="M100" s="990"/>
      <c r="N100" s="990"/>
      <c r="O100" s="991"/>
    </row>
    <row r="101" spans="1:15" ht="12.75" x14ac:dyDescent="0.2">
      <c r="A101" s="125"/>
      <c r="B101" s="210"/>
      <c r="C101" s="126"/>
      <c r="D101" s="126"/>
      <c r="E101" s="10"/>
      <c r="F101" s="10"/>
      <c r="G101" s="133"/>
      <c r="H101" s="53"/>
      <c r="I101" s="419">
        <f>O70</f>
        <v>2024</v>
      </c>
      <c r="J101" s="983"/>
      <c r="K101" s="984"/>
      <c r="L101" s="984"/>
      <c r="M101" s="984"/>
      <c r="N101" s="984"/>
      <c r="O101" s="985"/>
    </row>
    <row r="102" spans="1:15" ht="12.75" x14ac:dyDescent="0.2">
      <c r="A102" s="137" t="str">
        <f>A48</f>
        <v>SHPENZIME TË PRITSHME</v>
      </c>
      <c r="B102" s="34">
        <f>B72</f>
        <v>744</v>
      </c>
      <c r="C102" s="34">
        <f t="shared" ref="C102:D102" si="34">C72</f>
        <v>1425</v>
      </c>
      <c r="D102" s="34">
        <f t="shared" si="34"/>
        <v>50</v>
      </c>
      <c r="E102" s="129">
        <f>E87+E100</f>
        <v>250</v>
      </c>
      <c r="F102" s="129">
        <f>F87+F100</f>
        <v>20250</v>
      </c>
      <c r="G102" s="129">
        <f t="shared" ref="G102" si="35">G87+G100</f>
        <v>250</v>
      </c>
      <c r="H102" s="53"/>
      <c r="I102" s="420"/>
      <c r="J102" s="989"/>
      <c r="K102" s="990"/>
      <c r="L102" s="990"/>
      <c r="M102" s="990"/>
      <c r="N102" s="990"/>
      <c r="O102" s="991"/>
    </row>
    <row r="105" spans="1:15" ht="17.25" customHeight="1" x14ac:dyDescent="0.2">
      <c r="A105" s="213" t="str">
        <f t="shared" ref="A105:O105" si="36">A66</f>
        <v>Nënfunksioni 24</v>
      </c>
      <c r="B105" s="937" t="str">
        <f t="shared" si="36"/>
        <v>102 Të moshuarit</v>
      </c>
      <c r="C105" s="937">
        <f t="shared" si="36"/>
        <v>0</v>
      </c>
      <c r="D105" s="937">
        <f t="shared" si="36"/>
        <v>0</v>
      </c>
      <c r="E105" s="937">
        <f t="shared" si="36"/>
        <v>0</v>
      </c>
      <c r="F105" s="937">
        <f t="shared" si="36"/>
        <v>0</v>
      </c>
      <c r="G105" s="937">
        <f t="shared" si="36"/>
        <v>0</v>
      </c>
      <c r="H105" s="937">
        <f t="shared" si="36"/>
        <v>0</v>
      </c>
      <c r="I105" s="937">
        <f t="shared" si="36"/>
        <v>0</v>
      </c>
      <c r="J105" s="937">
        <f t="shared" si="36"/>
        <v>0</v>
      </c>
      <c r="K105" s="937">
        <f t="shared" si="36"/>
        <v>0</v>
      </c>
      <c r="L105" s="937">
        <f t="shared" si="36"/>
        <v>0</v>
      </c>
      <c r="M105" s="937">
        <f t="shared" si="36"/>
        <v>0</v>
      </c>
      <c r="N105" s="937">
        <f t="shared" si="36"/>
        <v>0</v>
      </c>
      <c r="O105" s="937">
        <f t="shared" si="36"/>
        <v>0</v>
      </c>
    </row>
    <row r="106" spans="1:15" ht="17.25" customHeight="1" x14ac:dyDescent="0.2">
      <c r="A106" s="276" t="str">
        <f>A7</f>
        <v>Programi 25b</v>
      </c>
      <c r="B106" s="937">
        <f>C7</f>
        <v>0</v>
      </c>
      <c r="C106" s="937" t="e">
        <f>#REF!</f>
        <v>#REF!</v>
      </c>
      <c r="D106" s="937" t="e">
        <f>#REF!</f>
        <v>#REF!</v>
      </c>
      <c r="E106" s="937" t="e">
        <f>#REF!</f>
        <v>#REF!</v>
      </c>
      <c r="F106" s="937" t="e">
        <f>#REF!</f>
        <v>#REF!</v>
      </c>
      <c r="G106" s="937" t="e">
        <f>#REF!</f>
        <v>#REF!</v>
      </c>
      <c r="H106" s="937" t="e">
        <f>#REF!</f>
        <v>#REF!</v>
      </c>
      <c r="I106" s="937" t="e">
        <f>#REF!</f>
        <v>#REF!</v>
      </c>
      <c r="J106" s="937" t="e">
        <f>#REF!</f>
        <v>#REF!</v>
      </c>
      <c r="K106" s="937" t="e">
        <f>#REF!</f>
        <v>#REF!</v>
      </c>
      <c r="L106" s="937" t="e">
        <f>#REF!</f>
        <v>#REF!</v>
      </c>
      <c r="M106" s="937" t="e">
        <f>#REF!</f>
        <v>#REF!</v>
      </c>
      <c r="N106" s="937" t="e">
        <f>#REF!</f>
        <v>#REF!</v>
      </c>
      <c r="O106" s="937" t="e">
        <f>#REF!</f>
        <v>#REF!</v>
      </c>
    </row>
    <row r="107" spans="1:15" ht="17.25" customHeight="1" x14ac:dyDescent="0.2">
      <c r="A107" s="646">
        <f>'(B3) Struktura Funksionale'!B129</f>
        <v>0</v>
      </c>
      <c r="B107" s="568"/>
      <c r="C107" s="568"/>
      <c r="D107" s="568"/>
      <c r="E107" s="568"/>
      <c r="F107" s="568"/>
      <c r="G107" s="568"/>
      <c r="H107" s="568"/>
      <c r="I107" s="568"/>
      <c r="J107" s="568"/>
      <c r="K107" s="568"/>
      <c r="L107" s="568"/>
      <c r="M107" s="568"/>
      <c r="N107" s="568"/>
      <c r="O107" s="569"/>
    </row>
    <row r="108" spans="1:15" ht="24.75" customHeight="1" x14ac:dyDescent="0.2">
      <c r="A108" s="964" t="str">
        <f t="shared" ref="A108:G108" si="37">A69</f>
        <v>SHPENZIME TË PRITSHME</v>
      </c>
      <c r="B108" s="965">
        <f t="shared" si="37"/>
        <v>0</v>
      </c>
      <c r="C108" s="965">
        <f t="shared" si="37"/>
        <v>0</v>
      </c>
      <c r="D108" s="965">
        <f t="shared" si="37"/>
        <v>0</v>
      </c>
      <c r="E108" s="965">
        <f t="shared" si="37"/>
        <v>0</v>
      </c>
      <c r="F108" s="965">
        <f t="shared" si="37"/>
        <v>0</v>
      </c>
      <c r="G108" s="966">
        <f t="shared" si="37"/>
        <v>0</v>
      </c>
      <c r="H108" s="131"/>
      <c r="I108" s="967" t="str">
        <f t="shared" ref="I108:O108" si="38">I69</f>
        <v xml:space="preserve">TË ARDHURAT E PRITSHME </v>
      </c>
      <c r="J108" s="965">
        <f t="shared" si="38"/>
        <v>0</v>
      </c>
      <c r="K108" s="965">
        <f t="shared" si="38"/>
        <v>0</v>
      </c>
      <c r="L108" s="965">
        <f t="shared" si="38"/>
        <v>0</v>
      </c>
      <c r="M108" s="965">
        <f t="shared" si="38"/>
        <v>0</v>
      </c>
      <c r="N108" s="965">
        <f t="shared" si="38"/>
        <v>0</v>
      </c>
      <c r="O108" s="966">
        <f t="shared" si="38"/>
        <v>0</v>
      </c>
    </row>
    <row r="109" spans="1:15" ht="21" customHeight="1" x14ac:dyDescent="0.2">
      <c r="A109" s="211"/>
      <c r="B109" s="417">
        <f t="shared" ref="B109:G109" si="39">B70</f>
        <v>2019</v>
      </c>
      <c r="C109" s="417">
        <f t="shared" si="39"/>
        <v>2020</v>
      </c>
      <c r="D109" s="417">
        <f t="shared" si="39"/>
        <v>2021</v>
      </c>
      <c r="E109" s="251">
        <f t="shared" si="39"/>
        <v>2022</v>
      </c>
      <c r="F109" s="251">
        <f t="shared" si="39"/>
        <v>2023</v>
      </c>
      <c r="G109" s="251">
        <f t="shared" si="39"/>
        <v>2024</v>
      </c>
      <c r="H109" s="212"/>
      <c r="I109" s="414"/>
      <c r="J109" s="417">
        <f t="shared" ref="J109:O109" si="40">J70</f>
        <v>2019</v>
      </c>
      <c r="K109" s="417">
        <f t="shared" si="40"/>
        <v>2020</v>
      </c>
      <c r="L109" s="417">
        <f t="shared" si="40"/>
        <v>2021</v>
      </c>
      <c r="M109" s="251">
        <f t="shared" si="40"/>
        <v>2022</v>
      </c>
      <c r="N109" s="251">
        <f t="shared" si="40"/>
        <v>2023</v>
      </c>
      <c r="O109" s="251">
        <f t="shared" si="40"/>
        <v>2024</v>
      </c>
    </row>
    <row r="110" spans="1:15" ht="12.75" x14ac:dyDescent="0.2">
      <c r="A110" s="423"/>
      <c r="B110" s="391"/>
      <c r="C110" s="425"/>
      <c r="D110" s="426"/>
      <c r="E110" s="349"/>
      <c r="F110" s="349"/>
      <c r="G110" s="350"/>
      <c r="H110" s="131"/>
      <c r="I110" s="423"/>
      <c r="J110" s="424"/>
      <c r="K110" s="347"/>
      <c r="L110" s="348"/>
      <c r="M110" s="349"/>
      <c r="N110" s="349"/>
      <c r="O110" s="350"/>
    </row>
    <row r="111" spans="1:15" ht="12.75" x14ac:dyDescent="0.2">
      <c r="A111" s="137" t="str">
        <f>A72</f>
        <v>SHPENZIME TË PRITSHME</v>
      </c>
      <c r="B111" s="34">
        <f>VLOOKUP(A106,'(C1) Shpenzimet vitet e kaluara'!A$9:O$177,5,FALSE)</f>
        <v>0</v>
      </c>
      <c r="C111" s="34">
        <f>VLOOKUP(A106,'(C1) Shpenzimet vitet e kaluara'!A$9:O$177,9,FALSE)</f>
        <v>0</v>
      </c>
      <c r="D111" s="34">
        <f>VLOOKUP(A106,'(C1) Shpenzimet vitet e kaluara'!A$9:O$177,13,FALSE)</f>
        <v>0</v>
      </c>
      <c r="E111" s="37"/>
      <c r="F111" s="37"/>
      <c r="G111" s="37"/>
      <c r="H111" s="131"/>
      <c r="I111" s="384" t="str">
        <f t="shared" ref="I111:O111" si="41">I72</f>
        <v>VLERËSIM I ARDHURAVE NGA TARIFAT</v>
      </c>
      <c r="J111" s="385">
        <f t="shared" si="41"/>
        <v>0</v>
      </c>
      <c r="K111" s="385">
        <f t="shared" si="41"/>
        <v>0</v>
      </c>
      <c r="L111" s="385">
        <f t="shared" si="41"/>
        <v>0</v>
      </c>
      <c r="M111" s="385">
        <f t="shared" si="41"/>
        <v>0</v>
      </c>
      <c r="N111" s="385">
        <f t="shared" si="41"/>
        <v>0</v>
      </c>
      <c r="O111" s="386">
        <f t="shared" si="41"/>
        <v>0</v>
      </c>
    </row>
    <row r="112" spans="1:15" ht="12.75" x14ac:dyDescent="0.2">
      <c r="A112" s="125"/>
      <c r="B112" s="210"/>
      <c r="C112" s="126"/>
      <c r="D112" s="126"/>
      <c r="E112" s="10"/>
      <c r="F112" s="10"/>
      <c r="G112" s="133"/>
      <c r="H112" s="10"/>
      <c r="I112" s="137" t="str">
        <f>I73</f>
        <v>VLERËSIM I ARDHURAVE NGA TARIFAT</v>
      </c>
      <c r="J112" s="35">
        <f>VLOOKUP($A106,'(C1) Shpenzimet vitet e kaluara'!$A$9:$O$177,6,FALSE)</f>
        <v>0</v>
      </c>
      <c r="K112" s="35">
        <f>VLOOKUP($A106,'(C1) Shpenzimet vitet e kaluara'!$A$9:$O$177,10,FALSE)</f>
        <v>0</v>
      </c>
      <c r="L112" s="35">
        <f>VLOOKUP($A106,'(C1) Shpenzimet vitet e kaluara'!$A$9:$O$177,14,FALSE)</f>
        <v>0</v>
      </c>
      <c r="M112" s="37"/>
      <c r="N112" s="37"/>
      <c r="O112" s="37"/>
    </row>
    <row r="113" spans="1:15" ht="12.75" x14ac:dyDescent="0.2">
      <c r="A113" s="944" t="str">
        <f t="shared" ref="A113:G114" si="42">A74</f>
        <v>SHPENZIME TË PRITSHME</v>
      </c>
      <c r="B113" s="945">
        <f t="shared" si="42"/>
        <v>0</v>
      </c>
      <c r="C113" s="945">
        <f t="shared" si="42"/>
        <v>0</v>
      </c>
      <c r="D113" s="945">
        <f t="shared" si="42"/>
        <v>0</v>
      </c>
      <c r="E113" s="945">
        <f t="shared" si="42"/>
        <v>0</v>
      </c>
      <c r="F113" s="945">
        <f t="shared" si="42"/>
        <v>0</v>
      </c>
      <c r="G113" s="946">
        <f t="shared" si="42"/>
        <v>0</v>
      </c>
      <c r="H113" s="10"/>
    </row>
    <row r="114" spans="1:15" ht="12.75" x14ac:dyDescent="0.2">
      <c r="A114" s="938" t="str">
        <f t="shared" si="42"/>
        <v>KOSTO DIREKTE PËR PROJEKTET DHE SHPENZIMET KAPITALE</v>
      </c>
      <c r="B114" s="939">
        <f t="shared" si="42"/>
        <v>0</v>
      </c>
      <c r="C114" s="939">
        <f t="shared" si="42"/>
        <v>0</v>
      </c>
      <c r="D114" s="939">
        <f t="shared" si="42"/>
        <v>0</v>
      </c>
      <c r="E114" s="939">
        <f t="shared" si="42"/>
        <v>0</v>
      </c>
      <c r="F114" s="939">
        <f t="shared" si="42"/>
        <v>0</v>
      </c>
      <c r="G114" s="940">
        <f t="shared" si="42"/>
        <v>0</v>
      </c>
      <c r="H114" s="31"/>
      <c r="I114" s="938" t="str">
        <f t="shared" ref="I114:I119" si="43">I75</f>
        <v>VLERËSIMI I TË ARDHURAVE ME DESTINACION</v>
      </c>
      <c r="J114" s="939"/>
      <c r="K114" s="939"/>
      <c r="L114" s="939"/>
      <c r="M114" s="939"/>
      <c r="N114" s="939"/>
      <c r="O114" s="940"/>
    </row>
    <row r="115" spans="1:15" ht="12.75" x14ac:dyDescent="0.2">
      <c r="A115" s="124" t="str">
        <f t="shared" ref="A115:D137" si="44">A76</f>
        <v>Pagat</v>
      </c>
      <c r="B115" s="941">
        <f t="shared" si="44"/>
        <v>600</v>
      </c>
      <c r="C115" s="942">
        <f t="shared" si="44"/>
        <v>0</v>
      </c>
      <c r="D115" s="943">
        <f t="shared" si="44"/>
        <v>0</v>
      </c>
      <c r="E115" s="129"/>
      <c r="F115" s="129"/>
      <c r="G115" s="129"/>
      <c r="H115" s="31"/>
      <c r="I115" s="390" t="str">
        <f t="shared" si="43"/>
        <v>Transferta e kushtëzuar</v>
      </c>
      <c r="J115" s="387"/>
      <c r="K115" s="389"/>
      <c r="L115" s="388"/>
      <c r="M115" s="128"/>
      <c r="N115" s="128"/>
      <c r="O115" s="132"/>
    </row>
    <row r="116" spans="1:15" ht="12.75" x14ac:dyDescent="0.2">
      <c r="A116" s="124" t="str">
        <f t="shared" si="44"/>
        <v>Sigurimet Shoqërore</v>
      </c>
      <c r="B116" s="941">
        <f t="shared" si="44"/>
        <v>601</v>
      </c>
      <c r="C116" s="942">
        <f t="shared" si="44"/>
        <v>0</v>
      </c>
      <c r="D116" s="943">
        <f t="shared" si="44"/>
        <v>0</v>
      </c>
      <c r="E116" s="129"/>
      <c r="F116" s="129"/>
      <c r="G116" s="129"/>
      <c r="H116" s="31"/>
      <c r="I116" s="390" t="str">
        <f t="shared" si="43"/>
        <v>Trasferta Specifike</v>
      </c>
      <c r="J116" s="387"/>
      <c r="K116" s="389"/>
      <c r="L116" s="388"/>
      <c r="M116" s="128"/>
      <c r="N116" s="128"/>
      <c r="O116" s="132"/>
    </row>
    <row r="117" spans="1:15" ht="12.75" x14ac:dyDescent="0.2">
      <c r="A117" s="124" t="str">
        <f t="shared" si="44"/>
        <v>Mallra dhe shërbime</v>
      </c>
      <c r="B117" s="941">
        <f t="shared" si="44"/>
        <v>602</v>
      </c>
      <c r="C117" s="942">
        <f t="shared" si="44"/>
        <v>0</v>
      </c>
      <c r="D117" s="943">
        <f t="shared" si="44"/>
        <v>0</v>
      </c>
      <c r="E117" s="129"/>
      <c r="F117" s="129"/>
      <c r="G117" s="129"/>
      <c r="H117" s="53"/>
      <c r="I117" s="390" t="str">
        <f t="shared" si="43"/>
        <v>Trashëgimi me destinacion</v>
      </c>
      <c r="J117" s="387"/>
      <c r="K117" s="389"/>
      <c r="L117" s="388"/>
      <c r="M117" s="302">
        <f>VLOOKUP($A106,'(C4) Trashëgimi me destinacion'!$A$8:$F$168,4,FALSE)</f>
        <v>0</v>
      </c>
      <c r="N117" s="548">
        <f>VLOOKUP($A106,'(C4) Trashëgimi me destinacion'!$A$8:$F$168,5,FALSE)</f>
        <v>0</v>
      </c>
      <c r="O117" s="548">
        <f>VLOOKUP($A106,'(C4) Trashëgimi me destinacion'!$A$8:$F$168,6,FALSE)</f>
        <v>0</v>
      </c>
    </row>
    <row r="118" spans="1:15" ht="12.75" x14ac:dyDescent="0.2">
      <c r="A118" s="124" t="str">
        <f t="shared" si="44"/>
        <v>Subvencione</v>
      </c>
      <c r="B118" s="941">
        <f t="shared" si="44"/>
        <v>603</v>
      </c>
      <c r="C118" s="942">
        <f t="shared" si="44"/>
        <v>0</v>
      </c>
      <c r="D118" s="943">
        <f t="shared" si="44"/>
        <v>0</v>
      </c>
      <c r="E118" s="129"/>
      <c r="F118" s="129"/>
      <c r="G118" s="129"/>
      <c r="H118" s="8"/>
      <c r="I118" s="390" t="str">
        <f t="shared" si="43"/>
        <v>Burime të tjera (përfshirë gjobat)</v>
      </c>
      <c r="J118" s="387"/>
      <c r="K118" s="389"/>
      <c r="L118" s="388"/>
      <c r="M118" s="128"/>
      <c r="N118" s="128"/>
      <c r="O118" s="132"/>
    </row>
    <row r="119" spans="1:15" ht="12.75" x14ac:dyDescent="0.2">
      <c r="A119" s="124" t="str">
        <f t="shared" si="44"/>
        <v>Të tjera transferta korrente të brendshme</v>
      </c>
      <c r="B119" s="941">
        <f t="shared" si="44"/>
        <v>604</v>
      </c>
      <c r="C119" s="942">
        <f t="shared" si="44"/>
        <v>0</v>
      </c>
      <c r="D119" s="943">
        <f t="shared" si="44"/>
        <v>0</v>
      </c>
      <c r="E119" s="129"/>
      <c r="F119" s="129"/>
      <c r="G119" s="129"/>
      <c r="H119" s="53"/>
      <c r="I119" s="390" t="str">
        <f t="shared" si="43"/>
        <v>VLERËSIMI I TË ARDHURAVE ME DESTINACION</v>
      </c>
      <c r="J119" s="35">
        <f>VLOOKUP($A106,'(C1) Shpenzimet vitet e kaluara'!$A$9:$O$177,7,FALSE)</f>
        <v>0</v>
      </c>
      <c r="K119" s="35">
        <f>VLOOKUP($A106,'(C1) Shpenzimet vitet e kaluara'!$A$9:$O$177,11,FALSE)</f>
        <v>0</v>
      </c>
      <c r="L119" s="35">
        <f>VLOOKUP($A106,'(C1) Shpenzimet vitet e kaluara'!$A$9:$O$177,15,FALSE)</f>
        <v>0</v>
      </c>
      <c r="M119" s="129">
        <f>SUM(M115:M118)</f>
        <v>0</v>
      </c>
      <c r="N119" s="129">
        <f t="shared" ref="N119:O119" si="45">SUM(N115:N118)</f>
        <v>0</v>
      </c>
      <c r="O119" s="129">
        <f t="shared" si="45"/>
        <v>0</v>
      </c>
    </row>
    <row r="120" spans="1:15" ht="12.75" x14ac:dyDescent="0.2">
      <c r="A120" s="124" t="str">
        <f t="shared" si="44"/>
        <v>Transferta korrente të huaja</v>
      </c>
      <c r="B120" s="941">
        <f t="shared" si="44"/>
        <v>605</v>
      </c>
      <c r="C120" s="942">
        <f t="shared" si="44"/>
        <v>0</v>
      </c>
      <c r="D120" s="943">
        <f t="shared" si="44"/>
        <v>0</v>
      </c>
      <c r="E120" s="129"/>
      <c r="F120" s="129"/>
      <c r="G120" s="129"/>
      <c r="H120" s="53"/>
    </row>
    <row r="121" spans="1:15" ht="12.75" x14ac:dyDescent="0.2">
      <c r="A121" s="124" t="str">
        <f t="shared" si="44"/>
        <v>Transferta për Buxhetet Familiare dhe Individët</v>
      </c>
      <c r="B121" s="941">
        <f t="shared" si="44"/>
        <v>606</v>
      </c>
      <c r="C121" s="942">
        <f t="shared" si="44"/>
        <v>0</v>
      </c>
      <c r="D121" s="943">
        <f t="shared" si="44"/>
        <v>0</v>
      </c>
      <c r="E121" s="129"/>
      <c r="F121" s="129"/>
      <c r="G121" s="129"/>
      <c r="H121" s="53"/>
      <c r="I121" s="137" t="str">
        <f>I82</f>
        <v xml:space="preserve">TË ARDHURAT E PRITSHME </v>
      </c>
      <c r="J121" s="34">
        <f>J112+J119</f>
        <v>0</v>
      </c>
      <c r="K121" s="34">
        <f>K112+K119</f>
        <v>0</v>
      </c>
      <c r="L121" s="34">
        <f>L112+L119</f>
        <v>0</v>
      </c>
      <c r="M121" s="129">
        <f>M119+M112</f>
        <v>0</v>
      </c>
      <c r="N121" s="129">
        <f>N119+N112</f>
        <v>0</v>
      </c>
      <c r="O121" s="129">
        <f>O119+O112</f>
        <v>0</v>
      </c>
    </row>
    <row r="122" spans="1:15" ht="12.75" x14ac:dyDescent="0.2">
      <c r="A122" s="124" t="str">
        <f t="shared" si="44"/>
        <v>Shpenzimet kapitale</v>
      </c>
      <c r="B122" s="941" t="str">
        <f t="shared" si="44"/>
        <v>230 / 231</v>
      </c>
      <c r="C122" s="942">
        <f t="shared" si="44"/>
        <v>0</v>
      </c>
      <c r="D122" s="943">
        <f t="shared" si="44"/>
        <v>0</v>
      </c>
      <c r="E122" s="37"/>
      <c r="F122" s="37"/>
      <c r="G122" s="37"/>
      <c r="H122" s="53"/>
    </row>
    <row r="123" spans="1:15" ht="12.75" x14ac:dyDescent="0.2">
      <c r="A123" s="124" t="str">
        <f t="shared" si="44"/>
        <v>Rezerva</v>
      </c>
      <c r="B123" s="941">
        <f t="shared" si="44"/>
        <v>609</v>
      </c>
      <c r="C123" s="942">
        <f t="shared" si="44"/>
        <v>0</v>
      </c>
      <c r="D123" s="943">
        <f t="shared" si="44"/>
        <v>0</v>
      </c>
      <c r="E123" s="129"/>
      <c r="F123" s="129"/>
      <c r="G123" s="129"/>
      <c r="H123" s="53"/>
    </row>
    <row r="124" spans="1:15" ht="12.75" x14ac:dyDescent="0.2">
      <c r="A124" s="124" t="str">
        <f t="shared" si="44"/>
        <v>Interesa per kredi direkte ose bono</v>
      </c>
      <c r="B124" s="941">
        <f t="shared" si="44"/>
        <v>650</v>
      </c>
      <c r="C124" s="942">
        <f t="shared" si="44"/>
        <v>0</v>
      </c>
      <c r="D124" s="943">
        <f t="shared" si="44"/>
        <v>0</v>
      </c>
      <c r="E124" s="129"/>
      <c r="F124" s="129"/>
      <c r="G124" s="129"/>
      <c r="H124" s="53"/>
    </row>
    <row r="125" spans="1:15" ht="12.75" x14ac:dyDescent="0.2">
      <c r="A125" s="124" t="str">
        <f t="shared" si="44"/>
        <v>Të tjera</v>
      </c>
      <c r="B125" s="941" t="str">
        <f t="shared" si="44"/>
        <v>69 / ?</v>
      </c>
      <c r="C125" s="942">
        <f t="shared" si="44"/>
        <v>0</v>
      </c>
      <c r="D125" s="943">
        <f t="shared" si="44"/>
        <v>0</v>
      </c>
      <c r="E125" s="129"/>
      <c r="F125" s="129"/>
      <c r="G125" s="129"/>
      <c r="H125" s="53"/>
      <c r="I125" s="947" t="str">
        <f t="shared" ref="I125:O126" si="46">I86</f>
        <v>SHUMA E KËRKUAR NETO</v>
      </c>
      <c r="J125" s="948">
        <f t="shared" si="46"/>
        <v>0</v>
      </c>
      <c r="K125" s="948">
        <f t="shared" si="46"/>
        <v>0</v>
      </c>
      <c r="L125" s="948">
        <f t="shared" si="46"/>
        <v>0</v>
      </c>
      <c r="M125" s="948">
        <f t="shared" si="46"/>
        <v>0</v>
      </c>
      <c r="N125" s="948">
        <f t="shared" si="46"/>
        <v>0</v>
      </c>
      <c r="O125" s="949">
        <f t="shared" si="46"/>
        <v>0</v>
      </c>
    </row>
    <row r="126" spans="1:15" ht="12.75" customHeight="1" x14ac:dyDescent="0.2">
      <c r="A126" s="306" t="str">
        <f t="shared" si="44"/>
        <v>KOSTO DIREKTE PËR PROJEKTET DHE SHPENZIMET KAPITALE</v>
      </c>
      <c r="B126" s="941">
        <f t="shared" si="44"/>
        <v>0</v>
      </c>
      <c r="C126" s="942">
        <f t="shared" si="44"/>
        <v>0</v>
      </c>
      <c r="D126" s="943">
        <f t="shared" si="44"/>
        <v>0</v>
      </c>
      <c r="E126" s="129">
        <f>SUM(E115:E125)</f>
        <v>0</v>
      </c>
      <c r="F126" s="129">
        <f t="shared" ref="F126:G126" si="47">SUM(F115:F125)</f>
        <v>0</v>
      </c>
      <c r="G126" s="129">
        <f t="shared" si="47"/>
        <v>0</v>
      </c>
      <c r="H126" s="53"/>
      <c r="I126" s="950">
        <f t="shared" si="46"/>
        <v>0</v>
      </c>
      <c r="J126" s="951">
        <f t="shared" si="46"/>
        <v>0</v>
      </c>
      <c r="K126" s="951">
        <f t="shared" si="46"/>
        <v>0</v>
      </c>
      <c r="L126" s="951">
        <f t="shared" si="46"/>
        <v>0</v>
      </c>
      <c r="M126" s="951">
        <f t="shared" si="46"/>
        <v>0</v>
      </c>
      <c r="N126" s="951">
        <f t="shared" si="46"/>
        <v>0</v>
      </c>
      <c r="O126" s="952">
        <f t="shared" si="46"/>
        <v>0</v>
      </c>
    </row>
    <row r="127" spans="1:15" ht="12.75" x14ac:dyDescent="0.2">
      <c r="A127" s="938" t="str">
        <f t="shared" si="44"/>
        <v>SHPENZIME KORRENTE</v>
      </c>
      <c r="B127" s="939">
        <f t="shared" si="44"/>
        <v>0</v>
      </c>
      <c r="C127" s="939">
        <f t="shared" si="44"/>
        <v>0</v>
      </c>
      <c r="D127" s="939">
        <f t="shared" si="44"/>
        <v>0</v>
      </c>
      <c r="E127" s="939">
        <f>E88</f>
        <v>0</v>
      </c>
      <c r="F127" s="939">
        <f>F88</f>
        <v>0</v>
      </c>
      <c r="G127" s="940">
        <f>G88</f>
        <v>0</v>
      </c>
      <c r="H127" s="53"/>
      <c r="I127" s="17" t="str">
        <f>I88</f>
        <v>SHUMA E KËRKUAR NETO</v>
      </c>
      <c r="J127" s="18">
        <f t="shared" ref="J127:O127" si="48">B111-J121</f>
        <v>0</v>
      </c>
      <c r="K127" s="18">
        <f t="shared" si="48"/>
        <v>0</v>
      </c>
      <c r="L127" s="18">
        <f t="shared" si="48"/>
        <v>0</v>
      </c>
      <c r="M127" s="18">
        <f t="shared" si="48"/>
        <v>0</v>
      </c>
      <c r="N127" s="18">
        <f t="shared" si="48"/>
        <v>0</v>
      </c>
      <c r="O127" s="18">
        <f t="shared" si="48"/>
        <v>0</v>
      </c>
    </row>
    <row r="128" spans="1:15" ht="12.75" x14ac:dyDescent="0.2">
      <c r="A128" s="124" t="str">
        <f t="shared" si="44"/>
        <v>Pagat</v>
      </c>
      <c r="B128" s="941">
        <f t="shared" si="44"/>
        <v>600</v>
      </c>
      <c r="C128" s="942">
        <f t="shared" si="44"/>
        <v>0</v>
      </c>
      <c r="D128" s="943">
        <f t="shared" si="44"/>
        <v>0</v>
      </c>
      <c r="E128" s="37"/>
      <c r="F128" s="37"/>
      <c r="G128" s="37"/>
      <c r="H128" s="53"/>
      <c r="I128" s="53"/>
      <c r="J128" s="53"/>
      <c r="K128" s="53"/>
      <c r="L128" s="14"/>
      <c r="M128" s="54"/>
    </row>
    <row r="129" spans="1:15" ht="12.75" x14ac:dyDescent="0.2">
      <c r="A129" s="124" t="str">
        <f t="shared" si="44"/>
        <v>Sigurimet Shoqërore</v>
      </c>
      <c r="B129" s="941">
        <f t="shared" si="44"/>
        <v>601</v>
      </c>
      <c r="C129" s="942">
        <f t="shared" si="44"/>
        <v>0</v>
      </c>
      <c r="D129" s="943">
        <f t="shared" si="44"/>
        <v>0</v>
      </c>
      <c r="E129" s="37"/>
      <c r="F129" s="37"/>
      <c r="G129" s="37"/>
      <c r="H129" s="53"/>
    </row>
    <row r="130" spans="1:15" ht="12.75" x14ac:dyDescent="0.2">
      <c r="A130" s="124" t="str">
        <f t="shared" si="44"/>
        <v>Mallra dhe shërbime</v>
      </c>
      <c r="B130" s="941">
        <f t="shared" si="44"/>
        <v>602</v>
      </c>
      <c r="C130" s="942">
        <f t="shared" si="44"/>
        <v>0</v>
      </c>
      <c r="D130" s="943">
        <f t="shared" si="44"/>
        <v>0</v>
      </c>
      <c r="E130" s="37"/>
      <c r="F130" s="37"/>
      <c r="G130" s="37"/>
      <c r="H130" s="53"/>
      <c r="I130" s="252" t="str">
        <f>I91</f>
        <v>Angazhimet</v>
      </c>
      <c r="J130" s="1002" t="str">
        <f>J91</f>
        <v>Vlera Totale për Aktivitet</v>
      </c>
      <c r="K130" s="1003"/>
      <c r="L130" s="1004"/>
      <c r="M130" s="129">
        <f>VLOOKUP($A106,'(C5) Angazhimet'!$A$8:$F$168,4,FALSE)</f>
        <v>0</v>
      </c>
      <c r="N130" s="129">
        <f>VLOOKUP($A106,'(C5) Angazhimet'!$A$8:$F$168,5,FALSE)</f>
        <v>0</v>
      </c>
      <c r="O130" s="129">
        <f>VLOOKUP($A106,'(C5) Angazhimet'!$A$8:$F$168,6,FALSE)</f>
        <v>0</v>
      </c>
    </row>
    <row r="131" spans="1:15" ht="12.75" x14ac:dyDescent="0.2">
      <c r="A131" s="124" t="str">
        <f t="shared" si="44"/>
        <v>Subvencione</v>
      </c>
      <c r="B131" s="941">
        <f t="shared" si="44"/>
        <v>603</v>
      </c>
      <c r="C131" s="942">
        <f t="shared" si="44"/>
        <v>0</v>
      </c>
      <c r="D131" s="943">
        <f t="shared" si="44"/>
        <v>0</v>
      </c>
      <c r="E131" s="37"/>
      <c r="F131" s="37"/>
      <c r="G131" s="37"/>
      <c r="H131" s="53"/>
      <c r="I131" s="318" t="str">
        <f>I92</f>
        <v>Qëllime</v>
      </c>
      <c r="J131" s="1002" t="str">
        <f>J92</f>
        <v>Shpenzimet kapitale</v>
      </c>
      <c r="K131" s="1003"/>
      <c r="L131" s="1004"/>
      <c r="M131" s="128"/>
      <c r="N131" s="128"/>
      <c r="O131" s="132"/>
    </row>
    <row r="132" spans="1:15" ht="12.75" x14ac:dyDescent="0.2">
      <c r="A132" s="124" t="str">
        <f t="shared" si="44"/>
        <v>Të tjera transferta korrente të brendshme</v>
      </c>
      <c r="B132" s="941">
        <f t="shared" si="44"/>
        <v>604</v>
      </c>
      <c r="C132" s="942">
        <f t="shared" si="44"/>
        <v>0</v>
      </c>
      <c r="D132" s="943">
        <f t="shared" si="44"/>
        <v>0</v>
      </c>
      <c r="E132" s="37"/>
      <c r="F132" s="37"/>
      <c r="G132" s="37"/>
      <c r="H132" s="53"/>
      <c r="I132" s="315"/>
      <c r="J132" s="1002" t="str">
        <f>J93</f>
        <v>Mallra dhe shërbime</v>
      </c>
      <c r="K132" s="1003"/>
      <c r="L132" s="1004"/>
      <c r="M132" s="128"/>
      <c r="N132" s="128"/>
      <c r="O132" s="132"/>
    </row>
    <row r="133" spans="1:15" ht="12.75" x14ac:dyDescent="0.2">
      <c r="A133" s="124" t="str">
        <f t="shared" si="44"/>
        <v>Transferta korrente të huaja</v>
      </c>
      <c r="B133" s="941">
        <f t="shared" si="44"/>
        <v>605</v>
      </c>
      <c r="C133" s="942">
        <f t="shared" si="44"/>
        <v>0</v>
      </c>
      <c r="D133" s="943">
        <f t="shared" si="44"/>
        <v>0</v>
      </c>
      <c r="E133" s="37"/>
      <c r="F133" s="37"/>
      <c r="G133" s="37"/>
      <c r="H133" s="53"/>
      <c r="I133" s="315"/>
      <c r="J133" s="1002" t="str">
        <f>J94</f>
        <v>Qëllime të mëtejshme</v>
      </c>
      <c r="K133" s="1003"/>
      <c r="L133" s="1004"/>
      <c r="M133" s="128"/>
      <c r="N133" s="128"/>
      <c r="O133" s="132"/>
    </row>
    <row r="134" spans="1:15" ht="12.75" x14ac:dyDescent="0.2">
      <c r="A134" s="124" t="str">
        <f t="shared" si="44"/>
        <v>Transferta për Buxhetet Familiare dhe Individët</v>
      </c>
      <c r="B134" s="941">
        <f t="shared" si="44"/>
        <v>606</v>
      </c>
      <c r="C134" s="942">
        <f t="shared" si="44"/>
        <v>0</v>
      </c>
      <c r="D134" s="943">
        <f t="shared" si="44"/>
        <v>0</v>
      </c>
      <c r="E134" s="37"/>
      <c r="F134" s="37"/>
      <c r="G134" s="37"/>
      <c r="H134" s="53"/>
      <c r="I134" s="315"/>
      <c r="J134" s="998"/>
      <c r="K134" s="998"/>
      <c r="L134" s="998"/>
      <c r="M134" s="344" t="str">
        <f>IF(SUM(M131:M133)=M130,"OK","STOP")</f>
        <v>OK</v>
      </c>
      <c r="N134" s="344" t="str">
        <f>IF(SUM(N131:N133)=N130,"OK","STOP")</f>
        <v>OK</v>
      </c>
      <c r="O134" s="344" t="str">
        <f>IF(SUM(O131:O133)=O130,"OK","STOP")</f>
        <v>OK</v>
      </c>
    </row>
    <row r="135" spans="1:15" ht="12.75" x14ac:dyDescent="0.2">
      <c r="A135" s="648" t="str">
        <f t="shared" si="44"/>
        <v>Shpenzimet kapitale</v>
      </c>
      <c r="B135" s="968" t="str">
        <f t="shared" si="44"/>
        <v>230 / 231</v>
      </c>
      <c r="C135" s="969">
        <f t="shared" si="44"/>
        <v>0</v>
      </c>
      <c r="D135" s="970">
        <f t="shared" si="44"/>
        <v>0</v>
      </c>
      <c r="E135" s="129"/>
      <c r="F135" s="129"/>
      <c r="G135" s="129"/>
      <c r="H135" s="53"/>
      <c r="I135" s="421" t="str">
        <f>I96</f>
        <v>Shpjegimet teknike</v>
      </c>
      <c r="J135" s="10"/>
      <c r="K135" s="10"/>
      <c r="L135" s="10"/>
      <c r="M135" s="10"/>
      <c r="N135" s="10"/>
      <c r="O135" s="10"/>
    </row>
    <row r="136" spans="1:15" ht="12.75" x14ac:dyDescent="0.2">
      <c r="A136" s="124" t="str">
        <f t="shared" si="44"/>
        <v>Rezerva</v>
      </c>
      <c r="B136" s="941">
        <f t="shared" si="44"/>
        <v>609</v>
      </c>
      <c r="C136" s="942">
        <f t="shared" si="44"/>
        <v>0</v>
      </c>
      <c r="D136" s="943">
        <f t="shared" si="44"/>
        <v>0</v>
      </c>
      <c r="E136" s="37"/>
      <c r="F136" s="37"/>
      <c r="G136" s="37"/>
      <c r="H136" s="53"/>
      <c r="I136" s="419">
        <f>M109</f>
        <v>2022</v>
      </c>
      <c r="J136" s="983"/>
      <c r="K136" s="984"/>
      <c r="L136" s="984"/>
      <c r="M136" s="984"/>
      <c r="N136" s="984"/>
      <c r="O136" s="985"/>
    </row>
    <row r="137" spans="1:15" ht="12.75" x14ac:dyDescent="0.2">
      <c r="A137" s="124" t="str">
        <f t="shared" si="44"/>
        <v>Interesa per kredi direkte ose bono</v>
      </c>
      <c r="B137" s="971">
        <f t="shared" si="44"/>
        <v>650</v>
      </c>
      <c r="C137" s="972">
        <f t="shared" si="44"/>
        <v>0</v>
      </c>
      <c r="D137" s="973">
        <f t="shared" si="44"/>
        <v>0</v>
      </c>
      <c r="E137" s="37"/>
      <c r="F137" s="37"/>
      <c r="G137" s="37"/>
      <c r="H137" s="53"/>
      <c r="I137" s="420"/>
      <c r="J137" s="986"/>
      <c r="K137" s="987"/>
      <c r="L137" s="987"/>
      <c r="M137" s="987"/>
      <c r="N137" s="987"/>
      <c r="O137" s="988"/>
    </row>
    <row r="138" spans="1:15" ht="12.75" x14ac:dyDescent="0.2">
      <c r="A138" s="252" t="str">
        <f>A99</f>
        <v>Të tjera</v>
      </c>
      <c r="B138" s="941" t="str">
        <f>B99</f>
        <v>69 / ?</v>
      </c>
      <c r="C138" s="942">
        <f>C99</f>
        <v>0</v>
      </c>
      <c r="D138" s="439" t="str">
        <f>IF(OR(E138&lt;0,F138&lt;0,G138&lt;0),"STOP","OK!")</f>
        <v>OK!</v>
      </c>
      <c r="E138" s="130">
        <f>-E126+E111-(SUM(E128:E137))</f>
        <v>0</v>
      </c>
      <c r="F138" s="308">
        <f t="shared" ref="F138:G138" si="49">-F126+F111-(SUM(F128:F137))</f>
        <v>0</v>
      </c>
      <c r="G138" s="308">
        <f t="shared" si="49"/>
        <v>0</v>
      </c>
      <c r="H138" s="53"/>
      <c r="I138" s="419">
        <f>N109</f>
        <v>2023</v>
      </c>
      <c r="J138" s="983"/>
      <c r="K138" s="984"/>
      <c r="L138" s="984"/>
      <c r="M138" s="984"/>
      <c r="N138" s="984"/>
      <c r="O138" s="985"/>
    </row>
    <row r="139" spans="1:15" ht="12.75" x14ac:dyDescent="0.2">
      <c r="A139" s="124" t="str">
        <f>A100</f>
        <v>SHPENZIME KORRENTE</v>
      </c>
      <c r="B139" s="974"/>
      <c r="C139" s="975"/>
      <c r="D139" s="976"/>
      <c r="E139" s="129">
        <f>SUM(E128:E138)</f>
        <v>0</v>
      </c>
      <c r="F139" s="129">
        <f t="shared" ref="F139:G139" si="50">SUM(F128:F138)</f>
        <v>0</v>
      </c>
      <c r="G139" s="129">
        <f t="shared" si="50"/>
        <v>0</v>
      </c>
      <c r="H139" s="53"/>
      <c r="I139" s="420"/>
      <c r="J139" s="989"/>
      <c r="K139" s="990"/>
      <c r="L139" s="990"/>
      <c r="M139" s="990"/>
      <c r="N139" s="990"/>
      <c r="O139" s="991"/>
    </row>
    <row r="140" spans="1:15" ht="12.75" x14ac:dyDescent="0.2">
      <c r="A140" s="125"/>
      <c r="B140" s="210"/>
      <c r="C140" s="126"/>
      <c r="D140" s="126"/>
      <c r="E140" s="10"/>
      <c r="F140" s="10"/>
      <c r="G140" s="133"/>
      <c r="H140" s="53"/>
      <c r="I140" s="419">
        <f>O109</f>
        <v>2024</v>
      </c>
      <c r="J140" s="983"/>
      <c r="K140" s="984"/>
      <c r="L140" s="984"/>
      <c r="M140" s="984"/>
      <c r="N140" s="984"/>
      <c r="O140" s="985"/>
    </row>
    <row r="141" spans="1:15" ht="12.75" x14ac:dyDescent="0.2">
      <c r="A141" s="137" t="str">
        <f>A102</f>
        <v>SHPENZIME TË PRITSHME</v>
      </c>
      <c r="B141" s="34">
        <f>B111</f>
        <v>0</v>
      </c>
      <c r="C141" s="34">
        <f t="shared" ref="C141:D141" si="51">C111</f>
        <v>0</v>
      </c>
      <c r="D141" s="34">
        <f t="shared" si="51"/>
        <v>0</v>
      </c>
      <c r="E141" s="129">
        <f>E126+E139</f>
        <v>0</v>
      </c>
      <c r="F141" s="129">
        <f>F126+F139</f>
        <v>0</v>
      </c>
      <c r="G141" s="129">
        <f t="shared" ref="G141" si="52">G126+G139</f>
        <v>0</v>
      </c>
      <c r="H141" s="53"/>
      <c r="I141" s="420"/>
      <c r="J141" s="989"/>
      <c r="K141" s="990"/>
      <c r="L141" s="990"/>
      <c r="M141" s="990"/>
      <c r="N141" s="990"/>
      <c r="O141" s="991"/>
    </row>
    <row r="144" spans="1:15" ht="17.25" customHeight="1" x14ac:dyDescent="0.2">
      <c r="A144" s="213" t="str">
        <f t="shared" ref="A144:O144" si="53">A66</f>
        <v>Nënfunksioni 24</v>
      </c>
      <c r="B144" s="937" t="str">
        <f t="shared" si="53"/>
        <v>102 Të moshuarit</v>
      </c>
      <c r="C144" s="937">
        <f t="shared" si="53"/>
        <v>0</v>
      </c>
      <c r="D144" s="937">
        <f t="shared" si="53"/>
        <v>0</v>
      </c>
      <c r="E144" s="937">
        <f t="shared" si="53"/>
        <v>0</v>
      </c>
      <c r="F144" s="937">
        <f t="shared" si="53"/>
        <v>0</v>
      </c>
      <c r="G144" s="937">
        <f t="shared" si="53"/>
        <v>0</v>
      </c>
      <c r="H144" s="937">
        <f t="shared" si="53"/>
        <v>0</v>
      </c>
      <c r="I144" s="937">
        <f t="shared" si="53"/>
        <v>0</v>
      </c>
      <c r="J144" s="937">
        <f t="shared" si="53"/>
        <v>0</v>
      </c>
      <c r="K144" s="937">
        <f t="shared" si="53"/>
        <v>0</v>
      </c>
      <c r="L144" s="937">
        <f t="shared" si="53"/>
        <v>0</v>
      </c>
      <c r="M144" s="937">
        <f t="shared" si="53"/>
        <v>0</v>
      </c>
      <c r="N144" s="937">
        <f t="shared" si="53"/>
        <v>0</v>
      </c>
      <c r="O144" s="937">
        <f t="shared" si="53"/>
        <v>0</v>
      </c>
    </row>
    <row r="145" spans="1:15" ht="17.25" customHeight="1" x14ac:dyDescent="0.2">
      <c r="A145" s="276" t="str">
        <f>A8</f>
        <v>Programi 25c</v>
      </c>
      <c r="B145" s="937">
        <f>C8</f>
        <v>0</v>
      </c>
      <c r="C145" s="937" t="e">
        <f>#REF!</f>
        <v>#REF!</v>
      </c>
      <c r="D145" s="937" t="e">
        <f>#REF!</f>
        <v>#REF!</v>
      </c>
      <c r="E145" s="937" t="e">
        <f>#REF!</f>
        <v>#REF!</v>
      </c>
      <c r="F145" s="937" t="e">
        <f>#REF!</f>
        <v>#REF!</v>
      </c>
      <c r="G145" s="937" t="e">
        <f>#REF!</f>
        <v>#REF!</v>
      </c>
      <c r="H145" s="937" t="e">
        <f>#REF!</f>
        <v>#REF!</v>
      </c>
      <c r="I145" s="937" t="e">
        <f>#REF!</f>
        <v>#REF!</v>
      </c>
      <c r="J145" s="937" t="e">
        <f>#REF!</f>
        <v>#REF!</v>
      </c>
      <c r="K145" s="937" t="e">
        <f>#REF!</f>
        <v>#REF!</v>
      </c>
      <c r="L145" s="937" t="e">
        <f>#REF!</f>
        <v>#REF!</v>
      </c>
      <c r="M145" s="937" t="e">
        <f>#REF!</f>
        <v>#REF!</v>
      </c>
      <c r="N145" s="937" t="e">
        <f>#REF!</f>
        <v>#REF!</v>
      </c>
      <c r="O145" s="937" t="e">
        <f>#REF!</f>
        <v>#REF!</v>
      </c>
    </row>
    <row r="146" spans="1:15" ht="17.25" customHeight="1" x14ac:dyDescent="0.2">
      <c r="A146" s="646">
        <f>'(B3) Struktura Funksionale'!B130</f>
        <v>0</v>
      </c>
      <c r="B146" s="568"/>
      <c r="C146" s="568"/>
      <c r="D146" s="568"/>
      <c r="E146" s="568"/>
      <c r="F146" s="568"/>
      <c r="G146" s="568"/>
      <c r="H146" s="568"/>
      <c r="I146" s="568"/>
      <c r="J146" s="568"/>
      <c r="K146" s="568"/>
      <c r="L146" s="568"/>
      <c r="M146" s="568"/>
      <c r="N146" s="568"/>
      <c r="O146" s="569"/>
    </row>
    <row r="147" spans="1:15" ht="22.5" customHeight="1" x14ac:dyDescent="0.2">
      <c r="A147" s="964" t="str">
        <f t="shared" ref="A147:G147" si="54">A69</f>
        <v>SHPENZIME TË PRITSHME</v>
      </c>
      <c r="B147" s="965">
        <f t="shared" si="54"/>
        <v>0</v>
      </c>
      <c r="C147" s="965">
        <f t="shared" si="54"/>
        <v>0</v>
      </c>
      <c r="D147" s="965">
        <f t="shared" si="54"/>
        <v>0</v>
      </c>
      <c r="E147" s="965">
        <f t="shared" si="54"/>
        <v>0</v>
      </c>
      <c r="F147" s="965">
        <f t="shared" si="54"/>
        <v>0</v>
      </c>
      <c r="G147" s="966">
        <f t="shared" si="54"/>
        <v>0</v>
      </c>
      <c r="H147" s="131"/>
      <c r="I147" s="967" t="str">
        <f t="shared" ref="I147:O147" si="55">I69</f>
        <v xml:space="preserve">TË ARDHURAT E PRITSHME </v>
      </c>
      <c r="J147" s="965">
        <f t="shared" si="55"/>
        <v>0</v>
      </c>
      <c r="K147" s="965">
        <f t="shared" si="55"/>
        <v>0</v>
      </c>
      <c r="L147" s="965">
        <f t="shared" si="55"/>
        <v>0</v>
      </c>
      <c r="M147" s="965">
        <f t="shared" si="55"/>
        <v>0</v>
      </c>
      <c r="N147" s="965">
        <f t="shared" si="55"/>
        <v>0</v>
      </c>
      <c r="O147" s="966">
        <f t="shared" si="55"/>
        <v>0</v>
      </c>
    </row>
    <row r="148" spans="1:15" ht="20.25" customHeight="1" x14ac:dyDescent="0.2">
      <c r="A148" s="211"/>
      <c r="B148" s="417">
        <f t="shared" ref="B148:G148" si="56">B70</f>
        <v>2019</v>
      </c>
      <c r="C148" s="417">
        <f t="shared" si="56"/>
        <v>2020</v>
      </c>
      <c r="D148" s="417">
        <f t="shared" si="56"/>
        <v>2021</v>
      </c>
      <c r="E148" s="251">
        <f t="shared" si="56"/>
        <v>2022</v>
      </c>
      <c r="F148" s="251">
        <f t="shared" si="56"/>
        <v>2023</v>
      </c>
      <c r="G148" s="251">
        <f t="shared" si="56"/>
        <v>2024</v>
      </c>
      <c r="H148" s="212"/>
      <c r="I148" s="307"/>
      <c r="J148" s="249">
        <f t="shared" ref="J148:O148" si="57">J70</f>
        <v>2019</v>
      </c>
      <c r="K148" s="249">
        <f t="shared" si="57"/>
        <v>2020</v>
      </c>
      <c r="L148" s="249">
        <f t="shared" si="57"/>
        <v>2021</v>
      </c>
      <c r="M148" s="250">
        <f t="shared" si="57"/>
        <v>2022</v>
      </c>
      <c r="N148" s="250">
        <f t="shared" si="57"/>
        <v>2023</v>
      </c>
      <c r="O148" s="250">
        <f t="shared" si="57"/>
        <v>2024</v>
      </c>
    </row>
    <row r="149" spans="1:15" ht="12.75" x14ac:dyDescent="0.2">
      <c r="A149" s="423"/>
      <c r="B149" s="427"/>
      <c r="C149" s="428"/>
      <c r="D149" s="426"/>
      <c r="E149" s="349"/>
      <c r="F149" s="349"/>
      <c r="G149" s="350"/>
      <c r="H149" s="131"/>
      <c r="I149" s="423"/>
      <c r="J149" s="349"/>
      <c r="K149" s="349"/>
      <c r="L149" s="349"/>
      <c r="M149" s="349"/>
      <c r="N149" s="349"/>
      <c r="O149" s="350"/>
    </row>
    <row r="150" spans="1:15" ht="12.75" x14ac:dyDescent="0.2">
      <c r="A150" s="137" t="str">
        <f>A72</f>
        <v>SHPENZIME TË PRITSHME</v>
      </c>
      <c r="B150" s="34">
        <f>VLOOKUP(A145,'(C1) Shpenzimet vitet e kaluara'!A$9:O$177,5,FALSE)</f>
        <v>0</v>
      </c>
      <c r="C150" s="34">
        <f>VLOOKUP(A145,'(C1) Shpenzimet vitet e kaluara'!A$9:O$177,9,FALSE)</f>
        <v>0</v>
      </c>
      <c r="D150" s="34">
        <f>VLOOKUP(A145,'(C1) Shpenzimet vitet e kaluara'!A$9:O$177,13,FALSE)</f>
        <v>0</v>
      </c>
      <c r="E150" s="37"/>
      <c r="F150" s="37"/>
      <c r="G150" s="37"/>
      <c r="I150" s="938" t="str">
        <f t="shared" ref="I150:O150" si="58">I72</f>
        <v>VLERËSIM I ARDHURAVE NGA TARIFAT</v>
      </c>
      <c r="J150" s="939">
        <f t="shared" si="58"/>
        <v>0</v>
      </c>
      <c r="K150" s="939">
        <f t="shared" si="58"/>
        <v>0</v>
      </c>
      <c r="L150" s="939">
        <f t="shared" si="58"/>
        <v>0</v>
      </c>
      <c r="M150" s="939">
        <f t="shared" si="58"/>
        <v>0</v>
      </c>
      <c r="N150" s="939">
        <f t="shared" si="58"/>
        <v>0</v>
      </c>
      <c r="O150" s="940">
        <f t="shared" si="58"/>
        <v>0</v>
      </c>
    </row>
    <row r="151" spans="1:15" ht="12.75" x14ac:dyDescent="0.2">
      <c r="A151" s="125"/>
      <c r="B151" s="210"/>
      <c r="C151" s="126"/>
      <c r="D151" s="126"/>
      <c r="E151" s="10"/>
      <c r="F151" s="10"/>
      <c r="G151" s="133"/>
      <c r="I151" s="137" t="str">
        <f>I73</f>
        <v>VLERËSIM I ARDHURAVE NGA TARIFAT</v>
      </c>
      <c r="J151" s="35">
        <f>VLOOKUP($A145,'(C1) Shpenzimet vitet e kaluara'!$A$9:$O$177,6,FALSE)</f>
        <v>0</v>
      </c>
      <c r="K151" s="35">
        <f>VLOOKUP($A145,'(C1) Shpenzimet vitet e kaluara'!$A$9:$O$177,10,FALSE)</f>
        <v>0</v>
      </c>
      <c r="L151" s="35">
        <f>VLOOKUP($A145,'(C1) Shpenzimet vitet e kaluara'!$A$9:$O$177,14,FALSE)</f>
        <v>0</v>
      </c>
      <c r="M151" s="37"/>
      <c r="N151" s="37"/>
      <c r="O151" s="37"/>
    </row>
    <row r="152" spans="1:15" ht="12.75" x14ac:dyDescent="0.2">
      <c r="A152" s="944" t="str">
        <f t="shared" ref="A152:G153" si="59">A74</f>
        <v>SHPENZIME TË PRITSHME</v>
      </c>
      <c r="B152" s="945">
        <f t="shared" si="59"/>
        <v>0</v>
      </c>
      <c r="C152" s="945">
        <f t="shared" si="59"/>
        <v>0</v>
      </c>
      <c r="D152" s="945">
        <f t="shared" si="59"/>
        <v>0</v>
      </c>
      <c r="E152" s="945">
        <f t="shared" si="59"/>
        <v>0</v>
      </c>
      <c r="F152" s="945">
        <f t="shared" si="59"/>
        <v>0</v>
      </c>
      <c r="G152" s="946">
        <f t="shared" si="59"/>
        <v>0</v>
      </c>
      <c r="H152" s="10"/>
    </row>
    <row r="153" spans="1:15" ht="12.75" x14ac:dyDescent="0.2">
      <c r="A153" s="938" t="str">
        <f t="shared" si="59"/>
        <v>KOSTO DIREKTE PËR PROJEKTET DHE SHPENZIMET KAPITALE</v>
      </c>
      <c r="B153" s="939">
        <f t="shared" si="59"/>
        <v>0</v>
      </c>
      <c r="C153" s="939">
        <f t="shared" si="59"/>
        <v>0</v>
      </c>
      <c r="D153" s="939">
        <f t="shared" si="59"/>
        <v>0</v>
      </c>
      <c r="E153" s="939">
        <f t="shared" si="59"/>
        <v>0</v>
      </c>
      <c r="F153" s="939">
        <f t="shared" si="59"/>
        <v>0</v>
      </c>
      <c r="G153" s="940">
        <f t="shared" si="59"/>
        <v>0</v>
      </c>
      <c r="H153" s="31"/>
      <c r="I153" s="938" t="str">
        <f t="shared" ref="I153:I158" si="60">I75</f>
        <v>VLERËSIMI I TË ARDHURAVE ME DESTINACION</v>
      </c>
      <c r="J153" s="939"/>
      <c r="K153" s="939"/>
      <c r="L153" s="939"/>
      <c r="M153" s="939"/>
      <c r="N153" s="939"/>
      <c r="O153" s="940"/>
    </row>
    <row r="154" spans="1:15" ht="12.75" x14ac:dyDescent="0.2">
      <c r="A154" s="124" t="str">
        <f t="shared" ref="A154:D176" si="61">A76</f>
        <v>Pagat</v>
      </c>
      <c r="B154" s="941">
        <f t="shared" si="61"/>
        <v>600</v>
      </c>
      <c r="C154" s="942">
        <f t="shared" si="61"/>
        <v>0</v>
      </c>
      <c r="D154" s="943">
        <f t="shared" si="61"/>
        <v>0</v>
      </c>
      <c r="E154" s="129"/>
      <c r="F154" s="129"/>
      <c r="G154" s="129"/>
      <c r="H154" s="31"/>
      <c r="I154" s="390" t="str">
        <f t="shared" si="60"/>
        <v>Transferta e kushtëzuar</v>
      </c>
      <c r="J154" s="387"/>
      <c r="K154" s="389"/>
      <c r="L154" s="388"/>
      <c r="M154" s="128"/>
      <c r="N154" s="128"/>
      <c r="O154" s="132"/>
    </row>
    <row r="155" spans="1:15" ht="12.75" x14ac:dyDescent="0.2">
      <c r="A155" s="124" t="str">
        <f t="shared" si="61"/>
        <v>Sigurimet Shoqërore</v>
      </c>
      <c r="B155" s="941">
        <f t="shared" si="61"/>
        <v>601</v>
      </c>
      <c r="C155" s="942">
        <f t="shared" si="61"/>
        <v>0</v>
      </c>
      <c r="D155" s="943">
        <f t="shared" si="61"/>
        <v>0</v>
      </c>
      <c r="E155" s="129"/>
      <c r="F155" s="129"/>
      <c r="G155" s="129"/>
      <c r="H155" s="31"/>
      <c r="I155" s="390" t="str">
        <f t="shared" si="60"/>
        <v>Trasferta Specifike</v>
      </c>
      <c r="J155" s="387"/>
      <c r="K155" s="389"/>
      <c r="L155" s="388"/>
      <c r="M155" s="128"/>
      <c r="N155" s="128"/>
      <c r="O155" s="132"/>
    </row>
    <row r="156" spans="1:15" ht="12.75" x14ac:dyDescent="0.2">
      <c r="A156" s="124" t="str">
        <f t="shared" si="61"/>
        <v>Mallra dhe shërbime</v>
      </c>
      <c r="B156" s="941">
        <f t="shared" si="61"/>
        <v>602</v>
      </c>
      <c r="C156" s="942">
        <f t="shared" si="61"/>
        <v>0</v>
      </c>
      <c r="D156" s="943">
        <f t="shared" si="61"/>
        <v>0</v>
      </c>
      <c r="E156" s="129"/>
      <c r="F156" s="129"/>
      <c r="G156" s="129"/>
      <c r="H156" s="53"/>
      <c r="I156" s="390" t="str">
        <f t="shared" si="60"/>
        <v>Trashëgimi me destinacion</v>
      </c>
      <c r="J156" s="387"/>
      <c r="K156" s="389"/>
      <c r="L156" s="388"/>
      <c r="M156" s="302">
        <f>VLOOKUP($A145,'(C4) Trashëgimi me destinacion'!$A$8:$F$168,4,FALSE)</f>
        <v>0</v>
      </c>
      <c r="N156" s="548">
        <f>VLOOKUP($A145,'(C4) Trashëgimi me destinacion'!$A$8:$F$168,5,FALSE)</f>
        <v>0</v>
      </c>
      <c r="O156" s="548">
        <f>VLOOKUP($A145,'(C4) Trashëgimi me destinacion'!$A$8:$F$168,6,FALSE)</f>
        <v>0</v>
      </c>
    </row>
    <row r="157" spans="1:15" ht="12.75" x14ac:dyDescent="0.2">
      <c r="A157" s="124" t="str">
        <f t="shared" si="61"/>
        <v>Subvencione</v>
      </c>
      <c r="B157" s="941">
        <f t="shared" si="61"/>
        <v>603</v>
      </c>
      <c r="C157" s="942">
        <f t="shared" si="61"/>
        <v>0</v>
      </c>
      <c r="D157" s="943">
        <f t="shared" si="61"/>
        <v>0</v>
      </c>
      <c r="E157" s="129"/>
      <c r="F157" s="129"/>
      <c r="G157" s="129"/>
      <c r="H157" s="8"/>
      <c r="I157" s="390" t="str">
        <f t="shared" si="60"/>
        <v>Burime të tjera (përfshirë gjobat)</v>
      </c>
      <c r="J157" s="387"/>
      <c r="K157" s="389"/>
      <c r="L157" s="388"/>
      <c r="M157" s="128"/>
      <c r="N157" s="128"/>
      <c r="O157" s="132"/>
    </row>
    <row r="158" spans="1:15" ht="12.75" x14ac:dyDescent="0.2">
      <c r="A158" s="124" t="str">
        <f t="shared" si="61"/>
        <v>Të tjera transferta korrente të brendshme</v>
      </c>
      <c r="B158" s="941">
        <f t="shared" si="61"/>
        <v>604</v>
      </c>
      <c r="C158" s="942">
        <f t="shared" si="61"/>
        <v>0</v>
      </c>
      <c r="D158" s="943">
        <f t="shared" si="61"/>
        <v>0</v>
      </c>
      <c r="E158" s="129"/>
      <c r="F158" s="129"/>
      <c r="G158" s="129"/>
      <c r="H158" s="53"/>
      <c r="I158" s="390" t="str">
        <f t="shared" si="60"/>
        <v>VLERËSIMI I TË ARDHURAVE ME DESTINACION</v>
      </c>
      <c r="J158" s="35">
        <f>VLOOKUP($A145,'(C1) Shpenzimet vitet e kaluara'!$A$9:$O$177,7,FALSE)</f>
        <v>0</v>
      </c>
      <c r="K158" s="35">
        <f>VLOOKUP($A145,'(C1) Shpenzimet vitet e kaluara'!$A$9:$O$177,11,FALSE)</f>
        <v>0</v>
      </c>
      <c r="L158" s="35">
        <f>VLOOKUP($A145,'(C1) Shpenzimet vitet e kaluara'!$A$9:$O$177,15,FALSE)</f>
        <v>0</v>
      </c>
      <c r="M158" s="129">
        <f>SUM(M154:M157)</f>
        <v>0</v>
      </c>
      <c r="N158" s="129">
        <f t="shared" ref="N158:O158" si="62">SUM(N154:N157)</f>
        <v>0</v>
      </c>
      <c r="O158" s="129">
        <f t="shared" si="62"/>
        <v>0</v>
      </c>
    </row>
    <row r="159" spans="1:15" ht="12.75" x14ac:dyDescent="0.2">
      <c r="A159" s="124" t="str">
        <f t="shared" si="61"/>
        <v>Transferta korrente të huaja</v>
      </c>
      <c r="B159" s="941">
        <f t="shared" si="61"/>
        <v>605</v>
      </c>
      <c r="C159" s="942">
        <f t="shared" si="61"/>
        <v>0</v>
      </c>
      <c r="D159" s="943">
        <f t="shared" si="61"/>
        <v>0</v>
      </c>
      <c r="E159" s="129"/>
      <c r="F159" s="129"/>
      <c r="G159" s="129"/>
      <c r="H159" s="53"/>
    </row>
    <row r="160" spans="1:15" ht="12.75" x14ac:dyDescent="0.2">
      <c r="A160" s="124" t="str">
        <f t="shared" si="61"/>
        <v>Transferta për Buxhetet Familiare dhe Individët</v>
      </c>
      <c r="B160" s="941">
        <f t="shared" si="61"/>
        <v>606</v>
      </c>
      <c r="C160" s="942">
        <f t="shared" si="61"/>
        <v>0</v>
      </c>
      <c r="D160" s="943">
        <f t="shared" si="61"/>
        <v>0</v>
      </c>
      <c r="E160" s="129"/>
      <c r="F160" s="129"/>
      <c r="G160" s="129"/>
      <c r="H160" s="53"/>
      <c r="I160" s="137" t="str">
        <f>I82</f>
        <v xml:space="preserve">TË ARDHURAT E PRITSHME </v>
      </c>
      <c r="J160" s="34">
        <f>J151+J158</f>
        <v>0</v>
      </c>
      <c r="K160" s="34">
        <f>K151+K158</f>
        <v>0</v>
      </c>
      <c r="L160" s="34">
        <f>L151+L158</f>
        <v>0</v>
      </c>
      <c r="M160" s="129">
        <f>M158+M151</f>
        <v>0</v>
      </c>
      <c r="N160" s="129">
        <f>N158+N151</f>
        <v>0</v>
      </c>
      <c r="O160" s="129">
        <f>O158+O151</f>
        <v>0</v>
      </c>
    </row>
    <row r="161" spans="1:15" ht="12.75" x14ac:dyDescent="0.2">
      <c r="A161" s="124" t="str">
        <f t="shared" si="61"/>
        <v>Shpenzimet kapitale</v>
      </c>
      <c r="B161" s="941" t="str">
        <f t="shared" si="61"/>
        <v>230 / 231</v>
      </c>
      <c r="C161" s="942">
        <f t="shared" si="61"/>
        <v>0</v>
      </c>
      <c r="D161" s="943">
        <f t="shared" si="61"/>
        <v>0</v>
      </c>
      <c r="E161" s="37"/>
      <c r="F161" s="37"/>
      <c r="G161" s="37"/>
      <c r="H161" s="53"/>
    </row>
    <row r="162" spans="1:15" ht="12.75" x14ac:dyDescent="0.2">
      <c r="A162" s="124" t="str">
        <f t="shared" si="61"/>
        <v>Rezerva</v>
      </c>
      <c r="B162" s="941">
        <f t="shared" si="61"/>
        <v>609</v>
      </c>
      <c r="C162" s="942">
        <f t="shared" si="61"/>
        <v>0</v>
      </c>
      <c r="D162" s="943">
        <f t="shared" si="61"/>
        <v>0</v>
      </c>
      <c r="E162" s="129"/>
      <c r="F162" s="129"/>
      <c r="G162" s="129"/>
      <c r="H162" s="53"/>
    </row>
    <row r="163" spans="1:15" ht="12.75" x14ac:dyDescent="0.2">
      <c r="A163" s="124" t="str">
        <f t="shared" si="61"/>
        <v>Interesa per kredi direkte ose bono</v>
      </c>
      <c r="B163" s="941">
        <f t="shared" si="61"/>
        <v>650</v>
      </c>
      <c r="C163" s="942">
        <f t="shared" si="61"/>
        <v>0</v>
      </c>
      <c r="D163" s="943">
        <f t="shared" si="61"/>
        <v>0</v>
      </c>
      <c r="E163" s="129"/>
      <c r="F163" s="129"/>
      <c r="G163" s="129"/>
      <c r="H163" s="53"/>
    </row>
    <row r="164" spans="1:15" ht="12.75" x14ac:dyDescent="0.2">
      <c r="A164" s="124" t="str">
        <f t="shared" si="61"/>
        <v>Të tjera</v>
      </c>
      <c r="B164" s="941" t="str">
        <f t="shared" si="61"/>
        <v>69 / ?</v>
      </c>
      <c r="C164" s="942">
        <f t="shared" si="61"/>
        <v>0</v>
      </c>
      <c r="D164" s="943">
        <f t="shared" si="61"/>
        <v>0</v>
      </c>
      <c r="E164" s="129"/>
      <c r="F164" s="129"/>
      <c r="G164" s="129"/>
      <c r="H164" s="53"/>
      <c r="I164" s="947" t="str">
        <f t="shared" ref="I164:O165" si="63">I86</f>
        <v>SHUMA E KËRKUAR NETO</v>
      </c>
      <c r="J164" s="948">
        <f t="shared" si="63"/>
        <v>0</v>
      </c>
      <c r="K164" s="948">
        <f t="shared" si="63"/>
        <v>0</v>
      </c>
      <c r="L164" s="948">
        <f t="shared" si="63"/>
        <v>0</v>
      </c>
      <c r="M164" s="948">
        <f t="shared" si="63"/>
        <v>0</v>
      </c>
      <c r="N164" s="948">
        <f t="shared" si="63"/>
        <v>0</v>
      </c>
      <c r="O164" s="949">
        <f t="shared" si="63"/>
        <v>0</v>
      </c>
    </row>
    <row r="165" spans="1:15" ht="12.75" customHeight="1" x14ac:dyDescent="0.2">
      <c r="A165" s="306" t="str">
        <f t="shared" si="61"/>
        <v>KOSTO DIREKTE PËR PROJEKTET DHE SHPENZIMET KAPITALE</v>
      </c>
      <c r="B165" s="941">
        <f t="shared" si="61"/>
        <v>0</v>
      </c>
      <c r="C165" s="942">
        <f t="shared" si="61"/>
        <v>0</v>
      </c>
      <c r="D165" s="943">
        <f t="shared" si="61"/>
        <v>0</v>
      </c>
      <c r="E165" s="129">
        <f>SUM(E154:E164)</f>
        <v>0</v>
      </c>
      <c r="F165" s="129">
        <f t="shared" ref="F165:G165" si="64">SUM(F154:F164)</f>
        <v>0</v>
      </c>
      <c r="G165" s="129">
        <f t="shared" si="64"/>
        <v>0</v>
      </c>
      <c r="H165" s="53"/>
      <c r="I165" s="950">
        <f t="shared" si="63"/>
        <v>0</v>
      </c>
      <c r="J165" s="951">
        <f t="shared" si="63"/>
        <v>0</v>
      </c>
      <c r="K165" s="951">
        <f t="shared" si="63"/>
        <v>0</v>
      </c>
      <c r="L165" s="951">
        <f t="shared" si="63"/>
        <v>0</v>
      </c>
      <c r="M165" s="951">
        <f t="shared" si="63"/>
        <v>0</v>
      </c>
      <c r="N165" s="951">
        <f t="shared" si="63"/>
        <v>0</v>
      </c>
      <c r="O165" s="952">
        <f t="shared" si="63"/>
        <v>0</v>
      </c>
    </row>
    <row r="166" spans="1:15" ht="12.75" x14ac:dyDescent="0.2">
      <c r="A166" s="938" t="str">
        <f t="shared" si="61"/>
        <v>SHPENZIME KORRENTE</v>
      </c>
      <c r="B166" s="939">
        <f t="shared" si="61"/>
        <v>0</v>
      </c>
      <c r="C166" s="939">
        <f t="shared" si="61"/>
        <v>0</v>
      </c>
      <c r="D166" s="939">
        <f t="shared" si="61"/>
        <v>0</v>
      </c>
      <c r="E166" s="939">
        <f>E88</f>
        <v>0</v>
      </c>
      <c r="F166" s="939">
        <f>F88</f>
        <v>0</v>
      </c>
      <c r="G166" s="940">
        <f>G88</f>
        <v>0</v>
      </c>
      <c r="H166" s="53"/>
      <c r="I166" s="17" t="str">
        <f>I88</f>
        <v>SHUMA E KËRKUAR NETO</v>
      </c>
      <c r="J166" s="18">
        <f t="shared" ref="J166:O166" si="65">B150-J160</f>
        <v>0</v>
      </c>
      <c r="K166" s="18">
        <f t="shared" si="65"/>
        <v>0</v>
      </c>
      <c r="L166" s="18">
        <f t="shared" si="65"/>
        <v>0</v>
      </c>
      <c r="M166" s="18">
        <f t="shared" si="65"/>
        <v>0</v>
      </c>
      <c r="N166" s="18">
        <f t="shared" si="65"/>
        <v>0</v>
      </c>
      <c r="O166" s="18">
        <f t="shared" si="65"/>
        <v>0</v>
      </c>
    </row>
    <row r="167" spans="1:15" ht="12.75" x14ac:dyDescent="0.2">
      <c r="A167" s="124" t="str">
        <f t="shared" si="61"/>
        <v>Pagat</v>
      </c>
      <c r="B167" s="941">
        <f t="shared" si="61"/>
        <v>600</v>
      </c>
      <c r="C167" s="942">
        <f t="shared" si="61"/>
        <v>0</v>
      </c>
      <c r="D167" s="943">
        <f t="shared" si="61"/>
        <v>0</v>
      </c>
      <c r="E167" s="37"/>
      <c r="F167" s="37"/>
      <c r="G167" s="37"/>
      <c r="H167" s="53"/>
      <c r="I167" s="53"/>
      <c r="J167" s="53"/>
      <c r="K167" s="53"/>
      <c r="L167" s="14"/>
      <c r="M167" s="54"/>
    </row>
    <row r="168" spans="1:15" ht="12.75" x14ac:dyDescent="0.2">
      <c r="A168" s="124" t="str">
        <f t="shared" si="61"/>
        <v>Sigurimet Shoqërore</v>
      </c>
      <c r="B168" s="941">
        <f t="shared" si="61"/>
        <v>601</v>
      </c>
      <c r="C168" s="942">
        <f t="shared" si="61"/>
        <v>0</v>
      </c>
      <c r="D168" s="943">
        <f t="shared" si="61"/>
        <v>0</v>
      </c>
      <c r="E168" s="37"/>
      <c r="F168" s="37"/>
      <c r="G168" s="37"/>
      <c r="H168" s="53"/>
    </row>
    <row r="169" spans="1:15" ht="12.75" x14ac:dyDescent="0.2">
      <c r="A169" s="124" t="str">
        <f t="shared" si="61"/>
        <v>Mallra dhe shërbime</v>
      </c>
      <c r="B169" s="941">
        <f t="shared" si="61"/>
        <v>602</v>
      </c>
      <c r="C169" s="942">
        <f t="shared" si="61"/>
        <v>0</v>
      </c>
      <c r="D169" s="943">
        <f t="shared" si="61"/>
        <v>0</v>
      </c>
      <c r="E169" s="37"/>
      <c r="F169" s="37"/>
      <c r="G169" s="37"/>
      <c r="H169" s="53"/>
      <c r="I169" s="252" t="str">
        <f>I130</f>
        <v>Angazhimet</v>
      </c>
      <c r="J169" s="1002" t="str">
        <f>J130</f>
        <v>Vlera Totale për Aktivitet</v>
      </c>
      <c r="K169" s="1003"/>
      <c r="L169" s="1004"/>
      <c r="M169" s="129">
        <f>VLOOKUP($A145,'(C5) Angazhimet'!$A$8:$F$168,4,FALSE)</f>
        <v>0</v>
      </c>
      <c r="N169" s="129">
        <f>VLOOKUP($A145,'(C5) Angazhimet'!$A$8:$F$168,5,FALSE)</f>
        <v>0</v>
      </c>
      <c r="O169" s="129">
        <f>VLOOKUP($A145,'(C5) Angazhimet'!$A$8:$F$168,6,FALSE)</f>
        <v>0</v>
      </c>
    </row>
    <row r="170" spans="1:15" ht="12.75" x14ac:dyDescent="0.2">
      <c r="A170" s="124" t="str">
        <f t="shared" si="61"/>
        <v>Subvencione</v>
      </c>
      <c r="B170" s="941">
        <f t="shared" si="61"/>
        <v>603</v>
      </c>
      <c r="C170" s="942">
        <f t="shared" si="61"/>
        <v>0</v>
      </c>
      <c r="D170" s="943">
        <f t="shared" si="61"/>
        <v>0</v>
      </c>
      <c r="E170" s="37"/>
      <c r="F170" s="37"/>
      <c r="G170" s="37"/>
      <c r="H170" s="53"/>
      <c r="I170" s="318" t="str">
        <f>I131</f>
        <v>Qëllime</v>
      </c>
      <c r="J170" s="1002" t="str">
        <f>J131</f>
        <v>Shpenzimet kapitale</v>
      </c>
      <c r="K170" s="1003"/>
      <c r="L170" s="1004"/>
      <c r="M170" s="128"/>
      <c r="N170" s="128"/>
      <c r="O170" s="132"/>
    </row>
    <row r="171" spans="1:15" ht="12.75" x14ac:dyDescent="0.2">
      <c r="A171" s="124" t="str">
        <f t="shared" si="61"/>
        <v>Të tjera transferta korrente të brendshme</v>
      </c>
      <c r="B171" s="941">
        <f t="shared" si="61"/>
        <v>604</v>
      </c>
      <c r="C171" s="942">
        <f t="shared" si="61"/>
        <v>0</v>
      </c>
      <c r="D171" s="943">
        <f t="shared" si="61"/>
        <v>0</v>
      </c>
      <c r="E171" s="37"/>
      <c r="F171" s="37"/>
      <c r="G171" s="37"/>
      <c r="H171" s="53"/>
      <c r="I171" s="315"/>
      <c r="J171" s="1002" t="str">
        <f>J132</f>
        <v>Mallra dhe shërbime</v>
      </c>
      <c r="K171" s="1003"/>
      <c r="L171" s="1004"/>
      <c r="M171" s="128"/>
      <c r="N171" s="128"/>
      <c r="O171" s="132"/>
    </row>
    <row r="172" spans="1:15" ht="12.75" x14ac:dyDescent="0.2">
      <c r="A172" s="124" t="str">
        <f t="shared" si="61"/>
        <v>Transferta korrente të huaja</v>
      </c>
      <c r="B172" s="941">
        <f t="shared" si="61"/>
        <v>605</v>
      </c>
      <c r="C172" s="942">
        <f t="shared" si="61"/>
        <v>0</v>
      </c>
      <c r="D172" s="943">
        <f t="shared" si="61"/>
        <v>0</v>
      </c>
      <c r="E172" s="37"/>
      <c r="F172" s="37"/>
      <c r="G172" s="37"/>
      <c r="H172" s="53"/>
      <c r="I172" s="315"/>
      <c r="J172" s="1002" t="str">
        <f>J133</f>
        <v>Qëllime të mëtejshme</v>
      </c>
      <c r="K172" s="1003"/>
      <c r="L172" s="1004"/>
      <c r="M172" s="128"/>
      <c r="N172" s="128"/>
      <c r="O172" s="132"/>
    </row>
    <row r="173" spans="1:15" ht="12.75" x14ac:dyDescent="0.2">
      <c r="A173" s="124" t="str">
        <f t="shared" si="61"/>
        <v>Transferta për Buxhetet Familiare dhe Individët</v>
      </c>
      <c r="B173" s="941">
        <f t="shared" si="61"/>
        <v>606</v>
      </c>
      <c r="C173" s="942">
        <f t="shared" si="61"/>
        <v>0</v>
      </c>
      <c r="D173" s="943">
        <f t="shared" si="61"/>
        <v>0</v>
      </c>
      <c r="E173" s="37"/>
      <c r="F173" s="37"/>
      <c r="G173" s="37"/>
      <c r="H173" s="53"/>
      <c r="I173" s="315"/>
      <c r="J173" s="998"/>
      <c r="K173" s="998"/>
      <c r="L173" s="998"/>
      <c r="M173" s="344" t="str">
        <f>IF(SUM(M170:M172)=M169,"OK","STOP")</f>
        <v>OK</v>
      </c>
      <c r="N173" s="344" t="str">
        <f>IF(SUM(N170:N172)=N169,"OK","STOP")</f>
        <v>OK</v>
      </c>
      <c r="O173" s="344" t="str">
        <f>IF(SUM(O170:O172)=O169,"OK","STOP")</f>
        <v>OK</v>
      </c>
    </row>
    <row r="174" spans="1:15" ht="12.75" x14ac:dyDescent="0.2">
      <c r="A174" s="648" t="str">
        <f t="shared" si="61"/>
        <v>Shpenzimet kapitale</v>
      </c>
      <c r="B174" s="968" t="str">
        <f t="shared" si="61"/>
        <v>230 / 231</v>
      </c>
      <c r="C174" s="969">
        <f t="shared" si="61"/>
        <v>0</v>
      </c>
      <c r="D174" s="970">
        <f t="shared" si="61"/>
        <v>0</v>
      </c>
      <c r="E174" s="129"/>
      <c r="F174" s="129"/>
      <c r="G174" s="129"/>
      <c r="H174" s="53"/>
      <c r="I174" s="421" t="str">
        <f>I96</f>
        <v>Shpjegimet teknike</v>
      </c>
      <c r="J174" s="10"/>
      <c r="K174" s="10"/>
      <c r="L174" s="10"/>
      <c r="M174" s="10"/>
      <c r="N174" s="10"/>
      <c r="O174" s="10"/>
    </row>
    <row r="175" spans="1:15" ht="12.75" x14ac:dyDescent="0.2">
      <c r="A175" s="124" t="str">
        <f t="shared" si="61"/>
        <v>Rezerva</v>
      </c>
      <c r="B175" s="941">
        <f t="shared" si="61"/>
        <v>609</v>
      </c>
      <c r="C175" s="942">
        <f t="shared" si="61"/>
        <v>0</v>
      </c>
      <c r="D175" s="943">
        <f t="shared" si="61"/>
        <v>0</v>
      </c>
      <c r="E175" s="37"/>
      <c r="F175" s="37"/>
      <c r="G175" s="37"/>
      <c r="H175" s="53"/>
      <c r="I175" s="419">
        <f>M148</f>
        <v>2022</v>
      </c>
      <c r="J175" s="983"/>
      <c r="K175" s="984"/>
      <c r="L175" s="984"/>
      <c r="M175" s="984"/>
      <c r="N175" s="984"/>
      <c r="O175" s="985"/>
    </row>
    <row r="176" spans="1:15" ht="12.75" x14ac:dyDescent="0.2">
      <c r="A176" s="124" t="str">
        <f t="shared" si="61"/>
        <v>Interesa per kredi direkte ose bono</v>
      </c>
      <c r="B176" s="971">
        <f t="shared" si="61"/>
        <v>650</v>
      </c>
      <c r="C176" s="972">
        <f t="shared" si="61"/>
        <v>0</v>
      </c>
      <c r="D176" s="973">
        <f t="shared" si="61"/>
        <v>0</v>
      </c>
      <c r="E176" s="37"/>
      <c r="F176" s="37"/>
      <c r="G176" s="37"/>
      <c r="H176" s="53"/>
      <c r="I176" s="420"/>
      <c r="J176" s="986"/>
      <c r="K176" s="987"/>
      <c r="L176" s="987"/>
      <c r="M176" s="987"/>
      <c r="N176" s="987"/>
      <c r="O176" s="988"/>
    </row>
    <row r="177" spans="1:15" ht="12.75" x14ac:dyDescent="0.2">
      <c r="A177" s="252" t="str">
        <f>A99</f>
        <v>Të tjera</v>
      </c>
      <c r="B177" s="941" t="str">
        <f>B99</f>
        <v>69 / ?</v>
      </c>
      <c r="C177" s="942">
        <f>C99</f>
        <v>0</v>
      </c>
      <c r="D177" s="439" t="str">
        <f>IF(OR(E177&lt;0,F177&lt;0,G177&lt;0),"STOP","OK!")</f>
        <v>OK!</v>
      </c>
      <c r="E177" s="130">
        <f>-E165+E150-(SUM(E167:E176))</f>
        <v>0</v>
      </c>
      <c r="F177" s="308">
        <f t="shared" ref="F177:G177" si="66">-F165+F150-(SUM(F167:F176))</f>
        <v>0</v>
      </c>
      <c r="G177" s="308">
        <f t="shared" si="66"/>
        <v>0</v>
      </c>
      <c r="H177" s="53"/>
      <c r="I177" s="419">
        <f>N148</f>
        <v>2023</v>
      </c>
      <c r="J177" s="983"/>
      <c r="K177" s="984"/>
      <c r="L177" s="984"/>
      <c r="M177" s="984"/>
      <c r="N177" s="984"/>
      <c r="O177" s="985"/>
    </row>
    <row r="178" spans="1:15" ht="12.75" x14ac:dyDescent="0.2">
      <c r="A178" s="124" t="str">
        <f>A100</f>
        <v>SHPENZIME KORRENTE</v>
      </c>
      <c r="B178" s="974"/>
      <c r="C178" s="975"/>
      <c r="D178" s="976"/>
      <c r="E178" s="129">
        <f>SUM(E167:E177)</f>
        <v>0</v>
      </c>
      <c r="F178" s="129">
        <f t="shared" ref="F178:G178" si="67">SUM(F167:F177)</f>
        <v>0</v>
      </c>
      <c r="G178" s="129">
        <f t="shared" si="67"/>
        <v>0</v>
      </c>
      <c r="H178" s="53"/>
      <c r="I178" s="420"/>
      <c r="J178" s="989"/>
      <c r="K178" s="990"/>
      <c r="L178" s="990"/>
      <c r="M178" s="990"/>
      <c r="N178" s="990"/>
      <c r="O178" s="991"/>
    </row>
    <row r="179" spans="1:15" ht="12.75" x14ac:dyDescent="0.2">
      <c r="A179" s="125"/>
      <c r="B179" s="210"/>
      <c r="C179" s="126"/>
      <c r="D179" s="126"/>
      <c r="E179" s="10"/>
      <c r="F179" s="10"/>
      <c r="G179" s="133"/>
      <c r="H179" s="53"/>
      <c r="I179" s="419">
        <f>O148</f>
        <v>2024</v>
      </c>
      <c r="J179" s="983"/>
      <c r="K179" s="984"/>
      <c r="L179" s="984"/>
      <c r="M179" s="984"/>
      <c r="N179" s="984"/>
      <c r="O179" s="985"/>
    </row>
    <row r="180" spans="1:15" ht="12.75" x14ac:dyDescent="0.2">
      <c r="A180" s="137" t="str">
        <f>A102</f>
        <v>SHPENZIME TË PRITSHME</v>
      </c>
      <c r="B180" s="34">
        <f>B150</f>
        <v>0</v>
      </c>
      <c r="C180" s="34">
        <f t="shared" ref="C180:D180" si="68">C150</f>
        <v>0</v>
      </c>
      <c r="D180" s="34">
        <f t="shared" si="68"/>
        <v>0</v>
      </c>
      <c r="E180" s="129">
        <f>E165+E178</f>
        <v>0</v>
      </c>
      <c r="F180" s="129">
        <f>F165+F178</f>
        <v>0</v>
      </c>
      <c r="G180" s="129">
        <f t="shared" ref="G180" si="69">G165+G178</f>
        <v>0</v>
      </c>
      <c r="H180" s="53"/>
      <c r="I180" s="420"/>
      <c r="J180" s="989"/>
      <c r="K180" s="990"/>
      <c r="L180" s="990"/>
      <c r="M180" s="990"/>
      <c r="N180" s="990"/>
      <c r="O180" s="991"/>
    </row>
    <row r="181" spans="1:15" ht="12.75" x14ac:dyDescent="0.2"/>
    <row r="182" spans="1:15" ht="12.75" x14ac:dyDescent="0.2"/>
    <row r="183" spans="1:15" ht="18.75" hidden="1" x14ac:dyDescent="0.2">
      <c r="A183" s="213"/>
      <c r="B183" s="937"/>
      <c r="C183" s="937"/>
      <c r="D183" s="937"/>
      <c r="E183" s="937"/>
      <c r="F183" s="937"/>
      <c r="G183" s="937"/>
      <c r="H183" s="937"/>
      <c r="I183" s="937"/>
      <c r="J183" s="937"/>
      <c r="K183" s="937"/>
      <c r="L183" s="937"/>
      <c r="M183" s="937"/>
      <c r="N183" s="937"/>
      <c r="O183" s="937"/>
    </row>
    <row r="184" spans="1:15" ht="18.75" hidden="1" x14ac:dyDescent="0.2">
      <c r="A184" s="276"/>
      <c r="B184" s="937"/>
      <c r="C184" s="937"/>
      <c r="D184" s="937"/>
      <c r="E184" s="937"/>
      <c r="F184" s="937"/>
      <c r="G184" s="937"/>
      <c r="H184" s="937"/>
      <c r="I184" s="937"/>
      <c r="J184" s="937"/>
      <c r="K184" s="937"/>
      <c r="L184" s="937"/>
      <c r="M184" s="937"/>
      <c r="N184" s="937"/>
      <c r="O184" s="937"/>
    </row>
    <row r="185" spans="1:15" ht="22.5" hidden="1" customHeight="1" x14ac:dyDescent="0.2">
      <c r="A185" s="933"/>
      <c r="B185" s="934"/>
      <c r="C185" s="934"/>
      <c r="D185" s="934"/>
      <c r="E185" s="934"/>
      <c r="F185" s="934"/>
      <c r="G185" s="954"/>
      <c r="H185" s="131"/>
      <c r="I185" s="955"/>
      <c r="J185" s="934"/>
      <c r="K185" s="934"/>
      <c r="L185" s="934"/>
      <c r="M185" s="934"/>
      <c r="N185" s="934"/>
      <c r="O185" s="954"/>
    </row>
    <row r="186" spans="1:15" ht="21.75" hidden="1" customHeight="1" x14ac:dyDescent="0.2">
      <c r="A186" s="211"/>
      <c r="B186" s="417"/>
      <c r="C186" s="417"/>
      <c r="D186" s="417"/>
      <c r="E186" s="251"/>
      <c r="F186" s="251"/>
      <c r="G186" s="251"/>
      <c r="H186" s="212"/>
      <c r="I186" s="414"/>
      <c r="J186" s="417"/>
      <c r="K186" s="417"/>
      <c r="L186" s="417"/>
      <c r="M186" s="251"/>
      <c r="N186" s="251"/>
      <c r="O186" s="251"/>
    </row>
    <row r="187" spans="1:15" ht="12.75" hidden="1" x14ac:dyDescent="0.2">
      <c r="A187" s="431"/>
      <c r="B187" s="424"/>
      <c r="C187" s="347"/>
      <c r="D187" s="348"/>
      <c r="E187" s="432"/>
      <c r="F187" s="432"/>
      <c r="G187" s="433"/>
      <c r="H187" s="131"/>
      <c r="I187" s="346"/>
      <c r="J187" s="962"/>
      <c r="K187" s="962"/>
      <c r="L187" s="429"/>
      <c r="M187" s="429"/>
      <c r="N187" s="429"/>
      <c r="O187" s="430"/>
    </row>
    <row r="188" spans="1:15" ht="12.75" hidden="1" x14ac:dyDescent="0.2">
      <c r="A188" s="137"/>
      <c r="B188" s="34"/>
      <c r="C188" s="34"/>
      <c r="D188" s="34"/>
      <c r="E188" s="37"/>
      <c r="F188" s="37"/>
      <c r="G188" s="37"/>
      <c r="H188" s="131"/>
      <c r="I188" s="938"/>
      <c r="J188" s="939"/>
      <c r="K188" s="939"/>
      <c r="L188" s="939"/>
      <c r="M188" s="939"/>
      <c r="N188" s="939"/>
      <c r="O188" s="940"/>
    </row>
    <row r="189" spans="1:15" ht="12.75" hidden="1" x14ac:dyDescent="0.2">
      <c r="A189" s="125"/>
      <c r="B189" s="210"/>
      <c r="C189" s="126"/>
      <c r="D189" s="126"/>
      <c r="E189" s="10"/>
      <c r="F189" s="10"/>
      <c r="G189" s="133"/>
      <c r="H189" s="10"/>
      <c r="I189" s="137"/>
      <c r="J189" s="35"/>
      <c r="K189" s="35"/>
      <c r="L189" s="35"/>
      <c r="M189" s="37"/>
      <c r="N189" s="37"/>
      <c r="O189" s="37"/>
    </row>
    <row r="190" spans="1:15" ht="12.75" hidden="1" x14ac:dyDescent="0.2">
      <c r="A190" s="944"/>
      <c r="B190" s="945"/>
      <c r="C190" s="945"/>
      <c r="D190" s="945"/>
      <c r="E190" s="945"/>
      <c r="F190" s="945"/>
      <c r="G190" s="946"/>
      <c r="H190" s="10"/>
    </row>
    <row r="191" spans="1:15" ht="12.75" hidden="1" x14ac:dyDescent="0.2">
      <c r="A191" s="938"/>
      <c r="B191" s="939"/>
      <c r="C191" s="939"/>
      <c r="D191" s="939"/>
      <c r="E191" s="939"/>
      <c r="F191" s="939"/>
      <c r="G191" s="940"/>
      <c r="H191" s="31"/>
      <c r="I191" s="938"/>
      <c r="J191" s="939"/>
      <c r="K191" s="939"/>
      <c r="L191" s="939"/>
      <c r="M191" s="939"/>
      <c r="N191" s="939"/>
      <c r="O191" s="940"/>
    </row>
    <row r="192" spans="1:15" ht="12.75" hidden="1" x14ac:dyDescent="0.2">
      <c r="A192" s="124"/>
      <c r="B192" s="941"/>
      <c r="C192" s="942"/>
      <c r="D192" s="943"/>
      <c r="E192" s="37"/>
      <c r="F192" s="37"/>
      <c r="G192" s="37"/>
      <c r="H192" s="31"/>
      <c r="I192" s="390"/>
      <c r="J192" s="387"/>
      <c r="K192" s="389"/>
      <c r="L192" s="388"/>
      <c r="M192" s="128"/>
      <c r="N192" s="128"/>
      <c r="O192" s="132"/>
    </row>
    <row r="193" spans="1:15" ht="12.75" hidden="1" x14ac:dyDescent="0.2">
      <c r="A193" s="124"/>
      <c r="B193" s="941"/>
      <c r="C193" s="942"/>
      <c r="D193" s="943"/>
      <c r="E193" s="37"/>
      <c r="F193" s="37"/>
      <c r="G193" s="37"/>
      <c r="H193" s="31"/>
      <c r="I193" s="390"/>
      <c r="J193" s="387"/>
      <c r="K193" s="389"/>
      <c r="L193" s="388"/>
      <c r="M193" s="128"/>
      <c r="N193" s="128"/>
      <c r="O193" s="132"/>
    </row>
    <row r="194" spans="1:15" ht="12.75" hidden="1" x14ac:dyDescent="0.2">
      <c r="A194" s="124"/>
      <c r="B194" s="941"/>
      <c r="C194" s="942"/>
      <c r="D194" s="943"/>
      <c r="E194" s="37"/>
      <c r="F194" s="37"/>
      <c r="G194" s="37"/>
      <c r="H194" s="53"/>
      <c r="I194" s="390"/>
      <c r="J194" s="387"/>
      <c r="K194" s="389"/>
      <c r="L194" s="388"/>
      <c r="M194" s="302"/>
      <c r="N194" s="548"/>
      <c r="O194" s="548"/>
    </row>
    <row r="195" spans="1:15" ht="12.75" hidden="1" x14ac:dyDescent="0.2">
      <c r="A195" s="124"/>
      <c r="B195" s="941"/>
      <c r="C195" s="942"/>
      <c r="D195" s="943"/>
      <c r="E195" s="37"/>
      <c r="F195" s="37"/>
      <c r="G195" s="37"/>
      <c r="H195" s="8"/>
      <c r="I195" s="390"/>
      <c r="J195" s="387"/>
      <c r="K195" s="389"/>
      <c r="L195" s="388"/>
      <c r="M195" s="128"/>
      <c r="N195" s="128"/>
      <c r="O195" s="132"/>
    </row>
    <row r="196" spans="1:15" ht="12.75" hidden="1" x14ac:dyDescent="0.2">
      <c r="A196" s="124"/>
      <c r="B196" s="941"/>
      <c r="C196" s="942"/>
      <c r="D196" s="943"/>
      <c r="E196" s="37"/>
      <c r="F196" s="37"/>
      <c r="G196" s="37"/>
      <c r="H196" s="53"/>
      <c r="I196" s="390"/>
      <c r="J196" s="35"/>
      <c r="K196" s="35"/>
      <c r="L196" s="35"/>
      <c r="M196" s="129"/>
      <c r="N196" s="129"/>
      <c r="O196" s="129"/>
    </row>
    <row r="197" spans="1:15" ht="12.75" hidden="1" x14ac:dyDescent="0.2">
      <c r="A197" s="124"/>
      <c r="B197" s="941"/>
      <c r="C197" s="942"/>
      <c r="D197" s="943"/>
      <c r="E197" s="37"/>
      <c r="F197" s="37"/>
      <c r="G197" s="37"/>
      <c r="H197" s="53"/>
    </row>
    <row r="198" spans="1:15" ht="12.75" hidden="1" x14ac:dyDescent="0.2">
      <c r="A198" s="124"/>
      <c r="B198" s="941"/>
      <c r="C198" s="942"/>
      <c r="D198" s="943"/>
      <c r="E198" s="37"/>
      <c r="F198" s="37"/>
      <c r="G198" s="37"/>
      <c r="H198" s="53"/>
      <c r="I198" s="137"/>
      <c r="J198" s="34"/>
      <c r="K198" s="34"/>
      <c r="L198" s="34"/>
      <c r="M198" s="129"/>
      <c r="N198" s="129"/>
      <c r="O198" s="129"/>
    </row>
    <row r="199" spans="1:15" ht="12.75" hidden="1" x14ac:dyDescent="0.2">
      <c r="A199" s="124"/>
      <c r="B199" s="941"/>
      <c r="C199" s="942"/>
      <c r="D199" s="943"/>
      <c r="E199" s="37"/>
      <c r="F199" s="37"/>
      <c r="G199" s="37"/>
      <c r="H199" s="53"/>
    </row>
    <row r="200" spans="1:15" ht="12.75" hidden="1" x14ac:dyDescent="0.2">
      <c r="A200" s="124"/>
      <c r="B200" s="941"/>
      <c r="C200" s="942"/>
      <c r="D200" s="943"/>
      <c r="E200" s="37"/>
      <c r="F200" s="37"/>
      <c r="G200" s="37"/>
      <c r="H200" s="53"/>
    </row>
    <row r="201" spans="1:15" ht="12.75" hidden="1" x14ac:dyDescent="0.2">
      <c r="A201" s="124"/>
      <c r="B201" s="941"/>
      <c r="C201" s="942"/>
      <c r="D201" s="943"/>
      <c r="E201" s="37"/>
      <c r="F201" s="37"/>
      <c r="G201" s="37"/>
      <c r="H201" s="53"/>
    </row>
    <row r="202" spans="1:15" ht="12.75" hidden="1" x14ac:dyDescent="0.2">
      <c r="A202" s="124"/>
      <c r="B202" s="941"/>
      <c r="C202" s="942"/>
      <c r="D202" s="943"/>
      <c r="E202" s="37"/>
      <c r="F202" s="37"/>
      <c r="G202" s="37"/>
      <c r="H202" s="53"/>
      <c r="I202" s="947"/>
      <c r="J202" s="948"/>
      <c r="K202" s="948"/>
      <c r="L202" s="948"/>
      <c r="M202" s="948"/>
      <c r="N202" s="948"/>
      <c r="O202" s="949"/>
    </row>
    <row r="203" spans="1:15" ht="12.75" hidden="1" customHeight="1" x14ac:dyDescent="0.2">
      <c r="A203" s="306"/>
      <c r="B203" s="941"/>
      <c r="C203" s="942"/>
      <c r="D203" s="943"/>
      <c r="E203" s="129"/>
      <c r="F203" s="129"/>
      <c r="G203" s="129"/>
      <c r="H203" s="53"/>
      <c r="I203" s="950"/>
      <c r="J203" s="951"/>
      <c r="K203" s="951"/>
      <c r="L203" s="951"/>
      <c r="M203" s="951"/>
      <c r="N203" s="951"/>
      <c r="O203" s="952"/>
    </row>
    <row r="204" spans="1:15" ht="12.75" hidden="1" x14ac:dyDescent="0.2">
      <c r="A204" s="938"/>
      <c r="B204" s="939"/>
      <c r="C204" s="939"/>
      <c r="D204" s="939"/>
      <c r="E204" s="939"/>
      <c r="F204" s="939"/>
      <c r="G204" s="940"/>
      <c r="H204" s="53"/>
      <c r="I204" s="17"/>
      <c r="J204" s="18"/>
      <c r="K204" s="18"/>
      <c r="L204" s="18"/>
      <c r="M204" s="18"/>
      <c r="N204" s="18"/>
      <c r="O204" s="18"/>
    </row>
    <row r="205" spans="1:15" ht="12.75" hidden="1" x14ac:dyDescent="0.2">
      <c r="A205" s="124"/>
      <c r="B205" s="941"/>
      <c r="C205" s="942"/>
      <c r="D205" s="943"/>
      <c r="E205" s="37"/>
      <c r="F205" s="37"/>
      <c r="G205" s="37"/>
      <c r="H205" s="53"/>
      <c r="I205" s="53"/>
      <c r="J205" s="53"/>
      <c r="K205" s="53"/>
      <c r="L205" s="14"/>
      <c r="M205" s="54"/>
    </row>
    <row r="206" spans="1:15" ht="12.75" hidden="1" x14ac:dyDescent="0.2">
      <c r="A206" s="124"/>
      <c r="B206" s="941"/>
      <c r="C206" s="942"/>
      <c r="D206" s="943"/>
      <c r="E206" s="37"/>
      <c r="F206" s="37"/>
      <c r="G206" s="37"/>
      <c r="H206" s="53"/>
    </row>
    <row r="207" spans="1:15" ht="12.75" hidden="1" x14ac:dyDescent="0.2">
      <c r="A207" s="124"/>
      <c r="B207" s="941"/>
      <c r="C207" s="942"/>
      <c r="D207" s="943"/>
      <c r="E207" s="37"/>
      <c r="F207" s="37"/>
      <c r="G207" s="37"/>
      <c r="H207" s="53"/>
      <c r="I207" s="252"/>
      <c r="J207" s="1002"/>
      <c r="K207" s="1003"/>
      <c r="L207" s="1004"/>
      <c r="M207" s="129"/>
      <c r="N207" s="129"/>
      <c r="O207" s="129"/>
    </row>
    <row r="208" spans="1:15" ht="12.75" hidden="1" x14ac:dyDescent="0.2">
      <c r="A208" s="124"/>
      <c r="B208" s="941"/>
      <c r="C208" s="942"/>
      <c r="D208" s="943"/>
      <c r="E208" s="37"/>
      <c r="F208" s="37"/>
      <c r="G208" s="37"/>
      <c r="H208" s="53"/>
      <c r="I208" s="318"/>
      <c r="J208" s="1002"/>
      <c r="K208" s="1003"/>
      <c r="L208" s="1004"/>
      <c r="M208" s="128"/>
      <c r="N208" s="128"/>
      <c r="O208" s="132"/>
    </row>
    <row r="209" spans="1:15" ht="12.75" hidden="1" x14ac:dyDescent="0.2">
      <c r="A209" s="124"/>
      <c r="B209" s="941"/>
      <c r="C209" s="942"/>
      <c r="D209" s="943"/>
      <c r="E209" s="37"/>
      <c r="F209" s="37"/>
      <c r="G209" s="37"/>
      <c r="H209" s="53"/>
      <c r="I209" s="315"/>
      <c r="J209" s="1002"/>
      <c r="K209" s="1003"/>
      <c r="L209" s="1004"/>
      <c r="M209" s="128"/>
      <c r="N209" s="128"/>
      <c r="O209" s="132"/>
    </row>
    <row r="210" spans="1:15" ht="12.75" hidden="1" x14ac:dyDescent="0.2">
      <c r="A210" s="124"/>
      <c r="B210" s="941"/>
      <c r="C210" s="942"/>
      <c r="D210" s="943"/>
      <c r="E210" s="37"/>
      <c r="F210" s="37"/>
      <c r="G210" s="37"/>
      <c r="H210" s="53"/>
      <c r="I210" s="315"/>
      <c r="J210" s="1002"/>
      <c r="K210" s="1003"/>
      <c r="L210" s="1004"/>
      <c r="M210" s="128"/>
      <c r="N210" s="128"/>
      <c r="O210" s="132"/>
    </row>
    <row r="211" spans="1:15" ht="12.75" hidden="1" x14ac:dyDescent="0.2">
      <c r="A211" s="124"/>
      <c r="B211" s="941"/>
      <c r="C211" s="942"/>
      <c r="D211" s="943"/>
      <c r="E211" s="37"/>
      <c r="F211" s="37"/>
      <c r="G211" s="37"/>
      <c r="H211" s="53"/>
      <c r="I211" s="315"/>
      <c r="J211" s="998"/>
      <c r="K211" s="998"/>
      <c r="L211" s="998"/>
      <c r="M211" s="344" t="str">
        <f>IF(SUM(M208:M210)=M207,"OK","STOP")</f>
        <v>OK</v>
      </c>
      <c r="N211" s="344" t="str">
        <f>IF(SUM(N208:N210)=N207,"OK","STOP")</f>
        <v>OK</v>
      </c>
      <c r="O211" s="344" t="str">
        <f>IF(SUM(O208:O210)=O207,"OK","STOP")</f>
        <v>OK</v>
      </c>
    </row>
    <row r="212" spans="1:15" ht="12.75" hidden="1" x14ac:dyDescent="0.2">
      <c r="A212" s="124"/>
      <c r="B212" s="941"/>
      <c r="C212" s="942"/>
      <c r="D212" s="943"/>
      <c r="E212" s="129"/>
      <c r="F212" s="129"/>
      <c r="G212" s="129"/>
      <c r="H212" s="53"/>
      <c r="I212" s="421" t="str">
        <f>I96</f>
        <v>Shpjegimet teknike</v>
      </c>
      <c r="J212" s="10"/>
      <c r="K212" s="10"/>
      <c r="L212" s="10"/>
      <c r="M212" s="10"/>
      <c r="N212" s="10"/>
      <c r="O212" s="10"/>
    </row>
    <row r="213" spans="1:15" ht="12.75" hidden="1" x14ac:dyDescent="0.2">
      <c r="A213" s="648"/>
      <c r="B213" s="968"/>
      <c r="C213" s="969"/>
      <c r="D213" s="970"/>
      <c r="E213" s="37"/>
      <c r="F213" s="37"/>
      <c r="G213" s="37"/>
      <c r="H213" s="53"/>
      <c r="I213" s="419">
        <f>M186</f>
        <v>0</v>
      </c>
      <c r="J213" s="983"/>
      <c r="K213" s="984"/>
      <c r="L213" s="984"/>
      <c r="M213" s="984"/>
      <c r="N213" s="984"/>
      <c r="O213" s="985"/>
    </row>
    <row r="214" spans="1:15" ht="12.75" hidden="1" x14ac:dyDescent="0.2">
      <c r="A214" s="124"/>
      <c r="B214" s="971"/>
      <c r="C214" s="972"/>
      <c r="D214" s="973"/>
      <c r="E214" s="37"/>
      <c r="F214" s="37"/>
      <c r="G214" s="37"/>
      <c r="H214" s="53"/>
      <c r="I214" s="420"/>
      <c r="J214" s="986"/>
      <c r="K214" s="987"/>
      <c r="L214" s="987"/>
      <c r="M214" s="987"/>
      <c r="N214" s="987"/>
      <c r="O214" s="988"/>
    </row>
    <row r="215" spans="1:15" ht="12.75" hidden="1" x14ac:dyDescent="0.2">
      <c r="A215" s="252"/>
      <c r="B215" s="941"/>
      <c r="C215" s="942"/>
      <c r="D215" s="311"/>
      <c r="E215" s="308"/>
      <c r="F215" s="308"/>
      <c r="G215" s="308"/>
      <c r="H215" s="53"/>
      <c r="I215" s="419">
        <f>N186</f>
        <v>0</v>
      </c>
      <c r="J215" s="983"/>
      <c r="K215" s="984"/>
      <c r="L215" s="984"/>
      <c r="M215" s="984"/>
      <c r="N215" s="984"/>
      <c r="O215" s="985"/>
    </row>
    <row r="216" spans="1:15" ht="12.75" hidden="1" x14ac:dyDescent="0.2">
      <c r="A216" s="124"/>
      <c r="B216" s="974"/>
      <c r="C216" s="975"/>
      <c r="D216" s="976"/>
      <c r="E216" s="129"/>
      <c r="F216" s="129"/>
      <c r="G216" s="129"/>
      <c r="H216" s="53"/>
      <c r="I216" s="420"/>
      <c r="J216" s="989"/>
      <c r="K216" s="990"/>
      <c r="L216" s="990"/>
      <c r="M216" s="990"/>
      <c r="N216" s="990"/>
      <c r="O216" s="991"/>
    </row>
    <row r="217" spans="1:15" ht="12.75" hidden="1" x14ac:dyDescent="0.2">
      <c r="A217" s="125"/>
      <c r="B217" s="210"/>
      <c r="C217" s="126"/>
      <c r="D217" s="126"/>
      <c r="E217" s="10"/>
      <c r="F217" s="10"/>
      <c r="G217" s="133"/>
      <c r="H217" s="53"/>
      <c r="I217" s="419">
        <f>O186</f>
        <v>0</v>
      </c>
      <c r="J217" s="983"/>
      <c r="K217" s="984"/>
      <c r="L217" s="984"/>
      <c r="M217" s="984"/>
      <c r="N217" s="984"/>
      <c r="O217" s="985"/>
    </row>
    <row r="218" spans="1:15" ht="12.75" hidden="1" x14ac:dyDescent="0.2">
      <c r="A218" s="137"/>
      <c r="B218" s="34"/>
      <c r="C218" s="34"/>
      <c r="D218" s="34"/>
      <c r="E218" s="129"/>
      <c r="F218" s="129"/>
      <c r="G218" s="129"/>
      <c r="H218" s="53"/>
      <c r="I218" s="420"/>
      <c r="J218" s="989"/>
      <c r="K218" s="990"/>
      <c r="L218" s="990"/>
      <c r="M218" s="990"/>
      <c r="N218" s="990"/>
      <c r="O218" s="991"/>
    </row>
    <row r="219" spans="1:15" ht="17.25" hidden="1" customHeight="1" x14ac:dyDescent="0.2"/>
    <row r="220" spans="1:15" ht="17.25" hidden="1" customHeight="1" x14ac:dyDescent="0.2"/>
    <row r="221" spans="1:15" ht="17.25" hidden="1" customHeight="1" x14ac:dyDescent="0.2">
      <c r="A221" s="213"/>
      <c r="B221" s="937"/>
      <c r="C221" s="937"/>
      <c r="D221" s="937"/>
      <c r="E221" s="937"/>
      <c r="F221" s="937"/>
      <c r="G221" s="937"/>
      <c r="H221" s="937"/>
      <c r="I221" s="937"/>
      <c r="J221" s="937"/>
      <c r="K221" s="937"/>
      <c r="L221" s="937"/>
      <c r="M221" s="937"/>
      <c r="N221" s="937"/>
      <c r="O221" s="937"/>
    </row>
    <row r="222" spans="1:15" ht="17.25" hidden="1" customHeight="1" x14ac:dyDescent="0.2">
      <c r="A222" s="276"/>
      <c r="B222" s="937"/>
      <c r="C222" s="937"/>
      <c r="D222" s="937"/>
      <c r="E222" s="937"/>
      <c r="F222" s="937"/>
      <c r="G222" s="937"/>
      <c r="H222" s="937"/>
      <c r="I222" s="937"/>
      <c r="J222" s="937"/>
      <c r="K222" s="937"/>
      <c r="L222" s="937"/>
      <c r="M222" s="937"/>
      <c r="N222" s="937"/>
      <c r="O222" s="937"/>
    </row>
    <row r="223" spans="1:15" ht="21.75" hidden="1" customHeight="1" x14ac:dyDescent="0.2">
      <c r="A223" s="933"/>
      <c r="B223" s="934"/>
      <c r="C223" s="934"/>
      <c r="D223" s="934"/>
      <c r="E223" s="934"/>
      <c r="F223" s="934"/>
      <c r="G223" s="954"/>
      <c r="H223" s="131"/>
      <c r="I223" s="955"/>
      <c r="J223" s="934"/>
      <c r="K223" s="934"/>
      <c r="L223" s="934"/>
      <c r="M223" s="934"/>
      <c r="N223" s="934"/>
      <c r="O223" s="954"/>
    </row>
    <row r="224" spans="1:15" ht="18.75" hidden="1" customHeight="1" x14ac:dyDescent="0.2">
      <c r="A224" s="211"/>
      <c r="B224" s="417"/>
      <c r="C224" s="417"/>
      <c r="D224" s="417"/>
      <c r="E224" s="251"/>
      <c r="F224" s="251"/>
      <c r="G224" s="251"/>
      <c r="H224" s="212"/>
      <c r="I224" s="414"/>
      <c r="J224" s="417"/>
      <c r="K224" s="417"/>
      <c r="L224" s="417"/>
      <c r="M224" s="251"/>
      <c r="N224" s="251"/>
      <c r="O224" s="251"/>
    </row>
    <row r="225" spans="1:15" ht="12.75" hidden="1" x14ac:dyDescent="0.2">
      <c r="A225" s="434"/>
      <c r="B225" s="209"/>
      <c r="C225" s="422"/>
      <c r="D225" s="321"/>
      <c r="E225" s="8"/>
      <c r="F225" s="8"/>
      <c r="G225" s="435"/>
      <c r="H225" s="131"/>
      <c r="I225" s="423"/>
      <c r="J225" s="349"/>
      <c r="K225" s="349"/>
      <c r="L225" s="349"/>
      <c r="M225" s="349"/>
      <c r="N225" s="349"/>
      <c r="O225" s="350"/>
    </row>
    <row r="226" spans="1:15" ht="12.75" hidden="1" x14ac:dyDescent="0.2">
      <c r="A226" s="137"/>
      <c r="B226" s="34"/>
      <c r="C226" s="34"/>
      <c r="D226" s="34"/>
      <c r="E226" s="37"/>
      <c r="F226" s="37"/>
      <c r="G226" s="37"/>
      <c r="H226" s="131"/>
      <c r="I226" s="938"/>
      <c r="J226" s="939"/>
      <c r="K226" s="939"/>
      <c r="L226" s="939"/>
      <c r="M226" s="939"/>
      <c r="N226" s="939"/>
      <c r="O226" s="940"/>
    </row>
    <row r="227" spans="1:15" ht="12.75" hidden="1" x14ac:dyDescent="0.2">
      <c r="A227" s="125"/>
      <c r="B227" s="210"/>
      <c r="C227" s="126"/>
      <c r="D227" s="126"/>
      <c r="E227" s="10"/>
      <c r="F227" s="10"/>
      <c r="G227" s="133"/>
      <c r="H227" s="10"/>
      <c r="I227" s="137"/>
      <c r="J227" s="35"/>
      <c r="K227" s="35"/>
      <c r="L227" s="35"/>
      <c r="M227" s="37"/>
      <c r="N227" s="37"/>
      <c r="O227" s="37"/>
    </row>
    <row r="228" spans="1:15" ht="12.75" hidden="1" x14ac:dyDescent="0.2">
      <c r="A228" s="944"/>
      <c r="B228" s="945"/>
      <c r="C228" s="945"/>
      <c r="D228" s="945"/>
      <c r="E228" s="945"/>
      <c r="F228" s="945"/>
      <c r="G228" s="946"/>
      <c r="H228" s="10"/>
    </row>
    <row r="229" spans="1:15" ht="12.75" hidden="1" x14ac:dyDescent="0.2">
      <c r="A229" s="938"/>
      <c r="B229" s="939"/>
      <c r="C229" s="939"/>
      <c r="D229" s="939"/>
      <c r="E229" s="939"/>
      <c r="F229" s="939"/>
      <c r="G229" s="940"/>
      <c r="H229" s="31"/>
      <c r="I229" s="938"/>
      <c r="J229" s="939"/>
      <c r="K229" s="939"/>
      <c r="L229" s="939"/>
      <c r="M229" s="939"/>
      <c r="N229" s="939"/>
      <c r="O229" s="940"/>
    </row>
    <row r="230" spans="1:15" ht="12.75" hidden="1" x14ac:dyDescent="0.2">
      <c r="A230" s="124"/>
      <c r="B230" s="941"/>
      <c r="C230" s="942"/>
      <c r="D230" s="943"/>
      <c r="E230" s="37"/>
      <c r="F230" s="37"/>
      <c r="G230" s="37"/>
      <c r="H230" s="31"/>
      <c r="I230" s="390"/>
      <c r="J230" s="387"/>
      <c r="K230" s="389"/>
      <c r="L230" s="388"/>
      <c r="M230" s="128"/>
      <c r="N230" s="128"/>
      <c r="O230" s="132"/>
    </row>
    <row r="231" spans="1:15" ht="12.75" hidden="1" x14ac:dyDescent="0.2">
      <c r="A231" s="124"/>
      <c r="B231" s="941"/>
      <c r="C231" s="942"/>
      <c r="D231" s="943"/>
      <c r="E231" s="37"/>
      <c r="F231" s="37"/>
      <c r="G231" s="37"/>
      <c r="H231" s="31"/>
      <c r="I231" s="390"/>
      <c r="J231" s="387"/>
      <c r="K231" s="389"/>
      <c r="L231" s="388"/>
      <c r="M231" s="128"/>
      <c r="N231" s="128"/>
      <c r="O231" s="132"/>
    </row>
    <row r="232" spans="1:15" ht="12.75" hidden="1" x14ac:dyDescent="0.2">
      <c r="A232" s="124"/>
      <c r="B232" s="941"/>
      <c r="C232" s="942"/>
      <c r="D232" s="943"/>
      <c r="E232" s="37"/>
      <c r="F232" s="37"/>
      <c r="G232" s="37"/>
      <c r="H232" s="53"/>
      <c r="I232" s="390"/>
      <c r="J232" s="387"/>
      <c r="K232" s="389"/>
      <c r="L232" s="388"/>
      <c r="M232" s="302"/>
      <c r="N232" s="548"/>
      <c r="O232" s="550"/>
    </row>
    <row r="233" spans="1:15" ht="12.75" hidden="1" x14ac:dyDescent="0.2">
      <c r="A233" s="124"/>
      <c r="B233" s="941"/>
      <c r="C233" s="942"/>
      <c r="D233" s="943"/>
      <c r="E233" s="37"/>
      <c r="F233" s="37"/>
      <c r="G233" s="37"/>
      <c r="H233" s="8"/>
      <c r="I233" s="390"/>
      <c r="J233" s="387"/>
      <c r="K233" s="389"/>
      <c r="L233" s="388"/>
      <c r="M233" s="128"/>
      <c r="N233" s="128"/>
      <c r="O233" s="132"/>
    </row>
    <row r="234" spans="1:15" ht="12.75" hidden="1" x14ac:dyDescent="0.2">
      <c r="A234" s="124"/>
      <c r="B234" s="941"/>
      <c r="C234" s="942"/>
      <c r="D234" s="943"/>
      <c r="E234" s="37"/>
      <c r="F234" s="37"/>
      <c r="G234" s="37"/>
      <c r="H234" s="53"/>
      <c r="I234" s="390"/>
      <c r="J234" s="35"/>
      <c r="K234" s="35"/>
      <c r="L234" s="35"/>
      <c r="M234" s="129"/>
      <c r="N234" s="129"/>
      <c r="O234" s="129"/>
    </row>
    <row r="235" spans="1:15" ht="12.75" hidden="1" x14ac:dyDescent="0.2">
      <c r="A235" s="124"/>
      <c r="B235" s="941"/>
      <c r="C235" s="942"/>
      <c r="D235" s="943"/>
      <c r="E235" s="37"/>
      <c r="F235" s="37"/>
      <c r="G235" s="37"/>
      <c r="H235" s="53"/>
    </row>
    <row r="236" spans="1:15" ht="12.75" hidden="1" x14ac:dyDescent="0.2">
      <c r="A236" s="124"/>
      <c r="B236" s="941"/>
      <c r="C236" s="942"/>
      <c r="D236" s="943"/>
      <c r="E236" s="37"/>
      <c r="F236" s="37"/>
      <c r="G236" s="37"/>
      <c r="H236" s="53"/>
      <c r="I236" s="137"/>
      <c r="J236" s="34"/>
      <c r="K236" s="34"/>
      <c r="L236" s="34"/>
      <c r="M236" s="129"/>
      <c r="N236" s="129"/>
      <c r="O236" s="129"/>
    </row>
    <row r="237" spans="1:15" ht="12.75" hidden="1" x14ac:dyDescent="0.2">
      <c r="A237" s="124"/>
      <c r="B237" s="941"/>
      <c r="C237" s="942"/>
      <c r="D237" s="943"/>
      <c r="E237" s="37"/>
      <c r="F237" s="37"/>
      <c r="G237" s="37"/>
      <c r="H237" s="53"/>
    </row>
    <row r="238" spans="1:15" ht="12.75" hidden="1" x14ac:dyDescent="0.2">
      <c r="A238" s="124"/>
      <c r="B238" s="941"/>
      <c r="C238" s="942"/>
      <c r="D238" s="943"/>
      <c r="E238" s="37"/>
      <c r="F238" s="37"/>
      <c r="G238" s="37"/>
      <c r="H238" s="53"/>
    </row>
    <row r="239" spans="1:15" ht="12.75" hidden="1" x14ac:dyDescent="0.2">
      <c r="A239" s="124"/>
      <c r="B239" s="941"/>
      <c r="C239" s="942"/>
      <c r="D239" s="943"/>
      <c r="E239" s="37"/>
      <c r="F239" s="37"/>
      <c r="G239" s="37"/>
      <c r="H239" s="53"/>
    </row>
    <row r="240" spans="1:15" ht="12.75" hidden="1" x14ac:dyDescent="0.2">
      <c r="A240" s="124"/>
      <c r="B240" s="941"/>
      <c r="C240" s="942"/>
      <c r="D240" s="943"/>
      <c r="E240" s="37"/>
      <c r="F240" s="37"/>
      <c r="G240" s="37"/>
      <c r="H240" s="53"/>
      <c r="I240" s="947"/>
      <c r="J240" s="948"/>
      <c r="K240" s="948"/>
      <c r="L240" s="948"/>
      <c r="M240" s="948"/>
      <c r="N240" s="948"/>
      <c r="O240" s="949"/>
    </row>
    <row r="241" spans="1:15" ht="12.75" hidden="1" customHeight="1" x14ac:dyDescent="0.2">
      <c r="A241" s="306"/>
      <c r="B241" s="941"/>
      <c r="C241" s="942"/>
      <c r="D241" s="943"/>
      <c r="E241" s="129"/>
      <c r="F241" s="129"/>
      <c r="G241" s="129"/>
      <c r="H241" s="53"/>
      <c r="I241" s="950"/>
      <c r="J241" s="951"/>
      <c r="K241" s="951"/>
      <c r="L241" s="951"/>
      <c r="M241" s="951"/>
      <c r="N241" s="951"/>
      <c r="O241" s="952"/>
    </row>
    <row r="242" spans="1:15" ht="12.75" hidden="1" x14ac:dyDescent="0.2">
      <c r="A242" s="938"/>
      <c r="B242" s="939"/>
      <c r="C242" s="939"/>
      <c r="D242" s="939"/>
      <c r="E242" s="939"/>
      <c r="F242" s="939"/>
      <c r="G242" s="940"/>
      <c r="H242" s="53"/>
      <c r="I242" s="17"/>
      <c r="J242" s="18"/>
      <c r="K242" s="18"/>
      <c r="L242" s="18"/>
      <c r="M242" s="18"/>
      <c r="N242" s="18"/>
      <c r="O242" s="18"/>
    </row>
    <row r="243" spans="1:15" ht="12.75" hidden="1" x14ac:dyDescent="0.2">
      <c r="A243" s="124"/>
      <c r="B243" s="941"/>
      <c r="C243" s="942"/>
      <c r="D243" s="943"/>
      <c r="E243" s="37"/>
      <c r="F243" s="37"/>
      <c r="G243" s="37"/>
      <c r="H243" s="53"/>
      <c r="I243" s="53"/>
      <c r="J243" s="53"/>
      <c r="K243" s="53"/>
      <c r="L243" s="14"/>
      <c r="M243" s="54"/>
    </row>
    <row r="244" spans="1:15" ht="12.75" hidden="1" x14ac:dyDescent="0.2">
      <c r="A244" s="124"/>
      <c r="B244" s="941"/>
      <c r="C244" s="942"/>
      <c r="D244" s="943"/>
      <c r="E244" s="37"/>
      <c r="F244" s="37"/>
      <c r="G244" s="37"/>
      <c r="H244" s="53"/>
    </row>
    <row r="245" spans="1:15" ht="12.75" hidden="1" x14ac:dyDescent="0.2">
      <c r="A245" s="124"/>
      <c r="B245" s="941"/>
      <c r="C245" s="942"/>
      <c r="D245" s="943"/>
      <c r="E245" s="37"/>
      <c r="F245" s="37"/>
      <c r="G245" s="37"/>
      <c r="H245" s="53"/>
      <c r="I245" s="252"/>
      <c r="J245" s="1002"/>
      <c r="K245" s="1003"/>
      <c r="L245" s="1004"/>
      <c r="M245" s="129"/>
      <c r="N245" s="129"/>
      <c r="O245" s="129"/>
    </row>
    <row r="246" spans="1:15" ht="12.75" hidden="1" x14ac:dyDescent="0.2">
      <c r="A246" s="124"/>
      <c r="B246" s="941"/>
      <c r="C246" s="942"/>
      <c r="D246" s="943"/>
      <c r="E246" s="37"/>
      <c r="F246" s="37"/>
      <c r="G246" s="37"/>
      <c r="H246" s="53"/>
      <c r="I246" s="318"/>
      <c r="J246" s="1002"/>
      <c r="K246" s="1003"/>
      <c r="L246" s="1004"/>
      <c r="M246" s="128"/>
      <c r="N246" s="128"/>
      <c r="O246" s="132"/>
    </row>
    <row r="247" spans="1:15" ht="12.75" hidden="1" x14ac:dyDescent="0.2">
      <c r="A247" s="124"/>
      <c r="B247" s="941"/>
      <c r="C247" s="942"/>
      <c r="D247" s="943"/>
      <c r="E247" s="37"/>
      <c r="F247" s="37"/>
      <c r="G247" s="37"/>
      <c r="H247" s="53"/>
      <c r="I247" s="315"/>
      <c r="J247" s="1002"/>
      <c r="K247" s="1003"/>
      <c r="L247" s="1004"/>
      <c r="M247" s="128"/>
      <c r="N247" s="128"/>
      <c r="O247" s="132"/>
    </row>
    <row r="248" spans="1:15" ht="12.75" hidden="1" x14ac:dyDescent="0.2">
      <c r="A248" s="124"/>
      <c r="B248" s="941"/>
      <c r="C248" s="942"/>
      <c r="D248" s="943"/>
      <c r="E248" s="37"/>
      <c r="F248" s="37"/>
      <c r="G248" s="37"/>
      <c r="H248" s="53"/>
      <c r="I248" s="315"/>
      <c r="J248" s="1002"/>
      <c r="K248" s="1003"/>
      <c r="L248" s="1004"/>
      <c r="M248" s="128"/>
      <c r="N248" s="128"/>
      <c r="O248" s="132"/>
    </row>
    <row r="249" spans="1:15" ht="12.75" hidden="1" x14ac:dyDescent="0.2">
      <c r="A249" s="124"/>
      <c r="B249" s="941"/>
      <c r="C249" s="942"/>
      <c r="D249" s="943"/>
      <c r="E249" s="37"/>
      <c r="F249" s="37"/>
      <c r="G249" s="37"/>
      <c r="H249" s="53"/>
      <c r="I249" s="315"/>
      <c r="J249" s="998"/>
      <c r="K249" s="998"/>
      <c r="L249" s="998"/>
      <c r="M249" s="344" t="str">
        <f>IF(SUM(M246:M248)=M245,"OK","STOP")</f>
        <v>OK</v>
      </c>
      <c r="N249" s="344" t="str">
        <f>IF(SUM(N246:N248)=N245,"OK","STOP")</f>
        <v>OK</v>
      </c>
      <c r="O249" s="344" t="str">
        <f>IF(SUM(O246:O248)=O245,"OK","STOP")</f>
        <v>OK</v>
      </c>
    </row>
    <row r="250" spans="1:15" ht="12.75" hidden="1" x14ac:dyDescent="0.2">
      <c r="A250" s="124"/>
      <c r="B250" s="941"/>
      <c r="C250" s="942"/>
      <c r="D250" s="943"/>
      <c r="E250" s="129"/>
      <c r="F250" s="129"/>
      <c r="G250" s="129"/>
      <c r="H250" s="53"/>
      <c r="I250" s="421" t="str">
        <f>I212</f>
        <v>Shpjegimet teknike</v>
      </c>
      <c r="J250" s="10"/>
      <c r="K250" s="10"/>
      <c r="L250" s="10"/>
      <c r="M250" s="10"/>
      <c r="N250" s="10"/>
      <c r="O250" s="10"/>
    </row>
    <row r="251" spans="1:15" ht="12.75" hidden="1" x14ac:dyDescent="0.2">
      <c r="A251" s="124"/>
      <c r="B251" s="941"/>
      <c r="C251" s="942"/>
      <c r="D251" s="943"/>
      <c r="E251" s="37"/>
      <c r="F251" s="37"/>
      <c r="G251" s="37"/>
      <c r="H251" s="53"/>
      <c r="I251" s="419">
        <f>M224</f>
        <v>0</v>
      </c>
      <c r="J251" s="983"/>
      <c r="K251" s="984"/>
      <c r="L251" s="984"/>
      <c r="M251" s="984"/>
      <c r="N251" s="984"/>
      <c r="O251" s="985"/>
    </row>
    <row r="252" spans="1:15" ht="12.75" hidden="1" x14ac:dyDescent="0.2">
      <c r="A252" s="124"/>
      <c r="B252" s="971"/>
      <c r="C252" s="972"/>
      <c r="D252" s="973"/>
      <c r="E252" s="37"/>
      <c r="F252" s="37"/>
      <c r="G252" s="37"/>
      <c r="H252" s="53"/>
      <c r="I252" s="420"/>
      <c r="J252" s="986"/>
      <c r="K252" s="987"/>
      <c r="L252" s="987"/>
      <c r="M252" s="987"/>
      <c r="N252" s="987"/>
      <c r="O252" s="988"/>
    </row>
    <row r="253" spans="1:15" ht="12.75" hidden="1" x14ac:dyDescent="0.2">
      <c r="A253" s="252"/>
      <c r="B253" s="941"/>
      <c r="C253" s="942"/>
      <c r="D253" s="311"/>
      <c r="E253" s="308"/>
      <c r="F253" s="308"/>
      <c r="G253" s="308"/>
      <c r="H253" s="53"/>
      <c r="I253" s="419">
        <f>N224</f>
        <v>0</v>
      </c>
      <c r="J253" s="983"/>
      <c r="K253" s="984"/>
      <c r="L253" s="984"/>
      <c r="M253" s="984"/>
      <c r="N253" s="984"/>
      <c r="O253" s="985"/>
    </row>
    <row r="254" spans="1:15" ht="12.75" hidden="1" x14ac:dyDescent="0.2">
      <c r="A254" s="124"/>
      <c r="B254" s="974"/>
      <c r="C254" s="975"/>
      <c r="D254" s="976"/>
      <c r="E254" s="129"/>
      <c r="F254" s="129"/>
      <c r="G254" s="129"/>
      <c r="H254" s="53"/>
      <c r="I254" s="420"/>
      <c r="J254" s="989"/>
      <c r="K254" s="990"/>
      <c r="L254" s="990"/>
      <c r="M254" s="990"/>
      <c r="N254" s="990"/>
      <c r="O254" s="991"/>
    </row>
    <row r="255" spans="1:15" ht="12.75" hidden="1" x14ac:dyDescent="0.2">
      <c r="A255" s="125"/>
      <c r="B255" s="210"/>
      <c r="C255" s="126"/>
      <c r="D255" s="126"/>
      <c r="E255" s="10"/>
      <c r="F255" s="10"/>
      <c r="G255" s="133"/>
      <c r="H255" s="53"/>
      <c r="I255" s="419">
        <f>O224</f>
        <v>0</v>
      </c>
      <c r="J255" s="983"/>
      <c r="K255" s="984"/>
      <c r="L255" s="984"/>
      <c r="M255" s="984"/>
      <c r="N255" s="984"/>
      <c r="O255" s="985"/>
    </row>
    <row r="256" spans="1:15" ht="12.75" hidden="1" x14ac:dyDescent="0.2">
      <c r="A256" s="137"/>
      <c r="B256" s="34"/>
      <c r="C256" s="34"/>
      <c r="D256" s="34"/>
      <c r="E256" s="129"/>
      <c r="F256" s="129"/>
      <c r="G256" s="129"/>
      <c r="H256" s="53"/>
      <c r="I256" s="420"/>
      <c r="J256" s="989"/>
      <c r="K256" s="990"/>
      <c r="L256" s="990"/>
      <c r="M256" s="990"/>
      <c r="N256" s="990"/>
      <c r="O256" s="991"/>
    </row>
    <row r="257" spans="1:15" ht="17.25" hidden="1" customHeight="1" x14ac:dyDescent="0.2"/>
    <row r="258" spans="1:15" ht="17.25" hidden="1" customHeight="1" x14ac:dyDescent="0.2"/>
    <row r="259" spans="1:15" ht="17.25" hidden="1" customHeight="1" x14ac:dyDescent="0.2">
      <c r="A259" s="213"/>
      <c r="B259" s="937"/>
      <c r="C259" s="937"/>
      <c r="D259" s="937"/>
      <c r="E259" s="937"/>
      <c r="F259" s="937"/>
      <c r="G259" s="937"/>
      <c r="H259" s="937"/>
      <c r="I259" s="937"/>
      <c r="J259" s="937"/>
      <c r="K259" s="937"/>
      <c r="L259" s="937"/>
      <c r="M259" s="937"/>
      <c r="N259" s="937"/>
      <c r="O259" s="937"/>
    </row>
    <row r="260" spans="1:15" ht="17.25" hidden="1" customHeight="1" x14ac:dyDescent="0.2">
      <c r="A260" s="276"/>
      <c r="B260" s="937"/>
      <c r="C260" s="937"/>
      <c r="D260" s="937"/>
      <c r="E260" s="937"/>
      <c r="F260" s="937"/>
      <c r="G260" s="937"/>
      <c r="H260" s="937"/>
      <c r="I260" s="937"/>
      <c r="J260" s="937"/>
      <c r="K260" s="937"/>
      <c r="L260" s="937"/>
      <c r="M260" s="937"/>
      <c r="N260" s="937"/>
      <c r="O260" s="937"/>
    </row>
    <row r="261" spans="1:15" ht="22.5" hidden="1" customHeight="1" x14ac:dyDescent="0.2">
      <c r="A261" s="933"/>
      <c r="B261" s="934"/>
      <c r="C261" s="934"/>
      <c r="D261" s="934"/>
      <c r="E261" s="934"/>
      <c r="F261" s="934"/>
      <c r="G261" s="954"/>
      <c r="H261" s="131"/>
      <c r="I261" s="955"/>
      <c r="J261" s="934"/>
      <c r="K261" s="934"/>
      <c r="L261" s="934"/>
      <c r="M261" s="934"/>
      <c r="N261" s="934"/>
      <c r="O261" s="954"/>
    </row>
    <row r="262" spans="1:15" ht="20.25" hidden="1" customHeight="1" x14ac:dyDescent="0.2">
      <c r="A262" s="211"/>
      <c r="B262" s="249"/>
      <c r="C262" s="249"/>
      <c r="D262" s="249"/>
      <c r="E262" s="250"/>
      <c r="F262" s="250"/>
      <c r="G262" s="250"/>
      <c r="H262" s="212"/>
      <c r="I262" s="307"/>
      <c r="J262" s="249"/>
      <c r="K262" s="249"/>
      <c r="L262" s="249"/>
      <c r="M262" s="250"/>
      <c r="N262" s="250"/>
      <c r="O262" s="250"/>
    </row>
    <row r="263" spans="1:15" ht="12.75" hidden="1" x14ac:dyDescent="0.2">
      <c r="A263" s="125"/>
      <c r="B263" s="210"/>
      <c r="C263" s="126"/>
      <c r="D263" s="126"/>
      <c r="E263" s="10"/>
      <c r="F263" s="10"/>
      <c r="G263" s="133"/>
      <c r="H263" s="131"/>
    </row>
    <row r="264" spans="1:15" ht="12.75" hidden="1" x14ac:dyDescent="0.2">
      <c r="A264" s="137"/>
      <c r="B264" s="34"/>
      <c r="C264" s="34"/>
      <c r="D264" s="34"/>
      <c r="E264" s="37"/>
      <c r="F264" s="37"/>
      <c r="G264" s="37"/>
      <c r="H264" s="131"/>
      <c r="I264" s="938"/>
      <c r="J264" s="939"/>
      <c r="K264" s="939"/>
      <c r="L264" s="939"/>
      <c r="M264" s="939"/>
      <c r="N264" s="939"/>
      <c r="O264" s="940"/>
    </row>
    <row r="265" spans="1:15" ht="12.75" hidden="1" x14ac:dyDescent="0.2">
      <c r="A265" s="125"/>
      <c r="B265" s="210"/>
      <c r="C265" s="126"/>
      <c r="D265" s="126"/>
      <c r="E265" s="10"/>
      <c r="F265" s="10"/>
      <c r="G265" s="133"/>
      <c r="H265" s="10"/>
      <c r="I265" s="137"/>
      <c r="J265" s="35"/>
      <c r="K265" s="35"/>
      <c r="L265" s="35"/>
      <c r="M265" s="37"/>
      <c r="N265" s="37"/>
      <c r="O265" s="37"/>
    </row>
    <row r="266" spans="1:15" ht="12.75" hidden="1" x14ac:dyDescent="0.2">
      <c r="A266" s="1005"/>
      <c r="B266" s="1006"/>
      <c r="C266" s="1006"/>
      <c r="D266" s="1006"/>
      <c r="E266" s="1006"/>
      <c r="F266" s="1006"/>
      <c r="G266" s="1007"/>
      <c r="H266" s="10"/>
    </row>
    <row r="267" spans="1:15" ht="12.75" hidden="1" x14ac:dyDescent="0.2">
      <c r="A267" s="938"/>
      <c r="B267" s="939"/>
      <c r="C267" s="939"/>
      <c r="D267" s="939"/>
      <c r="E267" s="939"/>
      <c r="F267" s="939"/>
      <c r="G267" s="940"/>
      <c r="H267" s="31"/>
      <c r="I267" s="384"/>
      <c r="J267" s="385"/>
      <c r="K267" s="385"/>
      <c r="L267" s="385"/>
      <c r="M267" s="385"/>
      <c r="N267" s="385"/>
      <c r="O267" s="386"/>
    </row>
    <row r="268" spans="1:15" ht="12.75" hidden="1" x14ac:dyDescent="0.2">
      <c r="A268" s="124"/>
      <c r="B268" s="941"/>
      <c r="C268" s="942"/>
      <c r="D268" s="943"/>
      <c r="E268" s="37"/>
      <c r="F268" s="37"/>
      <c r="G268" s="37"/>
      <c r="H268" s="31"/>
      <c r="I268" s="390"/>
      <c r="J268" s="387"/>
      <c r="K268" s="389"/>
      <c r="L268" s="388"/>
      <c r="M268" s="128"/>
      <c r="N268" s="128"/>
      <c r="O268" s="132"/>
    </row>
    <row r="269" spans="1:15" ht="12.75" hidden="1" x14ac:dyDescent="0.2">
      <c r="A269" s="124"/>
      <c r="B269" s="941"/>
      <c r="C269" s="942"/>
      <c r="D269" s="943"/>
      <c r="E269" s="37"/>
      <c r="F269" s="37"/>
      <c r="G269" s="37"/>
      <c r="H269" s="31"/>
      <c r="I269" s="390"/>
      <c r="J269" s="387"/>
      <c r="K269" s="389"/>
      <c r="L269" s="388"/>
      <c r="M269" s="128"/>
      <c r="N269" s="128"/>
      <c r="O269" s="132"/>
    </row>
    <row r="270" spans="1:15" ht="12.75" hidden="1" x14ac:dyDescent="0.2">
      <c r="A270" s="124"/>
      <c r="B270" s="941"/>
      <c r="C270" s="942"/>
      <c r="D270" s="943"/>
      <c r="E270" s="37"/>
      <c r="F270" s="37"/>
      <c r="G270" s="37"/>
      <c r="H270" s="53"/>
      <c r="I270" s="390"/>
      <c r="J270" s="387"/>
      <c r="K270" s="389"/>
      <c r="L270" s="388"/>
      <c r="M270" s="302"/>
      <c r="N270" s="548"/>
      <c r="O270" s="548"/>
    </row>
    <row r="271" spans="1:15" ht="12.75" hidden="1" x14ac:dyDescent="0.2">
      <c r="A271" s="124"/>
      <c r="B271" s="941"/>
      <c r="C271" s="942"/>
      <c r="D271" s="943"/>
      <c r="E271" s="37"/>
      <c r="F271" s="37"/>
      <c r="G271" s="37"/>
      <c r="H271" s="8"/>
      <c r="I271" s="390"/>
      <c r="J271" s="387"/>
      <c r="K271" s="389"/>
      <c r="L271" s="388"/>
      <c r="M271" s="128"/>
      <c r="N271" s="128"/>
      <c r="O271" s="132"/>
    </row>
    <row r="272" spans="1:15" ht="12.75" hidden="1" x14ac:dyDescent="0.2">
      <c r="A272" s="124"/>
      <c r="B272" s="941"/>
      <c r="C272" s="942"/>
      <c r="D272" s="943"/>
      <c r="E272" s="37"/>
      <c r="F272" s="37"/>
      <c r="G272" s="37"/>
      <c r="H272" s="53"/>
      <c r="I272" s="390"/>
      <c r="J272" s="35"/>
      <c r="K272" s="35"/>
      <c r="L272" s="35"/>
      <c r="M272" s="129"/>
      <c r="N272" s="129"/>
      <c r="O272" s="129"/>
    </row>
    <row r="273" spans="1:15" ht="12.75" hidden="1" x14ac:dyDescent="0.2">
      <c r="A273" s="124"/>
      <c r="B273" s="941"/>
      <c r="C273" s="942"/>
      <c r="D273" s="943"/>
      <c r="E273" s="37"/>
      <c r="F273" s="37"/>
      <c r="G273" s="37"/>
      <c r="H273" s="53"/>
    </row>
    <row r="274" spans="1:15" ht="12.75" hidden="1" x14ac:dyDescent="0.2">
      <c r="A274" s="124"/>
      <c r="B274" s="941"/>
      <c r="C274" s="942"/>
      <c r="D274" s="943"/>
      <c r="E274" s="37"/>
      <c r="F274" s="37"/>
      <c r="G274" s="37"/>
      <c r="H274" s="53"/>
      <c r="I274" s="137"/>
      <c r="J274" s="34"/>
      <c r="K274" s="34"/>
      <c r="L274" s="34"/>
      <c r="M274" s="129"/>
      <c r="N274" s="129"/>
      <c r="O274" s="129"/>
    </row>
    <row r="275" spans="1:15" ht="12.75" hidden="1" x14ac:dyDescent="0.2">
      <c r="A275" s="124"/>
      <c r="B275" s="941"/>
      <c r="C275" s="942"/>
      <c r="D275" s="943"/>
      <c r="E275" s="37"/>
      <c r="F275" s="37"/>
      <c r="G275" s="37"/>
      <c r="H275" s="53"/>
    </row>
    <row r="276" spans="1:15" ht="12.75" hidden="1" x14ac:dyDescent="0.2">
      <c r="A276" s="124"/>
      <c r="B276" s="941"/>
      <c r="C276" s="942"/>
      <c r="D276" s="943"/>
      <c r="E276" s="37"/>
      <c r="F276" s="37"/>
      <c r="G276" s="37"/>
      <c r="H276" s="53"/>
    </row>
    <row r="277" spans="1:15" ht="12.75" hidden="1" x14ac:dyDescent="0.2">
      <c r="A277" s="124"/>
      <c r="B277" s="941"/>
      <c r="C277" s="942"/>
      <c r="D277" s="943"/>
      <c r="E277" s="37"/>
      <c r="F277" s="37"/>
      <c r="G277" s="37"/>
      <c r="H277" s="53"/>
    </row>
    <row r="278" spans="1:15" ht="12.75" hidden="1" x14ac:dyDescent="0.2">
      <c r="A278" s="124"/>
      <c r="B278" s="941"/>
      <c r="C278" s="942"/>
      <c r="D278" s="943"/>
      <c r="E278" s="37"/>
      <c r="F278" s="37"/>
      <c r="G278" s="37"/>
      <c r="H278" s="53"/>
      <c r="I278" s="947"/>
      <c r="J278" s="948"/>
      <c r="K278" s="948"/>
      <c r="L278" s="948"/>
      <c r="M278" s="948"/>
      <c r="N278" s="948"/>
      <c r="O278" s="949"/>
    </row>
    <row r="279" spans="1:15" ht="12.75" hidden="1" customHeight="1" x14ac:dyDescent="0.2">
      <c r="A279" s="306"/>
      <c r="B279" s="941"/>
      <c r="C279" s="942"/>
      <c r="D279" s="943"/>
      <c r="E279" s="129"/>
      <c r="F279" s="129"/>
      <c r="G279" s="129"/>
      <c r="H279" s="53"/>
      <c r="I279" s="950"/>
      <c r="J279" s="951"/>
      <c r="K279" s="951"/>
      <c r="L279" s="951"/>
      <c r="M279" s="951"/>
      <c r="N279" s="951"/>
      <c r="O279" s="952"/>
    </row>
    <row r="280" spans="1:15" ht="12.75" hidden="1" x14ac:dyDescent="0.2">
      <c r="A280" s="938"/>
      <c r="B280" s="939"/>
      <c r="C280" s="939"/>
      <c r="D280" s="939"/>
      <c r="E280" s="939"/>
      <c r="F280" s="939"/>
      <c r="G280" s="940"/>
      <c r="H280" s="53"/>
      <c r="I280" s="17"/>
      <c r="J280" s="18"/>
      <c r="K280" s="18"/>
      <c r="L280" s="18"/>
      <c r="M280" s="18"/>
      <c r="N280" s="18"/>
      <c r="O280" s="18"/>
    </row>
    <row r="281" spans="1:15" ht="12.75" hidden="1" x14ac:dyDescent="0.2">
      <c r="A281" s="124"/>
      <c r="B281" s="941"/>
      <c r="C281" s="942"/>
      <c r="D281" s="943"/>
      <c r="E281" s="37"/>
      <c r="F281" s="37"/>
      <c r="G281" s="37"/>
      <c r="H281" s="53"/>
      <c r="I281" s="53"/>
      <c r="J281" s="53"/>
      <c r="K281" s="53"/>
      <c r="L281" s="14"/>
      <c r="M281" s="54"/>
    </row>
    <row r="282" spans="1:15" ht="12.75" hidden="1" x14ac:dyDescent="0.2">
      <c r="A282" s="124"/>
      <c r="B282" s="941"/>
      <c r="C282" s="942"/>
      <c r="D282" s="943"/>
      <c r="E282" s="37"/>
      <c r="F282" s="37"/>
      <c r="G282" s="37"/>
      <c r="H282" s="53"/>
    </row>
    <row r="283" spans="1:15" ht="12.75" hidden="1" x14ac:dyDescent="0.2">
      <c r="A283" s="124"/>
      <c r="B283" s="941"/>
      <c r="C283" s="942"/>
      <c r="D283" s="943"/>
      <c r="E283" s="37"/>
      <c r="F283" s="37"/>
      <c r="G283" s="37"/>
      <c r="H283" s="53"/>
      <c r="I283" s="252"/>
      <c r="J283" s="1009"/>
      <c r="K283" s="1010"/>
      <c r="L283" s="1011"/>
      <c r="M283" s="129"/>
      <c r="N283" s="129"/>
      <c r="O283" s="129"/>
    </row>
    <row r="284" spans="1:15" ht="12.75" hidden="1" x14ac:dyDescent="0.2">
      <c r="A284" s="124"/>
      <c r="B284" s="941"/>
      <c r="C284" s="942"/>
      <c r="D284" s="943"/>
      <c r="E284" s="37"/>
      <c r="F284" s="37"/>
      <c r="G284" s="37"/>
      <c r="H284" s="53"/>
      <c r="I284" s="318"/>
      <c r="J284" s="1009"/>
      <c r="K284" s="1010"/>
      <c r="L284" s="1011"/>
      <c r="M284" s="128"/>
      <c r="N284" s="128"/>
      <c r="O284" s="132"/>
    </row>
    <row r="285" spans="1:15" ht="12.75" hidden="1" x14ac:dyDescent="0.2">
      <c r="A285" s="124"/>
      <c r="B285" s="941"/>
      <c r="C285" s="942"/>
      <c r="D285" s="943"/>
      <c r="E285" s="37"/>
      <c r="F285" s="37"/>
      <c r="G285" s="37"/>
      <c r="H285" s="53"/>
      <c r="I285" s="315"/>
      <c r="J285" s="1009"/>
      <c r="K285" s="1010"/>
      <c r="L285" s="1011"/>
      <c r="M285" s="128"/>
      <c r="N285" s="128"/>
      <c r="O285" s="132"/>
    </row>
    <row r="286" spans="1:15" ht="12.75" hidden="1" x14ac:dyDescent="0.2">
      <c r="A286" s="124"/>
      <c r="B286" s="941"/>
      <c r="C286" s="942"/>
      <c r="D286" s="943"/>
      <c r="E286" s="37"/>
      <c r="F286" s="37"/>
      <c r="G286" s="37"/>
      <c r="H286" s="53"/>
      <c r="I286" s="315"/>
      <c r="J286" s="1009"/>
      <c r="K286" s="1010"/>
      <c r="L286" s="1011"/>
      <c r="M286" s="128"/>
      <c r="N286" s="128"/>
      <c r="O286" s="132"/>
    </row>
    <row r="287" spans="1:15" ht="12.75" hidden="1" x14ac:dyDescent="0.2">
      <c r="A287" s="124"/>
      <c r="B287" s="941"/>
      <c r="C287" s="942"/>
      <c r="D287" s="943"/>
      <c r="E287" s="37"/>
      <c r="F287" s="37"/>
      <c r="G287" s="37"/>
      <c r="H287" s="53"/>
      <c r="I287" s="315"/>
      <c r="J287" s="998"/>
      <c r="K287" s="998"/>
      <c r="L287" s="998"/>
      <c r="M287" s="344" t="str">
        <f>IF(SUM(M284:M286)=M283,"OK","STOP")</f>
        <v>OK</v>
      </c>
      <c r="N287" s="344" t="str">
        <f>IF(SUM(N284:N286)=N283,"OK","STOP")</f>
        <v>OK</v>
      </c>
      <c r="O287" s="344" t="str">
        <f>IF(SUM(O284:O286)=O283,"OK","STOP")</f>
        <v>OK</v>
      </c>
    </row>
    <row r="288" spans="1:15" ht="12.75" hidden="1" x14ac:dyDescent="0.2">
      <c r="A288" s="124"/>
      <c r="B288" s="941"/>
      <c r="C288" s="942"/>
      <c r="D288" s="943"/>
      <c r="E288" s="129"/>
      <c r="F288" s="129"/>
      <c r="G288" s="129"/>
      <c r="H288" s="53"/>
      <c r="I288" s="421" t="str">
        <f>I250</f>
        <v>Shpjegimet teknike</v>
      </c>
      <c r="J288" s="10"/>
      <c r="K288" s="10"/>
      <c r="L288" s="10"/>
      <c r="M288" s="10"/>
      <c r="N288" s="10"/>
      <c r="O288" s="10"/>
    </row>
    <row r="289" spans="1:15" ht="12.75" hidden="1" x14ac:dyDescent="0.2">
      <c r="A289" s="124"/>
      <c r="B289" s="941"/>
      <c r="C289" s="942"/>
      <c r="D289" s="943"/>
      <c r="E289" s="37"/>
      <c r="F289" s="37"/>
      <c r="G289" s="37"/>
      <c r="H289" s="53"/>
      <c r="I289" s="419">
        <f>M262</f>
        <v>0</v>
      </c>
      <c r="J289" s="983"/>
      <c r="K289" s="984"/>
      <c r="L289" s="984"/>
      <c r="M289" s="984"/>
      <c r="N289" s="984"/>
      <c r="O289" s="985"/>
    </row>
    <row r="290" spans="1:15" ht="12.75" hidden="1" x14ac:dyDescent="0.2">
      <c r="A290" s="124"/>
      <c r="B290" s="971"/>
      <c r="C290" s="972"/>
      <c r="D290" s="973"/>
      <c r="E290" s="37"/>
      <c r="F290" s="37"/>
      <c r="G290" s="37"/>
      <c r="H290" s="53"/>
      <c r="I290" s="420"/>
      <c r="J290" s="986"/>
      <c r="K290" s="987"/>
      <c r="L290" s="987"/>
      <c r="M290" s="987"/>
      <c r="N290" s="987"/>
      <c r="O290" s="988"/>
    </row>
    <row r="291" spans="1:15" ht="12.75" hidden="1" x14ac:dyDescent="0.2">
      <c r="A291" s="252"/>
      <c r="B291" s="941"/>
      <c r="C291" s="942"/>
      <c r="D291" s="311"/>
      <c r="E291" s="308"/>
      <c r="F291" s="308"/>
      <c r="G291" s="308"/>
      <c r="H291" s="53"/>
      <c r="I291" s="419">
        <f>N262</f>
        <v>0</v>
      </c>
      <c r="J291" s="983"/>
      <c r="K291" s="984"/>
      <c r="L291" s="984"/>
      <c r="M291" s="984"/>
      <c r="N291" s="984"/>
      <c r="O291" s="985"/>
    </row>
    <row r="292" spans="1:15" ht="12.75" hidden="1" x14ac:dyDescent="0.2">
      <c r="A292" s="124"/>
      <c r="B292" s="974"/>
      <c r="C292" s="975"/>
      <c r="D292" s="976"/>
      <c r="E292" s="129"/>
      <c r="F292" s="129"/>
      <c r="G292" s="129"/>
      <c r="H292" s="53"/>
      <c r="I292" s="420"/>
      <c r="J292" s="989"/>
      <c r="K292" s="990"/>
      <c r="L292" s="990"/>
      <c r="M292" s="990"/>
      <c r="N292" s="990"/>
      <c r="O292" s="991"/>
    </row>
    <row r="293" spans="1:15" ht="12.75" hidden="1" x14ac:dyDescent="0.2">
      <c r="A293" s="125"/>
      <c r="B293" s="210"/>
      <c r="C293" s="126"/>
      <c r="D293" s="126"/>
      <c r="E293" s="10"/>
      <c r="F293" s="10"/>
      <c r="G293" s="133"/>
      <c r="H293" s="53"/>
      <c r="I293" s="419">
        <f>O262</f>
        <v>0</v>
      </c>
      <c r="J293" s="983"/>
      <c r="K293" s="984"/>
      <c r="L293" s="984"/>
      <c r="M293" s="984"/>
      <c r="N293" s="984"/>
      <c r="O293" s="985"/>
    </row>
    <row r="294" spans="1:15" ht="12.75" hidden="1" x14ac:dyDescent="0.2">
      <c r="A294" s="137"/>
      <c r="B294" s="34"/>
      <c r="C294" s="34"/>
      <c r="D294" s="34"/>
      <c r="E294" s="129"/>
      <c r="F294" s="129"/>
      <c r="G294" s="129"/>
      <c r="H294" s="53"/>
      <c r="I294" s="420"/>
      <c r="J294" s="989"/>
      <c r="K294" s="990"/>
      <c r="L294" s="990"/>
      <c r="M294" s="990"/>
      <c r="N294" s="990"/>
      <c r="O294" s="991"/>
    </row>
  </sheetData>
  <sheetProtection algorithmName="SHA-512" hashValue="rNYKj+EBygpmeHNb2xhTAcx85DwqCBT968p5gNe7TQeMlz3ZUKDjBUYiFVRHtLWLWb4nkhDDElrrc1rCuGpKyw==" saltValue="9zFpIVOu9bJVWtCraALsIg==" spinCount="100000" sheet="1" objects="1" scenarios="1" selectLockedCells="1"/>
  <mergeCells count="337">
    <mergeCell ref="J293:O294"/>
    <mergeCell ref="I153:O153"/>
    <mergeCell ref="I191:O191"/>
    <mergeCell ref="I229:O229"/>
    <mergeCell ref="I72:O72"/>
    <mergeCell ref="I75:O75"/>
    <mergeCell ref="J136:O137"/>
    <mergeCell ref="J138:O139"/>
    <mergeCell ref="J140:O141"/>
    <mergeCell ref="J175:O176"/>
    <mergeCell ref="J177:O178"/>
    <mergeCell ref="J179:O180"/>
    <mergeCell ref="J213:O214"/>
    <mergeCell ref="J133:L133"/>
    <mergeCell ref="J211:L211"/>
    <mergeCell ref="J245:L245"/>
    <mergeCell ref="J246:L246"/>
    <mergeCell ref="J247:L247"/>
    <mergeCell ref="J248:L248"/>
    <mergeCell ref="J249:L249"/>
    <mergeCell ref="J251:O252"/>
    <mergeCell ref="J130:L130"/>
    <mergeCell ref="J172:L172"/>
    <mergeCell ref="J173:L173"/>
    <mergeCell ref="I150:O150"/>
    <mergeCell ref="B144:O144"/>
    <mergeCell ref="B145:O145"/>
    <mergeCell ref="A147:G147"/>
    <mergeCell ref="I147:O147"/>
    <mergeCell ref="J131:L131"/>
    <mergeCell ref="J132:L132"/>
    <mergeCell ref="B124:D124"/>
    <mergeCell ref="B125:D125"/>
    <mergeCell ref="I125:O126"/>
    <mergeCell ref="B126:D126"/>
    <mergeCell ref="A127:G127"/>
    <mergeCell ref="B128:D128"/>
    <mergeCell ref="B129:D129"/>
    <mergeCell ref="B130:D130"/>
    <mergeCell ref="B131:D131"/>
    <mergeCell ref="B132:D132"/>
    <mergeCell ref="B156:D156"/>
    <mergeCell ref="B157:D157"/>
    <mergeCell ref="B158:D158"/>
    <mergeCell ref="A152:G152"/>
    <mergeCell ref="A153:G153"/>
    <mergeCell ref="B154:D154"/>
    <mergeCell ref="B155:D155"/>
    <mergeCell ref="B138:C138"/>
    <mergeCell ref="B139:D139"/>
    <mergeCell ref="I188:O188"/>
    <mergeCell ref="B173:D173"/>
    <mergeCell ref="B174:D174"/>
    <mergeCell ref="B175:D175"/>
    <mergeCell ref="B176:D176"/>
    <mergeCell ref="B177:C177"/>
    <mergeCell ref="B178:D178"/>
    <mergeCell ref="B183:O183"/>
    <mergeCell ref="B184:O184"/>
    <mergeCell ref="A185:G185"/>
    <mergeCell ref="I185:O185"/>
    <mergeCell ref="I164:O165"/>
    <mergeCell ref="B165:D165"/>
    <mergeCell ref="B163:D163"/>
    <mergeCell ref="B164:D164"/>
    <mergeCell ref="J169:L169"/>
    <mergeCell ref="J170:L170"/>
    <mergeCell ref="J171:L171"/>
    <mergeCell ref="B287:D287"/>
    <mergeCell ref="B288:D288"/>
    <mergeCell ref="B273:D273"/>
    <mergeCell ref="B274:D274"/>
    <mergeCell ref="B275:D275"/>
    <mergeCell ref="B276:D276"/>
    <mergeCell ref="B277:D277"/>
    <mergeCell ref="B270:D270"/>
    <mergeCell ref="B271:D271"/>
    <mergeCell ref="B272:D272"/>
    <mergeCell ref="A266:G266"/>
    <mergeCell ref="A267:G267"/>
    <mergeCell ref="B268:D268"/>
    <mergeCell ref="B269:D269"/>
    <mergeCell ref="I264:O264"/>
    <mergeCell ref="B253:C253"/>
    <mergeCell ref="B254:D254"/>
    <mergeCell ref="B289:D289"/>
    <mergeCell ref="B290:D290"/>
    <mergeCell ref="B291:C291"/>
    <mergeCell ref="B292:D292"/>
    <mergeCell ref="I278:O279"/>
    <mergeCell ref="B279:D279"/>
    <mergeCell ref="A280:G280"/>
    <mergeCell ref="B281:D281"/>
    <mergeCell ref="B282:D282"/>
    <mergeCell ref="B283:D283"/>
    <mergeCell ref="B284:D284"/>
    <mergeCell ref="B285:D285"/>
    <mergeCell ref="B286:D286"/>
    <mergeCell ref="J283:L283"/>
    <mergeCell ref="J284:L284"/>
    <mergeCell ref="J285:L285"/>
    <mergeCell ref="J286:L286"/>
    <mergeCell ref="J287:L287"/>
    <mergeCell ref="J289:O290"/>
    <mergeCell ref="J291:O292"/>
    <mergeCell ref="B278:D278"/>
    <mergeCell ref="B259:O259"/>
    <mergeCell ref="B260:O260"/>
    <mergeCell ref="A261:G261"/>
    <mergeCell ref="I261:O261"/>
    <mergeCell ref="J253:O254"/>
    <mergeCell ref="J255:O256"/>
    <mergeCell ref="B244:D244"/>
    <mergeCell ref="B245:D245"/>
    <mergeCell ref="B246:D246"/>
    <mergeCell ref="B247:D247"/>
    <mergeCell ref="B248:D248"/>
    <mergeCell ref="B249:D249"/>
    <mergeCell ref="B250:D250"/>
    <mergeCell ref="B251:D251"/>
    <mergeCell ref="B252:D252"/>
    <mergeCell ref="B239:D239"/>
    <mergeCell ref="B240:D240"/>
    <mergeCell ref="I240:O241"/>
    <mergeCell ref="B241:D241"/>
    <mergeCell ref="A242:G242"/>
    <mergeCell ref="B243:D243"/>
    <mergeCell ref="B234:D234"/>
    <mergeCell ref="B235:D235"/>
    <mergeCell ref="B236:D236"/>
    <mergeCell ref="B237:D237"/>
    <mergeCell ref="B238:D238"/>
    <mergeCell ref="B231:D231"/>
    <mergeCell ref="B232:D232"/>
    <mergeCell ref="B233:D233"/>
    <mergeCell ref="A228:G228"/>
    <mergeCell ref="A229:G229"/>
    <mergeCell ref="B230:D230"/>
    <mergeCell ref="A223:G223"/>
    <mergeCell ref="I223:O223"/>
    <mergeCell ref="I226:O226"/>
    <mergeCell ref="B213:D213"/>
    <mergeCell ref="B214:D214"/>
    <mergeCell ref="B215:C215"/>
    <mergeCell ref="B216:D216"/>
    <mergeCell ref="B221:O221"/>
    <mergeCell ref="B222:O222"/>
    <mergeCell ref="J215:O216"/>
    <mergeCell ref="J217:O218"/>
    <mergeCell ref="A204:G204"/>
    <mergeCell ref="B205:D205"/>
    <mergeCell ref="B206:D206"/>
    <mergeCell ref="B207:D207"/>
    <mergeCell ref="B208:D208"/>
    <mergeCell ref="B209:D209"/>
    <mergeCell ref="B210:D210"/>
    <mergeCell ref="B211:D211"/>
    <mergeCell ref="B212:D212"/>
    <mergeCell ref="J207:L207"/>
    <mergeCell ref="J208:L208"/>
    <mergeCell ref="J209:L209"/>
    <mergeCell ref="J210:L210"/>
    <mergeCell ref="B200:D200"/>
    <mergeCell ref="B201:D201"/>
    <mergeCell ref="B202:D202"/>
    <mergeCell ref="I202:O203"/>
    <mergeCell ref="B203:D203"/>
    <mergeCell ref="B195:D195"/>
    <mergeCell ref="B196:D196"/>
    <mergeCell ref="B197:D197"/>
    <mergeCell ref="B198:D198"/>
    <mergeCell ref="B194:D194"/>
    <mergeCell ref="J187:K187"/>
    <mergeCell ref="A190:G190"/>
    <mergeCell ref="A191:G191"/>
    <mergeCell ref="B199:D199"/>
    <mergeCell ref="B133:D133"/>
    <mergeCell ref="B134:D134"/>
    <mergeCell ref="B135:D135"/>
    <mergeCell ref="B136:D136"/>
    <mergeCell ref="B137:D137"/>
    <mergeCell ref="B192:D192"/>
    <mergeCell ref="B193:D193"/>
    <mergeCell ref="J134:L134"/>
    <mergeCell ref="A166:G166"/>
    <mergeCell ref="B167:D167"/>
    <mergeCell ref="B168:D168"/>
    <mergeCell ref="B169:D169"/>
    <mergeCell ref="B170:D170"/>
    <mergeCell ref="B171:D171"/>
    <mergeCell ref="B172:D172"/>
    <mergeCell ref="B159:D159"/>
    <mergeCell ref="B160:D160"/>
    <mergeCell ref="B161:D161"/>
    <mergeCell ref="B162:D162"/>
    <mergeCell ref="B119:D119"/>
    <mergeCell ref="B120:D120"/>
    <mergeCell ref="B121:D121"/>
    <mergeCell ref="B122:D122"/>
    <mergeCell ref="B123:D123"/>
    <mergeCell ref="B105:O105"/>
    <mergeCell ref="B106:O106"/>
    <mergeCell ref="J95:L95"/>
    <mergeCell ref="J97:O98"/>
    <mergeCell ref="J99:O100"/>
    <mergeCell ref="J101:O102"/>
    <mergeCell ref="B116:D116"/>
    <mergeCell ref="B117:D117"/>
    <mergeCell ref="B118:D118"/>
    <mergeCell ref="A113:G113"/>
    <mergeCell ref="A114:G114"/>
    <mergeCell ref="B115:D115"/>
    <mergeCell ref="A108:G108"/>
    <mergeCell ref="I108:O108"/>
    <mergeCell ref="I114:O114"/>
    <mergeCell ref="I86:O87"/>
    <mergeCell ref="B87:D87"/>
    <mergeCell ref="A88:G88"/>
    <mergeCell ref="B89:D89"/>
    <mergeCell ref="B90:D90"/>
    <mergeCell ref="B97:D97"/>
    <mergeCell ref="B98:D98"/>
    <mergeCell ref="B99:C99"/>
    <mergeCell ref="B100:D100"/>
    <mergeCell ref="J91:L91"/>
    <mergeCell ref="J92:L92"/>
    <mergeCell ref="J93:L93"/>
    <mergeCell ref="J94:L94"/>
    <mergeCell ref="B91:D91"/>
    <mergeCell ref="B92:D92"/>
    <mergeCell ref="B93:D93"/>
    <mergeCell ref="B94:D94"/>
    <mergeCell ref="B95:D95"/>
    <mergeCell ref="B96:D96"/>
    <mergeCell ref="B79:D79"/>
    <mergeCell ref="B80:D80"/>
    <mergeCell ref="B81:D81"/>
    <mergeCell ref="B82:D82"/>
    <mergeCell ref="B83:D83"/>
    <mergeCell ref="B84:D84"/>
    <mergeCell ref="B85:D85"/>
    <mergeCell ref="B86:D86"/>
    <mergeCell ref="A75:G75"/>
    <mergeCell ref="B76:D76"/>
    <mergeCell ref="B77:D77"/>
    <mergeCell ref="B78:D78"/>
    <mergeCell ref="A74:G74"/>
    <mergeCell ref="B67:O67"/>
    <mergeCell ref="A69:G69"/>
    <mergeCell ref="I69:O69"/>
    <mergeCell ref="A57:K57"/>
    <mergeCell ref="A58:L58"/>
    <mergeCell ref="A59:L59"/>
    <mergeCell ref="A60:K60"/>
    <mergeCell ref="A61:L61"/>
    <mergeCell ref="A62:L62"/>
    <mergeCell ref="A63:K63"/>
    <mergeCell ref="B66:O66"/>
    <mergeCell ref="A53:L53"/>
    <mergeCell ref="A54:K54"/>
    <mergeCell ref="A55:L55"/>
    <mergeCell ref="A56:L56"/>
    <mergeCell ref="B41:D41"/>
    <mergeCell ref="B42:D42"/>
    <mergeCell ref="B43:D43"/>
    <mergeCell ref="B44:D44"/>
    <mergeCell ref="B45:C45"/>
    <mergeCell ref="B46:D46"/>
    <mergeCell ref="J43:O48"/>
    <mergeCell ref="J41:L41"/>
    <mergeCell ref="A34:G34"/>
    <mergeCell ref="B35:D35"/>
    <mergeCell ref="B36:D36"/>
    <mergeCell ref="B37:D37"/>
    <mergeCell ref="B38:D38"/>
    <mergeCell ref="B39:D39"/>
    <mergeCell ref="B40:D40"/>
    <mergeCell ref="A50:O50"/>
    <mergeCell ref="A52:L52"/>
    <mergeCell ref="J37:L37"/>
    <mergeCell ref="B27:D27"/>
    <mergeCell ref="B28:D28"/>
    <mergeCell ref="B29:D29"/>
    <mergeCell ref="B30:D30"/>
    <mergeCell ref="B31:D31"/>
    <mergeCell ref="B32:D32"/>
    <mergeCell ref="A21:G21"/>
    <mergeCell ref="B22:D22"/>
    <mergeCell ref="I22:O22"/>
    <mergeCell ref="B23:D23"/>
    <mergeCell ref="J23:L26"/>
    <mergeCell ref="B24:D24"/>
    <mergeCell ref="B25:D25"/>
    <mergeCell ref="B26:D26"/>
    <mergeCell ref="I32:O33"/>
    <mergeCell ref="B33:D33"/>
    <mergeCell ref="A15:G15"/>
    <mergeCell ref="I15:O15"/>
    <mergeCell ref="I18:O18"/>
    <mergeCell ref="A20:G20"/>
    <mergeCell ref="A11:B11"/>
    <mergeCell ref="C11:H11"/>
    <mergeCell ref="I11:K11"/>
    <mergeCell ref="L11:O11"/>
    <mergeCell ref="A13:O13"/>
    <mergeCell ref="B14:O14"/>
    <mergeCell ref="A17:G17"/>
    <mergeCell ref="A9:B9"/>
    <mergeCell ref="C9:H9"/>
    <mergeCell ref="I9:K9"/>
    <mergeCell ref="L9:O9"/>
    <mergeCell ref="A10:B10"/>
    <mergeCell ref="C10:H10"/>
    <mergeCell ref="I10:K10"/>
    <mergeCell ref="L10:O10"/>
    <mergeCell ref="A7:B7"/>
    <mergeCell ref="C7:H7"/>
    <mergeCell ref="I7:K7"/>
    <mergeCell ref="L7:O7"/>
    <mergeCell ref="A8:B8"/>
    <mergeCell ref="C8:H8"/>
    <mergeCell ref="I8:K8"/>
    <mergeCell ref="L8:O8"/>
    <mergeCell ref="A5:B5"/>
    <mergeCell ref="C5:H5"/>
    <mergeCell ref="I5:K5"/>
    <mergeCell ref="L5:O5"/>
    <mergeCell ref="A6:B6"/>
    <mergeCell ref="C6:H6"/>
    <mergeCell ref="I6:K6"/>
    <mergeCell ref="L6:O6"/>
    <mergeCell ref="B1:O1"/>
    <mergeCell ref="B2:O2"/>
    <mergeCell ref="A3:B3"/>
    <mergeCell ref="C3:O3"/>
    <mergeCell ref="A4:B4"/>
    <mergeCell ref="C4:O4"/>
  </mergeCells>
  <dataValidations disablePrompts="1" count="1">
    <dataValidation type="whole" errorStyle="warning" allowBlank="1" showInputMessage="1" showErrorMessage="1" errorTitle="CEILING TOO DEEP" sqref="M54:O54 M57:O57 M60:O60 M63:O65">
      <formula1>0</formula1>
      <formula2>1000000000</formula2>
    </dataValidation>
  </dataValidations>
  <pageMargins left="0.78740157480314965" right="0.70866141732283472" top="0.98425196850393704" bottom="0.78740157480314965" header="0.43307086614173229" footer="0.31496062992125984"/>
  <pageSetup paperSize="256" scale="77" fitToHeight="0" orientation="landscape" r:id="rId1"/>
  <headerFooter>
    <oddHeader>&amp;LPROGRAMI BUXHETOR AFATMESËM&amp;C&amp;8 28 Shkurt 2019&amp;R&amp;A</oddHeader>
    <oddFooter>&amp;L&amp;8Copyright for Albania: Ministry of Finance and Economy / Local Finance Directory&amp;R1</oddFooter>
  </headerFooter>
  <rowBreaks count="8" manualBreakCount="8">
    <brk id="12" max="16383" man="1"/>
    <brk id="49" max="16383" man="1"/>
    <brk id="65" max="16383" man="1"/>
    <brk id="104" max="16383" man="1"/>
    <brk id="143" max="16383" man="1"/>
    <brk id="182" max="16383" man="1"/>
    <brk id="220" max="16383" man="1"/>
    <brk id="258" max="16383" man="1"/>
  </rowBreak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1">
    <tabColor rgb="FFFF0000"/>
    <pageSetUpPr fitToPage="1"/>
  </sheetPr>
  <dimension ref="A1:O294"/>
  <sheetViews>
    <sheetView showGridLines="0" topLeftCell="A100" zoomScaleNormal="100" workbookViewId="0">
      <selection activeCell="G72" sqref="G72"/>
    </sheetView>
  </sheetViews>
  <sheetFormatPr defaultColWidth="9.140625" defaultRowHeight="17.25" customHeight="1" x14ac:dyDescent="0.2"/>
  <cols>
    <col min="1" max="1" width="25.85546875" style="98" customWidth="1"/>
    <col min="2" max="7" width="9" style="98" customWidth="1"/>
    <col min="8" max="8" width="2.7109375" style="98" customWidth="1"/>
    <col min="9" max="9" width="30" style="98" customWidth="1"/>
    <col min="10" max="15" width="9" style="98" customWidth="1"/>
    <col min="16" max="16384" width="9.140625" style="98"/>
  </cols>
  <sheetData>
    <row r="1" spans="1:15" ht="13.5" customHeight="1" x14ac:dyDescent="0.2">
      <c r="A1" s="342" t="str">
        <f>'(B2) Struktura Organizative'!A5</f>
        <v>Numër</v>
      </c>
      <c r="B1" s="1008" t="str">
        <f>'(B2) Struktura Organizative'!B5</f>
        <v>Emri i Nënfunksionit</v>
      </c>
      <c r="C1" s="1008"/>
      <c r="D1" s="1008"/>
      <c r="E1" s="1008"/>
      <c r="F1" s="1008"/>
      <c r="G1" s="1008"/>
      <c r="H1" s="1008"/>
      <c r="I1" s="1008"/>
      <c r="J1" s="1008"/>
      <c r="K1" s="1008"/>
      <c r="L1" s="1008"/>
      <c r="M1" s="1008"/>
      <c r="N1" s="1008"/>
      <c r="O1" s="1008"/>
    </row>
    <row r="2" spans="1:15" s="121" customFormat="1" ht="18.75" customHeight="1" x14ac:dyDescent="0.25">
      <c r="A2" s="310" t="str">
        <f>'(G1) Fjalori'!A89</f>
        <v>Nënfunksioni 25</v>
      </c>
      <c r="B2" s="835" t="str">
        <f>+VLOOKUP($A2,'(B2) Struktura Organizative'!$A7:$E68,2,FALSE)</f>
        <v>104 Familje dhe fëmijë</v>
      </c>
      <c r="C2" s="835"/>
      <c r="D2" s="835"/>
      <c r="E2" s="835"/>
      <c r="F2" s="835"/>
      <c r="G2" s="835"/>
      <c r="H2" s="835"/>
      <c r="I2" s="835"/>
      <c r="J2" s="835"/>
      <c r="K2" s="835"/>
      <c r="L2" s="835"/>
      <c r="M2" s="835"/>
      <c r="N2" s="835"/>
      <c r="O2" s="835"/>
    </row>
    <row r="3" spans="1:15" ht="12.75" customHeight="1" x14ac:dyDescent="0.2">
      <c r="A3" s="925" t="str">
        <f>'(B2) Struktura Organizative'!C5</f>
        <v>Drejtoria / Departamenti</v>
      </c>
      <c r="B3" s="926"/>
      <c r="C3" s="925" t="str">
        <f>'(B2) Struktura Organizative'!D5</f>
        <v>Kryetari i programit</v>
      </c>
      <c r="D3" s="927"/>
      <c r="E3" s="927"/>
      <c r="F3" s="927"/>
      <c r="G3" s="927"/>
      <c r="H3" s="927"/>
      <c r="I3" s="927"/>
      <c r="J3" s="927"/>
      <c r="K3" s="927"/>
      <c r="L3" s="927"/>
      <c r="M3" s="927"/>
      <c r="N3" s="927"/>
      <c r="O3" s="926"/>
    </row>
    <row r="4" spans="1:15" ht="12.75" customHeight="1" x14ac:dyDescent="0.2">
      <c r="A4" s="928"/>
      <c r="B4" s="929"/>
      <c r="C4" s="930">
        <f>+VLOOKUP($A2,'(B2) Struktura Organizative'!$A7:$E68,4,FALSE)</f>
        <v>0</v>
      </c>
      <c r="D4" s="931"/>
      <c r="E4" s="931"/>
      <c r="F4" s="931"/>
      <c r="G4" s="931"/>
      <c r="H4" s="931"/>
      <c r="I4" s="931"/>
      <c r="J4" s="931"/>
      <c r="K4" s="931"/>
      <c r="L4" s="931"/>
      <c r="M4" s="931"/>
      <c r="N4" s="931"/>
      <c r="O4" s="932"/>
    </row>
    <row r="5" spans="1:15" ht="27" customHeight="1" x14ac:dyDescent="0.2">
      <c r="A5" s="919"/>
      <c r="B5" s="920"/>
      <c r="C5" s="921" t="str">
        <f>'(B3) Struktura Funksionale'!C5</f>
        <v>Emri i programit</v>
      </c>
      <c r="D5" s="922"/>
      <c r="E5" s="922"/>
      <c r="F5" s="922"/>
      <c r="G5" s="922"/>
      <c r="H5" s="923"/>
      <c r="I5" s="921" t="str">
        <f>'(B3) Struktura Funksionale'!D5</f>
        <v>Programi:  detyrueshme / shtesë</v>
      </c>
      <c r="J5" s="922"/>
      <c r="K5" s="923"/>
      <c r="L5" s="924" t="str">
        <f>'(B3) Struktura Funksionale'!E5</f>
        <v>Programi: I veti / I deleguar / Transferuar</v>
      </c>
      <c r="M5" s="924"/>
      <c r="N5" s="924"/>
      <c r="O5" s="924"/>
    </row>
    <row r="6" spans="1:15" ht="13.5" customHeight="1" x14ac:dyDescent="0.2">
      <c r="A6" s="914" t="str">
        <f>'(B3) Struktura Funksionale'!A132</f>
        <v>Programi 26a</v>
      </c>
      <c r="B6" s="915"/>
      <c r="C6" s="916" t="str">
        <f>VLOOKUP($A6,'(B3) Struktura Funksionale'!$A$7:$E$146,3,FALSE)</f>
        <v>Kujdesi social për familjet dhe fëmijët</v>
      </c>
      <c r="D6" s="917"/>
      <c r="E6" s="917"/>
      <c r="F6" s="917"/>
      <c r="G6" s="917"/>
      <c r="H6" s="918"/>
      <c r="I6" s="916" t="str">
        <f>VLOOKUP($A6,'(B3) Struktura Funksionale'!$A$7:$E$146,4,FALSE)</f>
        <v>E detyrueshme</v>
      </c>
      <c r="J6" s="917"/>
      <c r="K6" s="918"/>
      <c r="L6" s="916" t="str">
        <f>VLOOKUP($A6,'(B3) Struktura Funksionale'!$A$7:$E$146,5,FALSE)</f>
        <v>I deleguar</v>
      </c>
      <c r="M6" s="917"/>
      <c r="N6" s="917"/>
      <c r="O6" s="918"/>
    </row>
    <row r="7" spans="1:15" ht="13.5" customHeight="1" x14ac:dyDescent="0.2">
      <c r="A7" s="914" t="str">
        <f>'(B3) Struktura Funksionale'!A133</f>
        <v>Programi 26b</v>
      </c>
      <c r="B7" s="915"/>
      <c r="C7" s="916" t="str">
        <f>VLOOKUP($A7,'(B3) Struktura Funksionale'!$A$7:$E$146,3,FALSE)</f>
        <v>Përfshirja sociale</v>
      </c>
      <c r="D7" s="917"/>
      <c r="E7" s="917"/>
      <c r="F7" s="917"/>
      <c r="G7" s="917"/>
      <c r="H7" s="918"/>
      <c r="I7" s="916" t="str">
        <f>VLOOKUP($A7,'(B3) Struktura Funksionale'!$A$7:$E$146,4,FALSE)</f>
        <v>E detyrueshme</v>
      </c>
      <c r="J7" s="917"/>
      <c r="K7" s="918"/>
      <c r="L7" s="916" t="str">
        <f>VLOOKUP($A7,'(B3) Struktura Funksionale'!$A$7:$E$146,5,FALSE)</f>
        <v>I veti</v>
      </c>
      <c r="M7" s="917"/>
      <c r="N7" s="917"/>
      <c r="O7" s="918"/>
    </row>
    <row r="8" spans="1:15" ht="13.5" customHeight="1" x14ac:dyDescent="0.2">
      <c r="A8" s="914" t="str">
        <f>'(B3) Struktura Funksionale'!A134</f>
        <v>Programi 26c</v>
      </c>
      <c r="B8" s="915"/>
      <c r="C8" s="916">
        <f>VLOOKUP($A8,'(B3) Struktura Funksionale'!$A$7:$E$146,3,FALSE)</f>
        <v>0</v>
      </c>
      <c r="D8" s="917"/>
      <c r="E8" s="917"/>
      <c r="F8" s="917"/>
      <c r="G8" s="917"/>
      <c r="H8" s="918"/>
      <c r="I8" s="916">
        <f>VLOOKUP($A8,'(B3) Struktura Funksionale'!$A$7:$E$146,4,FALSE)</f>
        <v>0</v>
      </c>
      <c r="J8" s="917"/>
      <c r="K8" s="918"/>
      <c r="L8" s="916">
        <f>VLOOKUP($A8,'(B3) Struktura Funksionale'!$A$7:$E$146,5,FALSE)</f>
        <v>0</v>
      </c>
      <c r="M8" s="917"/>
      <c r="N8" s="917"/>
      <c r="O8" s="918"/>
    </row>
    <row r="9" spans="1:15" ht="13.5" hidden="1" customHeight="1" x14ac:dyDescent="0.2">
      <c r="A9" s="914"/>
      <c r="B9" s="915"/>
      <c r="C9" s="916"/>
      <c r="D9" s="917"/>
      <c r="E9" s="917"/>
      <c r="F9" s="917"/>
      <c r="G9" s="917"/>
      <c r="H9" s="918"/>
      <c r="I9" s="916"/>
      <c r="J9" s="917"/>
      <c r="K9" s="918"/>
      <c r="L9" s="916"/>
      <c r="M9" s="917"/>
      <c r="N9" s="917"/>
      <c r="O9" s="918"/>
    </row>
    <row r="10" spans="1:15" ht="13.5" hidden="1" customHeight="1" x14ac:dyDescent="0.2">
      <c r="A10" s="914"/>
      <c r="B10" s="915"/>
      <c r="C10" s="916"/>
      <c r="D10" s="917"/>
      <c r="E10" s="917"/>
      <c r="F10" s="917"/>
      <c r="G10" s="917"/>
      <c r="H10" s="918"/>
      <c r="I10" s="916"/>
      <c r="J10" s="917"/>
      <c r="K10" s="918"/>
      <c r="L10" s="916"/>
      <c r="M10" s="917"/>
      <c r="N10" s="917"/>
      <c r="O10" s="918"/>
    </row>
    <row r="11" spans="1:15" ht="13.5" hidden="1" customHeight="1" x14ac:dyDescent="0.2">
      <c r="A11" s="914"/>
      <c r="B11" s="915"/>
      <c r="C11" s="916"/>
      <c r="D11" s="917"/>
      <c r="E11" s="917"/>
      <c r="F11" s="917"/>
      <c r="G11" s="917"/>
      <c r="H11" s="918"/>
      <c r="I11" s="916"/>
      <c r="J11" s="917"/>
      <c r="K11" s="918"/>
      <c r="L11" s="916"/>
      <c r="M11" s="917"/>
      <c r="N11" s="917"/>
      <c r="O11" s="918"/>
    </row>
    <row r="12" spans="1:15" ht="11.25" customHeight="1" x14ac:dyDescent="0.2"/>
    <row r="13" spans="1:15" ht="21" customHeight="1" x14ac:dyDescent="0.25">
      <c r="A13" s="933" t="str">
        <f>'(G1) Fjalori'!A359</f>
        <v>PËRMBLEDHJE E KËRKESËS BUXHETORE</v>
      </c>
      <c r="B13" s="934"/>
      <c r="C13" s="935"/>
      <c r="D13" s="935"/>
      <c r="E13" s="935"/>
      <c r="F13" s="935"/>
      <c r="G13" s="935"/>
      <c r="H13" s="935"/>
      <c r="I13" s="935"/>
      <c r="J13" s="935"/>
      <c r="K13" s="935"/>
      <c r="L13" s="935"/>
      <c r="M13" s="935"/>
      <c r="N13" s="935"/>
      <c r="O13" s="936"/>
    </row>
    <row r="14" spans="1:15" s="214" customFormat="1" ht="21" customHeight="1" x14ac:dyDescent="0.25">
      <c r="A14" s="213" t="str">
        <f>A2</f>
        <v>Nënfunksioni 25</v>
      </c>
      <c r="B14" s="937" t="str">
        <f>B$2</f>
        <v>104 Familje dhe fëmijë</v>
      </c>
      <c r="C14" s="937"/>
      <c r="D14" s="937"/>
      <c r="E14" s="937"/>
      <c r="F14" s="937"/>
      <c r="G14" s="937"/>
      <c r="H14" s="937"/>
      <c r="I14" s="937"/>
      <c r="J14" s="937"/>
      <c r="K14" s="937"/>
      <c r="L14" s="937"/>
      <c r="M14" s="937"/>
      <c r="N14" s="937"/>
      <c r="O14" s="937"/>
    </row>
    <row r="15" spans="1:15" ht="21" customHeight="1" x14ac:dyDescent="0.2">
      <c r="A15" s="933" t="str">
        <f>'(G1) Fjalori'!A384</f>
        <v>SHPENZIME TË PRITSHME</v>
      </c>
      <c r="B15" s="934"/>
      <c r="C15" s="934"/>
      <c r="D15" s="934"/>
      <c r="E15" s="934"/>
      <c r="F15" s="934"/>
      <c r="G15" s="954"/>
      <c r="H15" s="131"/>
      <c r="I15" s="955" t="str">
        <f>I29</f>
        <v xml:space="preserve">TË ARDHURAT E PRITSHME </v>
      </c>
      <c r="J15" s="934"/>
      <c r="K15" s="934"/>
      <c r="L15" s="934"/>
      <c r="M15" s="934"/>
      <c r="N15" s="934"/>
      <c r="O15" s="954"/>
    </row>
    <row r="16" spans="1:15" s="121" customFormat="1" ht="20.25" customHeight="1" x14ac:dyDescent="0.25">
      <c r="A16" s="211"/>
      <c r="B16" s="249">
        <f>'(B1)Informacion i përgjithshëm '!B5</f>
        <v>2019</v>
      </c>
      <c r="C16" s="249">
        <f>'(B1)Informacion i përgjithshëm '!B6</f>
        <v>2020</v>
      </c>
      <c r="D16" s="249">
        <f>'(B1)Informacion i përgjithshëm '!B7</f>
        <v>2021</v>
      </c>
      <c r="E16" s="250">
        <f>'(B1)Informacion i përgjithshëm '!B8</f>
        <v>2022</v>
      </c>
      <c r="F16" s="250">
        <f>'(B1)Informacion i përgjithshëm '!B9</f>
        <v>2023</v>
      </c>
      <c r="G16" s="250">
        <f>'(B1)Informacion i përgjithshëm '!B10</f>
        <v>2024</v>
      </c>
      <c r="H16" s="212"/>
      <c r="I16" s="307"/>
      <c r="J16" s="249">
        <f t="shared" ref="J16:O16" si="0">B16</f>
        <v>2019</v>
      </c>
      <c r="K16" s="249">
        <f t="shared" si="0"/>
        <v>2020</v>
      </c>
      <c r="L16" s="249">
        <f t="shared" si="0"/>
        <v>2021</v>
      </c>
      <c r="M16" s="250">
        <f t="shared" si="0"/>
        <v>2022</v>
      </c>
      <c r="N16" s="250">
        <f t="shared" si="0"/>
        <v>2023</v>
      </c>
      <c r="O16" s="250">
        <f t="shared" si="0"/>
        <v>2024</v>
      </c>
    </row>
    <row r="17" spans="1:15" ht="12.75" x14ac:dyDescent="0.2">
      <c r="A17" s="953"/>
      <c r="B17" s="953"/>
      <c r="C17" s="953"/>
      <c r="D17" s="953"/>
      <c r="E17" s="953"/>
      <c r="F17" s="953"/>
      <c r="G17" s="953"/>
      <c r="H17" s="131"/>
    </row>
    <row r="18" spans="1:15" ht="12.75" x14ac:dyDescent="0.2">
      <c r="A18" s="137" t="str">
        <f>A15</f>
        <v>SHPENZIME TË PRITSHME</v>
      </c>
      <c r="B18" s="34">
        <f t="shared" ref="B18:G18" si="1">B72+B111+B150+B188+B226+B264</f>
        <v>91010</v>
      </c>
      <c r="C18" s="34">
        <f t="shared" si="1"/>
        <v>106661</v>
      </c>
      <c r="D18" s="34">
        <f t="shared" si="1"/>
        <v>130502</v>
      </c>
      <c r="E18" s="129">
        <f t="shared" si="1"/>
        <v>101324</v>
      </c>
      <c r="F18" s="129">
        <f t="shared" si="1"/>
        <v>101693</v>
      </c>
      <c r="G18" s="129">
        <f t="shared" si="1"/>
        <v>101738</v>
      </c>
      <c r="H18" s="131"/>
      <c r="I18" s="938" t="str">
        <f>'(G1) Fjalori'!A385</f>
        <v>VLERËSIM I ARDHURAVE NGA TARIFAT</v>
      </c>
      <c r="J18" s="939"/>
      <c r="K18" s="939"/>
      <c r="L18" s="939"/>
      <c r="M18" s="939"/>
      <c r="N18" s="939"/>
      <c r="O18" s="940"/>
    </row>
    <row r="19" spans="1:15" ht="12.75" x14ac:dyDescent="0.2">
      <c r="A19" s="125"/>
      <c r="B19" s="210"/>
      <c r="C19" s="126"/>
      <c r="D19" s="126"/>
      <c r="E19" s="10"/>
      <c r="F19" s="10"/>
      <c r="G19" s="133"/>
      <c r="H19" s="10"/>
      <c r="I19" s="137" t="str">
        <f>'(G1) Fjalori'!A388</f>
        <v>VLERËSIM I ARDHURAVE NGA TARIFAT</v>
      </c>
      <c r="J19" s="35">
        <f t="shared" ref="J19:O19" si="2">J73+J112+J151+J189+J227+J265</f>
        <v>2369</v>
      </c>
      <c r="K19" s="35">
        <f t="shared" si="2"/>
        <v>1322</v>
      </c>
      <c r="L19" s="34">
        <f t="shared" si="2"/>
        <v>2870</v>
      </c>
      <c r="M19" s="129">
        <f t="shared" si="2"/>
        <v>3168</v>
      </c>
      <c r="N19" s="129">
        <f t="shared" si="2"/>
        <v>3960</v>
      </c>
      <c r="O19" s="129">
        <f t="shared" si="2"/>
        <v>3960</v>
      </c>
    </row>
    <row r="20" spans="1:15" ht="12.75" x14ac:dyDescent="0.2">
      <c r="A20" s="944" t="str">
        <f>A15</f>
        <v>SHPENZIME TË PRITSHME</v>
      </c>
      <c r="B20" s="945"/>
      <c r="C20" s="945"/>
      <c r="D20" s="945"/>
      <c r="E20" s="945"/>
      <c r="F20" s="945"/>
      <c r="G20" s="946"/>
      <c r="H20" s="10"/>
    </row>
    <row r="21" spans="1:15" ht="12.75" customHeight="1" x14ac:dyDescent="0.2">
      <c r="A21" s="938" t="str">
        <f>'(G1) Fjalori'!A382</f>
        <v>KOSTO DIREKTE PËR PROJEKTET DHE SHPENZIMET KAPITALE</v>
      </c>
      <c r="B21" s="939"/>
      <c r="C21" s="939"/>
      <c r="D21" s="939"/>
      <c r="E21" s="939"/>
      <c r="F21" s="939"/>
      <c r="G21" s="940"/>
      <c r="H21" s="31"/>
    </row>
    <row r="22" spans="1:15" ht="12.75" customHeight="1" x14ac:dyDescent="0.2">
      <c r="A22" s="124" t="str">
        <f>'(G1) Fjalori'!A360</f>
        <v>Pagat</v>
      </c>
      <c r="B22" s="941">
        <f>'(G1) Fjalori'!C360</f>
        <v>600</v>
      </c>
      <c r="C22" s="942"/>
      <c r="D22" s="943"/>
      <c r="E22" s="305">
        <f t="shared" ref="E22:G33" si="3">E76+E115+E154+E192+E230+E268</f>
        <v>0</v>
      </c>
      <c r="F22" s="305">
        <f t="shared" si="3"/>
        <v>0</v>
      </c>
      <c r="G22" s="305">
        <f t="shared" si="3"/>
        <v>0</v>
      </c>
      <c r="H22" s="31"/>
      <c r="I22" s="938" t="str">
        <f>'(G1) Fjalori'!A389</f>
        <v>VLERËSIMI I TË ARDHURAVE ME DESTINACION</v>
      </c>
      <c r="J22" s="939"/>
      <c r="K22" s="939"/>
      <c r="L22" s="939"/>
      <c r="M22" s="939"/>
      <c r="N22" s="939"/>
      <c r="O22" s="940"/>
    </row>
    <row r="23" spans="1:15" ht="12.75" customHeight="1" x14ac:dyDescent="0.2">
      <c r="A23" s="124" t="str">
        <f>'(G1) Fjalori'!A361</f>
        <v>Sigurimet Shoqërore</v>
      </c>
      <c r="B23" s="941">
        <f>'(G1) Fjalori'!C361</f>
        <v>601</v>
      </c>
      <c r="C23" s="942"/>
      <c r="D23" s="943"/>
      <c r="E23" s="305">
        <f t="shared" si="3"/>
        <v>0</v>
      </c>
      <c r="F23" s="305">
        <f t="shared" si="3"/>
        <v>0</v>
      </c>
      <c r="G23" s="305">
        <f t="shared" si="3"/>
        <v>0</v>
      </c>
      <c r="H23" s="31"/>
      <c r="I23" s="252" t="str">
        <f>'(G1) Fjalori'!A390</f>
        <v>Transferta e kushtëzuar</v>
      </c>
      <c r="J23" s="956"/>
      <c r="K23" s="953"/>
      <c r="L23" s="957"/>
      <c r="M23" s="305">
        <f t="shared" ref="M23:O27" si="4">M76+M115+M154+M192+M230+M268</f>
        <v>70141</v>
      </c>
      <c r="N23" s="305">
        <f t="shared" si="4"/>
        <v>70141</v>
      </c>
      <c r="O23" s="305">
        <f t="shared" si="4"/>
        <v>70141</v>
      </c>
    </row>
    <row r="24" spans="1:15" ht="12.75" customHeight="1" x14ac:dyDescent="0.2">
      <c r="A24" s="124" t="str">
        <f>'(G1) Fjalori'!A362</f>
        <v>Mallra dhe shërbime</v>
      </c>
      <c r="B24" s="941">
        <f>'(G1) Fjalori'!C362</f>
        <v>602</v>
      </c>
      <c r="C24" s="942"/>
      <c r="D24" s="943"/>
      <c r="E24" s="305">
        <f t="shared" si="3"/>
        <v>0</v>
      </c>
      <c r="F24" s="305">
        <f t="shared" si="3"/>
        <v>0</v>
      </c>
      <c r="G24" s="305">
        <f t="shared" si="3"/>
        <v>0</v>
      </c>
      <c r="H24" s="53"/>
      <c r="I24" s="252" t="str">
        <f>'(G1) Fjalori'!A391</f>
        <v>Trasferta Specifike</v>
      </c>
      <c r="J24" s="958"/>
      <c r="K24" s="959"/>
      <c r="L24" s="960"/>
      <c r="M24" s="305">
        <f t="shared" si="4"/>
        <v>0</v>
      </c>
      <c r="N24" s="305">
        <f t="shared" si="4"/>
        <v>0</v>
      </c>
      <c r="O24" s="305">
        <f t="shared" si="4"/>
        <v>0</v>
      </c>
    </row>
    <row r="25" spans="1:15" ht="12.75" customHeight="1" x14ac:dyDescent="0.2">
      <c r="A25" s="124" t="str">
        <f>'(G1) Fjalori'!A363</f>
        <v>Subvencione</v>
      </c>
      <c r="B25" s="941">
        <f>'(G1) Fjalori'!C363</f>
        <v>603</v>
      </c>
      <c r="C25" s="942"/>
      <c r="D25" s="943"/>
      <c r="E25" s="305">
        <f t="shared" si="3"/>
        <v>0</v>
      </c>
      <c r="F25" s="305">
        <f t="shared" si="3"/>
        <v>0</v>
      </c>
      <c r="G25" s="305">
        <f t="shared" si="3"/>
        <v>0</v>
      </c>
      <c r="H25" s="8"/>
      <c r="I25" s="252" t="str">
        <f>'(G1) Fjalori'!A392</f>
        <v>Trashëgimi me destinacion</v>
      </c>
      <c r="J25" s="958"/>
      <c r="K25" s="959"/>
      <c r="L25" s="960"/>
      <c r="M25" s="302">
        <f t="shared" si="4"/>
        <v>0</v>
      </c>
      <c r="N25" s="548">
        <f t="shared" si="4"/>
        <v>0</v>
      </c>
      <c r="O25" s="548">
        <f t="shared" si="4"/>
        <v>0</v>
      </c>
    </row>
    <row r="26" spans="1:15" ht="12.75" x14ac:dyDescent="0.2">
      <c r="A26" s="124" t="str">
        <f>'(G1) Fjalori'!A364</f>
        <v>Të tjera transferta korrente të brendshme</v>
      </c>
      <c r="B26" s="941">
        <f>'(G1) Fjalori'!C364</f>
        <v>604</v>
      </c>
      <c r="C26" s="942"/>
      <c r="D26" s="943"/>
      <c r="E26" s="305">
        <f t="shared" si="3"/>
        <v>0</v>
      </c>
      <c r="F26" s="305">
        <f t="shared" si="3"/>
        <v>0</v>
      </c>
      <c r="G26" s="305">
        <f t="shared" si="3"/>
        <v>0</v>
      </c>
      <c r="H26" s="53"/>
      <c r="I26" s="252" t="str">
        <f>'(G1) Fjalori'!A393</f>
        <v>Burime të tjera (përfshirë gjobat)</v>
      </c>
      <c r="J26" s="961"/>
      <c r="K26" s="962"/>
      <c r="L26" s="963"/>
      <c r="M26" s="305">
        <f t="shared" si="4"/>
        <v>0</v>
      </c>
      <c r="N26" s="305">
        <f t="shared" si="4"/>
        <v>0</v>
      </c>
      <c r="O26" s="305">
        <f t="shared" si="4"/>
        <v>0</v>
      </c>
    </row>
    <row r="27" spans="1:15" ht="12.75" x14ac:dyDescent="0.2">
      <c r="A27" s="124" t="str">
        <f>'(G1) Fjalori'!A365</f>
        <v>Transferta korrente të huaja</v>
      </c>
      <c r="B27" s="941">
        <f>'(G1) Fjalori'!C365</f>
        <v>605</v>
      </c>
      <c r="C27" s="942"/>
      <c r="D27" s="943"/>
      <c r="E27" s="305">
        <f t="shared" si="3"/>
        <v>0</v>
      </c>
      <c r="F27" s="305">
        <f t="shared" si="3"/>
        <v>0</v>
      </c>
      <c r="G27" s="305">
        <f t="shared" si="3"/>
        <v>0</v>
      </c>
      <c r="H27" s="53"/>
      <c r="I27" s="252" t="str">
        <f>'(G1) Fjalori'!A394</f>
        <v>VLERËSIMI I TË ARDHURAVE ME DESTINACION</v>
      </c>
      <c r="J27" s="34">
        <f>J80+J119+J158+J196+J234+J272</f>
        <v>66975</v>
      </c>
      <c r="K27" s="34">
        <f>K80+K119+K158+K196+K234+K272</f>
        <v>86009</v>
      </c>
      <c r="L27" s="34">
        <f>L80+L119+L158+L196+L234+L272</f>
        <v>101573</v>
      </c>
      <c r="M27" s="129">
        <f t="shared" si="4"/>
        <v>70141</v>
      </c>
      <c r="N27" s="129">
        <f t="shared" si="4"/>
        <v>70141</v>
      </c>
      <c r="O27" s="129">
        <f t="shared" si="4"/>
        <v>70141</v>
      </c>
    </row>
    <row r="28" spans="1:15" ht="12.75" x14ac:dyDescent="0.2">
      <c r="A28" s="124" t="str">
        <f>'(G1) Fjalori'!A366</f>
        <v>Transferta për Buxhetet Familiare dhe Individët</v>
      </c>
      <c r="B28" s="941">
        <f>'(G1) Fjalori'!C366</f>
        <v>606</v>
      </c>
      <c r="C28" s="942"/>
      <c r="D28" s="943"/>
      <c r="E28" s="305">
        <f t="shared" si="3"/>
        <v>0</v>
      </c>
      <c r="F28" s="305">
        <f t="shared" si="3"/>
        <v>0</v>
      </c>
      <c r="G28" s="305">
        <f t="shared" si="3"/>
        <v>0</v>
      </c>
      <c r="H28" s="53"/>
    </row>
    <row r="29" spans="1:15" ht="12.75" x14ac:dyDescent="0.2">
      <c r="A29" s="124" t="str">
        <f>'(G1) Fjalori'!A367</f>
        <v>Shpenzimet kapitale</v>
      </c>
      <c r="B29" s="941" t="str">
        <f>'(G1) Fjalori'!C367</f>
        <v>230 / 231</v>
      </c>
      <c r="C29" s="942"/>
      <c r="D29" s="943"/>
      <c r="E29" s="305">
        <f t="shared" si="3"/>
        <v>200</v>
      </c>
      <c r="F29" s="305">
        <f t="shared" si="3"/>
        <v>200</v>
      </c>
      <c r="G29" s="305">
        <f t="shared" si="3"/>
        <v>200</v>
      </c>
      <c r="H29" s="53"/>
      <c r="I29" s="137" t="str">
        <f>'(G1) Fjalori'!A395</f>
        <v xml:space="preserve">TË ARDHURAT E PRITSHME </v>
      </c>
      <c r="J29" s="34">
        <f t="shared" ref="J29:O29" si="5">J82+J121+J160+J198+J236+J274</f>
        <v>69344</v>
      </c>
      <c r="K29" s="34">
        <f t="shared" si="5"/>
        <v>87331</v>
      </c>
      <c r="L29" s="34">
        <f t="shared" si="5"/>
        <v>104443</v>
      </c>
      <c r="M29" s="129">
        <f t="shared" si="5"/>
        <v>73309</v>
      </c>
      <c r="N29" s="129">
        <f t="shared" si="5"/>
        <v>74101</v>
      </c>
      <c r="O29" s="129">
        <f t="shared" si="5"/>
        <v>74101</v>
      </c>
    </row>
    <row r="30" spans="1:15" ht="12.75" x14ac:dyDescent="0.2">
      <c r="A30" s="124" t="str">
        <f>'(G1) Fjalori'!A368</f>
        <v>Rezerva</v>
      </c>
      <c r="B30" s="941">
        <f>'(G1) Fjalori'!C368</f>
        <v>609</v>
      </c>
      <c r="C30" s="942"/>
      <c r="D30" s="943"/>
      <c r="E30" s="305">
        <f t="shared" si="3"/>
        <v>0</v>
      </c>
      <c r="F30" s="305">
        <f t="shared" si="3"/>
        <v>0</v>
      </c>
      <c r="G30" s="305">
        <f t="shared" si="3"/>
        <v>0</v>
      </c>
      <c r="H30" s="53"/>
    </row>
    <row r="31" spans="1:15" ht="12.75" x14ac:dyDescent="0.2">
      <c r="A31" s="124" t="str">
        <f>'(G1) Fjalori'!A369</f>
        <v>Interesa per kredi direkte ose bono</v>
      </c>
      <c r="B31" s="941">
        <f>'(G1) Fjalori'!C369</f>
        <v>650</v>
      </c>
      <c r="C31" s="942"/>
      <c r="D31" s="943"/>
      <c r="E31" s="305">
        <f t="shared" si="3"/>
        <v>0</v>
      </c>
      <c r="F31" s="305">
        <f t="shared" si="3"/>
        <v>0</v>
      </c>
      <c r="G31" s="305">
        <f t="shared" si="3"/>
        <v>0</v>
      </c>
      <c r="H31" s="53"/>
    </row>
    <row r="32" spans="1:15" ht="12.75" customHeight="1" x14ac:dyDescent="0.2">
      <c r="A32" s="124" t="str">
        <f>'(G1) Fjalori'!A370</f>
        <v>Të tjera</v>
      </c>
      <c r="B32" s="941" t="str">
        <f>'(G1) Fjalori'!C370</f>
        <v>69 / ?</v>
      </c>
      <c r="C32" s="942"/>
      <c r="D32" s="943"/>
      <c r="E32" s="305">
        <f t="shared" si="3"/>
        <v>0</v>
      </c>
      <c r="F32" s="305">
        <f t="shared" si="3"/>
        <v>0</v>
      </c>
      <c r="G32" s="305">
        <f t="shared" si="3"/>
        <v>0</v>
      </c>
      <c r="H32" s="53"/>
      <c r="I32" s="947" t="str">
        <f>'(G1) Fjalori'!A415</f>
        <v>SHUMA E KËRKUAR NETO</v>
      </c>
      <c r="J32" s="948"/>
      <c r="K32" s="948"/>
      <c r="L32" s="948"/>
      <c r="M32" s="948"/>
      <c r="N32" s="948"/>
      <c r="O32" s="949"/>
    </row>
    <row r="33" spans="1:15" ht="12.75" customHeight="1" x14ac:dyDescent="0.2">
      <c r="A33" s="306" t="str">
        <f>A21</f>
        <v>KOSTO DIREKTE PËR PROJEKTET DHE SHPENZIMET KAPITALE</v>
      </c>
      <c r="B33" s="941"/>
      <c r="C33" s="942"/>
      <c r="D33" s="943"/>
      <c r="E33" s="129">
        <f t="shared" si="3"/>
        <v>200</v>
      </c>
      <c r="F33" s="129">
        <f t="shared" si="3"/>
        <v>200</v>
      </c>
      <c r="G33" s="129">
        <f t="shared" si="3"/>
        <v>200</v>
      </c>
      <c r="H33" s="53"/>
      <c r="I33" s="950"/>
      <c r="J33" s="951"/>
      <c r="K33" s="951"/>
      <c r="L33" s="951"/>
      <c r="M33" s="951"/>
      <c r="N33" s="951"/>
      <c r="O33" s="952"/>
    </row>
    <row r="34" spans="1:15" ht="12.75" x14ac:dyDescent="0.2">
      <c r="A34" s="938" t="str">
        <f>'(G1) Fjalori'!A383</f>
        <v>SHPENZIME KORRENTE</v>
      </c>
      <c r="B34" s="939"/>
      <c r="C34" s="939"/>
      <c r="D34" s="939"/>
      <c r="E34" s="939"/>
      <c r="F34" s="939"/>
      <c r="G34" s="940"/>
      <c r="H34" s="53"/>
      <c r="I34" s="17" t="str">
        <f>I32</f>
        <v>SHUMA E KËRKUAR NETO</v>
      </c>
      <c r="J34" s="18">
        <f t="shared" ref="J34:O34" si="6">J88+J127+J166+J204+J242+J280</f>
        <v>21666</v>
      </c>
      <c r="K34" s="18">
        <f t="shared" si="6"/>
        <v>19330</v>
      </c>
      <c r="L34" s="18">
        <f t="shared" si="6"/>
        <v>26059</v>
      </c>
      <c r="M34" s="18">
        <f t="shared" si="6"/>
        <v>28015</v>
      </c>
      <c r="N34" s="18">
        <f t="shared" si="6"/>
        <v>27592</v>
      </c>
      <c r="O34" s="18">
        <f t="shared" si="6"/>
        <v>27637</v>
      </c>
    </row>
    <row r="35" spans="1:15" ht="12.75" x14ac:dyDescent="0.2">
      <c r="A35" s="124" t="str">
        <f>A22</f>
        <v>Pagat</v>
      </c>
      <c r="B35" s="941">
        <f>B22</f>
        <v>600</v>
      </c>
      <c r="C35" s="942"/>
      <c r="D35" s="943"/>
      <c r="E35" s="305">
        <f t="shared" ref="E35:G46" si="7">E89+E128+E167+E205+E243+E281</f>
        <v>18102</v>
      </c>
      <c r="F35" s="305">
        <f t="shared" si="7"/>
        <v>18452</v>
      </c>
      <c r="G35" s="305">
        <f t="shared" si="7"/>
        <v>18486</v>
      </c>
      <c r="H35" s="53"/>
      <c r="I35" s="53"/>
      <c r="J35" s="53"/>
      <c r="K35" s="53"/>
      <c r="L35" s="14"/>
      <c r="M35" s="54"/>
    </row>
    <row r="36" spans="1:15" ht="12.75" customHeight="1" x14ac:dyDescent="0.2">
      <c r="A36" s="124" t="str">
        <f t="shared" ref="A36:A45" si="8">A23</f>
        <v>Sigurimet Shoqërore</v>
      </c>
      <c r="B36" s="941">
        <f t="shared" ref="B36:B45" si="9">B23</f>
        <v>601</v>
      </c>
      <c r="C36" s="942"/>
      <c r="D36" s="943"/>
      <c r="E36" s="305">
        <f t="shared" si="7"/>
        <v>3021</v>
      </c>
      <c r="F36" s="305">
        <f t="shared" si="7"/>
        <v>3028</v>
      </c>
      <c r="G36" s="305">
        <f t="shared" si="7"/>
        <v>3038</v>
      </c>
      <c r="H36" s="53"/>
    </row>
    <row r="37" spans="1:15" ht="12.75" x14ac:dyDescent="0.2">
      <c r="A37" s="124" t="str">
        <f t="shared" si="8"/>
        <v>Mallra dhe shërbime</v>
      </c>
      <c r="B37" s="941">
        <f t="shared" si="9"/>
        <v>602</v>
      </c>
      <c r="C37" s="942"/>
      <c r="D37" s="943"/>
      <c r="E37" s="305">
        <f t="shared" si="7"/>
        <v>9323</v>
      </c>
      <c r="F37" s="305">
        <f t="shared" si="7"/>
        <v>9323</v>
      </c>
      <c r="G37" s="305">
        <f t="shared" si="7"/>
        <v>9323</v>
      </c>
      <c r="H37" s="53"/>
      <c r="I37" s="124" t="str">
        <f>'(G1) Fjalori'!A413</f>
        <v>Angazhimet</v>
      </c>
      <c r="J37" s="992" t="str">
        <f>'(G1) Fjalori'!A454</f>
        <v>Vlera Totale për Aktivitet</v>
      </c>
      <c r="K37" s="993"/>
      <c r="L37" s="994"/>
      <c r="M37" s="129">
        <f t="shared" ref="M37:O40" si="10">M91+M130+M169+M207+M245+M283</f>
        <v>5800</v>
      </c>
      <c r="N37" s="129">
        <f t="shared" si="10"/>
        <v>5800</v>
      </c>
      <c r="O37" s="129">
        <f t="shared" si="10"/>
        <v>5800</v>
      </c>
    </row>
    <row r="38" spans="1:15" ht="12.75" x14ac:dyDescent="0.2">
      <c r="A38" s="124" t="str">
        <f t="shared" si="8"/>
        <v>Subvencione</v>
      </c>
      <c r="B38" s="941">
        <f t="shared" si="9"/>
        <v>603</v>
      </c>
      <c r="C38" s="942"/>
      <c r="D38" s="943"/>
      <c r="E38" s="305">
        <f t="shared" si="7"/>
        <v>0</v>
      </c>
      <c r="F38" s="305">
        <f t="shared" si="7"/>
        <v>0</v>
      </c>
      <c r="G38" s="305">
        <f t="shared" si="7"/>
        <v>0</v>
      </c>
      <c r="H38" s="53"/>
      <c r="I38" s="318" t="str">
        <f>'(G1) Fjalori'!A456</f>
        <v>Qëllime</v>
      </c>
      <c r="J38" s="319" t="str">
        <f>A29</f>
        <v>Shpenzimet kapitale</v>
      </c>
      <c r="K38" s="316"/>
      <c r="L38" s="317"/>
      <c r="M38" s="129">
        <f t="shared" si="10"/>
        <v>0</v>
      </c>
      <c r="N38" s="129">
        <f t="shared" si="10"/>
        <v>0</v>
      </c>
      <c r="O38" s="129">
        <f t="shared" si="10"/>
        <v>0</v>
      </c>
    </row>
    <row r="39" spans="1:15" ht="12.75" x14ac:dyDescent="0.2">
      <c r="A39" s="124" t="str">
        <f t="shared" si="8"/>
        <v>Të tjera transferta korrente të brendshme</v>
      </c>
      <c r="B39" s="941">
        <f t="shared" si="9"/>
        <v>604</v>
      </c>
      <c r="C39" s="942"/>
      <c r="D39" s="943"/>
      <c r="E39" s="305">
        <f t="shared" si="7"/>
        <v>0</v>
      </c>
      <c r="F39" s="305">
        <f t="shared" si="7"/>
        <v>0</v>
      </c>
      <c r="G39" s="305">
        <f t="shared" si="7"/>
        <v>0</v>
      </c>
      <c r="H39" s="53"/>
      <c r="I39" s="315"/>
      <c r="J39" s="319" t="str">
        <f>A24</f>
        <v>Mallra dhe shërbime</v>
      </c>
      <c r="K39" s="316"/>
      <c r="L39" s="317"/>
      <c r="M39" s="129">
        <f t="shared" si="10"/>
        <v>5800</v>
      </c>
      <c r="N39" s="129">
        <f t="shared" si="10"/>
        <v>5800</v>
      </c>
      <c r="O39" s="129">
        <f t="shared" si="10"/>
        <v>5800</v>
      </c>
    </row>
    <row r="40" spans="1:15" ht="12.75" x14ac:dyDescent="0.2">
      <c r="A40" s="124" t="str">
        <f t="shared" si="8"/>
        <v>Transferta korrente të huaja</v>
      </c>
      <c r="B40" s="941">
        <f t="shared" si="9"/>
        <v>605</v>
      </c>
      <c r="C40" s="942"/>
      <c r="D40" s="943"/>
      <c r="E40" s="305">
        <f t="shared" si="7"/>
        <v>0</v>
      </c>
      <c r="F40" s="305">
        <f t="shared" si="7"/>
        <v>0</v>
      </c>
      <c r="G40" s="305">
        <f t="shared" si="7"/>
        <v>0</v>
      </c>
      <c r="H40" s="53"/>
      <c r="I40" s="315"/>
      <c r="J40" s="319" t="str">
        <f>'(G1) Fjalori'!A455</f>
        <v>Qëllime të mëtejshme</v>
      </c>
      <c r="K40" s="316"/>
      <c r="L40" s="317"/>
      <c r="M40" s="129">
        <f t="shared" si="10"/>
        <v>0</v>
      </c>
      <c r="N40" s="129">
        <f t="shared" si="10"/>
        <v>0</v>
      </c>
      <c r="O40" s="129">
        <f t="shared" si="10"/>
        <v>0</v>
      </c>
    </row>
    <row r="41" spans="1:15" ht="12.75" x14ac:dyDescent="0.2">
      <c r="A41" s="124" t="str">
        <f t="shared" si="8"/>
        <v>Transferta për Buxhetet Familiare dhe Individët</v>
      </c>
      <c r="B41" s="941">
        <f t="shared" si="9"/>
        <v>606</v>
      </c>
      <c r="C41" s="942"/>
      <c r="D41" s="943"/>
      <c r="E41" s="305">
        <f t="shared" si="7"/>
        <v>70678</v>
      </c>
      <c r="F41" s="305">
        <f t="shared" si="7"/>
        <v>70690</v>
      </c>
      <c r="G41" s="305">
        <f t="shared" si="7"/>
        <v>70691</v>
      </c>
      <c r="H41" s="53"/>
      <c r="I41" s="315"/>
      <c r="J41" s="998"/>
      <c r="K41" s="998"/>
      <c r="L41" s="998"/>
      <c r="M41" s="344" t="str">
        <f>IF(SUM(M38:M40)=M37,"OK","STOP")</f>
        <v>OK</v>
      </c>
      <c r="N41" s="344" t="str">
        <f>IF(SUM(N38:N40)=N37,"OK","STOP")</f>
        <v>OK</v>
      </c>
      <c r="O41" s="344" t="str">
        <f>IF(SUM(O38:O40)=O37,"OK","STOP")</f>
        <v>OK</v>
      </c>
    </row>
    <row r="42" spans="1:15" ht="12.75" x14ac:dyDescent="0.2">
      <c r="A42" s="648" t="str">
        <f t="shared" si="8"/>
        <v>Shpenzimet kapitale</v>
      </c>
      <c r="B42" s="968" t="str">
        <f t="shared" si="9"/>
        <v>230 / 231</v>
      </c>
      <c r="C42" s="969"/>
      <c r="D42" s="970"/>
      <c r="E42" s="305">
        <f t="shared" si="7"/>
        <v>0</v>
      </c>
      <c r="F42" s="305">
        <f t="shared" si="7"/>
        <v>0</v>
      </c>
      <c r="G42" s="305">
        <f t="shared" si="7"/>
        <v>0</v>
      </c>
      <c r="H42" s="53"/>
    </row>
    <row r="43" spans="1:15" ht="12.75" x14ac:dyDescent="0.2">
      <c r="A43" s="124" t="str">
        <f t="shared" si="8"/>
        <v>Rezerva</v>
      </c>
      <c r="B43" s="941">
        <f t="shared" si="9"/>
        <v>609</v>
      </c>
      <c r="C43" s="942"/>
      <c r="D43" s="943"/>
      <c r="E43" s="305">
        <f t="shared" si="7"/>
        <v>0</v>
      </c>
      <c r="F43" s="305">
        <f t="shared" si="7"/>
        <v>0</v>
      </c>
      <c r="G43" s="305">
        <f t="shared" si="7"/>
        <v>0</v>
      </c>
      <c r="H43" s="53"/>
      <c r="I43" s="142" t="str">
        <f>'(G1) Fjalori'!A416</f>
        <v>Shpjegimet teknike</v>
      </c>
      <c r="J43" s="983"/>
      <c r="K43" s="984"/>
      <c r="L43" s="984"/>
      <c r="M43" s="984"/>
      <c r="N43" s="984"/>
      <c r="O43" s="985"/>
    </row>
    <row r="44" spans="1:15" ht="12.75" x14ac:dyDescent="0.2">
      <c r="A44" s="124" t="str">
        <f t="shared" si="8"/>
        <v>Interesa per kredi direkte ose bono</v>
      </c>
      <c r="B44" s="971">
        <f t="shared" si="9"/>
        <v>650</v>
      </c>
      <c r="C44" s="972"/>
      <c r="D44" s="973"/>
      <c r="E44" s="305">
        <f t="shared" si="7"/>
        <v>0</v>
      </c>
      <c r="F44" s="305">
        <f t="shared" si="7"/>
        <v>0</v>
      </c>
      <c r="G44" s="305">
        <f t="shared" si="7"/>
        <v>0</v>
      </c>
      <c r="H44" s="53"/>
      <c r="J44" s="986"/>
      <c r="K44" s="987"/>
      <c r="L44" s="987"/>
      <c r="M44" s="987"/>
      <c r="N44" s="987"/>
      <c r="O44" s="988"/>
    </row>
    <row r="45" spans="1:15" ht="12.75" customHeight="1" x14ac:dyDescent="0.2">
      <c r="A45" s="252" t="str">
        <f t="shared" si="8"/>
        <v>Të tjera</v>
      </c>
      <c r="B45" s="941" t="str">
        <f t="shared" si="9"/>
        <v>69 / ?</v>
      </c>
      <c r="C45" s="942"/>
      <c r="D45" s="309" t="str">
        <f>IF(OR(E45&lt;0,F45&lt;0,G45&lt;0),"STOP","OK!")</f>
        <v>OK!</v>
      </c>
      <c r="E45" s="308">
        <f t="shared" si="7"/>
        <v>0</v>
      </c>
      <c r="F45" s="130">
        <f t="shared" si="7"/>
        <v>0</v>
      </c>
      <c r="G45" s="130">
        <f t="shared" si="7"/>
        <v>0</v>
      </c>
      <c r="H45" s="53"/>
      <c r="J45" s="986"/>
      <c r="K45" s="987"/>
      <c r="L45" s="987"/>
      <c r="M45" s="987"/>
      <c r="N45" s="987"/>
      <c r="O45" s="988"/>
    </row>
    <row r="46" spans="1:15" ht="12.75" customHeight="1" x14ac:dyDescent="0.2">
      <c r="A46" s="124" t="str">
        <f>A34</f>
        <v>SHPENZIME KORRENTE</v>
      </c>
      <c r="B46" s="974"/>
      <c r="C46" s="975"/>
      <c r="D46" s="976"/>
      <c r="E46" s="129">
        <f t="shared" si="7"/>
        <v>101124</v>
      </c>
      <c r="F46" s="129">
        <f t="shared" si="7"/>
        <v>101493</v>
      </c>
      <c r="G46" s="129">
        <f t="shared" si="7"/>
        <v>101538</v>
      </c>
      <c r="H46" s="53"/>
      <c r="J46" s="986"/>
      <c r="K46" s="987"/>
      <c r="L46" s="987"/>
      <c r="M46" s="987"/>
      <c r="N46" s="987"/>
      <c r="O46" s="988"/>
    </row>
    <row r="47" spans="1:15" ht="12.75" customHeight="1" x14ac:dyDescent="0.2">
      <c r="A47" s="125"/>
      <c r="B47" s="210"/>
      <c r="C47" s="126"/>
      <c r="D47" s="126"/>
      <c r="E47" s="10"/>
      <c r="F47" s="10"/>
      <c r="G47" s="133"/>
      <c r="H47" s="53"/>
      <c r="J47" s="986"/>
      <c r="K47" s="987"/>
      <c r="L47" s="987"/>
      <c r="M47" s="987"/>
      <c r="N47" s="987"/>
      <c r="O47" s="988"/>
    </row>
    <row r="48" spans="1:15" ht="12.75" customHeight="1" x14ac:dyDescent="0.2">
      <c r="A48" s="137" t="str">
        <f>A18</f>
        <v>SHPENZIME TË PRITSHME</v>
      </c>
      <c r="B48" s="34">
        <f t="shared" ref="B48:G48" si="11">B102+B141+B180+B218+B256+B294</f>
        <v>91010</v>
      </c>
      <c r="C48" s="34">
        <f t="shared" si="11"/>
        <v>106661</v>
      </c>
      <c r="D48" s="34">
        <f t="shared" si="11"/>
        <v>130502</v>
      </c>
      <c r="E48" s="129">
        <f t="shared" si="11"/>
        <v>101324</v>
      </c>
      <c r="F48" s="129">
        <f t="shared" si="11"/>
        <v>101693</v>
      </c>
      <c r="G48" s="129">
        <f t="shared" si="11"/>
        <v>101738</v>
      </c>
      <c r="H48" s="53"/>
      <c r="J48" s="989"/>
      <c r="K48" s="990"/>
      <c r="L48" s="990"/>
      <c r="M48" s="990"/>
      <c r="N48" s="990"/>
      <c r="O48" s="991"/>
    </row>
    <row r="49" spans="1:15" ht="12.75" x14ac:dyDescent="0.2">
      <c r="H49" s="53"/>
    </row>
    <row r="50" spans="1:15" ht="23.25" customHeight="1" x14ac:dyDescent="0.25">
      <c r="A50" s="933" t="str">
        <f>'(G1) Fjalori'!A396</f>
        <v>PËRPUTHSHMËRIA ME TAVANET</v>
      </c>
      <c r="B50" s="934"/>
      <c r="C50" s="935"/>
      <c r="D50" s="935"/>
      <c r="E50" s="935"/>
      <c r="F50" s="935"/>
      <c r="G50" s="935"/>
      <c r="H50" s="935"/>
      <c r="I50" s="935"/>
      <c r="J50" s="935"/>
      <c r="K50" s="935"/>
      <c r="L50" s="935"/>
      <c r="M50" s="935"/>
      <c r="N50" s="935"/>
      <c r="O50" s="936"/>
    </row>
    <row r="51" spans="1:15" s="27" customFormat="1" ht="26.25" customHeight="1" x14ac:dyDescent="0.25">
      <c r="A51" s="134"/>
      <c r="B51" s="127"/>
      <c r="C51" s="127"/>
      <c r="D51" s="26"/>
      <c r="E51" s="26"/>
      <c r="F51" s="26"/>
      <c r="G51" s="26"/>
      <c r="H51" s="26"/>
      <c r="I51" s="26"/>
      <c r="J51" s="26"/>
      <c r="K51" s="26"/>
      <c r="L51" s="26"/>
      <c r="M51" s="251">
        <f>M70</f>
        <v>2022</v>
      </c>
      <c r="N51" s="251">
        <f t="shared" ref="N51:O51" si="12">N70</f>
        <v>2023</v>
      </c>
      <c r="O51" s="251">
        <f t="shared" si="12"/>
        <v>2024</v>
      </c>
    </row>
    <row r="52" spans="1:15" ht="12.75" x14ac:dyDescent="0.2">
      <c r="A52" s="977" t="str">
        <f>'(G1) Fjalori'!A397</f>
        <v>Tavani i përgjithshëm</v>
      </c>
      <c r="B52" s="978"/>
      <c r="C52" s="978"/>
      <c r="D52" s="978"/>
      <c r="E52" s="978"/>
      <c r="F52" s="978"/>
      <c r="G52" s="978"/>
      <c r="H52" s="978"/>
      <c r="I52" s="978"/>
      <c r="J52" s="978"/>
      <c r="K52" s="978"/>
      <c r="L52" s="979"/>
      <c r="M52" s="138">
        <f>VLOOKUP($A14,'(D1) Tavanet buxhetore'!$A$7:$R$473,7,FALSE)</f>
        <v>101324</v>
      </c>
      <c r="N52" s="138">
        <f>VLOOKUP($A14,'(D1) Tavanet buxhetore'!$A$7:$R$473,8,FALSE)</f>
        <v>101693</v>
      </c>
      <c r="O52" s="672">
        <f>VLOOKUP($A14,'(D1) Tavanet buxhetore'!$A$7:$R$473,9,FALSE)</f>
        <v>101738</v>
      </c>
    </row>
    <row r="53" spans="1:15" ht="12.75" x14ac:dyDescent="0.2">
      <c r="A53" s="980" t="str">
        <f>'(G1) Fjalori'!A398</f>
        <v>SHPENZIMET E PRITSHME</v>
      </c>
      <c r="B53" s="981"/>
      <c r="C53" s="981"/>
      <c r="D53" s="981"/>
      <c r="E53" s="981"/>
      <c r="F53" s="981"/>
      <c r="G53" s="981"/>
      <c r="H53" s="981"/>
      <c r="I53" s="981"/>
      <c r="J53" s="981"/>
      <c r="K53" s="981"/>
      <c r="L53" s="982"/>
      <c r="M53" s="139">
        <f>E18</f>
        <v>101324</v>
      </c>
      <c r="N53" s="139">
        <f t="shared" ref="N53:O53" si="13">F18</f>
        <v>101693</v>
      </c>
      <c r="O53" s="673">
        <f t="shared" si="13"/>
        <v>101738</v>
      </c>
    </row>
    <row r="54" spans="1:15" ht="12.75" x14ac:dyDescent="0.2">
      <c r="A54" s="996" t="str">
        <f>'(G1) Fjalori'!A399</f>
        <v>Diferenca mes tavaneve të përgjithshme (duhet të jetë &lt;0)</v>
      </c>
      <c r="B54" s="997"/>
      <c r="C54" s="997"/>
      <c r="D54" s="997"/>
      <c r="E54" s="997"/>
      <c r="F54" s="997"/>
      <c r="G54" s="997"/>
      <c r="H54" s="997"/>
      <c r="I54" s="997"/>
      <c r="J54" s="997"/>
      <c r="K54" s="997"/>
      <c r="L54" s="136" t="str">
        <f>IF(AND(M54&lt;0.4,N54&lt;0.4,O54&lt;0.4),"OK!","STOP!")</f>
        <v>OK!</v>
      </c>
      <c r="M54" s="140">
        <f>M53-M52</f>
        <v>0</v>
      </c>
      <c r="N54" s="140">
        <f t="shared" ref="N54:O54" si="14">N53-N52</f>
        <v>0</v>
      </c>
      <c r="O54" s="141">
        <f t="shared" si="14"/>
        <v>0</v>
      </c>
    </row>
    <row r="55" spans="1:15" ht="12.75" x14ac:dyDescent="0.2">
      <c r="A55" s="977" t="str">
        <f>'(G1) Fjalori'!A400</f>
        <v>Tavani i pagave dhe sigurimeve shoqërore</v>
      </c>
      <c r="B55" s="978"/>
      <c r="C55" s="978"/>
      <c r="D55" s="978"/>
      <c r="E55" s="978"/>
      <c r="F55" s="978"/>
      <c r="G55" s="978"/>
      <c r="H55" s="978"/>
      <c r="I55" s="978"/>
      <c r="J55" s="978"/>
      <c r="K55" s="978"/>
      <c r="L55" s="979"/>
      <c r="M55" s="138">
        <f>VLOOKUP($A14,'(D1) Tavanet buxhetore'!$A$7:$R$473,10,FALSE)</f>
        <v>21123</v>
      </c>
      <c r="N55" s="138">
        <f>VLOOKUP($A14,'(D1) Tavanet buxhetore'!$A$7:$R$473,11,FALSE)</f>
        <v>21480</v>
      </c>
      <c r="O55" s="672">
        <f>VLOOKUP($A14,'(D1) Tavanet buxhetore'!$A$7:$R$473,12,FALSE)</f>
        <v>21524</v>
      </c>
    </row>
    <row r="56" spans="1:15" ht="12.75" x14ac:dyDescent="0.2">
      <c r="A56" s="996" t="str">
        <f>'(G1) Fjalori'!A401</f>
        <v>Paga dhe sigurime shoqërore</v>
      </c>
      <c r="B56" s="997"/>
      <c r="C56" s="997"/>
      <c r="D56" s="997"/>
      <c r="E56" s="997"/>
      <c r="F56" s="997"/>
      <c r="G56" s="997"/>
      <c r="H56" s="997"/>
      <c r="I56" s="997"/>
      <c r="J56" s="997"/>
      <c r="K56" s="997"/>
      <c r="L56" s="999"/>
      <c r="M56" s="139">
        <f>E22+E35+E23+E36</f>
        <v>21123</v>
      </c>
      <c r="N56" s="139">
        <f t="shared" ref="N56:O56" si="15">F22+F35+F23+F36</f>
        <v>21480</v>
      </c>
      <c r="O56" s="673">
        <f t="shared" si="15"/>
        <v>21524</v>
      </c>
    </row>
    <row r="57" spans="1:15" ht="12.75" x14ac:dyDescent="0.2">
      <c r="A57" s="996" t="str">
        <f>'(G1) Fjalori'!A402</f>
        <v>Diferenca e tavaneve në paga dhe sigurime shoqërore (duhet të jetë &lt;0)</v>
      </c>
      <c r="B57" s="997"/>
      <c r="C57" s="997"/>
      <c r="D57" s="997"/>
      <c r="E57" s="997"/>
      <c r="F57" s="997"/>
      <c r="G57" s="997"/>
      <c r="H57" s="997"/>
      <c r="I57" s="997"/>
      <c r="J57" s="997"/>
      <c r="K57" s="997"/>
      <c r="L57" s="136" t="str">
        <f>IF(AND(M57&lt;0.4,N57&lt;0.4,O57&lt;0.4),"OK!","STOP!")</f>
        <v>OK!</v>
      </c>
      <c r="M57" s="140">
        <f>M56-M55</f>
        <v>0</v>
      </c>
      <c r="N57" s="140">
        <f t="shared" ref="N57:O57" si="16">N56-N55</f>
        <v>0</v>
      </c>
      <c r="O57" s="141">
        <f t="shared" si="16"/>
        <v>0</v>
      </c>
    </row>
    <row r="58" spans="1:15" s="27" customFormat="1" ht="12.75" x14ac:dyDescent="0.2">
      <c r="A58" s="977" t="str">
        <f>'(G1) Fjalori'!A403</f>
        <v>Tavani për shpenzime e tjera korrente</v>
      </c>
      <c r="B58" s="978"/>
      <c r="C58" s="978"/>
      <c r="D58" s="978"/>
      <c r="E58" s="978"/>
      <c r="F58" s="978"/>
      <c r="G58" s="978"/>
      <c r="H58" s="978"/>
      <c r="I58" s="978"/>
      <c r="J58" s="978"/>
      <c r="K58" s="978"/>
      <c r="L58" s="979"/>
      <c r="M58" s="138">
        <f>VLOOKUP($A14,'(D1) Tavanet buxhetore'!$A$7:$R$473,13,FALSE)</f>
        <v>80001</v>
      </c>
      <c r="N58" s="138">
        <f>VLOOKUP($A14,'(D1) Tavanet buxhetore'!$A$7:$R$473,14,FALSE)</f>
        <v>80013</v>
      </c>
      <c r="O58" s="672">
        <f>VLOOKUP($A14,'(D1) Tavanet buxhetore'!$A$7:$R$473,15,FALSE)</f>
        <v>80014</v>
      </c>
    </row>
    <row r="59" spans="1:15" s="27" customFormat="1" ht="12.75" x14ac:dyDescent="0.2">
      <c r="A59" s="996" t="str">
        <f>'(G1) Fjalori'!A404</f>
        <v>Konsumi (përjashtuar paga dhe sigurimet shoqërore)</v>
      </c>
      <c r="B59" s="997"/>
      <c r="C59" s="997"/>
      <c r="D59" s="997"/>
      <c r="E59" s="997"/>
      <c r="F59" s="997"/>
      <c r="G59" s="997"/>
      <c r="H59" s="997"/>
      <c r="I59" s="997"/>
      <c r="J59" s="997"/>
      <c r="K59" s="997"/>
      <c r="L59" s="999"/>
      <c r="M59" s="139">
        <f>M53-M56-M62</f>
        <v>80001</v>
      </c>
      <c r="N59" s="139">
        <f>N53-N56-N62</f>
        <v>80013</v>
      </c>
      <c r="O59" s="673">
        <f>O53-O56-O62</f>
        <v>80014</v>
      </c>
    </row>
    <row r="60" spans="1:15" s="27" customFormat="1" ht="12.75" x14ac:dyDescent="0.2">
      <c r="A60" s="996" t="str">
        <f>'(G1) Fjalori'!A405</f>
        <v>Diferenca e tavaneve në konsum (duhet të jetë &lt;0)</v>
      </c>
      <c r="B60" s="997"/>
      <c r="C60" s="997"/>
      <c r="D60" s="997"/>
      <c r="E60" s="997"/>
      <c r="F60" s="997"/>
      <c r="G60" s="997"/>
      <c r="H60" s="997"/>
      <c r="I60" s="997"/>
      <c r="J60" s="997"/>
      <c r="K60" s="997"/>
      <c r="L60" s="136" t="str">
        <f>IF(AND(M60&lt;0.4,N60&lt;0.4,O60&lt;0.4),"OK!","STOP!")</f>
        <v>OK!</v>
      </c>
      <c r="M60" s="140">
        <f>M59-M58</f>
        <v>0</v>
      </c>
      <c r="N60" s="140">
        <f t="shared" ref="N60:O60" si="17">N59-N58</f>
        <v>0</v>
      </c>
      <c r="O60" s="141">
        <f t="shared" si="17"/>
        <v>0</v>
      </c>
    </row>
    <row r="61" spans="1:15" ht="12.75" x14ac:dyDescent="0.2">
      <c r="A61" s="977" t="str">
        <f>'(G1) Fjalori'!A406</f>
        <v>Minimumi i shpenzimeve kapitale</v>
      </c>
      <c r="B61" s="978"/>
      <c r="C61" s="978"/>
      <c r="D61" s="978"/>
      <c r="E61" s="978"/>
      <c r="F61" s="978"/>
      <c r="G61" s="978"/>
      <c r="H61" s="978"/>
      <c r="I61" s="978"/>
      <c r="J61" s="978"/>
      <c r="K61" s="978"/>
      <c r="L61" s="979"/>
      <c r="M61" s="138">
        <f>VLOOKUP($A14,'(D1) Tavanet buxhetore'!$A$7:$R$473,16,FALSE)</f>
        <v>200</v>
      </c>
      <c r="N61" s="138">
        <f>VLOOKUP($A14,'(D1) Tavanet buxhetore'!$A$7:$R$473,17,FALSE)</f>
        <v>200</v>
      </c>
      <c r="O61" s="672">
        <f>VLOOKUP($A14,'(D1) Tavanet buxhetore'!$A$7:$R$473,18,FALSE)</f>
        <v>200</v>
      </c>
    </row>
    <row r="62" spans="1:15" ht="12.75" x14ac:dyDescent="0.2">
      <c r="A62" s="996" t="str">
        <f>'(G1) Fjalori'!A407</f>
        <v>Shpenzimet kapitale</v>
      </c>
      <c r="B62" s="997"/>
      <c r="C62" s="997"/>
      <c r="D62" s="997"/>
      <c r="E62" s="997"/>
      <c r="F62" s="997"/>
      <c r="G62" s="997"/>
      <c r="H62" s="997"/>
      <c r="I62" s="997"/>
      <c r="J62" s="997"/>
      <c r="K62" s="997"/>
      <c r="L62" s="999"/>
      <c r="M62" s="139">
        <f>E29+E42</f>
        <v>200</v>
      </c>
      <c r="N62" s="139">
        <f t="shared" ref="N62:O62" si="18">F29+F42</f>
        <v>200</v>
      </c>
      <c r="O62" s="673">
        <f t="shared" si="18"/>
        <v>200</v>
      </c>
    </row>
    <row r="63" spans="1:15" s="99" customFormat="1" ht="12.75" x14ac:dyDescent="0.2">
      <c r="A63" s="996" t="str">
        <f>'(G1) Fjalori'!A408</f>
        <v>Diferenca e minimumit të shpenzimeve kapitale (duhet të jetë &gt;0)</v>
      </c>
      <c r="B63" s="997"/>
      <c r="C63" s="997"/>
      <c r="D63" s="997"/>
      <c r="E63" s="997"/>
      <c r="F63" s="997"/>
      <c r="G63" s="997"/>
      <c r="H63" s="997"/>
      <c r="I63" s="997"/>
      <c r="J63" s="997"/>
      <c r="K63" s="997"/>
      <c r="L63" s="136" t="str">
        <f>IF(AND(M63&gt;-0.4,N63&gt;-0.4,O63&gt;-0.4),"OK!","STOP!")</f>
        <v>OK!</v>
      </c>
      <c r="M63" s="140">
        <f>M62-M61</f>
        <v>0</v>
      </c>
      <c r="N63" s="140">
        <f t="shared" ref="N63:O63" si="19">N62-N61</f>
        <v>0</v>
      </c>
      <c r="O63" s="141">
        <f t="shared" si="19"/>
        <v>0</v>
      </c>
    </row>
    <row r="64" spans="1:15" s="99" customFormat="1" ht="12.75" x14ac:dyDescent="0.2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135"/>
      <c r="L64" s="135"/>
      <c r="M64" s="135"/>
      <c r="N64" s="135"/>
      <c r="O64" s="135"/>
    </row>
    <row r="65" spans="1:15" s="99" customFormat="1" ht="12.75" x14ac:dyDescent="0.2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135"/>
      <c r="L65" s="135"/>
      <c r="M65" s="135"/>
      <c r="N65" s="135"/>
      <c r="O65" s="135"/>
    </row>
    <row r="66" spans="1:15" ht="17.25" customHeight="1" x14ac:dyDescent="0.2">
      <c r="A66" s="213" t="str">
        <f t="shared" ref="A66:O66" si="20">A14</f>
        <v>Nënfunksioni 25</v>
      </c>
      <c r="B66" s="937" t="str">
        <f t="shared" si="20"/>
        <v>104 Familje dhe fëmijë</v>
      </c>
      <c r="C66" s="937">
        <f t="shared" si="20"/>
        <v>0</v>
      </c>
      <c r="D66" s="937">
        <f t="shared" si="20"/>
        <v>0</v>
      </c>
      <c r="E66" s="937">
        <f t="shared" si="20"/>
        <v>0</v>
      </c>
      <c r="F66" s="937">
        <f t="shared" si="20"/>
        <v>0</v>
      </c>
      <c r="G66" s="937">
        <f t="shared" si="20"/>
        <v>0</v>
      </c>
      <c r="H66" s="937">
        <f t="shared" si="20"/>
        <v>0</v>
      </c>
      <c r="I66" s="937">
        <f t="shared" si="20"/>
        <v>0</v>
      </c>
      <c r="J66" s="937">
        <f t="shared" si="20"/>
        <v>0</v>
      </c>
      <c r="K66" s="937">
        <f t="shared" si="20"/>
        <v>0</v>
      </c>
      <c r="L66" s="937">
        <f t="shared" si="20"/>
        <v>0</v>
      </c>
      <c r="M66" s="937">
        <f t="shared" si="20"/>
        <v>0</v>
      </c>
      <c r="N66" s="937">
        <f t="shared" si="20"/>
        <v>0</v>
      </c>
      <c r="O66" s="937">
        <f t="shared" si="20"/>
        <v>0</v>
      </c>
    </row>
    <row r="67" spans="1:15" ht="17.25" customHeight="1" x14ac:dyDescent="0.2">
      <c r="A67" s="276" t="str">
        <f>A6</f>
        <v>Programi 26a</v>
      </c>
      <c r="B67" s="937" t="str">
        <f>C6</f>
        <v>Kujdesi social për familjet dhe fëmijët</v>
      </c>
      <c r="C67" s="937" t="e">
        <f>#REF!</f>
        <v>#REF!</v>
      </c>
      <c r="D67" s="937" t="e">
        <f>#REF!</f>
        <v>#REF!</v>
      </c>
      <c r="E67" s="937" t="e">
        <f>#REF!</f>
        <v>#REF!</v>
      </c>
      <c r="F67" s="937" t="e">
        <f>#REF!</f>
        <v>#REF!</v>
      </c>
      <c r="G67" s="937" t="e">
        <f>#REF!</f>
        <v>#REF!</v>
      </c>
      <c r="H67" s="937" t="e">
        <f>#REF!</f>
        <v>#REF!</v>
      </c>
      <c r="I67" s="937" t="e">
        <f>#REF!</f>
        <v>#REF!</v>
      </c>
      <c r="J67" s="937" t="e">
        <f>#REF!</f>
        <v>#REF!</v>
      </c>
      <c r="K67" s="937" t="e">
        <f>#REF!</f>
        <v>#REF!</v>
      </c>
      <c r="L67" s="937" t="e">
        <f>#REF!</f>
        <v>#REF!</v>
      </c>
      <c r="M67" s="937" t="e">
        <f>#REF!</f>
        <v>#REF!</v>
      </c>
      <c r="N67" s="937" t="e">
        <f>#REF!</f>
        <v>#REF!</v>
      </c>
      <c r="O67" s="937" t="e">
        <f>#REF!</f>
        <v>#REF!</v>
      </c>
    </row>
    <row r="68" spans="1:15" ht="17.25" customHeight="1" x14ac:dyDescent="0.2">
      <c r="A68" s="646" t="str">
        <f>'(B3) Struktura Funksionale'!B132</f>
        <v>10430</v>
      </c>
      <c r="B68" s="568"/>
      <c r="C68" s="568"/>
      <c r="D68" s="568"/>
      <c r="E68" s="568"/>
      <c r="F68" s="568"/>
      <c r="G68" s="568"/>
      <c r="H68" s="568"/>
      <c r="I68" s="568"/>
      <c r="J68" s="568"/>
      <c r="K68" s="568"/>
      <c r="L68" s="568"/>
      <c r="M68" s="568"/>
      <c r="N68" s="568"/>
      <c r="O68" s="569"/>
    </row>
    <row r="69" spans="1:15" ht="21" customHeight="1" x14ac:dyDescent="0.2">
      <c r="A69" s="964" t="str">
        <f t="shared" ref="A69:G69" si="21">A15</f>
        <v>SHPENZIME TË PRITSHME</v>
      </c>
      <c r="B69" s="965">
        <f t="shared" si="21"/>
        <v>0</v>
      </c>
      <c r="C69" s="965">
        <f t="shared" si="21"/>
        <v>0</v>
      </c>
      <c r="D69" s="965">
        <f t="shared" si="21"/>
        <v>0</v>
      </c>
      <c r="E69" s="965">
        <f t="shared" si="21"/>
        <v>0</v>
      </c>
      <c r="F69" s="965">
        <f t="shared" si="21"/>
        <v>0</v>
      </c>
      <c r="G69" s="966">
        <f t="shared" si="21"/>
        <v>0</v>
      </c>
      <c r="H69" s="131"/>
      <c r="I69" s="967" t="str">
        <f t="shared" ref="I69:O69" si="22">I15</f>
        <v xml:space="preserve">TË ARDHURAT E PRITSHME </v>
      </c>
      <c r="J69" s="965">
        <f t="shared" si="22"/>
        <v>0</v>
      </c>
      <c r="K69" s="965">
        <f t="shared" si="22"/>
        <v>0</v>
      </c>
      <c r="L69" s="965">
        <f t="shared" si="22"/>
        <v>0</v>
      </c>
      <c r="M69" s="965">
        <f t="shared" si="22"/>
        <v>0</v>
      </c>
      <c r="N69" s="965">
        <f t="shared" si="22"/>
        <v>0</v>
      </c>
      <c r="O69" s="966">
        <f t="shared" si="22"/>
        <v>0</v>
      </c>
    </row>
    <row r="70" spans="1:15" ht="19.5" customHeight="1" x14ac:dyDescent="0.2">
      <c r="A70" s="211"/>
      <c r="B70" s="417">
        <f t="shared" ref="B70:G70" si="23">B16</f>
        <v>2019</v>
      </c>
      <c r="C70" s="417">
        <f t="shared" si="23"/>
        <v>2020</v>
      </c>
      <c r="D70" s="417">
        <f t="shared" si="23"/>
        <v>2021</v>
      </c>
      <c r="E70" s="251">
        <f t="shared" si="23"/>
        <v>2022</v>
      </c>
      <c r="F70" s="251">
        <f t="shared" si="23"/>
        <v>2023</v>
      </c>
      <c r="G70" s="251">
        <f t="shared" si="23"/>
        <v>2024</v>
      </c>
      <c r="H70" s="212"/>
      <c r="I70" s="414"/>
      <c r="J70" s="417">
        <f t="shared" ref="J70:O70" si="24">J16</f>
        <v>2019</v>
      </c>
      <c r="K70" s="417">
        <f t="shared" si="24"/>
        <v>2020</v>
      </c>
      <c r="L70" s="417">
        <f t="shared" si="24"/>
        <v>2021</v>
      </c>
      <c r="M70" s="251">
        <f t="shared" si="24"/>
        <v>2022</v>
      </c>
      <c r="N70" s="251">
        <f t="shared" si="24"/>
        <v>2023</v>
      </c>
      <c r="O70" s="251">
        <f t="shared" si="24"/>
        <v>2024</v>
      </c>
    </row>
    <row r="71" spans="1:15" s="10" customFormat="1" ht="12.75" x14ac:dyDescent="0.2">
      <c r="A71" s="418"/>
      <c r="B71" s="411"/>
      <c r="C71" s="411"/>
      <c r="D71" s="411"/>
      <c r="E71" s="412"/>
      <c r="F71" s="412"/>
      <c r="G71" s="413"/>
      <c r="H71" s="212"/>
      <c r="I71" s="410"/>
      <c r="J71" s="411"/>
      <c r="K71" s="411"/>
      <c r="L71" s="411"/>
      <c r="M71" s="412"/>
      <c r="N71" s="412"/>
      <c r="O71" s="413"/>
    </row>
    <row r="72" spans="1:15" ht="12.75" x14ac:dyDescent="0.2">
      <c r="A72" s="415" t="str">
        <f>A18</f>
        <v>SHPENZIME TË PRITSHME</v>
      </c>
      <c r="B72" s="345">
        <f>VLOOKUP(A67,'(C1) Shpenzimet vitet e kaluara'!A$9:O$177,5,FALSE)</f>
        <v>91010</v>
      </c>
      <c r="C72" s="345">
        <f>VLOOKUP(A67,'(C1) Shpenzimet vitet e kaluara'!A$9:O$177,9,FALSE)</f>
        <v>106661</v>
      </c>
      <c r="D72" s="345">
        <f>VLOOKUP(A67,'(C1) Shpenzimet vitet e kaluara'!A$9:O$177,13,FALSE)</f>
        <v>130502</v>
      </c>
      <c r="E72" s="416">
        <v>101324</v>
      </c>
      <c r="F72" s="416">
        <v>101693</v>
      </c>
      <c r="G72" s="416">
        <v>101738</v>
      </c>
      <c r="H72" s="131"/>
      <c r="I72" s="938" t="str">
        <f>I18</f>
        <v>VLERËSIM I ARDHURAVE NGA TARIFAT</v>
      </c>
      <c r="J72" s="939"/>
      <c r="K72" s="939"/>
      <c r="L72" s="939"/>
      <c r="M72" s="939"/>
      <c r="N72" s="939"/>
      <c r="O72" s="940"/>
    </row>
    <row r="73" spans="1:15" ht="12.75" x14ac:dyDescent="0.2">
      <c r="A73" s="125"/>
      <c r="B73" s="210"/>
      <c r="C73" s="126"/>
      <c r="D73" s="126"/>
      <c r="E73" s="10"/>
      <c r="F73" s="10"/>
      <c r="G73" s="133"/>
      <c r="H73" s="10"/>
      <c r="I73" s="137" t="str">
        <f>I19</f>
        <v>VLERËSIM I ARDHURAVE NGA TARIFAT</v>
      </c>
      <c r="J73" s="35">
        <f>VLOOKUP($A67,'(C1) Shpenzimet vitet e kaluara'!$A$9:$O$177,6,FALSE)</f>
        <v>2369</v>
      </c>
      <c r="K73" s="35">
        <f>VLOOKUP($A67,'(C1) Shpenzimet vitet e kaluara'!$A$9:$O$177,10,FALSE)</f>
        <v>1322</v>
      </c>
      <c r="L73" s="35">
        <f>VLOOKUP($A67,'(C1) Shpenzimet vitet e kaluara'!$A$9:$O$177,14,FALSE)</f>
        <v>2870</v>
      </c>
      <c r="M73" s="37">
        <v>3168</v>
      </c>
      <c r="N73" s="37">
        <v>3960</v>
      </c>
      <c r="O73" s="37">
        <v>3960</v>
      </c>
    </row>
    <row r="74" spans="1:15" ht="12.75" x14ac:dyDescent="0.2">
      <c r="A74" s="944" t="str">
        <f t="shared" ref="A74:G75" si="25">A20</f>
        <v>SHPENZIME TË PRITSHME</v>
      </c>
      <c r="B74" s="945">
        <f t="shared" si="25"/>
        <v>0</v>
      </c>
      <c r="C74" s="945">
        <f t="shared" si="25"/>
        <v>0</v>
      </c>
      <c r="D74" s="945">
        <f t="shared" si="25"/>
        <v>0</v>
      </c>
      <c r="E74" s="945">
        <f t="shared" si="25"/>
        <v>0</v>
      </c>
      <c r="F74" s="945">
        <f t="shared" si="25"/>
        <v>0</v>
      </c>
      <c r="G74" s="946">
        <f t="shared" si="25"/>
        <v>0</v>
      </c>
      <c r="H74" s="10"/>
    </row>
    <row r="75" spans="1:15" ht="12.75" x14ac:dyDescent="0.2">
      <c r="A75" s="938" t="str">
        <f t="shared" si="25"/>
        <v>KOSTO DIREKTE PËR PROJEKTET DHE SHPENZIMET KAPITALE</v>
      </c>
      <c r="B75" s="939">
        <f t="shared" si="25"/>
        <v>0</v>
      </c>
      <c r="C75" s="939">
        <f t="shared" si="25"/>
        <v>0</v>
      </c>
      <c r="D75" s="939">
        <f t="shared" si="25"/>
        <v>0</v>
      </c>
      <c r="E75" s="939">
        <f t="shared" si="25"/>
        <v>0</v>
      </c>
      <c r="F75" s="939">
        <f t="shared" si="25"/>
        <v>0</v>
      </c>
      <c r="G75" s="940">
        <f t="shared" si="25"/>
        <v>0</v>
      </c>
      <c r="H75" s="31"/>
      <c r="I75" s="938" t="str">
        <f t="shared" ref="I75:I80" si="26">I22</f>
        <v>VLERËSIMI I TË ARDHURAVE ME DESTINACION</v>
      </c>
      <c r="J75" s="939"/>
      <c r="K75" s="939"/>
      <c r="L75" s="939"/>
      <c r="M75" s="939"/>
      <c r="N75" s="939"/>
      <c r="O75" s="940"/>
    </row>
    <row r="76" spans="1:15" ht="12.75" x14ac:dyDescent="0.2">
      <c r="A76" s="124" t="str">
        <f t="shared" ref="A76:D98" si="27">A22</f>
        <v>Pagat</v>
      </c>
      <c r="B76" s="941">
        <f t="shared" si="27"/>
        <v>600</v>
      </c>
      <c r="C76" s="942">
        <f t="shared" si="27"/>
        <v>0</v>
      </c>
      <c r="D76" s="943">
        <f t="shared" si="27"/>
        <v>0</v>
      </c>
      <c r="E76" s="129"/>
      <c r="F76" s="129"/>
      <c r="G76" s="129"/>
      <c r="H76" s="31"/>
      <c r="I76" s="390" t="str">
        <f t="shared" si="26"/>
        <v>Transferta e kushtëzuar</v>
      </c>
      <c r="J76" s="387"/>
      <c r="K76" s="389"/>
      <c r="L76" s="388"/>
      <c r="M76" s="128">
        <v>70141</v>
      </c>
      <c r="N76" s="128">
        <v>70141</v>
      </c>
      <c r="O76" s="128">
        <v>70141</v>
      </c>
    </row>
    <row r="77" spans="1:15" ht="12.75" x14ac:dyDescent="0.2">
      <c r="A77" s="124" t="str">
        <f t="shared" si="27"/>
        <v>Sigurimet Shoqërore</v>
      </c>
      <c r="B77" s="941">
        <f t="shared" si="27"/>
        <v>601</v>
      </c>
      <c r="C77" s="942">
        <f t="shared" si="27"/>
        <v>0</v>
      </c>
      <c r="D77" s="943">
        <f t="shared" si="27"/>
        <v>0</v>
      </c>
      <c r="E77" s="129"/>
      <c r="F77" s="129"/>
      <c r="G77" s="129"/>
      <c r="H77" s="31"/>
      <c r="I77" s="390" t="str">
        <f t="shared" si="26"/>
        <v>Trasferta Specifike</v>
      </c>
      <c r="J77" s="387"/>
      <c r="K77" s="389"/>
      <c r="L77" s="388"/>
      <c r="M77" s="128"/>
      <c r="N77" s="128"/>
      <c r="O77" s="132"/>
    </row>
    <row r="78" spans="1:15" ht="12.75" x14ac:dyDescent="0.2">
      <c r="A78" s="124" t="str">
        <f t="shared" si="27"/>
        <v>Mallra dhe shërbime</v>
      </c>
      <c r="B78" s="941">
        <f t="shared" si="27"/>
        <v>602</v>
      </c>
      <c r="C78" s="942">
        <f t="shared" si="27"/>
        <v>0</v>
      </c>
      <c r="D78" s="943">
        <f t="shared" si="27"/>
        <v>0</v>
      </c>
      <c r="E78" s="129"/>
      <c r="F78" s="129"/>
      <c r="G78" s="129"/>
      <c r="H78" s="53"/>
      <c r="I78" s="390" t="str">
        <f t="shared" si="26"/>
        <v>Trashëgimi me destinacion</v>
      </c>
      <c r="J78" s="387"/>
      <c r="K78" s="389"/>
      <c r="L78" s="388"/>
      <c r="M78" s="302">
        <f>VLOOKUP($A67,'(C4) Trashëgimi me destinacion'!$A$8:$F$168,4,FALSE)</f>
        <v>0</v>
      </c>
      <c r="N78" s="548">
        <f>VLOOKUP($A67,'(C4) Trashëgimi me destinacion'!$A$8:$F$168,5,FALSE)</f>
        <v>0</v>
      </c>
      <c r="O78" s="548">
        <f>VLOOKUP($A67,'(C4) Trashëgimi me destinacion'!$A$8:$F$168,6,FALSE)</f>
        <v>0</v>
      </c>
    </row>
    <row r="79" spans="1:15" ht="12.75" x14ac:dyDescent="0.2">
      <c r="A79" s="124" t="str">
        <f t="shared" si="27"/>
        <v>Subvencione</v>
      </c>
      <c r="B79" s="941">
        <f t="shared" si="27"/>
        <v>603</v>
      </c>
      <c r="C79" s="942">
        <f t="shared" si="27"/>
        <v>0</v>
      </c>
      <c r="D79" s="943">
        <f t="shared" si="27"/>
        <v>0</v>
      </c>
      <c r="E79" s="129"/>
      <c r="F79" s="129"/>
      <c r="G79" s="129"/>
      <c r="H79" s="8"/>
      <c r="I79" s="390" t="str">
        <f t="shared" si="26"/>
        <v>Burime të tjera (përfshirë gjobat)</v>
      </c>
      <c r="J79" s="387"/>
      <c r="K79" s="389"/>
      <c r="L79" s="388"/>
      <c r="M79" s="128"/>
      <c r="N79" s="128"/>
      <c r="O79" s="132"/>
    </row>
    <row r="80" spans="1:15" ht="12.75" x14ac:dyDescent="0.2">
      <c r="A80" s="124" t="str">
        <f t="shared" si="27"/>
        <v>Të tjera transferta korrente të brendshme</v>
      </c>
      <c r="B80" s="941">
        <f t="shared" si="27"/>
        <v>604</v>
      </c>
      <c r="C80" s="942">
        <f t="shared" si="27"/>
        <v>0</v>
      </c>
      <c r="D80" s="943">
        <f t="shared" si="27"/>
        <v>0</v>
      </c>
      <c r="E80" s="129"/>
      <c r="F80" s="129"/>
      <c r="G80" s="129"/>
      <c r="H80" s="53"/>
      <c r="I80" s="409" t="str">
        <f t="shared" si="26"/>
        <v>VLERËSIMI I TË ARDHURAVE ME DESTINACION</v>
      </c>
      <c r="J80" s="35">
        <f>VLOOKUP($A67,'(C1) Shpenzimet vitet e kaluara'!$A$9:$O$177,7,FALSE)</f>
        <v>66975</v>
      </c>
      <c r="K80" s="35">
        <f>VLOOKUP($A67,'(C1) Shpenzimet vitet e kaluara'!$A$9:$O$177,11,FALSE)</f>
        <v>86009</v>
      </c>
      <c r="L80" s="35">
        <f>VLOOKUP($A67,'(C1) Shpenzimet vitet e kaluara'!$A$9:$O$177,15,FALSE)</f>
        <v>101573</v>
      </c>
      <c r="M80" s="129">
        <f>SUM(M76:M79)</f>
        <v>70141</v>
      </c>
      <c r="N80" s="129">
        <f t="shared" ref="N80:O80" si="28">SUM(N76:N79)</f>
        <v>70141</v>
      </c>
      <c r="O80" s="129">
        <f t="shared" si="28"/>
        <v>70141</v>
      </c>
    </row>
    <row r="81" spans="1:15" ht="12.75" x14ac:dyDescent="0.2">
      <c r="A81" s="124" t="str">
        <f t="shared" si="27"/>
        <v>Transferta korrente të huaja</v>
      </c>
      <c r="B81" s="941">
        <f t="shared" si="27"/>
        <v>605</v>
      </c>
      <c r="C81" s="942">
        <f t="shared" si="27"/>
        <v>0</v>
      </c>
      <c r="D81" s="943">
        <f t="shared" si="27"/>
        <v>0</v>
      </c>
      <c r="E81" s="129"/>
      <c r="F81" s="129"/>
      <c r="G81" s="129"/>
      <c r="H81" s="53"/>
    </row>
    <row r="82" spans="1:15" ht="12.75" x14ac:dyDescent="0.2">
      <c r="A82" s="124" t="str">
        <f t="shared" si="27"/>
        <v>Transferta për Buxhetet Familiare dhe Individët</v>
      </c>
      <c r="B82" s="941">
        <f t="shared" si="27"/>
        <v>606</v>
      </c>
      <c r="C82" s="942">
        <f t="shared" si="27"/>
        <v>0</v>
      </c>
      <c r="D82" s="943">
        <f t="shared" si="27"/>
        <v>0</v>
      </c>
      <c r="E82" s="129"/>
      <c r="F82" s="129"/>
      <c r="G82" s="129"/>
      <c r="H82" s="53"/>
      <c r="I82" s="137" t="str">
        <f>I29</f>
        <v xml:space="preserve">TË ARDHURAT E PRITSHME </v>
      </c>
      <c r="J82" s="34">
        <f>J73+J80</f>
        <v>69344</v>
      </c>
      <c r="K82" s="34">
        <f>K73+K80</f>
        <v>87331</v>
      </c>
      <c r="L82" s="34">
        <f>L73+L80</f>
        <v>104443</v>
      </c>
      <c r="M82" s="129">
        <f>M80+M73</f>
        <v>73309</v>
      </c>
      <c r="N82" s="129">
        <f>N80+N73</f>
        <v>74101</v>
      </c>
      <c r="O82" s="129">
        <f>O80+O73</f>
        <v>74101</v>
      </c>
    </row>
    <row r="83" spans="1:15" ht="12.75" x14ac:dyDescent="0.2">
      <c r="A83" s="124" t="str">
        <f t="shared" si="27"/>
        <v>Shpenzimet kapitale</v>
      </c>
      <c r="B83" s="941" t="str">
        <f t="shared" si="27"/>
        <v>230 / 231</v>
      </c>
      <c r="C83" s="942">
        <f t="shared" si="27"/>
        <v>0</v>
      </c>
      <c r="D83" s="943">
        <f t="shared" si="27"/>
        <v>0</v>
      </c>
      <c r="E83" s="37">
        <v>200</v>
      </c>
      <c r="F83" s="37">
        <v>200</v>
      </c>
      <c r="G83" s="37">
        <v>200</v>
      </c>
      <c r="H83" s="53"/>
    </row>
    <row r="84" spans="1:15" ht="12.75" x14ac:dyDescent="0.2">
      <c r="A84" s="124" t="str">
        <f t="shared" si="27"/>
        <v>Rezerva</v>
      </c>
      <c r="B84" s="941">
        <f t="shared" si="27"/>
        <v>609</v>
      </c>
      <c r="C84" s="942">
        <f t="shared" si="27"/>
        <v>0</v>
      </c>
      <c r="D84" s="943">
        <f t="shared" si="27"/>
        <v>0</v>
      </c>
      <c r="E84" s="129"/>
      <c r="F84" s="129"/>
      <c r="G84" s="129"/>
      <c r="H84" s="53"/>
    </row>
    <row r="85" spans="1:15" ht="12.75" x14ac:dyDescent="0.2">
      <c r="A85" s="124" t="str">
        <f t="shared" si="27"/>
        <v>Interesa per kredi direkte ose bono</v>
      </c>
      <c r="B85" s="941">
        <f t="shared" si="27"/>
        <v>650</v>
      </c>
      <c r="C85" s="942">
        <f t="shared" si="27"/>
        <v>0</v>
      </c>
      <c r="D85" s="943">
        <f t="shared" si="27"/>
        <v>0</v>
      </c>
      <c r="E85" s="129"/>
      <c r="F85" s="129"/>
      <c r="G85" s="129"/>
      <c r="H85" s="53"/>
    </row>
    <row r="86" spans="1:15" ht="12.75" x14ac:dyDescent="0.2">
      <c r="A86" s="124" t="str">
        <f t="shared" si="27"/>
        <v>Të tjera</v>
      </c>
      <c r="B86" s="941" t="str">
        <f t="shared" si="27"/>
        <v>69 / ?</v>
      </c>
      <c r="C86" s="942">
        <f t="shared" si="27"/>
        <v>0</v>
      </c>
      <c r="D86" s="943">
        <f t="shared" si="27"/>
        <v>0</v>
      </c>
      <c r="E86" s="129"/>
      <c r="F86" s="129"/>
      <c r="G86" s="129"/>
      <c r="H86" s="53"/>
      <c r="I86" s="947" t="str">
        <f t="shared" ref="I86:O87" si="29">I32</f>
        <v>SHUMA E KËRKUAR NETO</v>
      </c>
      <c r="J86" s="948">
        <f t="shared" si="29"/>
        <v>0</v>
      </c>
      <c r="K86" s="948">
        <f t="shared" si="29"/>
        <v>0</v>
      </c>
      <c r="L86" s="948">
        <f t="shared" si="29"/>
        <v>0</v>
      </c>
      <c r="M86" s="948">
        <f t="shared" si="29"/>
        <v>0</v>
      </c>
      <c r="N86" s="948">
        <f t="shared" si="29"/>
        <v>0</v>
      </c>
      <c r="O86" s="949">
        <f t="shared" si="29"/>
        <v>0</v>
      </c>
    </row>
    <row r="87" spans="1:15" ht="12" customHeight="1" x14ac:dyDescent="0.2">
      <c r="A87" s="306" t="str">
        <f t="shared" si="27"/>
        <v>KOSTO DIREKTE PËR PROJEKTET DHE SHPENZIMET KAPITALE</v>
      </c>
      <c r="B87" s="941">
        <f t="shared" si="27"/>
        <v>0</v>
      </c>
      <c r="C87" s="942">
        <f t="shared" si="27"/>
        <v>0</v>
      </c>
      <c r="D87" s="943">
        <f t="shared" si="27"/>
        <v>0</v>
      </c>
      <c r="E87" s="129">
        <f>SUM(E76:E86)</f>
        <v>200</v>
      </c>
      <c r="F87" s="129">
        <f t="shared" ref="F87:G87" si="30">SUM(F76:F86)</f>
        <v>200</v>
      </c>
      <c r="G87" s="129">
        <f t="shared" si="30"/>
        <v>200</v>
      </c>
      <c r="H87" s="53"/>
      <c r="I87" s="950">
        <f t="shared" si="29"/>
        <v>0</v>
      </c>
      <c r="J87" s="951">
        <f t="shared" si="29"/>
        <v>0</v>
      </c>
      <c r="K87" s="951">
        <f t="shared" si="29"/>
        <v>0</v>
      </c>
      <c r="L87" s="951">
        <f t="shared" si="29"/>
        <v>0</v>
      </c>
      <c r="M87" s="951">
        <f t="shared" si="29"/>
        <v>0</v>
      </c>
      <c r="N87" s="951">
        <f t="shared" si="29"/>
        <v>0</v>
      </c>
      <c r="O87" s="952">
        <f t="shared" si="29"/>
        <v>0</v>
      </c>
    </row>
    <row r="88" spans="1:15" ht="12.75" x14ac:dyDescent="0.2">
      <c r="A88" s="938" t="str">
        <f t="shared" si="27"/>
        <v>SHPENZIME KORRENTE</v>
      </c>
      <c r="B88" s="939">
        <f t="shared" si="27"/>
        <v>0</v>
      </c>
      <c r="C88" s="939">
        <f t="shared" si="27"/>
        <v>0</v>
      </c>
      <c r="D88" s="939">
        <f t="shared" si="27"/>
        <v>0</v>
      </c>
      <c r="E88" s="939">
        <f>E34</f>
        <v>0</v>
      </c>
      <c r="F88" s="939">
        <f>F34</f>
        <v>0</v>
      </c>
      <c r="G88" s="940">
        <f>G34</f>
        <v>0</v>
      </c>
      <c r="H88" s="53"/>
      <c r="I88" s="17" t="str">
        <f>I34</f>
        <v>SHUMA E KËRKUAR NETO</v>
      </c>
      <c r="J88" s="18">
        <f t="shared" ref="J88:O88" si="31">B72-J82</f>
        <v>21666</v>
      </c>
      <c r="K88" s="18">
        <f t="shared" si="31"/>
        <v>19330</v>
      </c>
      <c r="L88" s="18">
        <f t="shared" si="31"/>
        <v>26059</v>
      </c>
      <c r="M88" s="18">
        <f t="shared" si="31"/>
        <v>28015</v>
      </c>
      <c r="N88" s="18">
        <f t="shared" si="31"/>
        <v>27592</v>
      </c>
      <c r="O88" s="18">
        <f t="shared" si="31"/>
        <v>27637</v>
      </c>
    </row>
    <row r="89" spans="1:15" ht="12.75" x14ac:dyDescent="0.2">
      <c r="A89" s="124" t="str">
        <f t="shared" si="27"/>
        <v>Pagat</v>
      </c>
      <c r="B89" s="941">
        <f t="shared" si="27"/>
        <v>600</v>
      </c>
      <c r="C89" s="942">
        <f t="shared" si="27"/>
        <v>0</v>
      </c>
      <c r="D89" s="943">
        <f t="shared" si="27"/>
        <v>0</v>
      </c>
      <c r="E89" s="37">
        <v>18102</v>
      </c>
      <c r="F89" s="37">
        <v>18452</v>
      </c>
      <c r="G89" s="37">
        <v>18486</v>
      </c>
      <c r="H89" s="53"/>
      <c r="I89" s="53"/>
      <c r="J89" s="53"/>
      <c r="K89" s="53"/>
      <c r="L89" s="14"/>
      <c r="M89" s="54"/>
    </row>
    <row r="90" spans="1:15" ht="12.75" x14ac:dyDescent="0.2">
      <c r="A90" s="124" t="str">
        <f t="shared" si="27"/>
        <v>Sigurimet Shoqërore</v>
      </c>
      <c r="B90" s="941">
        <f t="shared" si="27"/>
        <v>601</v>
      </c>
      <c r="C90" s="942">
        <f t="shared" si="27"/>
        <v>0</v>
      </c>
      <c r="D90" s="943">
        <f t="shared" si="27"/>
        <v>0</v>
      </c>
      <c r="E90" s="37">
        <v>3021</v>
      </c>
      <c r="F90" s="37">
        <v>3028</v>
      </c>
      <c r="G90" s="37">
        <v>3038</v>
      </c>
      <c r="H90" s="53"/>
    </row>
    <row r="91" spans="1:15" ht="12.75" x14ac:dyDescent="0.2">
      <c r="A91" s="124" t="str">
        <f t="shared" si="27"/>
        <v>Mallra dhe shërbime</v>
      </c>
      <c r="B91" s="941">
        <f t="shared" si="27"/>
        <v>602</v>
      </c>
      <c r="C91" s="942">
        <f t="shared" si="27"/>
        <v>0</v>
      </c>
      <c r="D91" s="943">
        <f t="shared" si="27"/>
        <v>0</v>
      </c>
      <c r="E91" s="37">
        <v>9323</v>
      </c>
      <c r="F91" s="37">
        <v>9323</v>
      </c>
      <c r="G91" s="37">
        <v>9323</v>
      </c>
      <c r="H91" s="53"/>
      <c r="I91" s="252" t="str">
        <f>I37</f>
        <v>Angazhimet</v>
      </c>
      <c r="J91" s="1002" t="str">
        <f>J37</f>
        <v>Vlera Totale për Aktivitet</v>
      </c>
      <c r="K91" s="1003"/>
      <c r="L91" s="1004"/>
      <c r="M91" s="129">
        <f>VLOOKUP($A67,'(C5) Angazhimet'!$A$8:$F$168,4,FALSE)</f>
        <v>5800</v>
      </c>
      <c r="N91" s="129">
        <f>VLOOKUP($A67,'(C5) Angazhimet'!$A$8:$F$168,5,FALSE)</f>
        <v>5800</v>
      </c>
      <c r="O91" s="129">
        <f>VLOOKUP($A67,'(C5) Angazhimet'!$A$8:$F$168,6,FALSE)</f>
        <v>5800</v>
      </c>
    </row>
    <row r="92" spans="1:15" ht="12.75" x14ac:dyDescent="0.2">
      <c r="A92" s="124" t="str">
        <f t="shared" si="27"/>
        <v>Subvencione</v>
      </c>
      <c r="B92" s="941">
        <f t="shared" si="27"/>
        <v>603</v>
      </c>
      <c r="C92" s="942">
        <f t="shared" si="27"/>
        <v>0</v>
      </c>
      <c r="D92" s="943">
        <f t="shared" si="27"/>
        <v>0</v>
      </c>
      <c r="E92" s="37"/>
      <c r="F92" s="37"/>
      <c r="G92" s="37"/>
      <c r="H92" s="53"/>
      <c r="I92" s="318" t="str">
        <f>I38</f>
        <v>Qëllime</v>
      </c>
      <c r="J92" s="1002" t="str">
        <f>J38</f>
        <v>Shpenzimet kapitale</v>
      </c>
      <c r="K92" s="1003"/>
      <c r="L92" s="1004"/>
      <c r="M92" s="128"/>
      <c r="N92" s="128"/>
      <c r="O92" s="132"/>
    </row>
    <row r="93" spans="1:15" ht="12.75" x14ac:dyDescent="0.2">
      <c r="A93" s="124" t="str">
        <f t="shared" si="27"/>
        <v>Të tjera transferta korrente të brendshme</v>
      </c>
      <c r="B93" s="941">
        <f t="shared" si="27"/>
        <v>604</v>
      </c>
      <c r="C93" s="942">
        <f t="shared" si="27"/>
        <v>0</v>
      </c>
      <c r="D93" s="943">
        <f t="shared" si="27"/>
        <v>0</v>
      </c>
      <c r="E93" s="37"/>
      <c r="F93" s="37"/>
      <c r="G93" s="37"/>
      <c r="H93" s="53"/>
      <c r="I93" s="315"/>
      <c r="J93" s="1002" t="str">
        <f>J39</f>
        <v>Mallra dhe shërbime</v>
      </c>
      <c r="K93" s="1003"/>
      <c r="L93" s="1004"/>
      <c r="M93" s="128">
        <v>5800</v>
      </c>
      <c r="N93" s="128">
        <v>5800</v>
      </c>
      <c r="O93" s="132">
        <v>5800</v>
      </c>
    </row>
    <row r="94" spans="1:15" ht="12.75" x14ac:dyDescent="0.2">
      <c r="A94" s="124" t="str">
        <f t="shared" si="27"/>
        <v>Transferta korrente të huaja</v>
      </c>
      <c r="B94" s="941">
        <f t="shared" si="27"/>
        <v>605</v>
      </c>
      <c r="C94" s="942">
        <f t="shared" si="27"/>
        <v>0</v>
      </c>
      <c r="D94" s="943">
        <f t="shared" si="27"/>
        <v>0</v>
      </c>
      <c r="E94" s="37"/>
      <c r="F94" s="37"/>
      <c r="G94" s="37"/>
      <c r="H94" s="53"/>
      <c r="I94" s="315"/>
      <c r="J94" s="1002" t="str">
        <f>J40</f>
        <v>Qëllime të mëtejshme</v>
      </c>
      <c r="K94" s="1003"/>
      <c r="L94" s="1004"/>
      <c r="M94" s="128"/>
      <c r="N94" s="128"/>
      <c r="O94" s="132"/>
    </row>
    <row r="95" spans="1:15" ht="12.75" x14ac:dyDescent="0.2">
      <c r="A95" s="124" t="str">
        <f t="shared" si="27"/>
        <v>Transferta për Buxhetet Familiare dhe Individët</v>
      </c>
      <c r="B95" s="941">
        <f t="shared" si="27"/>
        <v>606</v>
      </c>
      <c r="C95" s="942">
        <f t="shared" si="27"/>
        <v>0</v>
      </c>
      <c r="D95" s="943">
        <f t="shared" si="27"/>
        <v>0</v>
      </c>
      <c r="E95" s="37">
        <v>70678</v>
      </c>
      <c r="F95" s="37">
        <v>70690</v>
      </c>
      <c r="G95" s="37">
        <v>70691</v>
      </c>
      <c r="H95" s="53"/>
      <c r="I95" s="315"/>
      <c r="J95" s="998"/>
      <c r="K95" s="998"/>
      <c r="L95" s="998"/>
      <c r="M95" s="344" t="str">
        <f>IF(SUM(M92:M94)=M91,"OK","STOP")</f>
        <v>OK</v>
      </c>
      <c r="N95" s="344" t="str">
        <f>IF(SUM(N92:N94)=N91,"OK","STOP")</f>
        <v>OK</v>
      </c>
      <c r="O95" s="344" t="str">
        <f>IF(SUM(O92:O94)=O91,"OK","STOP")</f>
        <v>OK</v>
      </c>
    </row>
    <row r="96" spans="1:15" ht="12.75" x14ac:dyDescent="0.2">
      <c r="A96" s="648" t="str">
        <f t="shared" si="27"/>
        <v>Shpenzimet kapitale</v>
      </c>
      <c r="B96" s="968" t="str">
        <f t="shared" si="27"/>
        <v>230 / 231</v>
      </c>
      <c r="C96" s="969">
        <f t="shared" si="27"/>
        <v>0</v>
      </c>
      <c r="D96" s="970">
        <f t="shared" si="27"/>
        <v>0</v>
      </c>
      <c r="E96" s="129"/>
      <c r="F96" s="129"/>
      <c r="G96" s="129"/>
      <c r="H96" s="53"/>
      <c r="I96" s="421" t="str">
        <f>I43</f>
        <v>Shpjegimet teknike</v>
      </c>
      <c r="J96" s="10"/>
      <c r="K96" s="10"/>
      <c r="L96" s="10"/>
      <c r="M96" s="10"/>
      <c r="N96" s="10"/>
      <c r="O96" s="10"/>
    </row>
    <row r="97" spans="1:15" ht="12.75" x14ac:dyDescent="0.2">
      <c r="A97" s="124" t="str">
        <f t="shared" si="27"/>
        <v>Rezerva</v>
      </c>
      <c r="B97" s="941">
        <f t="shared" si="27"/>
        <v>609</v>
      </c>
      <c r="C97" s="942">
        <f t="shared" si="27"/>
        <v>0</v>
      </c>
      <c r="D97" s="943">
        <f t="shared" si="27"/>
        <v>0</v>
      </c>
      <c r="E97" s="37"/>
      <c r="F97" s="37"/>
      <c r="G97" s="37"/>
      <c r="H97" s="53"/>
      <c r="I97" s="419">
        <f>M70</f>
        <v>2022</v>
      </c>
      <c r="J97" s="983"/>
      <c r="K97" s="984"/>
      <c r="L97" s="984"/>
      <c r="M97" s="984"/>
      <c r="N97" s="984"/>
      <c r="O97" s="985"/>
    </row>
    <row r="98" spans="1:15" ht="12.75" x14ac:dyDescent="0.2">
      <c r="A98" s="124" t="str">
        <f t="shared" si="27"/>
        <v>Interesa per kredi direkte ose bono</v>
      </c>
      <c r="B98" s="971">
        <f t="shared" si="27"/>
        <v>650</v>
      </c>
      <c r="C98" s="972">
        <f t="shared" si="27"/>
        <v>0</v>
      </c>
      <c r="D98" s="973">
        <f t="shared" si="27"/>
        <v>0</v>
      </c>
      <c r="E98" s="37"/>
      <c r="F98" s="37"/>
      <c r="G98" s="37"/>
      <c r="H98" s="53"/>
      <c r="I98" s="420"/>
      <c r="J98" s="986"/>
      <c r="K98" s="987"/>
      <c r="L98" s="987"/>
      <c r="M98" s="987"/>
      <c r="N98" s="987"/>
      <c r="O98" s="988"/>
    </row>
    <row r="99" spans="1:15" ht="12.75" x14ac:dyDescent="0.2">
      <c r="A99" s="252" t="str">
        <f>A45</f>
        <v>Të tjera</v>
      </c>
      <c r="B99" s="941" t="str">
        <f>B45</f>
        <v>69 / ?</v>
      </c>
      <c r="C99" s="942">
        <f>C45</f>
        <v>0</v>
      </c>
      <c r="D99" s="439" t="str">
        <f>IF(OR(E99&lt;0,F99&lt;0,G99&lt;0),"STOP","OK!")</f>
        <v>OK!</v>
      </c>
      <c r="E99" s="130">
        <f>-E87+E72-(SUM(E89:E98))</f>
        <v>0</v>
      </c>
      <c r="F99" s="308">
        <f t="shared" ref="F99:G99" si="32">-F87+F72-(SUM(F89:F98))</f>
        <v>0</v>
      </c>
      <c r="G99" s="308">
        <f t="shared" si="32"/>
        <v>0</v>
      </c>
      <c r="H99" s="53"/>
      <c r="I99" s="419">
        <f>N70</f>
        <v>2023</v>
      </c>
      <c r="J99" s="983"/>
      <c r="K99" s="984"/>
      <c r="L99" s="984"/>
      <c r="M99" s="984"/>
      <c r="N99" s="984"/>
      <c r="O99" s="985"/>
    </row>
    <row r="100" spans="1:15" ht="12.75" x14ac:dyDescent="0.2">
      <c r="A100" s="124" t="str">
        <f>A46</f>
        <v>SHPENZIME KORRENTE</v>
      </c>
      <c r="B100" s="974"/>
      <c r="C100" s="975"/>
      <c r="D100" s="976"/>
      <c r="E100" s="129">
        <f>SUM(E89:E99)</f>
        <v>101124</v>
      </c>
      <c r="F100" s="129">
        <f t="shared" ref="F100:G100" si="33">SUM(F89:F99)</f>
        <v>101493</v>
      </c>
      <c r="G100" s="129">
        <f t="shared" si="33"/>
        <v>101538</v>
      </c>
      <c r="H100" s="53"/>
      <c r="I100" s="420"/>
      <c r="J100" s="989"/>
      <c r="K100" s="990"/>
      <c r="L100" s="990"/>
      <c r="M100" s="990"/>
      <c r="N100" s="990"/>
      <c r="O100" s="991"/>
    </row>
    <row r="101" spans="1:15" ht="12.75" x14ac:dyDescent="0.2">
      <c r="A101" s="125"/>
      <c r="B101" s="210"/>
      <c r="C101" s="126"/>
      <c r="D101" s="126"/>
      <c r="E101" s="10"/>
      <c r="F101" s="10"/>
      <c r="G101" s="133"/>
      <c r="H101" s="53"/>
      <c r="I101" s="419">
        <f>O70</f>
        <v>2024</v>
      </c>
      <c r="J101" s="983"/>
      <c r="K101" s="984"/>
      <c r="L101" s="984"/>
      <c r="M101" s="984"/>
      <c r="N101" s="984"/>
      <c r="O101" s="985"/>
    </row>
    <row r="102" spans="1:15" ht="12.75" x14ac:dyDescent="0.2">
      <c r="A102" s="137" t="str">
        <f>A48</f>
        <v>SHPENZIME TË PRITSHME</v>
      </c>
      <c r="B102" s="34">
        <f>B72</f>
        <v>91010</v>
      </c>
      <c r="C102" s="34">
        <f t="shared" ref="C102:D102" si="34">C72</f>
        <v>106661</v>
      </c>
      <c r="D102" s="34">
        <f t="shared" si="34"/>
        <v>130502</v>
      </c>
      <c r="E102" s="129">
        <f>E87+E100</f>
        <v>101324</v>
      </c>
      <c r="F102" s="129">
        <f>F87+F100</f>
        <v>101693</v>
      </c>
      <c r="G102" s="129">
        <f t="shared" ref="G102" si="35">G87+G100</f>
        <v>101738</v>
      </c>
      <c r="H102" s="53"/>
      <c r="I102" s="420"/>
      <c r="J102" s="989"/>
      <c r="K102" s="990"/>
      <c r="L102" s="990"/>
      <c r="M102" s="990"/>
      <c r="N102" s="990"/>
      <c r="O102" s="991"/>
    </row>
    <row r="104" spans="1:15" ht="17.25" hidden="1" customHeight="1" x14ac:dyDescent="0.2"/>
    <row r="105" spans="1:15" ht="17.25" hidden="1" customHeight="1" x14ac:dyDescent="0.2">
      <c r="A105" s="213" t="str">
        <f t="shared" ref="A105:O105" si="36">A66</f>
        <v>Nënfunksioni 25</v>
      </c>
      <c r="B105" s="937" t="str">
        <f t="shared" si="36"/>
        <v>104 Familje dhe fëmijë</v>
      </c>
      <c r="C105" s="937">
        <f t="shared" si="36"/>
        <v>0</v>
      </c>
      <c r="D105" s="937">
        <f t="shared" si="36"/>
        <v>0</v>
      </c>
      <c r="E105" s="937">
        <f t="shared" si="36"/>
        <v>0</v>
      </c>
      <c r="F105" s="937">
        <f t="shared" si="36"/>
        <v>0</v>
      </c>
      <c r="G105" s="937">
        <f t="shared" si="36"/>
        <v>0</v>
      </c>
      <c r="H105" s="937">
        <f t="shared" si="36"/>
        <v>0</v>
      </c>
      <c r="I105" s="937">
        <f t="shared" si="36"/>
        <v>0</v>
      </c>
      <c r="J105" s="937">
        <f t="shared" si="36"/>
        <v>0</v>
      </c>
      <c r="K105" s="937">
        <f t="shared" si="36"/>
        <v>0</v>
      </c>
      <c r="L105" s="937">
        <f t="shared" si="36"/>
        <v>0</v>
      </c>
      <c r="M105" s="937">
        <f t="shared" si="36"/>
        <v>0</v>
      </c>
      <c r="N105" s="937">
        <f t="shared" si="36"/>
        <v>0</v>
      </c>
      <c r="O105" s="937">
        <f t="shared" si="36"/>
        <v>0</v>
      </c>
    </row>
    <row r="106" spans="1:15" ht="17.25" hidden="1" customHeight="1" x14ac:dyDescent="0.2">
      <c r="A106" s="276" t="str">
        <f>A7</f>
        <v>Programi 26b</v>
      </c>
      <c r="B106" s="937" t="str">
        <f>C7</f>
        <v>Përfshirja sociale</v>
      </c>
      <c r="C106" s="937" t="e">
        <f>#REF!</f>
        <v>#REF!</v>
      </c>
      <c r="D106" s="937" t="e">
        <f>#REF!</f>
        <v>#REF!</v>
      </c>
      <c r="E106" s="937" t="e">
        <f>#REF!</f>
        <v>#REF!</v>
      </c>
      <c r="F106" s="937" t="e">
        <f>#REF!</f>
        <v>#REF!</v>
      </c>
      <c r="G106" s="937" t="e">
        <f>#REF!</f>
        <v>#REF!</v>
      </c>
      <c r="H106" s="937" t="e">
        <f>#REF!</f>
        <v>#REF!</v>
      </c>
      <c r="I106" s="937" t="e">
        <f>#REF!</f>
        <v>#REF!</v>
      </c>
      <c r="J106" s="937" t="e">
        <f>#REF!</f>
        <v>#REF!</v>
      </c>
      <c r="K106" s="937" t="e">
        <f>#REF!</f>
        <v>#REF!</v>
      </c>
      <c r="L106" s="937" t="e">
        <f>#REF!</f>
        <v>#REF!</v>
      </c>
      <c r="M106" s="937" t="e">
        <f>#REF!</f>
        <v>#REF!</v>
      </c>
      <c r="N106" s="937" t="e">
        <f>#REF!</f>
        <v>#REF!</v>
      </c>
      <c r="O106" s="937" t="e">
        <f>#REF!</f>
        <v>#REF!</v>
      </c>
    </row>
    <row r="107" spans="1:15" ht="17.25" hidden="1" customHeight="1" x14ac:dyDescent="0.2">
      <c r="A107" s="646" t="str">
        <f>'(B3) Struktura Funksionale'!B133</f>
        <v>10460</v>
      </c>
      <c r="B107" s="568"/>
      <c r="C107" s="568"/>
      <c r="D107" s="568"/>
      <c r="E107" s="568"/>
      <c r="F107" s="568"/>
      <c r="G107" s="568"/>
      <c r="H107" s="568"/>
      <c r="I107" s="568"/>
      <c r="J107" s="568"/>
      <c r="K107" s="568"/>
      <c r="L107" s="568"/>
      <c r="M107" s="568"/>
      <c r="N107" s="568"/>
      <c r="O107" s="569"/>
    </row>
    <row r="108" spans="1:15" ht="24.75" hidden="1" customHeight="1" x14ac:dyDescent="0.2">
      <c r="A108" s="964" t="str">
        <f t="shared" ref="A108:G108" si="37">A69</f>
        <v>SHPENZIME TË PRITSHME</v>
      </c>
      <c r="B108" s="965">
        <f t="shared" si="37"/>
        <v>0</v>
      </c>
      <c r="C108" s="965">
        <f t="shared" si="37"/>
        <v>0</v>
      </c>
      <c r="D108" s="965">
        <f t="shared" si="37"/>
        <v>0</v>
      </c>
      <c r="E108" s="965">
        <f t="shared" si="37"/>
        <v>0</v>
      </c>
      <c r="F108" s="965">
        <f t="shared" si="37"/>
        <v>0</v>
      </c>
      <c r="G108" s="966">
        <f t="shared" si="37"/>
        <v>0</v>
      </c>
      <c r="H108" s="131"/>
      <c r="I108" s="967" t="str">
        <f t="shared" ref="I108:O108" si="38">I69</f>
        <v xml:space="preserve">TË ARDHURAT E PRITSHME </v>
      </c>
      <c r="J108" s="965">
        <f t="shared" si="38"/>
        <v>0</v>
      </c>
      <c r="K108" s="965">
        <f t="shared" si="38"/>
        <v>0</v>
      </c>
      <c r="L108" s="965">
        <f t="shared" si="38"/>
        <v>0</v>
      </c>
      <c r="M108" s="965">
        <f t="shared" si="38"/>
        <v>0</v>
      </c>
      <c r="N108" s="965">
        <f t="shared" si="38"/>
        <v>0</v>
      </c>
      <c r="O108" s="966">
        <f t="shared" si="38"/>
        <v>0</v>
      </c>
    </row>
    <row r="109" spans="1:15" ht="21" hidden="1" customHeight="1" x14ac:dyDescent="0.2">
      <c r="A109" s="211"/>
      <c r="B109" s="417">
        <f t="shared" ref="B109:G109" si="39">B70</f>
        <v>2019</v>
      </c>
      <c r="C109" s="417">
        <f t="shared" si="39"/>
        <v>2020</v>
      </c>
      <c r="D109" s="417">
        <f t="shared" si="39"/>
        <v>2021</v>
      </c>
      <c r="E109" s="251">
        <f t="shared" si="39"/>
        <v>2022</v>
      </c>
      <c r="F109" s="251">
        <f t="shared" si="39"/>
        <v>2023</v>
      </c>
      <c r="G109" s="251">
        <f t="shared" si="39"/>
        <v>2024</v>
      </c>
      <c r="H109" s="212"/>
      <c r="I109" s="414"/>
      <c r="J109" s="417">
        <f t="shared" ref="J109:O109" si="40">J70</f>
        <v>2019</v>
      </c>
      <c r="K109" s="417">
        <f t="shared" si="40"/>
        <v>2020</v>
      </c>
      <c r="L109" s="417">
        <f t="shared" si="40"/>
        <v>2021</v>
      </c>
      <c r="M109" s="251">
        <f t="shared" si="40"/>
        <v>2022</v>
      </c>
      <c r="N109" s="251">
        <f t="shared" si="40"/>
        <v>2023</v>
      </c>
      <c r="O109" s="251">
        <f t="shared" si="40"/>
        <v>2024</v>
      </c>
    </row>
    <row r="110" spans="1:15" ht="12.75" hidden="1" x14ac:dyDescent="0.2">
      <c r="A110" s="423"/>
      <c r="B110" s="391"/>
      <c r="C110" s="425"/>
      <c r="D110" s="426"/>
      <c r="E110" s="349"/>
      <c r="F110" s="349"/>
      <c r="G110" s="350"/>
      <c r="H110" s="131"/>
      <c r="I110" s="423"/>
      <c r="J110" s="424"/>
      <c r="K110" s="347"/>
      <c r="L110" s="348"/>
      <c r="M110" s="349"/>
      <c r="N110" s="349"/>
      <c r="O110" s="350"/>
    </row>
    <row r="111" spans="1:15" ht="12.75" hidden="1" x14ac:dyDescent="0.2">
      <c r="A111" s="137" t="str">
        <f>A72</f>
        <v>SHPENZIME TË PRITSHME</v>
      </c>
      <c r="B111" s="34">
        <f>VLOOKUP(A106,'(C1) Shpenzimet vitet e kaluara'!A$9:O$177,5,FALSE)</f>
        <v>0</v>
      </c>
      <c r="C111" s="34">
        <f>VLOOKUP(A106,'(C1) Shpenzimet vitet e kaluara'!A$9:O$177,9,FALSE)</f>
        <v>0</v>
      </c>
      <c r="D111" s="34">
        <f>VLOOKUP(A106,'(C1) Shpenzimet vitet e kaluara'!A$9:O$177,13,FALSE)</f>
        <v>0</v>
      </c>
      <c r="E111" s="37"/>
      <c r="F111" s="37"/>
      <c r="G111" s="37"/>
      <c r="H111" s="131"/>
      <c r="I111" s="938" t="str">
        <f>I72</f>
        <v>VLERËSIM I ARDHURAVE NGA TARIFAT</v>
      </c>
      <c r="J111" s="939"/>
      <c r="K111" s="939"/>
      <c r="L111" s="939"/>
      <c r="M111" s="939"/>
      <c r="N111" s="939"/>
      <c r="O111" s="940"/>
    </row>
    <row r="112" spans="1:15" ht="12.75" hidden="1" x14ac:dyDescent="0.2">
      <c r="A112" s="125"/>
      <c r="B112" s="210"/>
      <c r="C112" s="126"/>
      <c r="D112" s="126"/>
      <c r="E112" s="10"/>
      <c r="F112" s="10"/>
      <c r="G112" s="133"/>
      <c r="H112" s="10"/>
      <c r="I112" s="137" t="str">
        <f>I73</f>
        <v>VLERËSIM I ARDHURAVE NGA TARIFAT</v>
      </c>
      <c r="J112" s="35">
        <f>VLOOKUP($A106,'(C1) Shpenzimet vitet e kaluara'!$A$9:$O$177,6,FALSE)</f>
        <v>0</v>
      </c>
      <c r="K112" s="35">
        <f>VLOOKUP($A106,'(C1) Shpenzimet vitet e kaluara'!$A$9:$O$177,10,FALSE)</f>
        <v>0</v>
      </c>
      <c r="L112" s="35">
        <f>VLOOKUP($A106,'(C1) Shpenzimet vitet e kaluara'!$A$9:$O$177,14,FALSE)</f>
        <v>0</v>
      </c>
      <c r="M112" s="37"/>
      <c r="N112" s="37"/>
      <c r="O112" s="37"/>
    </row>
    <row r="113" spans="1:15" ht="12.75" hidden="1" x14ac:dyDescent="0.2">
      <c r="A113" s="944" t="str">
        <f t="shared" ref="A113:G114" si="41">A74</f>
        <v>SHPENZIME TË PRITSHME</v>
      </c>
      <c r="B113" s="945">
        <f t="shared" si="41"/>
        <v>0</v>
      </c>
      <c r="C113" s="945">
        <f t="shared" si="41"/>
        <v>0</v>
      </c>
      <c r="D113" s="945">
        <f t="shared" si="41"/>
        <v>0</v>
      </c>
      <c r="E113" s="945">
        <f t="shared" si="41"/>
        <v>0</v>
      </c>
      <c r="F113" s="945">
        <f t="shared" si="41"/>
        <v>0</v>
      </c>
      <c r="G113" s="946">
        <f t="shared" si="41"/>
        <v>0</v>
      </c>
      <c r="H113" s="10"/>
    </row>
    <row r="114" spans="1:15" ht="12.75" hidden="1" x14ac:dyDescent="0.2">
      <c r="A114" s="938" t="str">
        <f t="shared" si="41"/>
        <v>KOSTO DIREKTE PËR PROJEKTET DHE SHPENZIMET KAPITALE</v>
      </c>
      <c r="B114" s="939">
        <f t="shared" si="41"/>
        <v>0</v>
      </c>
      <c r="C114" s="939">
        <f t="shared" si="41"/>
        <v>0</v>
      </c>
      <c r="D114" s="939">
        <f t="shared" si="41"/>
        <v>0</v>
      </c>
      <c r="E114" s="939">
        <f t="shared" si="41"/>
        <v>0</v>
      </c>
      <c r="F114" s="939">
        <f t="shared" si="41"/>
        <v>0</v>
      </c>
      <c r="G114" s="940">
        <f t="shared" si="41"/>
        <v>0</v>
      </c>
      <c r="H114" s="31"/>
      <c r="I114" s="938" t="str">
        <f t="shared" ref="I114:I119" si="42">I75</f>
        <v>VLERËSIMI I TË ARDHURAVE ME DESTINACION</v>
      </c>
      <c r="J114" s="939"/>
      <c r="K114" s="939"/>
      <c r="L114" s="939"/>
      <c r="M114" s="939"/>
      <c r="N114" s="939"/>
      <c r="O114" s="940"/>
    </row>
    <row r="115" spans="1:15" ht="12.75" hidden="1" x14ac:dyDescent="0.2">
      <c r="A115" s="124" t="str">
        <f t="shared" ref="A115:D137" si="43">A76</f>
        <v>Pagat</v>
      </c>
      <c r="B115" s="941">
        <f t="shared" si="43"/>
        <v>600</v>
      </c>
      <c r="C115" s="942">
        <f t="shared" si="43"/>
        <v>0</v>
      </c>
      <c r="D115" s="943">
        <f t="shared" si="43"/>
        <v>0</v>
      </c>
      <c r="E115" s="129"/>
      <c r="F115" s="129"/>
      <c r="G115" s="129"/>
      <c r="H115" s="31"/>
      <c r="I115" s="390" t="str">
        <f t="shared" si="42"/>
        <v>Transferta e kushtëzuar</v>
      </c>
      <c r="J115" s="387"/>
      <c r="K115" s="389"/>
      <c r="L115" s="388"/>
      <c r="M115" s="128"/>
      <c r="N115" s="128"/>
      <c r="O115" s="132"/>
    </row>
    <row r="116" spans="1:15" ht="12.75" hidden="1" x14ac:dyDescent="0.2">
      <c r="A116" s="124" t="str">
        <f t="shared" si="43"/>
        <v>Sigurimet Shoqërore</v>
      </c>
      <c r="B116" s="941">
        <f t="shared" si="43"/>
        <v>601</v>
      </c>
      <c r="C116" s="942">
        <f t="shared" si="43"/>
        <v>0</v>
      </c>
      <c r="D116" s="943">
        <f t="shared" si="43"/>
        <v>0</v>
      </c>
      <c r="E116" s="129"/>
      <c r="F116" s="129"/>
      <c r="G116" s="129"/>
      <c r="H116" s="31"/>
      <c r="I116" s="390" t="str">
        <f t="shared" si="42"/>
        <v>Trasferta Specifike</v>
      </c>
      <c r="J116" s="387"/>
      <c r="K116" s="389"/>
      <c r="L116" s="388"/>
      <c r="M116" s="128"/>
      <c r="N116" s="128"/>
      <c r="O116" s="132"/>
    </row>
    <row r="117" spans="1:15" ht="12.75" hidden="1" x14ac:dyDescent="0.2">
      <c r="A117" s="124" t="str">
        <f t="shared" si="43"/>
        <v>Mallra dhe shërbime</v>
      </c>
      <c r="B117" s="941">
        <f t="shared" si="43"/>
        <v>602</v>
      </c>
      <c r="C117" s="942">
        <f t="shared" si="43"/>
        <v>0</v>
      </c>
      <c r="D117" s="943">
        <f t="shared" si="43"/>
        <v>0</v>
      </c>
      <c r="E117" s="129"/>
      <c r="F117" s="129"/>
      <c r="G117" s="129"/>
      <c r="H117" s="53"/>
      <c r="I117" s="390" t="str">
        <f t="shared" si="42"/>
        <v>Trashëgimi me destinacion</v>
      </c>
      <c r="J117" s="387"/>
      <c r="K117" s="389"/>
      <c r="L117" s="388"/>
      <c r="M117" s="302">
        <f>VLOOKUP($A106,'(C4) Trashëgimi me destinacion'!$A$8:$F$168,4,FALSE)</f>
        <v>0</v>
      </c>
      <c r="N117" s="548">
        <f>VLOOKUP($A106,'(C4) Trashëgimi me destinacion'!$A$8:$F$168,5,FALSE)</f>
        <v>0</v>
      </c>
      <c r="O117" s="548">
        <f>VLOOKUP($A106,'(C4) Trashëgimi me destinacion'!$A$8:$F$168,6,FALSE)</f>
        <v>0</v>
      </c>
    </row>
    <row r="118" spans="1:15" ht="12.75" hidden="1" x14ac:dyDescent="0.2">
      <c r="A118" s="124" t="str">
        <f t="shared" si="43"/>
        <v>Subvencione</v>
      </c>
      <c r="B118" s="941">
        <f t="shared" si="43"/>
        <v>603</v>
      </c>
      <c r="C118" s="942">
        <f t="shared" si="43"/>
        <v>0</v>
      </c>
      <c r="D118" s="943">
        <f t="shared" si="43"/>
        <v>0</v>
      </c>
      <c r="E118" s="129"/>
      <c r="F118" s="129"/>
      <c r="G118" s="129"/>
      <c r="H118" s="8"/>
      <c r="I118" s="390" t="str">
        <f t="shared" si="42"/>
        <v>Burime të tjera (përfshirë gjobat)</v>
      </c>
      <c r="J118" s="387"/>
      <c r="K118" s="389"/>
      <c r="L118" s="388"/>
      <c r="M118" s="128"/>
      <c r="N118" s="128"/>
      <c r="O118" s="132"/>
    </row>
    <row r="119" spans="1:15" ht="12.75" hidden="1" x14ac:dyDescent="0.2">
      <c r="A119" s="124" t="str">
        <f t="shared" si="43"/>
        <v>Të tjera transferta korrente të brendshme</v>
      </c>
      <c r="B119" s="941">
        <f t="shared" si="43"/>
        <v>604</v>
      </c>
      <c r="C119" s="942">
        <f t="shared" si="43"/>
        <v>0</v>
      </c>
      <c r="D119" s="943">
        <f t="shared" si="43"/>
        <v>0</v>
      </c>
      <c r="E119" s="129"/>
      <c r="F119" s="129"/>
      <c r="G119" s="129"/>
      <c r="H119" s="53"/>
      <c r="I119" s="390" t="str">
        <f t="shared" si="42"/>
        <v>VLERËSIMI I TË ARDHURAVE ME DESTINACION</v>
      </c>
      <c r="J119" s="35">
        <f>VLOOKUP($A106,'(C1) Shpenzimet vitet e kaluara'!$A$9:$O$177,7,FALSE)</f>
        <v>0</v>
      </c>
      <c r="K119" s="35">
        <f>VLOOKUP($A106,'(C1) Shpenzimet vitet e kaluara'!$A$9:$O$177,11,FALSE)</f>
        <v>0</v>
      </c>
      <c r="L119" s="35">
        <f>VLOOKUP($A106,'(C1) Shpenzimet vitet e kaluara'!$A$9:$O$177,15,FALSE)</f>
        <v>0</v>
      </c>
      <c r="M119" s="129">
        <f>SUM(M115:M118)</f>
        <v>0</v>
      </c>
      <c r="N119" s="129">
        <f t="shared" ref="N119:O119" si="44">SUM(N115:N118)</f>
        <v>0</v>
      </c>
      <c r="O119" s="129">
        <f t="shared" si="44"/>
        <v>0</v>
      </c>
    </row>
    <row r="120" spans="1:15" ht="12.75" hidden="1" x14ac:dyDescent="0.2">
      <c r="A120" s="124" t="str">
        <f t="shared" si="43"/>
        <v>Transferta korrente të huaja</v>
      </c>
      <c r="B120" s="941">
        <f t="shared" si="43"/>
        <v>605</v>
      </c>
      <c r="C120" s="942">
        <f t="shared" si="43"/>
        <v>0</v>
      </c>
      <c r="D120" s="943">
        <f t="shared" si="43"/>
        <v>0</v>
      </c>
      <c r="E120" s="129"/>
      <c r="F120" s="129"/>
      <c r="G120" s="129"/>
      <c r="H120" s="53"/>
    </row>
    <row r="121" spans="1:15" ht="12.75" hidden="1" x14ac:dyDescent="0.2">
      <c r="A121" s="124" t="str">
        <f t="shared" si="43"/>
        <v>Transferta për Buxhetet Familiare dhe Individët</v>
      </c>
      <c r="B121" s="941">
        <f t="shared" si="43"/>
        <v>606</v>
      </c>
      <c r="C121" s="942">
        <f t="shared" si="43"/>
        <v>0</v>
      </c>
      <c r="D121" s="943">
        <f t="shared" si="43"/>
        <v>0</v>
      </c>
      <c r="E121" s="129"/>
      <c r="F121" s="129"/>
      <c r="G121" s="129"/>
      <c r="H121" s="53"/>
      <c r="I121" s="137" t="str">
        <f>I82</f>
        <v xml:space="preserve">TË ARDHURAT E PRITSHME </v>
      </c>
      <c r="J121" s="34">
        <f>J112+J119</f>
        <v>0</v>
      </c>
      <c r="K121" s="34">
        <f>K112+K119</f>
        <v>0</v>
      </c>
      <c r="L121" s="34">
        <f>L112+L119</f>
        <v>0</v>
      </c>
      <c r="M121" s="129">
        <f>M119+M112</f>
        <v>0</v>
      </c>
      <c r="N121" s="129">
        <f>N119+N112</f>
        <v>0</v>
      </c>
      <c r="O121" s="129">
        <f>O119+O112</f>
        <v>0</v>
      </c>
    </row>
    <row r="122" spans="1:15" ht="12.75" hidden="1" x14ac:dyDescent="0.2">
      <c r="A122" s="124" t="str">
        <f t="shared" si="43"/>
        <v>Shpenzimet kapitale</v>
      </c>
      <c r="B122" s="941" t="str">
        <f t="shared" si="43"/>
        <v>230 / 231</v>
      </c>
      <c r="C122" s="942">
        <f t="shared" si="43"/>
        <v>0</v>
      </c>
      <c r="D122" s="943">
        <f t="shared" si="43"/>
        <v>0</v>
      </c>
      <c r="E122" s="37"/>
      <c r="F122" s="37"/>
      <c r="G122" s="37"/>
      <c r="H122" s="53"/>
    </row>
    <row r="123" spans="1:15" ht="12.75" hidden="1" x14ac:dyDescent="0.2">
      <c r="A123" s="124" t="str">
        <f t="shared" si="43"/>
        <v>Rezerva</v>
      </c>
      <c r="B123" s="941">
        <f t="shared" si="43"/>
        <v>609</v>
      </c>
      <c r="C123" s="942">
        <f t="shared" si="43"/>
        <v>0</v>
      </c>
      <c r="D123" s="943">
        <f t="shared" si="43"/>
        <v>0</v>
      </c>
      <c r="E123" s="129"/>
      <c r="F123" s="129"/>
      <c r="G123" s="129"/>
      <c r="H123" s="53"/>
    </row>
    <row r="124" spans="1:15" ht="12.75" hidden="1" x14ac:dyDescent="0.2">
      <c r="A124" s="124" t="str">
        <f t="shared" si="43"/>
        <v>Interesa per kredi direkte ose bono</v>
      </c>
      <c r="B124" s="941">
        <f t="shared" si="43"/>
        <v>650</v>
      </c>
      <c r="C124" s="942">
        <f t="shared" si="43"/>
        <v>0</v>
      </c>
      <c r="D124" s="943">
        <f t="shared" si="43"/>
        <v>0</v>
      </c>
      <c r="E124" s="129"/>
      <c r="F124" s="129"/>
      <c r="G124" s="129"/>
      <c r="H124" s="53"/>
    </row>
    <row r="125" spans="1:15" ht="12.75" hidden="1" x14ac:dyDescent="0.2">
      <c r="A125" s="124" t="str">
        <f t="shared" si="43"/>
        <v>Të tjera</v>
      </c>
      <c r="B125" s="941" t="str">
        <f t="shared" si="43"/>
        <v>69 / ?</v>
      </c>
      <c r="C125" s="942">
        <f t="shared" si="43"/>
        <v>0</v>
      </c>
      <c r="D125" s="943">
        <f t="shared" si="43"/>
        <v>0</v>
      </c>
      <c r="E125" s="129"/>
      <c r="F125" s="129"/>
      <c r="G125" s="129"/>
      <c r="H125" s="53"/>
      <c r="I125" s="947" t="str">
        <f t="shared" ref="I125:O126" si="45">I86</f>
        <v>SHUMA E KËRKUAR NETO</v>
      </c>
      <c r="J125" s="948">
        <f t="shared" si="45"/>
        <v>0</v>
      </c>
      <c r="K125" s="948">
        <f t="shared" si="45"/>
        <v>0</v>
      </c>
      <c r="L125" s="948">
        <f t="shared" si="45"/>
        <v>0</v>
      </c>
      <c r="M125" s="948">
        <f t="shared" si="45"/>
        <v>0</v>
      </c>
      <c r="N125" s="948">
        <f t="shared" si="45"/>
        <v>0</v>
      </c>
      <c r="O125" s="949">
        <f t="shared" si="45"/>
        <v>0</v>
      </c>
    </row>
    <row r="126" spans="1:15" ht="12.75" hidden="1" customHeight="1" x14ac:dyDescent="0.2">
      <c r="A126" s="306" t="str">
        <f t="shared" si="43"/>
        <v>KOSTO DIREKTE PËR PROJEKTET DHE SHPENZIMET KAPITALE</v>
      </c>
      <c r="B126" s="941">
        <f t="shared" si="43"/>
        <v>0</v>
      </c>
      <c r="C126" s="942">
        <f t="shared" si="43"/>
        <v>0</v>
      </c>
      <c r="D126" s="943">
        <f t="shared" si="43"/>
        <v>0</v>
      </c>
      <c r="E126" s="129">
        <f>SUM(E115:E125)</f>
        <v>0</v>
      </c>
      <c r="F126" s="129">
        <f t="shared" ref="F126:G126" si="46">SUM(F115:F125)</f>
        <v>0</v>
      </c>
      <c r="G126" s="129">
        <f t="shared" si="46"/>
        <v>0</v>
      </c>
      <c r="H126" s="53"/>
      <c r="I126" s="950">
        <f t="shared" si="45"/>
        <v>0</v>
      </c>
      <c r="J126" s="951">
        <f t="shared" si="45"/>
        <v>0</v>
      </c>
      <c r="K126" s="951">
        <f t="shared" si="45"/>
        <v>0</v>
      </c>
      <c r="L126" s="951">
        <f t="shared" si="45"/>
        <v>0</v>
      </c>
      <c r="M126" s="951">
        <f t="shared" si="45"/>
        <v>0</v>
      </c>
      <c r="N126" s="951">
        <f t="shared" si="45"/>
        <v>0</v>
      </c>
      <c r="O126" s="952">
        <f t="shared" si="45"/>
        <v>0</v>
      </c>
    </row>
    <row r="127" spans="1:15" ht="12.75" hidden="1" x14ac:dyDescent="0.2">
      <c r="A127" s="938" t="str">
        <f t="shared" si="43"/>
        <v>SHPENZIME KORRENTE</v>
      </c>
      <c r="B127" s="939">
        <f t="shared" si="43"/>
        <v>0</v>
      </c>
      <c r="C127" s="939">
        <f t="shared" si="43"/>
        <v>0</v>
      </c>
      <c r="D127" s="939">
        <f t="shared" si="43"/>
        <v>0</v>
      </c>
      <c r="E127" s="939">
        <f>E88</f>
        <v>0</v>
      </c>
      <c r="F127" s="939">
        <f>F88</f>
        <v>0</v>
      </c>
      <c r="G127" s="940">
        <f>G88</f>
        <v>0</v>
      </c>
      <c r="H127" s="53"/>
      <c r="I127" s="17" t="str">
        <f>I88</f>
        <v>SHUMA E KËRKUAR NETO</v>
      </c>
      <c r="J127" s="18">
        <f t="shared" ref="J127:O127" si="47">B111-J121</f>
        <v>0</v>
      </c>
      <c r="K127" s="18">
        <f t="shared" si="47"/>
        <v>0</v>
      </c>
      <c r="L127" s="18">
        <f t="shared" si="47"/>
        <v>0</v>
      </c>
      <c r="M127" s="18">
        <f t="shared" si="47"/>
        <v>0</v>
      </c>
      <c r="N127" s="18">
        <f t="shared" si="47"/>
        <v>0</v>
      </c>
      <c r="O127" s="18">
        <f t="shared" si="47"/>
        <v>0</v>
      </c>
    </row>
    <row r="128" spans="1:15" ht="12.75" hidden="1" x14ac:dyDescent="0.2">
      <c r="A128" s="124" t="str">
        <f t="shared" si="43"/>
        <v>Pagat</v>
      </c>
      <c r="B128" s="941">
        <f t="shared" si="43"/>
        <v>600</v>
      </c>
      <c r="C128" s="942">
        <f t="shared" si="43"/>
        <v>0</v>
      </c>
      <c r="D128" s="943">
        <f t="shared" si="43"/>
        <v>0</v>
      </c>
      <c r="E128" s="37"/>
      <c r="F128" s="37"/>
      <c r="G128" s="37"/>
      <c r="H128" s="53"/>
      <c r="I128" s="53"/>
      <c r="J128" s="53"/>
      <c r="K128" s="53"/>
      <c r="L128" s="14"/>
      <c r="M128" s="54"/>
    </row>
    <row r="129" spans="1:15" ht="12.75" hidden="1" x14ac:dyDescent="0.2">
      <c r="A129" s="124" t="str">
        <f t="shared" si="43"/>
        <v>Sigurimet Shoqërore</v>
      </c>
      <c r="B129" s="941">
        <f t="shared" si="43"/>
        <v>601</v>
      </c>
      <c r="C129" s="942">
        <f t="shared" si="43"/>
        <v>0</v>
      </c>
      <c r="D129" s="943">
        <f t="shared" si="43"/>
        <v>0</v>
      </c>
      <c r="E129" s="37"/>
      <c r="F129" s="37"/>
      <c r="G129" s="37"/>
      <c r="H129" s="53"/>
    </row>
    <row r="130" spans="1:15" ht="12.75" hidden="1" x14ac:dyDescent="0.2">
      <c r="A130" s="124" t="str">
        <f t="shared" si="43"/>
        <v>Mallra dhe shërbime</v>
      </c>
      <c r="B130" s="941">
        <f t="shared" si="43"/>
        <v>602</v>
      </c>
      <c r="C130" s="942">
        <f t="shared" si="43"/>
        <v>0</v>
      </c>
      <c r="D130" s="943">
        <f t="shared" si="43"/>
        <v>0</v>
      </c>
      <c r="E130" s="37"/>
      <c r="F130" s="37"/>
      <c r="G130" s="37"/>
      <c r="H130" s="53"/>
      <c r="I130" s="252" t="str">
        <f>I91</f>
        <v>Angazhimet</v>
      </c>
      <c r="J130" s="1002" t="str">
        <f>J91</f>
        <v>Vlera Totale për Aktivitet</v>
      </c>
      <c r="K130" s="1003"/>
      <c r="L130" s="1004"/>
      <c r="M130" s="129">
        <f>VLOOKUP($A106,'(C5) Angazhimet'!$A$8:$F$168,4,FALSE)</f>
        <v>0</v>
      </c>
      <c r="N130" s="129">
        <f>VLOOKUP($A106,'(C5) Angazhimet'!$A$8:$F$168,5,FALSE)</f>
        <v>0</v>
      </c>
      <c r="O130" s="129">
        <f>VLOOKUP($A106,'(C5) Angazhimet'!$A$8:$F$168,6,FALSE)</f>
        <v>0</v>
      </c>
    </row>
    <row r="131" spans="1:15" ht="12.75" hidden="1" x14ac:dyDescent="0.2">
      <c r="A131" s="124" t="str">
        <f t="shared" si="43"/>
        <v>Subvencione</v>
      </c>
      <c r="B131" s="941">
        <f t="shared" si="43"/>
        <v>603</v>
      </c>
      <c r="C131" s="942">
        <f t="shared" si="43"/>
        <v>0</v>
      </c>
      <c r="D131" s="943">
        <f t="shared" si="43"/>
        <v>0</v>
      </c>
      <c r="E131" s="37"/>
      <c r="F131" s="37"/>
      <c r="G131" s="37"/>
      <c r="H131" s="53"/>
      <c r="I131" s="318" t="str">
        <f>I92</f>
        <v>Qëllime</v>
      </c>
      <c r="J131" s="1002" t="str">
        <f>J92</f>
        <v>Shpenzimet kapitale</v>
      </c>
      <c r="K131" s="1003"/>
      <c r="L131" s="1004"/>
      <c r="M131" s="128"/>
      <c r="N131" s="128"/>
      <c r="O131" s="132"/>
    </row>
    <row r="132" spans="1:15" ht="12.75" hidden="1" x14ac:dyDescent="0.2">
      <c r="A132" s="124" t="str">
        <f t="shared" si="43"/>
        <v>Të tjera transferta korrente të brendshme</v>
      </c>
      <c r="B132" s="941">
        <f t="shared" si="43"/>
        <v>604</v>
      </c>
      <c r="C132" s="942">
        <f t="shared" si="43"/>
        <v>0</v>
      </c>
      <c r="D132" s="943">
        <f t="shared" si="43"/>
        <v>0</v>
      </c>
      <c r="E132" s="37"/>
      <c r="F132" s="37"/>
      <c r="G132" s="37"/>
      <c r="H132" s="53"/>
      <c r="I132" s="315"/>
      <c r="J132" s="1002" t="str">
        <f>J93</f>
        <v>Mallra dhe shërbime</v>
      </c>
      <c r="K132" s="1003"/>
      <c r="L132" s="1004"/>
      <c r="M132" s="128"/>
      <c r="N132" s="128"/>
      <c r="O132" s="132"/>
    </row>
    <row r="133" spans="1:15" ht="12.75" hidden="1" x14ac:dyDescent="0.2">
      <c r="A133" s="124" t="str">
        <f t="shared" si="43"/>
        <v>Transferta korrente të huaja</v>
      </c>
      <c r="B133" s="941">
        <f t="shared" si="43"/>
        <v>605</v>
      </c>
      <c r="C133" s="942">
        <f t="shared" si="43"/>
        <v>0</v>
      </c>
      <c r="D133" s="943">
        <f t="shared" si="43"/>
        <v>0</v>
      </c>
      <c r="E133" s="37"/>
      <c r="F133" s="37"/>
      <c r="G133" s="37"/>
      <c r="H133" s="53"/>
      <c r="I133" s="315"/>
      <c r="J133" s="1002" t="str">
        <f>J94</f>
        <v>Qëllime të mëtejshme</v>
      </c>
      <c r="K133" s="1003"/>
      <c r="L133" s="1004"/>
      <c r="M133" s="128"/>
      <c r="N133" s="128"/>
      <c r="O133" s="132"/>
    </row>
    <row r="134" spans="1:15" ht="12.75" hidden="1" x14ac:dyDescent="0.2">
      <c r="A134" s="124" t="str">
        <f t="shared" si="43"/>
        <v>Transferta për Buxhetet Familiare dhe Individët</v>
      </c>
      <c r="B134" s="941">
        <f t="shared" si="43"/>
        <v>606</v>
      </c>
      <c r="C134" s="942">
        <f t="shared" si="43"/>
        <v>0</v>
      </c>
      <c r="D134" s="943">
        <f t="shared" si="43"/>
        <v>0</v>
      </c>
      <c r="E134" s="37"/>
      <c r="F134" s="37"/>
      <c r="G134" s="37"/>
      <c r="H134" s="53"/>
      <c r="I134" s="315"/>
      <c r="J134" s="998"/>
      <c r="K134" s="998"/>
      <c r="L134" s="998"/>
      <c r="M134" s="344" t="str">
        <f>IF(SUM(M131:M133)=M130,"OK","STOP")</f>
        <v>OK</v>
      </c>
      <c r="N134" s="344" t="str">
        <f>IF(SUM(N131:N133)=N130,"OK","STOP")</f>
        <v>OK</v>
      </c>
      <c r="O134" s="344" t="str">
        <f>IF(SUM(O131:O133)=O130,"OK","STOP")</f>
        <v>OK</v>
      </c>
    </row>
    <row r="135" spans="1:15" ht="12.75" hidden="1" x14ac:dyDescent="0.2">
      <c r="A135" s="648" t="str">
        <f t="shared" si="43"/>
        <v>Shpenzimet kapitale</v>
      </c>
      <c r="B135" s="968" t="str">
        <f t="shared" si="43"/>
        <v>230 / 231</v>
      </c>
      <c r="C135" s="969">
        <f t="shared" si="43"/>
        <v>0</v>
      </c>
      <c r="D135" s="970">
        <f t="shared" si="43"/>
        <v>0</v>
      </c>
      <c r="E135" s="129"/>
      <c r="F135" s="129"/>
      <c r="G135" s="129"/>
      <c r="H135" s="53"/>
      <c r="I135" s="421" t="str">
        <f>I96</f>
        <v>Shpjegimet teknike</v>
      </c>
      <c r="J135" s="10"/>
      <c r="K135" s="10"/>
      <c r="L135" s="10"/>
      <c r="M135" s="10"/>
      <c r="N135" s="10"/>
      <c r="O135" s="10"/>
    </row>
    <row r="136" spans="1:15" ht="12.75" hidden="1" x14ac:dyDescent="0.2">
      <c r="A136" s="124" t="str">
        <f t="shared" si="43"/>
        <v>Rezerva</v>
      </c>
      <c r="B136" s="941">
        <f t="shared" si="43"/>
        <v>609</v>
      </c>
      <c r="C136" s="942">
        <f t="shared" si="43"/>
        <v>0</v>
      </c>
      <c r="D136" s="943">
        <f t="shared" si="43"/>
        <v>0</v>
      </c>
      <c r="E136" s="37"/>
      <c r="F136" s="37"/>
      <c r="G136" s="37"/>
      <c r="H136" s="53"/>
      <c r="I136" s="419">
        <f>M109</f>
        <v>2022</v>
      </c>
      <c r="J136" s="983"/>
      <c r="K136" s="984"/>
      <c r="L136" s="984"/>
      <c r="M136" s="984"/>
      <c r="N136" s="984"/>
      <c r="O136" s="985"/>
    </row>
    <row r="137" spans="1:15" ht="12.75" hidden="1" x14ac:dyDescent="0.2">
      <c r="A137" s="124" t="str">
        <f t="shared" si="43"/>
        <v>Interesa per kredi direkte ose bono</v>
      </c>
      <c r="B137" s="971">
        <f t="shared" si="43"/>
        <v>650</v>
      </c>
      <c r="C137" s="972">
        <f t="shared" si="43"/>
        <v>0</v>
      </c>
      <c r="D137" s="973">
        <f t="shared" si="43"/>
        <v>0</v>
      </c>
      <c r="E137" s="37"/>
      <c r="F137" s="37"/>
      <c r="G137" s="37"/>
      <c r="H137" s="53"/>
      <c r="I137" s="420"/>
      <c r="J137" s="986"/>
      <c r="K137" s="987"/>
      <c r="L137" s="987"/>
      <c r="M137" s="987"/>
      <c r="N137" s="987"/>
      <c r="O137" s="988"/>
    </row>
    <row r="138" spans="1:15" ht="12.75" hidden="1" x14ac:dyDescent="0.2">
      <c r="A138" s="252" t="str">
        <f>A99</f>
        <v>Të tjera</v>
      </c>
      <c r="B138" s="941" t="str">
        <f>B99</f>
        <v>69 / ?</v>
      </c>
      <c r="C138" s="942">
        <f>C99</f>
        <v>0</v>
      </c>
      <c r="D138" s="439" t="str">
        <f>IF(OR(E138&lt;0,F138&lt;0,G138&lt;0),"STOP","OK!")</f>
        <v>OK!</v>
      </c>
      <c r="E138" s="130">
        <f>-E126+E111-(SUM(E128:E137))</f>
        <v>0</v>
      </c>
      <c r="F138" s="308">
        <f t="shared" ref="F138:G138" si="48">-F126+F111-(SUM(F128:F137))</f>
        <v>0</v>
      </c>
      <c r="G138" s="308">
        <f t="shared" si="48"/>
        <v>0</v>
      </c>
      <c r="H138" s="53"/>
      <c r="I138" s="419">
        <f>N109</f>
        <v>2023</v>
      </c>
      <c r="J138" s="983"/>
      <c r="K138" s="984"/>
      <c r="L138" s="984"/>
      <c r="M138" s="984"/>
      <c r="N138" s="984"/>
      <c r="O138" s="985"/>
    </row>
    <row r="139" spans="1:15" ht="12.75" hidden="1" x14ac:dyDescent="0.2">
      <c r="A139" s="124" t="str">
        <f>A100</f>
        <v>SHPENZIME KORRENTE</v>
      </c>
      <c r="B139" s="974"/>
      <c r="C139" s="975"/>
      <c r="D139" s="976"/>
      <c r="E139" s="129">
        <f>SUM(E128:E138)</f>
        <v>0</v>
      </c>
      <c r="F139" s="129">
        <f t="shared" ref="F139:G139" si="49">SUM(F128:F138)</f>
        <v>0</v>
      </c>
      <c r="G139" s="129">
        <f t="shared" si="49"/>
        <v>0</v>
      </c>
      <c r="H139" s="53"/>
      <c r="I139" s="420"/>
      <c r="J139" s="989"/>
      <c r="K139" s="990"/>
      <c r="L139" s="990"/>
      <c r="M139" s="990"/>
      <c r="N139" s="990"/>
      <c r="O139" s="991"/>
    </row>
    <row r="140" spans="1:15" ht="12.75" hidden="1" x14ac:dyDescent="0.2">
      <c r="A140" s="125"/>
      <c r="B140" s="210"/>
      <c r="C140" s="126"/>
      <c r="D140" s="126"/>
      <c r="E140" s="10"/>
      <c r="F140" s="10"/>
      <c r="G140" s="133"/>
      <c r="H140" s="53"/>
      <c r="I140" s="419">
        <f>O109</f>
        <v>2024</v>
      </c>
      <c r="J140" s="983"/>
      <c r="K140" s="984"/>
      <c r="L140" s="984"/>
      <c r="M140" s="984"/>
      <c r="N140" s="984"/>
      <c r="O140" s="985"/>
    </row>
    <row r="141" spans="1:15" ht="12.75" hidden="1" x14ac:dyDescent="0.2">
      <c r="A141" s="137" t="str">
        <f>A102</f>
        <v>SHPENZIME TË PRITSHME</v>
      </c>
      <c r="B141" s="34">
        <f>B111</f>
        <v>0</v>
      </c>
      <c r="C141" s="34">
        <f t="shared" ref="C141:D141" si="50">C111</f>
        <v>0</v>
      </c>
      <c r="D141" s="34">
        <f t="shared" si="50"/>
        <v>0</v>
      </c>
      <c r="E141" s="129">
        <f>E126+E139</f>
        <v>0</v>
      </c>
      <c r="F141" s="129">
        <f>F126+F139</f>
        <v>0</v>
      </c>
      <c r="G141" s="129">
        <f t="shared" ref="G141" si="51">G126+G139</f>
        <v>0</v>
      </c>
      <c r="H141" s="53"/>
      <c r="I141" s="420"/>
      <c r="J141" s="989"/>
      <c r="K141" s="990"/>
      <c r="L141" s="990"/>
      <c r="M141" s="990"/>
      <c r="N141" s="990"/>
      <c r="O141" s="991"/>
    </row>
    <row r="142" spans="1:15" ht="17.25" hidden="1" customHeight="1" x14ac:dyDescent="0.2"/>
    <row r="144" spans="1:15" ht="17.25" customHeight="1" x14ac:dyDescent="0.2">
      <c r="A144" s="213" t="str">
        <f t="shared" ref="A144:O144" si="52">A66</f>
        <v>Nënfunksioni 25</v>
      </c>
      <c r="B144" s="937" t="str">
        <f t="shared" si="52"/>
        <v>104 Familje dhe fëmijë</v>
      </c>
      <c r="C144" s="937">
        <f t="shared" si="52"/>
        <v>0</v>
      </c>
      <c r="D144" s="937">
        <f t="shared" si="52"/>
        <v>0</v>
      </c>
      <c r="E144" s="937">
        <f t="shared" si="52"/>
        <v>0</v>
      </c>
      <c r="F144" s="937">
        <f t="shared" si="52"/>
        <v>0</v>
      </c>
      <c r="G144" s="937">
        <f t="shared" si="52"/>
        <v>0</v>
      </c>
      <c r="H144" s="937">
        <f t="shared" si="52"/>
        <v>0</v>
      </c>
      <c r="I144" s="937">
        <f t="shared" si="52"/>
        <v>0</v>
      </c>
      <c r="J144" s="937">
        <f t="shared" si="52"/>
        <v>0</v>
      </c>
      <c r="K144" s="937">
        <f t="shared" si="52"/>
        <v>0</v>
      </c>
      <c r="L144" s="937">
        <f t="shared" si="52"/>
        <v>0</v>
      </c>
      <c r="M144" s="937">
        <f t="shared" si="52"/>
        <v>0</v>
      </c>
      <c r="N144" s="937">
        <f t="shared" si="52"/>
        <v>0</v>
      </c>
      <c r="O144" s="937">
        <f t="shared" si="52"/>
        <v>0</v>
      </c>
    </row>
    <row r="145" spans="1:15" ht="17.25" customHeight="1" x14ac:dyDescent="0.2">
      <c r="A145" s="276" t="str">
        <f>A8</f>
        <v>Programi 26c</v>
      </c>
      <c r="B145" s="937">
        <f>C8</f>
        <v>0</v>
      </c>
      <c r="C145" s="937" t="e">
        <f>#REF!</f>
        <v>#REF!</v>
      </c>
      <c r="D145" s="937" t="e">
        <f>#REF!</f>
        <v>#REF!</v>
      </c>
      <c r="E145" s="937" t="e">
        <f>#REF!</f>
        <v>#REF!</v>
      </c>
      <c r="F145" s="937" t="e">
        <f>#REF!</f>
        <v>#REF!</v>
      </c>
      <c r="G145" s="937" t="e">
        <f>#REF!</f>
        <v>#REF!</v>
      </c>
      <c r="H145" s="937" t="e">
        <f>#REF!</f>
        <v>#REF!</v>
      </c>
      <c r="I145" s="937" t="e">
        <f>#REF!</f>
        <v>#REF!</v>
      </c>
      <c r="J145" s="937" t="e">
        <f>#REF!</f>
        <v>#REF!</v>
      </c>
      <c r="K145" s="937" t="e">
        <f>#REF!</f>
        <v>#REF!</v>
      </c>
      <c r="L145" s="937" t="e">
        <f>#REF!</f>
        <v>#REF!</v>
      </c>
      <c r="M145" s="937" t="e">
        <f>#REF!</f>
        <v>#REF!</v>
      </c>
      <c r="N145" s="937" t="e">
        <f>#REF!</f>
        <v>#REF!</v>
      </c>
      <c r="O145" s="937" t="e">
        <f>#REF!</f>
        <v>#REF!</v>
      </c>
    </row>
    <row r="146" spans="1:15" ht="17.25" customHeight="1" x14ac:dyDescent="0.2">
      <c r="A146" s="646">
        <f>'(B3) Struktura Funksionale'!B134</f>
        <v>0</v>
      </c>
      <c r="B146" s="568"/>
      <c r="C146" s="568"/>
      <c r="D146" s="568"/>
      <c r="E146" s="568"/>
      <c r="F146" s="568"/>
      <c r="G146" s="568"/>
      <c r="H146" s="568"/>
      <c r="I146" s="568"/>
      <c r="J146" s="568"/>
      <c r="K146" s="568"/>
      <c r="L146" s="568"/>
      <c r="M146" s="568"/>
      <c r="N146" s="568"/>
      <c r="O146" s="569"/>
    </row>
    <row r="147" spans="1:15" ht="22.5" customHeight="1" x14ac:dyDescent="0.2">
      <c r="A147" s="964" t="str">
        <f t="shared" ref="A147:G147" si="53">A69</f>
        <v>SHPENZIME TË PRITSHME</v>
      </c>
      <c r="B147" s="965">
        <f t="shared" si="53"/>
        <v>0</v>
      </c>
      <c r="C147" s="965">
        <f t="shared" si="53"/>
        <v>0</v>
      </c>
      <c r="D147" s="965">
        <f t="shared" si="53"/>
        <v>0</v>
      </c>
      <c r="E147" s="965">
        <f t="shared" si="53"/>
        <v>0</v>
      </c>
      <c r="F147" s="965">
        <f t="shared" si="53"/>
        <v>0</v>
      </c>
      <c r="G147" s="966">
        <f t="shared" si="53"/>
        <v>0</v>
      </c>
      <c r="H147" s="131"/>
      <c r="I147" s="967" t="str">
        <f t="shared" ref="I147:O147" si="54">I69</f>
        <v xml:space="preserve">TË ARDHURAT E PRITSHME </v>
      </c>
      <c r="J147" s="965">
        <f t="shared" si="54"/>
        <v>0</v>
      </c>
      <c r="K147" s="965">
        <f t="shared" si="54"/>
        <v>0</v>
      </c>
      <c r="L147" s="965">
        <f t="shared" si="54"/>
        <v>0</v>
      </c>
      <c r="M147" s="965">
        <f t="shared" si="54"/>
        <v>0</v>
      </c>
      <c r="N147" s="965">
        <f t="shared" si="54"/>
        <v>0</v>
      </c>
      <c r="O147" s="966">
        <f t="shared" si="54"/>
        <v>0</v>
      </c>
    </row>
    <row r="148" spans="1:15" ht="20.25" customHeight="1" x14ac:dyDescent="0.2">
      <c r="A148" s="211"/>
      <c r="B148" s="417">
        <f t="shared" ref="B148:G148" si="55">B70</f>
        <v>2019</v>
      </c>
      <c r="C148" s="417">
        <f t="shared" si="55"/>
        <v>2020</v>
      </c>
      <c r="D148" s="417">
        <f t="shared" si="55"/>
        <v>2021</v>
      </c>
      <c r="E148" s="251">
        <f t="shared" si="55"/>
        <v>2022</v>
      </c>
      <c r="F148" s="251">
        <f t="shared" si="55"/>
        <v>2023</v>
      </c>
      <c r="G148" s="251">
        <f t="shared" si="55"/>
        <v>2024</v>
      </c>
      <c r="H148" s="212"/>
      <c r="I148" s="307"/>
      <c r="J148" s="249">
        <f t="shared" ref="J148:O148" si="56">J70</f>
        <v>2019</v>
      </c>
      <c r="K148" s="249">
        <f t="shared" si="56"/>
        <v>2020</v>
      </c>
      <c r="L148" s="249">
        <f t="shared" si="56"/>
        <v>2021</v>
      </c>
      <c r="M148" s="250">
        <f t="shared" si="56"/>
        <v>2022</v>
      </c>
      <c r="N148" s="250">
        <f t="shared" si="56"/>
        <v>2023</v>
      </c>
      <c r="O148" s="250">
        <f t="shared" si="56"/>
        <v>2024</v>
      </c>
    </row>
    <row r="149" spans="1:15" ht="12.75" x14ac:dyDescent="0.2">
      <c r="A149" s="423"/>
      <c r="B149" s="427"/>
      <c r="C149" s="428"/>
      <c r="D149" s="426"/>
      <c r="E149" s="349"/>
      <c r="F149" s="349"/>
      <c r="G149" s="350"/>
      <c r="H149" s="131"/>
      <c r="I149" s="423"/>
      <c r="J149" s="349"/>
      <c r="K149" s="349"/>
      <c r="L149" s="349"/>
      <c r="M149" s="349"/>
      <c r="N149" s="349"/>
      <c r="O149" s="350"/>
    </row>
    <row r="150" spans="1:15" ht="12.75" x14ac:dyDescent="0.2">
      <c r="A150" s="137" t="str">
        <f>A72</f>
        <v>SHPENZIME TË PRITSHME</v>
      </c>
      <c r="B150" s="34">
        <f>VLOOKUP(A145,'(C1) Shpenzimet vitet e kaluara'!A$9:O$177,5,FALSE)</f>
        <v>0</v>
      </c>
      <c r="C150" s="34">
        <f>VLOOKUP(A145,'(C1) Shpenzimet vitet e kaluara'!A$9:O$177,9,FALSE)</f>
        <v>0</v>
      </c>
      <c r="D150" s="34">
        <f>VLOOKUP(A145,'(C1) Shpenzimet vitet e kaluara'!A$9:O$177,13,FALSE)</f>
        <v>0</v>
      </c>
      <c r="E150" s="37"/>
      <c r="F150" s="37"/>
      <c r="G150" s="37"/>
      <c r="I150" s="938" t="str">
        <f t="shared" ref="I150:O150" si="57">I72</f>
        <v>VLERËSIM I ARDHURAVE NGA TARIFAT</v>
      </c>
      <c r="J150" s="939">
        <f t="shared" si="57"/>
        <v>0</v>
      </c>
      <c r="K150" s="939">
        <f t="shared" si="57"/>
        <v>0</v>
      </c>
      <c r="L150" s="939">
        <f t="shared" si="57"/>
        <v>0</v>
      </c>
      <c r="M150" s="939">
        <f t="shared" si="57"/>
        <v>0</v>
      </c>
      <c r="N150" s="939">
        <f t="shared" si="57"/>
        <v>0</v>
      </c>
      <c r="O150" s="940">
        <f t="shared" si="57"/>
        <v>0</v>
      </c>
    </row>
    <row r="151" spans="1:15" ht="12.75" x14ac:dyDescent="0.2">
      <c r="A151" s="125"/>
      <c r="B151" s="210"/>
      <c r="C151" s="126"/>
      <c r="D151" s="126"/>
      <c r="E151" s="10"/>
      <c r="F151" s="10"/>
      <c r="G151" s="133"/>
      <c r="I151" s="137" t="str">
        <f>I73</f>
        <v>VLERËSIM I ARDHURAVE NGA TARIFAT</v>
      </c>
      <c r="J151" s="35">
        <f>VLOOKUP($A145,'(C1) Shpenzimet vitet e kaluara'!$A$9:$O$177,6,FALSE)</f>
        <v>0</v>
      </c>
      <c r="K151" s="35">
        <f>VLOOKUP($A145,'(C1) Shpenzimet vitet e kaluara'!$A$9:$O$177,10,FALSE)</f>
        <v>0</v>
      </c>
      <c r="L151" s="35">
        <f>VLOOKUP($A145,'(C1) Shpenzimet vitet e kaluara'!$A$9:$O$177,14,FALSE)</f>
        <v>0</v>
      </c>
      <c r="M151" s="37"/>
      <c r="N151" s="37"/>
      <c r="O151" s="37"/>
    </row>
    <row r="152" spans="1:15" ht="12.75" x14ac:dyDescent="0.2">
      <c r="A152" s="944" t="str">
        <f t="shared" ref="A152:G153" si="58">A74</f>
        <v>SHPENZIME TË PRITSHME</v>
      </c>
      <c r="B152" s="945">
        <f t="shared" si="58"/>
        <v>0</v>
      </c>
      <c r="C152" s="945">
        <f t="shared" si="58"/>
        <v>0</v>
      </c>
      <c r="D152" s="945">
        <f t="shared" si="58"/>
        <v>0</v>
      </c>
      <c r="E152" s="945">
        <f t="shared" si="58"/>
        <v>0</v>
      </c>
      <c r="F152" s="945">
        <f t="shared" si="58"/>
        <v>0</v>
      </c>
      <c r="G152" s="946">
        <f t="shared" si="58"/>
        <v>0</v>
      </c>
      <c r="H152" s="10"/>
    </row>
    <row r="153" spans="1:15" ht="12.75" x14ac:dyDescent="0.2">
      <c r="A153" s="938" t="str">
        <f t="shared" si="58"/>
        <v>KOSTO DIREKTE PËR PROJEKTET DHE SHPENZIMET KAPITALE</v>
      </c>
      <c r="B153" s="939">
        <f t="shared" si="58"/>
        <v>0</v>
      </c>
      <c r="C153" s="939">
        <f t="shared" si="58"/>
        <v>0</v>
      </c>
      <c r="D153" s="939">
        <f t="shared" si="58"/>
        <v>0</v>
      </c>
      <c r="E153" s="939">
        <f t="shared" si="58"/>
        <v>0</v>
      </c>
      <c r="F153" s="939">
        <f t="shared" si="58"/>
        <v>0</v>
      </c>
      <c r="G153" s="940">
        <f t="shared" si="58"/>
        <v>0</v>
      </c>
      <c r="H153" s="31"/>
      <c r="I153" s="938" t="str">
        <f t="shared" ref="I153:I158" si="59">I75</f>
        <v>VLERËSIMI I TË ARDHURAVE ME DESTINACION</v>
      </c>
      <c r="J153" s="939"/>
      <c r="K153" s="939"/>
      <c r="L153" s="939"/>
      <c r="M153" s="939"/>
      <c r="N153" s="939"/>
      <c r="O153" s="940"/>
    </row>
    <row r="154" spans="1:15" ht="12.75" x14ac:dyDescent="0.2">
      <c r="A154" s="124" t="str">
        <f t="shared" ref="A154:D176" si="60">A76</f>
        <v>Pagat</v>
      </c>
      <c r="B154" s="941">
        <f t="shared" si="60"/>
        <v>600</v>
      </c>
      <c r="C154" s="942">
        <f t="shared" si="60"/>
        <v>0</v>
      </c>
      <c r="D154" s="943">
        <f t="shared" si="60"/>
        <v>0</v>
      </c>
      <c r="E154" s="129"/>
      <c r="F154" s="129"/>
      <c r="G154" s="129"/>
      <c r="H154" s="31"/>
      <c r="I154" s="390" t="str">
        <f t="shared" si="59"/>
        <v>Transferta e kushtëzuar</v>
      </c>
      <c r="J154" s="387"/>
      <c r="K154" s="389"/>
      <c r="L154" s="388"/>
      <c r="M154" s="128"/>
      <c r="N154" s="128"/>
      <c r="O154" s="132"/>
    </row>
    <row r="155" spans="1:15" ht="12.75" x14ac:dyDescent="0.2">
      <c r="A155" s="124" t="str">
        <f t="shared" si="60"/>
        <v>Sigurimet Shoqërore</v>
      </c>
      <c r="B155" s="941">
        <f t="shared" si="60"/>
        <v>601</v>
      </c>
      <c r="C155" s="942">
        <f t="shared" si="60"/>
        <v>0</v>
      </c>
      <c r="D155" s="943">
        <f t="shared" si="60"/>
        <v>0</v>
      </c>
      <c r="E155" s="129"/>
      <c r="F155" s="129"/>
      <c r="G155" s="129"/>
      <c r="H155" s="31"/>
      <c r="I155" s="390" t="str">
        <f t="shared" si="59"/>
        <v>Trasferta Specifike</v>
      </c>
      <c r="J155" s="387"/>
      <c r="K155" s="389"/>
      <c r="L155" s="388"/>
      <c r="M155" s="128"/>
      <c r="N155" s="128"/>
      <c r="O155" s="132"/>
    </row>
    <row r="156" spans="1:15" ht="12.75" x14ac:dyDescent="0.2">
      <c r="A156" s="124" t="str">
        <f t="shared" si="60"/>
        <v>Mallra dhe shërbime</v>
      </c>
      <c r="B156" s="941">
        <f t="shared" si="60"/>
        <v>602</v>
      </c>
      <c r="C156" s="942">
        <f t="shared" si="60"/>
        <v>0</v>
      </c>
      <c r="D156" s="943">
        <f t="shared" si="60"/>
        <v>0</v>
      </c>
      <c r="E156" s="129"/>
      <c r="F156" s="129"/>
      <c r="G156" s="129"/>
      <c r="H156" s="53"/>
      <c r="I156" s="390" t="str">
        <f t="shared" si="59"/>
        <v>Trashëgimi me destinacion</v>
      </c>
      <c r="J156" s="387"/>
      <c r="K156" s="389"/>
      <c r="L156" s="388"/>
      <c r="M156" s="302">
        <f>VLOOKUP($A145,'(C4) Trashëgimi me destinacion'!$A$8:$F$168,4,FALSE)</f>
        <v>0</v>
      </c>
      <c r="N156" s="548">
        <f>VLOOKUP($A145,'(C4) Trashëgimi me destinacion'!$A$8:$F$168,5,FALSE)</f>
        <v>0</v>
      </c>
      <c r="O156" s="548">
        <f>VLOOKUP($A145,'(C4) Trashëgimi me destinacion'!$A$8:$F$168,6,FALSE)</f>
        <v>0</v>
      </c>
    </row>
    <row r="157" spans="1:15" ht="12.75" x14ac:dyDescent="0.2">
      <c r="A157" s="124" t="str">
        <f t="shared" si="60"/>
        <v>Subvencione</v>
      </c>
      <c r="B157" s="941">
        <f t="shared" si="60"/>
        <v>603</v>
      </c>
      <c r="C157" s="942">
        <f t="shared" si="60"/>
        <v>0</v>
      </c>
      <c r="D157" s="943">
        <f t="shared" si="60"/>
        <v>0</v>
      </c>
      <c r="E157" s="129"/>
      <c r="F157" s="129"/>
      <c r="G157" s="129"/>
      <c r="H157" s="8"/>
      <c r="I157" s="390" t="str">
        <f t="shared" si="59"/>
        <v>Burime të tjera (përfshirë gjobat)</v>
      </c>
      <c r="J157" s="387"/>
      <c r="K157" s="389"/>
      <c r="L157" s="388"/>
      <c r="M157" s="128"/>
      <c r="N157" s="128"/>
      <c r="O157" s="132"/>
    </row>
    <row r="158" spans="1:15" ht="12.75" x14ac:dyDescent="0.2">
      <c r="A158" s="124" t="str">
        <f t="shared" si="60"/>
        <v>Të tjera transferta korrente të brendshme</v>
      </c>
      <c r="B158" s="941">
        <f t="shared" si="60"/>
        <v>604</v>
      </c>
      <c r="C158" s="942">
        <f t="shared" si="60"/>
        <v>0</v>
      </c>
      <c r="D158" s="943">
        <f t="shared" si="60"/>
        <v>0</v>
      </c>
      <c r="E158" s="129"/>
      <c r="F158" s="129"/>
      <c r="G158" s="129"/>
      <c r="H158" s="53"/>
      <c r="I158" s="390" t="str">
        <f t="shared" si="59"/>
        <v>VLERËSIMI I TË ARDHURAVE ME DESTINACION</v>
      </c>
      <c r="J158" s="35">
        <f>VLOOKUP($A145,'(C1) Shpenzimet vitet e kaluara'!$A$9:$O$177,7,FALSE)</f>
        <v>0</v>
      </c>
      <c r="K158" s="35">
        <f>VLOOKUP($A145,'(C1) Shpenzimet vitet e kaluara'!$A$9:$O$177,11,FALSE)</f>
        <v>0</v>
      </c>
      <c r="L158" s="35">
        <f>VLOOKUP($A145,'(C1) Shpenzimet vitet e kaluara'!$A$9:$O$177,15,FALSE)</f>
        <v>0</v>
      </c>
      <c r="M158" s="129">
        <f>SUM(M154:M157)</f>
        <v>0</v>
      </c>
      <c r="N158" s="129">
        <f t="shared" ref="N158:O158" si="61">SUM(N154:N157)</f>
        <v>0</v>
      </c>
      <c r="O158" s="129">
        <f t="shared" si="61"/>
        <v>0</v>
      </c>
    </row>
    <row r="159" spans="1:15" ht="12.75" x14ac:dyDescent="0.2">
      <c r="A159" s="124" t="str">
        <f t="shared" si="60"/>
        <v>Transferta korrente të huaja</v>
      </c>
      <c r="B159" s="941">
        <f t="shared" si="60"/>
        <v>605</v>
      </c>
      <c r="C159" s="942">
        <f t="shared" si="60"/>
        <v>0</v>
      </c>
      <c r="D159" s="943">
        <f t="shared" si="60"/>
        <v>0</v>
      </c>
      <c r="E159" s="129"/>
      <c r="F159" s="129"/>
      <c r="G159" s="129"/>
      <c r="H159" s="53"/>
    </row>
    <row r="160" spans="1:15" ht="12.75" x14ac:dyDescent="0.2">
      <c r="A160" s="124" t="str">
        <f t="shared" si="60"/>
        <v>Transferta për Buxhetet Familiare dhe Individët</v>
      </c>
      <c r="B160" s="941">
        <f t="shared" si="60"/>
        <v>606</v>
      </c>
      <c r="C160" s="942">
        <f t="shared" si="60"/>
        <v>0</v>
      </c>
      <c r="D160" s="943">
        <f t="shared" si="60"/>
        <v>0</v>
      </c>
      <c r="E160" s="129"/>
      <c r="F160" s="129"/>
      <c r="G160" s="129"/>
      <c r="H160" s="53"/>
      <c r="I160" s="137" t="str">
        <f>I82</f>
        <v xml:space="preserve">TË ARDHURAT E PRITSHME </v>
      </c>
      <c r="J160" s="34">
        <f>J151+J158</f>
        <v>0</v>
      </c>
      <c r="K160" s="34">
        <f>K151+K158</f>
        <v>0</v>
      </c>
      <c r="L160" s="34">
        <f>L151+L158</f>
        <v>0</v>
      </c>
      <c r="M160" s="129">
        <f>M158+M151</f>
        <v>0</v>
      </c>
      <c r="N160" s="129">
        <f>N158+N151</f>
        <v>0</v>
      </c>
      <c r="O160" s="129">
        <f>O158+O151</f>
        <v>0</v>
      </c>
    </row>
    <row r="161" spans="1:15" ht="12.75" x14ac:dyDescent="0.2">
      <c r="A161" s="124" t="str">
        <f t="shared" si="60"/>
        <v>Shpenzimet kapitale</v>
      </c>
      <c r="B161" s="941" t="str">
        <f t="shared" si="60"/>
        <v>230 / 231</v>
      </c>
      <c r="C161" s="942">
        <f t="shared" si="60"/>
        <v>0</v>
      </c>
      <c r="D161" s="943">
        <f t="shared" si="60"/>
        <v>0</v>
      </c>
      <c r="E161" s="37"/>
      <c r="F161" s="37"/>
      <c r="G161" s="37"/>
      <c r="H161" s="53"/>
    </row>
    <row r="162" spans="1:15" ht="12.75" x14ac:dyDescent="0.2">
      <c r="A162" s="124" t="str">
        <f t="shared" si="60"/>
        <v>Rezerva</v>
      </c>
      <c r="B162" s="941">
        <f t="shared" si="60"/>
        <v>609</v>
      </c>
      <c r="C162" s="942">
        <f t="shared" si="60"/>
        <v>0</v>
      </c>
      <c r="D162" s="943">
        <f t="shared" si="60"/>
        <v>0</v>
      </c>
      <c r="E162" s="129"/>
      <c r="F162" s="129"/>
      <c r="G162" s="129"/>
      <c r="H162" s="53"/>
    </row>
    <row r="163" spans="1:15" ht="12.75" x14ac:dyDescent="0.2">
      <c r="A163" s="124" t="str">
        <f t="shared" si="60"/>
        <v>Interesa per kredi direkte ose bono</v>
      </c>
      <c r="B163" s="941">
        <f t="shared" si="60"/>
        <v>650</v>
      </c>
      <c r="C163" s="942">
        <f t="shared" si="60"/>
        <v>0</v>
      </c>
      <c r="D163" s="943">
        <f t="shared" si="60"/>
        <v>0</v>
      </c>
      <c r="E163" s="129"/>
      <c r="F163" s="129"/>
      <c r="G163" s="129"/>
      <c r="H163" s="53"/>
    </row>
    <row r="164" spans="1:15" ht="12.75" x14ac:dyDescent="0.2">
      <c r="A164" s="124" t="str">
        <f t="shared" si="60"/>
        <v>Të tjera</v>
      </c>
      <c r="B164" s="941" t="str">
        <f t="shared" si="60"/>
        <v>69 / ?</v>
      </c>
      <c r="C164" s="942">
        <f t="shared" si="60"/>
        <v>0</v>
      </c>
      <c r="D164" s="943">
        <f t="shared" si="60"/>
        <v>0</v>
      </c>
      <c r="E164" s="129"/>
      <c r="F164" s="129"/>
      <c r="G164" s="129"/>
      <c r="H164" s="53"/>
      <c r="I164" s="947" t="str">
        <f t="shared" ref="I164:O165" si="62">I86</f>
        <v>SHUMA E KËRKUAR NETO</v>
      </c>
      <c r="J164" s="948">
        <f t="shared" si="62"/>
        <v>0</v>
      </c>
      <c r="K164" s="948">
        <f t="shared" si="62"/>
        <v>0</v>
      </c>
      <c r="L164" s="948">
        <f t="shared" si="62"/>
        <v>0</v>
      </c>
      <c r="M164" s="948">
        <f t="shared" si="62"/>
        <v>0</v>
      </c>
      <c r="N164" s="948">
        <f t="shared" si="62"/>
        <v>0</v>
      </c>
      <c r="O164" s="949">
        <f t="shared" si="62"/>
        <v>0</v>
      </c>
    </row>
    <row r="165" spans="1:15" ht="12.75" customHeight="1" x14ac:dyDescent="0.2">
      <c r="A165" s="306" t="str">
        <f t="shared" si="60"/>
        <v>KOSTO DIREKTE PËR PROJEKTET DHE SHPENZIMET KAPITALE</v>
      </c>
      <c r="B165" s="941">
        <f t="shared" si="60"/>
        <v>0</v>
      </c>
      <c r="C165" s="942">
        <f t="shared" si="60"/>
        <v>0</v>
      </c>
      <c r="D165" s="943">
        <f t="shared" si="60"/>
        <v>0</v>
      </c>
      <c r="E165" s="129">
        <f>SUM(E154:E164)</f>
        <v>0</v>
      </c>
      <c r="F165" s="129">
        <f t="shared" ref="F165:G165" si="63">SUM(F154:F164)</f>
        <v>0</v>
      </c>
      <c r="G165" s="129">
        <f t="shared" si="63"/>
        <v>0</v>
      </c>
      <c r="H165" s="53"/>
      <c r="I165" s="950">
        <f t="shared" si="62"/>
        <v>0</v>
      </c>
      <c r="J165" s="951">
        <f t="shared" si="62"/>
        <v>0</v>
      </c>
      <c r="K165" s="951">
        <f t="shared" si="62"/>
        <v>0</v>
      </c>
      <c r="L165" s="951">
        <f t="shared" si="62"/>
        <v>0</v>
      </c>
      <c r="M165" s="951">
        <f t="shared" si="62"/>
        <v>0</v>
      </c>
      <c r="N165" s="951">
        <f t="shared" si="62"/>
        <v>0</v>
      </c>
      <c r="O165" s="952">
        <f t="shared" si="62"/>
        <v>0</v>
      </c>
    </row>
    <row r="166" spans="1:15" ht="12.75" x14ac:dyDescent="0.2">
      <c r="A166" s="938" t="str">
        <f t="shared" si="60"/>
        <v>SHPENZIME KORRENTE</v>
      </c>
      <c r="B166" s="939">
        <f t="shared" si="60"/>
        <v>0</v>
      </c>
      <c r="C166" s="939">
        <f t="shared" si="60"/>
        <v>0</v>
      </c>
      <c r="D166" s="939">
        <f t="shared" si="60"/>
        <v>0</v>
      </c>
      <c r="E166" s="939">
        <f>E88</f>
        <v>0</v>
      </c>
      <c r="F166" s="939">
        <f>F88</f>
        <v>0</v>
      </c>
      <c r="G166" s="940">
        <f>G88</f>
        <v>0</v>
      </c>
      <c r="H166" s="53"/>
      <c r="I166" s="17" t="str">
        <f>I88</f>
        <v>SHUMA E KËRKUAR NETO</v>
      </c>
      <c r="J166" s="18">
        <f t="shared" ref="J166:O166" si="64">B150-J160</f>
        <v>0</v>
      </c>
      <c r="K166" s="18">
        <f t="shared" si="64"/>
        <v>0</v>
      </c>
      <c r="L166" s="18">
        <f t="shared" si="64"/>
        <v>0</v>
      </c>
      <c r="M166" s="18">
        <f t="shared" si="64"/>
        <v>0</v>
      </c>
      <c r="N166" s="18">
        <f t="shared" si="64"/>
        <v>0</v>
      </c>
      <c r="O166" s="18">
        <f t="shared" si="64"/>
        <v>0</v>
      </c>
    </row>
    <row r="167" spans="1:15" ht="12.75" x14ac:dyDescent="0.2">
      <c r="A167" s="124" t="str">
        <f t="shared" si="60"/>
        <v>Pagat</v>
      </c>
      <c r="B167" s="941">
        <f t="shared" si="60"/>
        <v>600</v>
      </c>
      <c r="C167" s="942">
        <f t="shared" si="60"/>
        <v>0</v>
      </c>
      <c r="D167" s="943">
        <f t="shared" si="60"/>
        <v>0</v>
      </c>
      <c r="E167" s="37"/>
      <c r="F167" s="37"/>
      <c r="G167" s="37"/>
      <c r="H167" s="53"/>
      <c r="I167" s="53"/>
      <c r="J167" s="53"/>
      <c r="K167" s="53"/>
      <c r="L167" s="14"/>
      <c r="M167" s="54"/>
    </row>
    <row r="168" spans="1:15" ht="12.75" x14ac:dyDescent="0.2">
      <c r="A168" s="124" t="str">
        <f t="shared" si="60"/>
        <v>Sigurimet Shoqërore</v>
      </c>
      <c r="B168" s="941">
        <f t="shared" si="60"/>
        <v>601</v>
      </c>
      <c r="C168" s="942">
        <f t="shared" si="60"/>
        <v>0</v>
      </c>
      <c r="D168" s="943">
        <f t="shared" si="60"/>
        <v>0</v>
      </c>
      <c r="E168" s="37"/>
      <c r="F168" s="37"/>
      <c r="G168" s="37"/>
      <c r="H168" s="53"/>
    </row>
    <row r="169" spans="1:15" ht="12.75" x14ac:dyDescent="0.2">
      <c r="A169" s="124" t="str">
        <f t="shared" si="60"/>
        <v>Mallra dhe shërbime</v>
      </c>
      <c r="B169" s="941">
        <f t="shared" si="60"/>
        <v>602</v>
      </c>
      <c r="C169" s="942">
        <f t="shared" si="60"/>
        <v>0</v>
      </c>
      <c r="D169" s="943">
        <f t="shared" si="60"/>
        <v>0</v>
      </c>
      <c r="E169" s="37"/>
      <c r="F169" s="37"/>
      <c r="G169" s="37"/>
      <c r="H169" s="53"/>
      <c r="I169" s="252" t="str">
        <f>I130</f>
        <v>Angazhimet</v>
      </c>
      <c r="J169" s="1002" t="str">
        <f>J130</f>
        <v>Vlera Totale për Aktivitet</v>
      </c>
      <c r="K169" s="1003"/>
      <c r="L169" s="1004"/>
      <c r="M169" s="129">
        <f>VLOOKUP($A145,'(C5) Angazhimet'!$A$8:$F$168,4,FALSE)</f>
        <v>0</v>
      </c>
      <c r="N169" s="129">
        <f>VLOOKUP($A145,'(C5) Angazhimet'!$A$8:$F$168,5,FALSE)</f>
        <v>0</v>
      </c>
      <c r="O169" s="129">
        <f>VLOOKUP($A145,'(C5) Angazhimet'!$A$8:$F$168,6,FALSE)</f>
        <v>0</v>
      </c>
    </row>
    <row r="170" spans="1:15" ht="12.75" x14ac:dyDescent="0.2">
      <c r="A170" s="124" t="str">
        <f t="shared" si="60"/>
        <v>Subvencione</v>
      </c>
      <c r="B170" s="941">
        <f t="shared" si="60"/>
        <v>603</v>
      </c>
      <c r="C170" s="942">
        <f t="shared" si="60"/>
        <v>0</v>
      </c>
      <c r="D170" s="943">
        <f t="shared" si="60"/>
        <v>0</v>
      </c>
      <c r="E170" s="37"/>
      <c r="F170" s="37"/>
      <c r="G170" s="37"/>
      <c r="H170" s="53"/>
      <c r="I170" s="318" t="str">
        <f>I131</f>
        <v>Qëllime</v>
      </c>
      <c r="J170" s="1002" t="str">
        <f>J131</f>
        <v>Shpenzimet kapitale</v>
      </c>
      <c r="K170" s="1003"/>
      <c r="L170" s="1004"/>
      <c r="M170" s="128"/>
      <c r="N170" s="128"/>
      <c r="O170" s="132"/>
    </row>
    <row r="171" spans="1:15" ht="12.75" x14ac:dyDescent="0.2">
      <c r="A171" s="124" t="str">
        <f t="shared" si="60"/>
        <v>Të tjera transferta korrente të brendshme</v>
      </c>
      <c r="B171" s="941">
        <f t="shared" si="60"/>
        <v>604</v>
      </c>
      <c r="C171" s="942">
        <f t="shared" si="60"/>
        <v>0</v>
      </c>
      <c r="D171" s="943">
        <f t="shared" si="60"/>
        <v>0</v>
      </c>
      <c r="E171" s="37"/>
      <c r="F171" s="37"/>
      <c r="G171" s="37"/>
      <c r="H171" s="53"/>
      <c r="I171" s="315"/>
      <c r="J171" s="1002" t="str">
        <f>J132</f>
        <v>Mallra dhe shërbime</v>
      </c>
      <c r="K171" s="1003"/>
      <c r="L171" s="1004"/>
      <c r="M171" s="128"/>
      <c r="N171" s="128"/>
      <c r="O171" s="132"/>
    </row>
    <row r="172" spans="1:15" ht="12.75" x14ac:dyDescent="0.2">
      <c r="A172" s="124" t="str">
        <f t="shared" si="60"/>
        <v>Transferta korrente të huaja</v>
      </c>
      <c r="B172" s="941">
        <f t="shared" si="60"/>
        <v>605</v>
      </c>
      <c r="C172" s="942">
        <f t="shared" si="60"/>
        <v>0</v>
      </c>
      <c r="D172" s="943">
        <f t="shared" si="60"/>
        <v>0</v>
      </c>
      <c r="E172" s="37"/>
      <c r="F172" s="37"/>
      <c r="G172" s="37"/>
      <c r="H172" s="53"/>
      <c r="I172" s="315"/>
      <c r="J172" s="1002" t="str">
        <f>J133</f>
        <v>Qëllime të mëtejshme</v>
      </c>
      <c r="K172" s="1003"/>
      <c r="L172" s="1004"/>
      <c r="M172" s="128"/>
      <c r="N172" s="128"/>
      <c r="O172" s="132"/>
    </row>
    <row r="173" spans="1:15" ht="12.75" x14ac:dyDescent="0.2">
      <c r="A173" s="124" t="str">
        <f t="shared" si="60"/>
        <v>Transferta për Buxhetet Familiare dhe Individët</v>
      </c>
      <c r="B173" s="941">
        <f t="shared" si="60"/>
        <v>606</v>
      </c>
      <c r="C173" s="942">
        <f t="shared" si="60"/>
        <v>0</v>
      </c>
      <c r="D173" s="943">
        <f t="shared" si="60"/>
        <v>0</v>
      </c>
      <c r="E173" s="37"/>
      <c r="F173" s="37"/>
      <c r="G173" s="37"/>
      <c r="H173" s="53"/>
      <c r="I173" s="315"/>
      <c r="J173" s="998"/>
      <c r="K173" s="998"/>
      <c r="L173" s="998"/>
      <c r="M173" s="344" t="str">
        <f>IF(SUM(M170:M172)=M169,"OK","STOP")</f>
        <v>OK</v>
      </c>
      <c r="N173" s="344" t="str">
        <f>IF(SUM(N170:N172)=N169,"OK","STOP")</f>
        <v>OK</v>
      </c>
      <c r="O173" s="344" t="str">
        <f>IF(SUM(O170:O172)=O169,"OK","STOP")</f>
        <v>OK</v>
      </c>
    </row>
    <row r="174" spans="1:15" ht="12.75" x14ac:dyDescent="0.2">
      <c r="A174" s="648" t="str">
        <f t="shared" si="60"/>
        <v>Shpenzimet kapitale</v>
      </c>
      <c r="B174" s="968" t="str">
        <f t="shared" si="60"/>
        <v>230 / 231</v>
      </c>
      <c r="C174" s="969">
        <f t="shared" si="60"/>
        <v>0</v>
      </c>
      <c r="D174" s="970">
        <f t="shared" si="60"/>
        <v>0</v>
      </c>
      <c r="E174" s="129"/>
      <c r="F174" s="129"/>
      <c r="G174" s="129"/>
      <c r="H174" s="53"/>
      <c r="I174" s="421" t="str">
        <f>I96</f>
        <v>Shpjegimet teknike</v>
      </c>
      <c r="J174" s="10"/>
      <c r="K174" s="10"/>
      <c r="L174" s="10"/>
      <c r="M174" s="10"/>
      <c r="N174" s="10"/>
      <c r="O174" s="10"/>
    </row>
    <row r="175" spans="1:15" ht="12.75" x14ac:dyDescent="0.2">
      <c r="A175" s="124" t="str">
        <f t="shared" si="60"/>
        <v>Rezerva</v>
      </c>
      <c r="B175" s="941">
        <f t="shared" si="60"/>
        <v>609</v>
      </c>
      <c r="C175" s="942">
        <f t="shared" si="60"/>
        <v>0</v>
      </c>
      <c r="D175" s="943">
        <f t="shared" si="60"/>
        <v>0</v>
      </c>
      <c r="E175" s="37"/>
      <c r="F175" s="37"/>
      <c r="G175" s="37"/>
      <c r="H175" s="53"/>
      <c r="I175" s="419">
        <f>M148</f>
        <v>2022</v>
      </c>
      <c r="J175" s="983"/>
      <c r="K175" s="984"/>
      <c r="L175" s="984"/>
      <c r="M175" s="984"/>
      <c r="N175" s="984"/>
      <c r="O175" s="985"/>
    </row>
    <row r="176" spans="1:15" ht="12.75" x14ac:dyDescent="0.2">
      <c r="A176" s="124" t="str">
        <f t="shared" si="60"/>
        <v>Interesa per kredi direkte ose bono</v>
      </c>
      <c r="B176" s="971">
        <f t="shared" si="60"/>
        <v>650</v>
      </c>
      <c r="C176" s="972">
        <f t="shared" si="60"/>
        <v>0</v>
      </c>
      <c r="D176" s="973">
        <f t="shared" si="60"/>
        <v>0</v>
      </c>
      <c r="E176" s="37"/>
      <c r="F176" s="37"/>
      <c r="G176" s="37"/>
      <c r="H176" s="53"/>
      <c r="I176" s="420"/>
      <c r="J176" s="986"/>
      <c r="K176" s="987"/>
      <c r="L176" s="987"/>
      <c r="M176" s="987"/>
      <c r="N176" s="987"/>
      <c r="O176" s="988"/>
    </row>
    <row r="177" spans="1:15" ht="12.75" x14ac:dyDescent="0.2">
      <c r="A177" s="252" t="str">
        <f>A99</f>
        <v>Të tjera</v>
      </c>
      <c r="B177" s="941" t="str">
        <f>B99</f>
        <v>69 / ?</v>
      </c>
      <c r="C177" s="942">
        <f>C99</f>
        <v>0</v>
      </c>
      <c r="D177" s="439" t="str">
        <f>IF(OR(E177&lt;0,F177&lt;0,G177&lt;0),"STOP","OK!")</f>
        <v>OK!</v>
      </c>
      <c r="E177" s="130">
        <f>-E165+E150-(SUM(E167:E176))</f>
        <v>0</v>
      </c>
      <c r="F177" s="308">
        <f t="shared" ref="F177:G177" si="65">-F165+F150-(SUM(F167:F176))</f>
        <v>0</v>
      </c>
      <c r="G177" s="308">
        <f t="shared" si="65"/>
        <v>0</v>
      </c>
      <c r="H177" s="53"/>
      <c r="I177" s="419">
        <f>N148</f>
        <v>2023</v>
      </c>
      <c r="J177" s="983"/>
      <c r="K177" s="984"/>
      <c r="L177" s="984"/>
      <c r="M177" s="984"/>
      <c r="N177" s="984"/>
      <c r="O177" s="985"/>
    </row>
    <row r="178" spans="1:15" ht="12.75" x14ac:dyDescent="0.2">
      <c r="A178" s="124" t="str">
        <f>A100</f>
        <v>SHPENZIME KORRENTE</v>
      </c>
      <c r="B178" s="974"/>
      <c r="C178" s="975"/>
      <c r="D178" s="976"/>
      <c r="E178" s="129">
        <f>SUM(E167:E177)</f>
        <v>0</v>
      </c>
      <c r="F178" s="129">
        <f t="shared" ref="F178:G178" si="66">SUM(F167:F177)</f>
        <v>0</v>
      </c>
      <c r="G178" s="129">
        <f t="shared" si="66"/>
        <v>0</v>
      </c>
      <c r="H178" s="53"/>
      <c r="I178" s="420"/>
      <c r="J178" s="989"/>
      <c r="K178" s="990"/>
      <c r="L178" s="990"/>
      <c r="M178" s="990"/>
      <c r="N178" s="990"/>
      <c r="O178" s="991"/>
    </row>
    <row r="179" spans="1:15" ht="12.75" x14ac:dyDescent="0.2">
      <c r="A179" s="125"/>
      <c r="B179" s="210"/>
      <c r="C179" s="126"/>
      <c r="D179" s="126"/>
      <c r="E179" s="10"/>
      <c r="F179" s="10"/>
      <c r="G179" s="133"/>
      <c r="H179" s="53"/>
      <c r="I179" s="419">
        <f>O148</f>
        <v>2024</v>
      </c>
      <c r="J179" s="983"/>
      <c r="K179" s="984"/>
      <c r="L179" s="984"/>
      <c r="M179" s="984"/>
      <c r="N179" s="984"/>
      <c r="O179" s="985"/>
    </row>
    <row r="180" spans="1:15" ht="12.75" x14ac:dyDescent="0.2">
      <c r="A180" s="137" t="str">
        <f>A102</f>
        <v>SHPENZIME TË PRITSHME</v>
      </c>
      <c r="B180" s="34">
        <f>B150</f>
        <v>0</v>
      </c>
      <c r="C180" s="34">
        <f t="shared" ref="C180:D180" si="67">C150</f>
        <v>0</v>
      </c>
      <c r="D180" s="34">
        <f t="shared" si="67"/>
        <v>0</v>
      </c>
      <c r="E180" s="129">
        <f>E165+E178</f>
        <v>0</v>
      </c>
      <c r="F180" s="129">
        <f>F165+F178</f>
        <v>0</v>
      </c>
      <c r="G180" s="129">
        <f t="shared" ref="G180" si="68">G165+G178</f>
        <v>0</v>
      </c>
      <c r="H180" s="53"/>
      <c r="I180" s="420"/>
      <c r="J180" s="989"/>
      <c r="K180" s="990"/>
      <c r="L180" s="990"/>
      <c r="M180" s="990"/>
      <c r="N180" s="990"/>
      <c r="O180" s="991"/>
    </row>
    <row r="181" spans="1:15" ht="12.75" x14ac:dyDescent="0.2"/>
    <row r="182" spans="1:15" ht="12.75" x14ac:dyDescent="0.2"/>
    <row r="183" spans="1:15" ht="18.75" hidden="1" x14ac:dyDescent="0.2">
      <c r="A183" s="213"/>
      <c r="B183" s="937"/>
      <c r="C183" s="937"/>
      <c r="D183" s="937"/>
      <c r="E183" s="937"/>
      <c r="F183" s="937"/>
      <c r="G183" s="937"/>
      <c r="H183" s="937"/>
      <c r="I183" s="937"/>
      <c r="J183" s="937"/>
      <c r="K183" s="937"/>
      <c r="L183" s="937"/>
      <c r="M183" s="937"/>
      <c r="N183" s="937"/>
      <c r="O183" s="937"/>
    </row>
    <row r="184" spans="1:15" ht="18.75" hidden="1" x14ac:dyDescent="0.2">
      <c r="A184" s="276"/>
      <c r="B184" s="937"/>
      <c r="C184" s="937"/>
      <c r="D184" s="937"/>
      <c r="E184" s="937"/>
      <c r="F184" s="937"/>
      <c r="G184" s="937"/>
      <c r="H184" s="937"/>
      <c r="I184" s="937"/>
      <c r="J184" s="937"/>
      <c r="K184" s="937"/>
      <c r="L184" s="937"/>
      <c r="M184" s="937"/>
      <c r="N184" s="937"/>
      <c r="O184" s="937"/>
    </row>
    <row r="185" spans="1:15" ht="22.5" hidden="1" customHeight="1" x14ac:dyDescent="0.2">
      <c r="A185" s="933"/>
      <c r="B185" s="934"/>
      <c r="C185" s="934"/>
      <c r="D185" s="934"/>
      <c r="E185" s="934"/>
      <c r="F185" s="934"/>
      <c r="G185" s="954"/>
      <c r="H185" s="131"/>
      <c r="I185" s="955"/>
      <c r="J185" s="934"/>
      <c r="K185" s="934"/>
      <c r="L185" s="934"/>
      <c r="M185" s="934"/>
      <c r="N185" s="934"/>
      <c r="O185" s="954"/>
    </row>
    <row r="186" spans="1:15" ht="21.75" hidden="1" customHeight="1" x14ac:dyDescent="0.2">
      <c r="A186" s="211"/>
      <c r="B186" s="417"/>
      <c r="C186" s="417"/>
      <c r="D186" s="417"/>
      <c r="E186" s="251"/>
      <c r="F186" s="251"/>
      <c r="G186" s="251"/>
      <c r="H186" s="212"/>
      <c r="I186" s="414"/>
      <c r="J186" s="417"/>
      <c r="K186" s="417"/>
      <c r="L186" s="417"/>
      <c r="M186" s="251"/>
      <c r="N186" s="251"/>
      <c r="O186" s="251"/>
    </row>
    <row r="187" spans="1:15" ht="12.75" hidden="1" x14ac:dyDescent="0.2">
      <c r="A187" s="431"/>
      <c r="B187" s="424"/>
      <c r="C187" s="347"/>
      <c r="D187" s="348"/>
      <c r="E187" s="432"/>
      <c r="F187" s="432"/>
      <c r="G187" s="433"/>
      <c r="H187" s="131"/>
      <c r="I187" s="346"/>
      <c r="J187" s="962"/>
      <c r="K187" s="962"/>
      <c r="L187" s="429"/>
      <c r="M187" s="429"/>
      <c r="N187" s="429"/>
      <c r="O187" s="430"/>
    </row>
    <row r="188" spans="1:15" ht="12.75" hidden="1" x14ac:dyDescent="0.2">
      <c r="A188" s="137"/>
      <c r="B188" s="34"/>
      <c r="C188" s="34"/>
      <c r="D188" s="34"/>
      <c r="E188" s="37"/>
      <c r="F188" s="37"/>
      <c r="G188" s="37"/>
      <c r="H188" s="131"/>
      <c r="I188" s="938"/>
      <c r="J188" s="939"/>
      <c r="K188" s="939"/>
      <c r="L188" s="939"/>
      <c r="M188" s="939"/>
      <c r="N188" s="939"/>
      <c r="O188" s="940"/>
    </row>
    <row r="189" spans="1:15" ht="12.75" hidden="1" x14ac:dyDescent="0.2">
      <c r="A189" s="125"/>
      <c r="B189" s="210"/>
      <c r="C189" s="126"/>
      <c r="D189" s="126"/>
      <c r="E189" s="10"/>
      <c r="F189" s="10"/>
      <c r="G189" s="133"/>
      <c r="H189" s="10"/>
      <c r="I189" s="137"/>
      <c r="J189" s="35"/>
      <c r="K189" s="35"/>
      <c r="L189" s="35"/>
      <c r="M189" s="37"/>
      <c r="N189" s="37"/>
      <c r="O189" s="37"/>
    </row>
    <row r="190" spans="1:15" ht="12.75" hidden="1" x14ac:dyDescent="0.2">
      <c r="A190" s="944"/>
      <c r="B190" s="945"/>
      <c r="C190" s="945"/>
      <c r="D190" s="945"/>
      <c r="E190" s="945"/>
      <c r="F190" s="945"/>
      <c r="G190" s="946"/>
      <c r="H190" s="10"/>
    </row>
    <row r="191" spans="1:15" ht="12.75" hidden="1" x14ac:dyDescent="0.2">
      <c r="A191" s="938"/>
      <c r="B191" s="939"/>
      <c r="C191" s="939"/>
      <c r="D191" s="939"/>
      <c r="E191" s="939"/>
      <c r="F191" s="939"/>
      <c r="G191" s="940"/>
      <c r="H191" s="31"/>
      <c r="I191" s="938"/>
      <c r="J191" s="939"/>
      <c r="K191" s="939"/>
      <c r="L191" s="939"/>
      <c r="M191" s="939"/>
      <c r="N191" s="939"/>
      <c r="O191" s="940"/>
    </row>
    <row r="192" spans="1:15" ht="12.75" hidden="1" x14ac:dyDescent="0.2">
      <c r="A192" s="124"/>
      <c r="B192" s="941"/>
      <c r="C192" s="942"/>
      <c r="D192" s="943"/>
      <c r="E192" s="37"/>
      <c r="F192" s="37"/>
      <c r="G192" s="37"/>
      <c r="H192" s="31"/>
      <c r="I192" s="390"/>
      <c r="J192" s="387"/>
      <c r="K192" s="389"/>
      <c r="L192" s="388"/>
      <c r="M192" s="128"/>
      <c r="N192" s="128"/>
      <c r="O192" s="132"/>
    </row>
    <row r="193" spans="1:15" ht="12.75" hidden="1" x14ac:dyDescent="0.2">
      <c r="A193" s="124"/>
      <c r="B193" s="941"/>
      <c r="C193" s="942"/>
      <c r="D193" s="943"/>
      <c r="E193" s="37"/>
      <c r="F193" s="37"/>
      <c r="G193" s="37"/>
      <c r="H193" s="31"/>
      <c r="I193" s="390"/>
      <c r="J193" s="387"/>
      <c r="K193" s="389"/>
      <c r="L193" s="388"/>
      <c r="M193" s="128"/>
      <c r="N193" s="128"/>
      <c r="O193" s="132"/>
    </row>
    <row r="194" spans="1:15" ht="12.75" hidden="1" x14ac:dyDescent="0.2">
      <c r="A194" s="124"/>
      <c r="B194" s="941"/>
      <c r="C194" s="942"/>
      <c r="D194" s="943"/>
      <c r="E194" s="37"/>
      <c r="F194" s="37"/>
      <c r="G194" s="37"/>
      <c r="H194" s="53"/>
      <c r="I194" s="390"/>
      <c r="J194" s="387"/>
      <c r="K194" s="389"/>
      <c r="L194" s="388"/>
      <c r="M194" s="302"/>
      <c r="N194" s="548"/>
      <c r="O194" s="548"/>
    </row>
    <row r="195" spans="1:15" ht="12.75" hidden="1" x14ac:dyDescent="0.2">
      <c r="A195" s="124"/>
      <c r="B195" s="941"/>
      <c r="C195" s="942"/>
      <c r="D195" s="943"/>
      <c r="E195" s="37"/>
      <c r="F195" s="37"/>
      <c r="G195" s="37"/>
      <c r="H195" s="8"/>
      <c r="I195" s="390"/>
      <c r="J195" s="387"/>
      <c r="K195" s="389"/>
      <c r="L195" s="388"/>
      <c r="M195" s="128"/>
      <c r="N195" s="128"/>
      <c r="O195" s="132"/>
    </row>
    <row r="196" spans="1:15" ht="12.75" hidden="1" x14ac:dyDescent="0.2">
      <c r="A196" s="124"/>
      <c r="B196" s="941"/>
      <c r="C196" s="942"/>
      <c r="D196" s="943"/>
      <c r="E196" s="37"/>
      <c r="F196" s="37"/>
      <c r="G196" s="37"/>
      <c r="H196" s="53"/>
      <c r="I196" s="390"/>
      <c r="J196" s="35"/>
      <c r="K196" s="35"/>
      <c r="L196" s="35"/>
      <c r="M196" s="129"/>
      <c r="N196" s="129"/>
      <c r="O196" s="129"/>
    </row>
    <row r="197" spans="1:15" ht="12.75" hidden="1" x14ac:dyDescent="0.2">
      <c r="A197" s="124"/>
      <c r="B197" s="941"/>
      <c r="C197" s="942"/>
      <c r="D197" s="943"/>
      <c r="E197" s="37"/>
      <c r="F197" s="37"/>
      <c r="G197" s="37"/>
      <c r="H197" s="53"/>
    </row>
    <row r="198" spans="1:15" ht="12.75" hidden="1" x14ac:dyDescent="0.2">
      <c r="A198" s="124"/>
      <c r="B198" s="941"/>
      <c r="C198" s="942"/>
      <c r="D198" s="943"/>
      <c r="E198" s="37"/>
      <c r="F198" s="37"/>
      <c r="G198" s="37"/>
      <c r="H198" s="53"/>
      <c r="I198" s="137"/>
      <c r="J198" s="34"/>
      <c r="K198" s="34"/>
      <c r="L198" s="34"/>
      <c r="M198" s="129"/>
      <c r="N198" s="129"/>
      <c r="O198" s="129"/>
    </row>
    <row r="199" spans="1:15" ht="12.75" hidden="1" x14ac:dyDescent="0.2">
      <c r="A199" s="124"/>
      <c r="B199" s="941"/>
      <c r="C199" s="942"/>
      <c r="D199" s="943"/>
      <c r="E199" s="37"/>
      <c r="F199" s="37"/>
      <c r="G199" s="37"/>
      <c r="H199" s="53"/>
    </row>
    <row r="200" spans="1:15" ht="12.75" hidden="1" x14ac:dyDescent="0.2">
      <c r="A200" s="124"/>
      <c r="B200" s="941"/>
      <c r="C200" s="942"/>
      <c r="D200" s="943"/>
      <c r="E200" s="37"/>
      <c r="F200" s="37"/>
      <c r="G200" s="37"/>
      <c r="H200" s="53"/>
    </row>
    <row r="201" spans="1:15" ht="12.75" hidden="1" x14ac:dyDescent="0.2">
      <c r="A201" s="124"/>
      <c r="B201" s="941"/>
      <c r="C201" s="942"/>
      <c r="D201" s="943"/>
      <c r="E201" s="37"/>
      <c r="F201" s="37"/>
      <c r="G201" s="37"/>
      <c r="H201" s="53"/>
    </row>
    <row r="202" spans="1:15" ht="12.75" hidden="1" x14ac:dyDescent="0.2">
      <c r="A202" s="124"/>
      <c r="B202" s="941"/>
      <c r="C202" s="942"/>
      <c r="D202" s="943"/>
      <c r="E202" s="37"/>
      <c r="F202" s="37"/>
      <c r="G202" s="37"/>
      <c r="H202" s="53"/>
      <c r="I202" s="947"/>
      <c r="J202" s="948"/>
      <c r="K202" s="948"/>
      <c r="L202" s="948"/>
      <c r="M202" s="948"/>
      <c r="N202" s="948"/>
      <c r="O202" s="949"/>
    </row>
    <row r="203" spans="1:15" ht="12.75" hidden="1" customHeight="1" x14ac:dyDescent="0.2">
      <c r="A203" s="306"/>
      <c r="B203" s="941"/>
      <c r="C203" s="942"/>
      <c r="D203" s="943"/>
      <c r="E203" s="129"/>
      <c r="F203" s="129"/>
      <c r="G203" s="129"/>
      <c r="H203" s="53"/>
      <c r="I203" s="950"/>
      <c r="J203" s="951"/>
      <c r="K203" s="951"/>
      <c r="L203" s="951"/>
      <c r="M203" s="951"/>
      <c r="N203" s="951"/>
      <c r="O203" s="952"/>
    </row>
    <row r="204" spans="1:15" ht="12.75" hidden="1" x14ac:dyDescent="0.2">
      <c r="A204" s="938"/>
      <c r="B204" s="939"/>
      <c r="C204" s="939"/>
      <c r="D204" s="939"/>
      <c r="E204" s="939"/>
      <c r="F204" s="939"/>
      <c r="G204" s="940"/>
      <c r="H204" s="53"/>
      <c r="I204" s="17"/>
      <c r="J204" s="18"/>
      <c r="K204" s="18"/>
      <c r="L204" s="18"/>
      <c r="M204" s="18"/>
      <c r="N204" s="18"/>
      <c r="O204" s="18"/>
    </row>
    <row r="205" spans="1:15" ht="12.75" hidden="1" x14ac:dyDescent="0.2">
      <c r="A205" s="124"/>
      <c r="B205" s="941"/>
      <c r="C205" s="942"/>
      <c r="D205" s="943"/>
      <c r="E205" s="37"/>
      <c r="F205" s="37"/>
      <c r="G205" s="37"/>
      <c r="H205" s="53"/>
      <c r="I205" s="53"/>
      <c r="J205" s="53"/>
      <c r="K205" s="53"/>
      <c r="L205" s="14"/>
      <c r="M205" s="54"/>
    </row>
    <row r="206" spans="1:15" ht="12.75" hidden="1" x14ac:dyDescent="0.2">
      <c r="A206" s="124"/>
      <c r="B206" s="941"/>
      <c r="C206" s="942"/>
      <c r="D206" s="943"/>
      <c r="E206" s="37"/>
      <c r="F206" s="37"/>
      <c r="G206" s="37"/>
      <c r="H206" s="53"/>
    </row>
    <row r="207" spans="1:15" ht="12.75" hidden="1" x14ac:dyDescent="0.2">
      <c r="A207" s="124"/>
      <c r="B207" s="941"/>
      <c r="C207" s="942"/>
      <c r="D207" s="943"/>
      <c r="E207" s="37"/>
      <c r="F207" s="37"/>
      <c r="G207" s="37"/>
      <c r="H207" s="53"/>
      <c r="I207" s="252"/>
      <c r="J207" s="1002"/>
      <c r="K207" s="1003"/>
      <c r="L207" s="1004"/>
      <c r="M207" s="129"/>
      <c r="N207" s="129"/>
      <c r="O207" s="129"/>
    </row>
    <row r="208" spans="1:15" ht="12.75" hidden="1" x14ac:dyDescent="0.2">
      <c r="A208" s="124"/>
      <c r="B208" s="941"/>
      <c r="C208" s="942"/>
      <c r="D208" s="943"/>
      <c r="E208" s="37"/>
      <c r="F208" s="37"/>
      <c r="G208" s="37"/>
      <c r="H208" s="53"/>
      <c r="I208" s="318"/>
      <c r="J208" s="1002"/>
      <c r="K208" s="1003"/>
      <c r="L208" s="1004"/>
      <c r="M208" s="128"/>
      <c r="N208" s="128"/>
      <c r="O208" s="132"/>
    </row>
    <row r="209" spans="1:15" ht="12.75" hidden="1" x14ac:dyDescent="0.2">
      <c r="A209" s="124"/>
      <c r="B209" s="941"/>
      <c r="C209" s="942"/>
      <c r="D209" s="943"/>
      <c r="E209" s="37"/>
      <c r="F209" s="37"/>
      <c r="G209" s="37"/>
      <c r="H209" s="53"/>
      <c r="I209" s="315"/>
      <c r="J209" s="1002"/>
      <c r="K209" s="1003"/>
      <c r="L209" s="1004"/>
      <c r="M209" s="128"/>
      <c r="N209" s="128"/>
      <c r="O209" s="132"/>
    </row>
    <row r="210" spans="1:15" ht="12.75" hidden="1" x14ac:dyDescent="0.2">
      <c r="A210" s="124"/>
      <c r="B210" s="941"/>
      <c r="C210" s="942"/>
      <c r="D210" s="943"/>
      <c r="E210" s="37"/>
      <c r="F210" s="37"/>
      <c r="G210" s="37"/>
      <c r="H210" s="53"/>
      <c r="I210" s="315"/>
      <c r="J210" s="1002"/>
      <c r="K210" s="1003"/>
      <c r="L210" s="1004"/>
      <c r="M210" s="128"/>
      <c r="N210" s="128"/>
      <c r="O210" s="132"/>
    </row>
    <row r="211" spans="1:15" ht="12.75" hidden="1" x14ac:dyDescent="0.2">
      <c r="A211" s="124"/>
      <c r="B211" s="941"/>
      <c r="C211" s="942"/>
      <c r="D211" s="943"/>
      <c r="E211" s="37"/>
      <c r="F211" s="37"/>
      <c r="G211" s="37"/>
      <c r="H211" s="53"/>
      <c r="I211" s="315"/>
      <c r="J211" s="998"/>
      <c r="K211" s="998"/>
      <c r="L211" s="998"/>
      <c r="M211" s="344" t="str">
        <f>IF(SUM(M208:M210)=M207,"OK","STOP")</f>
        <v>OK</v>
      </c>
      <c r="N211" s="344" t="str">
        <f>IF(SUM(N208:N210)=N207,"OK","STOP")</f>
        <v>OK</v>
      </c>
      <c r="O211" s="344" t="str">
        <f>IF(SUM(O208:O210)=O207,"OK","STOP")</f>
        <v>OK</v>
      </c>
    </row>
    <row r="212" spans="1:15" ht="12.75" hidden="1" x14ac:dyDescent="0.2">
      <c r="A212" s="124"/>
      <c r="B212" s="941"/>
      <c r="C212" s="942"/>
      <c r="D212" s="943"/>
      <c r="E212" s="129"/>
      <c r="F212" s="129"/>
      <c r="G212" s="129"/>
      <c r="H212" s="53"/>
      <c r="I212" s="421" t="str">
        <f>I96</f>
        <v>Shpjegimet teknike</v>
      </c>
      <c r="J212" s="10"/>
      <c r="K212" s="10"/>
      <c r="L212" s="10"/>
      <c r="M212" s="10"/>
      <c r="N212" s="10"/>
      <c r="O212" s="10"/>
    </row>
    <row r="213" spans="1:15" ht="12.75" hidden="1" x14ac:dyDescent="0.2">
      <c r="A213" s="648"/>
      <c r="B213" s="968"/>
      <c r="C213" s="969"/>
      <c r="D213" s="970"/>
      <c r="E213" s="37"/>
      <c r="F213" s="37"/>
      <c r="G213" s="37"/>
      <c r="H213" s="53"/>
      <c r="I213" s="419">
        <f>M186</f>
        <v>0</v>
      </c>
      <c r="J213" s="983"/>
      <c r="K213" s="984"/>
      <c r="L213" s="984"/>
      <c r="M213" s="984"/>
      <c r="N213" s="984"/>
      <c r="O213" s="985"/>
    </row>
    <row r="214" spans="1:15" ht="12.75" hidden="1" x14ac:dyDescent="0.2">
      <c r="A214" s="124"/>
      <c r="B214" s="971"/>
      <c r="C214" s="972"/>
      <c r="D214" s="973"/>
      <c r="E214" s="37"/>
      <c r="F214" s="37"/>
      <c r="G214" s="37"/>
      <c r="H214" s="53"/>
      <c r="I214" s="420"/>
      <c r="J214" s="986"/>
      <c r="K214" s="987"/>
      <c r="L214" s="987"/>
      <c r="M214" s="987"/>
      <c r="N214" s="987"/>
      <c r="O214" s="988"/>
    </row>
    <row r="215" spans="1:15" ht="12.75" hidden="1" x14ac:dyDescent="0.2">
      <c r="A215" s="252"/>
      <c r="B215" s="941"/>
      <c r="C215" s="942"/>
      <c r="D215" s="311"/>
      <c r="E215" s="308"/>
      <c r="F215" s="308"/>
      <c r="G215" s="308"/>
      <c r="H215" s="53"/>
      <c r="I215" s="419">
        <f>N186</f>
        <v>0</v>
      </c>
      <c r="J215" s="983"/>
      <c r="K215" s="984"/>
      <c r="L215" s="984"/>
      <c r="M215" s="984"/>
      <c r="N215" s="984"/>
      <c r="O215" s="985"/>
    </row>
    <row r="216" spans="1:15" ht="12.75" hidden="1" x14ac:dyDescent="0.2">
      <c r="A216" s="124"/>
      <c r="B216" s="974"/>
      <c r="C216" s="975"/>
      <c r="D216" s="976"/>
      <c r="E216" s="129"/>
      <c r="F216" s="129"/>
      <c r="G216" s="129"/>
      <c r="H216" s="53"/>
      <c r="I216" s="420"/>
      <c r="J216" s="989"/>
      <c r="K216" s="990"/>
      <c r="L216" s="990"/>
      <c r="M216" s="990"/>
      <c r="N216" s="990"/>
      <c r="O216" s="991"/>
    </row>
    <row r="217" spans="1:15" ht="12.75" hidden="1" x14ac:dyDescent="0.2">
      <c r="A217" s="125"/>
      <c r="B217" s="210"/>
      <c r="C217" s="126"/>
      <c r="D217" s="126"/>
      <c r="E217" s="10"/>
      <c r="F217" s="10"/>
      <c r="G217" s="133"/>
      <c r="H217" s="53"/>
      <c r="I217" s="419">
        <f>O186</f>
        <v>0</v>
      </c>
      <c r="J217" s="983"/>
      <c r="K217" s="984"/>
      <c r="L217" s="984"/>
      <c r="M217" s="984"/>
      <c r="N217" s="984"/>
      <c r="O217" s="985"/>
    </row>
    <row r="218" spans="1:15" ht="12.75" hidden="1" x14ac:dyDescent="0.2">
      <c r="A218" s="137"/>
      <c r="B218" s="34"/>
      <c r="C218" s="34"/>
      <c r="D218" s="34"/>
      <c r="E218" s="129"/>
      <c r="F218" s="129"/>
      <c r="G218" s="129"/>
      <c r="H218" s="53"/>
      <c r="I218" s="420"/>
      <c r="J218" s="989"/>
      <c r="K218" s="990"/>
      <c r="L218" s="990"/>
      <c r="M218" s="990"/>
      <c r="N218" s="990"/>
      <c r="O218" s="991"/>
    </row>
    <row r="219" spans="1:15" ht="17.25" hidden="1" customHeight="1" x14ac:dyDescent="0.2"/>
    <row r="220" spans="1:15" ht="17.25" hidden="1" customHeight="1" x14ac:dyDescent="0.2"/>
    <row r="221" spans="1:15" ht="17.25" hidden="1" customHeight="1" x14ac:dyDescent="0.2">
      <c r="A221" s="213"/>
      <c r="B221" s="937"/>
      <c r="C221" s="937"/>
      <c r="D221" s="937"/>
      <c r="E221" s="937"/>
      <c r="F221" s="937"/>
      <c r="G221" s="937"/>
      <c r="H221" s="937"/>
      <c r="I221" s="937"/>
      <c r="J221" s="937"/>
      <c r="K221" s="937"/>
      <c r="L221" s="937"/>
      <c r="M221" s="937"/>
      <c r="N221" s="937"/>
      <c r="O221" s="937"/>
    </row>
    <row r="222" spans="1:15" ht="17.25" hidden="1" customHeight="1" x14ac:dyDescent="0.2">
      <c r="A222" s="276"/>
      <c r="B222" s="937"/>
      <c r="C222" s="937"/>
      <c r="D222" s="937"/>
      <c r="E222" s="937"/>
      <c r="F222" s="937"/>
      <c r="G222" s="937"/>
      <c r="H222" s="937"/>
      <c r="I222" s="937"/>
      <c r="J222" s="937"/>
      <c r="K222" s="937"/>
      <c r="L222" s="937"/>
      <c r="M222" s="937"/>
      <c r="N222" s="937"/>
      <c r="O222" s="937"/>
    </row>
    <row r="223" spans="1:15" ht="21.75" hidden="1" customHeight="1" x14ac:dyDescent="0.2">
      <c r="A223" s="933"/>
      <c r="B223" s="934"/>
      <c r="C223" s="934"/>
      <c r="D223" s="934"/>
      <c r="E223" s="934"/>
      <c r="F223" s="934"/>
      <c r="G223" s="954"/>
      <c r="H223" s="131"/>
      <c r="I223" s="955"/>
      <c r="J223" s="934"/>
      <c r="K223" s="934"/>
      <c r="L223" s="934"/>
      <c r="M223" s="934"/>
      <c r="N223" s="934"/>
      <c r="O223" s="954"/>
    </row>
    <row r="224" spans="1:15" ht="18.75" hidden="1" customHeight="1" x14ac:dyDescent="0.2">
      <c r="A224" s="211"/>
      <c r="B224" s="417"/>
      <c r="C224" s="417"/>
      <c r="D224" s="417"/>
      <c r="E224" s="251"/>
      <c r="F224" s="251"/>
      <c r="G224" s="251"/>
      <c r="H224" s="212"/>
      <c r="I224" s="414"/>
      <c r="J224" s="417"/>
      <c r="K224" s="417"/>
      <c r="L224" s="417"/>
      <c r="M224" s="251"/>
      <c r="N224" s="251"/>
      <c r="O224" s="251"/>
    </row>
    <row r="225" spans="1:15" ht="12.75" hidden="1" x14ac:dyDescent="0.2">
      <c r="A225" s="434"/>
      <c r="B225" s="209"/>
      <c r="C225" s="422"/>
      <c r="D225" s="321"/>
      <c r="E225" s="8"/>
      <c r="F225" s="8"/>
      <c r="G225" s="435"/>
      <c r="H225" s="131"/>
      <c r="I225" s="423"/>
      <c r="J225" s="349"/>
      <c r="K225" s="349"/>
      <c r="L225" s="349"/>
      <c r="M225" s="349"/>
      <c r="N225" s="349"/>
      <c r="O225" s="350"/>
    </row>
    <row r="226" spans="1:15" ht="12.75" hidden="1" x14ac:dyDescent="0.2">
      <c r="A226" s="137"/>
      <c r="B226" s="34"/>
      <c r="C226" s="34"/>
      <c r="D226" s="34"/>
      <c r="E226" s="37"/>
      <c r="F226" s="37"/>
      <c r="G226" s="37"/>
      <c r="H226" s="131"/>
      <c r="I226" s="938"/>
      <c r="J226" s="939"/>
      <c r="K226" s="939"/>
      <c r="L226" s="939"/>
      <c r="M226" s="939"/>
      <c r="N226" s="939"/>
      <c r="O226" s="940"/>
    </row>
    <row r="227" spans="1:15" ht="12.75" hidden="1" x14ac:dyDescent="0.2">
      <c r="A227" s="125"/>
      <c r="B227" s="210"/>
      <c r="C227" s="126"/>
      <c r="D227" s="126"/>
      <c r="E227" s="10"/>
      <c r="F227" s="10"/>
      <c r="G227" s="133"/>
      <c r="H227" s="10"/>
      <c r="I227" s="137"/>
      <c r="J227" s="35"/>
      <c r="K227" s="35"/>
      <c r="L227" s="35"/>
      <c r="M227" s="37"/>
      <c r="N227" s="37"/>
      <c r="O227" s="37"/>
    </row>
    <row r="228" spans="1:15" ht="12.75" hidden="1" x14ac:dyDescent="0.2">
      <c r="A228" s="944"/>
      <c r="B228" s="945"/>
      <c r="C228" s="945"/>
      <c r="D228" s="945"/>
      <c r="E228" s="945"/>
      <c r="F228" s="945"/>
      <c r="G228" s="946"/>
      <c r="H228" s="10"/>
    </row>
    <row r="229" spans="1:15" ht="12.75" hidden="1" x14ac:dyDescent="0.2">
      <c r="A229" s="938"/>
      <c r="B229" s="939"/>
      <c r="C229" s="939"/>
      <c r="D229" s="939"/>
      <c r="E229" s="939"/>
      <c r="F229" s="939"/>
      <c r="G229" s="940"/>
      <c r="H229" s="31"/>
      <c r="I229" s="938"/>
      <c r="J229" s="939"/>
      <c r="K229" s="939"/>
      <c r="L229" s="939"/>
      <c r="M229" s="939"/>
      <c r="N229" s="939"/>
      <c r="O229" s="940"/>
    </row>
    <row r="230" spans="1:15" ht="12.75" hidden="1" x14ac:dyDescent="0.2">
      <c r="A230" s="124"/>
      <c r="B230" s="941"/>
      <c r="C230" s="942"/>
      <c r="D230" s="943"/>
      <c r="E230" s="37"/>
      <c r="F230" s="37"/>
      <c r="G230" s="37"/>
      <c r="H230" s="31"/>
      <c r="I230" s="390"/>
      <c r="J230" s="387"/>
      <c r="K230" s="389"/>
      <c r="L230" s="388"/>
      <c r="M230" s="128"/>
      <c r="N230" s="128"/>
      <c r="O230" s="132"/>
    </row>
    <row r="231" spans="1:15" ht="12.75" hidden="1" x14ac:dyDescent="0.2">
      <c r="A231" s="124"/>
      <c r="B231" s="941"/>
      <c r="C231" s="942"/>
      <c r="D231" s="943"/>
      <c r="E231" s="37"/>
      <c r="F231" s="37"/>
      <c r="G231" s="37"/>
      <c r="H231" s="31"/>
      <c r="I231" s="390"/>
      <c r="J231" s="387"/>
      <c r="K231" s="389"/>
      <c r="L231" s="388"/>
      <c r="M231" s="128"/>
      <c r="N231" s="128"/>
      <c r="O231" s="132"/>
    </row>
    <row r="232" spans="1:15" ht="12.75" hidden="1" x14ac:dyDescent="0.2">
      <c r="A232" s="124"/>
      <c r="B232" s="941"/>
      <c r="C232" s="942"/>
      <c r="D232" s="943"/>
      <c r="E232" s="37"/>
      <c r="F232" s="37"/>
      <c r="G232" s="37"/>
      <c r="H232" s="53"/>
      <c r="I232" s="390"/>
      <c r="J232" s="387"/>
      <c r="K232" s="389"/>
      <c r="L232" s="388"/>
      <c r="M232" s="302"/>
      <c r="N232" s="548"/>
      <c r="O232" s="550"/>
    </row>
    <row r="233" spans="1:15" ht="12.75" hidden="1" x14ac:dyDescent="0.2">
      <c r="A233" s="124"/>
      <c r="B233" s="941"/>
      <c r="C233" s="942"/>
      <c r="D233" s="943"/>
      <c r="E233" s="37"/>
      <c r="F233" s="37"/>
      <c r="G233" s="37"/>
      <c r="H233" s="8"/>
      <c r="I233" s="390"/>
      <c r="J233" s="387"/>
      <c r="K233" s="389"/>
      <c r="L233" s="388"/>
      <c r="M233" s="128"/>
      <c r="N233" s="128"/>
      <c r="O233" s="132"/>
    </row>
    <row r="234" spans="1:15" ht="12.75" hidden="1" x14ac:dyDescent="0.2">
      <c r="A234" s="124"/>
      <c r="B234" s="941"/>
      <c r="C234" s="942"/>
      <c r="D234" s="943"/>
      <c r="E234" s="37"/>
      <c r="F234" s="37"/>
      <c r="G234" s="37"/>
      <c r="H234" s="53"/>
      <c r="I234" s="390"/>
      <c r="J234" s="35"/>
      <c r="K234" s="35"/>
      <c r="L234" s="35"/>
      <c r="M234" s="129"/>
      <c r="N234" s="129"/>
      <c r="O234" s="129"/>
    </row>
    <row r="235" spans="1:15" ht="12.75" hidden="1" x14ac:dyDescent="0.2">
      <c r="A235" s="124"/>
      <c r="B235" s="941"/>
      <c r="C235" s="942"/>
      <c r="D235" s="943"/>
      <c r="E235" s="37"/>
      <c r="F235" s="37"/>
      <c r="G235" s="37"/>
      <c r="H235" s="53"/>
    </row>
    <row r="236" spans="1:15" ht="12.75" hidden="1" x14ac:dyDescent="0.2">
      <c r="A236" s="124"/>
      <c r="B236" s="941"/>
      <c r="C236" s="942"/>
      <c r="D236" s="943"/>
      <c r="E236" s="37"/>
      <c r="F236" s="37"/>
      <c r="G236" s="37"/>
      <c r="H236" s="53"/>
      <c r="I236" s="137"/>
      <c r="J236" s="34"/>
      <c r="K236" s="34"/>
      <c r="L236" s="34"/>
      <c r="M236" s="129"/>
      <c r="N236" s="129"/>
      <c r="O236" s="129"/>
    </row>
    <row r="237" spans="1:15" ht="12.75" hidden="1" x14ac:dyDescent="0.2">
      <c r="A237" s="124"/>
      <c r="B237" s="941"/>
      <c r="C237" s="942"/>
      <c r="D237" s="943"/>
      <c r="E237" s="37"/>
      <c r="F237" s="37"/>
      <c r="G237" s="37"/>
      <c r="H237" s="53"/>
    </row>
    <row r="238" spans="1:15" ht="12.75" hidden="1" x14ac:dyDescent="0.2">
      <c r="A238" s="124"/>
      <c r="B238" s="941"/>
      <c r="C238" s="942"/>
      <c r="D238" s="943"/>
      <c r="E238" s="37"/>
      <c r="F238" s="37"/>
      <c r="G238" s="37"/>
      <c r="H238" s="53"/>
    </row>
    <row r="239" spans="1:15" ht="12.75" hidden="1" x14ac:dyDescent="0.2">
      <c r="A239" s="124"/>
      <c r="B239" s="941"/>
      <c r="C239" s="942"/>
      <c r="D239" s="943"/>
      <c r="E239" s="37"/>
      <c r="F239" s="37"/>
      <c r="G239" s="37"/>
      <c r="H239" s="53"/>
    </row>
    <row r="240" spans="1:15" ht="12.75" hidden="1" x14ac:dyDescent="0.2">
      <c r="A240" s="124"/>
      <c r="B240" s="941"/>
      <c r="C240" s="942"/>
      <c r="D240" s="943"/>
      <c r="E240" s="37"/>
      <c r="F240" s="37"/>
      <c r="G240" s="37"/>
      <c r="H240" s="53"/>
      <c r="I240" s="947"/>
      <c r="J240" s="948"/>
      <c r="K240" s="948"/>
      <c r="L240" s="948"/>
      <c r="M240" s="948"/>
      <c r="N240" s="948"/>
      <c r="O240" s="949"/>
    </row>
    <row r="241" spans="1:15" ht="12.75" hidden="1" customHeight="1" x14ac:dyDescent="0.2">
      <c r="A241" s="306"/>
      <c r="B241" s="941"/>
      <c r="C241" s="942"/>
      <c r="D241" s="943"/>
      <c r="E241" s="129"/>
      <c r="F241" s="129"/>
      <c r="G241" s="129"/>
      <c r="H241" s="53"/>
      <c r="I241" s="950"/>
      <c r="J241" s="951"/>
      <c r="K241" s="951"/>
      <c r="L241" s="951"/>
      <c r="M241" s="951"/>
      <c r="N241" s="951"/>
      <c r="O241" s="952"/>
    </row>
    <row r="242" spans="1:15" ht="12.75" hidden="1" x14ac:dyDescent="0.2">
      <c r="A242" s="938"/>
      <c r="B242" s="939"/>
      <c r="C242" s="939"/>
      <c r="D242" s="939"/>
      <c r="E242" s="939"/>
      <c r="F242" s="939"/>
      <c r="G242" s="940"/>
      <c r="H242" s="53"/>
      <c r="I242" s="17"/>
      <c r="J242" s="18"/>
      <c r="K242" s="18"/>
      <c r="L242" s="18"/>
      <c r="M242" s="18"/>
      <c r="N242" s="18"/>
      <c r="O242" s="18"/>
    </row>
    <row r="243" spans="1:15" ht="12.75" hidden="1" x14ac:dyDescent="0.2">
      <c r="A243" s="124"/>
      <c r="B243" s="941"/>
      <c r="C243" s="942"/>
      <c r="D243" s="943"/>
      <c r="E243" s="37"/>
      <c r="F243" s="37"/>
      <c r="G243" s="37"/>
      <c r="H243" s="53"/>
      <c r="I243" s="53"/>
      <c r="J243" s="53"/>
      <c r="K243" s="53"/>
      <c r="L243" s="14"/>
      <c r="M243" s="54"/>
    </row>
    <row r="244" spans="1:15" ht="12.75" hidden="1" x14ac:dyDescent="0.2">
      <c r="A244" s="124"/>
      <c r="B244" s="941"/>
      <c r="C244" s="942"/>
      <c r="D244" s="943"/>
      <c r="E244" s="37"/>
      <c r="F244" s="37"/>
      <c r="G244" s="37"/>
      <c r="H244" s="53"/>
    </row>
    <row r="245" spans="1:15" ht="12.75" hidden="1" x14ac:dyDescent="0.2">
      <c r="A245" s="124"/>
      <c r="B245" s="941"/>
      <c r="C245" s="942"/>
      <c r="D245" s="943"/>
      <c r="E245" s="37"/>
      <c r="F245" s="37"/>
      <c r="G245" s="37"/>
      <c r="H245" s="53"/>
      <c r="I245" s="252"/>
      <c r="J245" s="1002"/>
      <c r="K245" s="1003"/>
      <c r="L245" s="1004"/>
      <c r="M245" s="129"/>
      <c r="N245" s="129"/>
      <c r="O245" s="129"/>
    </row>
    <row r="246" spans="1:15" ht="12.75" hidden="1" x14ac:dyDescent="0.2">
      <c r="A246" s="124"/>
      <c r="B246" s="941"/>
      <c r="C246" s="942"/>
      <c r="D246" s="943"/>
      <c r="E246" s="37"/>
      <c r="F246" s="37"/>
      <c r="G246" s="37"/>
      <c r="H246" s="53"/>
      <c r="I246" s="318"/>
      <c r="J246" s="1002"/>
      <c r="K246" s="1003"/>
      <c r="L246" s="1004"/>
      <c r="M246" s="128"/>
      <c r="N246" s="128"/>
      <c r="O246" s="132"/>
    </row>
    <row r="247" spans="1:15" ht="12.75" hidden="1" x14ac:dyDescent="0.2">
      <c r="A247" s="124"/>
      <c r="B247" s="941"/>
      <c r="C247" s="942"/>
      <c r="D247" s="943"/>
      <c r="E247" s="37"/>
      <c r="F247" s="37"/>
      <c r="G247" s="37"/>
      <c r="H247" s="53"/>
      <c r="I247" s="315"/>
      <c r="J247" s="1002"/>
      <c r="K247" s="1003"/>
      <c r="L247" s="1004"/>
      <c r="M247" s="128"/>
      <c r="N247" s="128"/>
      <c r="O247" s="132"/>
    </row>
    <row r="248" spans="1:15" ht="12.75" hidden="1" x14ac:dyDescent="0.2">
      <c r="A248" s="124"/>
      <c r="B248" s="941"/>
      <c r="C248" s="942"/>
      <c r="D248" s="943"/>
      <c r="E248" s="37"/>
      <c r="F248" s="37"/>
      <c r="G248" s="37"/>
      <c r="H248" s="53"/>
      <c r="I248" s="315"/>
      <c r="J248" s="1002"/>
      <c r="K248" s="1003"/>
      <c r="L248" s="1004"/>
      <c r="M248" s="128"/>
      <c r="N248" s="128"/>
      <c r="O248" s="132"/>
    </row>
    <row r="249" spans="1:15" ht="12.75" hidden="1" x14ac:dyDescent="0.2">
      <c r="A249" s="124"/>
      <c r="B249" s="941"/>
      <c r="C249" s="942"/>
      <c r="D249" s="943"/>
      <c r="E249" s="37"/>
      <c r="F249" s="37"/>
      <c r="G249" s="37"/>
      <c r="H249" s="53"/>
      <c r="I249" s="315"/>
      <c r="J249" s="998"/>
      <c r="K249" s="998"/>
      <c r="L249" s="998"/>
      <c r="M249" s="344" t="str">
        <f>IF(SUM(M246:M248)=M245,"OK","STOP")</f>
        <v>OK</v>
      </c>
      <c r="N249" s="344" t="str">
        <f>IF(SUM(N246:N248)=N245,"OK","STOP")</f>
        <v>OK</v>
      </c>
      <c r="O249" s="344" t="str">
        <f>IF(SUM(O246:O248)=O245,"OK","STOP")</f>
        <v>OK</v>
      </c>
    </row>
    <row r="250" spans="1:15" ht="12.75" hidden="1" x14ac:dyDescent="0.2">
      <c r="A250" s="124"/>
      <c r="B250" s="941"/>
      <c r="C250" s="942"/>
      <c r="D250" s="943"/>
      <c r="E250" s="129"/>
      <c r="F250" s="129"/>
      <c r="G250" s="129"/>
      <c r="H250" s="53"/>
      <c r="I250" s="421" t="str">
        <f>I212</f>
        <v>Shpjegimet teknike</v>
      </c>
      <c r="J250" s="10"/>
      <c r="K250" s="10"/>
      <c r="L250" s="10"/>
      <c r="M250" s="10"/>
      <c r="N250" s="10"/>
      <c r="O250" s="10"/>
    </row>
    <row r="251" spans="1:15" ht="12.75" hidden="1" x14ac:dyDescent="0.2">
      <c r="A251" s="124"/>
      <c r="B251" s="941"/>
      <c r="C251" s="942"/>
      <c r="D251" s="943"/>
      <c r="E251" s="37"/>
      <c r="F251" s="37"/>
      <c r="G251" s="37"/>
      <c r="H251" s="53"/>
      <c r="I251" s="419">
        <f>M224</f>
        <v>0</v>
      </c>
      <c r="J251" s="983"/>
      <c r="K251" s="984"/>
      <c r="L251" s="984"/>
      <c r="M251" s="984"/>
      <c r="N251" s="984"/>
      <c r="O251" s="985"/>
    </row>
    <row r="252" spans="1:15" ht="12.75" hidden="1" x14ac:dyDescent="0.2">
      <c r="A252" s="124"/>
      <c r="B252" s="971"/>
      <c r="C252" s="972"/>
      <c r="D252" s="973"/>
      <c r="E252" s="37"/>
      <c r="F252" s="37"/>
      <c r="G252" s="37"/>
      <c r="H252" s="53"/>
      <c r="I252" s="420"/>
      <c r="J252" s="986"/>
      <c r="K252" s="987"/>
      <c r="L252" s="987"/>
      <c r="M252" s="987"/>
      <c r="N252" s="987"/>
      <c r="O252" s="988"/>
    </row>
    <row r="253" spans="1:15" ht="12.75" hidden="1" x14ac:dyDescent="0.2">
      <c r="A253" s="252"/>
      <c r="B253" s="941"/>
      <c r="C253" s="942"/>
      <c r="D253" s="311"/>
      <c r="E253" s="308"/>
      <c r="F253" s="308"/>
      <c r="G253" s="308"/>
      <c r="H253" s="53"/>
      <c r="I253" s="419">
        <f>N224</f>
        <v>0</v>
      </c>
      <c r="J253" s="983"/>
      <c r="K253" s="984"/>
      <c r="L253" s="984"/>
      <c r="M253" s="984"/>
      <c r="N253" s="984"/>
      <c r="O253" s="985"/>
    </row>
    <row r="254" spans="1:15" ht="12.75" hidden="1" x14ac:dyDescent="0.2">
      <c r="A254" s="124"/>
      <c r="B254" s="974"/>
      <c r="C254" s="975"/>
      <c r="D254" s="976"/>
      <c r="E254" s="129"/>
      <c r="F254" s="129"/>
      <c r="G254" s="129"/>
      <c r="H254" s="53"/>
      <c r="I254" s="420"/>
      <c r="J254" s="989"/>
      <c r="K254" s="990"/>
      <c r="L254" s="990"/>
      <c r="M254" s="990"/>
      <c r="N254" s="990"/>
      <c r="O254" s="991"/>
    </row>
    <row r="255" spans="1:15" ht="12.75" hidden="1" x14ac:dyDescent="0.2">
      <c r="A255" s="125"/>
      <c r="B255" s="210"/>
      <c r="C255" s="126"/>
      <c r="D255" s="126"/>
      <c r="E255" s="10"/>
      <c r="F255" s="10"/>
      <c r="G255" s="133"/>
      <c r="H255" s="53"/>
      <c r="I255" s="419">
        <f>O224</f>
        <v>0</v>
      </c>
      <c r="J255" s="983"/>
      <c r="K255" s="984"/>
      <c r="L255" s="984"/>
      <c r="M255" s="984"/>
      <c r="N255" s="984"/>
      <c r="O255" s="985"/>
    </row>
    <row r="256" spans="1:15" ht="12.75" hidden="1" x14ac:dyDescent="0.2">
      <c r="A256" s="137"/>
      <c r="B256" s="34"/>
      <c r="C256" s="34"/>
      <c r="D256" s="34"/>
      <c r="E256" s="129"/>
      <c r="F256" s="129"/>
      <c r="G256" s="129"/>
      <c r="H256" s="53"/>
      <c r="I256" s="420"/>
      <c r="J256" s="989"/>
      <c r="K256" s="990"/>
      <c r="L256" s="990"/>
      <c r="M256" s="990"/>
      <c r="N256" s="990"/>
      <c r="O256" s="991"/>
    </row>
    <row r="257" spans="1:15" ht="17.25" hidden="1" customHeight="1" x14ac:dyDescent="0.2"/>
    <row r="258" spans="1:15" ht="17.25" hidden="1" customHeight="1" x14ac:dyDescent="0.2"/>
    <row r="259" spans="1:15" ht="17.25" hidden="1" customHeight="1" x14ac:dyDescent="0.2">
      <c r="A259" s="213"/>
      <c r="B259" s="937"/>
      <c r="C259" s="937"/>
      <c r="D259" s="937"/>
      <c r="E259" s="937"/>
      <c r="F259" s="937"/>
      <c r="G259" s="937"/>
      <c r="H259" s="937"/>
      <c r="I259" s="937"/>
      <c r="J259" s="937"/>
      <c r="K259" s="937"/>
      <c r="L259" s="937"/>
      <c r="M259" s="937"/>
      <c r="N259" s="937"/>
      <c r="O259" s="937"/>
    </row>
    <row r="260" spans="1:15" ht="17.25" hidden="1" customHeight="1" x14ac:dyDescent="0.2">
      <c r="A260" s="276"/>
      <c r="B260" s="937"/>
      <c r="C260" s="937"/>
      <c r="D260" s="937"/>
      <c r="E260" s="937"/>
      <c r="F260" s="937"/>
      <c r="G260" s="937"/>
      <c r="H260" s="937"/>
      <c r="I260" s="937"/>
      <c r="J260" s="937"/>
      <c r="K260" s="937"/>
      <c r="L260" s="937"/>
      <c r="M260" s="937"/>
      <c r="N260" s="937"/>
      <c r="O260" s="937"/>
    </row>
    <row r="261" spans="1:15" ht="22.5" hidden="1" customHeight="1" x14ac:dyDescent="0.2">
      <c r="A261" s="933"/>
      <c r="B261" s="934"/>
      <c r="C261" s="934"/>
      <c r="D261" s="934"/>
      <c r="E261" s="934"/>
      <c r="F261" s="934"/>
      <c r="G261" s="954"/>
      <c r="H261" s="131"/>
      <c r="I261" s="955"/>
      <c r="J261" s="934"/>
      <c r="K261" s="934"/>
      <c r="L261" s="934"/>
      <c r="M261" s="934"/>
      <c r="N261" s="934"/>
      <c r="O261" s="954"/>
    </row>
    <row r="262" spans="1:15" ht="20.25" hidden="1" customHeight="1" x14ac:dyDescent="0.2">
      <c r="A262" s="211"/>
      <c r="B262" s="249"/>
      <c r="C262" s="249"/>
      <c r="D262" s="249"/>
      <c r="E262" s="250"/>
      <c r="F262" s="250"/>
      <c r="G262" s="250"/>
      <c r="H262" s="212"/>
      <c r="I262" s="307"/>
      <c r="J262" s="249"/>
      <c r="K262" s="249"/>
      <c r="L262" s="249"/>
      <c r="M262" s="250"/>
      <c r="N262" s="250"/>
      <c r="O262" s="250"/>
    </row>
    <row r="263" spans="1:15" ht="12.75" hidden="1" x14ac:dyDescent="0.2">
      <c r="A263" s="125"/>
      <c r="B263" s="210"/>
      <c r="C263" s="126"/>
      <c r="D263" s="126"/>
      <c r="E263" s="10"/>
      <c r="F263" s="10"/>
      <c r="G263" s="133"/>
      <c r="H263" s="131"/>
    </row>
    <row r="264" spans="1:15" ht="12.75" hidden="1" x14ac:dyDescent="0.2">
      <c r="A264" s="137"/>
      <c r="B264" s="34"/>
      <c r="C264" s="34"/>
      <c r="D264" s="34"/>
      <c r="E264" s="37"/>
      <c r="F264" s="37"/>
      <c r="G264" s="37"/>
      <c r="H264" s="131"/>
      <c r="I264" s="938"/>
      <c r="J264" s="939"/>
      <c r="K264" s="939"/>
      <c r="L264" s="939"/>
      <c r="M264" s="939"/>
      <c r="N264" s="939"/>
      <c r="O264" s="940"/>
    </row>
    <row r="265" spans="1:15" ht="12.75" hidden="1" x14ac:dyDescent="0.2">
      <c r="A265" s="125"/>
      <c r="B265" s="210"/>
      <c r="C265" s="126"/>
      <c r="D265" s="126"/>
      <c r="E265" s="10"/>
      <c r="F265" s="10"/>
      <c r="G265" s="133"/>
      <c r="H265" s="10"/>
      <c r="I265" s="137"/>
      <c r="J265" s="35"/>
      <c r="K265" s="35"/>
      <c r="L265" s="35"/>
      <c r="M265" s="37"/>
      <c r="N265" s="37"/>
      <c r="O265" s="37"/>
    </row>
    <row r="266" spans="1:15" ht="12.75" hidden="1" x14ac:dyDescent="0.2">
      <c r="A266" s="1005"/>
      <c r="B266" s="1006"/>
      <c r="C266" s="1006"/>
      <c r="D266" s="1006"/>
      <c r="E266" s="1006"/>
      <c r="F266" s="1006"/>
      <c r="G266" s="1007"/>
      <c r="H266" s="10"/>
    </row>
    <row r="267" spans="1:15" ht="12.75" hidden="1" x14ac:dyDescent="0.2">
      <c r="A267" s="938"/>
      <c r="B267" s="939"/>
      <c r="C267" s="939"/>
      <c r="D267" s="939"/>
      <c r="E267" s="939"/>
      <c r="F267" s="939"/>
      <c r="G267" s="940"/>
      <c r="H267" s="31"/>
      <c r="I267" s="384"/>
      <c r="J267" s="385"/>
      <c r="K267" s="385"/>
      <c r="L267" s="385"/>
      <c r="M267" s="385"/>
      <c r="N267" s="385"/>
      <c r="O267" s="386"/>
    </row>
    <row r="268" spans="1:15" ht="12.75" hidden="1" x14ac:dyDescent="0.2">
      <c r="A268" s="124"/>
      <c r="B268" s="941"/>
      <c r="C268" s="942"/>
      <c r="D268" s="943"/>
      <c r="E268" s="37"/>
      <c r="F268" s="37"/>
      <c r="G268" s="37"/>
      <c r="H268" s="31"/>
      <c r="I268" s="390"/>
      <c r="J268" s="387"/>
      <c r="K268" s="389"/>
      <c r="L268" s="388"/>
      <c r="M268" s="128"/>
      <c r="N268" s="128"/>
      <c r="O268" s="132"/>
    </row>
    <row r="269" spans="1:15" ht="12.75" hidden="1" x14ac:dyDescent="0.2">
      <c r="A269" s="124"/>
      <c r="B269" s="941"/>
      <c r="C269" s="942"/>
      <c r="D269" s="943"/>
      <c r="E269" s="37"/>
      <c r="F269" s="37"/>
      <c r="G269" s="37"/>
      <c r="H269" s="31"/>
      <c r="I269" s="390"/>
      <c r="J269" s="387"/>
      <c r="K269" s="389"/>
      <c r="L269" s="388"/>
      <c r="M269" s="128"/>
      <c r="N269" s="128"/>
      <c r="O269" s="132"/>
    </row>
    <row r="270" spans="1:15" ht="12.75" hidden="1" x14ac:dyDescent="0.2">
      <c r="A270" s="124"/>
      <c r="B270" s="941"/>
      <c r="C270" s="942"/>
      <c r="D270" s="943"/>
      <c r="E270" s="37"/>
      <c r="F270" s="37"/>
      <c r="G270" s="37"/>
      <c r="H270" s="53"/>
      <c r="I270" s="390"/>
      <c r="J270" s="387"/>
      <c r="K270" s="389"/>
      <c r="L270" s="388"/>
      <c r="M270" s="302"/>
      <c r="N270" s="548"/>
      <c r="O270" s="548"/>
    </row>
    <row r="271" spans="1:15" ht="12.75" hidden="1" x14ac:dyDescent="0.2">
      <c r="A271" s="124"/>
      <c r="B271" s="941"/>
      <c r="C271" s="942"/>
      <c r="D271" s="943"/>
      <c r="E271" s="37"/>
      <c r="F271" s="37"/>
      <c r="G271" s="37"/>
      <c r="H271" s="8"/>
      <c r="I271" s="390"/>
      <c r="J271" s="387"/>
      <c r="K271" s="389"/>
      <c r="L271" s="388"/>
      <c r="M271" s="128"/>
      <c r="N271" s="128"/>
      <c r="O271" s="132"/>
    </row>
    <row r="272" spans="1:15" ht="12.75" hidden="1" x14ac:dyDescent="0.2">
      <c r="A272" s="124"/>
      <c r="B272" s="941"/>
      <c r="C272" s="942"/>
      <c r="D272" s="943"/>
      <c r="E272" s="37"/>
      <c r="F272" s="37"/>
      <c r="G272" s="37"/>
      <c r="H272" s="53"/>
      <c r="I272" s="390"/>
      <c r="J272" s="35"/>
      <c r="K272" s="35"/>
      <c r="L272" s="35"/>
      <c r="M272" s="129"/>
      <c r="N272" s="129"/>
      <c r="O272" s="129"/>
    </row>
    <row r="273" spans="1:15" ht="12.75" hidden="1" x14ac:dyDescent="0.2">
      <c r="A273" s="124"/>
      <c r="B273" s="941"/>
      <c r="C273" s="942"/>
      <c r="D273" s="943"/>
      <c r="E273" s="37"/>
      <c r="F273" s="37"/>
      <c r="G273" s="37"/>
      <c r="H273" s="53"/>
    </row>
    <row r="274" spans="1:15" ht="12.75" hidden="1" x14ac:dyDescent="0.2">
      <c r="A274" s="124"/>
      <c r="B274" s="941"/>
      <c r="C274" s="942"/>
      <c r="D274" s="943"/>
      <c r="E274" s="37"/>
      <c r="F274" s="37"/>
      <c r="G274" s="37"/>
      <c r="H274" s="53"/>
      <c r="I274" s="137"/>
      <c r="J274" s="34"/>
      <c r="K274" s="34"/>
      <c r="L274" s="34"/>
      <c r="M274" s="129"/>
      <c r="N274" s="129"/>
      <c r="O274" s="129"/>
    </row>
    <row r="275" spans="1:15" ht="12.75" hidden="1" x14ac:dyDescent="0.2">
      <c r="A275" s="124"/>
      <c r="B275" s="941"/>
      <c r="C275" s="942"/>
      <c r="D275" s="943"/>
      <c r="E275" s="37"/>
      <c r="F275" s="37"/>
      <c r="G275" s="37"/>
      <c r="H275" s="53"/>
    </row>
    <row r="276" spans="1:15" ht="12.75" hidden="1" x14ac:dyDescent="0.2">
      <c r="A276" s="124"/>
      <c r="B276" s="941"/>
      <c r="C276" s="942"/>
      <c r="D276" s="943"/>
      <c r="E276" s="37"/>
      <c r="F276" s="37"/>
      <c r="G276" s="37"/>
      <c r="H276" s="53"/>
    </row>
    <row r="277" spans="1:15" ht="12.75" hidden="1" x14ac:dyDescent="0.2">
      <c r="A277" s="124"/>
      <c r="B277" s="941"/>
      <c r="C277" s="942"/>
      <c r="D277" s="943"/>
      <c r="E277" s="37"/>
      <c r="F277" s="37"/>
      <c r="G277" s="37"/>
      <c r="H277" s="53"/>
    </row>
    <row r="278" spans="1:15" ht="12.75" hidden="1" x14ac:dyDescent="0.2">
      <c r="A278" s="124"/>
      <c r="B278" s="941"/>
      <c r="C278" s="942"/>
      <c r="D278" s="943"/>
      <c r="E278" s="37"/>
      <c r="F278" s="37"/>
      <c r="G278" s="37"/>
      <c r="H278" s="53"/>
      <c r="I278" s="947"/>
      <c r="J278" s="948"/>
      <c r="K278" s="948"/>
      <c r="L278" s="948"/>
      <c r="M278" s="948"/>
      <c r="N278" s="948"/>
      <c r="O278" s="949"/>
    </row>
    <row r="279" spans="1:15" ht="12.75" hidden="1" customHeight="1" x14ac:dyDescent="0.2">
      <c r="A279" s="306"/>
      <c r="B279" s="941"/>
      <c r="C279" s="942"/>
      <c r="D279" s="943"/>
      <c r="E279" s="129"/>
      <c r="F279" s="129"/>
      <c r="G279" s="129"/>
      <c r="H279" s="53"/>
      <c r="I279" s="950"/>
      <c r="J279" s="951"/>
      <c r="K279" s="951"/>
      <c r="L279" s="951"/>
      <c r="M279" s="951"/>
      <c r="N279" s="951"/>
      <c r="O279" s="952"/>
    </row>
    <row r="280" spans="1:15" ht="12.75" hidden="1" x14ac:dyDescent="0.2">
      <c r="A280" s="938"/>
      <c r="B280" s="939"/>
      <c r="C280" s="939"/>
      <c r="D280" s="939"/>
      <c r="E280" s="939"/>
      <c r="F280" s="939"/>
      <c r="G280" s="940"/>
      <c r="H280" s="53"/>
      <c r="I280" s="17"/>
      <c r="J280" s="18"/>
      <c r="K280" s="18"/>
      <c r="L280" s="18"/>
      <c r="M280" s="18"/>
      <c r="N280" s="18"/>
      <c r="O280" s="18"/>
    </row>
    <row r="281" spans="1:15" ht="12.75" hidden="1" x14ac:dyDescent="0.2">
      <c r="A281" s="124"/>
      <c r="B281" s="941"/>
      <c r="C281" s="942"/>
      <c r="D281" s="943"/>
      <c r="E281" s="37"/>
      <c r="F281" s="37"/>
      <c r="G281" s="37"/>
      <c r="H281" s="53"/>
      <c r="I281" s="53"/>
      <c r="J281" s="53"/>
      <c r="K281" s="53"/>
      <c r="L281" s="14"/>
      <c r="M281" s="54"/>
    </row>
    <row r="282" spans="1:15" ht="12.75" hidden="1" x14ac:dyDescent="0.2">
      <c r="A282" s="124"/>
      <c r="B282" s="941"/>
      <c r="C282" s="942"/>
      <c r="D282" s="943"/>
      <c r="E282" s="37"/>
      <c r="F282" s="37"/>
      <c r="G282" s="37"/>
      <c r="H282" s="53"/>
    </row>
    <row r="283" spans="1:15" ht="12.75" hidden="1" x14ac:dyDescent="0.2">
      <c r="A283" s="124"/>
      <c r="B283" s="941"/>
      <c r="C283" s="942"/>
      <c r="D283" s="943"/>
      <c r="E283" s="37"/>
      <c r="F283" s="37"/>
      <c r="G283" s="37"/>
      <c r="H283" s="53"/>
      <c r="I283" s="252"/>
      <c r="J283" s="1009"/>
      <c r="K283" s="1010"/>
      <c r="L283" s="1011"/>
      <c r="M283" s="129"/>
      <c r="N283" s="129"/>
      <c r="O283" s="129"/>
    </row>
    <row r="284" spans="1:15" ht="12.75" hidden="1" x14ac:dyDescent="0.2">
      <c r="A284" s="124"/>
      <c r="B284" s="941"/>
      <c r="C284" s="942"/>
      <c r="D284" s="943"/>
      <c r="E284" s="37"/>
      <c r="F284" s="37"/>
      <c r="G284" s="37"/>
      <c r="H284" s="53"/>
      <c r="I284" s="318"/>
      <c r="J284" s="1009"/>
      <c r="K284" s="1010"/>
      <c r="L284" s="1011"/>
      <c r="M284" s="128"/>
      <c r="N284" s="128"/>
      <c r="O284" s="132"/>
    </row>
    <row r="285" spans="1:15" ht="12.75" hidden="1" x14ac:dyDescent="0.2">
      <c r="A285" s="124"/>
      <c r="B285" s="941"/>
      <c r="C285" s="942"/>
      <c r="D285" s="943"/>
      <c r="E285" s="37"/>
      <c r="F285" s="37"/>
      <c r="G285" s="37"/>
      <c r="H285" s="53"/>
      <c r="I285" s="315"/>
      <c r="J285" s="1009"/>
      <c r="K285" s="1010"/>
      <c r="L285" s="1011"/>
      <c r="M285" s="128"/>
      <c r="N285" s="128"/>
      <c r="O285" s="132"/>
    </row>
    <row r="286" spans="1:15" ht="12.75" hidden="1" x14ac:dyDescent="0.2">
      <c r="A286" s="124"/>
      <c r="B286" s="941"/>
      <c r="C286" s="942"/>
      <c r="D286" s="943"/>
      <c r="E286" s="37"/>
      <c r="F286" s="37"/>
      <c r="G286" s="37"/>
      <c r="H286" s="53"/>
      <c r="I286" s="315"/>
      <c r="J286" s="1009"/>
      <c r="K286" s="1010"/>
      <c r="L286" s="1011"/>
      <c r="M286" s="128"/>
      <c r="N286" s="128"/>
      <c r="O286" s="132"/>
    </row>
    <row r="287" spans="1:15" ht="12.75" hidden="1" x14ac:dyDescent="0.2">
      <c r="A287" s="124"/>
      <c r="B287" s="941"/>
      <c r="C287" s="942"/>
      <c r="D287" s="943"/>
      <c r="E287" s="37"/>
      <c r="F287" s="37"/>
      <c r="G287" s="37"/>
      <c r="H287" s="53"/>
      <c r="I287" s="315"/>
      <c r="J287" s="998"/>
      <c r="K287" s="998"/>
      <c r="L287" s="998"/>
      <c r="M287" s="344" t="str">
        <f>IF(SUM(M284:M286)=M283,"OK","STOP")</f>
        <v>OK</v>
      </c>
      <c r="N287" s="344" t="str">
        <f>IF(SUM(N284:N286)=N283,"OK","STOP")</f>
        <v>OK</v>
      </c>
      <c r="O287" s="344" t="str">
        <f>IF(SUM(O284:O286)=O283,"OK","STOP")</f>
        <v>OK</v>
      </c>
    </row>
    <row r="288" spans="1:15" ht="12.75" hidden="1" x14ac:dyDescent="0.2">
      <c r="A288" s="124"/>
      <c r="B288" s="941"/>
      <c r="C288" s="942"/>
      <c r="D288" s="943"/>
      <c r="E288" s="129"/>
      <c r="F288" s="129"/>
      <c r="G288" s="129"/>
      <c r="H288" s="53"/>
      <c r="I288" s="421" t="str">
        <f>I250</f>
        <v>Shpjegimet teknike</v>
      </c>
      <c r="J288" s="10"/>
      <c r="K288" s="10"/>
      <c r="L288" s="10"/>
      <c r="M288" s="10"/>
      <c r="N288" s="10"/>
      <c r="O288" s="10"/>
    </row>
    <row r="289" spans="1:15" ht="12.75" hidden="1" x14ac:dyDescent="0.2">
      <c r="A289" s="124"/>
      <c r="B289" s="941"/>
      <c r="C289" s="942"/>
      <c r="D289" s="943"/>
      <c r="E289" s="37"/>
      <c r="F289" s="37"/>
      <c r="G289" s="37"/>
      <c r="H289" s="53"/>
      <c r="I289" s="419">
        <f>M262</f>
        <v>0</v>
      </c>
      <c r="J289" s="983"/>
      <c r="K289" s="984"/>
      <c r="L289" s="984"/>
      <c r="M289" s="984"/>
      <c r="N289" s="984"/>
      <c r="O289" s="985"/>
    </row>
    <row r="290" spans="1:15" ht="12.75" hidden="1" x14ac:dyDescent="0.2">
      <c r="A290" s="124"/>
      <c r="B290" s="971"/>
      <c r="C290" s="972"/>
      <c r="D290" s="973"/>
      <c r="E290" s="37"/>
      <c r="F290" s="37"/>
      <c r="G290" s="37"/>
      <c r="H290" s="53"/>
      <c r="I290" s="420"/>
      <c r="J290" s="986"/>
      <c r="K290" s="987"/>
      <c r="L290" s="987"/>
      <c r="M290" s="987"/>
      <c r="N290" s="987"/>
      <c r="O290" s="988"/>
    </row>
    <row r="291" spans="1:15" ht="12.75" hidden="1" x14ac:dyDescent="0.2">
      <c r="A291" s="252"/>
      <c r="B291" s="941"/>
      <c r="C291" s="942"/>
      <c r="D291" s="311"/>
      <c r="E291" s="308"/>
      <c r="F291" s="308"/>
      <c r="G291" s="308"/>
      <c r="H291" s="53"/>
      <c r="I291" s="419">
        <f>N262</f>
        <v>0</v>
      </c>
      <c r="J291" s="983"/>
      <c r="K291" s="984"/>
      <c r="L291" s="984"/>
      <c r="M291" s="984"/>
      <c r="N291" s="984"/>
      <c r="O291" s="985"/>
    </row>
    <row r="292" spans="1:15" ht="12.75" hidden="1" x14ac:dyDescent="0.2">
      <c r="A292" s="124"/>
      <c r="B292" s="974"/>
      <c r="C292" s="975"/>
      <c r="D292" s="976"/>
      <c r="E292" s="129"/>
      <c r="F292" s="129"/>
      <c r="G292" s="129"/>
      <c r="H292" s="53"/>
      <c r="I292" s="420"/>
      <c r="J292" s="989"/>
      <c r="K292" s="990"/>
      <c r="L292" s="990"/>
      <c r="M292" s="990"/>
      <c r="N292" s="990"/>
      <c r="O292" s="991"/>
    </row>
    <row r="293" spans="1:15" ht="12.75" hidden="1" x14ac:dyDescent="0.2">
      <c r="A293" s="125"/>
      <c r="B293" s="210"/>
      <c r="C293" s="126"/>
      <c r="D293" s="126"/>
      <c r="E293" s="10"/>
      <c r="F293" s="10"/>
      <c r="G293" s="133"/>
      <c r="H293" s="53"/>
      <c r="I293" s="419">
        <f>O262</f>
        <v>0</v>
      </c>
      <c r="J293" s="983"/>
      <c r="K293" s="984"/>
      <c r="L293" s="984"/>
      <c r="M293" s="984"/>
      <c r="N293" s="984"/>
      <c r="O293" s="985"/>
    </row>
    <row r="294" spans="1:15" ht="12.75" hidden="1" x14ac:dyDescent="0.2">
      <c r="A294" s="137"/>
      <c r="B294" s="34"/>
      <c r="C294" s="34"/>
      <c r="D294" s="34"/>
      <c r="E294" s="129"/>
      <c r="F294" s="129"/>
      <c r="G294" s="129"/>
      <c r="H294" s="53"/>
      <c r="I294" s="420"/>
      <c r="J294" s="989"/>
      <c r="K294" s="990"/>
      <c r="L294" s="990"/>
      <c r="M294" s="990"/>
      <c r="N294" s="990"/>
      <c r="O294" s="991"/>
    </row>
  </sheetData>
  <sheetProtection algorithmName="SHA-512" hashValue="yGFCt2nZhgK5Y3HoxvKtI/g2K1GPixf3+69CqNQDGZZ7sNyil4X53ZjNAaRGYdYOn3EY2mWyXyzzqnlQ5gQaPQ==" saltValue="4lnz1yK/hrbG6UId9ZJG1g==" spinCount="100000" sheet="1" objects="1" scenarios="1" selectLockedCells="1"/>
  <mergeCells count="338">
    <mergeCell ref="J293:O294"/>
    <mergeCell ref="I153:O153"/>
    <mergeCell ref="I191:O191"/>
    <mergeCell ref="I229:O229"/>
    <mergeCell ref="I72:O72"/>
    <mergeCell ref="I75:O75"/>
    <mergeCell ref="J136:O137"/>
    <mergeCell ref="J138:O139"/>
    <mergeCell ref="J140:O141"/>
    <mergeCell ref="J175:O176"/>
    <mergeCell ref="J177:O178"/>
    <mergeCell ref="J179:O180"/>
    <mergeCell ref="J213:O214"/>
    <mergeCell ref="J133:L133"/>
    <mergeCell ref="J211:L211"/>
    <mergeCell ref="J245:L245"/>
    <mergeCell ref="J246:L246"/>
    <mergeCell ref="J247:L247"/>
    <mergeCell ref="J248:L248"/>
    <mergeCell ref="J249:L249"/>
    <mergeCell ref="J251:O252"/>
    <mergeCell ref="J130:L130"/>
    <mergeCell ref="J172:L172"/>
    <mergeCell ref="J173:L173"/>
    <mergeCell ref="I150:O150"/>
    <mergeCell ref="B144:O144"/>
    <mergeCell ref="B145:O145"/>
    <mergeCell ref="A147:G147"/>
    <mergeCell ref="I147:O147"/>
    <mergeCell ref="J131:L131"/>
    <mergeCell ref="J132:L132"/>
    <mergeCell ref="B124:D124"/>
    <mergeCell ref="B125:D125"/>
    <mergeCell ref="I125:O126"/>
    <mergeCell ref="B126:D126"/>
    <mergeCell ref="A127:G127"/>
    <mergeCell ref="B128:D128"/>
    <mergeCell ref="B129:D129"/>
    <mergeCell ref="B130:D130"/>
    <mergeCell ref="B131:D131"/>
    <mergeCell ref="B132:D132"/>
    <mergeCell ref="B156:D156"/>
    <mergeCell ref="B157:D157"/>
    <mergeCell ref="B158:D158"/>
    <mergeCell ref="A152:G152"/>
    <mergeCell ref="A153:G153"/>
    <mergeCell ref="B154:D154"/>
    <mergeCell ref="B155:D155"/>
    <mergeCell ref="B138:C138"/>
    <mergeCell ref="B139:D139"/>
    <mergeCell ref="I188:O188"/>
    <mergeCell ref="B173:D173"/>
    <mergeCell ref="B174:D174"/>
    <mergeCell ref="B175:D175"/>
    <mergeCell ref="B176:D176"/>
    <mergeCell ref="B177:C177"/>
    <mergeCell ref="B178:D178"/>
    <mergeCell ref="B183:O183"/>
    <mergeCell ref="B184:O184"/>
    <mergeCell ref="A185:G185"/>
    <mergeCell ref="I185:O185"/>
    <mergeCell ref="I164:O165"/>
    <mergeCell ref="B165:D165"/>
    <mergeCell ref="B163:D163"/>
    <mergeCell ref="B164:D164"/>
    <mergeCell ref="J169:L169"/>
    <mergeCell ref="J170:L170"/>
    <mergeCell ref="J171:L171"/>
    <mergeCell ref="B287:D287"/>
    <mergeCell ref="B288:D288"/>
    <mergeCell ref="B273:D273"/>
    <mergeCell ref="B274:D274"/>
    <mergeCell ref="B275:D275"/>
    <mergeCell ref="B276:D276"/>
    <mergeCell ref="B277:D277"/>
    <mergeCell ref="B270:D270"/>
    <mergeCell ref="B271:D271"/>
    <mergeCell ref="B272:D272"/>
    <mergeCell ref="A266:G266"/>
    <mergeCell ref="A267:G267"/>
    <mergeCell ref="B268:D268"/>
    <mergeCell ref="B269:D269"/>
    <mergeCell ref="I264:O264"/>
    <mergeCell ref="B253:C253"/>
    <mergeCell ref="B254:D254"/>
    <mergeCell ref="B289:D289"/>
    <mergeCell ref="B290:D290"/>
    <mergeCell ref="B291:C291"/>
    <mergeCell ref="B292:D292"/>
    <mergeCell ref="I278:O279"/>
    <mergeCell ref="B279:D279"/>
    <mergeCell ref="A280:G280"/>
    <mergeCell ref="B281:D281"/>
    <mergeCell ref="B282:D282"/>
    <mergeCell ref="B283:D283"/>
    <mergeCell ref="B284:D284"/>
    <mergeCell ref="B285:D285"/>
    <mergeCell ref="B286:D286"/>
    <mergeCell ref="J283:L283"/>
    <mergeCell ref="J284:L284"/>
    <mergeCell ref="J285:L285"/>
    <mergeCell ref="J286:L286"/>
    <mergeCell ref="J287:L287"/>
    <mergeCell ref="J289:O290"/>
    <mergeCell ref="J291:O292"/>
    <mergeCell ref="B278:D278"/>
    <mergeCell ref="B259:O259"/>
    <mergeCell ref="B260:O260"/>
    <mergeCell ref="A261:G261"/>
    <mergeCell ref="I261:O261"/>
    <mergeCell ref="J253:O254"/>
    <mergeCell ref="J255:O256"/>
    <mergeCell ref="B244:D244"/>
    <mergeCell ref="B245:D245"/>
    <mergeCell ref="B246:D246"/>
    <mergeCell ref="B247:D247"/>
    <mergeCell ref="B248:D248"/>
    <mergeCell ref="B249:D249"/>
    <mergeCell ref="B250:D250"/>
    <mergeCell ref="B251:D251"/>
    <mergeCell ref="B252:D252"/>
    <mergeCell ref="B239:D239"/>
    <mergeCell ref="B240:D240"/>
    <mergeCell ref="I240:O241"/>
    <mergeCell ref="B241:D241"/>
    <mergeCell ref="A242:G242"/>
    <mergeCell ref="B243:D243"/>
    <mergeCell ref="B234:D234"/>
    <mergeCell ref="B235:D235"/>
    <mergeCell ref="B236:D236"/>
    <mergeCell ref="B237:D237"/>
    <mergeCell ref="B238:D238"/>
    <mergeCell ref="B231:D231"/>
    <mergeCell ref="B232:D232"/>
    <mergeCell ref="B233:D233"/>
    <mergeCell ref="A228:G228"/>
    <mergeCell ref="A229:G229"/>
    <mergeCell ref="B230:D230"/>
    <mergeCell ref="A223:G223"/>
    <mergeCell ref="I223:O223"/>
    <mergeCell ref="I226:O226"/>
    <mergeCell ref="B213:D213"/>
    <mergeCell ref="B214:D214"/>
    <mergeCell ref="B215:C215"/>
    <mergeCell ref="B216:D216"/>
    <mergeCell ref="B221:O221"/>
    <mergeCell ref="B222:O222"/>
    <mergeCell ref="J215:O216"/>
    <mergeCell ref="J217:O218"/>
    <mergeCell ref="A204:G204"/>
    <mergeCell ref="B205:D205"/>
    <mergeCell ref="B206:D206"/>
    <mergeCell ref="B207:D207"/>
    <mergeCell ref="B208:D208"/>
    <mergeCell ref="B209:D209"/>
    <mergeCell ref="B210:D210"/>
    <mergeCell ref="B211:D211"/>
    <mergeCell ref="B212:D212"/>
    <mergeCell ref="J207:L207"/>
    <mergeCell ref="J208:L208"/>
    <mergeCell ref="J209:L209"/>
    <mergeCell ref="J210:L210"/>
    <mergeCell ref="B200:D200"/>
    <mergeCell ref="B201:D201"/>
    <mergeCell ref="B202:D202"/>
    <mergeCell ref="I202:O203"/>
    <mergeCell ref="B203:D203"/>
    <mergeCell ref="B195:D195"/>
    <mergeCell ref="B196:D196"/>
    <mergeCell ref="B197:D197"/>
    <mergeCell ref="B198:D198"/>
    <mergeCell ref="B194:D194"/>
    <mergeCell ref="J187:K187"/>
    <mergeCell ref="A190:G190"/>
    <mergeCell ref="A191:G191"/>
    <mergeCell ref="B199:D199"/>
    <mergeCell ref="B133:D133"/>
    <mergeCell ref="B134:D134"/>
    <mergeCell ref="B135:D135"/>
    <mergeCell ref="B136:D136"/>
    <mergeCell ref="B137:D137"/>
    <mergeCell ref="B192:D192"/>
    <mergeCell ref="B193:D193"/>
    <mergeCell ref="J134:L134"/>
    <mergeCell ref="A166:G166"/>
    <mergeCell ref="B167:D167"/>
    <mergeCell ref="B168:D168"/>
    <mergeCell ref="B169:D169"/>
    <mergeCell ref="B170:D170"/>
    <mergeCell ref="B171:D171"/>
    <mergeCell ref="B172:D172"/>
    <mergeCell ref="B159:D159"/>
    <mergeCell ref="B160:D160"/>
    <mergeCell ref="B161:D161"/>
    <mergeCell ref="B162:D162"/>
    <mergeCell ref="B119:D119"/>
    <mergeCell ref="B120:D120"/>
    <mergeCell ref="B121:D121"/>
    <mergeCell ref="B122:D122"/>
    <mergeCell ref="B123:D123"/>
    <mergeCell ref="B105:O105"/>
    <mergeCell ref="B106:O106"/>
    <mergeCell ref="J95:L95"/>
    <mergeCell ref="J97:O98"/>
    <mergeCell ref="J99:O100"/>
    <mergeCell ref="J101:O102"/>
    <mergeCell ref="B116:D116"/>
    <mergeCell ref="B117:D117"/>
    <mergeCell ref="B118:D118"/>
    <mergeCell ref="A113:G113"/>
    <mergeCell ref="A114:G114"/>
    <mergeCell ref="B115:D115"/>
    <mergeCell ref="A108:G108"/>
    <mergeCell ref="I108:O108"/>
    <mergeCell ref="I111:O111"/>
    <mergeCell ref="I114:O114"/>
    <mergeCell ref="I86:O87"/>
    <mergeCell ref="B87:D87"/>
    <mergeCell ref="A88:G88"/>
    <mergeCell ref="B89:D89"/>
    <mergeCell ref="B90:D90"/>
    <mergeCell ref="B97:D97"/>
    <mergeCell ref="B98:D98"/>
    <mergeCell ref="B99:C99"/>
    <mergeCell ref="B100:D100"/>
    <mergeCell ref="J91:L91"/>
    <mergeCell ref="J92:L92"/>
    <mergeCell ref="J93:L93"/>
    <mergeCell ref="J94:L94"/>
    <mergeCell ref="B91:D91"/>
    <mergeCell ref="B92:D92"/>
    <mergeCell ref="B93:D93"/>
    <mergeCell ref="B94:D94"/>
    <mergeCell ref="B95:D95"/>
    <mergeCell ref="B96:D96"/>
    <mergeCell ref="B79:D79"/>
    <mergeCell ref="B80:D80"/>
    <mergeCell ref="B81:D81"/>
    <mergeCell ref="B82:D82"/>
    <mergeCell ref="B83:D83"/>
    <mergeCell ref="B84:D84"/>
    <mergeCell ref="B85:D85"/>
    <mergeCell ref="B86:D86"/>
    <mergeCell ref="A75:G75"/>
    <mergeCell ref="B76:D76"/>
    <mergeCell ref="B77:D77"/>
    <mergeCell ref="B78:D78"/>
    <mergeCell ref="A74:G74"/>
    <mergeCell ref="B67:O67"/>
    <mergeCell ref="A69:G69"/>
    <mergeCell ref="I69:O69"/>
    <mergeCell ref="A57:K57"/>
    <mergeCell ref="A58:L58"/>
    <mergeCell ref="A59:L59"/>
    <mergeCell ref="A60:K60"/>
    <mergeCell ref="A61:L61"/>
    <mergeCell ref="A62:L62"/>
    <mergeCell ref="A63:K63"/>
    <mergeCell ref="B66:O66"/>
    <mergeCell ref="A53:L53"/>
    <mergeCell ref="A54:K54"/>
    <mergeCell ref="A55:L55"/>
    <mergeCell ref="A56:L56"/>
    <mergeCell ref="B41:D41"/>
    <mergeCell ref="B42:D42"/>
    <mergeCell ref="B43:D43"/>
    <mergeCell ref="B44:D44"/>
    <mergeCell ref="B45:C45"/>
    <mergeCell ref="B46:D46"/>
    <mergeCell ref="J43:O48"/>
    <mergeCell ref="J41:L41"/>
    <mergeCell ref="A34:G34"/>
    <mergeCell ref="B35:D35"/>
    <mergeCell ref="B36:D36"/>
    <mergeCell ref="B37:D37"/>
    <mergeCell ref="B38:D38"/>
    <mergeCell ref="B39:D39"/>
    <mergeCell ref="B40:D40"/>
    <mergeCell ref="A50:O50"/>
    <mergeCell ref="A52:L52"/>
    <mergeCell ref="J37:L37"/>
    <mergeCell ref="B27:D27"/>
    <mergeCell ref="B28:D28"/>
    <mergeCell ref="B29:D29"/>
    <mergeCell ref="B30:D30"/>
    <mergeCell ref="B31:D31"/>
    <mergeCell ref="B32:D32"/>
    <mergeCell ref="A21:G21"/>
    <mergeCell ref="B22:D22"/>
    <mergeCell ref="I22:O22"/>
    <mergeCell ref="B23:D23"/>
    <mergeCell ref="J23:L26"/>
    <mergeCell ref="B24:D24"/>
    <mergeCell ref="B25:D25"/>
    <mergeCell ref="B26:D26"/>
    <mergeCell ref="I32:O33"/>
    <mergeCell ref="B33:D33"/>
    <mergeCell ref="A15:G15"/>
    <mergeCell ref="I15:O15"/>
    <mergeCell ref="I18:O18"/>
    <mergeCell ref="A20:G20"/>
    <mergeCell ref="A11:B11"/>
    <mergeCell ref="C11:H11"/>
    <mergeCell ref="I11:K11"/>
    <mergeCell ref="L11:O11"/>
    <mergeCell ref="A13:O13"/>
    <mergeCell ref="B14:O14"/>
    <mergeCell ref="A17:G17"/>
    <mergeCell ref="A9:B9"/>
    <mergeCell ref="C9:H9"/>
    <mergeCell ref="I9:K9"/>
    <mergeCell ref="L9:O9"/>
    <mergeCell ref="A10:B10"/>
    <mergeCell ref="C10:H10"/>
    <mergeCell ref="I10:K10"/>
    <mergeCell ref="L10:O10"/>
    <mergeCell ref="A7:B7"/>
    <mergeCell ref="C7:H7"/>
    <mergeCell ref="I7:K7"/>
    <mergeCell ref="L7:O7"/>
    <mergeCell ref="A8:B8"/>
    <mergeCell ref="C8:H8"/>
    <mergeCell ref="I8:K8"/>
    <mergeCell ref="L8:O8"/>
    <mergeCell ref="A5:B5"/>
    <mergeCell ref="C5:H5"/>
    <mergeCell ref="I5:K5"/>
    <mergeCell ref="L5:O5"/>
    <mergeCell ref="A6:B6"/>
    <mergeCell ref="C6:H6"/>
    <mergeCell ref="I6:K6"/>
    <mergeCell ref="L6:O6"/>
    <mergeCell ref="B1:O1"/>
    <mergeCell ref="B2:O2"/>
    <mergeCell ref="A3:B3"/>
    <mergeCell ref="C3:O3"/>
    <mergeCell ref="A4:B4"/>
    <mergeCell ref="C4:O4"/>
  </mergeCells>
  <dataValidations disablePrompts="1" count="1">
    <dataValidation type="whole" errorStyle="warning" allowBlank="1" showInputMessage="1" showErrorMessage="1" errorTitle="CEILING TOO DEEP" sqref="M54:O54 M57:O57 M60:O60 M63:O65">
      <formula1>0</formula1>
      <formula2>1000000000</formula2>
    </dataValidation>
  </dataValidations>
  <pageMargins left="0.78740157480314965" right="0.70866141732283472" top="0.98425196850393704" bottom="0.78740157480314965" header="0.43307086614173229" footer="0.31496062992125984"/>
  <pageSetup paperSize="256" scale="77" fitToHeight="0" orientation="landscape" r:id="rId1"/>
  <headerFooter>
    <oddHeader>&amp;LPROGRAMI BUXHETOR AFATMESËM&amp;C&amp;8 28 Shkurt 2019&amp;R&amp;A</oddHeader>
    <oddFooter>&amp;L&amp;8Copyright for Albania: Ministry of Finance and Economy / Local Finance Directory&amp;R1</oddFooter>
  </headerFooter>
  <rowBreaks count="8" manualBreakCount="8">
    <brk id="12" max="16383" man="1"/>
    <brk id="49" max="16383" man="1"/>
    <brk id="65" max="16383" man="1"/>
    <brk id="104" max="16383" man="1"/>
    <brk id="143" max="16383" man="1"/>
    <brk id="182" max="16383" man="1"/>
    <brk id="220" max="16383" man="1"/>
    <brk id="258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4">
    <tabColor rgb="FF00B0F0"/>
    <pageSetUpPr fitToPage="1"/>
  </sheetPr>
  <dimension ref="A1:G153"/>
  <sheetViews>
    <sheetView showGridLines="0" topLeftCell="A91" zoomScaleNormal="100" workbookViewId="0">
      <selection activeCell="B90" sqref="B90"/>
    </sheetView>
  </sheetViews>
  <sheetFormatPr defaultColWidth="4.140625" defaultRowHeight="12.75" x14ac:dyDescent="0.2"/>
  <cols>
    <col min="1" max="1" width="20.42578125" style="66" customWidth="1"/>
    <col min="2" max="2" width="8.7109375" style="378" customWidth="1"/>
    <col min="3" max="3" width="59.85546875" style="65" customWidth="1"/>
    <col min="4" max="5" width="26.42578125" style="65" customWidth="1"/>
    <col min="6" max="6" width="8.42578125" style="66" customWidth="1"/>
    <col min="7" max="7" width="11.42578125" style="66" hidden="1" customWidth="1"/>
    <col min="8" max="8" width="8.42578125" style="66" customWidth="1"/>
    <col min="9" max="186" width="11.42578125" style="66" customWidth="1"/>
    <col min="187" max="187" width="3.85546875" style="66" customWidth="1"/>
    <col min="188" max="188" width="22" style="66" customWidth="1"/>
    <col min="189" max="191" width="4.140625" style="66" customWidth="1"/>
    <col min="192" max="192" width="5.85546875" style="66" customWidth="1"/>
    <col min="193" max="193" width="4.140625" style="66" customWidth="1"/>
    <col min="194" max="194" width="0.85546875" style="66" customWidth="1"/>
    <col min="195" max="195" width="5.85546875" style="66" customWidth="1"/>
    <col min="196" max="196" width="4.140625" style="66" customWidth="1"/>
    <col min="197" max="197" width="0.85546875" style="66" customWidth="1"/>
    <col min="198" max="198" width="5.85546875" style="66" customWidth="1"/>
    <col min="199" max="199" width="4.140625" style="66" customWidth="1"/>
    <col min="200" max="200" width="0.85546875" style="66" customWidth="1"/>
    <col min="201" max="201" width="5.85546875" style="66" customWidth="1"/>
    <col min="202" max="16384" width="4.140625" style="66"/>
  </cols>
  <sheetData>
    <row r="1" spans="1:7" s="177" customFormat="1" x14ac:dyDescent="0.2">
      <c r="A1" s="178" t="str">
        <f>'(G1) Fjalori'!A13</f>
        <v>Verdhë = Per tu plotësuar nga Departamenti i Financës</v>
      </c>
      <c r="B1" s="179"/>
      <c r="C1" s="179"/>
      <c r="D1" s="179"/>
      <c r="E1" s="179"/>
      <c r="F1" s="180"/>
    </row>
    <row r="3" spans="1:7" s="231" customFormat="1" ht="21" x14ac:dyDescent="0.25">
      <c r="A3" s="832" t="str">
        <f>'(G1) Fjalori'!A94</f>
        <v>(B3) PROGRAME PËR NËNFUNKSIONE DHE FUNKSIONE</v>
      </c>
      <c r="B3" s="833"/>
      <c r="C3" s="833"/>
      <c r="D3" s="833"/>
      <c r="E3" s="833"/>
      <c r="F3" s="834"/>
    </row>
    <row r="4" spans="1:7" s="1" customFormat="1" x14ac:dyDescent="0.2">
      <c r="B4" s="3"/>
    </row>
    <row r="5" spans="1:7" ht="26.25" thickBot="1" x14ac:dyDescent="0.25">
      <c r="A5" s="372"/>
      <c r="B5" s="372"/>
      <c r="C5" s="664" t="str">
        <f>'(G1) Fjalori'!A95</f>
        <v>Emri i programit</v>
      </c>
      <c r="D5" s="664" t="str">
        <f>'(G1) Fjalori'!A96</f>
        <v>Programi:  detyrueshme / shtesë</v>
      </c>
      <c r="E5" s="664" t="str">
        <f>'(G1) Fjalori'!A97</f>
        <v>Programi: I veti / I deleguar / Transferuar</v>
      </c>
    </row>
    <row r="6" spans="1:7" ht="19.5" thickBot="1" x14ac:dyDescent="0.35">
      <c r="A6" s="376" t="str">
        <f>'(F6) Shpenzimet sipas funks.bru'!A8</f>
        <v>01 Shërbimet e Përgjithshme Publike</v>
      </c>
      <c r="B6" s="374"/>
      <c r="C6" s="374"/>
      <c r="D6" s="374"/>
      <c r="E6" s="375"/>
    </row>
    <row r="7" spans="1:7" s="199" customFormat="1" ht="39" customHeight="1" x14ac:dyDescent="0.3">
      <c r="A7" s="253" t="str">
        <f>'(B2) Struktura Organizative'!A7</f>
        <v>Nënfunksioni 1</v>
      </c>
      <c r="B7" s="377" t="str">
        <f>'(G3) Fjalori'!A4</f>
        <v>011</v>
      </c>
      <c r="C7" s="373" t="str">
        <f>'(G3) Fjalori'!B4</f>
        <v>Organet ekzekutive dhe legjislative, per  Çështjet financiare dhe fiskale, Çështjet e brendshme</v>
      </c>
      <c r="D7" s="373"/>
      <c r="E7" s="373"/>
    </row>
    <row r="8" spans="1:7" x14ac:dyDescent="0.2">
      <c r="A8" s="113" t="str">
        <f>'(G1) Fjalori'!A101</f>
        <v>Programi 1a</v>
      </c>
      <c r="B8" s="665" t="str">
        <f>'(G3) Fjalori'!A5</f>
        <v>01110</v>
      </c>
      <c r="C8" s="103" t="str">
        <f>'(G3) Fjalori'!B5</f>
        <v>Planifikimi Menaxhimi dhe Administrimi</v>
      </c>
      <c r="D8" s="103" t="str">
        <f>'(G1) Fjalori'!A789</f>
        <v>E detyrueshme</v>
      </c>
      <c r="E8" s="103" t="str">
        <f>'(G1) Fjalori'!A$98</f>
        <v>I veti</v>
      </c>
      <c r="F8" s="115"/>
      <c r="G8" s="66" t="b">
        <f>OR(AND(C8="",D8="",E8=""),AND(C8&lt;&gt;"",D8&lt;&gt;"",E8&lt;&gt;""))</f>
        <v>1</v>
      </c>
    </row>
    <row r="9" spans="1:7" ht="14.25" customHeight="1" x14ac:dyDescent="0.2">
      <c r="A9" s="113" t="str">
        <f>'(G1) Fjalori'!A102</f>
        <v>Programi 1b</v>
      </c>
      <c r="B9" s="665" t="str">
        <f>'(G3) Fjalori'!A6</f>
        <v>01120</v>
      </c>
      <c r="C9" s="103" t="str">
        <f>'(G3) Fjalori'!B6</f>
        <v>Çështje financiare dhe fiskale</v>
      </c>
      <c r="D9" s="103" t="str">
        <f>D$8</f>
        <v>E detyrueshme</v>
      </c>
      <c r="E9" s="103" t="str">
        <f>'(G1) Fjalori'!A$98</f>
        <v>I veti</v>
      </c>
      <c r="F9" s="115"/>
      <c r="G9" s="66" t="b">
        <f t="shared" ref="G9:G74" si="0">OR(AND(C9="",D9="",E9=""),AND(C9&lt;&gt;"",D9&lt;&gt;"",E9&lt;&gt;""))</f>
        <v>1</v>
      </c>
    </row>
    <row r="10" spans="1:7" ht="15" hidden="1" customHeight="1" x14ac:dyDescent="0.2">
      <c r="A10" s="113" t="str">
        <f>'(G1) Fjalori'!A103</f>
        <v>Programi 1c</v>
      </c>
      <c r="B10" s="665" t="str">
        <f>'(G3) Fjalori'!A7</f>
        <v>01130</v>
      </c>
      <c r="C10" s="103" t="str">
        <f>'(G3) Fjalori'!B7</f>
        <v>Sherbime të pergjithshme publike</v>
      </c>
      <c r="D10" s="103" t="str">
        <f t="shared" ref="D10:D11" si="1">D$8</f>
        <v>E detyrueshme</v>
      </c>
      <c r="E10" s="103" t="str">
        <f>'(G1) Fjalori'!A$98</f>
        <v>I veti</v>
      </c>
      <c r="F10" s="115"/>
      <c r="G10" s="66" t="b">
        <f t="shared" si="0"/>
        <v>1</v>
      </c>
    </row>
    <row r="11" spans="1:7" x14ac:dyDescent="0.2">
      <c r="A11" s="113" t="str">
        <f>'(G1) Fjalori'!A104</f>
        <v>Programi 1d</v>
      </c>
      <c r="B11" s="666" t="str">
        <f>'(G3) Fjalori'!A9</f>
        <v>01170</v>
      </c>
      <c r="C11" s="103" t="str">
        <f>'(G3) Fjalori'!B9</f>
        <v>Gjendja civile</v>
      </c>
      <c r="D11" s="103" t="str">
        <f t="shared" si="1"/>
        <v>E detyrueshme</v>
      </c>
      <c r="E11" s="103" t="str">
        <f>'(G1) Fjalori'!A$99</f>
        <v>I deleguar</v>
      </c>
      <c r="F11" s="115"/>
      <c r="G11" s="66" t="b">
        <f t="shared" ref="G11" si="2">OR(AND(C11="",D11="",E11=""),AND(C11&lt;&gt;"",D11&lt;&gt;"",E11&lt;&gt;""))</f>
        <v>1</v>
      </c>
    </row>
    <row r="12" spans="1:7" x14ac:dyDescent="0.2">
      <c r="A12" s="113" t="str">
        <f>'(G1) Fjalori'!A105</f>
        <v>Programi 1e</v>
      </c>
      <c r="B12" s="667"/>
      <c r="C12" s="55"/>
      <c r="D12" s="55"/>
      <c r="E12" s="55"/>
      <c r="F12" s="115" t="str">
        <f>IF(G12=FALSE,"INCORRECT ENTRY!","OK!")</f>
        <v>OK!</v>
      </c>
      <c r="G12" s="66" t="b">
        <f t="shared" si="0"/>
        <v>1</v>
      </c>
    </row>
    <row r="13" spans="1:7" x14ac:dyDescent="0.2">
      <c r="A13" s="113" t="str">
        <f>'(G1) Fjalori'!A106</f>
        <v>Programi 1f</v>
      </c>
      <c r="B13" s="667"/>
      <c r="C13" s="55"/>
      <c r="D13" s="55"/>
      <c r="E13" s="55"/>
      <c r="F13" s="115" t="str">
        <f>IF(G13=FALSE,"INCORRECT ENTRY!","OK!")</f>
        <v>OK!</v>
      </c>
      <c r="G13" s="66" t="b">
        <f t="shared" si="0"/>
        <v>1</v>
      </c>
    </row>
    <row r="14" spans="1:7" s="199" customFormat="1" ht="21.75" customHeight="1" x14ac:dyDescent="0.3">
      <c r="A14" s="253" t="str">
        <f>'(B2) Struktura Organizative'!A11</f>
        <v>Nënfunksioni 2</v>
      </c>
      <c r="B14" s="371" t="str">
        <f>'(G3) Fjalori'!A10</f>
        <v>017</v>
      </c>
      <c r="C14" s="310" t="str">
        <f>'(G3) Fjalori'!B10</f>
        <v>Shërbime të  huamarrjes vendore</v>
      </c>
      <c r="D14" s="310"/>
      <c r="E14" s="310"/>
    </row>
    <row r="15" spans="1:7" hidden="1" x14ac:dyDescent="0.2">
      <c r="A15" s="113" t="str">
        <f>'(G1) Fjalori'!A107</f>
        <v>Programi 2a</v>
      </c>
      <c r="B15" s="665" t="str">
        <f>'(G3) Fjalori'!A11</f>
        <v>01310</v>
      </c>
      <c r="C15" s="103" t="str">
        <f>'(G3) Fjalori'!B11</f>
        <v>Planifikimi i përgjithshëm dhe Shërbimet Statistikore</v>
      </c>
      <c r="D15" s="103" t="str">
        <f t="shared" ref="D15:D18" si="3">D$8</f>
        <v>E detyrueshme</v>
      </c>
      <c r="E15" s="103" t="str">
        <f>'(G1) Fjalori'!A$98</f>
        <v>I veti</v>
      </c>
      <c r="F15" s="115"/>
      <c r="G15" s="66" t="b">
        <f t="shared" si="0"/>
        <v>1</v>
      </c>
    </row>
    <row r="16" spans="1:7" ht="12.75" hidden="1" customHeight="1" x14ac:dyDescent="0.2">
      <c r="A16" s="113" t="str">
        <f>'(G1) Fjalori'!A108</f>
        <v>Programi 2b</v>
      </c>
      <c r="B16" s="665" t="str">
        <f>'(G3) Fjalori'!A12</f>
        <v>01312</v>
      </c>
      <c r="C16" s="103" t="str">
        <f>'(G3) Fjalori'!B12</f>
        <v>Gjendja civile</v>
      </c>
      <c r="D16" s="103" t="str">
        <f t="shared" si="3"/>
        <v>E detyrueshme</v>
      </c>
      <c r="E16" s="103" t="str">
        <f>'(G1) Fjalori'!A$98</f>
        <v>I veti</v>
      </c>
      <c r="F16" s="115"/>
      <c r="G16" s="66" t="b">
        <f t="shared" si="0"/>
        <v>1</v>
      </c>
    </row>
    <row r="17" spans="1:7" hidden="1" x14ac:dyDescent="0.2">
      <c r="A17" s="113" t="str">
        <f>'(G1) Fjalori'!A109</f>
        <v>Programi 2c</v>
      </c>
      <c r="B17" s="665" t="str">
        <f>'(G3) Fjalori'!A13</f>
        <v>01320</v>
      </c>
      <c r="C17" s="103" t="str">
        <f>'(G3) Fjalori'!B13</f>
        <v>Shërbime të tjera të përgjithshme</v>
      </c>
      <c r="D17" s="103" t="str">
        <f t="shared" si="3"/>
        <v>E detyrueshme</v>
      </c>
      <c r="E17" s="103" t="str">
        <f>'(G1) Fjalori'!A$98</f>
        <v>I veti</v>
      </c>
      <c r="F17" s="115"/>
      <c r="G17" s="66" t="b">
        <f t="shared" si="0"/>
        <v>1</v>
      </c>
    </row>
    <row r="18" spans="1:7" x14ac:dyDescent="0.2">
      <c r="A18" s="113" t="str">
        <f>'(G1) Fjalori'!A110</f>
        <v>Programi 2d</v>
      </c>
      <c r="B18" s="665" t="str">
        <f>'(G3) Fjalori'!A14</f>
        <v>01710</v>
      </c>
      <c r="C18" s="103" t="str">
        <f>'(G3) Fjalori'!B14</f>
        <v>Pagesa për shërbimin e borxhit të brendshëm</v>
      </c>
      <c r="D18" s="103" t="str">
        <f t="shared" si="3"/>
        <v>E detyrueshme</v>
      </c>
      <c r="E18" s="103" t="str">
        <f>'(G1) Fjalori'!A$98</f>
        <v>I veti</v>
      </c>
      <c r="F18" s="115"/>
    </row>
    <row r="19" spans="1:7" ht="13.5" thickBot="1" x14ac:dyDescent="0.25">
      <c r="A19" s="113" t="str">
        <f>'(G1) Fjalori'!A111</f>
        <v>Programi 2e</v>
      </c>
      <c r="B19" s="668"/>
      <c r="C19" s="55"/>
      <c r="D19" s="55"/>
      <c r="E19" s="55"/>
      <c r="F19" s="115" t="str">
        <f t="shared" ref="F19:F74" si="4">IF(G19=FALSE,"INCORRECT ENTRY!","OK!")</f>
        <v>OK!</v>
      </c>
      <c r="G19" s="66" t="b">
        <f t="shared" si="0"/>
        <v>1</v>
      </c>
    </row>
    <row r="20" spans="1:7" ht="19.5" thickBot="1" x14ac:dyDescent="0.35">
      <c r="A20" s="376" t="str">
        <f>'(F6) Shpenzimet sipas funks.bru'!A12</f>
        <v>03 Rendi dhe Siguria Publike</v>
      </c>
      <c r="B20" s="374"/>
      <c r="C20" s="374"/>
      <c r="D20" s="374"/>
      <c r="E20" s="375"/>
    </row>
    <row r="21" spans="1:7" s="199" customFormat="1" ht="18.75" customHeight="1" x14ac:dyDescent="0.3">
      <c r="A21" s="253" t="str">
        <f>'(B2) Struktura Organizative'!A13</f>
        <v>Nënfunksioni 3</v>
      </c>
      <c r="B21" s="371" t="str">
        <f>'(G3) Fjalori'!A16</f>
        <v>031</v>
      </c>
      <c r="C21" s="310" t="str">
        <f>'(G3) Fjalori'!B16</f>
        <v>Shërbimet Policore</v>
      </c>
      <c r="D21" s="310"/>
      <c r="E21" s="310"/>
    </row>
    <row r="22" spans="1:7" x14ac:dyDescent="0.2">
      <c r="A22" s="113" t="str">
        <f>'(G1) Fjalori'!A112</f>
        <v>Programi 3a</v>
      </c>
      <c r="B22" s="665" t="str">
        <f>'(G3) Fjalori'!A17</f>
        <v>03140</v>
      </c>
      <c r="C22" s="103" t="str">
        <f>'(G3) Fjalori'!B17</f>
        <v>Shërbimet e Policisë Vendore</v>
      </c>
      <c r="D22" s="103" t="str">
        <f t="shared" ref="D22" si="5">D$8</f>
        <v>E detyrueshme</v>
      </c>
      <c r="E22" s="103" t="str">
        <f>'(G1) Fjalori'!A$98</f>
        <v>I veti</v>
      </c>
      <c r="F22" s="115"/>
      <c r="G22" s="66" t="b">
        <f t="shared" si="0"/>
        <v>1</v>
      </c>
    </row>
    <row r="23" spans="1:7" x14ac:dyDescent="0.2">
      <c r="A23" s="113" t="str">
        <f>'(G1) Fjalori'!A113</f>
        <v>Programi 3b</v>
      </c>
      <c r="B23" s="668"/>
      <c r="C23" s="55"/>
      <c r="D23" s="55"/>
      <c r="E23" s="55"/>
      <c r="F23" s="115" t="str">
        <f t="shared" si="4"/>
        <v>OK!</v>
      </c>
      <c r="G23" s="66" t="b">
        <f t="shared" si="0"/>
        <v>1</v>
      </c>
    </row>
    <row r="24" spans="1:7" x14ac:dyDescent="0.2">
      <c r="A24" s="113" t="str">
        <f>'(G1) Fjalori'!A114</f>
        <v>Programi 3c</v>
      </c>
      <c r="B24" s="668"/>
      <c r="C24" s="55"/>
      <c r="D24" s="55"/>
      <c r="E24" s="55"/>
      <c r="F24" s="115" t="str">
        <f t="shared" si="4"/>
        <v>OK!</v>
      </c>
      <c r="G24" s="66" t="b">
        <f t="shared" si="0"/>
        <v>1</v>
      </c>
    </row>
    <row r="25" spans="1:7" s="199" customFormat="1" ht="19.5" customHeight="1" x14ac:dyDescent="0.3">
      <c r="A25" s="253" t="str">
        <f>'(B2) Struktura Organizative'!A15</f>
        <v>Nënfunksioni 4</v>
      </c>
      <c r="B25" s="371" t="str">
        <f>'(G3) Fjalori'!A18</f>
        <v>032</v>
      </c>
      <c r="C25" s="310" t="str">
        <f>'(G3) Fjalori'!B18</f>
        <v>Shërbimet e mbrojtjes ndaj zjarrit</v>
      </c>
      <c r="D25" s="310"/>
      <c r="E25" s="310"/>
    </row>
    <row r="26" spans="1:7" x14ac:dyDescent="0.2">
      <c r="A26" s="113" t="str">
        <f>'(G1) Fjalori'!A115</f>
        <v>Programi 4a</v>
      </c>
      <c r="B26" s="665" t="str">
        <f>'(G3) Fjalori'!A19</f>
        <v>03280</v>
      </c>
      <c r="C26" s="103" t="str">
        <f>'(G3) Fjalori'!B19</f>
        <v>Mbrotja nga zjarri dhe mbrojtja civile</v>
      </c>
      <c r="D26" s="103" t="str">
        <f t="shared" ref="D26" si="6">D$8</f>
        <v>E detyrueshme</v>
      </c>
      <c r="E26" s="103" t="str">
        <f>'(G1) Fjalori'!A$100</f>
        <v>Transferuar</v>
      </c>
      <c r="F26" s="115"/>
      <c r="G26" s="66" t="b">
        <f t="shared" si="0"/>
        <v>1</v>
      </c>
    </row>
    <row r="27" spans="1:7" x14ac:dyDescent="0.2">
      <c r="A27" s="113" t="str">
        <f>'(G1) Fjalori'!A116</f>
        <v>Programi 4b</v>
      </c>
      <c r="B27" s="668"/>
      <c r="C27" s="55"/>
      <c r="D27" s="55"/>
      <c r="E27" s="55"/>
      <c r="F27" s="115" t="str">
        <f t="shared" si="4"/>
        <v>OK!</v>
      </c>
      <c r="G27" s="66" t="b">
        <f t="shared" si="0"/>
        <v>1</v>
      </c>
    </row>
    <row r="28" spans="1:7" x14ac:dyDescent="0.2">
      <c r="A28" s="113" t="str">
        <f>'(G1) Fjalori'!A117</f>
        <v>Programi 4c</v>
      </c>
      <c r="B28" s="668"/>
      <c r="C28" s="55"/>
      <c r="D28" s="55"/>
      <c r="E28" s="55"/>
      <c r="F28" s="115" t="str">
        <f t="shared" si="4"/>
        <v>OK!</v>
      </c>
      <c r="G28" s="66" t="b">
        <f t="shared" si="0"/>
        <v>1</v>
      </c>
    </row>
    <row r="29" spans="1:7" s="199" customFormat="1" ht="18.75" customHeight="1" x14ac:dyDescent="0.3">
      <c r="A29" s="253" t="str">
        <f>'(B2) Struktura Organizative'!A17</f>
        <v>Nënfunksioni 5</v>
      </c>
      <c r="B29" s="371" t="str">
        <f>'(G3) Fjalori'!A20</f>
        <v>036</v>
      </c>
      <c r="C29" s="310" t="str">
        <f>'(G3) Fjalori'!B20</f>
        <v>Marrdheniet me komunitetin</v>
      </c>
      <c r="D29" s="310"/>
      <c r="E29" s="310"/>
    </row>
    <row r="30" spans="1:7" x14ac:dyDescent="0.2">
      <c r="A30" s="113" t="str">
        <f>'(G1) Fjalori'!A118</f>
        <v>Programi 5a</v>
      </c>
      <c r="B30" s="665" t="str">
        <f>'(G3) Fjalori'!A21</f>
        <v>03600</v>
      </c>
      <c r="C30" s="103" t="str">
        <f>'(G3) Fjalori'!B21</f>
        <v>Marrdheniet me komunitetin</v>
      </c>
      <c r="D30" s="103" t="str">
        <f t="shared" ref="D30:D31" si="7">D$8</f>
        <v>E detyrueshme</v>
      </c>
      <c r="E30" s="103" t="str">
        <f>'(G1) Fjalori'!A$98</f>
        <v>I veti</v>
      </c>
      <c r="F30" s="115"/>
      <c r="G30" s="66" t="b">
        <f t="shared" si="0"/>
        <v>1</v>
      </c>
    </row>
    <row r="31" spans="1:7" hidden="1" x14ac:dyDescent="0.2">
      <c r="A31" s="113" t="str">
        <f>'(G1) Fjalori'!A119</f>
        <v>Programi 5b</v>
      </c>
      <c r="B31" s="665" t="str">
        <f>'(G3) Fjalori'!A22</f>
        <v>03602</v>
      </c>
      <c r="C31" s="103" t="str">
        <f>'(G3) Fjalori'!B22</f>
        <v>Supervizionimi administrativ lokal</v>
      </c>
      <c r="D31" s="103" t="str">
        <f t="shared" si="7"/>
        <v>E detyrueshme</v>
      </c>
      <c r="E31" s="103" t="str">
        <f>'(G1) Fjalori'!A$98</f>
        <v>I veti</v>
      </c>
      <c r="F31" s="115"/>
      <c r="G31" s="66" t="b">
        <f t="shared" si="0"/>
        <v>1</v>
      </c>
    </row>
    <row r="32" spans="1:7" ht="13.5" thickBot="1" x14ac:dyDescent="0.25">
      <c r="A32" s="113" t="str">
        <f>'(G1) Fjalori'!A120</f>
        <v>Programi 5c</v>
      </c>
      <c r="B32" s="668"/>
      <c r="C32" s="55"/>
      <c r="D32" s="55"/>
      <c r="E32" s="55"/>
      <c r="F32" s="115" t="str">
        <f t="shared" si="4"/>
        <v>OK!</v>
      </c>
      <c r="G32" s="66" t="b">
        <f t="shared" si="0"/>
        <v>1</v>
      </c>
    </row>
    <row r="33" spans="1:7" ht="19.5" thickBot="1" x14ac:dyDescent="0.35">
      <c r="A33" s="376" t="str">
        <f>'(F6) Shpenzimet sipas funks.bru'!A17</f>
        <v>04 Çeshtjet Ekonomike</v>
      </c>
      <c r="B33" s="374"/>
      <c r="C33" s="374"/>
      <c r="D33" s="374"/>
      <c r="E33" s="375"/>
    </row>
    <row r="34" spans="1:7" s="199" customFormat="1" ht="18.75" customHeight="1" x14ac:dyDescent="0.3">
      <c r="A34" s="253" t="str">
        <f>'(B2) Struktura Organizative'!A19</f>
        <v>Nënfunksioni 6</v>
      </c>
      <c r="B34" s="371" t="str">
        <f>'(G3) Fjalori'!A24</f>
        <v>041</v>
      </c>
      <c r="C34" s="310" t="str">
        <f>'(G3) Fjalori'!B24</f>
        <v>Çështjet e përgjithshme ekonomike, tregtare dhe të punës</v>
      </c>
      <c r="D34" s="310"/>
      <c r="E34" s="310"/>
    </row>
    <row r="35" spans="1:7" hidden="1" x14ac:dyDescent="0.2">
      <c r="A35" s="113" t="str">
        <f>'(G1) Fjalori'!A121</f>
        <v>Programi 6a</v>
      </c>
      <c r="B35" s="665" t="str">
        <f>'(G3) Fjalori'!A25</f>
        <v>04110</v>
      </c>
      <c r="C35" s="103" t="str">
        <f>'(G3) Fjalori'!B25</f>
        <v xml:space="preserve">Çështjet e përgjithshme ekonomike dhe tregtare </v>
      </c>
      <c r="D35" s="103" t="str">
        <f t="shared" ref="D35:D39" si="8">D$8</f>
        <v>E detyrueshme</v>
      </c>
      <c r="E35" s="103" t="str">
        <f>'(G1) Fjalori'!A$98</f>
        <v>I veti</v>
      </c>
      <c r="F35" s="115"/>
      <c r="G35" s="66" t="b">
        <f t="shared" si="0"/>
        <v>1</v>
      </c>
    </row>
    <row r="36" spans="1:7" x14ac:dyDescent="0.2">
      <c r="A36" s="113" t="str">
        <f>'(G1) Fjalori'!A122</f>
        <v>Programi 6b</v>
      </c>
      <c r="B36" s="665" t="str">
        <f>'(G3) Fjalori'!A26</f>
        <v>04130</v>
      </c>
      <c r="C36" s="103" t="str">
        <f>'(G3) Fjalori'!B26</f>
        <v>Mbështetje për zhvillimin ekonomik</v>
      </c>
      <c r="D36" s="103" t="str">
        <f t="shared" si="8"/>
        <v>E detyrueshme</v>
      </c>
      <c r="E36" s="103" t="str">
        <f>'(G1) Fjalori'!A$98</f>
        <v>I veti</v>
      </c>
      <c r="F36" s="115"/>
      <c r="G36" s="66" t="b">
        <f t="shared" si="0"/>
        <v>1</v>
      </c>
    </row>
    <row r="37" spans="1:7" hidden="1" x14ac:dyDescent="0.2">
      <c r="A37" s="113" t="str">
        <f>'(G1) Fjalori'!A123</f>
        <v>Programi 6c</v>
      </c>
      <c r="B37" s="665" t="str">
        <f>'(G3) Fjalori'!A27</f>
        <v>04131</v>
      </c>
      <c r="C37" s="103" t="str">
        <f>'(G3) Fjalori'!B27</f>
        <v>Promovimi i biznesit lokal</v>
      </c>
      <c r="D37" s="103" t="str">
        <f t="shared" si="8"/>
        <v>E detyrueshme</v>
      </c>
      <c r="E37" s="103" t="str">
        <f>'(G1) Fjalori'!A$98</f>
        <v>I veti</v>
      </c>
      <c r="F37" s="115"/>
      <c r="G37" s="66" t="b">
        <f t="shared" si="0"/>
        <v>1</v>
      </c>
    </row>
    <row r="38" spans="1:7" hidden="1" x14ac:dyDescent="0.2">
      <c r="A38" s="113" t="str">
        <f>'(G1) Fjalori'!A124</f>
        <v>Programi 6d</v>
      </c>
      <c r="B38" s="665" t="str">
        <f>'(G3) Fjalori'!A28</f>
        <v>04132</v>
      </c>
      <c r="C38" s="103" t="str">
        <f>'(G3) Fjalori'!B28</f>
        <v>Mbështetja e Zhvillimit rajonal</v>
      </c>
      <c r="D38" s="103" t="str">
        <f t="shared" si="8"/>
        <v>E detyrueshme</v>
      </c>
      <c r="E38" s="103" t="str">
        <f>'(G1) Fjalori'!A$98</f>
        <v>I veti</v>
      </c>
      <c r="F38" s="115"/>
      <c r="G38" s="66" t="b">
        <f t="shared" si="0"/>
        <v>1</v>
      </c>
    </row>
    <row r="39" spans="1:7" x14ac:dyDescent="0.2">
      <c r="A39" s="113" t="str">
        <f>'(G1) Fjalori'!A125</f>
        <v>Programi 6e</v>
      </c>
      <c r="B39" s="665" t="str">
        <f>'(G3) Fjalori'!A29</f>
        <v>04160</v>
      </c>
      <c r="C39" s="103" t="str">
        <f>'(G3) Fjalori'!B29</f>
        <v>Shërbimet e tregjeve, akreditimi dhe inspektimi</v>
      </c>
      <c r="D39" s="103" t="str">
        <f t="shared" si="8"/>
        <v>E detyrueshme</v>
      </c>
      <c r="E39" s="103" t="str">
        <f>'(G1) Fjalori'!A$98</f>
        <v>I veti</v>
      </c>
      <c r="F39" s="115"/>
      <c r="G39" s="66" t="b">
        <f t="shared" si="0"/>
        <v>1</v>
      </c>
    </row>
    <row r="40" spans="1:7" x14ac:dyDescent="0.2">
      <c r="A40" s="113" t="str">
        <f>'(G1) Fjalori'!A126</f>
        <v>Programi 6f</v>
      </c>
      <c r="B40" s="667"/>
      <c r="C40" s="55"/>
      <c r="D40" s="55"/>
      <c r="E40" s="55"/>
      <c r="F40" s="115" t="str">
        <f t="shared" si="4"/>
        <v>OK!</v>
      </c>
      <c r="G40" s="66" t="b">
        <f t="shared" si="0"/>
        <v>1</v>
      </c>
    </row>
    <row r="41" spans="1:7" s="199" customFormat="1" ht="19.5" customHeight="1" x14ac:dyDescent="0.3">
      <c r="A41" s="253" t="str">
        <f>'(B2) Struktura Organizative'!A22</f>
        <v>Nënfunksioni 7</v>
      </c>
      <c r="B41" s="371" t="str">
        <f>'(G3) Fjalori'!A30</f>
        <v>042</v>
      </c>
      <c r="C41" s="835" t="str">
        <f>'(G3) Fjalori'!B30</f>
        <v>Bujqësia, pyjet, peshkimi dhe gjuetia</v>
      </c>
      <c r="D41" s="835"/>
      <c r="E41" s="835"/>
    </row>
    <row r="42" spans="1:7" x14ac:dyDescent="0.2">
      <c r="A42" s="113" t="str">
        <f>'(G1) Fjalori'!A127</f>
        <v>Programi 7a</v>
      </c>
      <c r="B42" s="665" t="str">
        <f>'(G3) Fjalori'!A31</f>
        <v>04220</v>
      </c>
      <c r="C42" s="103" t="str">
        <f>'(G3) Fjalori'!B31</f>
        <v>Shërbimet bujqësore, inspektimi, ushqimi dhe mbrojtja e konsumatoreve</v>
      </c>
      <c r="D42" s="103" t="str">
        <f t="shared" ref="D42:D46" si="9">D$8</f>
        <v>E detyrueshme</v>
      </c>
      <c r="E42" s="103" t="str">
        <f>'(G1) Fjalori'!A$98</f>
        <v>I veti</v>
      </c>
      <c r="F42" s="115"/>
      <c r="G42" s="66" t="b">
        <f t="shared" si="0"/>
        <v>1</v>
      </c>
    </row>
    <row r="43" spans="1:7" hidden="1" x14ac:dyDescent="0.2">
      <c r="A43" s="113" t="str">
        <f>'(G1) Fjalori'!A128</f>
        <v>Programi 7b</v>
      </c>
      <c r="B43" s="665" t="str">
        <f>'(G3) Fjalori'!A32</f>
        <v>04222</v>
      </c>
      <c r="C43" s="103" t="str">
        <f>'(G3) Fjalori'!B32</f>
        <v>Këshillimi Bujqësor</v>
      </c>
      <c r="D43" s="103" t="str">
        <f t="shared" si="9"/>
        <v>E detyrueshme</v>
      </c>
      <c r="E43" s="103" t="str">
        <f>'(G1) Fjalori'!A$98</f>
        <v>I veti</v>
      </c>
      <c r="F43" s="115"/>
      <c r="G43" s="66" t="b">
        <f t="shared" si="0"/>
        <v>1</v>
      </c>
    </row>
    <row r="44" spans="1:7" hidden="1" x14ac:dyDescent="0.2">
      <c r="A44" s="113" t="str">
        <f>'(G1) Fjalori'!A129</f>
        <v>Programi 7c</v>
      </c>
      <c r="B44" s="665" t="str">
        <f>'(G3) Fjalori'!A33</f>
        <v>04223</v>
      </c>
      <c r="C44" s="103" t="str">
        <f>'(G3) Fjalori'!B33</f>
        <v>Veterineria</v>
      </c>
      <c r="D44" s="103" t="str">
        <f t="shared" si="9"/>
        <v>E detyrueshme</v>
      </c>
      <c r="E44" s="103" t="str">
        <f>'(G1) Fjalori'!A$98</f>
        <v>I veti</v>
      </c>
      <c r="F44" s="115"/>
      <c r="G44" s="66" t="b">
        <f t="shared" si="0"/>
        <v>1</v>
      </c>
    </row>
    <row r="45" spans="1:7" x14ac:dyDescent="0.2">
      <c r="A45" s="113" t="str">
        <f>'(G1) Fjalori'!A130</f>
        <v>Programi 7d</v>
      </c>
      <c r="B45" s="665" t="str">
        <f>'(G3) Fjalori'!A34</f>
        <v>04240</v>
      </c>
      <c r="C45" s="103" t="str">
        <f>'(G3) Fjalori'!B34</f>
        <v>Menaxhimi i Infrastruktuës së ujitjes dhe kullimit</v>
      </c>
      <c r="D45" s="103" t="str">
        <f t="shared" si="9"/>
        <v>E detyrueshme</v>
      </c>
      <c r="E45" s="103" t="str">
        <f>'(G1) Fjalori'!A$100</f>
        <v>Transferuar</v>
      </c>
      <c r="F45" s="115"/>
      <c r="G45" s="66" t="b">
        <f t="shared" si="0"/>
        <v>1</v>
      </c>
    </row>
    <row r="46" spans="1:7" x14ac:dyDescent="0.2">
      <c r="A46" s="113" t="str">
        <f>'(G1) Fjalori'!A131</f>
        <v>Programi 7e</v>
      </c>
      <c r="B46" s="665" t="str">
        <f>'(G3) Fjalori'!A35</f>
        <v>04260</v>
      </c>
      <c r="C46" s="103" t="str">
        <f>'(G3) Fjalori'!B35</f>
        <v>Administrimi i pyjeve dhe kullotave</v>
      </c>
      <c r="D46" s="103" t="str">
        <f t="shared" si="9"/>
        <v>E detyrueshme</v>
      </c>
      <c r="E46" s="103" t="str">
        <f>'(G1) Fjalori'!A$100</f>
        <v>Transferuar</v>
      </c>
      <c r="F46" s="115"/>
      <c r="G46" s="66" t="b">
        <f t="shared" si="0"/>
        <v>1</v>
      </c>
    </row>
    <row r="47" spans="1:7" x14ac:dyDescent="0.2">
      <c r="A47" s="113" t="str">
        <f>'(G1) Fjalori'!A132</f>
        <v>Programi 7f</v>
      </c>
      <c r="B47" s="668"/>
      <c r="C47" s="55"/>
      <c r="D47" s="55"/>
      <c r="E47" s="55"/>
      <c r="F47" s="115" t="str">
        <f t="shared" si="4"/>
        <v>OK!</v>
      </c>
      <c r="G47" s="66" t="b">
        <f t="shared" si="0"/>
        <v>1</v>
      </c>
    </row>
    <row r="48" spans="1:7" s="199" customFormat="1" ht="18.75" customHeight="1" x14ac:dyDescent="0.3">
      <c r="A48" s="253" t="str">
        <f>'(B2) Struktura Organizative'!A26</f>
        <v>Nënfunksioni 8</v>
      </c>
      <c r="B48" s="371" t="str">
        <f>'(G3) Fjalori'!A36</f>
        <v>045</v>
      </c>
      <c r="C48" s="835" t="str">
        <f>'(G3) Fjalori'!B36</f>
        <v>Transporti</v>
      </c>
      <c r="D48" s="835"/>
      <c r="E48" s="835"/>
    </row>
    <row r="49" spans="1:7" x14ac:dyDescent="0.2">
      <c r="A49" s="113" t="str">
        <f>'(G1) Fjalori'!A133</f>
        <v>Programi 8a</v>
      </c>
      <c r="B49" s="665" t="str">
        <f>'(G3) Fjalori'!A37</f>
        <v>04520</v>
      </c>
      <c r="C49" s="103" t="str">
        <f>'(G3) Fjalori'!B37</f>
        <v>Rrjeti rrugor rural</v>
      </c>
      <c r="D49" s="103" t="str">
        <f t="shared" ref="D49:D51" si="10">D$8</f>
        <v>E detyrueshme</v>
      </c>
      <c r="E49" s="103" t="str">
        <f>'(G1) Fjalori'!A$100</f>
        <v>Transferuar</v>
      </c>
      <c r="F49" s="115"/>
      <c r="G49" s="66" t="b">
        <f t="shared" si="0"/>
        <v>1</v>
      </c>
    </row>
    <row r="50" spans="1:7" hidden="1" x14ac:dyDescent="0.2">
      <c r="A50" s="113" t="str">
        <f>'(G1) Fjalori'!A134</f>
        <v>Programi 8b</v>
      </c>
      <c r="B50" s="665" t="str">
        <f>'(G3) Fjalori'!A38</f>
        <v>04530</v>
      </c>
      <c r="C50" s="103" t="str">
        <f>'(G3) Fjalori'!B38</f>
        <v>Studimi i rrugëve</v>
      </c>
      <c r="D50" s="103" t="str">
        <f t="shared" si="10"/>
        <v>E detyrueshme</v>
      </c>
      <c r="E50" s="103" t="str">
        <f>'(G1) Fjalori'!A$98</f>
        <v>I veti</v>
      </c>
      <c r="F50" s="115"/>
      <c r="G50" s="66" t="b">
        <f t="shared" si="0"/>
        <v>1</v>
      </c>
    </row>
    <row r="51" spans="1:7" x14ac:dyDescent="0.2">
      <c r="A51" s="113" t="str">
        <f>'(G1) Fjalori'!A135</f>
        <v>Programi 8c</v>
      </c>
      <c r="B51" s="665" t="str">
        <f>'(G3) Fjalori'!A39</f>
        <v>04570</v>
      </c>
      <c r="C51" s="103" t="str">
        <f>'(G3) Fjalori'!B39</f>
        <v>Transporti publik</v>
      </c>
      <c r="D51" s="103" t="str">
        <f t="shared" si="10"/>
        <v>E detyrueshme</v>
      </c>
      <c r="E51" s="103" t="str">
        <f>'(G1) Fjalori'!A$98</f>
        <v>I veti</v>
      </c>
      <c r="F51" s="115"/>
      <c r="G51" s="66" t="b">
        <f t="shared" si="0"/>
        <v>1</v>
      </c>
    </row>
    <row r="52" spans="1:7" x14ac:dyDescent="0.2">
      <c r="A52" s="113" t="str">
        <f>'(G1) Fjalori'!A136</f>
        <v>Programi 8d</v>
      </c>
      <c r="B52" s="668"/>
      <c r="C52" s="55"/>
      <c r="D52" s="55"/>
      <c r="E52" s="55"/>
      <c r="F52" s="115" t="str">
        <f t="shared" si="4"/>
        <v>OK!</v>
      </c>
      <c r="G52" s="66" t="b">
        <f t="shared" si="0"/>
        <v>1</v>
      </c>
    </row>
    <row r="53" spans="1:7" s="199" customFormat="1" ht="18.75" customHeight="1" x14ac:dyDescent="0.3">
      <c r="A53" s="253" t="str">
        <f>'(B2) Struktura Organizative'!A29</f>
        <v>Nënfunksioni 9</v>
      </c>
      <c r="B53" s="371" t="str">
        <f>'(G3) Fjalori'!A40</f>
        <v>047</v>
      </c>
      <c r="C53" s="835" t="str">
        <f>'(G3) Fjalori'!B40</f>
        <v>Industri të tjera</v>
      </c>
      <c r="D53" s="835"/>
      <c r="E53" s="835"/>
    </row>
    <row r="54" spans="1:7" x14ac:dyDescent="0.2">
      <c r="A54" s="113" t="str">
        <f>'(G1) Fjalori'!A137</f>
        <v>Programi 9a</v>
      </c>
      <c r="B54" s="665" t="str">
        <f>'(G3) Fjalori'!A41</f>
        <v>04740</v>
      </c>
      <c r="C54" s="103" t="str">
        <f>'(G3) Fjalori'!B41</f>
        <v>Projekte Zhvillimi</v>
      </c>
      <c r="D54" s="103" t="str">
        <f t="shared" ref="D54:D56" si="11">D$8</f>
        <v>E detyrueshme</v>
      </c>
      <c r="E54" s="103" t="str">
        <f>'(G1) Fjalori'!A$98</f>
        <v>I veti</v>
      </c>
      <c r="F54" s="115"/>
      <c r="G54" s="66" t="b">
        <f t="shared" si="0"/>
        <v>1</v>
      </c>
    </row>
    <row r="55" spans="1:7" x14ac:dyDescent="0.2">
      <c r="A55" s="113" t="str">
        <f>'(G1) Fjalori'!A138</f>
        <v>Programi 9b</v>
      </c>
      <c r="B55" s="665" t="str">
        <f>'(G3) Fjalori'!A42</f>
        <v>04760</v>
      </c>
      <c r="C55" s="103" t="str">
        <f>'(G3) Fjalori'!B42</f>
        <v>Zhvillimi i turizmit</v>
      </c>
      <c r="D55" s="103" t="str">
        <f t="shared" si="11"/>
        <v>E detyrueshme</v>
      </c>
      <c r="E55" s="103" t="str">
        <f>'(G1) Fjalori'!A$98</f>
        <v>I veti</v>
      </c>
      <c r="F55" s="115"/>
      <c r="G55" s="66" t="b">
        <f t="shared" si="0"/>
        <v>1</v>
      </c>
    </row>
    <row r="56" spans="1:7" hidden="1" x14ac:dyDescent="0.2">
      <c r="A56" s="113" t="str">
        <f>'(G1) Fjalori'!A139</f>
        <v>Programi 9c</v>
      </c>
      <c r="B56" s="665" t="str">
        <f>'(G3) Fjalori'!A43</f>
        <v>04742</v>
      </c>
      <c r="C56" s="103" t="str">
        <f>'(G3) Fjalori'!B43</f>
        <v>Rekreacioni</v>
      </c>
      <c r="D56" s="103" t="str">
        <f t="shared" si="11"/>
        <v>E detyrueshme</v>
      </c>
      <c r="E56" s="103" t="str">
        <f>'(G1) Fjalori'!A$98</f>
        <v>I veti</v>
      </c>
      <c r="F56" s="115"/>
      <c r="G56" s="66" t="b">
        <f t="shared" si="0"/>
        <v>1</v>
      </c>
    </row>
    <row r="57" spans="1:7" ht="13.5" thickBot="1" x14ac:dyDescent="0.25">
      <c r="A57" s="113" t="str">
        <f>'(G1) Fjalori'!A140</f>
        <v>Programi 9d</v>
      </c>
      <c r="B57" s="668"/>
      <c r="C57" s="55"/>
      <c r="D57" s="55"/>
      <c r="E57" s="55"/>
      <c r="F57" s="115" t="str">
        <f t="shared" si="4"/>
        <v>OK!</v>
      </c>
      <c r="G57" s="66" t="b">
        <f t="shared" si="0"/>
        <v>1</v>
      </c>
    </row>
    <row r="58" spans="1:7" ht="19.5" thickBot="1" x14ac:dyDescent="0.35">
      <c r="A58" s="376" t="str">
        <f>'(F6) Shpenzimet sipas funks.bru'!A22</f>
        <v>05 Mbrojtja Mjedisore</v>
      </c>
      <c r="B58" s="374"/>
      <c r="C58" s="374"/>
      <c r="D58" s="374"/>
      <c r="E58" s="375"/>
    </row>
    <row r="59" spans="1:7" s="199" customFormat="1" ht="20.25" customHeight="1" x14ac:dyDescent="0.3">
      <c r="A59" s="253" t="str">
        <f>'(B2) Struktura Organizative'!A32</f>
        <v>Nënfunksioni 10</v>
      </c>
      <c r="B59" s="371" t="str">
        <f>'(G3) Fjalori'!A45</f>
        <v>051</v>
      </c>
      <c r="C59" s="835" t="str">
        <f>'(G3) Fjalori'!B45</f>
        <v>Menaxhimi i mbetjeve</v>
      </c>
      <c r="D59" s="835"/>
      <c r="E59" s="835"/>
    </row>
    <row r="60" spans="1:7" x14ac:dyDescent="0.2">
      <c r="A60" s="113" t="str">
        <f>'(G1) Fjalori'!A141</f>
        <v>Programi 10a</v>
      </c>
      <c r="B60" s="665" t="str">
        <f>'(G3) Fjalori'!A46</f>
        <v>05100</v>
      </c>
      <c r="C60" s="103" t="str">
        <f>'(G3) Fjalori'!B46</f>
        <v>Menaxhimi i mbetjeve</v>
      </c>
      <c r="D60" s="103" t="str">
        <f t="shared" ref="D60" si="12">D$8</f>
        <v>E detyrueshme</v>
      </c>
      <c r="E60" s="103" t="str">
        <f>'(G1) Fjalori'!A$98</f>
        <v>I veti</v>
      </c>
      <c r="F60" s="115"/>
      <c r="G60" s="66" t="b">
        <f t="shared" si="0"/>
        <v>1</v>
      </c>
    </row>
    <row r="61" spans="1:7" x14ac:dyDescent="0.2">
      <c r="A61" s="113" t="str">
        <f>'(G1) Fjalori'!A142</f>
        <v>Programi 10b</v>
      </c>
      <c r="B61" s="668"/>
      <c r="C61" s="55"/>
      <c r="D61" s="55"/>
      <c r="E61" s="55"/>
      <c r="F61" s="115" t="str">
        <f t="shared" si="4"/>
        <v>OK!</v>
      </c>
      <c r="G61" s="66" t="b">
        <f t="shared" si="0"/>
        <v>1</v>
      </c>
    </row>
    <row r="62" spans="1:7" x14ac:dyDescent="0.2">
      <c r="A62" s="113" t="str">
        <f>'(G1) Fjalori'!A143</f>
        <v>Programi 10c</v>
      </c>
      <c r="B62" s="668"/>
      <c r="C62" s="55"/>
      <c r="D62" s="55"/>
      <c r="E62" s="55"/>
      <c r="F62" s="115" t="str">
        <f t="shared" si="4"/>
        <v>OK!</v>
      </c>
      <c r="G62" s="66" t="b">
        <f t="shared" si="0"/>
        <v>1</v>
      </c>
    </row>
    <row r="63" spans="1:7" s="199" customFormat="1" ht="21.75" customHeight="1" x14ac:dyDescent="0.3">
      <c r="A63" s="253" t="str">
        <f>'(B2) Struktura Organizative'!A34</f>
        <v>Nënfunksioni 11</v>
      </c>
      <c r="B63" s="371" t="str">
        <f>'(G3) Fjalori'!A47</f>
        <v>052</v>
      </c>
      <c r="C63" s="835" t="str">
        <f>'(G3) Fjalori'!B47</f>
        <v>Menaxhimi i Ujërave të zeza</v>
      </c>
      <c r="D63" s="835"/>
      <c r="E63" s="835"/>
    </row>
    <row r="64" spans="1:7" x14ac:dyDescent="0.2">
      <c r="A64" s="113" t="str">
        <f>'(G1) Fjalori'!A144</f>
        <v>Programi 11a</v>
      </c>
      <c r="B64" s="665" t="str">
        <f>'(G3) Fjalori'!A48</f>
        <v>05200</v>
      </c>
      <c r="C64" s="103" t="str">
        <f>'(G3) Fjalori'!B48</f>
        <v>Menaxhimi i ujrave të zeza dhe kanalizimeve</v>
      </c>
      <c r="D64" s="103" t="str">
        <f t="shared" ref="D64" si="13">D$8</f>
        <v>E detyrueshme</v>
      </c>
      <c r="E64" s="103" t="str">
        <f>'(G1) Fjalori'!A98</f>
        <v>I veti</v>
      </c>
      <c r="F64" s="115"/>
      <c r="G64" s="66" t="b">
        <f t="shared" si="0"/>
        <v>1</v>
      </c>
    </row>
    <row r="65" spans="1:7" x14ac:dyDescent="0.2">
      <c r="A65" s="113" t="str">
        <f>'(G1) Fjalori'!A145</f>
        <v>Programi 11b</v>
      </c>
      <c r="B65" s="668"/>
      <c r="C65" s="55"/>
      <c r="D65" s="55"/>
      <c r="E65" s="55"/>
      <c r="F65" s="115" t="str">
        <f t="shared" si="4"/>
        <v>OK!</v>
      </c>
      <c r="G65" s="66" t="b">
        <f t="shared" si="0"/>
        <v>1</v>
      </c>
    </row>
    <row r="66" spans="1:7" x14ac:dyDescent="0.2">
      <c r="A66" s="113" t="str">
        <f>'(G1) Fjalori'!A146</f>
        <v>Programi 11c</v>
      </c>
      <c r="B66" s="668"/>
      <c r="C66" s="55"/>
      <c r="D66" s="55"/>
      <c r="E66" s="55"/>
      <c r="F66" s="115" t="str">
        <f t="shared" si="4"/>
        <v>OK!</v>
      </c>
      <c r="G66" s="66" t="b">
        <f t="shared" si="0"/>
        <v>1</v>
      </c>
    </row>
    <row r="67" spans="1:7" s="199" customFormat="1" ht="20.25" customHeight="1" x14ac:dyDescent="0.3">
      <c r="A67" s="253" t="str">
        <f>'(B2) Struktura Organizative'!A36</f>
        <v>Nënfunksioni 12</v>
      </c>
      <c r="B67" s="371" t="str">
        <f>'(G3) Fjalori'!A49</f>
        <v>053</v>
      </c>
      <c r="C67" s="310" t="str">
        <f>'(G3) Fjalori'!B49</f>
        <v>Reduktimi i ndotjes</v>
      </c>
      <c r="D67" s="310"/>
      <c r="E67" s="310"/>
    </row>
    <row r="68" spans="1:7" x14ac:dyDescent="0.2">
      <c r="A68" s="113" t="str">
        <f>'(G1) Fjalori'!A147</f>
        <v>Programi 12a</v>
      </c>
      <c r="B68" s="665" t="str">
        <f>'(G3) Fjalori'!A50</f>
        <v>05320</v>
      </c>
      <c r="C68" s="103" t="str">
        <f>'(G3) Fjalori'!B50</f>
        <v>Programet e mbrojtjes së mjedisit</v>
      </c>
      <c r="D68" s="103" t="str">
        <f t="shared" ref="D68" si="14">D$8</f>
        <v>E detyrueshme</v>
      </c>
      <c r="E68" s="103" t="str">
        <f>'(G1) Fjalori'!A$98</f>
        <v>I veti</v>
      </c>
      <c r="F68" s="115"/>
      <c r="G68" s="66" t="b">
        <f t="shared" si="0"/>
        <v>1</v>
      </c>
    </row>
    <row r="69" spans="1:7" x14ac:dyDescent="0.2">
      <c r="A69" s="113" t="str">
        <f>'(G1) Fjalori'!A148</f>
        <v>Programi 12b</v>
      </c>
      <c r="B69" s="668"/>
      <c r="C69" s="55"/>
      <c r="D69" s="55"/>
      <c r="E69" s="55"/>
      <c r="F69" s="115" t="str">
        <f t="shared" si="4"/>
        <v>OK!</v>
      </c>
      <c r="G69" s="66" t="b">
        <f t="shared" si="0"/>
        <v>1</v>
      </c>
    </row>
    <row r="70" spans="1:7" x14ac:dyDescent="0.2">
      <c r="A70" s="113" t="str">
        <f>'(G1) Fjalori'!A149</f>
        <v>Programi 12c</v>
      </c>
      <c r="B70" s="668"/>
      <c r="C70" s="55"/>
      <c r="D70" s="55"/>
      <c r="E70" s="55"/>
      <c r="F70" s="115" t="str">
        <f t="shared" si="4"/>
        <v>OK!</v>
      </c>
      <c r="G70" s="66" t="b">
        <f t="shared" si="0"/>
        <v>1</v>
      </c>
    </row>
    <row r="71" spans="1:7" s="199" customFormat="1" ht="19.5" customHeight="1" x14ac:dyDescent="0.3">
      <c r="A71" s="253" t="str">
        <f>'(B2) Struktura Organizative'!A38</f>
        <v>Nënfunksioni 13</v>
      </c>
      <c r="B71" s="371" t="str">
        <f>'(G3) Fjalori'!A51</f>
        <v>056</v>
      </c>
      <c r="C71" s="835" t="str">
        <f>'(G3) Fjalori'!B51</f>
        <v>Mbrojtja e mjedisit</v>
      </c>
      <c r="D71" s="835"/>
      <c r="E71" s="835"/>
    </row>
    <row r="72" spans="1:7" x14ac:dyDescent="0.2">
      <c r="A72" s="113" t="str">
        <f>'(G1) Fjalori'!A150</f>
        <v>Programi 13a</v>
      </c>
      <c r="B72" s="665" t="str">
        <f>'(G3) Fjalori'!A52</f>
        <v>05630</v>
      </c>
      <c r="C72" s="103" t="str">
        <f>'(G3) Fjalori'!B52</f>
        <v>Ndërgjegjësimi mjedisor</v>
      </c>
      <c r="D72" s="103" t="str">
        <f t="shared" ref="D72:D73" si="15">D$8</f>
        <v>E detyrueshme</v>
      </c>
      <c r="E72" s="103" t="str">
        <f>'(G1) Fjalori'!A$98</f>
        <v>I veti</v>
      </c>
      <c r="F72" s="115"/>
      <c r="G72" s="66" t="b">
        <f t="shared" si="0"/>
        <v>1</v>
      </c>
    </row>
    <row r="73" spans="1:7" hidden="1" x14ac:dyDescent="0.2">
      <c r="A73" s="113" t="str">
        <f>'(G1) Fjalori'!A151</f>
        <v>Programi 13b</v>
      </c>
      <c r="B73" s="665" t="str">
        <f>'(G3) Fjalori'!A53</f>
        <v>05640</v>
      </c>
      <c r="C73" s="103" t="str">
        <f>'(G3) Fjalori'!B53</f>
        <v>Administrimi i resurseve ujore</v>
      </c>
      <c r="D73" s="103" t="str">
        <f t="shared" si="15"/>
        <v>E detyrueshme</v>
      </c>
      <c r="E73" s="103" t="str">
        <f>'(G1) Fjalori'!A$98</f>
        <v>I veti</v>
      </c>
      <c r="F73" s="115"/>
      <c r="G73" s="66" t="b">
        <f t="shared" si="0"/>
        <v>1</v>
      </c>
    </row>
    <row r="74" spans="1:7" ht="13.5" thickBot="1" x14ac:dyDescent="0.25">
      <c r="A74" s="113" t="str">
        <f>'(G1) Fjalori'!A152</f>
        <v>Programi 13c</v>
      </c>
      <c r="B74" s="668"/>
      <c r="C74" s="55"/>
      <c r="D74" s="55"/>
      <c r="E74" s="55"/>
      <c r="F74" s="115" t="str">
        <f t="shared" si="4"/>
        <v>OK!</v>
      </c>
      <c r="G74" s="66" t="b">
        <f t="shared" si="0"/>
        <v>1</v>
      </c>
    </row>
    <row r="75" spans="1:7" ht="19.5" thickBot="1" x14ac:dyDescent="0.35">
      <c r="A75" s="376" t="str">
        <f>'(F6) Shpenzimet sipas funks.bru'!A27</f>
        <v>06 Strehimi dhe Komoditetet e Komunitetit</v>
      </c>
      <c r="B75" s="374"/>
      <c r="C75" s="374"/>
      <c r="D75" s="374"/>
      <c r="E75" s="375"/>
    </row>
    <row r="76" spans="1:7" s="199" customFormat="1" ht="21" customHeight="1" x14ac:dyDescent="0.3">
      <c r="A76" s="253" t="str">
        <f>'(B2) Struktura Organizative'!A40</f>
        <v>Nënfunksioni 14</v>
      </c>
      <c r="B76" s="371" t="str">
        <f>'(G3) Fjalori'!A55</f>
        <v>061</v>
      </c>
      <c r="C76" s="835" t="str">
        <f>'(G3) Fjalori'!B55</f>
        <v>Urbanistika</v>
      </c>
      <c r="D76" s="835"/>
      <c r="E76" s="835"/>
    </row>
    <row r="77" spans="1:7" x14ac:dyDescent="0.2">
      <c r="A77" s="113" t="str">
        <f>'(G1) Fjalori'!A153</f>
        <v>Programi 14a</v>
      </c>
      <c r="B77" s="665" t="str">
        <f>'(G3) Fjalori'!A56</f>
        <v>06140</v>
      </c>
      <c r="C77" s="103" t="str">
        <f>'(G3) Fjalori'!B56</f>
        <v>Planifikimi Urban Vendor</v>
      </c>
      <c r="D77" s="103" t="str">
        <f t="shared" ref="D77:D78" si="16">D$8</f>
        <v>E detyrueshme</v>
      </c>
      <c r="E77" s="103" t="str">
        <f>'(G1) Fjalori'!A$98</f>
        <v>I veti</v>
      </c>
      <c r="F77" s="115"/>
      <c r="G77" s="66" t="b">
        <f t="shared" ref="G77:G116" si="17">OR(AND(C77="",D77="",E77=""),AND(C77&lt;&gt;"",D77&lt;&gt;"",E77&lt;&gt;""))</f>
        <v>1</v>
      </c>
    </row>
    <row r="78" spans="1:7" hidden="1" x14ac:dyDescent="0.2">
      <c r="A78" s="113" t="str">
        <f>'(G1) Fjalori'!A154</f>
        <v>Programi 14b</v>
      </c>
      <c r="B78" s="665" t="str">
        <f>'(G3) Fjalori'!A57</f>
        <v>06180</v>
      </c>
      <c r="C78" s="103" t="str">
        <f>'(G3) Fjalori'!B57</f>
        <v>Planifikimi urban dhe strehimi</v>
      </c>
      <c r="D78" s="103" t="str">
        <f t="shared" si="16"/>
        <v>E detyrueshme</v>
      </c>
      <c r="E78" s="103" t="str">
        <f>'(G1) Fjalori'!A$98</f>
        <v>I veti</v>
      </c>
      <c r="F78" s="115"/>
      <c r="G78" s="66" t="b">
        <f t="shared" si="17"/>
        <v>1</v>
      </c>
    </row>
    <row r="79" spans="1:7" x14ac:dyDescent="0.2">
      <c r="A79" s="113" t="str">
        <f>'(G1) Fjalori'!A155</f>
        <v>Programi 14c</v>
      </c>
      <c r="B79" s="668"/>
      <c r="C79" s="55"/>
      <c r="D79" s="55"/>
      <c r="E79" s="55"/>
      <c r="F79" s="115" t="str">
        <f t="shared" ref="F79:F106" si="18">IF(G79=FALSE,"INCORRECT ENTRY!","OK!")</f>
        <v>OK!</v>
      </c>
      <c r="G79" s="66" t="b">
        <f t="shared" si="17"/>
        <v>1</v>
      </c>
    </row>
    <row r="80" spans="1:7" s="199" customFormat="1" ht="21" customHeight="1" x14ac:dyDescent="0.3">
      <c r="A80" s="253" t="str">
        <f>'(B2) Struktura Organizative'!A42</f>
        <v>Nënfunksioni 15</v>
      </c>
      <c r="B80" s="371" t="str">
        <f>'(G3) Fjalori'!A58</f>
        <v>062</v>
      </c>
      <c r="C80" s="835" t="str">
        <f>'(G3) Fjalori'!B58</f>
        <v>Zhvillimi i komunitetit</v>
      </c>
      <c r="D80" s="835"/>
      <c r="E80" s="835"/>
    </row>
    <row r="81" spans="1:7" x14ac:dyDescent="0.2">
      <c r="A81" s="113" t="str">
        <f>'(G1) Fjalori'!A156</f>
        <v>Programi 15a</v>
      </c>
      <c r="B81" s="665" t="str">
        <f>'(G3) Fjalori'!A59</f>
        <v>06210</v>
      </c>
      <c r="C81" s="103" t="str">
        <f>'(G3) Fjalori'!B59</f>
        <v>Programet e zhvillimit</v>
      </c>
      <c r="D81" s="103" t="str">
        <f t="shared" ref="D81:D82" si="19">D$8</f>
        <v>E detyrueshme</v>
      </c>
      <c r="E81" s="103" t="str">
        <f>'(G1) Fjalori'!A$98</f>
        <v>I veti</v>
      </c>
      <c r="F81" s="115"/>
      <c r="G81" s="66" t="b">
        <f t="shared" si="17"/>
        <v>1</v>
      </c>
    </row>
    <row r="82" spans="1:7" x14ac:dyDescent="0.2">
      <c r="A82" s="113" t="str">
        <f>'(G1) Fjalori'!A157</f>
        <v>Programi 15b</v>
      </c>
      <c r="B82" s="665" t="str">
        <f>'(G3) Fjalori'!A60</f>
        <v>06260</v>
      </c>
      <c r="C82" s="103" t="str">
        <f>'(G3) Fjalori'!B60</f>
        <v>Sherbime publike vendore</v>
      </c>
      <c r="D82" s="103" t="str">
        <f t="shared" si="19"/>
        <v>E detyrueshme</v>
      </c>
      <c r="E82" s="103" t="str">
        <f>'(G1) Fjalori'!A$98</f>
        <v>I veti</v>
      </c>
      <c r="F82" s="115"/>
      <c r="G82" s="66" t="b">
        <f t="shared" si="17"/>
        <v>1</v>
      </c>
    </row>
    <row r="83" spans="1:7" x14ac:dyDescent="0.2">
      <c r="A83" s="113" t="str">
        <f>'(G1) Fjalori'!A158</f>
        <v>Programi 15c</v>
      </c>
      <c r="B83" s="668"/>
      <c r="C83" s="55"/>
      <c r="D83" s="55"/>
      <c r="E83" s="55"/>
      <c r="F83" s="115" t="str">
        <f t="shared" si="18"/>
        <v>OK!</v>
      </c>
      <c r="G83" s="66" t="b">
        <f t="shared" si="17"/>
        <v>1</v>
      </c>
    </row>
    <row r="84" spans="1:7" s="199" customFormat="1" ht="21" customHeight="1" x14ac:dyDescent="0.3">
      <c r="A84" s="253" t="str">
        <f>'(B2) Struktura Organizative'!A45</f>
        <v>Nënfunksioni 16</v>
      </c>
      <c r="B84" s="371" t="str">
        <f>'(G3) Fjalori'!A61</f>
        <v>063</v>
      </c>
      <c r="C84" s="835" t="str">
        <f>'(G3) Fjalori'!B61</f>
        <v>Furnizimi me ujë</v>
      </c>
      <c r="D84" s="835"/>
      <c r="E84" s="835"/>
    </row>
    <row r="85" spans="1:7" x14ac:dyDescent="0.2">
      <c r="A85" s="113" t="str">
        <f>'(G1) Fjalori'!A159</f>
        <v>Programi 16a</v>
      </c>
      <c r="B85" s="665" t="str">
        <f>'(G3) Fjalori'!A62</f>
        <v>06330</v>
      </c>
      <c r="C85" s="103" t="str">
        <f>'(G3) Fjalori'!B62</f>
        <v xml:space="preserve">Furnizimi me ujë </v>
      </c>
      <c r="D85" s="103" t="str">
        <f t="shared" ref="D85" si="20">D$8</f>
        <v>E detyrueshme</v>
      </c>
      <c r="E85" s="103" t="str">
        <f>'(G1) Fjalori'!A$98</f>
        <v>I veti</v>
      </c>
      <c r="F85" s="115"/>
      <c r="G85" s="66" t="b">
        <f t="shared" si="17"/>
        <v>1</v>
      </c>
    </row>
    <row r="86" spans="1:7" x14ac:dyDescent="0.2">
      <c r="A86" s="113" t="str">
        <f>'(G1) Fjalori'!A160</f>
        <v>Programi 16b</v>
      </c>
      <c r="B86" s="668"/>
      <c r="C86" s="55"/>
      <c r="D86" s="55"/>
      <c r="E86" s="55"/>
      <c r="F86" s="115" t="str">
        <f t="shared" si="18"/>
        <v>OK!</v>
      </c>
      <c r="G86" s="66" t="b">
        <f t="shared" si="17"/>
        <v>1</v>
      </c>
    </row>
    <row r="87" spans="1:7" x14ac:dyDescent="0.2">
      <c r="A87" s="113" t="str">
        <f>'(G1) Fjalori'!A161</f>
        <v>Programi 16c</v>
      </c>
      <c r="B87" s="668"/>
      <c r="C87" s="55"/>
      <c r="D87" s="55"/>
      <c r="E87" s="55"/>
      <c r="F87" s="115" t="str">
        <f t="shared" si="18"/>
        <v>OK!</v>
      </c>
      <c r="G87" s="66" t="b">
        <f t="shared" si="17"/>
        <v>1</v>
      </c>
    </row>
    <row r="88" spans="1:7" s="199" customFormat="1" ht="21" customHeight="1" x14ac:dyDescent="0.3">
      <c r="A88" s="253" t="str">
        <f>'(B2) Struktura Organizative'!A47</f>
        <v>Nënfunksioni 17</v>
      </c>
      <c r="B88" s="371" t="str">
        <f>'(G3) Fjalori'!A63</f>
        <v>064</v>
      </c>
      <c r="C88" s="835" t="str">
        <f>'(G3) Fjalori'!B63</f>
        <v>Ndriçimi i rrugëve</v>
      </c>
      <c r="D88" s="835"/>
      <c r="E88" s="835"/>
    </row>
    <row r="89" spans="1:7" x14ac:dyDescent="0.2">
      <c r="A89" s="113" t="str">
        <f>'(G1) Fjalori'!A162</f>
        <v>Programi 17a</v>
      </c>
      <c r="B89" s="665" t="str">
        <f>'(G3) Fjalori'!A64</f>
        <v>06440</v>
      </c>
      <c r="C89" s="103" t="str">
        <f>'(G3) Fjalori'!B64</f>
        <v>Ndriçim rrugësh</v>
      </c>
      <c r="D89" s="103" t="str">
        <f t="shared" ref="D89" si="21">D$8</f>
        <v>E detyrueshme</v>
      </c>
      <c r="E89" s="103" t="str">
        <f>'(G1) Fjalori'!A$98</f>
        <v>I veti</v>
      </c>
      <c r="F89" s="115"/>
      <c r="G89" s="66" t="b">
        <f t="shared" si="17"/>
        <v>1</v>
      </c>
    </row>
    <row r="90" spans="1:7" x14ac:dyDescent="0.2">
      <c r="A90" s="113" t="str">
        <f>'(G1) Fjalori'!A163</f>
        <v>Programi 17b</v>
      </c>
      <c r="B90" s="668"/>
      <c r="C90" s="55"/>
      <c r="D90" s="55"/>
      <c r="E90" s="55"/>
      <c r="F90" s="115" t="str">
        <f t="shared" si="18"/>
        <v>OK!</v>
      </c>
      <c r="G90" s="66" t="b">
        <f t="shared" si="17"/>
        <v>1</v>
      </c>
    </row>
    <row r="91" spans="1:7" ht="13.5" thickBot="1" x14ac:dyDescent="0.25">
      <c r="A91" s="113" t="str">
        <f>'(G1) Fjalori'!A164</f>
        <v>Programi 17c</v>
      </c>
      <c r="B91" s="668"/>
      <c r="C91" s="55"/>
      <c r="D91" s="55"/>
      <c r="E91" s="55"/>
      <c r="F91" s="115" t="str">
        <f t="shared" si="18"/>
        <v>OK!</v>
      </c>
      <c r="G91" s="66" t="b">
        <f t="shared" si="17"/>
        <v>1</v>
      </c>
    </row>
    <row r="92" spans="1:7" ht="19.5" thickBot="1" x14ac:dyDescent="0.35">
      <c r="A92" s="376" t="str">
        <f>'(F6) Shpenzimet sipas funks.bru'!A29</f>
        <v>07 Shëndetësia</v>
      </c>
      <c r="B92" s="374"/>
      <c r="C92" s="374"/>
      <c r="D92" s="374"/>
      <c r="E92" s="375"/>
    </row>
    <row r="93" spans="1:7" s="199" customFormat="1" ht="21" customHeight="1" x14ac:dyDescent="0.3">
      <c r="A93" s="253" t="str">
        <f>'(B2) Struktura Organizative'!A49</f>
        <v>Nënfunksioni 18</v>
      </c>
      <c r="B93" s="371" t="str">
        <f>'(G3) Fjalori'!A66</f>
        <v>072</v>
      </c>
      <c r="C93" s="835" t="str">
        <f>'(G3) Fjalori'!B66</f>
        <v>Shërbimet e kujdesit parësor</v>
      </c>
      <c r="D93" s="835"/>
      <c r="E93" s="835"/>
    </row>
    <row r="94" spans="1:7" x14ac:dyDescent="0.2">
      <c r="A94" s="113" t="str">
        <f>'(G1) Fjalori'!A165</f>
        <v>Programi 18a</v>
      </c>
      <c r="B94" s="665" t="str">
        <f>'(G3) Fjalori'!A67</f>
        <v>07220</v>
      </c>
      <c r="C94" s="103" t="str">
        <f>'(G3) Fjalori'!B67</f>
        <v>Shërbimet e kujdesit parësor</v>
      </c>
      <c r="D94" s="103" t="str">
        <f t="shared" ref="D94" si="22">D$8</f>
        <v>E detyrueshme</v>
      </c>
      <c r="E94" s="103" t="str">
        <f>'(G1) Fjalori'!A98</f>
        <v>I veti</v>
      </c>
      <c r="F94" s="115"/>
      <c r="G94" s="66" t="b">
        <f t="shared" si="17"/>
        <v>1</v>
      </c>
    </row>
    <row r="95" spans="1:7" x14ac:dyDescent="0.2">
      <c r="A95" s="113" t="str">
        <f>'(G1) Fjalori'!A166</f>
        <v>Programi 18b</v>
      </c>
      <c r="B95" s="668"/>
      <c r="C95" s="55"/>
      <c r="D95" s="55"/>
      <c r="E95" s="55"/>
      <c r="F95" s="115" t="str">
        <f t="shared" si="18"/>
        <v>OK!</v>
      </c>
      <c r="G95" s="66" t="b">
        <f t="shared" si="17"/>
        <v>1</v>
      </c>
    </row>
    <row r="96" spans="1:7" ht="13.5" thickBot="1" x14ac:dyDescent="0.25">
      <c r="A96" s="113" t="str">
        <f>'(G1) Fjalori'!A167</f>
        <v>Programi 18c</v>
      </c>
      <c r="B96" s="668"/>
      <c r="C96" s="55"/>
      <c r="D96" s="55"/>
      <c r="E96" s="55"/>
      <c r="F96" s="115" t="str">
        <f t="shared" si="18"/>
        <v>OK!</v>
      </c>
      <c r="G96" s="66" t="b">
        <f t="shared" si="17"/>
        <v>1</v>
      </c>
    </row>
    <row r="97" spans="1:7" ht="19.5" thickBot="1" x14ac:dyDescent="0.35">
      <c r="A97" s="376" t="str">
        <f>'(F6) Shpenzimet sipas funks.bru'!A32</f>
        <v>08 Argëtimi, Kultura dhe Feja</v>
      </c>
      <c r="B97" s="374"/>
      <c r="C97" s="374"/>
      <c r="D97" s="374"/>
      <c r="E97" s="375"/>
    </row>
    <row r="98" spans="1:7" s="199" customFormat="1" ht="21" customHeight="1" x14ac:dyDescent="0.3">
      <c r="A98" s="253" t="str">
        <f>'(B2) Struktura Organizative'!A51</f>
        <v>Nënfunksioni 19</v>
      </c>
      <c r="B98" s="371" t="str">
        <f>'(G3) Fjalori'!A69</f>
        <v>081</v>
      </c>
      <c r="C98" s="835" t="str">
        <f>'(G3) Fjalori'!B69</f>
        <v>Shërbimet rekreative dhe sportive</v>
      </c>
      <c r="D98" s="835"/>
      <c r="E98" s="835"/>
    </row>
    <row r="99" spans="1:7" hidden="1" x14ac:dyDescent="0.2">
      <c r="A99" s="113" t="str">
        <f>'(G1) Fjalori'!A168</f>
        <v>Programi 19a</v>
      </c>
      <c r="B99" s="665" t="str">
        <f>'(G3) Fjalori'!A70</f>
        <v>08120</v>
      </c>
      <c r="C99" s="103" t="str">
        <f>'(G3) Fjalori'!B70</f>
        <v>Parqet</v>
      </c>
      <c r="D99" s="103" t="str">
        <f t="shared" ref="D99:D100" si="23">D$8</f>
        <v>E detyrueshme</v>
      </c>
      <c r="E99" s="103" t="str">
        <f>'(G1) Fjalori'!A$98</f>
        <v>I veti</v>
      </c>
      <c r="F99" s="115"/>
      <c r="G99" s="66" t="b">
        <f t="shared" si="17"/>
        <v>1</v>
      </c>
    </row>
    <row r="100" spans="1:7" x14ac:dyDescent="0.2">
      <c r="A100" s="113" t="str">
        <f>'(G1) Fjalori'!A169</f>
        <v>Programi 19b</v>
      </c>
      <c r="B100" s="665" t="str">
        <f>'(G3) Fjalori'!A71</f>
        <v>08130</v>
      </c>
      <c r="C100" s="103" t="str">
        <f>'(G3) Fjalori'!B71</f>
        <v>Sport dhe argëtim</v>
      </c>
      <c r="D100" s="103" t="str">
        <f t="shared" si="23"/>
        <v>E detyrueshme</v>
      </c>
      <c r="E100" s="103" t="str">
        <f>'(G1) Fjalori'!A$98</f>
        <v>I veti</v>
      </c>
      <c r="F100" s="115"/>
      <c r="G100" s="66" t="b">
        <f t="shared" si="17"/>
        <v>1</v>
      </c>
    </row>
    <row r="101" spans="1:7" x14ac:dyDescent="0.2">
      <c r="A101" s="113" t="str">
        <f>'(G1) Fjalori'!A170</f>
        <v>Programi 19c</v>
      </c>
      <c r="B101" s="668"/>
      <c r="C101" s="55"/>
      <c r="D101" s="55"/>
      <c r="E101" s="55"/>
      <c r="F101" s="115" t="str">
        <f t="shared" si="18"/>
        <v>OK!</v>
      </c>
      <c r="G101" s="66" t="b">
        <f t="shared" si="17"/>
        <v>1</v>
      </c>
    </row>
    <row r="102" spans="1:7" s="199" customFormat="1" ht="21" customHeight="1" x14ac:dyDescent="0.3">
      <c r="A102" s="253" t="str">
        <f>'(B2) Struktura Organizative'!A53</f>
        <v>Nënfunksioni 20</v>
      </c>
      <c r="B102" s="371" t="str">
        <f>'(G3) Fjalori'!A72</f>
        <v>082</v>
      </c>
      <c r="C102" s="835" t="str">
        <f>'(G3) Fjalori'!B72</f>
        <v>Shërbimet kulturore</v>
      </c>
      <c r="D102" s="835"/>
      <c r="E102" s="835"/>
    </row>
    <row r="103" spans="1:7" x14ac:dyDescent="0.2">
      <c r="A103" s="113" t="str">
        <f>'(G1) Fjalori'!A171</f>
        <v>Programi 20a</v>
      </c>
      <c r="B103" s="665" t="str">
        <f>'(G3) Fjalori'!A73</f>
        <v>08220</v>
      </c>
      <c r="C103" s="103" t="str">
        <f>'(G3) Fjalori'!B73</f>
        <v>Trashëgimia kulturore, eventet artistike dhe kulturore</v>
      </c>
      <c r="D103" s="103" t="str">
        <f t="shared" ref="D103:D105" si="24">D$8</f>
        <v>E detyrueshme</v>
      </c>
      <c r="E103" s="103" t="str">
        <f>'(G1) Fjalori'!A$98</f>
        <v>I veti</v>
      </c>
      <c r="F103" s="115"/>
      <c r="G103" s="66" t="b">
        <f t="shared" si="17"/>
        <v>1</v>
      </c>
    </row>
    <row r="104" spans="1:7" hidden="1" x14ac:dyDescent="0.2">
      <c r="A104" s="113" t="str">
        <f>'(G1) Fjalori'!A172</f>
        <v>Programi 20b</v>
      </c>
      <c r="B104" s="665" t="str">
        <f>'(G3) Fjalori'!A74</f>
        <v>08230</v>
      </c>
      <c r="C104" s="103" t="str">
        <f>'(G3) Fjalori'!B74</f>
        <v>Arti dhe kultura</v>
      </c>
      <c r="D104" s="103" t="str">
        <f t="shared" si="24"/>
        <v>E detyrueshme</v>
      </c>
      <c r="E104" s="103" t="str">
        <f>'(G1) Fjalori'!A$98</f>
        <v>I veti</v>
      </c>
      <c r="F104" s="115"/>
      <c r="G104" s="66" t="b">
        <f t="shared" si="17"/>
        <v>1</v>
      </c>
    </row>
    <row r="105" spans="1:7" hidden="1" x14ac:dyDescent="0.2">
      <c r="A105" s="113" t="str">
        <f>'(G1) Fjalori'!A173</f>
        <v>Programi 20c</v>
      </c>
      <c r="B105" s="665" t="str">
        <f>'(G3) Fjalori'!A75</f>
        <v>08280</v>
      </c>
      <c r="C105" s="103" t="str">
        <f>'(G3) Fjalori'!B75</f>
        <v xml:space="preserve">Muzetë, teatrot dhe eventet kulturore </v>
      </c>
      <c r="D105" s="103" t="str">
        <f t="shared" si="24"/>
        <v>E detyrueshme</v>
      </c>
      <c r="E105" s="103" t="str">
        <f>'(G1) Fjalori'!A$98</f>
        <v>I veti</v>
      </c>
      <c r="F105" s="115"/>
      <c r="G105" s="66" t="b">
        <f t="shared" si="17"/>
        <v>1</v>
      </c>
    </row>
    <row r="106" spans="1:7" ht="13.5" thickBot="1" x14ac:dyDescent="0.25">
      <c r="A106" s="113" t="str">
        <f>'(G1) Fjalori'!A174</f>
        <v>Programi 20d</v>
      </c>
      <c r="B106" s="668"/>
      <c r="C106" s="55"/>
      <c r="D106" s="55"/>
      <c r="E106" s="55"/>
      <c r="F106" s="115" t="str">
        <f t="shared" si="18"/>
        <v>OK!</v>
      </c>
      <c r="G106" s="66" t="b">
        <f t="shared" si="17"/>
        <v>1</v>
      </c>
    </row>
    <row r="107" spans="1:7" ht="19.5" thickBot="1" x14ac:dyDescent="0.35">
      <c r="A107" s="376" t="str">
        <f>'(F6) Shpenzimet sipas funks.bru'!A35</f>
        <v>09 Arsimi</v>
      </c>
      <c r="B107" s="374"/>
      <c r="C107" s="374"/>
      <c r="D107" s="374"/>
      <c r="E107" s="375"/>
    </row>
    <row r="108" spans="1:7" s="199" customFormat="1" ht="21" customHeight="1" x14ac:dyDescent="0.3">
      <c r="A108" s="253" t="str">
        <f>'(B2) Struktura Organizative'!A55</f>
        <v>Nënfunksioni 21</v>
      </c>
      <c r="B108" s="371" t="str">
        <f>'(G3) Fjalori'!A77</f>
        <v>091</v>
      </c>
      <c r="C108" s="835" t="str">
        <f>'(G3) Fjalori'!B77</f>
        <v>Arsimi bazë dhe parashkollor</v>
      </c>
      <c r="D108" s="835"/>
      <c r="E108" s="835"/>
    </row>
    <row r="109" spans="1:7" x14ac:dyDescent="0.2">
      <c r="A109" s="113" t="str">
        <f>'(G1) Fjalori'!A175</f>
        <v>Programi 21a</v>
      </c>
      <c r="B109" s="665" t="str">
        <f>'(G3) Fjalori'!A78</f>
        <v>09120</v>
      </c>
      <c r="C109" s="103" t="str">
        <f>'(G3) Fjalori'!B78</f>
        <v>Arsimi bazë përfshirë arsimin parashkollor.</v>
      </c>
      <c r="D109" s="103" t="str">
        <f t="shared" ref="D109:D111" si="25">D$8</f>
        <v>E detyrueshme</v>
      </c>
      <c r="E109" s="103" t="str">
        <f>'(G1) Fjalori'!A$100</f>
        <v>Transferuar</v>
      </c>
      <c r="F109" s="115"/>
      <c r="G109" s="66" t="b">
        <f t="shared" si="17"/>
        <v>1</v>
      </c>
    </row>
    <row r="110" spans="1:7" hidden="1" x14ac:dyDescent="0.2">
      <c r="A110" s="113" t="str">
        <f>'(G1) Fjalori'!A176</f>
        <v>Programi 21b</v>
      </c>
      <c r="B110" s="665" t="str">
        <f>'(G3) Fjalori'!A79</f>
        <v>09122</v>
      </c>
      <c r="C110" s="103" t="str">
        <f>'(G3) Fjalori'!B79</f>
        <v>Mësuesit e kopshteve dhe pagat e stafit mbështetës</v>
      </c>
      <c r="D110" s="103" t="str">
        <f t="shared" si="25"/>
        <v>E detyrueshme</v>
      </c>
      <c r="E110" s="103" t="str">
        <f>'(G1) Fjalori'!A$100</f>
        <v>Transferuar</v>
      </c>
      <c r="F110" s="115"/>
      <c r="G110" s="66" t="b">
        <f t="shared" si="17"/>
        <v>1</v>
      </c>
    </row>
    <row r="111" spans="1:7" hidden="1" x14ac:dyDescent="0.2">
      <c r="A111" s="113" t="str">
        <f>'(G1) Fjalori'!A177</f>
        <v>Programi 21c</v>
      </c>
      <c r="B111" s="665" t="str">
        <f>'(G3) Fjalori'!A80</f>
        <v>09123</v>
      </c>
      <c r="C111" s="103" t="str">
        <f>'(G3) Fjalori'!B80</f>
        <v>Ushqimi i kopshteve</v>
      </c>
      <c r="D111" s="103" t="str">
        <f t="shared" si="25"/>
        <v>E detyrueshme</v>
      </c>
      <c r="E111" s="103" t="str">
        <f>'(G1) Fjalori'!A$98</f>
        <v>I veti</v>
      </c>
      <c r="F111" s="115"/>
      <c r="G111" s="66" t="b">
        <f t="shared" si="17"/>
        <v>1</v>
      </c>
    </row>
    <row r="112" spans="1:7" x14ac:dyDescent="0.2">
      <c r="A112" s="113" t="str">
        <f>'(G1) Fjalori'!A178</f>
        <v>Programi 21d</v>
      </c>
      <c r="B112" s="668"/>
      <c r="C112" s="55"/>
      <c r="D112" s="55"/>
      <c r="E112" s="55"/>
      <c r="F112" s="115" t="str">
        <f t="shared" ref="F112" si="26">IF(G112=FALSE,"INCORRECT ENTRY!","OK!")</f>
        <v>OK!</v>
      </c>
      <c r="G112" s="66" t="b">
        <f t="shared" ref="G112" si="27">OR(AND(C112="",D112="",E112=""),AND(C112&lt;&gt;"",D112&lt;&gt;"",E112&lt;&gt;""))</f>
        <v>1</v>
      </c>
    </row>
    <row r="113" spans="1:7" s="199" customFormat="1" ht="21" customHeight="1" x14ac:dyDescent="0.3">
      <c r="A113" s="253" t="str">
        <f>'(B2) Struktura Organizative'!A57</f>
        <v>Nënfunksioni 22</v>
      </c>
      <c r="B113" s="371" t="str">
        <f>'(G3) Fjalori'!A81</f>
        <v>092</v>
      </c>
      <c r="C113" s="835" t="str">
        <f>'(G3) Fjalori'!B81</f>
        <v>Arsimi parauniversitar</v>
      </c>
      <c r="D113" s="835"/>
      <c r="E113" s="835"/>
    </row>
    <row r="114" spans="1:7" x14ac:dyDescent="0.2">
      <c r="A114" s="113" t="str">
        <f>'(G1) Fjalori'!A179</f>
        <v>Programi 22a</v>
      </c>
      <c r="B114" s="665" t="str">
        <f>'(G3) Fjalori'!A82</f>
        <v>09230</v>
      </c>
      <c r="C114" s="103" t="str">
        <f>'(G3) Fjalori'!B82</f>
        <v>Arsimi i mesëm i përgjithshëm</v>
      </c>
      <c r="D114" s="103" t="str">
        <f t="shared" ref="D114:D116" si="28">D$8</f>
        <v>E detyrueshme</v>
      </c>
      <c r="E114" s="103" t="str">
        <f>'(G1) Fjalori'!A$100</f>
        <v>Transferuar</v>
      </c>
      <c r="F114" s="115"/>
      <c r="G114" s="66" t="b">
        <f t="shared" si="17"/>
        <v>1</v>
      </c>
    </row>
    <row r="115" spans="1:7" hidden="1" x14ac:dyDescent="0.2">
      <c r="A115" s="113" t="str">
        <f>'(G1) Fjalori'!A180</f>
        <v>Programi 22b</v>
      </c>
      <c r="B115" s="665" t="str">
        <f>'(G3) Fjalori'!A83</f>
        <v>09232</v>
      </c>
      <c r="C115" s="103" t="str">
        <f>'(G3) Fjalori'!B83</f>
        <v>Pagat e stafit mbështetës</v>
      </c>
      <c r="D115" s="103" t="str">
        <f t="shared" si="28"/>
        <v>E detyrueshme</v>
      </c>
      <c r="E115" s="103" t="str">
        <f>'(G1) Fjalori'!A$100</f>
        <v>Transferuar</v>
      </c>
      <c r="F115" s="115"/>
      <c r="G115" s="66" t="b">
        <f t="shared" si="17"/>
        <v>1</v>
      </c>
    </row>
    <row r="116" spans="1:7" x14ac:dyDescent="0.2">
      <c r="A116" s="113" t="str">
        <f>'(G1) Fjalori'!A181</f>
        <v>Programi 22c</v>
      </c>
      <c r="B116" s="665" t="str">
        <f>'(G3) Fjalori'!A84</f>
        <v>09240</v>
      </c>
      <c r="C116" s="103" t="str">
        <f>'(G3) Fjalori'!B84</f>
        <v>Arsimi profesional</v>
      </c>
      <c r="D116" s="103" t="str">
        <f t="shared" si="28"/>
        <v>E detyrueshme</v>
      </c>
      <c r="E116" s="103" t="str">
        <f>'(G1) Fjalori'!A$99</f>
        <v>I deleguar</v>
      </c>
      <c r="F116" s="115"/>
      <c r="G116" s="66" t="b">
        <f t="shared" si="17"/>
        <v>1</v>
      </c>
    </row>
    <row r="117" spans="1:7" ht="13.5" thickBot="1" x14ac:dyDescent="0.25">
      <c r="A117" s="113" t="str">
        <f>'(G1) Fjalori'!A182</f>
        <v>Programi 22d</v>
      </c>
      <c r="B117" s="668"/>
      <c r="C117" s="55"/>
      <c r="D117" s="55"/>
      <c r="E117" s="55"/>
      <c r="F117" s="115" t="str">
        <f t="shared" ref="F117" si="29">IF(G117=FALSE,"INCORRECT ENTRY!","OK!")</f>
        <v>OK!</v>
      </c>
      <c r="G117" s="66" t="b">
        <f t="shared" ref="G117" si="30">OR(AND(C117="",D117="",E117=""),AND(C117&lt;&gt;"",D117&lt;&gt;"",E117&lt;&gt;""))</f>
        <v>1</v>
      </c>
    </row>
    <row r="118" spans="1:7" s="199" customFormat="1" ht="21" hidden="1" customHeight="1" x14ac:dyDescent="0.3">
      <c r="A118" s="253" t="e">
        <f>'(B2) Struktura Organizative'!#REF!</f>
        <v>#REF!</v>
      </c>
      <c r="B118" s="371" t="str">
        <f>'(G3) Fjalori'!A85</f>
        <v>096</v>
      </c>
      <c r="C118" s="835" t="str">
        <f>'(G3) Fjalori'!B85</f>
        <v>Shërbimet plotësuese në arsim</v>
      </c>
      <c r="D118" s="835"/>
      <c r="E118" s="835"/>
    </row>
    <row r="119" spans="1:7" hidden="1" x14ac:dyDescent="0.2">
      <c r="A119" s="113" t="str">
        <f>'(G1) Fjalori'!A183</f>
        <v>Programi 23a</v>
      </c>
      <c r="B119" s="665" t="str">
        <f>'(G3) Fjalori'!A86</f>
        <v>09660</v>
      </c>
      <c r="C119" s="103" t="str">
        <f>'(G3) Fjalori'!B86</f>
        <v xml:space="preserve">Programe arsimore për trajnimin e mësuesve dhe edukatorëve </v>
      </c>
      <c r="D119" s="103" t="str">
        <f t="shared" ref="D119" si="31">D$8</f>
        <v>E detyrueshme</v>
      </c>
      <c r="E119" s="103" t="str">
        <f>'(G1) Fjalori'!A$98</f>
        <v>I veti</v>
      </c>
      <c r="F119" s="115"/>
      <c r="G119" s="66" t="b">
        <f t="shared" ref="G119:G121" si="32">OR(AND(C119="",D119="",E119=""),AND(C119&lt;&gt;"",D119&lt;&gt;"",E119&lt;&gt;""))</f>
        <v>1</v>
      </c>
    </row>
    <row r="120" spans="1:7" hidden="1" x14ac:dyDescent="0.2">
      <c r="A120" s="113" t="str">
        <f>'(G1) Fjalori'!A184</f>
        <v>Programi 23b</v>
      </c>
      <c r="B120" s="668"/>
      <c r="C120" s="55"/>
      <c r="D120" s="55"/>
      <c r="E120" s="55"/>
      <c r="F120" s="115" t="str">
        <f t="shared" ref="F120:F121" si="33">IF(G120=FALSE,"INCORRECT ENTRY!","OK!")</f>
        <v>OK!</v>
      </c>
      <c r="G120" s="66" t="b">
        <f t="shared" si="32"/>
        <v>1</v>
      </c>
    </row>
    <row r="121" spans="1:7" ht="13.5" hidden="1" thickBot="1" x14ac:dyDescent="0.25">
      <c r="A121" s="113" t="str">
        <f>'(G1) Fjalori'!A185</f>
        <v>Programi 23c</v>
      </c>
      <c r="B121" s="668"/>
      <c r="C121" s="55"/>
      <c r="D121" s="55"/>
      <c r="E121" s="55"/>
      <c r="F121" s="115" t="str">
        <f t="shared" si="33"/>
        <v>OK!</v>
      </c>
      <c r="G121" s="66" t="b">
        <f t="shared" si="32"/>
        <v>1</v>
      </c>
    </row>
    <row r="122" spans="1:7" ht="19.5" thickBot="1" x14ac:dyDescent="0.35">
      <c r="A122" s="376" t="str">
        <f>'(F6) Shpenzimet sipas funks.bru'!A41</f>
        <v>10 Mbrojtja Sociale</v>
      </c>
      <c r="B122" s="374"/>
      <c r="C122" s="374"/>
      <c r="D122" s="374"/>
      <c r="E122" s="375"/>
    </row>
    <row r="123" spans="1:7" s="199" customFormat="1" ht="21" customHeight="1" x14ac:dyDescent="0.3">
      <c r="A123" s="253" t="str">
        <f>'(B2) Struktura Organizative'!A60</f>
        <v>Nënfunksioni 23</v>
      </c>
      <c r="B123" s="371" t="str">
        <f>'(G3) Fjalori'!A88</f>
        <v>101</v>
      </c>
      <c r="C123" s="835" t="str">
        <f>'(G3) Fjalori'!B88</f>
        <v>Sëmundje dhe paaftësi</v>
      </c>
      <c r="D123" s="835"/>
      <c r="E123" s="835"/>
    </row>
    <row r="124" spans="1:7" x14ac:dyDescent="0.2">
      <c r="A124" s="113" t="str">
        <f>'(G1) Fjalori'!A186</f>
        <v>Programi 24a</v>
      </c>
      <c r="B124" s="665" t="str">
        <f>'(G3) Fjalori'!A89</f>
        <v>10140</v>
      </c>
      <c r="C124" s="103" t="str">
        <f>'(G3) Fjalori'!B89</f>
        <v>Kujdesi social për personat e sëmurë dhe me aftësi të kufizuara</v>
      </c>
      <c r="D124" s="103" t="str">
        <f t="shared" ref="D124" si="34">D$8</f>
        <v>E detyrueshme</v>
      </c>
      <c r="E124" s="103" t="str">
        <f>'(G1) Fjalori'!A$98</f>
        <v>I veti</v>
      </c>
      <c r="F124" s="115"/>
      <c r="G124" s="66" t="b">
        <f t="shared" ref="G124:G126" si="35">OR(AND(C124="",D124="",E124=""),AND(C124&lt;&gt;"",D124&lt;&gt;"",E124&lt;&gt;""))</f>
        <v>1</v>
      </c>
    </row>
    <row r="125" spans="1:7" x14ac:dyDescent="0.2">
      <c r="A125" s="113" t="str">
        <f>'(G1) Fjalori'!A187</f>
        <v>Programi 24b</v>
      </c>
      <c r="B125" s="668"/>
      <c r="C125" s="55"/>
      <c r="D125" s="55"/>
      <c r="E125" s="55"/>
      <c r="F125" s="115" t="str">
        <f t="shared" ref="F125:F126" si="36">IF(G125=FALSE,"INCORRECT ENTRY!","OK!")</f>
        <v>OK!</v>
      </c>
      <c r="G125" s="66" t="b">
        <f t="shared" si="35"/>
        <v>1</v>
      </c>
    </row>
    <row r="126" spans="1:7" x14ac:dyDescent="0.2">
      <c r="A126" s="113" t="str">
        <f>'(G1) Fjalori'!A188</f>
        <v>Programi 24c</v>
      </c>
      <c r="B126" s="668"/>
      <c r="C126" s="55"/>
      <c r="D126" s="55"/>
      <c r="E126" s="55"/>
      <c r="F126" s="115" t="str">
        <f t="shared" si="36"/>
        <v>OK!</v>
      </c>
      <c r="G126" s="66" t="b">
        <f t="shared" si="35"/>
        <v>1</v>
      </c>
    </row>
    <row r="127" spans="1:7" s="199" customFormat="1" ht="21" customHeight="1" x14ac:dyDescent="0.3">
      <c r="A127" s="253" t="str">
        <f>'(B2) Struktura Organizative'!A62</f>
        <v>Nënfunksioni 24</v>
      </c>
      <c r="B127" s="371" t="str">
        <f>'(G3) Fjalori'!A90</f>
        <v>102</v>
      </c>
      <c r="C127" s="835" t="str">
        <f>'(G3) Fjalori'!B90</f>
        <v>Të moshuarit</v>
      </c>
      <c r="D127" s="835"/>
      <c r="E127" s="835"/>
    </row>
    <row r="128" spans="1:7" x14ac:dyDescent="0.2">
      <c r="A128" s="113" t="str">
        <f>'(G1) Fjalori'!A189</f>
        <v>Programi 25a</v>
      </c>
      <c r="B128" s="665" t="str">
        <f>'(G3) Fjalori'!A91</f>
        <v>10220</v>
      </c>
      <c r="C128" s="103" t="str">
        <f>'(G3) Fjalori'!B91</f>
        <v>Sigurimi shoqëror</v>
      </c>
      <c r="D128" s="103" t="str">
        <f t="shared" ref="D128" si="37">D$8</f>
        <v>E detyrueshme</v>
      </c>
      <c r="E128" s="103" t="str">
        <f>'(G1) Fjalori'!A$98</f>
        <v>I veti</v>
      </c>
      <c r="F128" s="115"/>
      <c r="G128" s="66" t="b">
        <f t="shared" ref="G128:G130" si="38">OR(AND(C128="",D128="",E128=""),AND(C128&lt;&gt;"",D128&lt;&gt;"",E128&lt;&gt;""))</f>
        <v>1</v>
      </c>
    </row>
    <row r="129" spans="1:7" x14ac:dyDescent="0.2">
      <c r="A129" s="113" t="str">
        <f>'(G1) Fjalori'!A190</f>
        <v>Programi 25b</v>
      </c>
      <c r="B129" s="668"/>
      <c r="C129" s="55"/>
      <c r="D129" s="55"/>
      <c r="E129" s="55"/>
      <c r="F129" s="115" t="str">
        <f t="shared" ref="F129:F130" si="39">IF(G129=FALSE,"INCORRECT ENTRY!","OK!")</f>
        <v>OK!</v>
      </c>
      <c r="G129" s="66" t="b">
        <f t="shared" si="38"/>
        <v>1</v>
      </c>
    </row>
    <row r="130" spans="1:7" x14ac:dyDescent="0.2">
      <c r="A130" s="113" t="str">
        <f>'(G1) Fjalori'!A191</f>
        <v>Programi 25c</v>
      </c>
      <c r="B130" s="668"/>
      <c r="C130" s="55"/>
      <c r="D130" s="55"/>
      <c r="E130" s="55"/>
      <c r="F130" s="115" t="str">
        <f t="shared" si="39"/>
        <v>OK!</v>
      </c>
      <c r="G130" s="66" t="b">
        <f t="shared" si="38"/>
        <v>1</v>
      </c>
    </row>
    <row r="131" spans="1:7" s="199" customFormat="1" ht="21" customHeight="1" x14ac:dyDescent="0.3">
      <c r="A131" s="253" t="str">
        <f>'(B2) Struktura Organizative'!A64</f>
        <v>Nënfunksioni 25</v>
      </c>
      <c r="B131" s="371" t="str">
        <f>'(G3) Fjalori'!A92</f>
        <v>104</v>
      </c>
      <c r="C131" s="835" t="str">
        <f>'(G3) Fjalori'!B92</f>
        <v>Familja dhe fëmijët</v>
      </c>
      <c r="D131" s="835"/>
      <c r="E131" s="835"/>
    </row>
    <row r="132" spans="1:7" x14ac:dyDescent="0.2">
      <c r="A132" s="113" t="str">
        <f>'(G1) Fjalori'!A192</f>
        <v>Programi 26a</v>
      </c>
      <c r="B132" s="665" t="str">
        <f>'(G3) Fjalori'!A93</f>
        <v>10430</v>
      </c>
      <c r="C132" s="103" t="str">
        <f>'(G3) Fjalori'!B93</f>
        <v>Kujdesi social për familjet dhe fëmijët</v>
      </c>
      <c r="D132" s="103" t="str">
        <f t="shared" ref="D132:D133" si="40">D$8</f>
        <v>E detyrueshme</v>
      </c>
      <c r="E132" s="103" t="str">
        <f>'(G1) Fjalori'!A$99</f>
        <v>I deleguar</v>
      </c>
      <c r="F132" s="115"/>
      <c r="G132" s="66" t="b">
        <f t="shared" ref="G132:G134" si="41">OR(AND(C132="",D132="",E132=""),AND(C132&lt;&gt;"",D132&lt;&gt;"",E132&lt;&gt;""))</f>
        <v>1</v>
      </c>
    </row>
    <row r="133" spans="1:7" hidden="1" x14ac:dyDescent="0.2">
      <c r="A133" s="113" t="str">
        <f>'(G1) Fjalori'!A193</f>
        <v>Programi 26b</v>
      </c>
      <c r="B133" s="665" t="str">
        <f>'(G3) Fjalori'!A94</f>
        <v>10460</v>
      </c>
      <c r="C133" s="103" t="str">
        <f>'(G3) Fjalori'!B94</f>
        <v>Përfshirja sociale</v>
      </c>
      <c r="D133" s="103" t="str">
        <f t="shared" si="40"/>
        <v>E detyrueshme</v>
      </c>
      <c r="E133" s="103" t="str">
        <f>'(G1) Fjalori'!A$98</f>
        <v>I veti</v>
      </c>
      <c r="F133" s="115"/>
      <c r="G133" s="66" t="b">
        <f t="shared" si="41"/>
        <v>1</v>
      </c>
    </row>
    <row r="134" spans="1:7" x14ac:dyDescent="0.2">
      <c r="A134" s="113" t="str">
        <f>'(G1) Fjalori'!A194</f>
        <v>Programi 26c</v>
      </c>
      <c r="B134" s="668"/>
      <c r="C134" s="55"/>
      <c r="D134" s="55"/>
      <c r="E134" s="55"/>
      <c r="F134" s="115" t="str">
        <f t="shared" ref="F134" si="42">IF(G134=FALSE,"INCORRECT ENTRY!","OK!")</f>
        <v>OK!</v>
      </c>
      <c r="G134" s="66" t="b">
        <f t="shared" si="41"/>
        <v>1</v>
      </c>
    </row>
    <row r="135" spans="1:7" s="199" customFormat="1" ht="21" customHeight="1" x14ac:dyDescent="0.3">
      <c r="A135" s="253" t="str">
        <f>'(B2) Struktura Organizative'!A66</f>
        <v>Nënfunksioni 26</v>
      </c>
      <c r="B135" s="371" t="str">
        <f>'(G3) Fjalori'!A95</f>
        <v>105</v>
      </c>
      <c r="C135" s="835" t="str">
        <f>'(G3) Fjalori'!B95</f>
        <v>Papunësia</v>
      </c>
      <c r="D135" s="835"/>
      <c r="E135" s="835"/>
    </row>
    <row r="136" spans="1:7" x14ac:dyDescent="0.2">
      <c r="A136" s="113" t="str">
        <f>'(G1) Fjalori'!A195</f>
        <v>Programi 27a</v>
      </c>
      <c r="B136" s="665" t="str">
        <f>'(G3) Fjalori'!A96</f>
        <v>10550</v>
      </c>
      <c r="C136" s="103" t="str">
        <f>'(G3) Fjalori'!B96</f>
        <v>Papunësia, arsim dhe aftësim</v>
      </c>
      <c r="D136" s="103" t="str">
        <f t="shared" ref="D136" si="43">D$8</f>
        <v>E detyrueshme</v>
      </c>
      <c r="E136" s="103" t="str">
        <f>'(G1) Fjalori'!A$98</f>
        <v>I veti</v>
      </c>
      <c r="F136" s="115"/>
      <c r="G136" s="66" t="b">
        <f t="shared" ref="G136:G138" si="44">OR(AND(C136="",D136="",E136=""),AND(C136&lt;&gt;"",D136&lt;&gt;"",E136&lt;&gt;""))</f>
        <v>1</v>
      </c>
    </row>
    <row r="137" spans="1:7" x14ac:dyDescent="0.2">
      <c r="A137" s="113" t="str">
        <f>'(G1) Fjalori'!A196</f>
        <v>Programi 27b</v>
      </c>
      <c r="B137" s="668"/>
      <c r="C137" s="55"/>
      <c r="D137" s="55"/>
      <c r="E137" s="55"/>
      <c r="F137" s="115" t="str">
        <f t="shared" ref="F137:F138" si="45">IF(G137=FALSE,"INCORRECT ENTRY!","OK!")</f>
        <v>OK!</v>
      </c>
      <c r="G137" s="66" t="b">
        <f t="shared" si="44"/>
        <v>1</v>
      </c>
    </row>
    <row r="138" spans="1:7" x14ac:dyDescent="0.2">
      <c r="A138" s="113" t="str">
        <f>'(G1) Fjalori'!A197</f>
        <v>Programi 27c</v>
      </c>
      <c r="B138" s="668"/>
      <c r="C138" s="55"/>
      <c r="D138" s="55"/>
      <c r="E138" s="55"/>
      <c r="F138" s="115" t="str">
        <f t="shared" si="45"/>
        <v>OK!</v>
      </c>
      <c r="G138" s="66" t="b">
        <f t="shared" si="44"/>
        <v>1</v>
      </c>
    </row>
    <row r="139" spans="1:7" s="199" customFormat="1" ht="21" customHeight="1" x14ac:dyDescent="0.3">
      <c r="A139" s="253" t="str">
        <f>'(B2) Struktura Organizative'!A68</f>
        <v>Nënfunksioni 27</v>
      </c>
      <c r="B139" s="371" t="str">
        <f>'(G3) Fjalori'!A97</f>
        <v>106</v>
      </c>
      <c r="C139" s="835" t="str">
        <f>'(G3) Fjalori'!B97</f>
        <v>Strehimi social</v>
      </c>
      <c r="D139" s="835"/>
      <c r="E139" s="835"/>
    </row>
    <row r="140" spans="1:7" x14ac:dyDescent="0.2">
      <c r="A140" s="113" t="str">
        <f>'(G1) Fjalori'!A198</f>
        <v>Programi 28a</v>
      </c>
      <c r="B140" s="665" t="str">
        <f>'(G3) Fjalori'!A98</f>
        <v>10661</v>
      </c>
      <c r="C140" s="103" t="str">
        <f>'(G3) Fjalori'!B98</f>
        <v>Strehimi social</v>
      </c>
      <c r="D140" s="103" t="str">
        <f t="shared" ref="D140" si="46">D$8</f>
        <v>E detyrueshme</v>
      </c>
      <c r="E140" s="103" t="str">
        <f>'(G1) Fjalori'!A$98</f>
        <v>I veti</v>
      </c>
      <c r="F140" s="115"/>
      <c r="G140" s="66" t="b">
        <f t="shared" ref="G140:G142" si="47">OR(AND(C140="",D140="",E140=""),AND(C140&lt;&gt;"",D140&lt;&gt;"",E140&lt;&gt;""))</f>
        <v>1</v>
      </c>
    </row>
    <row r="141" spans="1:7" x14ac:dyDescent="0.2">
      <c r="A141" s="113" t="str">
        <f>'(G1) Fjalori'!A199</f>
        <v>Programi 28b</v>
      </c>
      <c r="B141" s="668"/>
      <c r="C141" s="55"/>
      <c r="D141" s="55"/>
      <c r="E141" s="55"/>
      <c r="F141" s="115" t="str">
        <f t="shared" ref="F141:F142" si="48">IF(G141=FALSE,"INCORRECT ENTRY!","OK!")</f>
        <v>OK!</v>
      </c>
      <c r="G141" s="66" t="b">
        <f t="shared" si="47"/>
        <v>1</v>
      </c>
    </row>
    <row r="142" spans="1:7" x14ac:dyDescent="0.2">
      <c r="A142" s="113" t="str">
        <f>'(G1) Fjalori'!A200</f>
        <v>Programi 28c</v>
      </c>
      <c r="B142" s="668"/>
      <c r="C142" s="55"/>
      <c r="D142" s="55"/>
      <c r="E142" s="55"/>
      <c r="F142" s="115" t="str">
        <f t="shared" si="48"/>
        <v>OK!</v>
      </c>
      <c r="G142" s="66" t="b">
        <f t="shared" si="47"/>
        <v>1</v>
      </c>
    </row>
    <row r="143" spans="1:7" s="199" customFormat="1" ht="18.75" hidden="1" customHeight="1" x14ac:dyDescent="0.3">
      <c r="A143" s="253" t="str">
        <f>'(B2) Struktura Organizative'!A69</f>
        <v>Nënfunksioni 29</v>
      </c>
      <c r="B143" s="371" t="str">
        <f>'(G3) Fjalori'!A99</f>
        <v>107</v>
      </c>
      <c r="C143" s="835" t="str">
        <f>'(G3) Fjalori'!B99</f>
        <v>Ndihma Ekonomike</v>
      </c>
      <c r="D143" s="835"/>
      <c r="E143" s="835"/>
    </row>
    <row r="144" spans="1:7" ht="14.25" hidden="1" customHeight="1" x14ac:dyDescent="0.2">
      <c r="A144" s="113" t="str">
        <f>'(G1) Fjalori'!A201</f>
        <v>Programi 29a</v>
      </c>
      <c r="B144" s="665" t="str">
        <f>'(G3) Fjalori'!A100</f>
        <v>10770</v>
      </c>
      <c r="C144" s="103" t="str">
        <f>'(G3) Fjalori'!B100</f>
        <v>Ndihma Ekonomike</v>
      </c>
      <c r="D144" s="103" t="str">
        <f t="shared" ref="D144" si="49">D$8</f>
        <v>E detyrueshme</v>
      </c>
      <c r="E144" s="103" t="str">
        <f>'(G1) Fjalori'!A$99</f>
        <v>I deleguar</v>
      </c>
      <c r="F144" s="115"/>
      <c r="G144" s="66" t="b">
        <f t="shared" ref="G144:G146" si="50">OR(AND(C144="",D144="",E144=""),AND(C144&lt;&gt;"",D144&lt;&gt;"",E144&lt;&gt;""))</f>
        <v>1</v>
      </c>
    </row>
    <row r="145" spans="1:7" ht="15.75" hidden="1" customHeight="1" x14ac:dyDescent="0.2">
      <c r="A145" s="113" t="str">
        <f>'(G1) Fjalori'!A202</f>
        <v>Programi 29b</v>
      </c>
      <c r="B145" s="668"/>
      <c r="C145" s="55"/>
      <c r="D145" s="55"/>
      <c r="E145" s="55"/>
      <c r="F145" s="115" t="str">
        <f t="shared" ref="F145:F146" si="51">IF(G145=FALSE,"INCORRECT ENTRY!","OK!")</f>
        <v>OK!</v>
      </c>
      <c r="G145" s="66" t="b">
        <f t="shared" si="50"/>
        <v>1</v>
      </c>
    </row>
    <row r="146" spans="1:7" ht="15" hidden="1" customHeight="1" x14ac:dyDescent="0.2">
      <c r="A146" s="113" t="str">
        <f>'(G1) Fjalori'!A203</f>
        <v>Programi 29c</v>
      </c>
      <c r="B146" s="668"/>
      <c r="C146" s="55"/>
      <c r="D146" s="55"/>
      <c r="E146" s="55"/>
      <c r="F146" s="115" t="str">
        <f t="shared" si="51"/>
        <v>OK!</v>
      </c>
      <c r="G146" s="66" t="b">
        <f t="shared" si="50"/>
        <v>1</v>
      </c>
    </row>
    <row r="148" spans="1:7" hidden="1" x14ac:dyDescent="0.2"/>
    <row r="149" spans="1:7" hidden="1" x14ac:dyDescent="0.2">
      <c r="D149" s="65" t="s">
        <v>679</v>
      </c>
      <c r="E149" s="65" t="s">
        <v>711</v>
      </c>
    </row>
    <row r="150" spans="1:7" hidden="1" x14ac:dyDescent="0.2">
      <c r="D150" s="65" t="s">
        <v>344</v>
      </c>
      <c r="E150" s="65" t="s">
        <v>712</v>
      </c>
    </row>
    <row r="151" spans="1:7" hidden="1" x14ac:dyDescent="0.2">
      <c r="E151" s="65" t="s">
        <v>941</v>
      </c>
    </row>
    <row r="152" spans="1:7" hidden="1" x14ac:dyDescent="0.2"/>
    <row r="153" spans="1:7" hidden="1" x14ac:dyDescent="0.2"/>
  </sheetData>
  <sheetProtection algorithmName="SHA-512" hashValue="s4YuzVfgy3kurp3NeE/QLxOm6zeEd2CMxRtzsdLU0YOQAHK0j0h80XQkpjmocKHf8uHPUiYO3HeqOBTFWwM9+w==" saltValue="IDpyqrIQI4hL54rEBUOVEA==" spinCount="100000" sheet="1" objects="1" scenarios="1" selectLockedCells="1"/>
  <mergeCells count="23">
    <mergeCell ref="C127:E127"/>
    <mergeCell ref="C131:E131"/>
    <mergeCell ref="C135:E135"/>
    <mergeCell ref="C139:E139"/>
    <mergeCell ref="C143:E143"/>
    <mergeCell ref="C102:E102"/>
    <mergeCell ref="C108:E108"/>
    <mergeCell ref="C113:E113"/>
    <mergeCell ref="C118:E118"/>
    <mergeCell ref="C123:E123"/>
    <mergeCell ref="C80:E80"/>
    <mergeCell ref="C84:E84"/>
    <mergeCell ref="C88:E88"/>
    <mergeCell ref="C93:E93"/>
    <mergeCell ref="C98:E98"/>
    <mergeCell ref="A3:F3"/>
    <mergeCell ref="C59:E59"/>
    <mergeCell ref="C63:E63"/>
    <mergeCell ref="C71:E71"/>
    <mergeCell ref="C76:E76"/>
    <mergeCell ref="C41:E41"/>
    <mergeCell ref="C48:E48"/>
    <mergeCell ref="C53:E53"/>
  </mergeCells>
  <dataValidations disablePrompts="1" xWindow="467" yWindow="483" count="2">
    <dataValidation type="list" allowBlank="1" showInputMessage="1" showErrorMessage="1" sqref="E145:E146 E40 E19:E20 E23:E24 E27:E28 E32:E33 E141:E142 E47 E52 E57:E58 E61:E62 E65:E66 E69:E70 E74:E75 E79 E83 E86:E87 E90:E92 E95:E97 E101 E106:E107 E112 E117 E120:E122 E125:E126 E129:E130 E134 E137:E138 E13">
      <formula1>$E$148:$E$151</formula1>
    </dataValidation>
    <dataValidation type="list" errorStyle="warning" allowBlank="1" showInputMessage="1" showErrorMessage="1" errorTitle="WRONG ENTRY" prompt="Auswahl!" sqref="D141:D142 D40 D19:D20 D23:D24 D27:D28 D32:D33 D145:D146 D47 D52 D57:D58 D61:D62 D65:D66 D69:D70 D74:D75 D79 D83 D86:D87 D90:D92 D95:D97 D101 D106:D107 D112 D117 D120:D122 D125:D126 D129:D130 D134 D137:D138 D13">
      <formula1>$D$149:$D$151</formula1>
    </dataValidation>
  </dataValidations>
  <pageMargins left="0.78740157480314965" right="0.70866141732283472" top="0.98425196850393704" bottom="0.78740157480314965" header="0.43307086614173229" footer="0.31496062992125984"/>
  <pageSetup paperSize="256" scale="86" fitToHeight="0" orientation="landscape" r:id="rId1"/>
  <headerFooter>
    <oddHeader>&amp;LPROGRAMI BUXHETOR AFATMESËM&amp;C&amp;8 28 Shkurt 2019&amp;R&amp;A</oddHeader>
    <oddFooter>&amp;L&amp;8Copyright for Albania: Ministry of Finance and Economy / Local Finance Directory&amp;R1</oddFooter>
  </headerFooter>
  <rowBreaks count="3" manualBreakCount="3">
    <brk id="40" max="16383" man="1"/>
    <brk id="70" max="16383" man="1"/>
    <brk id="101" max="16383" man="1"/>
  </rowBreaks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2">
    <tabColor rgb="FFFF0000"/>
    <pageSetUpPr fitToPage="1"/>
  </sheetPr>
  <dimension ref="A1:O294"/>
  <sheetViews>
    <sheetView showGridLines="0" zoomScaleNormal="100" workbookViewId="0">
      <selection activeCell="M92" sqref="M92:O92"/>
    </sheetView>
  </sheetViews>
  <sheetFormatPr defaultColWidth="9.140625" defaultRowHeight="17.25" customHeight="1" x14ac:dyDescent="0.2"/>
  <cols>
    <col min="1" max="1" width="25.85546875" style="98" customWidth="1"/>
    <col min="2" max="7" width="9" style="98" customWidth="1"/>
    <col min="8" max="8" width="2.7109375" style="98" customWidth="1"/>
    <col min="9" max="9" width="30" style="98" customWidth="1"/>
    <col min="10" max="15" width="9" style="98" customWidth="1"/>
    <col min="16" max="16384" width="9.140625" style="98"/>
  </cols>
  <sheetData>
    <row r="1" spans="1:15" ht="13.5" customHeight="1" x14ac:dyDescent="0.2">
      <c r="A1" s="342" t="str">
        <f>'(B2) Struktura Organizative'!A5</f>
        <v>Numër</v>
      </c>
      <c r="B1" s="1008" t="str">
        <f>'(B2) Struktura Organizative'!B5</f>
        <v>Emri i Nënfunksionit</v>
      </c>
      <c r="C1" s="1008"/>
      <c r="D1" s="1008"/>
      <c r="E1" s="1008"/>
      <c r="F1" s="1008"/>
      <c r="G1" s="1008"/>
      <c r="H1" s="1008"/>
      <c r="I1" s="1008"/>
      <c r="J1" s="1008"/>
      <c r="K1" s="1008"/>
      <c r="L1" s="1008"/>
      <c r="M1" s="1008"/>
      <c r="N1" s="1008"/>
      <c r="O1" s="1008"/>
    </row>
    <row r="2" spans="1:15" s="121" customFormat="1" ht="18.75" customHeight="1" x14ac:dyDescent="0.25">
      <c r="A2" s="310" t="str">
        <f>'(G1) Fjalori'!A90</f>
        <v>Nënfunksioni 26</v>
      </c>
      <c r="B2" s="835" t="str">
        <f>+VLOOKUP($A2,'(B2) Struktura Organizative'!$A7:$E68,2,FALSE)</f>
        <v>105 Papunësia</v>
      </c>
      <c r="C2" s="835"/>
      <c r="D2" s="835"/>
      <c r="E2" s="835"/>
      <c r="F2" s="835"/>
      <c r="G2" s="835"/>
      <c r="H2" s="835"/>
      <c r="I2" s="835"/>
      <c r="J2" s="835"/>
      <c r="K2" s="835"/>
      <c r="L2" s="835"/>
      <c r="M2" s="835"/>
      <c r="N2" s="835"/>
      <c r="O2" s="835"/>
    </row>
    <row r="3" spans="1:15" ht="12.75" customHeight="1" x14ac:dyDescent="0.2">
      <c r="A3" s="925" t="str">
        <f>'(B2) Struktura Organizative'!C5</f>
        <v>Drejtoria / Departamenti</v>
      </c>
      <c r="B3" s="926"/>
      <c r="C3" s="925" t="str">
        <f>'(B2) Struktura Organizative'!D5</f>
        <v>Kryetari i programit</v>
      </c>
      <c r="D3" s="927"/>
      <c r="E3" s="927"/>
      <c r="F3" s="927"/>
      <c r="G3" s="927"/>
      <c r="H3" s="927"/>
      <c r="I3" s="927"/>
      <c r="J3" s="927"/>
      <c r="K3" s="927"/>
      <c r="L3" s="927"/>
      <c r="M3" s="927"/>
      <c r="N3" s="927"/>
      <c r="O3" s="926"/>
    </row>
    <row r="4" spans="1:15" ht="12.75" customHeight="1" x14ac:dyDescent="0.2">
      <c r="A4" s="928"/>
      <c r="B4" s="929"/>
      <c r="C4" s="930">
        <f>+VLOOKUP($A2,'(B2) Struktura Organizative'!$A7:$E68,4,FALSE)</f>
        <v>0</v>
      </c>
      <c r="D4" s="931"/>
      <c r="E4" s="931"/>
      <c r="F4" s="931"/>
      <c r="G4" s="931"/>
      <c r="H4" s="931"/>
      <c r="I4" s="931"/>
      <c r="J4" s="931"/>
      <c r="K4" s="931"/>
      <c r="L4" s="931"/>
      <c r="M4" s="931"/>
      <c r="N4" s="931"/>
      <c r="O4" s="932"/>
    </row>
    <row r="5" spans="1:15" ht="27" customHeight="1" x14ac:dyDescent="0.2">
      <c r="A5" s="919"/>
      <c r="B5" s="920"/>
      <c r="C5" s="921" t="str">
        <f>'(B3) Struktura Funksionale'!C5</f>
        <v>Emri i programit</v>
      </c>
      <c r="D5" s="922"/>
      <c r="E5" s="922"/>
      <c r="F5" s="922"/>
      <c r="G5" s="922"/>
      <c r="H5" s="923"/>
      <c r="I5" s="921" t="str">
        <f>'(B3) Struktura Funksionale'!D5</f>
        <v>Programi:  detyrueshme / shtesë</v>
      </c>
      <c r="J5" s="922"/>
      <c r="K5" s="923"/>
      <c r="L5" s="924" t="str">
        <f>'(B3) Struktura Funksionale'!E5</f>
        <v>Programi: I veti / I deleguar / Transferuar</v>
      </c>
      <c r="M5" s="924"/>
      <c r="N5" s="924"/>
      <c r="O5" s="924"/>
    </row>
    <row r="6" spans="1:15" ht="13.5" customHeight="1" x14ac:dyDescent="0.2">
      <c r="A6" s="914" t="str">
        <f>'(B3) Struktura Funksionale'!A136</f>
        <v>Programi 27a</v>
      </c>
      <c r="B6" s="915"/>
      <c r="C6" s="916" t="str">
        <f>VLOOKUP($A6,'(B3) Struktura Funksionale'!$A$7:$E$146,3,FALSE)</f>
        <v>Papunësia, arsim dhe aftësim</v>
      </c>
      <c r="D6" s="917"/>
      <c r="E6" s="917"/>
      <c r="F6" s="917"/>
      <c r="G6" s="917"/>
      <c r="H6" s="918"/>
      <c r="I6" s="916" t="str">
        <f>VLOOKUP($A6,'(B3) Struktura Funksionale'!$A$7:$E$146,4,FALSE)</f>
        <v>E detyrueshme</v>
      </c>
      <c r="J6" s="917"/>
      <c r="K6" s="918"/>
      <c r="L6" s="916" t="str">
        <f>VLOOKUP($A6,'(B3) Struktura Funksionale'!$A$7:$E$146,5,FALSE)</f>
        <v>I veti</v>
      </c>
      <c r="M6" s="917"/>
      <c r="N6" s="917"/>
      <c r="O6" s="918"/>
    </row>
    <row r="7" spans="1:15" ht="13.5" customHeight="1" x14ac:dyDescent="0.2">
      <c r="A7" s="914" t="str">
        <f>'(B3) Struktura Funksionale'!A137</f>
        <v>Programi 27b</v>
      </c>
      <c r="B7" s="915"/>
      <c r="C7" s="916">
        <f>VLOOKUP($A7,'(B3) Struktura Funksionale'!$A$7:$E$146,3,FALSE)</f>
        <v>0</v>
      </c>
      <c r="D7" s="917"/>
      <c r="E7" s="917"/>
      <c r="F7" s="917"/>
      <c r="G7" s="917"/>
      <c r="H7" s="918"/>
      <c r="I7" s="916">
        <f>VLOOKUP($A7,'(B3) Struktura Funksionale'!$A$7:$E$146,4,FALSE)</f>
        <v>0</v>
      </c>
      <c r="J7" s="917"/>
      <c r="K7" s="918"/>
      <c r="L7" s="916">
        <f>VLOOKUP($A7,'(B3) Struktura Funksionale'!$A$7:$E$146,5,FALSE)</f>
        <v>0</v>
      </c>
      <c r="M7" s="917"/>
      <c r="N7" s="917"/>
      <c r="O7" s="918"/>
    </row>
    <row r="8" spans="1:15" ht="13.5" customHeight="1" x14ac:dyDescent="0.2">
      <c r="A8" s="914" t="str">
        <f>'(B3) Struktura Funksionale'!A138</f>
        <v>Programi 27c</v>
      </c>
      <c r="B8" s="915"/>
      <c r="C8" s="916">
        <f>VLOOKUP($A8,'(B3) Struktura Funksionale'!$A$7:$E$146,3,FALSE)</f>
        <v>0</v>
      </c>
      <c r="D8" s="917"/>
      <c r="E8" s="917"/>
      <c r="F8" s="917"/>
      <c r="G8" s="917"/>
      <c r="H8" s="918"/>
      <c r="I8" s="916">
        <f>VLOOKUP($A8,'(B3) Struktura Funksionale'!$A$7:$E$146,4,FALSE)</f>
        <v>0</v>
      </c>
      <c r="J8" s="917"/>
      <c r="K8" s="918"/>
      <c r="L8" s="916">
        <f>VLOOKUP($A8,'(B3) Struktura Funksionale'!$A$7:$E$146,5,FALSE)</f>
        <v>0</v>
      </c>
      <c r="M8" s="917"/>
      <c r="N8" s="917"/>
      <c r="O8" s="918"/>
    </row>
    <row r="9" spans="1:15" ht="13.5" hidden="1" customHeight="1" x14ac:dyDescent="0.2">
      <c r="A9" s="914"/>
      <c r="B9" s="915"/>
      <c r="C9" s="916"/>
      <c r="D9" s="917"/>
      <c r="E9" s="917"/>
      <c r="F9" s="917"/>
      <c r="G9" s="917"/>
      <c r="H9" s="918"/>
      <c r="I9" s="916"/>
      <c r="J9" s="917"/>
      <c r="K9" s="918"/>
      <c r="L9" s="916"/>
      <c r="M9" s="917"/>
      <c r="N9" s="917"/>
      <c r="O9" s="918"/>
    </row>
    <row r="10" spans="1:15" ht="13.5" hidden="1" customHeight="1" x14ac:dyDescent="0.2">
      <c r="A10" s="914"/>
      <c r="B10" s="915"/>
      <c r="C10" s="916"/>
      <c r="D10" s="917"/>
      <c r="E10" s="917"/>
      <c r="F10" s="917"/>
      <c r="G10" s="917"/>
      <c r="H10" s="918"/>
      <c r="I10" s="916"/>
      <c r="J10" s="917"/>
      <c r="K10" s="918"/>
      <c r="L10" s="916"/>
      <c r="M10" s="917"/>
      <c r="N10" s="917"/>
      <c r="O10" s="918"/>
    </row>
    <row r="11" spans="1:15" ht="13.5" hidden="1" customHeight="1" x14ac:dyDescent="0.2">
      <c r="A11" s="914"/>
      <c r="B11" s="915"/>
      <c r="C11" s="916"/>
      <c r="D11" s="917"/>
      <c r="E11" s="917"/>
      <c r="F11" s="917"/>
      <c r="G11" s="917"/>
      <c r="H11" s="918"/>
      <c r="I11" s="916"/>
      <c r="J11" s="917"/>
      <c r="K11" s="918"/>
      <c r="L11" s="916"/>
      <c r="M11" s="917"/>
      <c r="N11" s="917"/>
      <c r="O11" s="918"/>
    </row>
    <row r="12" spans="1:15" ht="11.25" customHeight="1" x14ac:dyDescent="0.2"/>
    <row r="13" spans="1:15" ht="21" customHeight="1" x14ac:dyDescent="0.25">
      <c r="A13" s="933" t="str">
        <f>'(G1) Fjalori'!A359</f>
        <v>PËRMBLEDHJE E KËRKESËS BUXHETORE</v>
      </c>
      <c r="B13" s="934"/>
      <c r="C13" s="935"/>
      <c r="D13" s="935"/>
      <c r="E13" s="935"/>
      <c r="F13" s="935"/>
      <c r="G13" s="935"/>
      <c r="H13" s="935"/>
      <c r="I13" s="935"/>
      <c r="J13" s="935"/>
      <c r="K13" s="935"/>
      <c r="L13" s="935"/>
      <c r="M13" s="935"/>
      <c r="N13" s="935"/>
      <c r="O13" s="936"/>
    </row>
    <row r="14" spans="1:15" s="214" customFormat="1" ht="21" customHeight="1" x14ac:dyDescent="0.25">
      <c r="A14" s="213" t="str">
        <f>A2</f>
        <v>Nënfunksioni 26</v>
      </c>
      <c r="B14" s="937" t="str">
        <f>B$2</f>
        <v>105 Papunësia</v>
      </c>
      <c r="C14" s="937"/>
      <c r="D14" s="937"/>
      <c r="E14" s="937"/>
      <c r="F14" s="937"/>
      <c r="G14" s="937"/>
      <c r="H14" s="937"/>
      <c r="I14" s="937"/>
      <c r="J14" s="937"/>
      <c r="K14" s="937"/>
      <c r="L14" s="937"/>
      <c r="M14" s="937"/>
      <c r="N14" s="937"/>
      <c r="O14" s="937"/>
    </row>
    <row r="15" spans="1:15" ht="21" customHeight="1" x14ac:dyDescent="0.2">
      <c r="A15" s="933" t="str">
        <f>'(G1) Fjalori'!A384</f>
        <v>SHPENZIME TË PRITSHME</v>
      </c>
      <c r="B15" s="934"/>
      <c r="C15" s="934"/>
      <c r="D15" s="934"/>
      <c r="E15" s="934"/>
      <c r="F15" s="934"/>
      <c r="G15" s="954"/>
      <c r="H15" s="131"/>
      <c r="I15" s="955" t="str">
        <f>I29</f>
        <v xml:space="preserve">TË ARDHURAT E PRITSHME </v>
      </c>
      <c r="J15" s="934"/>
      <c r="K15" s="934"/>
      <c r="L15" s="934"/>
      <c r="M15" s="934"/>
      <c r="N15" s="934"/>
      <c r="O15" s="954"/>
    </row>
    <row r="16" spans="1:15" s="121" customFormat="1" ht="20.25" customHeight="1" x14ac:dyDescent="0.25">
      <c r="A16" s="211"/>
      <c r="B16" s="249">
        <f>'(B1)Informacion i përgjithshëm '!B5</f>
        <v>2019</v>
      </c>
      <c r="C16" s="249">
        <f>'(B1)Informacion i përgjithshëm '!B6</f>
        <v>2020</v>
      </c>
      <c r="D16" s="249">
        <f>'(B1)Informacion i përgjithshëm '!B7</f>
        <v>2021</v>
      </c>
      <c r="E16" s="250">
        <f>'(B1)Informacion i përgjithshëm '!B8</f>
        <v>2022</v>
      </c>
      <c r="F16" s="250">
        <f>'(B1)Informacion i përgjithshëm '!B9</f>
        <v>2023</v>
      </c>
      <c r="G16" s="250">
        <f>'(B1)Informacion i përgjithshëm '!B10</f>
        <v>2024</v>
      </c>
      <c r="H16" s="212"/>
      <c r="I16" s="307"/>
      <c r="J16" s="249">
        <f t="shared" ref="J16:O16" si="0">B16</f>
        <v>2019</v>
      </c>
      <c r="K16" s="249">
        <f t="shared" si="0"/>
        <v>2020</v>
      </c>
      <c r="L16" s="249">
        <f t="shared" si="0"/>
        <v>2021</v>
      </c>
      <c r="M16" s="250">
        <f t="shared" si="0"/>
        <v>2022</v>
      </c>
      <c r="N16" s="250">
        <f t="shared" si="0"/>
        <v>2023</v>
      </c>
      <c r="O16" s="250">
        <f t="shared" si="0"/>
        <v>2024</v>
      </c>
    </row>
    <row r="17" spans="1:15" ht="12.75" x14ac:dyDescent="0.2">
      <c r="A17" s="953"/>
      <c r="B17" s="953"/>
      <c r="C17" s="953"/>
      <c r="D17" s="953"/>
      <c r="E17" s="953"/>
      <c r="F17" s="953"/>
      <c r="G17" s="953"/>
      <c r="H17" s="131"/>
    </row>
    <row r="18" spans="1:15" ht="12.75" x14ac:dyDescent="0.2">
      <c r="A18" s="137" t="str">
        <f>A15</f>
        <v>SHPENZIME TË PRITSHME</v>
      </c>
      <c r="B18" s="34">
        <f t="shared" ref="B18:G18" si="1">B72+B111+B150+B188+B226+B264</f>
        <v>0</v>
      </c>
      <c r="C18" s="34">
        <f t="shared" si="1"/>
        <v>0</v>
      </c>
      <c r="D18" s="34">
        <f t="shared" si="1"/>
        <v>0</v>
      </c>
      <c r="E18" s="129">
        <f t="shared" si="1"/>
        <v>0</v>
      </c>
      <c r="F18" s="129">
        <f t="shared" si="1"/>
        <v>0</v>
      </c>
      <c r="G18" s="129">
        <f t="shared" si="1"/>
        <v>0</v>
      </c>
      <c r="H18" s="131"/>
      <c r="I18" s="938" t="str">
        <f>'(G1) Fjalori'!A385</f>
        <v>VLERËSIM I ARDHURAVE NGA TARIFAT</v>
      </c>
      <c r="J18" s="939"/>
      <c r="K18" s="939"/>
      <c r="L18" s="939"/>
      <c r="M18" s="939"/>
      <c r="N18" s="939"/>
      <c r="O18" s="940"/>
    </row>
    <row r="19" spans="1:15" ht="12.75" x14ac:dyDescent="0.2">
      <c r="A19" s="125"/>
      <c r="B19" s="210"/>
      <c r="C19" s="126"/>
      <c r="D19" s="126"/>
      <c r="E19" s="10"/>
      <c r="F19" s="10"/>
      <c r="G19" s="133"/>
      <c r="H19" s="10"/>
      <c r="I19" s="137" t="str">
        <f>'(G1) Fjalori'!A388</f>
        <v>VLERËSIM I ARDHURAVE NGA TARIFAT</v>
      </c>
      <c r="J19" s="35">
        <f t="shared" ref="J19:O19" si="2">J73+J112+J151+J189+J227+J265</f>
        <v>0</v>
      </c>
      <c r="K19" s="35">
        <f t="shared" si="2"/>
        <v>0</v>
      </c>
      <c r="L19" s="34">
        <f t="shared" si="2"/>
        <v>0</v>
      </c>
      <c r="M19" s="129">
        <f t="shared" si="2"/>
        <v>0</v>
      </c>
      <c r="N19" s="129">
        <f t="shared" si="2"/>
        <v>0</v>
      </c>
      <c r="O19" s="129">
        <f t="shared" si="2"/>
        <v>0</v>
      </c>
    </row>
    <row r="20" spans="1:15" ht="12.75" x14ac:dyDescent="0.2">
      <c r="A20" s="944" t="str">
        <f>A15</f>
        <v>SHPENZIME TË PRITSHME</v>
      </c>
      <c r="B20" s="945"/>
      <c r="C20" s="945"/>
      <c r="D20" s="945"/>
      <c r="E20" s="945"/>
      <c r="F20" s="945"/>
      <c r="G20" s="946"/>
      <c r="H20" s="10"/>
    </row>
    <row r="21" spans="1:15" ht="12.75" customHeight="1" x14ac:dyDescent="0.2">
      <c r="A21" s="938" t="str">
        <f>'(G1) Fjalori'!A382</f>
        <v>KOSTO DIREKTE PËR PROJEKTET DHE SHPENZIMET KAPITALE</v>
      </c>
      <c r="B21" s="939"/>
      <c r="C21" s="939"/>
      <c r="D21" s="939"/>
      <c r="E21" s="939"/>
      <c r="F21" s="939"/>
      <c r="G21" s="940"/>
      <c r="H21" s="31"/>
    </row>
    <row r="22" spans="1:15" ht="12.75" customHeight="1" x14ac:dyDescent="0.2">
      <c r="A22" s="124" t="str">
        <f>'(G1) Fjalori'!A360</f>
        <v>Pagat</v>
      </c>
      <c r="B22" s="941">
        <f>'(G1) Fjalori'!C360</f>
        <v>600</v>
      </c>
      <c r="C22" s="942"/>
      <c r="D22" s="943"/>
      <c r="E22" s="305">
        <f t="shared" ref="E22:G33" si="3">E76+E115+E154+E192+E230+E268</f>
        <v>0</v>
      </c>
      <c r="F22" s="305">
        <f t="shared" si="3"/>
        <v>0</v>
      </c>
      <c r="G22" s="305">
        <f t="shared" si="3"/>
        <v>0</v>
      </c>
      <c r="H22" s="31"/>
      <c r="I22" s="938" t="str">
        <f>'(G1) Fjalori'!A389</f>
        <v>VLERËSIMI I TË ARDHURAVE ME DESTINACION</v>
      </c>
      <c r="J22" s="939"/>
      <c r="K22" s="939"/>
      <c r="L22" s="939"/>
      <c r="M22" s="939"/>
      <c r="N22" s="939"/>
      <c r="O22" s="940"/>
    </row>
    <row r="23" spans="1:15" ht="12.75" customHeight="1" x14ac:dyDescent="0.2">
      <c r="A23" s="124" t="str">
        <f>'(G1) Fjalori'!A361</f>
        <v>Sigurimet Shoqërore</v>
      </c>
      <c r="B23" s="941">
        <f>'(G1) Fjalori'!C361</f>
        <v>601</v>
      </c>
      <c r="C23" s="942"/>
      <c r="D23" s="943"/>
      <c r="E23" s="305">
        <f t="shared" si="3"/>
        <v>0</v>
      </c>
      <c r="F23" s="305">
        <f t="shared" si="3"/>
        <v>0</v>
      </c>
      <c r="G23" s="305">
        <f t="shared" si="3"/>
        <v>0</v>
      </c>
      <c r="H23" s="31"/>
      <c r="I23" s="252" t="str">
        <f>'(G1) Fjalori'!A390</f>
        <v>Transferta e kushtëzuar</v>
      </c>
      <c r="J23" s="956"/>
      <c r="K23" s="953"/>
      <c r="L23" s="957"/>
      <c r="M23" s="305">
        <f t="shared" ref="M23:O27" si="4">M76+M115+M154+M192+M230+M268</f>
        <v>0</v>
      </c>
      <c r="N23" s="305">
        <f t="shared" si="4"/>
        <v>0</v>
      </c>
      <c r="O23" s="305">
        <f t="shared" si="4"/>
        <v>0</v>
      </c>
    </row>
    <row r="24" spans="1:15" ht="12.75" customHeight="1" x14ac:dyDescent="0.2">
      <c r="A24" s="124" t="str">
        <f>'(G1) Fjalori'!A362</f>
        <v>Mallra dhe shërbime</v>
      </c>
      <c r="B24" s="941">
        <f>'(G1) Fjalori'!C362</f>
        <v>602</v>
      </c>
      <c r="C24" s="942"/>
      <c r="D24" s="943"/>
      <c r="E24" s="305">
        <f t="shared" si="3"/>
        <v>0</v>
      </c>
      <c r="F24" s="305">
        <f t="shared" si="3"/>
        <v>0</v>
      </c>
      <c r="G24" s="305">
        <f t="shared" si="3"/>
        <v>0</v>
      </c>
      <c r="H24" s="53"/>
      <c r="I24" s="252" t="str">
        <f>'(G1) Fjalori'!A391</f>
        <v>Trasferta Specifike</v>
      </c>
      <c r="J24" s="958"/>
      <c r="K24" s="959"/>
      <c r="L24" s="960"/>
      <c r="M24" s="305">
        <f t="shared" si="4"/>
        <v>0</v>
      </c>
      <c r="N24" s="305">
        <f t="shared" si="4"/>
        <v>0</v>
      </c>
      <c r="O24" s="305">
        <f t="shared" si="4"/>
        <v>0</v>
      </c>
    </row>
    <row r="25" spans="1:15" ht="12.75" customHeight="1" x14ac:dyDescent="0.2">
      <c r="A25" s="124" t="str">
        <f>'(G1) Fjalori'!A363</f>
        <v>Subvencione</v>
      </c>
      <c r="B25" s="941">
        <f>'(G1) Fjalori'!C363</f>
        <v>603</v>
      </c>
      <c r="C25" s="942"/>
      <c r="D25" s="943"/>
      <c r="E25" s="305">
        <f t="shared" si="3"/>
        <v>0</v>
      </c>
      <c r="F25" s="305">
        <f t="shared" si="3"/>
        <v>0</v>
      </c>
      <c r="G25" s="305">
        <f t="shared" si="3"/>
        <v>0</v>
      </c>
      <c r="H25" s="8"/>
      <c r="I25" s="252" t="str">
        <f>'(G1) Fjalori'!A392</f>
        <v>Trashëgimi me destinacion</v>
      </c>
      <c r="J25" s="958"/>
      <c r="K25" s="959"/>
      <c r="L25" s="960"/>
      <c r="M25" s="302">
        <f t="shared" si="4"/>
        <v>0</v>
      </c>
      <c r="N25" s="548">
        <f t="shared" si="4"/>
        <v>0</v>
      </c>
      <c r="O25" s="548">
        <f t="shared" si="4"/>
        <v>0</v>
      </c>
    </row>
    <row r="26" spans="1:15" ht="12.75" x14ac:dyDescent="0.2">
      <c r="A26" s="124" t="str">
        <f>'(G1) Fjalori'!A364</f>
        <v>Të tjera transferta korrente të brendshme</v>
      </c>
      <c r="B26" s="941">
        <f>'(G1) Fjalori'!C364</f>
        <v>604</v>
      </c>
      <c r="C26" s="942"/>
      <c r="D26" s="943"/>
      <c r="E26" s="305">
        <f t="shared" si="3"/>
        <v>0</v>
      </c>
      <c r="F26" s="305">
        <f t="shared" si="3"/>
        <v>0</v>
      </c>
      <c r="G26" s="305">
        <f t="shared" si="3"/>
        <v>0</v>
      </c>
      <c r="H26" s="53"/>
      <c r="I26" s="252" t="str">
        <f>'(G1) Fjalori'!A393</f>
        <v>Burime të tjera (përfshirë gjobat)</v>
      </c>
      <c r="J26" s="961"/>
      <c r="K26" s="962"/>
      <c r="L26" s="963"/>
      <c r="M26" s="305">
        <f t="shared" si="4"/>
        <v>0</v>
      </c>
      <c r="N26" s="305">
        <f t="shared" si="4"/>
        <v>0</v>
      </c>
      <c r="O26" s="305">
        <f t="shared" si="4"/>
        <v>0</v>
      </c>
    </row>
    <row r="27" spans="1:15" ht="12.75" x14ac:dyDescent="0.2">
      <c r="A27" s="124" t="str">
        <f>'(G1) Fjalori'!A365</f>
        <v>Transferta korrente të huaja</v>
      </c>
      <c r="B27" s="941">
        <f>'(G1) Fjalori'!C365</f>
        <v>605</v>
      </c>
      <c r="C27" s="942"/>
      <c r="D27" s="943"/>
      <c r="E27" s="305">
        <f t="shared" si="3"/>
        <v>0</v>
      </c>
      <c r="F27" s="305">
        <f t="shared" si="3"/>
        <v>0</v>
      </c>
      <c r="G27" s="305">
        <f t="shared" si="3"/>
        <v>0</v>
      </c>
      <c r="H27" s="53"/>
      <c r="I27" s="252" t="str">
        <f>'(G1) Fjalori'!A394</f>
        <v>VLERËSIMI I TË ARDHURAVE ME DESTINACION</v>
      </c>
      <c r="J27" s="34">
        <f>J80+J119+J158+J196+J234+J272</f>
        <v>0</v>
      </c>
      <c r="K27" s="34">
        <f>K80+K119+K158+K196+K234+K272</f>
        <v>0</v>
      </c>
      <c r="L27" s="34">
        <f>L80+L119+L158+L196+L234+L272</f>
        <v>0</v>
      </c>
      <c r="M27" s="129">
        <f t="shared" si="4"/>
        <v>0</v>
      </c>
      <c r="N27" s="129">
        <f t="shared" si="4"/>
        <v>0</v>
      </c>
      <c r="O27" s="129">
        <f t="shared" si="4"/>
        <v>0</v>
      </c>
    </row>
    <row r="28" spans="1:15" ht="12.75" x14ac:dyDescent="0.2">
      <c r="A28" s="124" t="str">
        <f>'(G1) Fjalori'!A366</f>
        <v>Transferta për Buxhetet Familiare dhe Individët</v>
      </c>
      <c r="B28" s="941">
        <f>'(G1) Fjalori'!C366</f>
        <v>606</v>
      </c>
      <c r="C28" s="942"/>
      <c r="D28" s="943"/>
      <c r="E28" s="305">
        <f t="shared" si="3"/>
        <v>0</v>
      </c>
      <c r="F28" s="305">
        <f t="shared" si="3"/>
        <v>0</v>
      </c>
      <c r="G28" s="305">
        <f t="shared" si="3"/>
        <v>0</v>
      </c>
      <c r="H28" s="53"/>
    </row>
    <row r="29" spans="1:15" ht="12.75" x14ac:dyDescent="0.2">
      <c r="A29" s="124" t="str">
        <f>'(G1) Fjalori'!A367</f>
        <v>Shpenzimet kapitale</v>
      </c>
      <c r="B29" s="941" t="str">
        <f>'(G1) Fjalori'!C367</f>
        <v>230 / 231</v>
      </c>
      <c r="C29" s="942"/>
      <c r="D29" s="943"/>
      <c r="E29" s="305">
        <f t="shared" si="3"/>
        <v>0</v>
      </c>
      <c r="F29" s="305">
        <f t="shared" si="3"/>
        <v>0</v>
      </c>
      <c r="G29" s="305">
        <f t="shared" si="3"/>
        <v>0</v>
      </c>
      <c r="H29" s="53"/>
      <c r="I29" s="137" t="str">
        <f>'(G1) Fjalori'!A395</f>
        <v xml:space="preserve">TË ARDHURAT E PRITSHME </v>
      </c>
      <c r="J29" s="34">
        <f t="shared" ref="J29:O29" si="5">J82+J121+J160+J198+J236+J274</f>
        <v>0</v>
      </c>
      <c r="K29" s="34">
        <f t="shared" si="5"/>
        <v>0</v>
      </c>
      <c r="L29" s="34">
        <f t="shared" si="5"/>
        <v>0</v>
      </c>
      <c r="M29" s="129">
        <f t="shared" si="5"/>
        <v>0</v>
      </c>
      <c r="N29" s="129">
        <f t="shared" si="5"/>
        <v>0</v>
      </c>
      <c r="O29" s="129">
        <f t="shared" si="5"/>
        <v>0</v>
      </c>
    </row>
    <row r="30" spans="1:15" ht="12.75" x14ac:dyDescent="0.2">
      <c r="A30" s="124" t="str">
        <f>'(G1) Fjalori'!A368</f>
        <v>Rezerva</v>
      </c>
      <c r="B30" s="941">
        <f>'(G1) Fjalori'!C368</f>
        <v>609</v>
      </c>
      <c r="C30" s="942"/>
      <c r="D30" s="943"/>
      <c r="E30" s="305">
        <f t="shared" si="3"/>
        <v>0</v>
      </c>
      <c r="F30" s="305">
        <f t="shared" si="3"/>
        <v>0</v>
      </c>
      <c r="G30" s="305">
        <f t="shared" si="3"/>
        <v>0</v>
      </c>
      <c r="H30" s="53"/>
    </row>
    <row r="31" spans="1:15" ht="12.75" x14ac:dyDescent="0.2">
      <c r="A31" s="124" t="str">
        <f>'(G1) Fjalori'!A369</f>
        <v>Interesa per kredi direkte ose bono</v>
      </c>
      <c r="B31" s="941">
        <f>'(G1) Fjalori'!C369</f>
        <v>650</v>
      </c>
      <c r="C31" s="942"/>
      <c r="D31" s="943"/>
      <c r="E31" s="305">
        <f t="shared" si="3"/>
        <v>0</v>
      </c>
      <c r="F31" s="305">
        <f t="shared" si="3"/>
        <v>0</v>
      </c>
      <c r="G31" s="305">
        <f t="shared" si="3"/>
        <v>0</v>
      </c>
      <c r="H31" s="53"/>
    </row>
    <row r="32" spans="1:15" ht="12.75" customHeight="1" x14ac:dyDescent="0.2">
      <c r="A32" s="124" t="str">
        <f>'(G1) Fjalori'!A370</f>
        <v>Të tjera</v>
      </c>
      <c r="B32" s="941" t="str">
        <f>'(G1) Fjalori'!C370</f>
        <v>69 / ?</v>
      </c>
      <c r="C32" s="942"/>
      <c r="D32" s="943"/>
      <c r="E32" s="305">
        <f t="shared" si="3"/>
        <v>0</v>
      </c>
      <c r="F32" s="305">
        <f t="shared" si="3"/>
        <v>0</v>
      </c>
      <c r="G32" s="305">
        <f t="shared" si="3"/>
        <v>0</v>
      </c>
      <c r="H32" s="53"/>
      <c r="I32" s="947" t="str">
        <f>'(G1) Fjalori'!A415</f>
        <v>SHUMA E KËRKUAR NETO</v>
      </c>
      <c r="J32" s="948"/>
      <c r="K32" s="948"/>
      <c r="L32" s="948"/>
      <c r="M32" s="948"/>
      <c r="N32" s="948"/>
      <c r="O32" s="949"/>
    </row>
    <row r="33" spans="1:15" ht="12.75" customHeight="1" x14ac:dyDescent="0.2">
      <c r="A33" s="306" t="str">
        <f>A21</f>
        <v>KOSTO DIREKTE PËR PROJEKTET DHE SHPENZIMET KAPITALE</v>
      </c>
      <c r="B33" s="941"/>
      <c r="C33" s="942"/>
      <c r="D33" s="943"/>
      <c r="E33" s="129">
        <f t="shared" si="3"/>
        <v>0</v>
      </c>
      <c r="F33" s="129">
        <f t="shared" si="3"/>
        <v>0</v>
      </c>
      <c r="G33" s="129">
        <f t="shared" si="3"/>
        <v>0</v>
      </c>
      <c r="H33" s="53"/>
      <c r="I33" s="950"/>
      <c r="J33" s="951"/>
      <c r="K33" s="951"/>
      <c r="L33" s="951"/>
      <c r="M33" s="951"/>
      <c r="N33" s="951"/>
      <c r="O33" s="952"/>
    </row>
    <row r="34" spans="1:15" ht="12.75" x14ac:dyDescent="0.2">
      <c r="A34" s="938" t="str">
        <f>'(G1) Fjalori'!A383</f>
        <v>SHPENZIME KORRENTE</v>
      </c>
      <c r="B34" s="939"/>
      <c r="C34" s="939"/>
      <c r="D34" s="939"/>
      <c r="E34" s="939"/>
      <c r="F34" s="939"/>
      <c r="G34" s="940"/>
      <c r="H34" s="53"/>
      <c r="I34" s="17" t="str">
        <f>I32</f>
        <v>SHUMA E KËRKUAR NETO</v>
      </c>
      <c r="J34" s="18">
        <f t="shared" ref="J34:O34" si="6">J88+J127+J166+J204+J242+J280</f>
        <v>0</v>
      </c>
      <c r="K34" s="18">
        <f t="shared" si="6"/>
        <v>0</v>
      </c>
      <c r="L34" s="18">
        <f t="shared" si="6"/>
        <v>0</v>
      </c>
      <c r="M34" s="18">
        <f t="shared" si="6"/>
        <v>0</v>
      </c>
      <c r="N34" s="18">
        <f t="shared" si="6"/>
        <v>0</v>
      </c>
      <c r="O34" s="18">
        <f t="shared" si="6"/>
        <v>0</v>
      </c>
    </row>
    <row r="35" spans="1:15" ht="12.75" x14ac:dyDescent="0.2">
      <c r="A35" s="124" t="str">
        <f>A22</f>
        <v>Pagat</v>
      </c>
      <c r="B35" s="941">
        <f>B22</f>
        <v>600</v>
      </c>
      <c r="C35" s="942"/>
      <c r="D35" s="943"/>
      <c r="E35" s="305">
        <f t="shared" ref="E35:G46" si="7">E89+E128+E167+E205+E243+E281</f>
        <v>0</v>
      </c>
      <c r="F35" s="305">
        <f t="shared" si="7"/>
        <v>0</v>
      </c>
      <c r="G35" s="305">
        <f t="shared" si="7"/>
        <v>0</v>
      </c>
      <c r="H35" s="53"/>
      <c r="I35" s="53"/>
      <c r="J35" s="53"/>
      <c r="K35" s="53"/>
      <c r="L35" s="14"/>
      <c r="M35" s="54"/>
    </row>
    <row r="36" spans="1:15" ht="12.75" customHeight="1" x14ac:dyDescent="0.2">
      <c r="A36" s="124" t="str">
        <f t="shared" ref="A36:A45" si="8">A23</f>
        <v>Sigurimet Shoqërore</v>
      </c>
      <c r="B36" s="941">
        <f t="shared" ref="B36:B45" si="9">B23</f>
        <v>601</v>
      </c>
      <c r="C36" s="942"/>
      <c r="D36" s="943"/>
      <c r="E36" s="305">
        <f t="shared" si="7"/>
        <v>0</v>
      </c>
      <c r="F36" s="305">
        <f t="shared" si="7"/>
        <v>0</v>
      </c>
      <c r="G36" s="305">
        <f t="shared" si="7"/>
        <v>0</v>
      </c>
      <c r="H36" s="53"/>
    </row>
    <row r="37" spans="1:15" ht="12.75" x14ac:dyDescent="0.2">
      <c r="A37" s="124" t="str">
        <f t="shared" si="8"/>
        <v>Mallra dhe shërbime</v>
      </c>
      <c r="B37" s="941">
        <f t="shared" si="9"/>
        <v>602</v>
      </c>
      <c r="C37" s="942"/>
      <c r="D37" s="943"/>
      <c r="E37" s="305">
        <f t="shared" si="7"/>
        <v>0</v>
      </c>
      <c r="F37" s="305">
        <f t="shared" si="7"/>
        <v>0</v>
      </c>
      <c r="G37" s="305">
        <f t="shared" si="7"/>
        <v>0</v>
      </c>
      <c r="H37" s="53"/>
      <c r="I37" s="124" t="str">
        <f>'(G1) Fjalori'!A413</f>
        <v>Angazhimet</v>
      </c>
      <c r="J37" s="992" t="str">
        <f>'(G1) Fjalori'!A454</f>
        <v>Vlera Totale për Aktivitet</v>
      </c>
      <c r="K37" s="993"/>
      <c r="L37" s="994"/>
      <c r="M37" s="129">
        <f t="shared" ref="M37:O40" si="10">M91+M130+M169+M207+M245+M283</f>
        <v>0</v>
      </c>
      <c r="N37" s="129">
        <f t="shared" si="10"/>
        <v>0</v>
      </c>
      <c r="O37" s="129">
        <f t="shared" si="10"/>
        <v>0</v>
      </c>
    </row>
    <row r="38" spans="1:15" ht="12.75" x14ac:dyDescent="0.2">
      <c r="A38" s="124" t="str">
        <f t="shared" si="8"/>
        <v>Subvencione</v>
      </c>
      <c r="B38" s="941">
        <f t="shared" si="9"/>
        <v>603</v>
      </c>
      <c r="C38" s="942"/>
      <c r="D38" s="943"/>
      <c r="E38" s="305">
        <f t="shared" si="7"/>
        <v>0</v>
      </c>
      <c r="F38" s="305">
        <f t="shared" si="7"/>
        <v>0</v>
      </c>
      <c r="G38" s="305">
        <f t="shared" si="7"/>
        <v>0</v>
      </c>
      <c r="H38" s="53"/>
      <c r="I38" s="318" t="str">
        <f>'(G1) Fjalori'!A456</f>
        <v>Qëllime</v>
      </c>
      <c r="J38" s="319" t="str">
        <f>A29</f>
        <v>Shpenzimet kapitale</v>
      </c>
      <c r="K38" s="316"/>
      <c r="L38" s="317"/>
      <c r="M38" s="129">
        <f t="shared" si="10"/>
        <v>0</v>
      </c>
      <c r="N38" s="129">
        <f t="shared" si="10"/>
        <v>0</v>
      </c>
      <c r="O38" s="129">
        <f t="shared" si="10"/>
        <v>0</v>
      </c>
    </row>
    <row r="39" spans="1:15" ht="12.75" x14ac:dyDescent="0.2">
      <c r="A39" s="124" t="str">
        <f t="shared" si="8"/>
        <v>Të tjera transferta korrente të brendshme</v>
      </c>
      <c r="B39" s="941">
        <f t="shared" si="9"/>
        <v>604</v>
      </c>
      <c r="C39" s="942"/>
      <c r="D39" s="943"/>
      <c r="E39" s="305">
        <f t="shared" si="7"/>
        <v>0</v>
      </c>
      <c r="F39" s="305">
        <f t="shared" si="7"/>
        <v>0</v>
      </c>
      <c r="G39" s="305">
        <f t="shared" si="7"/>
        <v>0</v>
      </c>
      <c r="H39" s="53"/>
      <c r="I39" s="315"/>
      <c r="J39" s="319" t="str">
        <f>A24</f>
        <v>Mallra dhe shërbime</v>
      </c>
      <c r="K39" s="316"/>
      <c r="L39" s="317"/>
      <c r="M39" s="129">
        <f t="shared" si="10"/>
        <v>0</v>
      </c>
      <c r="N39" s="129">
        <f t="shared" si="10"/>
        <v>0</v>
      </c>
      <c r="O39" s="129">
        <f t="shared" si="10"/>
        <v>0</v>
      </c>
    </row>
    <row r="40" spans="1:15" ht="12.75" x14ac:dyDescent="0.2">
      <c r="A40" s="124" t="str">
        <f t="shared" si="8"/>
        <v>Transferta korrente të huaja</v>
      </c>
      <c r="B40" s="941">
        <f t="shared" si="9"/>
        <v>605</v>
      </c>
      <c r="C40" s="942"/>
      <c r="D40" s="943"/>
      <c r="E40" s="305">
        <f t="shared" si="7"/>
        <v>0</v>
      </c>
      <c r="F40" s="305">
        <f t="shared" si="7"/>
        <v>0</v>
      </c>
      <c r="G40" s="305">
        <f t="shared" si="7"/>
        <v>0</v>
      </c>
      <c r="H40" s="53"/>
      <c r="I40" s="315"/>
      <c r="J40" s="319" t="str">
        <f>'(G1) Fjalori'!A455</f>
        <v>Qëllime të mëtejshme</v>
      </c>
      <c r="K40" s="316"/>
      <c r="L40" s="317"/>
      <c r="M40" s="129">
        <f t="shared" si="10"/>
        <v>0</v>
      </c>
      <c r="N40" s="129">
        <f t="shared" si="10"/>
        <v>0</v>
      </c>
      <c r="O40" s="129">
        <f t="shared" si="10"/>
        <v>0</v>
      </c>
    </row>
    <row r="41" spans="1:15" ht="12.75" x14ac:dyDescent="0.2">
      <c r="A41" s="124" t="str">
        <f t="shared" si="8"/>
        <v>Transferta për Buxhetet Familiare dhe Individët</v>
      </c>
      <c r="B41" s="941">
        <f t="shared" si="9"/>
        <v>606</v>
      </c>
      <c r="C41" s="942"/>
      <c r="D41" s="943"/>
      <c r="E41" s="305">
        <f t="shared" si="7"/>
        <v>0</v>
      </c>
      <c r="F41" s="305">
        <f t="shared" si="7"/>
        <v>0</v>
      </c>
      <c r="G41" s="305">
        <f t="shared" si="7"/>
        <v>0</v>
      </c>
      <c r="H41" s="53"/>
      <c r="I41" s="315"/>
      <c r="J41" s="998"/>
      <c r="K41" s="998"/>
      <c r="L41" s="998"/>
      <c r="M41" s="344" t="str">
        <f>IF(SUM(M38:M40)=M37,"OK","STOP")</f>
        <v>OK</v>
      </c>
      <c r="N41" s="344" t="str">
        <f>IF(SUM(N38:N40)=N37,"OK","STOP")</f>
        <v>OK</v>
      </c>
      <c r="O41" s="344" t="str">
        <f>IF(SUM(O38:O40)=O37,"OK","STOP")</f>
        <v>OK</v>
      </c>
    </row>
    <row r="42" spans="1:15" ht="12.75" x14ac:dyDescent="0.2">
      <c r="A42" s="648" t="str">
        <f t="shared" si="8"/>
        <v>Shpenzimet kapitale</v>
      </c>
      <c r="B42" s="968" t="str">
        <f t="shared" si="9"/>
        <v>230 / 231</v>
      </c>
      <c r="C42" s="969"/>
      <c r="D42" s="970"/>
      <c r="E42" s="305">
        <f t="shared" si="7"/>
        <v>0</v>
      </c>
      <c r="F42" s="305">
        <f t="shared" si="7"/>
        <v>0</v>
      </c>
      <c r="G42" s="305">
        <f t="shared" si="7"/>
        <v>0</v>
      </c>
      <c r="H42" s="53"/>
    </row>
    <row r="43" spans="1:15" ht="12.75" x14ac:dyDescent="0.2">
      <c r="A43" s="124" t="str">
        <f t="shared" si="8"/>
        <v>Rezerva</v>
      </c>
      <c r="B43" s="941">
        <f t="shared" si="9"/>
        <v>609</v>
      </c>
      <c r="C43" s="942"/>
      <c r="D43" s="943"/>
      <c r="E43" s="305">
        <f t="shared" si="7"/>
        <v>0</v>
      </c>
      <c r="F43" s="305">
        <f t="shared" si="7"/>
        <v>0</v>
      </c>
      <c r="G43" s="305">
        <f t="shared" si="7"/>
        <v>0</v>
      </c>
      <c r="H43" s="53"/>
      <c r="I43" s="142" t="str">
        <f>'(G1) Fjalori'!A416</f>
        <v>Shpjegimet teknike</v>
      </c>
      <c r="J43" s="983"/>
      <c r="K43" s="984"/>
      <c r="L43" s="984"/>
      <c r="M43" s="984"/>
      <c r="N43" s="984"/>
      <c r="O43" s="985"/>
    </row>
    <row r="44" spans="1:15" ht="12.75" x14ac:dyDescent="0.2">
      <c r="A44" s="124" t="str">
        <f t="shared" si="8"/>
        <v>Interesa per kredi direkte ose bono</v>
      </c>
      <c r="B44" s="971">
        <f t="shared" si="9"/>
        <v>650</v>
      </c>
      <c r="C44" s="972"/>
      <c r="D44" s="973"/>
      <c r="E44" s="305">
        <f t="shared" si="7"/>
        <v>0</v>
      </c>
      <c r="F44" s="305">
        <f t="shared" si="7"/>
        <v>0</v>
      </c>
      <c r="G44" s="305">
        <f t="shared" si="7"/>
        <v>0</v>
      </c>
      <c r="H44" s="53"/>
      <c r="J44" s="986"/>
      <c r="K44" s="987"/>
      <c r="L44" s="987"/>
      <c r="M44" s="987"/>
      <c r="N44" s="987"/>
      <c r="O44" s="988"/>
    </row>
    <row r="45" spans="1:15" ht="12.75" customHeight="1" x14ac:dyDescent="0.2">
      <c r="A45" s="252" t="str">
        <f t="shared" si="8"/>
        <v>Të tjera</v>
      </c>
      <c r="B45" s="941" t="str">
        <f t="shared" si="9"/>
        <v>69 / ?</v>
      </c>
      <c r="C45" s="942"/>
      <c r="D45" s="309" t="str">
        <f>IF(OR(E45&lt;0,F45&lt;0,G45&lt;0),"STOP","OK!")</f>
        <v>OK!</v>
      </c>
      <c r="E45" s="308">
        <f t="shared" si="7"/>
        <v>0</v>
      </c>
      <c r="F45" s="130">
        <f t="shared" si="7"/>
        <v>0</v>
      </c>
      <c r="G45" s="130">
        <f t="shared" si="7"/>
        <v>0</v>
      </c>
      <c r="H45" s="53"/>
      <c r="J45" s="986"/>
      <c r="K45" s="987"/>
      <c r="L45" s="987"/>
      <c r="M45" s="987"/>
      <c r="N45" s="987"/>
      <c r="O45" s="988"/>
    </row>
    <row r="46" spans="1:15" ht="12.75" customHeight="1" x14ac:dyDescent="0.2">
      <c r="A46" s="124" t="str">
        <f>A34</f>
        <v>SHPENZIME KORRENTE</v>
      </c>
      <c r="B46" s="974"/>
      <c r="C46" s="975"/>
      <c r="D46" s="976"/>
      <c r="E46" s="129">
        <f t="shared" si="7"/>
        <v>0</v>
      </c>
      <c r="F46" s="129">
        <f t="shared" si="7"/>
        <v>0</v>
      </c>
      <c r="G46" s="129">
        <f t="shared" si="7"/>
        <v>0</v>
      </c>
      <c r="H46" s="53"/>
      <c r="J46" s="986"/>
      <c r="K46" s="987"/>
      <c r="L46" s="987"/>
      <c r="M46" s="987"/>
      <c r="N46" s="987"/>
      <c r="O46" s="988"/>
    </row>
    <row r="47" spans="1:15" ht="12.75" customHeight="1" x14ac:dyDescent="0.2">
      <c r="A47" s="125"/>
      <c r="B47" s="210"/>
      <c r="C47" s="126"/>
      <c r="D47" s="126"/>
      <c r="E47" s="10"/>
      <c r="F47" s="10"/>
      <c r="G47" s="133"/>
      <c r="H47" s="53"/>
      <c r="J47" s="986"/>
      <c r="K47" s="987"/>
      <c r="L47" s="987"/>
      <c r="M47" s="987"/>
      <c r="N47" s="987"/>
      <c r="O47" s="988"/>
    </row>
    <row r="48" spans="1:15" ht="12.75" customHeight="1" x14ac:dyDescent="0.2">
      <c r="A48" s="137" t="str">
        <f>A18</f>
        <v>SHPENZIME TË PRITSHME</v>
      </c>
      <c r="B48" s="34">
        <f t="shared" ref="B48:G48" si="11">B102+B141+B180+B218+B256+B294</f>
        <v>0</v>
      </c>
      <c r="C48" s="34">
        <f t="shared" si="11"/>
        <v>0</v>
      </c>
      <c r="D48" s="34">
        <f t="shared" si="11"/>
        <v>0</v>
      </c>
      <c r="E48" s="129">
        <f t="shared" si="11"/>
        <v>0</v>
      </c>
      <c r="F48" s="129">
        <f t="shared" si="11"/>
        <v>0</v>
      </c>
      <c r="G48" s="129">
        <f t="shared" si="11"/>
        <v>0</v>
      </c>
      <c r="H48" s="53"/>
      <c r="J48" s="989"/>
      <c r="K48" s="990"/>
      <c r="L48" s="990"/>
      <c r="M48" s="990"/>
      <c r="N48" s="990"/>
      <c r="O48" s="991"/>
    </row>
    <row r="49" spans="1:15" ht="12.75" x14ac:dyDescent="0.2">
      <c r="H49" s="53"/>
    </row>
    <row r="50" spans="1:15" ht="23.25" customHeight="1" x14ac:dyDescent="0.25">
      <c r="A50" s="933" t="str">
        <f>'(G1) Fjalori'!A396</f>
        <v>PËRPUTHSHMËRIA ME TAVANET</v>
      </c>
      <c r="B50" s="934"/>
      <c r="C50" s="935"/>
      <c r="D50" s="935"/>
      <c r="E50" s="935"/>
      <c r="F50" s="935"/>
      <c r="G50" s="935"/>
      <c r="H50" s="935"/>
      <c r="I50" s="935"/>
      <c r="J50" s="935"/>
      <c r="K50" s="935"/>
      <c r="L50" s="935"/>
      <c r="M50" s="935"/>
      <c r="N50" s="935"/>
      <c r="O50" s="936"/>
    </row>
    <row r="51" spans="1:15" s="27" customFormat="1" ht="26.25" customHeight="1" x14ac:dyDescent="0.25">
      <c r="A51" s="134"/>
      <c r="B51" s="127"/>
      <c r="C51" s="127"/>
      <c r="D51" s="26"/>
      <c r="E51" s="26"/>
      <c r="F51" s="26"/>
      <c r="G51" s="26"/>
      <c r="H51" s="26"/>
      <c r="I51" s="26"/>
      <c r="J51" s="26"/>
      <c r="K51" s="26"/>
      <c r="L51" s="26"/>
      <c r="M51" s="251">
        <f>M70</f>
        <v>2022</v>
      </c>
      <c r="N51" s="251">
        <f t="shared" ref="N51:O51" si="12">N70</f>
        <v>2023</v>
      </c>
      <c r="O51" s="251">
        <f t="shared" si="12"/>
        <v>2024</v>
      </c>
    </row>
    <row r="52" spans="1:15" ht="12.75" x14ac:dyDescent="0.2">
      <c r="A52" s="977" t="str">
        <f>'(G1) Fjalori'!A397</f>
        <v>Tavani i përgjithshëm</v>
      </c>
      <c r="B52" s="978"/>
      <c r="C52" s="978"/>
      <c r="D52" s="978"/>
      <c r="E52" s="978"/>
      <c r="F52" s="978"/>
      <c r="G52" s="978"/>
      <c r="H52" s="978"/>
      <c r="I52" s="978"/>
      <c r="J52" s="978"/>
      <c r="K52" s="978"/>
      <c r="L52" s="979"/>
      <c r="M52" s="138">
        <f>VLOOKUP($A14,'(D1) Tavanet buxhetore'!$A$7:$R$473,7,FALSE)</f>
        <v>0</v>
      </c>
      <c r="N52" s="138">
        <f>VLOOKUP($A14,'(D1) Tavanet buxhetore'!$A$7:$R$473,8,FALSE)</f>
        <v>0</v>
      </c>
      <c r="O52" s="672">
        <f>VLOOKUP($A14,'(D1) Tavanet buxhetore'!$A$7:$R$473,9,FALSE)</f>
        <v>0</v>
      </c>
    </row>
    <row r="53" spans="1:15" ht="12.75" x14ac:dyDescent="0.2">
      <c r="A53" s="980" t="str">
        <f>'(G1) Fjalori'!A398</f>
        <v>SHPENZIMET E PRITSHME</v>
      </c>
      <c r="B53" s="981"/>
      <c r="C53" s="981"/>
      <c r="D53" s="981"/>
      <c r="E53" s="981"/>
      <c r="F53" s="981"/>
      <c r="G53" s="981"/>
      <c r="H53" s="981"/>
      <c r="I53" s="981"/>
      <c r="J53" s="981"/>
      <c r="K53" s="981"/>
      <c r="L53" s="982"/>
      <c r="M53" s="139">
        <f>E18</f>
        <v>0</v>
      </c>
      <c r="N53" s="139">
        <f t="shared" ref="N53:O53" si="13">F18</f>
        <v>0</v>
      </c>
      <c r="O53" s="673">
        <f t="shared" si="13"/>
        <v>0</v>
      </c>
    </row>
    <row r="54" spans="1:15" ht="12.75" x14ac:dyDescent="0.2">
      <c r="A54" s="996" t="str">
        <f>'(G1) Fjalori'!A399</f>
        <v>Diferenca mes tavaneve të përgjithshme (duhet të jetë &lt;0)</v>
      </c>
      <c r="B54" s="997"/>
      <c r="C54" s="997"/>
      <c r="D54" s="997"/>
      <c r="E54" s="997"/>
      <c r="F54" s="997"/>
      <c r="G54" s="997"/>
      <c r="H54" s="997"/>
      <c r="I54" s="997"/>
      <c r="J54" s="997"/>
      <c r="K54" s="997"/>
      <c r="L54" s="136" t="str">
        <f>IF(AND(M54&lt;0.4,N54&lt;0.4,O54&lt;0.4),"OK!","STOP!")</f>
        <v>OK!</v>
      </c>
      <c r="M54" s="140">
        <f>M53-M52</f>
        <v>0</v>
      </c>
      <c r="N54" s="140">
        <f t="shared" ref="N54:O54" si="14">N53-N52</f>
        <v>0</v>
      </c>
      <c r="O54" s="141">
        <f t="shared" si="14"/>
        <v>0</v>
      </c>
    </row>
    <row r="55" spans="1:15" ht="12.75" x14ac:dyDescent="0.2">
      <c r="A55" s="977" t="str">
        <f>'(G1) Fjalori'!A400</f>
        <v>Tavani i pagave dhe sigurimeve shoqërore</v>
      </c>
      <c r="B55" s="978"/>
      <c r="C55" s="978"/>
      <c r="D55" s="978"/>
      <c r="E55" s="978"/>
      <c r="F55" s="978"/>
      <c r="G55" s="978"/>
      <c r="H55" s="978"/>
      <c r="I55" s="978"/>
      <c r="J55" s="978"/>
      <c r="K55" s="978"/>
      <c r="L55" s="979"/>
      <c r="M55" s="138">
        <f>VLOOKUP($A14,'(D1) Tavanet buxhetore'!$A$7:$R$473,10,FALSE)</f>
        <v>0</v>
      </c>
      <c r="N55" s="138">
        <f>VLOOKUP($A14,'(D1) Tavanet buxhetore'!$A$7:$R$473,11,FALSE)</f>
        <v>0</v>
      </c>
      <c r="O55" s="672">
        <f>VLOOKUP($A14,'(D1) Tavanet buxhetore'!$A$7:$R$473,12,FALSE)</f>
        <v>0</v>
      </c>
    </row>
    <row r="56" spans="1:15" ht="12.75" x14ac:dyDescent="0.2">
      <c r="A56" s="996" t="str">
        <f>'(G1) Fjalori'!A401</f>
        <v>Paga dhe sigurime shoqërore</v>
      </c>
      <c r="B56" s="997"/>
      <c r="C56" s="997"/>
      <c r="D56" s="997"/>
      <c r="E56" s="997"/>
      <c r="F56" s="997"/>
      <c r="G56" s="997"/>
      <c r="H56" s="997"/>
      <c r="I56" s="997"/>
      <c r="J56" s="997"/>
      <c r="K56" s="997"/>
      <c r="L56" s="999"/>
      <c r="M56" s="139">
        <f>E22+E35+E23+E36</f>
        <v>0</v>
      </c>
      <c r="N56" s="139">
        <f t="shared" ref="N56:O56" si="15">F22+F35+F23+F36</f>
        <v>0</v>
      </c>
      <c r="O56" s="673">
        <f t="shared" si="15"/>
        <v>0</v>
      </c>
    </row>
    <row r="57" spans="1:15" ht="12.75" x14ac:dyDescent="0.2">
      <c r="A57" s="996" t="str">
        <f>'(G1) Fjalori'!A402</f>
        <v>Diferenca e tavaneve në paga dhe sigurime shoqërore (duhet të jetë &lt;0)</v>
      </c>
      <c r="B57" s="997"/>
      <c r="C57" s="997"/>
      <c r="D57" s="997"/>
      <c r="E57" s="997"/>
      <c r="F57" s="997"/>
      <c r="G57" s="997"/>
      <c r="H57" s="997"/>
      <c r="I57" s="997"/>
      <c r="J57" s="997"/>
      <c r="K57" s="997"/>
      <c r="L57" s="136" t="str">
        <f>IF(AND(M57&lt;0.4,N57&lt;0.4,O57&lt;0.4),"OK!","STOP!")</f>
        <v>OK!</v>
      </c>
      <c r="M57" s="140">
        <f>M56-M55</f>
        <v>0</v>
      </c>
      <c r="N57" s="140">
        <f t="shared" ref="N57:O57" si="16">N56-N55</f>
        <v>0</v>
      </c>
      <c r="O57" s="141">
        <f t="shared" si="16"/>
        <v>0</v>
      </c>
    </row>
    <row r="58" spans="1:15" s="27" customFormat="1" ht="12.75" x14ac:dyDescent="0.2">
      <c r="A58" s="977" t="str">
        <f>'(G1) Fjalori'!A403</f>
        <v>Tavani për shpenzime e tjera korrente</v>
      </c>
      <c r="B58" s="978"/>
      <c r="C58" s="978"/>
      <c r="D58" s="978"/>
      <c r="E58" s="978"/>
      <c r="F58" s="978"/>
      <c r="G58" s="978"/>
      <c r="H58" s="978"/>
      <c r="I58" s="978"/>
      <c r="J58" s="978"/>
      <c r="K58" s="978"/>
      <c r="L58" s="979"/>
      <c r="M58" s="138">
        <f>VLOOKUP($A14,'(D1) Tavanet buxhetore'!$A$7:$R$473,13,FALSE)</f>
        <v>0</v>
      </c>
      <c r="N58" s="138">
        <f>VLOOKUP($A14,'(D1) Tavanet buxhetore'!$A$7:$R$473,14,FALSE)</f>
        <v>0</v>
      </c>
      <c r="O58" s="672">
        <f>VLOOKUP($A14,'(D1) Tavanet buxhetore'!$A$7:$R$473,15,FALSE)</f>
        <v>0</v>
      </c>
    </row>
    <row r="59" spans="1:15" s="27" customFormat="1" ht="12.75" x14ac:dyDescent="0.2">
      <c r="A59" s="996" t="str">
        <f>'(G1) Fjalori'!A404</f>
        <v>Konsumi (përjashtuar paga dhe sigurimet shoqërore)</v>
      </c>
      <c r="B59" s="997"/>
      <c r="C59" s="997"/>
      <c r="D59" s="997"/>
      <c r="E59" s="997"/>
      <c r="F59" s="997"/>
      <c r="G59" s="997"/>
      <c r="H59" s="997"/>
      <c r="I59" s="997"/>
      <c r="J59" s="997"/>
      <c r="K59" s="997"/>
      <c r="L59" s="999"/>
      <c r="M59" s="139">
        <f>M53-M56-M62</f>
        <v>0</v>
      </c>
      <c r="N59" s="139">
        <f>N53-N56-N62</f>
        <v>0</v>
      </c>
      <c r="O59" s="673">
        <f>O53-O56-O62</f>
        <v>0</v>
      </c>
    </row>
    <row r="60" spans="1:15" s="27" customFormat="1" ht="12.75" x14ac:dyDescent="0.2">
      <c r="A60" s="996" t="str">
        <f>'(G1) Fjalori'!A405</f>
        <v>Diferenca e tavaneve në konsum (duhet të jetë &lt;0)</v>
      </c>
      <c r="B60" s="997"/>
      <c r="C60" s="997"/>
      <c r="D60" s="997"/>
      <c r="E60" s="997"/>
      <c r="F60" s="997"/>
      <c r="G60" s="997"/>
      <c r="H60" s="997"/>
      <c r="I60" s="997"/>
      <c r="J60" s="997"/>
      <c r="K60" s="997"/>
      <c r="L60" s="136" t="str">
        <f>IF(AND(M60&lt;0.4,N60&lt;0.4,O60&lt;0.4),"OK!","STOP!")</f>
        <v>OK!</v>
      </c>
      <c r="M60" s="140">
        <f>M59-M58</f>
        <v>0</v>
      </c>
      <c r="N60" s="140">
        <f t="shared" ref="N60:O60" si="17">N59-N58</f>
        <v>0</v>
      </c>
      <c r="O60" s="141">
        <f t="shared" si="17"/>
        <v>0</v>
      </c>
    </row>
    <row r="61" spans="1:15" ht="12.75" x14ac:dyDescent="0.2">
      <c r="A61" s="977" t="str">
        <f>'(G1) Fjalori'!A406</f>
        <v>Minimumi i shpenzimeve kapitale</v>
      </c>
      <c r="B61" s="978"/>
      <c r="C61" s="978"/>
      <c r="D61" s="978"/>
      <c r="E61" s="978"/>
      <c r="F61" s="978"/>
      <c r="G61" s="978"/>
      <c r="H61" s="978"/>
      <c r="I61" s="978"/>
      <c r="J61" s="978"/>
      <c r="K61" s="978"/>
      <c r="L61" s="979"/>
      <c r="M61" s="138">
        <f>VLOOKUP($A14,'(D1) Tavanet buxhetore'!$A$7:$R$473,16,FALSE)</f>
        <v>0</v>
      </c>
      <c r="N61" s="138">
        <f>VLOOKUP($A14,'(D1) Tavanet buxhetore'!$A$7:$R$473,17,FALSE)</f>
        <v>0</v>
      </c>
      <c r="O61" s="672">
        <f>VLOOKUP($A14,'(D1) Tavanet buxhetore'!$A$7:$R$473,18,FALSE)</f>
        <v>0</v>
      </c>
    </row>
    <row r="62" spans="1:15" ht="12.75" x14ac:dyDescent="0.2">
      <c r="A62" s="996" t="str">
        <f>'(G1) Fjalori'!A407</f>
        <v>Shpenzimet kapitale</v>
      </c>
      <c r="B62" s="997"/>
      <c r="C62" s="997"/>
      <c r="D62" s="997"/>
      <c r="E62" s="997"/>
      <c r="F62" s="997"/>
      <c r="G62" s="997"/>
      <c r="H62" s="997"/>
      <c r="I62" s="997"/>
      <c r="J62" s="997"/>
      <c r="K62" s="997"/>
      <c r="L62" s="999"/>
      <c r="M62" s="139">
        <f>E29+E42</f>
        <v>0</v>
      </c>
      <c r="N62" s="139">
        <f t="shared" ref="N62:O62" si="18">F29+F42</f>
        <v>0</v>
      </c>
      <c r="O62" s="673">
        <f t="shared" si="18"/>
        <v>0</v>
      </c>
    </row>
    <row r="63" spans="1:15" s="99" customFormat="1" ht="12.75" x14ac:dyDescent="0.2">
      <c r="A63" s="996" t="str">
        <f>'(G1) Fjalori'!A408</f>
        <v>Diferenca e minimumit të shpenzimeve kapitale (duhet të jetë &gt;0)</v>
      </c>
      <c r="B63" s="997"/>
      <c r="C63" s="997"/>
      <c r="D63" s="997"/>
      <c r="E63" s="997"/>
      <c r="F63" s="997"/>
      <c r="G63" s="997"/>
      <c r="H63" s="997"/>
      <c r="I63" s="997"/>
      <c r="J63" s="997"/>
      <c r="K63" s="997"/>
      <c r="L63" s="136" t="str">
        <f>IF(AND(M63&gt;-0.4,N63&gt;-0.4,O63&gt;-0.4),"OK!","STOP!")</f>
        <v>OK!</v>
      </c>
      <c r="M63" s="140">
        <f>M62-M61</f>
        <v>0</v>
      </c>
      <c r="N63" s="140">
        <f t="shared" ref="N63:O63" si="19">N62-N61</f>
        <v>0</v>
      </c>
      <c r="O63" s="141">
        <f t="shared" si="19"/>
        <v>0</v>
      </c>
    </row>
    <row r="64" spans="1:15" s="99" customFormat="1" ht="12.75" x14ac:dyDescent="0.2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135"/>
      <c r="L64" s="135"/>
      <c r="M64" s="135"/>
      <c r="N64" s="135"/>
      <c r="O64" s="135"/>
    </row>
    <row r="65" spans="1:15" s="99" customFormat="1" ht="12.75" x14ac:dyDescent="0.2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135"/>
      <c r="L65" s="135"/>
      <c r="M65" s="135"/>
      <c r="N65" s="135"/>
      <c r="O65" s="135"/>
    </row>
    <row r="66" spans="1:15" ht="17.25" customHeight="1" x14ac:dyDescent="0.2">
      <c r="A66" s="213" t="str">
        <f t="shared" ref="A66:O66" si="20">A14</f>
        <v>Nënfunksioni 26</v>
      </c>
      <c r="B66" s="937" t="str">
        <f t="shared" si="20"/>
        <v>105 Papunësia</v>
      </c>
      <c r="C66" s="937">
        <f t="shared" si="20"/>
        <v>0</v>
      </c>
      <c r="D66" s="937">
        <f t="shared" si="20"/>
        <v>0</v>
      </c>
      <c r="E66" s="937">
        <f t="shared" si="20"/>
        <v>0</v>
      </c>
      <c r="F66" s="937">
        <f t="shared" si="20"/>
        <v>0</v>
      </c>
      <c r="G66" s="937">
        <f t="shared" si="20"/>
        <v>0</v>
      </c>
      <c r="H66" s="937">
        <f t="shared" si="20"/>
        <v>0</v>
      </c>
      <c r="I66" s="937">
        <f t="shared" si="20"/>
        <v>0</v>
      </c>
      <c r="J66" s="937">
        <f t="shared" si="20"/>
        <v>0</v>
      </c>
      <c r="K66" s="937">
        <f t="shared" si="20"/>
        <v>0</v>
      </c>
      <c r="L66" s="937">
        <f t="shared" si="20"/>
        <v>0</v>
      </c>
      <c r="M66" s="937">
        <f t="shared" si="20"/>
        <v>0</v>
      </c>
      <c r="N66" s="937">
        <f t="shared" si="20"/>
        <v>0</v>
      </c>
      <c r="O66" s="937">
        <f t="shared" si="20"/>
        <v>0</v>
      </c>
    </row>
    <row r="67" spans="1:15" ht="17.25" customHeight="1" x14ac:dyDescent="0.2">
      <c r="A67" s="276" t="str">
        <f>A6</f>
        <v>Programi 27a</v>
      </c>
      <c r="B67" s="937" t="str">
        <f>C6</f>
        <v>Papunësia, arsim dhe aftësim</v>
      </c>
      <c r="C67" s="937" t="e">
        <f>#REF!</f>
        <v>#REF!</v>
      </c>
      <c r="D67" s="937" t="e">
        <f>#REF!</f>
        <v>#REF!</v>
      </c>
      <c r="E67" s="937" t="e">
        <f>#REF!</f>
        <v>#REF!</v>
      </c>
      <c r="F67" s="937" t="e">
        <f>#REF!</f>
        <v>#REF!</v>
      </c>
      <c r="G67" s="937" t="e">
        <f>#REF!</f>
        <v>#REF!</v>
      </c>
      <c r="H67" s="937" t="e">
        <f>#REF!</f>
        <v>#REF!</v>
      </c>
      <c r="I67" s="937" t="e">
        <f>#REF!</f>
        <v>#REF!</v>
      </c>
      <c r="J67" s="937" t="e">
        <f>#REF!</f>
        <v>#REF!</v>
      </c>
      <c r="K67" s="937" t="e">
        <f>#REF!</f>
        <v>#REF!</v>
      </c>
      <c r="L67" s="937" t="e">
        <f>#REF!</f>
        <v>#REF!</v>
      </c>
      <c r="M67" s="937" t="e">
        <f>#REF!</f>
        <v>#REF!</v>
      </c>
      <c r="N67" s="937" t="e">
        <f>#REF!</f>
        <v>#REF!</v>
      </c>
      <c r="O67" s="937" t="e">
        <f>#REF!</f>
        <v>#REF!</v>
      </c>
    </row>
    <row r="68" spans="1:15" ht="17.25" customHeight="1" x14ac:dyDescent="0.2">
      <c r="A68" s="646" t="str">
        <f>'(B3) Struktura Funksionale'!B136</f>
        <v>10550</v>
      </c>
      <c r="B68" s="568"/>
      <c r="C68" s="568"/>
      <c r="D68" s="568"/>
      <c r="E68" s="568"/>
      <c r="F68" s="568"/>
      <c r="G68" s="568"/>
      <c r="H68" s="568"/>
      <c r="I68" s="568"/>
      <c r="J68" s="568"/>
      <c r="K68" s="568"/>
      <c r="L68" s="568"/>
      <c r="M68" s="568"/>
      <c r="N68" s="568"/>
      <c r="O68" s="569"/>
    </row>
    <row r="69" spans="1:15" ht="21" customHeight="1" x14ac:dyDescent="0.2">
      <c r="A69" s="964" t="str">
        <f t="shared" ref="A69:G69" si="21">A15</f>
        <v>SHPENZIME TË PRITSHME</v>
      </c>
      <c r="B69" s="965">
        <f t="shared" si="21"/>
        <v>0</v>
      </c>
      <c r="C69" s="965">
        <f t="shared" si="21"/>
        <v>0</v>
      </c>
      <c r="D69" s="965">
        <f t="shared" si="21"/>
        <v>0</v>
      </c>
      <c r="E69" s="965">
        <f t="shared" si="21"/>
        <v>0</v>
      </c>
      <c r="F69" s="965">
        <f t="shared" si="21"/>
        <v>0</v>
      </c>
      <c r="G69" s="966">
        <f t="shared" si="21"/>
        <v>0</v>
      </c>
      <c r="H69" s="131"/>
      <c r="I69" s="967" t="str">
        <f t="shared" ref="I69:O69" si="22">I15</f>
        <v xml:space="preserve">TË ARDHURAT E PRITSHME </v>
      </c>
      <c r="J69" s="965">
        <f t="shared" si="22"/>
        <v>0</v>
      </c>
      <c r="K69" s="965">
        <f t="shared" si="22"/>
        <v>0</v>
      </c>
      <c r="L69" s="965">
        <f t="shared" si="22"/>
        <v>0</v>
      </c>
      <c r="M69" s="965">
        <f t="shared" si="22"/>
        <v>0</v>
      </c>
      <c r="N69" s="965">
        <f t="shared" si="22"/>
        <v>0</v>
      </c>
      <c r="O69" s="966">
        <f t="shared" si="22"/>
        <v>0</v>
      </c>
    </row>
    <row r="70" spans="1:15" ht="19.5" customHeight="1" x14ac:dyDescent="0.2">
      <c r="A70" s="211"/>
      <c r="B70" s="417">
        <f t="shared" ref="B70:G70" si="23">B16</f>
        <v>2019</v>
      </c>
      <c r="C70" s="417">
        <f t="shared" si="23"/>
        <v>2020</v>
      </c>
      <c r="D70" s="417">
        <f t="shared" si="23"/>
        <v>2021</v>
      </c>
      <c r="E70" s="251">
        <f t="shared" si="23"/>
        <v>2022</v>
      </c>
      <c r="F70" s="251">
        <f t="shared" si="23"/>
        <v>2023</v>
      </c>
      <c r="G70" s="251">
        <f t="shared" si="23"/>
        <v>2024</v>
      </c>
      <c r="H70" s="212"/>
      <c r="I70" s="414"/>
      <c r="J70" s="417">
        <f t="shared" ref="J70:O70" si="24">J16</f>
        <v>2019</v>
      </c>
      <c r="K70" s="417">
        <f t="shared" si="24"/>
        <v>2020</v>
      </c>
      <c r="L70" s="417">
        <f t="shared" si="24"/>
        <v>2021</v>
      </c>
      <c r="M70" s="251">
        <f t="shared" si="24"/>
        <v>2022</v>
      </c>
      <c r="N70" s="251">
        <f t="shared" si="24"/>
        <v>2023</v>
      </c>
      <c r="O70" s="251">
        <f t="shared" si="24"/>
        <v>2024</v>
      </c>
    </row>
    <row r="71" spans="1:15" s="10" customFormat="1" ht="12.75" x14ac:dyDescent="0.2">
      <c r="A71" s="418"/>
      <c r="B71" s="411"/>
      <c r="C71" s="411"/>
      <c r="D71" s="411"/>
      <c r="E71" s="412"/>
      <c r="F71" s="412"/>
      <c r="G71" s="413"/>
      <c r="H71" s="212"/>
      <c r="I71" s="410"/>
      <c r="J71" s="411"/>
      <c r="K71" s="411"/>
      <c r="L71" s="411"/>
      <c r="M71" s="412"/>
      <c r="N71" s="412"/>
      <c r="O71" s="413"/>
    </row>
    <row r="72" spans="1:15" ht="12.75" x14ac:dyDescent="0.2">
      <c r="A72" s="415" t="str">
        <f>A18</f>
        <v>SHPENZIME TË PRITSHME</v>
      </c>
      <c r="B72" s="345">
        <f>VLOOKUP(A67,'(C1) Shpenzimet vitet e kaluara'!A$9:O$177,5,FALSE)</f>
        <v>0</v>
      </c>
      <c r="C72" s="345">
        <f>VLOOKUP(A67,'(C1) Shpenzimet vitet e kaluara'!A$9:O$177,9,FALSE)</f>
        <v>0</v>
      </c>
      <c r="D72" s="345">
        <f>VLOOKUP(A67,'(C1) Shpenzimet vitet e kaluara'!A$9:O$177,13,FALSE)</f>
        <v>0</v>
      </c>
      <c r="E72" s="416"/>
      <c r="F72" s="416"/>
      <c r="G72" s="416"/>
      <c r="H72" s="131"/>
      <c r="I72" s="938" t="str">
        <f>I18</f>
        <v>VLERËSIM I ARDHURAVE NGA TARIFAT</v>
      </c>
      <c r="J72" s="939"/>
      <c r="K72" s="939"/>
      <c r="L72" s="939"/>
      <c r="M72" s="939"/>
      <c r="N72" s="939"/>
      <c r="O72" s="940"/>
    </row>
    <row r="73" spans="1:15" ht="12.75" x14ac:dyDescent="0.2">
      <c r="A73" s="125"/>
      <c r="B73" s="210"/>
      <c r="C73" s="126"/>
      <c r="D73" s="126"/>
      <c r="E73" s="10"/>
      <c r="F73" s="10"/>
      <c r="G73" s="133"/>
      <c r="H73" s="10"/>
      <c r="I73" s="137" t="str">
        <f>I19</f>
        <v>VLERËSIM I ARDHURAVE NGA TARIFAT</v>
      </c>
      <c r="J73" s="35">
        <f>VLOOKUP($A67,'(C1) Shpenzimet vitet e kaluara'!$A$9:$O$177,6,FALSE)</f>
        <v>0</v>
      </c>
      <c r="K73" s="35">
        <f>VLOOKUP($A67,'(C1) Shpenzimet vitet e kaluara'!$A$9:$O$177,10,FALSE)</f>
        <v>0</v>
      </c>
      <c r="L73" s="35">
        <f>VLOOKUP($A67,'(C1) Shpenzimet vitet e kaluara'!$A$9:$O$177,14,FALSE)</f>
        <v>0</v>
      </c>
      <c r="M73" s="37"/>
      <c r="N73" s="37"/>
      <c r="O73" s="37"/>
    </row>
    <row r="74" spans="1:15" ht="12.75" x14ac:dyDescent="0.2">
      <c r="A74" s="944" t="str">
        <f t="shared" ref="A74:G75" si="25">A20</f>
        <v>SHPENZIME TË PRITSHME</v>
      </c>
      <c r="B74" s="945">
        <f t="shared" si="25"/>
        <v>0</v>
      </c>
      <c r="C74" s="945">
        <f t="shared" si="25"/>
        <v>0</v>
      </c>
      <c r="D74" s="945">
        <f t="shared" si="25"/>
        <v>0</v>
      </c>
      <c r="E74" s="945">
        <f t="shared" si="25"/>
        <v>0</v>
      </c>
      <c r="F74" s="945">
        <f t="shared" si="25"/>
        <v>0</v>
      </c>
      <c r="G74" s="946">
        <f t="shared" si="25"/>
        <v>0</v>
      </c>
      <c r="H74" s="10"/>
    </row>
    <row r="75" spans="1:15" ht="12.75" x14ac:dyDescent="0.2">
      <c r="A75" s="938" t="str">
        <f t="shared" si="25"/>
        <v>KOSTO DIREKTE PËR PROJEKTET DHE SHPENZIMET KAPITALE</v>
      </c>
      <c r="B75" s="939">
        <f t="shared" si="25"/>
        <v>0</v>
      </c>
      <c r="C75" s="939">
        <f t="shared" si="25"/>
        <v>0</v>
      </c>
      <c r="D75" s="939">
        <f t="shared" si="25"/>
        <v>0</v>
      </c>
      <c r="E75" s="939">
        <f t="shared" si="25"/>
        <v>0</v>
      </c>
      <c r="F75" s="939">
        <f t="shared" si="25"/>
        <v>0</v>
      </c>
      <c r="G75" s="940">
        <f t="shared" si="25"/>
        <v>0</v>
      </c>
      <c r="H75" s="31"/>
      <c r="I75" s="938" t="str">
        <f t="shared" ref="I75:I80" si="26">I22</f>
        <v>VLERËSIMI I TË ARDHURAVE ME DESTINACION</v>
      </c>
      <c r="J75" s="939"/>
      <c r="K75" s="939"/>
      <c r="L75" s="939"/>
      <c r="M75" s="939"/>
      <c r="N75" s="939"/>
      <c r="O75" s="940"/>
    </row>
    <row r="76" spans="1:15" ht="12.75" x14ac:dyDescent="0.2">
      <c r="A76" s="124" t="str">
        <f t="shared" ref="A76:D98" si="27">A22</f>
        <v>Pagat</v>
      </c>
      <c r="B76" s="941">
        <f t="shared" si="27"/>
        <v>600</v>
      </c>
      <c r="C76" s="942">
        <f t="shared" si="27"/>
        <v>0</v>
      </c>
      <c r="D76" s="943">
        <f t="shared" si="27"/>
        <v>0</v>
      </c>
      <c r="E76" s="129"/>
      <c r="F76" s="129"/>
      <c r="G76" s="129"/>
      <c r="H76" s="31"/>
      <c r="I76" s="390" t="str">
        <f t="shared" si="26"/>
        <v>Transferta e kushtëzuar</v>
      </c>
      <c r="J76" s="387"/>
      <c r="K76" s="389"/>
      <c r="L76" s="388"/>
      <c r="M76" s="128"/>
      <c r="N76" s="128"/>
      <c r="O76" s="132"/>
    </row>
    <row r="77" spans="1:15" ht="12.75" x14ac:dyDescent="0.2">
      <c r="A77" s="124" t="str">
        <f t="shared" si="27"/>
        <v>Sigurimet Shoqërore</v>
      </c>
      <c r="B77" s="941">
        <f t="shared" si="27"/>
        <v>601</v>
      </c>
      <c r="C77" s="942">
        <f t="shared" si="27"/>
        <v>0</v>
      </c>
      <c r="D77" s="943">
        <f t="shared" si="27"/>
        <v>0</v>
      </c>
      <c r="E77" s="129"/>
      <c r="F77" s="129"/>
      <c r="G77" s="129"/>
      <c r="H77" s="31"/>
      <c r="I77" s="390" t="str">
        <f t="shared" si="26"/>
        <v>Trasferta Specifike</v>
      </c>
      <c r="J77" s="387"/>
      <c r="K77" s="389"/>
      <c r="L77" s="388"/>
      <c r="M77" s="128"/>
      <c r="N77" s="128"/>
      <c r="O77" s="132"/>
    </row>
    <row r="78" spans="1:15" ht="12.75" x14ac:dyDescent="0.2">
      <c r="A78" s="124" t="str">
        <f t="shared" si="27"/>
        <v>Mallra dhe shërbime</v>
      </c>
      <c r="B78" s="941">
        <f t="shared" si="27"/>
        <v>602</v>
      </c>
      <c r="C78" s="942">
        <f t="shared" si="27"/>
        <v>0</v>
      </c>
      <c r="D78" s="943">
        <f t="shared" si="27"/>
        <v>0</v>
      </c>
      <c r="E78" s="129"/>
      <c r="F78" s="129"/>
      <c r="G78" s="129"/>
      <c r="H78" s="53"/>
      <c r="I78" s="390" t="str">
        <f t="shared" si="26"/>
        <v>Trashëgimi me destinacion</v>
      </c>
      <c r="J78" s="387"/>
      <c r="K78" s="389"/>
      <c r="L78" s="388"/>
      <c r="M78" s="302">
        <f>VLOOKUP($A67,'(C4) Trashëgimi me destinacion'!$A$8:$F$168,4,FALSE)</f>
        <v>0</v>
      </c>
      <c r="N78" s="548">
        <f>VLOOKUP($A67,'(C4) Trashëgimi me destinacion'!$A$8:$F$168,5,FALSE)</f>
        <v>0</v>
      </c>
      <c r="O78" s="548">
        <f>VLOOKUP($A67,'(C4) Trashëgimi me destinacion'!$A$8:$F$168,6,FALSE)</f>
        <v>0</v>
      </c>
    </row>
    <row r="79" spans="1:15" ht="12.75" x14ac:dyDescent="0.2">
      <c r="A79" s="124" t="str">
        <f t="shared" si="27"/>
        <v>Subvencione</v>
      </c>
      <c r="B79" s="941">
        <f t="shared" si="27"/>
        <v>603</v>
      </c>
      <c r="C79" s="942">
        <f t="shared" si="27"/>
        <v>0</v>
      </c>
      <c r="D79" s="943">
        <f t="shared" si="27"/>
        <v>0</v>
      </c>
      <c r="E79" s="129"/>
      <c r="F79" s="129"/>
      <c r="G79" s="129"/>
      <c r="H79" s="8"/>
      <c r="I79" s="390" t="str">
        <f t="shared" si="26"/>
        <v>Burime të tjera (përfshirë gjobat)</v>
      </c>
      <c r="J79" s="387"/>
      <c r="K79" s="389"/>
      <c r="L79" s="388"/>
      <c r="M79" s="128"/>
      <c r="N79" s="128"/>
      <c r="O79" s="132"/>
    </row>
    <row r="80" spans="1:15" ht="12.75" x14ac:dyDescent="0.2">
      <c r="A80" s="124" t="str">
        <f t="shared" si="27"/>
        <v>Të tjera transferta korrente të brendshme</v>
      </c>
      <c r="B80" s="941">
        <f t="shared" si="27"/>
        <v>604</v>
      </c>
      <c r="C80" s="942">
        <f t="shared" si="27"/>
        <v>0</v>
      </c>
      <c r="D80" s="943">
        <f t="shared" si="27"/>
        <v>0</v>
      </c>
      <c r="E80" s="129"/>
      <c r="F80" s="129"/>
      <c r="G80" s="129"/>
      <c r="H80" s="53"/>
      <c r="I80" s="409" t="str">
        <f t="shared" si="26"/>
        <v>VLERËSIMI I TË ARDHURAVE ME DESTINACION</v>
      </c>
      <c r="J80" s="35">
        <f>VLOOKUP($A67,'(C1) Shpenzimet vitet e kaluara'!$A$9:$O$177,7,FALSE)</f>
        <v>0</v>
      </c>
      <c r="K80" s="35">
        <f>VLOOKUP($A67,'(C1) Shpenzimet vitet e kaluara'!$A$9:$O$177,11,FALSE)</f>
        <v>0</v>
      </c>
      <c r="L80" s="35">
        <f>VLOOKUP($A67,'(C1) Shpenzimet vitet e kaluara'!$A$9:$O$177,15,FALSE)</f>
        <v>0</v>
      </c>
      <c r="M80" s="129">
        <f>SUM(M76:M79)</f>
        <v>0</v>
      </c>
      <c r="N80" s="129">
        <f t="shared" ref="N80:O80" si="28">SUM(N76:N79)</f>
        <v>0</v>
      </c>
      <c r="O80" s="129">
        <f t="shared" si="28"/>
        <v>0</v>
      </c>
    </row>
    <row r="81" spans="1:15" ht="12.75" x14ac:dyDescent="0.2">
      <c r="A81" s="124" t="str">
        <f t="shared" si="27"/>
        <v>Transferta korrente të huaja</v>
      </c>
      <c r="B81" s="941">
        <f t="shared" si="27"/>
        <v>605</v>
      </c>
      <c r="C81" s="942">
        <f t="shared" si="27"/>
        <v>0</v>
      </c>
      <c r="D81" s="943">
        <f t="shared" si="27"/>
        <v>0</v>
      </c>
      <c r="E81" s="129"/>
      <c r="F81" s="129"/>
      <c r="G81" s="129"/>
      <c r="H81" s="53"/>
    </row>
    <row r="82" spans="1:15" ht="12.75" x14ac:dyDescent="0.2">
      <c r="A82" s="124" t="str">
        <f t="shared" si="27"/>
        <v>Transferta për Buxhetet Familiare dhe Individët</v>
      </c>
      <c r="B82" s="941">
        <f t="shared" si="27"/>
        <v>606</v>
      </c>
      <c r="C82" s="942">
        <f t="shared" si="27"/>
        <v>0</v>
      </c>
      <c r="D82" s="943">
        <f t="shared" si="27"/>
        <v>0</v>
      </c>
      <c r="E82" s="129"/>
      <c r="F82" s="129"/>
      <c r="G82" s="129"/>
      <c r="H82" s="53"/>
      <c r="I82" s="137" t="str">
        <f>I29</f>
        <v xml:space="preserve">TË ARDHURAT E PRITSHME </v>
      </c>
      <c r="J82" s="34">
        <f>J73+J80</f>
        <v>0</v>
      </c>
      <c r="K82" s="34">
        <f>K73+K80</f>
        <v>0</v>
      </c>
      <c r="L82" s="34">
        <f>L73+L80</f>
        <v>0</v>
      </c>
      <c r="M82" s="129">
        <f>M80+M73</f>
        <v>0</v>
      </c>
      <c r="N82" s="129">
        <f>N80+N73</f>
        <v>0</v>
      </c>
      <c r="O82" s="129">
        <f>O80+O73</f>
        <v>0</v>
      </c>
    </row>
    <row r="83" spans="1:15" ht="12.75" x14ac:dyDescent="0.2">
      <c r="A83" s="124" t="str">
        <f t="shared" si="27"/>
        <v>Shpenzimet kapitale</v>
      </c>
      <c r="B83" s="941" t="str">
        <f t="shared" si="27"/>
        <v>230 / 231</v>
      </c>
      <c r="C83" s="942">
        <f t="shared" si="27"/>
        <v>0</v>
      </c>
      <c r="D83" s="943">
        <f t="shared" si="27"/>
        <v>0</v>
      </c>
      <c r="E83" s="37"/>
      <c r="F83" s="37"/>
      <c r="G83" s="37"/>
      <c r="H83" s="53"/>
    </row>
    <row r="84" spans="1:15" ht="12.75" x14ac:dyDescent="0.2">
      <c r="A84" s="124" t="str">
        <f t="shared" si="27"/>
        <v>Rezerva</v>
      </c>
      <c r="B84" s="941">
        <f t="shared" si="27"/>
        <v>609</v>
      </c>
      <c r="C84" s="942">
        <f t="shared" si="27"/>
        <v>0</v>
      </c>
      <c r="D84" s="943">
        <f t="shared" si="27"/>
        <v>0</v>
      </c>
      <c r="E84" s="129"/>
      <c r="F84" s="129"/>
      <c r="G84" s="129"/>
      <c r="H84" s="53"/>
    </row>
    <row r="85" spans="1:15" ht="12.75" x14ac:dyDescent="0.2">
      <c r="A85" s="124" t="str">
        <f t="shared" si="27"/>
        <v>Interesa per kredi direkte ose bono</v>
      </c>
      <c r="B85" s="941">
        <f t="shared" si="27"/>
        <v>650</v>
      </c>
      <c r="C85" s="942">
        <f t="shared" si="27"/>
        <v>0</v>
      </c>
      <c r="D85" s="943">
        <f t="shared" si="27"/>
        <v>0</v>
      </c>
      <c r="E85" s="129"/>
      <c r="F85" s="129"/>
      <c r="G85" s="129"/>
      <c r="H85" s="53"/>
    </row>
    <row r="86" spans="1:15" ht="12.75" x14ac:dyDescent="0.2">
      <c r="A86" s="124" t="str">
        <f t="shared" si="27"/>
        <v>Të tjera</v>
      </c>
      <c r="B86" s="941" t="str">
        <f t="shared" si="27"/>
        <v>69 / ?</v>
      </c>
      <c r="C86" s="942">
        <f t="shared" si="27"/>
        <v>0</v>
      </c>
      <c r="D86" s="943">
        <f t="shared" si="27"/>
        <v>0</v>
      </c>
      <c r="E86" s="129"/>
      <c r="F86" s="129"/>
      <c r="G86" s="129"/>
      <c r="H86" s="53"/>
      <c r="I86" s="947" t="str">
        <f t="shared" ref="I86:O87" si="29">I32</f>
        <v>SHUMA E KËRKUAR NETO</v>
      </c>
      <c r="J86" s="948">
        <f t="shared" si="29"/>
        <v>0</v>
      </c>
      <c r="K86" s="948">
        <f t="shared" si="29"/>
        <v>0</v>
      </c>
      <c r="L86" s="948">
        <f t="shared" si="29"/>
        <v>0</v>
      </c>
      <c r="M86" s="948">
        <f t="shared" si="29"/>
        <v>0</v>
      </c>
      <c r="N86" s="948">
        <f t="shared" si="29"/>
        <v>0</v>
      </c>
      <c r="O86" s="949">
        <f t="shared" si="29"/>
        <v>0</v>
      </c>
    </row>
    <row r="87" spans="1:15" ht="12" customHeight="1" x14ac:dyDescent="0.2">
      <c r="A87" s="306" t="str">
        <f t="shared" si="27"/>
        <v>KOSTO DIREKTE PËR PROJEKTET DHE SHPENZIMET KAPITALE</v>
      </c>
      <c r="B87" s="941">
        <f t="shared" si="27"/>
        <v>0</v>
      </c>
      <c r="C87" s="942">
        <f t="shared" si="27"/>
        <v>0</v>
      </c>
      <c r="D87" s="943">
        <f t="shared" si="27"/>
        <v>0</v>
      </c>
      <c r="E87" s="129">
        <f>SUM(E76:E86)</f>
        <v>0</v>
      </c>
      <c r="F87" s="129">
        <f t="shared" ref="F87:G87" si="30">SUM(F76:F86)</f>
        <v>0</v>
      </c>
      <c r="G87" s="129">
        <f t="shared" si="30"/>
        <v>0</v>
      </c>
      <c r="H87" s="53"/>
      <c r="I87" s="950">
        <f t="shared" si="29"/>
        <v>0</v>
      </c>
      <c r="J87" s="951">
        <f t="shared" si="29"/>
        <v>0</v>
      </c>
      <c r="K87" s="951">
        <f t="shared" si="29"/>
        <v>0</v>
      </c>
      <c r="L87" s="951">
        <f t="shared" si="29"/>
        <v>0</v>
      </c>
      <c r="M87" s="951">
        <f t="shared" si="29"/>
        <v>0</v>
      </c>
      <c r="N87" s="951">
        <f t="shared" si="29"/>
        <v>0</v>
      </c>
      <c r="O87" s="952">
        <f t="shared" si="29"/>
        <v>0</v>
      </c>
    </row>
    <row r="88" spans="1:15" ht="12.75" x14ac:dyDescent="0.2">
      <c r="A88" s="938" t="str">
        <f t="shared" si="27"/>
        <v>SHPENZIME KORRENTE</v>
      </c>
      <c r="B88" s="939">
        <f t="shared" si="27"/>
        <v>0</v>
      </c>
      <c r="C88" s="939">
        <f t="shared" si="27"/>
        <v>0</v>
      </c>
      <c r="D88" s="939">
        <f t="shared" si="27"/>
        <v>0</v>
      </c>
      <c r="E88" s="939">
        <f>E34</f>
        <v>0</v>
      </c>
      <c r="F88" s="939">
        <f>F34</f>
        <v>0</v>
      </c>
      <c r="G88" s="940">
        <f>G34</f>
        <v>0</v>
      </c>
      <c r="H88" s="53"/>
      <c r="I88" s="17" t="str">
        <f>I34</f>
        <v>SHUMA E KËRKUAR NETO</v>
      </c>
      <c r="J88" s="18">
        <f t="shared" ref="J88:O88" si="31">B72-J82</f>
        <v>0</v>
      </c>
      <c r="K88" s="18">
        <f t="shared" si="31"/>
        <v>0</v>
      </c>
      <c r="L88" s="18">
        <f t="shared" si="31"/>
        <v>0</v>
      </c>
      <c r="M88" s="18">
        <f t="shared" si="31"/>
        <v>0</v>
      </c>
      <c r="N88" s="18">
        <f t="shared" si="31"/>
        <v>0</v>
      </c>
      <c r="O88" s="18">
        <f t="shared" si="31"/>
        <v>0</v>
      </c>
    </row>
    <row r="89" spans="1:15" ht="12.75" x14ac:dyDescent="0.2">
      <c r="A89" s="124" t="str">
        <f t="shared" si="27"/>
        <v>Pagat</v>
      </c>
      <c r="B89" s="941">
        <f t="shared" si="27"/>
        <v>600</v>
      </c>
      <c r="C89" s="942">
        <f t="shared" si="27"/>
        <v>0</v>
      </c>
      <c r="D89" s="943">
        <f t="shared" si="27"/>
        <v>0</v>
      </c>
      <c r="E89" s="37"/>
      <c r="F89" s="37"/>
      <c r="G89" s="37"/>
      <c r="H89" s="53"/>
      <c r="I89" s="53"/>
      <c r="J89" s="53"/>
      <c r="K89" s="53"/>
      <c r="L89" s="14"/>
      <c r="M89" s="54"/>
    </row>
    <row r="90" spans="1:15" ht="12.75" x14ac:dyDescent="0.2">
      <c r="A90" s="124" t="str">
        <f t="shared" si="27"/>
        <v>Sigurimet Shoqërore</v>
      </c>
      <c r="B90" s="941">
        <f t="shared" si="27"/>
        <v>601</v>
      </c>
      <c r="C90" s="942">
        <f t="shared" si="27"/>
        <v>0</v>
      </c>
      <c r="D90" s="943">
        <f t="shared" si="27"/>
        <v>0</v>
      </c>
      <c r="E90" s="37"/>
      <c r="F90" s="37"/>
      <c r="G90" s="37"/>
      <c r="H90" s="53"/>
    </row>
    <row r="91" spans="1:15" ht="12.75" x14ac:dyDescent="0.2">
      <c r="A91" s="124" t="str">
        <f t="shared" si="27"/>
        <v>Mallra dhe shërbime</v>
      </c>
      <c r="B91" s="941">
        <f t="shared" si="27"/>
        <v>602</v>
      </c>
      <c r="C91" s="942">
        <f t="shared" si="27"/>
        <v>0</v>
      </c>
      <c r="D91" s="943">
        <f t="shared" si="27"/>
        <v>0</v>
      </c>
      <c r="E91" s="37"/>
      <c r="F91" s="37"/>
      <c r="G91" s="37"/>
      <c r="H91" s="53"/>
      <c r="I91" s="252" t="str">
        <f>I37</f>
        <v>Angazhimet</v>
      </c>
      <c r="J91" s="1002" t="str">
        <f>J37</f>
        <v>Vlera Totale për Aktivitet</v>
      </c>
      <c r="K91" s="1003"/>
      <c r="L91" s="1004"/>
      <c r="M91" s="129">
        <f>VLOOKUP($A67,'(C5) Angazhimet'!$A$8:$F$168,4,FALSE)</f>
        <v>0</v>
      </c>
      <c r="N91" s="129">
        <f>VLOOKUP($A67,'(C5) Angazhimet'!$A$8:$F$168,5,FALSE)</f>
        <v>0</v>
      </c>
      <c r="O91" s="129">
        <f>VLOOKUP($A67,'(C5) Angazhimet'!$A$8:$F$168,6,FALSE)</f>
        <v>0</v>
      </c>
    </row>
    <row r="92" spans="1:15" ht="12.75" x14ac:dyDescent="0.2">
      <c r="A92" s="124" t="str">
        <f t="shared" si="27"/>
        <v>Subvencione</v>
      </c>
      <c r="B92" s="941">
        <f t="shared" si="27"/>
        <v>603</v>
      </c>
      <c r="C92" s="942">
        <f t="shared" si="27"/>
        <v>0</v>
      </c>
      <c r="D92" s="943">
        <f t="shared" si="27"/>
        <v>0</v>
      </c>
      <c r="E92" s="37"/>
      <c r="F92" s="37"/>
      <c r="G92" s="37"/>
      <c r="H92" s="53"/>
      <c r="I92" s="318" t="str">
        <f>I38</f>
        <v>Qëllime</v>
      </c>
      <c r="J92" s="1002" t="str">
        <f>J38</f>
        <v>Shpenzimet kapitale</v>
      </c>
      <c r="K92" s="1003"/>
      <c r="L92" s="1004"/>
      <c r="M92" s="128"/>
      <c r="N92" s="128"/>
      <c r="O92" s="132"/>
    </row>
    <row r="93" spans="1:15" ht="12.75" x14ac:dyDescent="0.2">
      <c r="A93" s="124" t="str">
        <f t="shared" si="27"/>
        <v>Të tjera transferta korrente të brendshme</v>
      </c>
      <c r="B93" s="941">
        <f t="shared" si="27"/>
        <v>604</v>
      </c>
      <c r="C93" s="942">
        <f t="shared" si="27"/>
        <v>0</v>
      </c>
      <c r="D93" s="943">
        <f t="shared" si="27"/>
        <v>0</v>
      </c>
      <c r="E93" s="37"/>
      <c r="F93" s="37"/>
      <c r="G93" s="37"/>
      <c r="H93" s="53"/>
      <c r="I93" s="315"/>
      <c r="J93" s="1002" t="str">
        <f>J39</f>
        <v>Mallra dhe shërbime</v>
      </c>
      <c r="K93" s="1003"/>
      <c r="L93" s="1004"/>
      <c r="M93" s="128"/>
      <c r="N93" s="128"/>
      <c r="O93" s="132"/>
    </row>
    <row r="94" spans="1:15" ht="12.75" x14ac:dyDescent="0.2">
      <c r="A94" s="124" t="str">
        <f t="shared" si="27"/>
        <v>Transferta korrente të huaja</v>
      </c>
      <c r="B94" s="941">
        <f t="shared" si="27"/>
        <v>605</v>
      </c>
      <c r="C94" s="942">
        <f t="shared" si="27"/>
        <v>0</v>
      </c>
      <c r="D94" s="943">
        <f t="shared" si="27"/>
        <v>0</v>
      </c>
      <c r="E94" s="37"/>
      <c r="F94" s="37"/>
      <c r="G94" s="37"/>
      <c r="H94" s="53"/>
      <c r="I94" s="315"/>
      <c r="J94" s="1002" t="str">
        <f>J40</f>
        <v>Qëllime të mëtejshme</v>
      </c>
      <c r="K94" s="1003"/>
      <c r="L94" s="1004"/>
      <c r="M94" s="128"/>
      <c r="N94" s="128"/>
      <c r="O94" s="132"/>
    </row>
    <row r="95" spans="1:15" ht="12.75" x14ac:dyDescent="0.2">
      <c r="A95" s="124" t="str">
        <f t="shared" si="27"/>
        <v>Transferta për Buxhetet Familiare dhe Individët</v>
      </c>
      <c r="B95" s="941">
        <f t="shared" si="27"/>
        <v>606</v>
      </c>
      <c r="C95" s="942">
        <f t="shared" si="27"/>
        <v>0</v>
      </c>
      <c r="D95" s="943">
        <f t="shared" si="27"/>
        <v>0</v>
      </c>
      <c r="E95" s="37"/>
      <c r="F95" s="37"/>
      <c r="G95" s="37"/>
      <c r="H95" s="53"/>
      <c r="I95" s="315"/>
      <c r="J95" s="998"/>
      <c r="K95" s="998"/>
      <c r="L95" s="998"/>
      <c r="M95" s="344" t="str">
        <f>IF(SUM(M92:M94)=M91,"OK","STOP")</f>
        <v>OK</v>
      </c>
      <c r="N95" s="344" t="str">
        <f>IF(SUM(N92:N94)=N91,"OK","STOP")</f>
        <v>OK</v>
      </c>
      <c r="O95" s="344" t="str">
        <f>IF(SUM(O92:O94)=O91,"OK","STOP")</f>
        <v>OK</v>
      </c>
    </row>
    <row r="96" spans="1:15" ht="12.75" x14ac:dyDescent="0.2">
      <c r="A96" s="648" t="str">
        <f t="shared" si="27"/>
        <v>Shpenzimet kapitale</v>
      </c>
      <c r="B96" s="968" t="str">
        <f t="shared" si="27"/>
        <v>230 / 231</v>
      </c>
      <c r="C96" s="969">
        <f t="shared" si="27"/>
        <v>0</v>
      </c>
      <c r="D96" s="970">
        <f t="shared" si="27"/>
        <v>0</v>
      </c>
      <c r="E96" s="129"/>
      <c r="F96" s="129"/>
      <c r="G96" s="129"/>
      <c r="H96" s="53"/>
      <c r="I96" s="421" t="str">
        <f>I43</f>
        <v>Shpjegimet teknike</v>
      </c>
      <c r="J96" s="10"/>
      <c r="K96" s="10"/>
      <c r="L96" s="10"/>
      <c r="M96" s="10"/>
      <c r="N96" s="10"/>
      <c r="O96" s="10"/>
    </row>
    <row r="97" spans="1:15" ht="12.75" x14ac:dyDescent="0.2">
      <c r="A97" s="124" t="str">
        <f t="shared" si="27"/>
        <v>Rezerva</v>
      </c>
      <c r="B97" s="941">
        <f t="shared" si="27"/>
        <v>609</v>
      </c>
      <c r="C97" s="942">
        <f t="shared" si="27"/>
        <v>0</v>
      </c>
      <c r="D97" s="943">
        <f t="shared" si="27"/>
        <v>0</v>
      </c>
      <c r="E97" s="37"/>
      <c r="F97" s="37"/>
      <c r="G97" s="37"/>
      <c r="H97" s="53"/>
      <c r="I97" s="419">
        <f>M70</f>
        <v>2022</v>
      </c>
      <c r="J97" s="983"/>
      <c r="K97" s="984"/>
      <c r="L97" s="984"/>
      <c r="M97" s="984"/>
      <c r="N97" s="984"/>
      <c r="O97" s="985"/>
    </row>
    <row r="98" spans="1:15" ht="12.75" x14ac:dyDescent="0.2">
      <c r="A98" s="124" t="str">
        <f t="shared" si="27"/>
        <v>Interesa per kredi direkte ose bono</v>
      </c>
      <c r="B98" s="971">
        <f t="shared" si="27"/>
        <v>650</v>
      </c>
      <c r="C98" s="972">
        <f t="shared" si="27"/>
        <v>0</v>
      </c>
      <c r="D98" s="973">
        <f t="shared" si="27"/>
        <v>0</v>
      </c>
      <c r="E98" s="37"/>
      <c r="F98" s="37"/>
      <c r="G98" s="37"/>
      <c r="H98" s="53"/>
      <c r="I98" s="420"/>
      <c r="J98" s="986"/>
      <c r="K98" s="987"/>
      <c r="L98" s="987"/>
      <c r="M98" s="987"/>
      <c r="N98" s="987"/>
      <c r="O98" s="988"/>
    </row>
    <row r="99" spans="1:15" ht="12.75" x14ac:dyDescent="0.2">
      <c r="A99" s="252" t="str">
        <f>A45</f>
        <v>Të tjera</v>
      </c>
      <c r="B99" s="941" t="str">
        <f>B45</f>
        <v>69 / ?</v>
      </c>
      <c r="C99" s="942">
        <f>C45</f>
        <v>0</v>
      </c>
      <c r="D99" s="439" t="str">
        <f>IF(OR(E99&lt;0,F99&lt;0,G99&lt;0),"STOP","OK!")</f>
        <v>OK!</v>
      </c>
      <c r="E99" s="130">
        <f>-E87+E72-(SUM(E89:E98))</f>
        <v>0</v>
      </c>
      <c r="F99" s="308">
        <f t="shared" ref="F99:G99" si="32">-F87+F72-(SUM(F89:F98))</f>
        <v>0</v>
      </c>
      <c r="G99" s="308">
        <f t="shared" si="32"/>
        <v>0</v>
      </c>
      <c r="H99" s="53"/>
      <c r="I99" s="419">
        <f>N70</f>
        <v>2023</v>
      </c>
      <c r="J99" s="983"/>
      <c r="K99" s="984"/>
      <c r="L99" s="984"/>
      <c r="M99" s="984"/>
      <c r="N99" s="984"/>
      <c r="O99" s="985"/>
    </row>
    <row r="100" spans="1:15" ht="12.75" x14ac:dyDescent="0.2">
      <c r="A100" s="124" t="str">
        <f>A46</f>
        <v>SHPENZIME KORRENTE</v>
      </c>
      <c r="B100" s="974"/>
      <c r="C100" s="975"/>
      <c r="D100" s="976"/>
      <c r="E100" s="129">
        <f>SUM(E89:E99)</f>
        <v>0</v>
      </c>
      <c r="F100" s="129">
        <f t="shared" ref="F100:G100" si="33">SUM(F89:F99)</f>
        <v>0</v>
      </c>
      <c r="G100" s="129">
        <f t="shared" si="33"/>
        <v>0</v>
      </c>
      <c r="H100" s="53"/>
      <c r="I100" s="420"/>
      <c r="J100" s="989"/>
      <c r="K100" s="990"/>
      <c r="L100" s="990"/>
      <c r="M100" s="990"/>
      <c r="N100" s="990"/>
      <c r="O100" s="991"/>
    </row>
    <row r="101" spans="1:15" ht="12.75" x14ac:dyDescent="0.2">
      <c r="A101" s="125"/>
      <c r="B101" s="210"/>
      <c r="C101" s="126"/>
      <c r="D101" s="126"/>
      <c r="E101" s="10"/>
      <c r="F101" s="10"/>
      <c r="G101" s="133"/>
      <c r="H101" s="53"/>
      <c r="I101" s="419">
        <f>O70</f>
        <v>2024</v>
      </c>
      <c r="J101" s="983"/>
      <c r="K101" s="984"/>
      <c r="L101" s="984"/>
      <c r="M101" s="984"/>
      <c r="N101" s="984"/>
      <c r="O101" s="985"/>
    </row>
    <row r="102" spans="1:15" ht="12.75" x14ac:dyDescent="0.2">
      <c r="A102" s="137" t="str">
        <f>A48</f>
        <v>SHPENZIME TË PRITSHME</v>
      </c>
      <c r="B102" s="34">
        <f>B72</f>
        <v>0</v>
      </c>
      <c r="C102" s="34">
        <f t="shared" ref="C102:D102" si="34">C72</f>
        <v>0</v>
      </c>
      <c r="D102" s="34">
        <f t="shared" si="34"/>
        <v>0</v>
      </c>
      <c r="E102" s="129">
        <f>E87+E100</f>
        <v>0</v>
      </c>
      <c r="F102" s="129">
        <f>F87+F100</f>
        <v>0</v>
      </c>
      <c r="G102" s="129">
        <f t="shared" ref="G102" si="35">G87+G100</f>
        <v>0</v>
      </c>
      <c r="H102" s="53"/>
      <c r="I102" s="420"/>
      <c r="J102" s="989"/>
      <c r="K102" s="990"/>
      <c r="L102" s="990"/>
      <c r="M102" s="990"/>
      <c r="N102" s="990"/>
      <c r="O102" s="991"/>
    </row>
    <row r="105" spans="1:15" ht="17.25" customHeight="1" x14ac:dyDescent="0.2">
      <c r="A105" s="213" t="str">
        <f t="shared" ref="A105:O105" si="36">A66</f>
        <v>Nënfunksioni 26</v>
      </c>
      <c r="B105" s="937" t="str">
        <f t="shared" si="36"/>
        <v>105 Papunësia</v>
      </c>
      <c r="C105" s="937">
        <f t="shared" si="36"/>
        <v>0</v>
      </c>
      <c r="D105" s="937">
        <f t="shared" si="36"/>
        <v>0</v>
      </c>
      <c r="E105" s="937">
        <f t="shared" si="36"/>
        <v>0</v>
      </c>
      <c r="F105" s="937">
        <f t="shared" si="36"/>
        <v>0</v>
      </c>
      <c r="G105" s="937">
        <f t="shared" si="36"/>
        <v>0</v>
      </c>
      <c r="H105" s="937">
        <f t="shared" si="36"/>
        <v>0</v>
      </c>
      <c r="I105" s="937">
        <f t="shared" si="36"/>
        <v>0</v>
      </c>
      <c r="J105" s="937">
        <f t="shared" si="36"/>
        <v>0</v>
      </c>
      <c r="K105" s="937">
        <f t="shared" si="36"/>
        <v>0</v>
      </c>
      <c r="L105" s="937">
        <f t="shared" si="36"/>
        <v>0</v>
      </c>
      <c r="M105" s="937">
        <f t="shared" si="36"/>
        <v>0</v>
      </c>
      <c r="N105" s="937">
        <f t="shared" si="36"/>
        <v>0</v>
      </c>
      <c r="O105" s="937">
        <f t="shared" si="36"/>
        <v>0</v>
      </c>
    </row>
    <row r="106" spans="1:15" ht="17.25" customHeight="1" x14ac:dyDescent="0.2">
      <c r="A106" s="276" t="str">
        <f>A7</f>
        <v>Programi 27b</v>
      </c>
      <c r="B106" s="937">
        <f>C7</f>
        <v>0</v>
      </c>
      <c r="C106" s="937" t="e">
        <f>#REF!</f>
        <v>#REF!</v>
      </c>
      <c r="D106" s="937" t="e">
        <f>#REF!</f>
        <v>#REF!</v>
      </c>
      <c r="E106" s="937" t="e">
        <f>#REF!</f>
        <v>#REF!</v>
      </c>
      <c r="F106" s="937" t="e">
        <f>#REF!</f>
        <v>#REF!</v>
      </c>
      <c r="G106" s="937" t="e">
        <f>#REF!</f>
        <v>#REF!</v>
      </c>
      <c r="H106" s="937" t="e">
        <f>#REF!</f>
        <v>#REF!</v>
      </c>
      <c r="I106" s="937" t="e">
        <f>#REF!</f>
        <v>#REF!</v>
      </c>
      <c r="J106" s="937" t="e">
        <f>#REF!</f>
        <v>#REF!</v>
      </c>
      <c r="K106" s="937" t="e">
        <f>#REF!</f>
        <v>#REF!</v>
      </c>
      <c r="L106" s="937" t="e">
        <f>#REF!</f>
        <v>#REF!</v>
      </c>
      <c r="M106" s="937" t="e">
        <f>#REF!</f>
        <v>#REF!</v>
      </c>
      <c r="N106" s="937" t="e">
        <f>#REF!</f>
        <v>#REF!</v>
      </c>
      <c r="O106" s="937" t="e">
        <f>#REF!</f>
        <v>#REF!</v>
      </c>
    </row>
    <row r="107" spans="1:15" ht="17.25" customHeight="1" x14ac:dyDescent="0.2">
      <c r="A107" s="646">
        <f>'(B3) Struktura Funksionale'!B137</f>
        <v>0</v>
      </c>
      <c r="B107" s="568"/>
      <c r="C107" s="568"/>
      <c r="D107" s="568"/>
      <c r="E107" s="568"/>
      <c r="F107" s="568"/>
      <c r="G107" s="568"/>
      <c r="H107" s="568"/>
      <c r="I107" s="568"/>
      <c r="J107" s="568"/>
      <c r="K107" s="568"/>
      <c r="L107" s="568"/>
      <c r="M107" s="568"/>
      <c r="N107" s="568"/>
      <c r="O107" s="569"/>
    </row>
    <row r="108" spans="1:15" ht="24.75" customHeight="1" x14ac:dyDescent="0.2">
      <c r="A108" s="964" t="str">
        <f t="shared" ref="A108:G108" si="37">A69</f>
        <v>SHPENZIME TË PRITSHME</v>
      </c>
      <c r="B108" s="965">
        <f t="shared" si="37"/>
        <v>0</v>
      </c>
      <c r="C108" s="965">
        <f t="shared" si="37"/>
        <v>0</v>
      </c>
      <c r="D108" s="965">
        <f t="shared" si="37"/>
        <v>0</v>
      </c>
      <c r="E108" s="965">
        <f t="shared" si="37"/>
        <v>0</v>
      </c>
      <c r="F108" s="965">
        <f t="shared" si="37"/>
        <v>0</v>
      </c>
      <c r="G108" s="966">
        <f t="shared" si="37"/>
        <v>0</v>
      </c>
      <c r="H108" s="131"/>
      <c r="I108" s="967" t="str">
        <f t="shared" ref="I108:O108" si="38">I69</f>
        <v xml:space="preserve">TË ARDHURAT E PRITSHME </v>
      </c>
      <c r="J108" s="965">
        <f t="shared" si="38"/>
        <v>0</v>
      </c>
      <c r="K108" s="965">
        <f t="shared" si="38"/>
        <v>0</v>
      </c>
      <c r="L108" s="965">
        <f t="shared" si="38"/>
        <v>0</v>
      </c>
      <c r="M108" s="965">
        <f t="shared" si="38"/>
        <v>0</v>
      </c>
      <c r="N108" s="965">
        <f t="shared" si="38"/>
        <v>0</v>
      </c>
      <c r="O108" s="966">
        <f t="shared" si="38"/>
        <v>0</v>
      </c>
    </row>
    <row r="109" spans="1:15" ht="21" customHeight="1" x14ac:dyDescent="0.2">
      <c r="A109" s="211"/>
      <c r="B109" s="417">
        <f t="shared" ref="B109:G109" si="39">B70</f>
        <v>2019</v>
      </c>
      <c r="C109" s="417">
        <f t="shared" si="39"/>
        <v>2020</v>
      </c>
      <c r="D109" s="417">
        <f t="shared" si="39"/>
        <v>2021</v>
      </c>
      <c r="E109" s="251">
        <f t="shared" si="39"/>
        <v>2022</v>
      </c>
      <c r="F109" s="251">
        <f t="shared" si="39"/>
        <v>2023</v>
      </c>
      <c r="G109" s="251">
        <f t="shared" si="39"/>
        <v>2024</v>
      </c>
      <c r="H109" s="212"/>
      <c r="I109" s="414"/>
      <c r="J109" s="417">
        <f t="shared" ref="J109:O109" si="40">J70</f>
        <v>2019</v>
      </c>
      <c r="K109" s="417">
        <f t="shared" si="40"/>
        <v>2020</v>
      </c>
      <c r="L109" s="417">
        <f t="shared" si="40"/>
        <v>2021</v>
      </c>
      <c r="M109" s="251">
        <f t="shared" si="40"/>
        <v>2022</v>
      </c>
      <c r="N109" s="251">
        <f t="shared" si="40"/>
        <v>2023</v>
      </c>
      <c r="O109" s="251">
        <f t="shared" si="40"/>
        <v>2024</v>
      </c>
    </row>
    <row r="110" spans="1:15" ht="12.75" x14ac:dyDescent="0.2">
      <c r="A110" s="423"/>
      <c r="B110" s="391"/>
      <c r="C110" s="425"/>
      <c r="D110" s="426"/>
      <c r="E110" s="349"/>
      <c r="F110" s="349"/>
      <c r="G110" s="350"/>
      <c r="H110" s="131"/>
      <c r="I110" s="423"/>
      <c r="J110" s="424"/>
      <c r="K110" s="347"/>
      <c r="L110" s="348"/>
      <c r="M110" s="349"/>
      <c r="N110" s="349"/>
      <c r="O110" s="350"/>
    </row>
    <row r="111" spans="1:15" ht="12.75" x14ac:dyDescent="0.2">
      <c r="A111" s="137" t="str">
        <f>A72</f>
        <v>SHPENZIME TË PRITSHME</v>
      </c>
      <c r="B111" s="34">
        <f>VLOOKUP(A106,'(C1) Shpenzimet vitet e kaluara'!A$9:O$177,5,FALSE)</f>
        <v>0</v>
      </c>
      <c r="C111" s="34">
        <f>VLOOKUP(A106,'(C1) Shpenzimet vitet e kaluara'!A$9:O$177,9,FALSE)</f>
        <v>0</v>
      </c>
      <c r="D111" s="34">
        <f>VLOOKUP(A106,'(C1) Shpenzimet vitet e kaluara'!A$9:O$177,13,FALSE)</f>
        <v>0</v>
      </c>
      <c r="E111" s="37"/>
      <c r="F111" s="37"/>
      <c r="G111" s="37"/>
      <c r="H111" s="131"/>
      <c r="I111" s="938" t="str">
        <f>I72</f>
        <v>VLERËSIM I ARDHURAVE NGA TARIFAT</v>
      </c>
      <c r="J111" s="939"/>
      <c r="K111" s="939"/>
      <c r="L111" s="939"/>
      <c r="M111" s="939"/>
      <c r="N111" s="939"/>
      <c r="O111" s="940"/>
    </row>
    <row r="112" spans="1:15" ht="12.75" x14ac:dyDescent="0.2">
      <c r="A112" s="125"/>
      <c r="B112" s="210"/>
      <c r="C112" s="126"/>
      <c r="D112" s="126"/>
      <c r="E112" s="10"/>
      <c r="F112" s="10"/>
      <c r="G112" s="133"/>
      <c r="H112" s="10"/>
      <c r="I112" s="137" t="str">
        <f>I73</f>
        <v>VLERËSIM I ARDHURAVE NGA TARIFAT</v>
      </c>
      <c r="J112" s="35">
        <f>VLOOKUP($A106,'(C1) Shpenzimet vitet e kaluara'!$A$9:$O$177,6,FALSE)</f>
        <v>0</v>
      </c>
      <c r="K112" s="35">
        <f>VLOOKUP($A106,'(C1) Shpenzimet vitet e kaluara'!$A$9:$O$177,10,FALSE)</f>
        <v>0</v>
      </c>
      <c r="L112" s="35">
        <f>VLOOKUP($A106,'(C1) Shpenzimet vitet e kaluara'!$A$9:$O$177,14,FALSE)</f>
        <v>0</v>
      </c>
      <c r="M112" s="37"/>
      <c r="N112" s="37"/>
      <c r="O112" s="37"/>
    </row>
    <row r="113" spans="1:15" ht="12.75" x14ac:dyDescent="0.2">
      <c r="A113" s="944" t="str">
        <f t="shared" ref="A113:G114" si="41">A74</f>
        <v>SHPENZIME TË PRITSHME</v>
      </c>
      <c r="B113" s="945">
        <f t="shared" si="41"/>
        <v>0</v>
      </c>
      <c r="C113" s="945">
        <f t="shared" si="41"/>
        <v>0</v>
      </c>
      <c r="D113" s="945">
        <f t="shared" si="41"/>
        <v>0</v>
      </c>
      <c r="E113" s="945">
        <f t="shared" si="41"/>
        <v>0</v>
      </c>
      <c r="F113" s="945">
        <f t="shared" si="41"/>
        <v>0</v>
      </c>
      <c r="G113" s="946">
        <f t="shared" si="41"/>
        <v>0</v>
      </c>
      <c r="H113" s="10"/>
    </row>
    <row r="114" spans="1:15" ht="12.75" x14ac:dyDescent="0.2">
      <c r="A114" s="938" t="str">
        <f t="shared" si="41"/>
        <v>KOSTO DIREKTE PËR PROJEKTET DHE SHPENZIMET KAPITALE</v>
      </c>
      <c r="B114" s="939">
        <f t="shared" si="41"/>
        <v>0</v>
      </c>
      <c r="C114" s="939">
        <f t="shared" si="41"/>
        <v>0</v>
      </c>
      <c r="D114" s="939">
        <f t="shared" si="41"/>
        <v>0</v>
      </c>
      <c r="E114" s="939">
        <f t="shared" si="41"/>
        <v>0</v>
      </c>
      <c r="F114" s="939">
        <f t="shared" si="41"/>
        <v>0</v>
      </c>
      <c r="G114" s="940">
        <f t="shared" si="41"/>
        <v>0</v>
      </c>
      <c r="H114" s="31"/>
      <c r="I114" s="938" t="str">
        <f t="shared" ref="I114:I119" si="42">I75</f>
        <v>VLERËSIMI I TË ARDHURAVE ME DESTINACION</v>
      </c>
      <c r="J114" s="939"/>
      <c r="K114" s="939"/>
      <c r="L114" s="939"/>
      <c r="M114" s="939"/>
      <c r="N114" s="939"/>
      <c r="O114" s="940"/>
    </row>
    <row r="115" spans="1:15" ht="12.75" x14ac:dyDescent="0.2">
      <c r="A115" s="124" t="str">
        <f t="shared" ref="A115:D137" si="43">A76</f>
        <v>Pagat</v>
      </c>
      <c r="B115" s="941">
        <f t="shared" si="43"/>
        <v>600</v>
      </c>
      <c r="C115" s="942">
        <f t="shared" si="43"/>
        <v>0</v>
      </c>
      <c r="D115" s="943">
        <f t="shared" si="43"/>
        <v>0</v>
      </c>
      <c r="E115" s="129"/>
      <c r="F115" s="129"/>
      <c r="G115" s="129"/>
      <c r="H115" s="31"/>
      <c r="I115" s="390" t="str">
        <f t="shared" si="42"/>
        <v>Transferta e kushtëzuar</v>
      </c>
      <c r="J115" s="387"/>
      <c r="K115" s="389"/>
      <c r="L115" s="388"/>
      <c r="M115" s="128"/>
      <c r="N115" s="128"/>
      <c r="O115" s="132"/>
    </row>
    <row r="116" spans="1:15" ht="12.75" x14ac:dyDescent="0.2">
      <c r="A116" s="124" t="str">
        <f t="shared" si="43"/>
        <v>Sigurimet Shoqërore</v>
      </c>
      <c r="B116" s="941">
        <f t="shared" si="43"/>
        <v>601</v>
      </c>
      <c r="C116" s="942">
        <f t="shared" si="43"/>
        <v>0</v>
      </c>
      <c r="D116" s="943">
        <f t="shared" si="43"/>
        <v>0</v>
      </c>
      <c r="E116" s="129"/>
      <c r="F116" s="129"/>
      <c r="G116" s="129"/>
      <c r="H116" s="31"/>
      <c r="I116" s="390" t="str">
        <f t="shared" si="42"/>
        <v>Trasferta Specifike</v>
      </c>
      <c r="J116" s="387"/>
      <c r="K116" s="389"/>
      <c r="L116" s="388"/>
      <c r="M116" s="128"/>
      <c r="N116" s="128"/>
      <c r="O116" s="132"/>
    </row>
    <row r="117" spans="1:15" ht="12.75" x14ac:dyDescent="0.2">
      <c r="A117" s="124" t="str">
        <f t="shared" si="43"/>
        <v>Mallra dhe shërbime</v>
      </c>
      <c r="B117" s="941">
        <f t="shared" si="43"/>
        <v>602</v>
      </c>
      <c r="C117" s="942">
        <f t="shared" si="43"/>
        <v>0</v>
      </c>
      <c r="D117" s="943">
        <f t="shared" si="43"/>
        <v>0</v>
      </c>
      <c r="E117" s="129"/>
      <c r="F117" s="129"/>
      <c r="G117" s="129"/>
      <c r="H117" s="53"/>
      <c r="I117" s="390" t="str">
        <f t="shared" si="42"/>
        <v>Trashëgimi me destinacion</v>
      </c>
      <c r="J117" s="387"/>
      <c r="K117" s="389"/>
      <c r="L117" s="388"/>
      <c r="M117" s="302">
        <f>VLOOKUP($A106,'(C4) Trashëgimi me destinacion'!$A$8:$F$168,4,FALSE)</f>
        <v>0</v>
      </c>
      <c r="N117" s="548">
        <f>VLOOKUP($A106,'(C4) Trashëgimi me destinacion'!$A$8:$F$168,5,FALSE)</f>
        <v>0</v>
      </c>
      <c r="O117" s="548">
        <f>VLOOKUP($A106,'(C4) Trashëgimi me destinacion'!$A$8:$F$168,6,FALSE)</f>
        <v>0</v>
      </c>
    </row>
    <row r="118" spans="1:15" ht="12.75" x14ac:dyDescent="0.2">
      <c r="A118" s="124" t="str">
        <f t="shared" si="43"/>
        <v>Subvencione</v>
      </c>
      <c r="B118" s="941">
        <f t="shared" si="43"/>
        <v>603</v>
      </c>
      <c r="C118" s="942">
        <f t="shared" si="43"/>
        <v>0</v>
      </c>
      <c r="D118" s="943">
        <f t="shared" si="43"/>
        <v>0</v>
      </c>
      <c r="E118" s="129"/>
      <c r="F118" s="129"/>
      <c r="G118" s="129"/>
      <c r="H118" s="8"/>
      <c r="I118" s="390" t="str">
        <f t="shared" si="42"/>
        <v>Burime të tjera (përfshirë gjobat)</v>
      </c>
      <c r="J118" s="387"/>
      <c r="K118" s="389"/>
      <c r="L118" s="388"/>
      <c r="M118" s="128"/>
      <c r="N118" s="128"/>
      <c r="O118" s="132"/>
    </row>
    <row r="119" spans="1:15" ht="12.75" x14ac:dyDescent="0.2">
      <c r="A119" s="124" t="str">
        <f t="shared" si="43"/>
        <v>Të tjera transferta korrente të brendshme</v>
      </c>
      <c r="B119" s="941">
        <f t="shared" si="43"/>
        <v>604</v>
      </c>
      <c r="C119" s="942">
        <f t="shared" si="43"/>
        <v>0</v>
      </c>
      <c r="D119" s="943">
        <f t="shared" si="43"/>
        <v>0</v>
      </c>
      <c r="E119" s="129"/>
      <c r="F119" s="129"/>
      <c r="G119" s="129"/>
      <c r="H119" s="53"/>
      <c r="I119" s="390" t="str">
        <f t="shared" si="42"/>
        <v>VLERËSIMI I TË ARDHURAVE ME DESTINACION</v>
      </c>
      <c r="J119" s="35">
        <f>VLOOKUP($A106,'(C1) Shpenzimet vitet e kaluara'!$A$9:$O$177,7,FALSE)</f>
        <v>0</v>
      </c>
      <c r="K119" s="35">
        <f>VLOOKUP($A106,'(C1) Shpenzimet vitet e kaluara'!$A$9:$O$177,11,FALSE)</f>
        <v>0</v>
      </c>
      <c r="L119" s="35">
        <f>VLOOKUP($A106,'(C1) Shpenzimet vitet e kaluara'!$A$9:$O$177,15,FALSE)</f>
        <v>0</v>
      </c>
      <c r="M119" s="129">
        <f>SUM(M115:M118)</f>
        <v>0</v>
      </c>
      <c r="N119" s="129">
        <f t="shared" ref="N119:O119" si="44">SUM(N115:N118)</f>
        <v>0</v>
      </c>
      <c r="O119" s="129">
        <f t="shared" si="44"/>
        <v>0</v>
      </c>
    </row>
    <row r="120" spans="1:15" ht="12.75" x14ac:dyDescent="0.2">
      <c r="A120" s="124" t="str">
        <f t="shared" si="43"/>
        <v>Transferta korrente të huaja</v>
      </c>
      <c r="B120" s="941">
        <f t="shared" si="43"/>
        <v>605</v>
      </c>
      <c r="C120" s="942">
        <f t="shared" si="43"/>
        <v>0</v>
      </c>
      <c r="D120" s="943">
        <f t="shared" si="43"/>
        <v>0</v>
      </c>
      <c r="E120" s="129"/>
      <c r="F120" s="129"/>
      <c r="G120" s="129"/>
      <c r="H120" s="53"/>
    </row>
    <row r="121" spans="1:15" ht="12.75" x14ac:dyDescent="0.2">
      <c r="A121" s="124" t="str">
        <f t="shared" si="43"/>
        <v>Transferta për Buxhetet Familiare dhe Individët</v>
      </c>
      <c r="B121" s="941">
        <f t="shared" si="43"/>
        <v>606</v>
      </c>
      <c r="C121" s="942">
        <f t="shared" si="43"/>
        <v>0</v>
      </c>
      <c r="D121" s="943">
        <f t="shared" si="43"/>
        <v>0</v>
      </c>
      <c r="E121" s="129"/>
      <c r="F121" s="129"/>
      <c r="G121" s="129"/>
      <c r="H121" s="53"/>
      <c r="I121" s="137" t="str">
        <f>I82</f>
        <v xml:space="preserve">TË ARDHURAT E PRITSHME </v>
      </c>
      <c r="J121" s="34">
        <f>J112+J119</f>
        <v>0</v>
      </c>
      <c r="K121" s="34">
        <f>K112+K119</f>
        <v>0</v>
      </c>
      <c r="L121" s="34">
        <f>L112+L119</f>
        <v>0</v>
      </c>
      <c r="M121" s="129">
        <f>M119+M112</f>
        <v>0</v>
      </c>
      <c r="N121" s="129">
        <f>N119+N112</f>
        <v>0</v>
      </c>
      <c r="O121" s="129">
        <f>O119+O112</f>
        <v>0</v>
      </c>
    </row>
    <row r="122" spans="1:15" ht="12.75" x14ac:dyDescent="0.2">
      <c r="A122" s="124" t="str">
        <f t="shared" si="43"/>
        <v>Shpenzimet kapitale</v>
      </c>
      <c r="B122" s="941" t="str">
        <f t="shared" si="43"/>
        <v>230 / 231</v>
      </c>
      <c r="C122" s="942">
        <f t="shared" si="43"/>
        <v>0</v>
      </c>
      <c r="D122" s="943">
        <f t="shared" si="43"/>
        <v>0</v>
      </c>
      <c r="E122" s="37"/>
      <c r="F122" s="37"/>
      <c r="G122" s="37"/>
      <c r="H122" s="53"/>
    </row>
    <row r="123" spans="1:15" ht="12.75" x14ac:dyDescent="0.2">
      <c r="A123" s="124" t="str">
        <f t="shared" si="43"/>
        <v>Rezerva</v>
      </c>
      <c r="B123" s="941">
        <f t="shared" si="43"/>
        <v>609</v>
      </c>
      <c r="C123" s="942">
        <f t="shared" si="43"/>
        <v>0</v>
      </c>
      <c r="D123" s="943">
        <f t="shared" si="43"/>
        <v>0</v>
      </c>
      <c r="E123" s="129"/>
      <c r="F123" s="129"/>
      <c r="G123" s="129"/>
      <c r="H123" s="53"/>
    </row>
    <row r="124" spans="1:15" ht="12.75" x14ac:dyDescent="0.2">
      <c r="A124" s="124" t="str">
        <f t="shared" si="43"/>
        <v>Interesa per kredi direkte ose bono</v>
      </c>
      <c r="B124" s="941">
        <f t="shared" si="43"/>
        <v>650</v>
      </c>
      <c r="C124" s="942">
        <f t="shared" si="43"/>
        <v>0</v>
      </c>
      <c r="D124" s="943">
        <f t="shared" si="43"/>
        <v>0</v>
      </c>
      <c r="E124" s="129"/>
      <c r="F124" s="129"/>
      <c r="G124" s="129"/>
      <c r="H124" s="53"/>
    </row>
    <row r="125" spans="1:15" ht="12.75" x14ac:dyDescent="0.2">
      <c r="A125" s="124" t="str">
        <f t="shared" si="43"/>
        <v>Të tjera</v>
      </c>
      <c r="B125" s="941" t="str">
        <f t="shared" si="43"/>
        <v>69 / ?</v>
      </c>
      <c r="C125" s="942">
        <f t="shared" si="43"/>
        <v>0</v>
      </c>
      <c r="D125" s="943">
        <f t="shared" si="43"/>
        <v>0</v>
      </c>
      <c r="E125" s="129"/>
      <c r="F125" s="129"/>
      <c r="G125" s="129"/>
      <c r="H125" s="53"/>
      <c r="I125" s="947" t="str">
        <f t="shared" ref="I125:O126" si="45">I86</f>
        <v>SHUMA E KËRKUAR NETO</v>
      </c>
      <c r="J125" s="948">
        <f t="shared" si="45"/>
        <v>0</v>
      </c>
      <c r="K125" s="948">
        <f t="shared" si="45"/>
        <v>0</v>
      </c>
      <c r="L125" s="948">
        <f t="shared" si="45"/>
        <v>0</v>
      </c>
      <c r="M125" s="948">
        <f t="shared" si="45"/>
        <v>0</v>
      </c>
      <c r="N125" s="948">
        <f t="shared" si="45"/>
        <v>0</v>
      </c>
      <c r="O125" s="949">
        <f t="shared" si="45"/>
        <v>0</v>
      </c>
    </row>
    <row r="126" spans="1:15" ht="12.75" customHeight="1" x14ac:dyDescent="0.2">
      <c r="A126" s="306" t="str">
        <f t="shared" si="43"/>
        <v>KOSTO DIREKTE PËR PROJEKTET DHE SHPENZIMET KAPITALE</v>
      </c>
      <c r="B126" s="941">
        <f t="shared" si="43"/>
        <v>0</v>
      </c>
      <c r="C126" s="942">
        <f t="shared" si="43"/>
        <v>0</v>
      </c>
      <c r="D126" s="943">
        <f t="shared" si="43"/>
        <v>0</v>
      </c>
      <c r="E126" s="129">
        <f>SUM(E115:E125)</f>
        <v>0</v>
      </c>
      <c r="F126" s="129">
        <f t="shared" ref="F126:G126" si="46">SUM(F115:F125)</f>
        <v>0</v>
      </c>
      <c r="G126" s="129">
        <f t="shared" si="46"/>
        <v>0</v>
      </c>
      <c r="H126" s="53"/>
      <c r="I126" s="950">
        <f t="shared" si="45"/>
        <v>0</v>
      </c>
      <c r="J126" s="951">
        <f t="shared" si="45"/>
        <v>0</v>
      </c>
      <c r="K126" s="951">
        <f t="shared" si="45"/>
        <v>0</v>
      </c>
      <c r="L126" s="951">
        <f t="shared" si="45"/>
        <v>0</v>
      </c>
      <c r="M126" s="951">
        <f t="shared" si="45"/>
        <v>0</v>
      </c>
      <c r="N126" s="951">
        <f t="shared" si="45"/>
        <v>0</v>
      </c>
      <c r="O126" s="952">
        <f t="shared" si="45"/>
        <v>0</v>
      </c>
    </row>
    <row r="127" spans="1:15" ht="12.75" x14ac:dyDescent="0.2">
      <c r="A127" s="938" t="str">
        <f t="shared" si="43"/>
        <v>SHPENZIME KORRENTE</v>
      </c>
      <c r="B127" s="939">
        <f t="shared" si="43"/>
        <v>0</v>
      </c>
      <c r="C127" s="939">
        <f t="shared" si="43"/>
        <v>0</v>
      </c>
      <c r="D127" s="939">
        <f t="shared" si="43"/>
        <v>0</v>
      </c>
      <c r="E127" s="939">
        <f>E88</f>
        <v>0</v>
      </c>
      <c r="F127" s="939">
        <f>F88</f>
        <v>0</v>
      </c>
      <c r="G127" s="940">
        <f>G88</f>
        <v>0</v>
      </c>
      <c r="H127" s="53"/>
      <c r="I127" s="17" t="str">
        <f>I88</f>
        <v>SHUMA E KËRKUAR NETO</v>
      </c>
      <c r="J127" s="18">
        <f t="shared" ref="J127:O127" si="47">B111-J121</f>
        <v>0</v>
      </c>
      <c r="K127" s="18">
        <f t="shared" si="47"/>
        <v>0</v>
      </c>
      <c r="L127" s="18">
        <f t="shared" si="47"/>
        <v>0</v>
      </c>
      <c r="M127" s="18">
        <f t="shared" si="47"/>
        <v>0</v>
      </c>
      <c r="N127" s="18">
        <f t="shared" si="47"/>
        <v>0</v>
      </c>
      <c r="O127" s="18">
        <f t="shared" si="47"/>
        <v>0</v>
      </c>
    </row>
    <row r="128" spans="1:15" ht="12.75" x14ac:dyDescent="0.2">
      <c r="A128" s="124" t="str">
        <f t="shared" si="43"/>
        <v>Pagat</v>
      </c>
      <c r="B128" s="941">
        <f t="shared" si="43"/>
        <v>600</v>
      </c>
      <c r="C128" s="942">
        <f t="shared" si="43"/>
        <v>0</v>
      </c>
      <c r="D128" s="943">
        <f t="shared" si="43"/>
        <v>0</v>
      </c>
      <c r="E128" s="37"/>
      <c r="F128" s="37"/>
      <c r="G128" s="37"/>
      <c r="H128" s="53"/>
      <c r="I128" s="53"/>
      <c r="J128" s="53"/>
      <c r="K128" s="53"/>
      <c r="L128" s="14"/>
      <c r="M128" s="54"/>
    </row>
    <row r="129" spans="1:15" ht="12.75" x14ac:dyDescent="0.2">
      <c r="A129" s="124" t="str">
        <f t="shared" si="43"/>
        <v>Sigurimet Shoqërore</v>
      </c>
      <c r="B129" s="941">
        <f t="shared" si="43"/>
        <v>601</v>
      </c>
      <c r="C129" s="942">
        <f t="shared" si="43"/>
        <v>0</v>
      </c>
      <c r="D129" s="943">
        <f t="shared" si="43"/>
        <v>0</v>
      </c>
      <c r="E129" s="37"/>
      <c r="F129" s="37"/>
      <c r="G129" s="37"/>
      <c r="H129" s="53"/>
    </row>
    <row r="130" spans="1:15" ht="12.75" x14ac:dyDescent="0.2">
      <c r="A130" s="124" t="str">
        <f t="shared" si="43"/>
        <v>Mallra dhe shërbime</v>
      </c>
      <c r="B130" s="941">
        <f t="shared" si="43"/>
        <v>602</v>
      </c>
      <c r="C130" s="942">
        <f t="shared" si="43"/>
        <v>0</v>
      </c>
      <c r="D130" s="943">
        <f t="shared" si="43"/>
        <v>0</v>
      </c>
      <c r="E130" s="37"/>
      <c r="F130" s="37"/>
      <c r="G130" s="37"/>
      <c r="H130" s="53"/>
      <c r="I130" s="252" t="str">
        <f>I91</f>
        <v>Angazhimet</v>
      </c>
      <c r="J130" s="1002" t="str">
        <f>J91</f>
        <v>Vlera Totale për Aktivitet</v>
      </c>
      <c r="K130" s="1003"/>
      <c r="L130" s="1004"/>
      <c r="M130" s="129">
        <f>VLOOKUP($A106,'(C5) Angazhimet'!$A$8:$F$168,4,FALSE)</f>
        <v>0</v>
      </c>
      <c r="N130" s="129">
        <f>VLOOKUP($A106,'(C5) Angazhimet'!$A$8:$F$168,5,FALSE)</f>
        <v>0</v>
      </c>
      <c r="O130" s="129">
        <f>VLOOKUP($A106,'(C5) Angazhimet'!$A$8:$F$168,6,FALSE)</f>
        <v>0</v>
      </c>
    </row>
    <row r="131" spans="1:15" ht="12.75" x14ac:dyDescent="0.2">
      <c r="A131" s="124" t="str">
        <f t="shared" si="43"/>
        <v>Subvencione</v>
      </c>
      <c r="B131" s="941">
        <f t="shared" si="43"/>
        <v>603</v>
      </c>
      <c r="C131" s="942">
        <f t="shared" si="43"/>
        <v>0</v>
      </c>
      <c r="D131" s="943">
        <f t="shared" si="43"/>
        <v>0</v>
      </c>
      <c r="E131" s="37"/>
      <c r="F131" s="37"/>
      <c r="G131" s="37"/>
      <c r="H131" s="53"/>
      <c r="I131" s="318" t="str">
        <f>I92</f>
        <v>Qëllime</v>
      </c>
      <c r="J131" s="1002" t="str">
        <f>J92</f>
        <v>Shpenzimet kapitale</v>
      </c>
      <c r="K131" s="1003"/>
      <c r="L131" s="1004"/>
      <c r="M131" s="128"/>
      <c r="N131" s="128"/>
      <c r="O131" s="132"/>
    </row>
    <row r="132" spans="1:15" ht="12.75" x14ac:dyDescent="0.2">
      <c r="A132" s="124" t="str">
        <f t="shared" si="43"/>
        <v>Të tjera transferta korrente të brendshme</v>
      </c>
      <c r="B132" s="941">
        <f t="shared" si="43"/>
        <v>604</v>
      </c>
      <c r="C132" s="942">
        <f t="shared" si="43"/>
        <v>0</v>
      </c>
      <c r="D132" s="943">
        <f t="shared" si="43"/>
        <v>0</v>
      </c>
      <c r="E132" s="37"/>
      <c r="F132" s="37"/>
      <c r="G132" s="37"/>
      <c r="H132" s="53"/>
      <c r="I132" s="315"/>
      <c r="J132" s="1002" t="str">
        <f>J93</f>
        <v>Mallra dhe shërbime</v>
      </c>
      <c r="K132" s="1003"/>
      <c r="L132" s="1004"/>
      <c r="M132" s="128"/>
      <c r="N132" s="128"/>
      <c r="O132" s="132"/>
    </row>
    <row r="133" spans="1:15" ht="12.75" x14ac:dyDescent="0.2">
      <c r="A133" s="124" t="str">
        <f t="shared" si="43"/>
        <v>Transferta korrente të huaja</v>
      </c>
      <c r="B133" s="941">
        <f t="shared" si="43"/>
        <v>605</v>
      </c>
      <c r="C133" s="942">
        <f t="shared" si="43"/>
        <v>0</v>
      </c>
      <c r="D133" s="943">
        <f t="shared" si="43"/>
        <v>0</v>
      </c>
      <c r="E133" s="37"/>
      <c r="F133" s="37"/>
      <c r="G133" s="37"/>
      <c r="H133" s="53"/>
      <c r="I133" s="315"/>
      <c r="J133" s="1002" t="str">
        <f>J94</f>
        <v>Qëllime të mëtejshme</v>
      </c>
      <c r="K133" s="1003"/>
      <c r="L133" s="1004"/>
      <c r="M133" s="128"/>
      <c r="N133" s="128"/>
      <c r="O133" s="132"/>
    </row>
    <row r="134" spans="1:15" ht="12.75" x14ac:dyDescent="0.2">
      <c r="A134" s="124" t="str">
        <f t="shared" si="43"/>
        <v>Transferta për Buxhetet Familiare dhe Individët</v>
      </c>
      <c r="B134" s="941">
        <f t="shared" si="43"/>
        <v>606</v>
      </c>
      <c r="C134" s="942">
        <f t="shared" si="43"/>
        <v>0</v>
      </c>
      <c r="D134" s="943">
        <f t="shared" si="43"/>
        <v>0</v>
      </c>
      <c r="E134" s="37"/>
      <c r="F134" s="37"/>
      <c r="G134" s="37"/>
      <c r="H134" s="53"/>
      <c r="I134" s="315"/>
      <c r="J134" s="998"/>
      <c r="K134" s="998"/>
      <c r="L134" s="998"/>
      <c r="M134" s="344" t="str">
        <f>IF(SUM(M131:M133)=M130,"OK","STOP")</f>
        <v>OK</v>
      </c>
      <c r="N134" s="344" t="str">
        <f>IF(SUM(N131:N133)=N130,"OK","STOP")</f>
        <v>OK</v>
      </c>
      <c r="O134" s="344" t="str">
        <f>IF(SUM(O131:O133)=O130,"OK","STOP")</f>
        <v>OK</v>
      </c>
    </row>
    <row r="135" spans="1:15" ht="12.75" x14ac:dyDescent="0.2">
      <c r="A135" s="648" t="str">
        <f t="shared" si="43"/>
        <v>Shpenzimet kapitale</v>
      </c>
      <c r="B135" s="968" t="str">
        <f t="shared" si="43"/>
        <v>230 / 231</v>
      </c>
      <c r="C135" s="969">
        <f t="shared" si="43"/>
        <v>0</v>
      </c>
      <c r="D135" s="970">
        <f t="shared" si="43"/>
        <v>0</v>
      </c>
      <c r="E135" s="129"/>
      <c r="F135" s="129"/>
      <c r="G135" s="129"/>
      <c r="H135" s="53"/>
      <c r="I135" s="421" t="str">
        <f>I96</f>
        <v>Shpjegimet teknike</v>
      </c>
      <c r="J135" s="10"/>
      <c r="K135" s="10"/>
      <c r="L135" s="10"/>
      <c r="M135" s="10"/>
      <c r="N135" s="10"/>
      <c r="O135" s="10"/>
    </row>
    <row r="136" spans="1:15" ht="12.75" x14ac:dyDescent="0.2">
      <c r="A136" s="124" t="str">
        <f t="shared" si="43"/>
        <v>Rezerva</v>
      </c>
      <c r="B136" s="941">
        <f t="shared" si="43"/>
        <v>609</v>
      </c>
      <c r="C136" s="942">
        <f t="shared" si="43"/>
        <v>0</v>
      </c>
      <c r="D136" s="943">
        <f t="shared" si="43"/>
        <v>0</v>
      </c>
      <c r="E136" s="37"/>
      <c r="F136" s="37"/>
      <c r="G136" s="37"/>
      <c r="H136" s="53"/>
      <c r="I136" s="419">
        <f>M109</f>
        <v>2022</v>
      </c>
      <c r="J136" s="983"/>
      <c r="K136" s="984"/>
      <c r="L136" s="984"/>
      <c r="M136" s="984"/>
      <c r="N136" s="984"/>
      <c r="O136" s="985"/>
    </row>
    <row r="137" spans="1:15" ht="12.75" x14ac:dyDescent="0.2">
      <c r="A137" s="124" t="str">
        <f t="shared" si="43"/>
        <v>Interesa per kredi direkte ose bono</v>
      </c>
      <c r="B137" s="971">
        <f t="shared" si="43"/>
        <v>650</v>
      </c>
      <c r="C137" s="972">
        <f t="shared" si="43"/>
        <v>0</v>
      </c>
      <c r="D137" s="973">
        <f t="shared" si="43"/>
        <v>0</v>
      </c>
      <c r="E137" s="37"/>
      <c r="F137" s="37"/>
      <c r="G137" s="37"/>
      <c r="H137" s="53"/>
      <c r="I137" s="420"/>
      <c r="J137" s="986"/>
      <c r="K137" s="987"/>
      <c r="L137" s="987"/>
      <c r="M137" s="987"/>
      <c r="N137" s="987"/>
      <c r="O137" s="988"/>
    </row>
    <row r="138" spans="1:15" ht="12.75" x14ac:dyDescent="0.2">
      <c r="A138" s="252" t="str">
        <f>A99</f>
        <v>Të tjera</v>
      </c>
      <c r="B138" s="941" t="str">
        <f>B99</f>
        <v>69 / ?</v>
      </c>
      <c r="C138" s="942">
        <f>C99</f>
        <v>0</v>
      </c>
      <c r="D138" s="439" t="str">
        <f>IF(OR(E138&lt;0,F138&lt;0,G138&lt;0),"STOP","OK!")</f>
        <v>OK!</v>
      </c>
      <c r="E138" s="130">
        <f>-E126+E111-(SUM(E128:E137))</f>
        <v>0</v>
      </c>
      <c r="F138" s="308">
        <f t="shared" ref="F138:G138" si="48">-F126+F111-(SUM(F128:F137))</f>
        <v>0</v>
      </c>
      <c r="G138" s="308">
        <f t="shared" si="48"/>
        <v>0</v>
      </c>
      <c r="H138" s="53"/>
      <c r="I138" s="419">
        <f>N109</f>
        <v>2023</v>
      </c>
      <c r="J138" s="983"/>
      <c r="K138" s="984"/>
      <c r="L138" s="984"/>
      <c r="M138" s="984"/>
      <c r="N138" s="984"/>
      <c r="O138" s="985"/>
    </row>
    <row r="139" spans="1:15" ht="12.75" x14ac:dyDescent="0.2">
      <c r="A139" s="124" t="str">
        <f>A100</f>
        <v>SHPENZIME KORRENTE</v>
      </c>
      <c r="B139" s="974"/>
      <c r="C139" s="975"/>
      <c r="D139" s="976"/>
      <c r="E139" s="129">
        <f>SUM(E128:E138)</f>
        <v>0</v>
      </c>
      <c r="F139" s="129">
        <f t="shared" ref="F139:G139" si="49">SUM(F128:F138)</f>
        <v>0</v>
      </c>
      <c r="G139" s="129">
        <f t="shared" si="49"/>
        <v>0</v>
      </c>
      <c r="H139" s="53"/>
      <c r="I139" s="420"/>
      <c r="J139" s="989"/>
      <c r="K139" s="990"/>
      <c r="L139" s="990"/>
      <c r="M139" s="990"/>
      <c r="N139" s="990"/>
      <c r="O139" s="991"/>
    </row>
    <row r="140" spans="1:15" ht="12.75" x14ac:dyDescent="0.2">
      <c r="A140" s="125"/>
      <c r="B140" s="210"/>
      <c r="C140" s="126"/>
      <c r="D140" s="126"/>
      <c r="E140" s="10"/>
      <c r="F140" s="10"/>
      <c r="G140" s="133"/>
      <c r="H140" s="53"/>
      <c r="I140" s="419">
        <f>O109</f>
        <v>2024</v>
      </c>
      <c r="J140" s="983"/>
      <c r="K140" s="984"/>
      <c r="L140" s="984"/>
      <c r="M140" s="984"/>
      <c r="N140" s="984"/>
      <c r="O140" s="985"/>
    </row>
    <row r="141" spans="1:15" ht="12.75" x14ac:dyDescent="0.2">
      <c r="A141" s="137" t="str">
        <f>A102</f>
        <v>SHPENZIME TË PRITSHME</v>
      </c>
      <c r="B141" s="34">
        <f>B111</f>
        <v>0</v>
      </c>
      <c r="C141" s="34">
        <f t="shared" ref="C141:D141" si="50">C111</f>
        <v>0</v>
      </c>
      <c r="D141" s="34">
        <f t="shared" si="50"/>
        <v>0</v>
      </c>
      <c r="E141" s="129">
        <f>E126+E139</f>
        <v>0</v>
      </c>
      <c r="F141" s="129">
        <f>F126+F139</f>
        <v>0</v>
      </c>
      <c r="G141" s="129">
        <f t="shared" ref="G141" si="51">G126+G139</f>
        <v>0</v>
      </c>
      <c r="H141" s="53"/>
      <c r="I141" s="420"/>
      <c r="J141" s="989"/>
      <c r="K141" s="990"/>
      <c r="L141" s="990"/>
      <c r="M141" s="990"/>
      <c r="N141" s="990"/>
      <c r="O141" s="991"/>
    </row>
    <row r="144" spans="1:15" ht="17.25" customHeight="1" x14ac:dyDescent="0.2">
      <c r="A144" s="213" t="str">
        <f t="shared" ref="A144:O144" si="52">A66</f>
        <v>Nënfunksioni 26</v>
      </c>
      <c r="B144" s="937" t="str">
        <f t="shared" si="52"/>
        <v>105 Papunësia</v>
      </c>
      <c r="C144" s="937">
        <f t="shared" si="52"/>
        <v>0</v>
      </c>
      <c r="D144" s="937">
        <f t="shared" si="52"/>
        <v>0</v>
      </c>
      <c r="E144" s="937">
        <f t="shared" si="52"/>
        <v>0</v>
      </c>
      <c r="F144" s="937">
        <f t="shared" si="52"/>
        <v>0</v>
      </c>
      <c r="G144" s="937">
        <f t="shared" si="52"/>
        <v>0</v>
      </c>
      <c r="H144" s="937">
        <f t="shared" si="52"/>
        <v>0</v>
      </c>
      <c r="I144" s="937">
        <f t="shared" si="52"/>
        <v>0</v>
      </c>
      <c r="J144" s="937">
        <f t="shared" si="52"/>
        <v>0</v>
      </c>
      <c r="K144" s="937">
        <f t="shared" si="52"/>
        <v>0</v>
      </c>
      <c r="L144" s="937">
        <f t="shared" si="52"/>
        <v>0</v>
      </c>
      <c r="M144" s="937">
        <f t="shared" si="52"/>
        <v>0</v>
      </c>
      <c r="N144" s="937">
        <f t="shared" si="52"/>
        <v>0</v>
      </c>
      <c r="O144" s="937">
        <f t="shared" si="52"/>
        <v>0</v>
      </c>
    </row>
    <row r="145" spans="1:15" ht="17.25" customHeight="1" x14ac:dyDescent="0.2">
      <c r="A145" s="276" t="str">
        <f>A8</f>
        <v>Programi 27c</v>
      </c>
      <c r="B145" s="937">
        <f>C8</f>
        <v>0</v>
      </c>
      <c r="C145" s="937" t="e">
        <f>#REF!</f>
        <v>#REF!</v>
      </c>
      <c r="D145" s="937" t="e">
        <f>#REF!</f>
        <v>#REF!</v>
      </c>
      <c r="E145" s="937" t="e">
        <f>#REF!</f>
        <v>#REF!</v>
      </c>
      <c r="F145" s="937" t="e">
        <f>#REF!</f>
        <v>#REF!</v>
      </c>
      <c r="G145" s="937" t="e">
        <f>#REF!</f>
        <v>#REF!</v>
      </c>
      <c r="H145" s="937" t="e">
        <f>#REF!</f>
        <v>#REF!</v>
      </c>
      <c r="I145" s="937" t="e">
        <f>#REF!</f>
        <v>#REF!</v>
      </c>
      <c r="J145" s="937" t="e">
        <f>#REF!</f>
        <v>#REF!</v>
      </c>
      <c r="K145" s="937" t="e">
        <f>#REF!</f>
        <v>#REF!</v>
      </c>
      <c r="L145" s="937" t="e">
        <f>#REF!</f>
        <v>#REF!</v>
      </c>
      <c r="M145" s="937" t="e">
        <f>#REF!</f>
        <v>#REF!</v>
      </c>
      <c r="N145" s="937" t="e">
        <f>#REF!</f>
        <v>#REF!</v>
      </c>
      <c r="O145" s="937" t="e">
        <f>#REF!</f>
        <v>#REF!</v>
      </c>
    </row>
    <row r="146" spans="1:15" ht="17.25" customHeight="1" x14ac:dyDescent="0.2">
      <c r="A146" s="646">
        <f>'(B3) Struktura Funksionale'!B138</f>
        <v>0</v>
      </c>
      <c r="B146" s="568"/>
      <c r="C146" s="568"/>
      <c r="D146" s="568"/>
      <c r="E146" s="568"/>
      <c r="F146" s="568"/>
      <c r="G146" s="568"/>
      <c r="H146" s="568"/>
      <c r="I146" s="568"/>
      <c r="J146" s="568"/>
      <c r="K146" s="568"/>
      <c r="L146" s="568"/>
      <c r="M146" s="568"/>
      <c r="N146" s="568"/>
      <c r="O146" s="569"/>
    </row>
    <row r="147" spans="1:15" ht="22.5" customHeight="1" x14ac:dyDescent="0.2">
      <c r="A147" s="964" t="str">
        <f t="shared" ref="A147:G147" si="53">A69</f>
        <v>SHPENZIME TË PRITSHME</v>
      </c>
      <c r="B147" s="965">
        <f t="shared" si="53"/>
        <v>0</v>
      </c>
      <c r="C147" s="965">
        <f t="shared" si="53"/>
        <v>0</v>
      </c>
      <c r="D147" s="965">
        <f t="shared" si="53"/>
        <v>0</v>
      </c>
      <c r="E147" s="965">
        <f t="shared" si="53"/>
        <v>0</v>
      </c>
      <c r="F147" s="965">
        <f t="shared" si="53"/>
        <v>0</v>
      </c>
      <c r="G147" s="966">
        <f t="shared" si="53"/>
        <v>0</v>
      </c>
      <c r="H147" s="131"/>
      <c r="I147" s="967" t="str">
        <f t="shared" ref="I147:O147" si="54">I69</f>
        <v xml:space="preserve">TË ARDHURAT E PRITSHME </v>
      </c>
      <c r="J147" s="965">
        <f t="shared" si="54"/>
        <v>0</v>
      </c>
      <c r="K147" s="965">
        <f t="shared" si="54"/>
        <v>0</v>
      </c>
      <c r="L147" s="965">
        <f t="shared" si="54"/>
        <v>0</v>
      </c>
      <c r="M147" s="965">
        <f t="shared" si="54"/>
        <v>0</v>
      </c>
      <c r="N147" s="965">
        <f t="shared" si="54"/>
        <v>0</v>
      </c>
      <c r="O147" s="966">
        <f t="shared" si="54"/>
        <v>0</v>
      </c>
    </row>
    <row r="148" spans="1:15" ht="20.25" customHeight="1" x14ac:dyDescent="0.2">
      <c r="A148" s="211"/>
      <c r="B148" s="417">
        <f t="shared" ref="B148:G148" si="55">B70</f>
        <v>2019</v>
      </c>
      <c r="C148" s="417">
        <f t="shared" si="55"/>
        <v>2020</v>
      </c>
      <c r="D148" s="417">
        <f t="shared" si="55"/>
        <v>2021</v>
      </c>
      <c r="E148" s="251">
        <f t="shared" si="55"/>
        <v>2022</v>
      </c>
      <c r="F148" s="251">
        <f t="shared" si="55"/>
        <v>2023</v>
      </c>
      <c r="G148" s="251">
        <f t="shared" si="55"/>
        <v>2024</v>
      </c>
      <c r="H148" s="212"/>
      <c r="I148" s="307"/>
      <c r="J148" s="249">
        <f t="shared" ref="J148:O148" si="56">J70</f>
        <v>2019</v>
      </c>
      <c r="K148" s="249">
        <f t="shared" si="56"/>
        <v>2020</v>
      </c>
      <c r="L148" s="249">
        <f t="shared" si="56"/>
        <v>2021</v>
      </c>
      <c r="M148" s="250">
        <f t="shared" si="56"/>
        <v>2022</v>
      </c>
      <c r="N148" s="250">
        <f t="shared" si="56"/>
        <v>2023</v>
      </c>
      <c r="O148" s="250">
        <f t="shared" si="56"/>
        <v>2024</v>
      </c>
    </row>
    <row r="149" spans="1:15" ht="12.75" x14ac:dyDescent="0.2">
      <c r="A149" s="423"/>
      <c r="B149" s="427"/>
      <c r="C149" s="428"/>
      <c r="D149" s="426"/>
      <c r="E149" s="349"/>
      <c r="F149" s="349"/>
      <c r="G149" s="350"/>
      <c r="H149" s="131"/>
      <c r="I149" s="423"/>
      <c r="J149" s="349"/>
      <c r="K149" s="349"/>
      <c r="L149" s="349"/>
      <c r="M149" s="349"/>
      <c r="N149" s="349"/>
      <c r="O149" s="350"/>
    </row>
    <row r="150" spans="1:15" ht="12.75" x14ac:dyDescent="0.2">
      <c r="A150" s="137" t="str">
        <f>A72</f>
        <v>SHPENZIME TË PRITSHME</v>
      </c>
      <c r="B150" s="34">
        <f>VLOOKUP(A145,'(C1) Shpenzimet vitet e kaluara'!A$9:O$177,5,FALSE)</f>
        <v>0</v>
      </c>
      <c r="C150" s="34">
        <f>VLOOKUP(A145,'(C1) Shpenzimet vitet e kaluara'!A$9:O$177,9,FALSE)</f>
        <v>0</v>
      </c>
      <c r="D150" s="34">
        <f>VLOOKUP(A145,'(C1) Shpenzimet vitet e kaluara'!A$9:O$177,13,FALSE)</f>
        <v>0</v>
      </c>
      <c r="E150" s="37"/>
      <c r="F150" s="37"/>
      <c r="G150" s="37"/>
      <c r="I150" s="938" t="str">
        <f t="shared" ref="I150:O150" si="57">I72</f>
        <v>VLERËSIM I ARDHURAVE NGA TARIFAT</v>
      </c>
      <c r="J150" s="939">
        <f t="shared" si="57"/>
        <v>0</v>
      </c>
      <c r="K150" s="939">
        <f t="shared" si="57"/>
        <v>0</v>
      </c>
      <c r="L150" s="939">
        <f t="shared" si="57"/>
        <v>0</v>
      </c>
      <c r="M150" s="939">
        <f t="shared" si="57"/>
        <v>0</v>
      </c>
      <c r="N150" s="939">
        <f t="shared" si="57"/>
        <v>0</v>
      </c>
      <c r="O150" s="940">
        <f t="shared" si="57"/>
        <v>0</v>
      </c>
    </row>
    <row r="151" spans="1:15" ht="12.75" x14ac:dyDescent="0.2">
      <c r="A151" s="125"/>
      <c r="B151" s="210"/>
      <c r="C151" s="126"/>
      <c r="D151" s="126"/>
      <c r="E151" s="10"/>
      <c r="F151" s="10"/>
      <c r="G151" s="133"/>
      <c r="I151" s="137" t="str">
        <f>I73</f>
        <v>VLERËSIM I ARDHURAVE NGA TARIFAT</v>
      </c>
      <c r="J151" s="35">
        <f>VLOOKUP($A145,'(C1) Shpenzimet vitet e kaluara'!$A$9:$O$177,6,FALSE)</f>
        <v>0</v>
      </c>
      <c r="K151" s="35">
        <f>VLOOKUP($A145,'(C1) Shpenzimet vitet e kaluara'!$A$9:$O$177,10,FALSE)</f>
        <v>0</v>
      </c>
      <c r="L151" s="35">
        <f>VLOOKUP($A145,'(C1) Shpenzimet vitet e kaluara'!$A$9:$O$177,14,FALSE)</f>
        <v>0</v>
      </c>
      <c r="M151" s="37"/>
      <c r="N151" s="37"/>
      <c r="O151" s="37"/>
    </row>
    <row r="152" spans="1:15" ht="12.75" x14ac:dyDescent="0.2">
      <c r="A152" s="944" t="str">
        <f t="shared" ref="A152:G153" si="58">A74</f>
        <v>SHPENZIME TË PRITSHME</v>
      </c>
      <c r="B152" s="945">
        <f t="shared" si="58"/>
        <v>0</v>
      </c>
      <c r="C152" s="945">
        <f t="shared" si="58"/>
        <v>0</v>
      </c>
      <c r="D152" s="945">
        <f t="shared" si="58"/>
        <v>0</v>
      </c>
      <c r="E152" s="945">
        <f t="shared" si="58"/>
        <v>0</v>
      </c>
      <c r="F152" s="945">
        <f t="shared" si="58"/>
        <v>0</v>
      </c>
      <c r="G152" s="946">
        <f t="shared" si="58"/>
        <v>0</v>
      </c>
      <c r="H152" s="10"/>
    </row>
    <row r="153" spans="1:15" ht="12.75" x14ac:dyDescent="0.2">
      <c r="A153" s="938" t="str">
        <f t="shared" si="58"/>
        <v>KOSTO DIREKTE PËR PROJEKTET DHE SHPENZIMET KAPITALE</v>
      </c>
      <c r="B153" s="939">
        <f t="shared" si="58"/>
        <v>0</v>
      </c>
      <c r="C153" s="939">
        <f t="shared" si="58"/>
        <v>0</v>
      </c>
      <c r="D153" s="939">
        <f t="shared" si="58"/>
        <v>0</v>
      </c>
      <c r="E153" s="939">
        <f t="shared" si="58"/>
        <v>0</v>
      </c>
      <c r="F153" s="939">
        <f t="shared" si="58"/>
        <v>0</v>
      </c>
      <c r="G153" s="940">
        <f t="shared" si="58"/>
        <v>0</v>
      </c>
      <c r="H153" s="31"/>
      <c r="I153" s="938" t="str">
        <f t="shared" ref="I153:I158" si="59">I75</f>
        <v>VLERËSIMI I TË ARDHURAVE ME DESTINACION</v>
      </c>
      <c r="J153" s="939"/>
      <c r="K153" s="939"/>
      <c r="L153" s="939"/>
      <c r="M153" s="939"/>
      <c r="N153" s="939"/>
      <c r="O153" s="940"/>
    </row>
    <row r="154" spans="1:15" ht="12.75" x14ac:dyDescent="0.2">
      <c r="A154" s="124" t="str">
        <f t="shared" ref="A154:D176" si="60">A76</f>
        <v>Pagat</v>
      </c>
      <c r="B154" s="941">
        <f t="shared" si="60"/>
        <v>600</v>
      </c>
      <c r="C154" s="942">
        <f t="shared" si="60"/>
        <v>0</v>
      </c>
      <c r="D154" s="943">
        <f t="shared" si="60"/>
        <v>0</v>
      </c>
      <c r="E154" s="129"/>
      <c r="F154" s="129"/>
      <c r="G154" s="129"/>
      <c r="H154" s="31"/>
      <c r="I154" s="390" t="str">
        <f t="shared" si="59"/>
        <v>Transferta e kushtëzuar</v>
      </c>
      <c r="J154" s="387"/>
      <c r="K154" s="389"/>
      <c r="L154" s="388"/>
      <c r="M154" s="128"/>
      <c r="N154" s="128"/>
      <c r="O154" s="132"/>
    </row>
    <row r="155" spans="1:15" ht="12.75" x14ac:dyDescent="0.2">
      <c r="A155" s="124" t="str">
        <f t="shared" si="60"/>
        <v>Sigurimet Shoqërore</v>
      </c>
      <c r="B155" s="941">
        <f t="shared" si="60"/>
        <v>601</v>
      </c>
      <c r="C155" s="942">
        <f t="shared" si="60"/>
        <v>0</v>
      </c>
      <c r="D155" s="943">
        <f t="shared" si="60"/>
        <v>0</v>
      </c>
      <c r="E155" s="129"/>
      <c r="F155" s="129"/>
      <c r="G155" s="129"/>
      <c r="H155" s="31"/>
      <c r="I155" s="390" t="str">
        <f t="shared" si="59"/>
        <v>Trasferta Specifike</v>
      </c>
      <c r="J155" s="387"/>
      <c r="K155" s="389"/>
      <c r="L155" s="388"/>
      <c r="M155" s="128"/>
      <c r="N155" s="128"/>
      <c r="O155" s="132"/>
    </row>
    <row r="156" spans="1:15" ht="12.75" x14ac:dyDescent="0.2">
      <c r="A156" s="124" t="str">
        <f t="shared" si="60"/>
        <v>Mallra dhe shërbime</v>
      </c>
      <c r="B156" s="941">
        <f t="shared" si="60"/>
        <v>602</v>
      </c>
      <c r="C156" s="942">
        <f t="shared" si="60"/>
        <v>0</v>
      </c>
      <c r="D156" s="943">
        <f t="shared" si="60"/>
        <v>0</v>
      </c>
      <c r="E156" s="129"/>
      <c r="F156" s="129"/>
      <c r="G156" s="129"/>
      <c r="H156" s="53"/>
      <c r="I156" s="390" t="str">
        <f t="shared" si="59"/>
        <v>Trashëgimi me destinacion</v>
      </c>
      <c r="J156" s="387"/>
      <c r="K156" s="389"/>
      <c r="L156" s="388"/>
      <c r="M156" s="302">
        <f>VLOOKUP($A145,'(C4) Trashëgimi me destinacion'!$A$8:$F$168,4,FALSE)</f>
        <v>0</v>
      </c>
      <c r="N156" s="548">
        <f>VLOOKUP($A145,'(C4) Trashëgimi me destinacion'!$A$8:$F$168,5,FALSE)</f>
        <v>0</v>
      </c>
      <c r="O156" s="548">
        <f>VLOOKUP($A145,'(C4) Trashëgimi me destinacion'!$A$8:$F$168,6,FALSE)</f>
        <v>0</v>
      </c>
    </row>
    <row r="157" spans="1:15" ht="12.75" x14ac:dyDescent="0.2">
      <c r="A157" s="124" t="str">
        <f t="shared" si="60"/>
        <v>Subvencione</v>
      </c>
      <c r="B157" s="941">
        <f t="shared" si="60"/>
        <v>603</v>
      </c>
      <c r="C157" s="942">
        <f t="shared" si="60"/>
        <v>0</v>
      </c>
      <c r="D157" s="943">
        <f t="shared" si="60"/>
        <v>0</v>
      </c>
      <c r="E157" s="129"/>
      <c r="F157" s="129"/>
      <c r="G157" s="129"/>
      <c r="H157" s="8"/>
      <c r="I157" s="390" t="str">
        <f t="shared" si="59"/>
        <v>Burime të tjera (përfshirë gjobat)</v>
      </c>
      <c r="J157" s="387"/>
      <c r="K157" s="389"/>
      <c r="L157" s="388"/>
      <c r="M157" s="128"/>
      <c r="N157" s="128"/>
      <c r="O157" s="132"/>
    </row>
    <row r="158" spans="1:15" ht="12.75" x14ac:dyDescent="0.2">
      <c r="A158" s="124" t="str">
        <f t="shared" si="60"/>
        <v>Të tjera transferta korrente të brendshme</v>
      </c>
      <c r="B158" s="941">
        <f t="shared" si="60"/>
        <v>604</v>
      </c>
      <c r="C158" s="942">
        <f t="shared" si="60"/>
        <v>0</v>
      </c>
      <c r="D158" s="943">
        <f t="shared" si="60"/>
        <v>0</v>
      </c>
      <c r="E158" s="129"/>
      <c r="F158" s="129"/>
      <c r="G158" s="129"/>
      <c r="H158" s="53"/>
      <c r="I158" s="390" t="str">
        <f t="shared" si="59"/>
        <v>VLERËSIMI I TË ARDHURAVE ME DESTINACION</v>
      </c>
      <c r="J158" s="35">
        <f>VLOOKUP($A145,'(C1) Shpenzimet vitet e kaluara'!$A$9:$O$177,7,FALSE)</f>
        <v>0</v>
      </c>
      <c r="K158" s="35">
        <f>VLOOKUP($A145,'(C1) Shpenzimet vitet e kaluara'!$A$9:$O$177,11,FALSE)</f>
        <v>0</v>
      </c>
      <c r="L158" s="35">
        <f>VLOOKUP($A145,'(C1) Shpenzimet vitet e kaluara'!$A$9:$O$177,15,FALSE)</f>
        <v>0</v>
      </c>
      <c r="M158" s="129">
        <f>SUM(M154:M157)</f>
        <v>0</v>
      </c>
      <c r="N158" s="129">
        <f t="shared" ref="N158:O158" si="61">SUM(N154:N157)</f>
        <v>0</v>
      </c>
      <c r="O158" s="129">
        <f t="shared" si="61"/>
        <v>0</v>
      </c>
    </row>
    <row r="159" spans="1:15" ht="12.75" x14ac:dyDescent="0.2">
      <c r="A159" s="124" t="str">
        <f t="shared" si="60"/>
        <v>Transferta korrente të huaja</v>
      </c>
      <c r="B159" s="941">
        <f t="shared" si="60"/>
        <v>605</v>
      </c>
      <c r="C159" s="942">
        <f t="shared" si="60"/>
        <v>0</v>
      </c>
      <c r="D159" s="943">
        <f t="shared" si="60"/>
        <v>0</v>
      </c>
      <c r="E159" s="129"/>
      <c r="F159" s="129"/>
      <c r="G159" s="129"/>
      <c r="H159" s="53"/>
    </row>
    <row r="160" spans="1:15" ht="12.75" x14ac:dyDescent="0.2">
      <c r="A160" s="124" t="str">
        <f t="shared" si="60"/>
        <v>Transferta për Buxhetet Familiare dhe Individët</v>
      </c>
      <c r="B160" s="941">
        <f t="shared" si="60"/>
        <v>606</v>
      </c>
      <c r="C160" s="942">
        <f t="shared" si="60"/>
        <v>0</v>
      </c>
      <c r="D160" s="943">
        <f t="shared" si="60"/>
        <v>0</v>
      </c>
      <c r="E160" s="129"/>
      <c r="F160" s="129"/>
      <c r="G160" s="129"/>
      <c r="H160" s="53"/>
      <c r="I160" s="137" t="str">
        <f>I82</f>
        <v xml:space="preserve">TË ARDHURAT E PRITSHME </v>
      </c>
      <c r="J160" s="34">
        <f>J151+J158</f>
        <v>0</v>
      </c>
      <c r="K160" s="34">
        <f>K151+K158</f>
        <v>0</v>
      </c>
      <c r="L160" s="34">
        <f>L151+L158</f>
        <v>0</v>
      </c>
      <c r="M160" s="129">
        <f>M158+M151</f>
        <v>0</v>
      </c>
      <c r="N160" s="129">
        <f>N158+N151</f>
        <v>0</v>
      </c>
      <c r="O160" s="129">
        <f>O158+O151</f>
        <v>0</v>
      </c>
    </row>
    <row r="161" spans="1:15" ht="12.75" x14ac:dyDescent="0.2">
      <c r="A161" s="124" t="str">
        <f t="shared" si="60"/>
        <v>Shpenzimet kapitale</v>
      </c>
      <c r="B161" s="941" t="str">
        <f t="shared" si="60"/>
        <v>230 / 231</v>
      </c>
      <c r="C161" s="942">
        <f t="shared" si="60"/>
        <v>0</v>
      </c>
      <c r="D161" s="943">
        <f t="shared" si="60"/>
        <v>0</v>
      </c>
      <c r="E161" s="37"/>
      <c r="F161" s="37"/>
      <c r="G161" s="37"/>
      <c r="H161" s="53"/>
    </row>
    <row r="162" spans="1:15" ht="12.75" x14ac:dyDescent="0.2">
      <c r="A162" s="124" t="str">
        <f t="shared" si="60"/>
        <v>Rezerva</v>
      </c>
      <c r="B162" s="941">
        <f t="shared" si="60"/>
        <v>609</v>
      </c>
      <c r="C162" s="942">
        <f t="shared" si="60"/>
        <v>0</v>
      </c>
      <c r="D162" s="943">
        <f t="shared" si="60"/>
        <v>0</v>
      </c>
      <c r="E162" s="129"/>
      <c r="F162" s="129"/>
      <c r="G162" s="129"/>
      <c r="H162" s="53"/>
    </row>
    <row r="163" spans="1:15" ht="12.75" x14ac:dyDescent="0.2">
      <c r="A163" s="124" t="str">
        <f t="shared" si="60"/>
        <v>Interesa per kredi direkte ose bono</v>
      </c>
      <c r="B163" s="941">
        <f t="shared" si="60"/>
        <v>650</v>
      </c>
      <c r="C163" s="942">
        <f t="shared" si="60"/>
        <v>0</v>
      </c>
      <c r="D163" s="943">
        <f t="shared" si="60"/>
        <v>0</v>
      </c>
      <c r="E163" s="129"/>
      <c r="F163" s="129"/>
      <c r="G163" s="129"/>
      <c r="H163" s="53"/>
    </row>
    <row r="164" spans="1:15" ht="12.75" x14ac:dyDescent="0.2">
      <c r="A164" s="124" t="str">
        <f t="shared" si="60"/>
        <v>Të tjera</v>
      </c>
      <c r="B164" s="941" t="str">
        <f t="shared" si="60"/>
        <v>69 / ?</v>
      </c>
      <c r="C164" s="942">
        <f t="shared" si="60"/>
        <v>0</v>
      </c>
      <c r="D164" s="943">
        <f t="shared" si="60"/>
        <v>0</v>
      </c>
      <c r="E164" s="129"/>
      <c r="F164" s="129"/>
      <c r="G164" s="129"/>
      <c r="H164" s="53"/>
      <c r="I164" s="947" t="str">
        <f t="shared" ref="I164:O165" si="62">I86</f>
        <v>SHUMA E KËRKUAR NETO</v>
      </c>
      <c r="J164" s="948">
        <f t="shared" si="62"/>
        <v>0</v>
      </c>
      <c r="K164" s="948">
        <f t="shared" si="62"/>
        <v>0</v>
      </c>
      <c r="L164" s="948">
        <f t="shared" si="62"/>
        <v>0</v>
      </c>
      <c r="M164" s="948">
        <f t="shared" si="62"/>
        <v>0</v>
      </c>
      <c r="N164" s="948">
        <f t="shared" si="62"/>
        <v>0</v>
      </c>
      <c r="O164" s="949">
        <f t="shared" si="62"/>
        <v>0</v>
      </c>
    </row>
    <row r="165" spans="1:15" ht="12.75" customHeight="1" x14ac:dyDescent="0.2">
      <c r="A165" s="306" t="str">
        <f t="shared" si="60"/>
        <v>KOSTO DIREKTE PËR PROJEKTET DHE SHPENZIMET KAPITALE</v>
      </c>
      <c r="B165" s="941">
        <f t="shared" si="60"/>
        <v>0</v>
      </c>
      <c r="C165" s="942">
        <f t="shared" si="60"/>
        <v>0</v>
      </c>
      <c r="D165" s="943">
        <f t="shared" si="60"/>
        <v>0</v>
      </c>
      <c r="E165" s="129">
        <f>SUM(E154:E164)</f>
        <v>0</v>
      </c>
      <c r="F165" s="129">
        <f t="shared" ref="F165:G165" si="63">SUM(F154:F164)</f>
        <v>0</v>
      </c>
      <c r="G165" s="129">
        <f t="shared" si="63"/>
        <v>0</v>
      </c>
      <c r="H165" s="53"/>
      <c r="I165" s="950">
        <f t="shared" si="62"/>
        <v>0</v>
      </c>
      <c r="J165" s="951">
        <f t="shared" si="62"/>
        <v>0</v>
      </c>
      <c r="K165" s="951">
        <f t="shared" si="62"/>
        <v>0</v>
      </c>
      <c r="L165" s="951">
        <f t="shared" si="62"/>
        <v>0</v>
      </c>
      <c r="M165" s="951">
        <f t="shared" si="62"/>
        <v>0</v>
      </c>
      <c r="N165" s="951">
        <f t="shared" si="62"/>
        <v>0</v>
      </c>
      <c r="O165" s="952">
        <f t="shared" si="62"/>
        <v>0</v>
      </c>
    </row>
    <row r="166" spans="1:15" ht="12.75" x14ac:dyDescent="0.2">
      <c r="A166" s="938" t="str">
        <f t="shared" si="60"/>
        <v>SHPENZIME KORRENTE</v>
      </c>
      <c r="B166" s="939">
        <f t="shared" si="60"/>
        <v>0</v>
      </c>
      <c r="C166" s="939">
        <f t="shared" si="60"/>
        <v>0</v>
      </c>
      <c r="D166" s="939">
        <f t="shared" si="60"/>
        <v>0</v>
      </c>
      <c r="E166" s="939">
        <f>E88</f>
        <v>0</v>
      </c>
      <c r="F166" s="939">
        <f>F88</f>
        <v>0</v>
      </c>
      <c r="G166" s="940">
        <f>G88</f>
        <v>0</v>
      </c>
      <c r="H166" s="53"/>
      <c r="I166" s="17" t="str">
        <f>I88</f>
        <v>SHUMA E KËRKUAR NETO</v>
      </c>
      <c r="J166" s="18">
        <f t="shared" ref="J166:O166" si="64">B150-J160</f>
        <v>0</v>
      </c>
      <c r="K166" s="18">
        <f t="shared" si="64"/>
        <v>0</v>
      </c>
      <c r="L166" s="18">
        <f t="shared" si="64"/>
        <v>0</v>
      </c>
      <c r="M166" s="18">
        <f t="shared" si="64"/>
        <v>0</v>
      </c>
      <c r="N166" s="18">
        <f t="shared" si="64"/>
        <v>0</v>
      </c>
      <c r="O166" s="18">
        <f t="shared" si="64"/>
        <v>0</v>
      </c>
    </row>
    <row r="167" spans="1:15" ht="12.75" x14ac:dyDescent="0.2">
      <c r="A167" s="124" t="str">
        <f t="shared" si="60"/>
        <v>Pagat</v>
      </c>
      <c r="B167" s="941">
        <f t="shared" si="60"/>
        <v>600</v>
      </c>
      <c r="C167" s="942">
        <f t="shared" si="60"/>
        <v>0</v>
      </c>
      <c r="D167" s="943">
        <f t="shared" si="60"/>
        <v>0</v>
      </c>
      <c r="E167" s="37"/>
      <c r="F167" s="37"/>
      <c r="G167" s="37"/>
      <c r="H167" s="53"/>
      <c r="I167" s="53"/>
      <c r="J167" s="53"/>
      <c r="K167" s="53"/>
      <c r="L167" s="14"/>
      <c r="M167" s="54"/>
    </row>
    <row r="168" spans="1:15" ht="12.75" x14ac:dyDescent="0.2">
      <c r="A168" s="124" t="str">
        <f t="shared" si="60"/>
        <v>Sigurimet Shoqërore</v>
      </c>
      <c r="B168" s="941">
        <f t="shared" si="60"/>
        <v>601</v>
      </c>
      <c r="C168" s="942">
        <f t="shared" si="60"/>
        <v>0</v>
      </c>
      <c r="D168" s="943">
        <f t="shared" si="60"/>
        <v>0</v>
      </c>
      <c r="E168" s="37"/>
      <c r="F168" s="37"/>
      <c r="G168" s="37"/>
      <c r="H168" s="53"/>
    </row>
    <row r="169" spans="1:15" ht="12.75" x14ac:dyDescent="0.2">
      <c r="A169" s="124" t="str">
        <f t="shared" si="60"/>
        <v>Mallra dhe shërbime</v>
      </c>
      <c r="B169" s="941">
        <f t="shared" si="60"/>
        <v>602</v>
      </c>
      <c r="C169" s="942">
        <f t="shared" si="60"/>
        <v>0</v>
      </c>
      <c r="D169" s="943">
        <f t="shared" si="60"/>
        <v>0</v>
      </c>
      <c r="E169" s="37"/>
      <c r="F169" s="37"/>
      <c r="G169" s="37"/>
      <c r="H169" s="53"/>
      <c r="I169" s="252" t="str">
        <f>I130</f>
        <v>Angazhimet</v>
      </c>
      <c r="J169" s="1002" t="str">
        <f>J130</f>
        <v>Vlera Totale për Aktivitet</v>
      </c>
      <c r="K169" s="1003"/>
      <c r="L169" s="1004"/>
      <c r="M169" s="129">
        <f>VLOOKUP($A145,'(C5) Angazhimet'!$A$8:$F$168,4,FALSE)</f>
        <v>0</v>
      </c>
      <c r="N169" s="129">
        <f>VLOOKUP($A145,'(C5) Angazhimet'!$A$8:$F$168,5,FALSE)</f>
        <v>0</v>
      </c>
      <c r="O169" s="129">
        <f>VLOOKUP($A145,'(C5) Angazhimet'!$A$8:$F$168,6,FALSE)</f>
        <v>0</v>
      </c>
    </row>
    <row r="170" spans="1:15" ht="12.75" x14ac:dyDescent="0.2">
      <c r="A170" s="124" t="str">
        <f t="shared" si="60"/>
        <v>Subvencione</v>
      </c>
      <c r="B170" s="941">
        <f t="shared" si="60"/>
        <v>603</v>
      </c>
      <c r="C170" s="942">
        <f t="shared" si="60"/>
        <v>0</v>
      </c>
      <c r="D170" s="943">
        <f t="shared" si="60"/>
        <v>0</v>
      </c>
      <c r="E170" s="37"/>
      <c r="F170" s="37"/>
      <c r="G170" s="37"/>
      <c r="H170" s="53"/>
      <c r="I170" s="318" t="str">
        <f>I131</f>
        <v>Qëllime</v>
      </c>
      <c r="J170" s="1002" t="str">
        <f>J131</f>
        <v>Shpenzimet kapitale</v>
      </c>
      <c r="K170" s="1003"/>
      <c r="L170" s="1004"/>
      <c r="M170" s="128"/>
      <c r="N170" s="128"/>
      <c r="O170" s="132"/>
    </row>
    <row r="171" spans="1:15" ht="12.75" x14ac:dyDescent="0.2">
      <c r="A171" s="124" t="str">
        <f t="shared" si="60"/>
        <v>Të tjera transferta korrente të brendshme</v>
      </c>
      <c r="B171" s="941">
        <f t="shared" si="60"/>
        <v>604</v>
      </c>
      <c r="C171" s="942">
        <f t="shared" si="60"/>
        <v>0</v>
      </c>
      <c r="D171" s="943">
        <f t="shared" si="60"/>
        <v>0</v>
      </c>
      <c r="E171" s="37"/>
      <c r="F171" s="37"/>
      <c r="G171" s="37"/>
      <c r="H171" s="53"/>
      <c r="I171" s="315"/>
      <c r="J171" s="1002" t="str">
        <f>J132</f>
        <v>Mallra dhe shërbime</v>
      </c>
      <c r="K171" s="1003"/>
      <c r="L171" s="1004"/>
      <c r="M171" s="128"/>
      <c r="N171" s="128"/>
      <c r="O171" s="132"/>
    </row>
    <row r="172" spans="1:15" ht="12.75" x14ac:dyDescent="0.2">
      <c r="A172" s="124" t="str">
        <f t="shared" si="60"/>
        <v>Transferta korrente të huaja</v>
      </c>
      <c r="B172" s="941">
        <f t="shared" si="60"/>
        <v>605</v>
      </c>
      <c r="C172" s="942">
        <f t="shared" si="60"/>
        <v>0</v>
      </c>
      <c r="D172" s="943">
        <f t="shared" si="60"/>
        <v>0</v>
      </c>
      <c r="E172" s="37"/>
      <c r="F172" s="37"/>
      <c r="G172" s="37"/>
      <c r="H172" s="53"/>
      <c r="I172" s="315"/>
      <c r="J172" s="1002" t="str">
        <f>J133</f>
        <v>Qëllime të mëtejshme</v>
      </c>
      <c r="K172" s="1003"/>
      <c r="L172" s="1004"/>
      <c r="M172" s="128"/>
      <c r="N172" s="128"/>
      <c r="O172" s="132"/>
    </row>
    <row r="173" spans="1:15" ht="12.75" x14ac:dyDescent="0.2">
      <c r="A173" s="124" t="str">
        <f t="shared" si="60"/>
        <v>Transferta për Buxhetet Familiare dhe Individët</v>
      </c>
      <c r="B173" s="941">
        <f t="shared" si="60"/>
        <v>606</v>
      </c>
      <c r="C173" s="942">
        <f t="shared" si="60"/>
        <v>0</v>
      </c>
      <c r="D173" s="943">
        <f t="shared" si="60"/>
        <v>0</v>
      </c>
      <c r="E173" s="37"/>
      <c r="F173" s="37"/>
      <c r="G173" s="37"/>
      <c r="H173" s="53"/>
      <c r="I173" s="315"/>
      <c r="J173" s="998"/>
      <c r="K173" s="998"/>
      <c r="L173" s="998"/>
      <c r="M173" s="344" t="str">
        <f>IF(SUM(M170:M172)=M169,"OK","STOP")</f>
        <v>OK</v>
      </c>
      <c r="N173" s="344" t="str">
        <f>IF(SUM(N170:N172)=N169,"OK","STOP")</f>
        <v>OK</v>
      </c>
      <c r="O173" s="344" t="str">
        <f>IF(SUM(O170:O172)=O169,"OK","STOP")</f>
        <v>OK</v>
      </c>
    </row>
    <row r="174" spans="1:15" ht="12.75" x14ac:dyDescent="0.2">
      <c r="A174" s="648" t="str">
        <f t="shared" si="60"/>
        <v>Shpenzimet kapitale</v>
      </c>
      <c r="B174" s="968" t="str">
        <f t="shared" si="60"/>
        <v>230 / 231</v>
      </c>
      <c r="C174" s="969">
        <f t="shared" si="60"/>
        <v>0</v>
      </c>
      <c r="D174" s="970">
        <f t="shared" si="60"/>
        <v>0</v>
      </c>
      <c r="E174" s="129"/>
      <c r="F174" s="129"/>
      <c r="G174" s="129"/>
      <c r="H174" s="53"/>
      <c r="I174" s="421" t="str">
        <f>I96</f>
        <v>Shpjegimet teknike</v>
      </c>
      <c r="J174" s="10"/>
      <c r="K174" s="10"/>
      <c r="L174" s="10"/>
      <c r="M174" s="10"/>
      <c r="N174" s="10"/>
      <c r="O174" s="10"/>
    </row>
    <row r="175" spans="1:15" ht="12.75" x14ac:dyDescent="0.2">
      <c r="A175" s="124" t="str">
        <f t="shared" si="60"/>
        <v>Rezerva</v>
      </c>
      <c r="B175" s="941">
        <f t="shared" si="60"/>
        <v>609</v>
      </c>
      <c r="C175" s="942">
        <f t="shared" si="60"/>
        <v>0</v>
      </c>
      <c r="D175" s="943">
        <f t="shared" si="60"/>
        <v>0</v>
      </c>
      <c r="E175" s="37"/>
      <c r="F175" s="37"/>
      <c r="G175" s="37"/>
      <c r="H175" s="53"/>
      <c r="I175" s="419">
        <f>M148</f>
        <v>2022</v>
      </c>
      <c r="J175" s="983"/>
      <c r="K175" s="984"/>
      <c r="L175" s="984"/>
      <c r="M175" s="984"/>
      <c r="N175" s="984"/>
      <c r="O175" s="985"/>
    </row>
    <row r="176" spans="1:15" ht="12.75" x14ac:dyDescent="0.2">
      <c r="A176" s="124" t="str">
        <f t="shared" si="60"/>
        <v>Interesa per kredi direkte ose bono</v>
      </c>
      <c r="B176" s="971">
        <f t="shared" si="60"/>
        <v>650</v>
      </c>
      <c r="C176" s="972">
        <f t="shared" si="60"/>
        <v>0</v>
      </c>
      <c r="D176" s="973">
        <f t="shared" si="60"/>
        <v>0</v>
      </c>
      <c r="E176" s="37"/>
      <c r="F176" s="37"/>
      <c r="G176" s="37"/>
      <c r="H176" s="53"/>
      <c r="I176" s="420"/>
      <c r="J176" s="986"/>
      <c r="K176" s="987"/>
      <c r="L176" s="987"/>
      <c r="M176" s="987"/>
      <c r="N176" s="987"/>
      <c r="O176" s="988"/>
    </row>
    <row r="177" spans="1:15" ht="12.75" x14ac:dyDescent="0.2">
      <c r="A177" s="252" t="str">
        <f>A99</f>
        <v>Të tjera</v>
      </c>
      <c r="B177" s="941" t="str">
        <f>B99</f>
        <v>69 / ?</v>
      </c>
      <c r="C177" s="942">
        <f>C99</f>
        <v>0</v>
      </c>
      <c r="D177" s="439" t="str">
        <f>IF(OR(E177&lt;0,F177&lt;0,G177&lt;0),"STOP","OK!")</f>
        <v>OK!</v>
      </c>
      <c r="E177" s="130">
        <f>-E165+E150-(SUM(E167:E176))</f>
        <v>0</v>
      </c>
      <c r="F177" s="308">
        <f t="shared" ref="F177:G177" si="65">-F165+F150-(SUM(F167:F176))</f>
        <v>0</v>
      </c>
      <c r="G177" s="308">
        <f t="shared" si="65"/>
        <v>0</v>
      </c>
      <c r="H177" s="53"/>
      <c r="I177" s="419">
        <f>N148</f>
        <v>2023</v>
      </c>
      <c r="J177" s="983"/>
      <c r="K177" s="984"/>
      <c r="L177" s="984"/>
      <c r="M177" s="984"/>
      <c r="N177" s="984"/>
      <c r="O177" s="985"/>
    </row>
    <row r="178" spans="1:15" ht="12.75" x14ac:dyDescent="0.2">
      <c r="A178" s="124" t="str">
        <f>A100</f>
        <v>SHPENZIME KORRENTE</v>
      </c>
      <c r="B178" s="974"/>
      <c r="C178" s="975"/>
      <c r="D178" s="976"/>
      <c r="E178" s="129">
        <f>SUM(E167:E177)</f>
        <v>0</v>
      </c>
      <c r="F178" s="129">
        <f t="shared" ref="F178:G178" si="66">SUM(F167:F177)</f>
        <v>0</v>
      </c>
      <c r="G178" s="129">
        <f t="shared" si="66"/>
        <v>0</v>
      </c>
      <c r="H178" s="53"/>
      <c r="I178" s="420"/>
      <c r="J178" s="989"/>
      <c r="K178" s="990"/>
      <c r="L178" s="990"/>
      <c r="M178" s="990"/>
      <c r="N178" s="990"/>
      <c r="O178" s="991"/>
    </row>
    <row r="179" spans="1:15" ht="12.75" x14ac:dyDescent="0.2">
      <c r="A179" s="125"/>
      <c r="B179" s="210"/>
      <c r="C179" s="126"/>
      <c r="D179" s="126"/>
      <c r="E179" s="10"/>
      <c r="F179" s="10"/>
      <c r="G179" s="133"/>
      <c r="H179" s="53"/>
      <c r="I179" s="419">
        <f>O148</f>
        <v>2024</v>
      </c>
      <c r="J179" s="983"/>
      <c r="K179" s="984"/>
      <c r="L179" s="984"/>
      <c r="M179" s="984"/>
      <c r="N179" s="984"/>
      <c r="O179" s="985"/>
    </row>
    <row r="180" spans="1:15" ht="12.75" x14ac:dyDescent="0.2">
      <c r="A180" s="137" t="str">
        <f>A102</f>
        <v>SHPENZIME TË PRITSHME</v>
      </c>
      <c r="B180" s="34">
        <f>B150</f>
        <v>0</v>
      </c>
      <c r="C180" s="34">
        <f t="shared" ref="C180:D180" si="67">C150</f>
        <v>0</v>
      </c>
      <c r="D180" s="34">
        <f t="shared" si="67"/>
        <v>0</v>
      </c>
      <c r="E180" s="129">
        <f>E165+E178</f>
        <v>0</v>
      </c>
      <c r="F180" s="129">
        <f>F165+F178</f>
        <v>0</v>
      </c>
      <c r="G180" s="129">
        <f t="shared" ref="G180" si="68">G165+G178</f>
        <v>0</v>
      </c>
      <c r="H180" s="53"/>
      <c r="I180" s="420"/>
      <c r="J180" s="989"/>
      <c r="K180" s="990"/>
      <c r="L180" s="990"/>
      <c r="M180" s="990"/>
      <c r="N180" s="990"/>
      <c r="O180" s="991"/>
    </row>
    <row r="181" spans="1:15" ht="12.75" x14ac:dyDescent="0.2"/>
    <row r="182" spans="1:15" ht="12.75" x14ac:dyDescent="0.2"/>
    <row r="183" spans="1:15" ht="18.75" hidden="1" x14ac:dyDescent="0.2">
      <c r="A183" s="213"/>
      <c r="B183" s="937"/>
      <c r="C183" s="937"/>
      <c r="D183" s="937"/>
      <c r="E183" s="937"/>
      <c r="F183" s="937"/>
      <c r="G183" s="937"/>
      <c r="H183" s="937"/>
      <c r="I183" s="937"/>
      <c r="J183" s="937"/>
      <c r="K183" s="937"/>
      <c r="L183" s="937"/>
      <c r="M183" s="937"/>
      <c r="N183" s="937"/>
      <c r="O183" s="937"/>
    </row>
    <row r="184" spans="1:15" ht="18.75" hidden="1" x14ac:dyDescent="0.2">
      <c r="A184" s="276"/>
      <c r="B184" s="937"/>
      <c r="C184" s="937"/>
      <c r="D184" s="937"/>
      <c r="E184" s="937"/>
      <c r="F184" s="937"/>
      <c r="G184" s="937"/>
      <c r="H184" s="937"/>
      <c r="I184" s="937"/>
      <c r="J184" s="937"/>
      <c r="K184" s="937"/>
      <c r="L184" s="937"/>
      <c r="M184" s="937"/>
      <c r="N184" s="937"/>
      <c r="O184" s="937"/>
    </row>
    <row r="185" spans="1:15" ht="22.5" hidden="1" customHeight="1" x14ac:dyDescent="0.2">
      <c r="A185" s="933"/>
      <c r="B185" s="934"/>
      <c r="C185" s="934"/>
      <c r="D185" s="934"/>
      <c r="E185" s="934"/>
      <c r="F185" s="934"/>
      <c r="G185" s="954"/>
      <c r="H185" s="131"/>
      <c r="I185" s="955"/>
      <c r="J185" s="934"/>
      <c r="K185" s="934"/>
      <c r="L185" s="934"/>
      <c r="M185" s="934"/>
      <c r="N185" s="934"/>
      <c r="O185" s="954"/>
    </row>
    <row r="186" spans="1:15" ht="21.75" hidden="1" customHeight="1" x14ac:dyDescent="0.2">
      <c r="A186" s="211"/>
      <c r="B186" s="417"/>
      <c r="C186" s="417"/>
      <c r="D186" s="417"/>
      <c r="E186" s="251"/>
      <c r="F186" s="251"/>
      <c r="G186" s="251"/>
      <c r="H186" s="212"/>
      <c r="I186" s="414"/>
      <c r="J186" s="417"/>
      <c r="K186" s="417"/>
      <c r="L186" s="417"/>
      <c r="M186" s="251"/>
      <c r="N186" s="251"/>
      <c r="O186" s="251"/>
    </row>
    <row r="187" spans="1:15" ht="12.75" hidden="1" x14ac:dyDescent="0.2">
      <c r="A187" s="431"/>
      <c r="B187" s="424"/>
      <c r="C187" s="347"/>
      <c r="D187" s="348"/>
      <c r="E187" s="432"/>
      <c r="F187" s="432"/>
      <c r="G187" s="433"/>
      <c r="H187" s="131"/>
      <c r="I187" s="346"/>
      <c r="J187" s="962"/>
      <c r="K187" s="962"/>
      <c r="L187" s="429"/>
      <c r="M187" s="429"/>
      <c r="N187" s="429"/>
      <c r="O187" s="430"/>
    </row>
    <row r="188" spans="1:15" ht="12.75" hidden="1" x14ac:dyDescent="0.2">
      <c r="A188" s="137"/>
      <c r="B188" s="34"/>
      <c r="C188" s="34"/>
      <c r="D188" s="34"/>
      <c r="E188" s="37"/>
      <c r="F188" s="37"/>
      <c r="G188" s="37"/>
      <c r="H188" s="131"/>
      <c r="I188" s="938"/>
      <c r="J188" s="939"/>
      <c r="K188" s="939"/>
      <c r="L188" s="939"/>
      <c r="M188" s="939"/>
      <c r="N188" s="939"/>
      <c r="O188" s="940"/>
    </row>
    <row r="189" spans="1:15" ht="12.75" hidden="1" x14ac:dyDescent="0.2">
      <c r="A189" s="125"/>
      <c r="B189" s="210"/>
      <c r="C189" s="126"/>
      <c r="D189" s="126"/>
      <c r="E189" s="10"/>
      <c r="F189" s="10"/>
      <c r="G189" s="133"/>
      <c r="H189" s="10"/>
      <c r="I189" s="137"/>
      <c r="J189" s="35"/>
      <c r="K189" s="35"/>
      <c r="L189" s="35"/>
      <c r="M189" s="37"/>
      <c r="N189" s="37"/>
      <c r="O189" s="37"/>
    </row>
    <row r="190" spans="1:15" ht="12.75" hidden="1" x14ac:dyDescent="0.2">
      <c r="A190" s="944"/>
      <c r="B190" s="945"/>
      <c r="C190" s="945"/>
      <c r="D190" s="945"/>
      <c r="E190" s="945"/>
      <c r="F190" s="945"/>
      <c r="G190" s="946"/>
      <c r="H190" s="10"/>
    </row>
    <row r="191" spans="1:15" ht="12.75" hidden="1" x14ac:dyDescent="0.2">
      <c r="A191" s="938"/>
      <c r="B191" s="939"/>
      <c r="C191" s="939"/>
      <c r="D191" s="939"/>
      <c r="E191" s="939"/>
      <c r="F191" s="939"/>
      <c r="G191" s="940"/>
      <c r="H191" s="31"/>
      <c r="I191" s="938"/>
      <c r="J191" s="939"/>
      <c r="K191" s="939"/>
      <c r="L191" s="939"/>
      <c r="M191" s="939"/>
      <c r="N191" s="939"/>
      <c r="O191" s="940"/>
    </row>
    <row r="192" spans="1:15" ht="12.75" hidden="1" x14ac:dyDescent="0.2">
      <c r="A192" s="124"/>
      <c r="B192" s="941"/>
      <c r="C192" s="942"/>
      <c r="D192" s="943"/>
      <c r="E192" s="37"/>
      <c r="F192" s="37"/>
      <c r="G192" s="37"/>
      <c r="H192" s="31"/>
      <c r="I192" s="390"/>
      <c r="J192" s="387"/>
      <c r="K192" s="389"/>
      <c r="L192" s="388"/>
      <c r="M192" s="128"/>
      <c r="N192" s="128"/>
      <c r="O192" s="132"/>
    </row>
    <row r="193" spans="1:15" ht="12.75" hidden="1" x14ac:dyDescent="0.2">
      <c r="A193" s="124"/>
      <c r="B193" s="941"/>
      <c r="C193" s="942"/>
      <c r="D193" s="943"/>
      <c r="E193" s="37"/>
      <c r="F193" s="37"/>
      <c r="G193" s="37"/>
      <c r="H193" s="31"/>
      <c r="I193" s="390"/>
      <c r="J193" s="387"/>
      <c r="K193" s="389"/>
      <c r="L193" s="388"/>
      <c r="M193" s="128"/>
      <c r="N193" s="128"/>
      <c r="O193" s="132"/>
    </row>
    <row r="194" spans="1:15" ht="12.75" hidden="1" x14ac:dyDescent="0.2">
      <c r="A194" s="124"/>
      <c r="B194" s="941"/>
      <c r="C194" s="942"/>
      <c r="D194" s="943"/>
      <c r="E194" s="37"/>
      <c r="F194" s="37"/>
      <c r="G194" s="37"/>
      <c r="H194" s="53"/>
      <c r="I194" s="390"/>
      <c r="J194" s="387"/>
      <c r="K194" s="389"/>
      <c r="L194" s="388"/>
      <c r="M194" s="302"/>
      <c r="N194" s="548"/>
      <c r="O194" s="548"/>
    </row>
    <row r="195" spans="1:15" ht="12.75" hidden="1" x14ac:dyDescent="0.2">
      <c r="A195" s="124"/>
      <c r="B195" s="941"/>
      <c r="C195" s="942"/>
      <c r="D195" s="943"/>
      <c r="E195" s="37"/>
      <c r="F195" s="37"/>
      <c r="G195" s="37"/>
      <c r="H195" s="8"/>
      <c r="I195" s="390"/>
      <c r="J195" s="387"/>
      <c r="K195" s="389"/>
      <c r="L195" s="388"/>
      <c r="M195" s="128"/>
      <c r="N195" s="128"/>
      <c r="O195" s="132"/>
    </row>
    <row r="196" spans="1:15" ht="12.75" hidden="1" x14ac:dyDescent="0.2">
      <c r="A196" s="124"/>
      <c r="B196" s="941"/>
      <c r="C196" s="942"/>
      <c r="D196" s="943"/>
      <c r="E196" s="37"/>
      <c r="F196" s="37"/>
      <c r="G196" s="37"/>
      <c r="H196" s="53"/>
      <c r="I196" s="390"/>
      <c r="J196" s="35"/>
      <c r="K196" s="35"/>
      <c r="L196" s="35"/>
      <c r="M196" s="129"/>
      <c r="N196" s="129"/>
      <c r="O196" s="129"/>
    </row>
    <row r="197" spans="1:15" ht="12.75" hidden="1" x14ac:dyDescent="0.2">
      <c r="A197" s="124"/>
      <c r="B197" s="941"/>
      <c r="C197" s="942"/>
      <c r="D197" s="943"/>
      <c r="E197" s="37"/>
      <c r="F197" s="37"/>
      <c r="G197" s="37"/>
      <c r="H197" s="53"/>
    </row>
    <row r="198" spans="1:15" ht="12.75" hidden="1" x14ac:dyDescent="0.2">
      <c r="A198" s="124"/>
      <c r="B198" s="941"/>
      <c r="C198" s="942"/>
      <c r="D198" s="943"/>
      <c r="E198" s="37"/>
      <c r="F198" s="37"/>
      <c r="G198" s="37"/>
      <c r="H198" s="53"/>
      <c r="I198" s="137"/>
      <c r="J198" s="34"/>
      <c r="K198" s="34"/>
      <c r="L198" s="34"/>
      <c r="M198" s="129"/>
      <c r="N198" s="129"/>
      <c r="O198" s="129"/>
    </row>
    <row r="199" spans="1:15" ht="12.75" hidden="1" x14ac:dyDescent="0.2">
      <c r="A199" s="124"/>
      <c r="B199" s="941"/>
      <c r="C199" s="942"/>
      <c r="D199" s="943"/>
      <c r="E199" s="37"/>
      <c r="F199" s="37"/>
      <c r="G199" s="37"/>
      <c r="H199" s="53"/>
    </row>
    <row r="200" spans="1:15" ht="12.75" hidden="1" x14ac:dyDescent="0.2">
      <c r="A200" s="124"/>
      <c r="B200" s="941"/>
      <c r="C200" s="942"/>
      <c r="D200" s="943"/>
      <c r="E200" s="37"/>
      <c r="F200" s="37"/>
      <c r="G200" s="37"/>
      <c r="H200" s="53"/>
    </row>
    <row r="201" spans="1:15" ht="12.75" hidden="1" x14ac:dyDescent="0.2">
      <c r="A201" s="124"/>
      <c r="B201" s="941"/>
      <c r="C201" s="942"/>
      <c r="D201" s="943"/>
      <c r="E201" s="37"/>
      <c r="F201" s="37"/>
      <c r="G201" s="37"/>
      <c r="H201" s="53"/>
    </row>
    <row r="202" spans="1:15" ht="12.75" hidden="1" x14ac:dyDescent="0.2">
      <c r="A202" s="124"/>
      <c r="B202" s="941"/>
      <c r="C202" s="942"/>
      <c r="D202" s="943"/>
      <c r="E202" s="37"/>
      <c r="F202" s="37"/>
      <c r="G202" s="37"/>
      <c r="H202" s="53"/>
      <c r="I202" s="947"/>
      <c r="J202" s="948"/>
      <c r="K202" s="948"/>
      <c r="L202" s="948"/>
      <c r="M202" s="948"/>
      <c r="N202" s="948"/>
      <c r="O202" s="949"/>
    </row>
    <row r="203" spans="1:15" ht="12.75" hidden="1" customHeight="1" x14ac:dyDescent="0.2">
      <c r="A203" s="306"/>
      <c r="B203" s="941"/>
      <c r="C203" s="942"/>
      <c r="D203" s="943"/>
      <c r="E203" s="129"/>
      <c r="F203" s="129"/>
      <c r="G203" s="129"/>
      <c r="H203" s="53"/>
      <c r="I203" s="950"/>
      <c r="J203" s="951"/>
      <c r="K203" s="951"/>
      <c r="L203" s="951"/>
      <c r="M203" s="951"/>
      <c r="N203" s="951"/>
      <c r="O203" s="952"/>
    </row>
    <row r="204" spans="1:15" ht="12.75" hidden="1" x14ac:dyDescent="0.2">
      <c r="A204" s="938"/>
      <c r="B204" s="939"/>
      <c r="C204" s="939"/>
      <c r="D204" s="939"/>
      <c r="E204" s="939"/>
      <c r="F204" s="939"/>
      <c r="G204" s="940"/>
      <c r="H204" s="53"/>
      <c r="I204" s="17"/>
      <c r="J204" s="18"/>
      <c r="K204" s="18"/>
      <c r="L204" s="18"/>
      <c r="M204" s="18"/>
      <c r="N204" s="18"/>
      <c r="O204" s="18"/>
    </row>
    <row r="205" spans="1:15" ht="12.75" hidden="1" x14ac:dyDescent="0.2">
      <c r="A205" s="124"/>
      <c r="B205" s="941"/>
      <c r="C205" s="942"/>
      <c r="D205" s="943"/>
      <c r="E205" s="37"/>
      <c r="F205" s="37"/>
      <c r="G205" s="37"/>
      <c r="H205" s="53"/>
      <c r="I205" s="53"/>
      <c r="J205" s="53"/>
      <c r="K205" s="53"/>
      <c r="L205" s="14"/>
      <c r="M205" s="54"/>
    </row>
    <row r="206" spans="1:15" ht="12.75" hidden="1" x14ac:dyDescent="0.2">
      <c r="A206" s="124"/>
      <c r="B206" s="941"/>
      <c r="C206" s="942"/>
      <c r="D206" s="943"/>
      <c r="E206" s="37"/>
      <c r="F206" s="37"/>
      <c r="G206" s="37"/>
      <c r="H206" s="53"/>
    </row>
    <row r="207" spans="1:15" ht="12.75" hidden="1" x14ac:dyDescent="0.2">
      <c r="A207" s="124"/>
      <c r="B207" s="941"/>
      <c r="C207" s="942"/>
      <c r="D207" s="943"/>
      <c r="E207" s="37"/>
      <c r="F207" s="37"/>
      <c r="G207" s="37"/>
      <c r="H207" s="53"/>
      <c r="I207" s="252"/>
      <c r="J207" s="1002"/>
      <c r="K207" s="1003"/>
      <c r="L207" s="1004"/>
      <c r="M207" s="129"/>
      <c r="N207" s="129"/>
      <c r="O207" s="129"/>
    </row>
    <row r="208" spans="1:15" ht="12.75" hidden="1" x14ac:dyDescent="0.2">
      <c r="A208" s="124"/>
      <c r="B208" s="941"/>
      <c r="C208" s="942"/>
      <c r="D208" s="943"/>
      <c r="E208" s="37"/>
      <c r="F208" s="37"/>
      <c r="G208" s="37"/>
      <c r="H208" s="53"/>
      <c r="I208" s="318"/>
      <c r="J208" s="1002"/>
      <c r="K208" s="1003"/>
      <c r="L208" s="1004"/>
      <c r="M208" s="128"/>
      <c r="N208" s="128"/>
      <c r="O208" s="132"/>
    </row>
    <row r="209" spans="1:15" ht="12.75" hidden="1" x14ac:dyDescent="0.2">
      <c r="A209" s="124"/>
      <c r="B209" s="941"/>
      <c r="C209" s="942"/>
      <c r="D209" s="943"/>
      <c r="E209" s="37"/>
      <c r="F209" s="37"/>
      <c r="G209" s="37"/>
      <c r="H209" s="53"/>
      <c r="I209" s="315"/>
      <c r="J209" s="1002"/>
      <c r="K209" s="1003"/>
      <c r="L209" s="1004"/>
      <c r="M209" s="128"/>
      <c r="N209" s="128"/>
      <c r="O209" s="132"/>
    </row>
    <row r="210" spans="1:15" ht="12.75" hidden="1" x14ac:dyDescent="0.2">
      <c r="A210" s="124"/>
      <c r="B210" s="941"/>
      <c r="C210" s="942"/>
      <c r="D210" s="943"/>
      <c r="E210" s="37"/>
      <c r="F210" s="37"/>
      <c r="G210" s="37"/>
      <c r="H210" s="53"/>
      <c r="I210" s="315"/>
      <c r="J210" s="1002"/>
      <c r="K210" s="1003"/>
      <c r="L210" s="1004"/>
      <c r="M210" s="128"/>
      <c r="N210" s="128"/>
      <c r="O210" s="132"/>
    </row>
    <row r="211" spans="1:15" ht="12.75" hidden="1" x14ac:dyDescent="0.2">
      <c r="A211" s="124"/>
      <c r="B211" s="941"/>
      <c r="C211" s="942"/>
      <c r="D211" s="943"/>
      <c r="E211" s="37"/>
      <c r="F211" s="37"/>
      <c r="G211" s="37"/>
      <c r="H211" s="53"/>
      <c r="I211" s="315"/>
      <c r="J211" s="998"/>
      <c r="K211" s="998"/>
      <c r="L211" s="998"/>
      <c r="M211" s="344" t="str">
        <f>IF(SUM(M208:M210)=M207,"OK","STOP")</f>
        <v>OK</v>
      </c>
      <c r="N211" s="344" t="str">
        <f>IF(SUM(N208:N210)=N207,"OK","STOP")</f>
        <v>OK</v>
      </c>
      <c r="O211" s="344" t="str">
        <f>IF(SUM(O208:O210)=O207,"OK","STOP")</f>
        <v>OK</v>
      </c>
    </row>
    <row r="212" spans="1:15" ht="12.75" hidden="1" x14ac:dyDescent="0.2">
      <c r="A212" s="124"/>
      <c r="B212" s="941"/>
      <c r="C212" s="942"/>
      <c r="D212" s="943"/>
      <c r="E212" s="129"/>
      <c r="F212" s="129"/>
      <c r="G212" s="129"/>
      <c r="H212" s="53"/>
      <c r="I212" s="421" t="str">
        <f>I96</f>
        <v>Shpjegimet teknike</v>
      </c>
      <c r="J212" s="10"/>
      <c r="K212" s="10"/>
      <c r="L212" s="10"/>
      <c r="M212" s="10"/>
      <c r="N212" s="10"/>
      <c r="O212" s="10"/>
    </row>
    <row r="213" spans="1:15" ht="12.75" hidden="1" x14ac:dyDescent="0.2">
      <c r="A213" s="648"/>
      <c r="B213" s="968"/>
      <c r="C213" s="969"/>
      <c r="D213" s="970"/>
      <c r="E213" s="37"/>
      <c r="F213" s="37"/>
      <c r="G213" s="37"/>
      <c r="H213" s="53"/>
      <c r="I213" s="419">
        <f>M186</f>
        <v>0</v>
      </c>
      <c r="J213" s="983"/>
      <c r="K213" s="984"/>
      <c r="L213" s="984"/>
      <c r="M213" s="984"/>
      <c r="N213" s="984"/>
      <c r="O213" s="985"/>
    </row>
    <row r="214" spans="1:15" ht="12.75" hidden="1" x14ac:dyDescent="0.2">
      <c r="A214" s="124"/>
      <c r="B214" s="971"/>
      <c r="C214" s="972"/>
      <c r="D214" s="973"/>
      <c r="E214" s="37"/>
      <c r="F214" s="37"/>
      <c r="G214" s="37"/>
      <c r="H214" s="53"/>
      <c r="I214" s="420"/>
      <c r="J214" s="986"/>
      <c r="K214" s="987"/>
      <c r="L214" s="987"/>
      <c r="M214" s="987"/>
      <c r="N214" s="987"/>
      <c r="O214" s="988"/>
    </row>
    <row r="215" spans="1:15" ht="12.75" hidden="1" x14ac:dyDescent="0.2">
      <c r="A215" s="252"/>
      <c r="B215" s="941"/>
      <c r="C215" s="942"/>
      <c r="D215" s="311"/>
      <c r="E215" s="308"/>
      <c r="F215" s="308"/>
      <c r="G215" s="308"/>
      <c r="H215" s="53"/>
      <c r="I215" s="419">
        <f>N186</f>
        <v>0</v>
      </c>
      <c r="J215" s="983"/>
      <c r="K215" s="984"/>
      <c r="L215" s="984"/>
      <c r="M215" s="984"/>
      <c r="N215" s="984"/>
      <c r="O215" s="985"/>
    </row>
    <row r="216" spans="1:15" ht="12.75" hidden="1" x14ac:dyDescent="0.2">
      <c r="A216" s="124"/>
      <c r="B216" s="974"/>
      <c r="C216" s="975"/>
      <c r="D216" s="976"/>
      <c r="E216" s="129"/>
      <c r="F216" s="129"/>
      <c r="G216" s="129"/>
      <c r="H216" s="53"/>
      <c r="I216" s="420"/>
      <c r="J216" s="989"/>
      <c r="K216" s="990"/>
      <c r="L216" s="990"/>
      <c r="M216" s="990"/>
      <c r="N216" s="990"/>
      <c r="O216" s="991"/>
    </row>
    <row r="217" spans="1:15" ht="12.75" hidden="1" x14ac:dyDescent="0.2">
      <c r="A217" s="125"/>
      <c r="B217" s="210"/>
      <c r="C217" s="126"/>
      <c r="D217" s="126"/>
      <c r="E217" s="10"/>
      <c r="F217" s="10"/>
      <c r="G217" s="133"/>
      <c r="H217" s="53"/>
      <c r="I217" s="419">
        <f>O186</f>
        <v>0</v>
      </c>
      <c r="J217" s="983"/>
      <c r="K217" s="984"/>
      <c r="L217" s="984"/>
      <c r="M217" s="984"/>
      <c r="N217" s="984"/>
      <c r="O217" s="985"/>
    </row>
    <row r="218" spans="1:15" ht="12.75" hidden="1" x14ac:dyDescent="0.2">
      <c r="A218" s="137"/>
      <c r="B218" s="34"/>
      <c r="C218" s="34"/>
      <c r="D218" s="34"/>
      <c r="E218" s="129"/>
      <c r="F218" s="129"/>
      <c r="G218" s="129"/>
      <c r="H218" s="53"/>
      <c r="I218" s="420"/>
      <c r="J218" s="989"/>
      <c r="K218" s="990"/>
      <c r="L218" s="990"/>
      <c r="M218" s="990"/>
      <c r="N218" s="990"/>
      <c r="O218" s="991"/>
    </row>
    <row r="219" spans="1:15" ht="17.25" hidden="1" customHeight="1" x14ac:dyDescent="0.2"/>
    <row r="220" spans="1:15" ht="17.25" hidden="1" customHeight="1" x14ac:dyDescent="0.2"/>
    <row r="221" spans="1:15" ht="17.25" hidden="1" customHeight="1" x14ac:dyDescent="0.2">
      <c r="A221" s="213"/>
      <c r="B221" s="937"/>
      <c r="C221" s="937"/>
      <c r="D221" s="937"/>
      <c r="E221" s="937"/>
      <c r="F221" s="937"/>
      <c r="G221" s="937"/>
      <c r="H221" s="937"/>
      <c r="I221" s="937"/>
      <c r="J221" s="937"/>
      <c r="K221" s="937"/>
      <c r="L221" s="937"/>
      <c r="M221" s="937"/>
      <c r="N221" s="937"/>
      <c r="O221" s="937"/>
    </row>
    <row r="222" spans="1:15" ht="17.25" hidden="1" customHeight="1" x14ac:dyDescent="0.2">
      <c r="A222" s="276"/>
      <c r="B222" s="937"/>
      <c r="C222" s="937"/>
      <c r="D222" s="937"/>
      <c r="E222" s="937"/>
      <c r="F222" s="937"/>
      <c r="G222" s="937"/>
      <c r="H222" s="937"/>
      <c r="I222" s="937"/>
      <c r="J222" s="937"/>
      <c r="K222" s="937"/>
      <c r="L222" s="937"/>
      <c r="M222" s="937"/>
      <c r="N222" s="937"/>
      <c r="O222" s="937"/>
    </row>
    <row r="223" spans="1:15" ht="21.75" hidden="1" customHeight="1" x14ac:dyDescent="0.2">
      <c r="A223" s="933"/>
      <c r="B223" s="934"/>
      <c r="C223" s="934"/>
      <c r="D223" s="934"/>
      <c r="E223" s="934"/>
      <c r="F223" s="934"/>
      <c r="G223" s="954"/>
      <c r="H223" s="131"/>
      <c r="I223" s="955"/>
      <c r="J223" s="934"/>
      <c r="K223" s="934"/>
      <c r="L223" s="934"/>
      <c r="M223" s="934"/>
      <c r="N223" s="934"/>
      <c r="O223" s="954"/>
    </row>
    <row r="224" spans="1:15" ht="18.75" hidden="1" customHeight="1" x14ac:dyDescent="0.2">
      <c r="A224" s="211"/>
      <c r="B224" s="417"/>
      <c r="C224" s="417"/>
      <c r="D224" s="417"/>
      <c r="E224" s="251"/>
      <c r="F224" s="251"/>
      <c r="G224" s="251"/>
      <c r="H224" s="212"/>
      <c r="I224" s="414"/>
      <c r="J224" s="417"/>
      <c r="K224" s="417"/>
      <c r="L224" s="417"/>
      <c r="M224" s="251"/>
      <c r="N224" s="251"/>
      <c r="O224" s="251"/>
    </row>
    <row r="225" spans="1:15" ht="12.75" hidden="1" x14ac:dyDescent="0.2">
      <c r="A225" s="434"/>
      <c r="B225" s="209"/>
      <c r="C225" s="422"/>
      <c r="D225" s="321"/>
      <c r="E225" s="8"/>
      <c r="F225" s="8"/>
      <c r="G225" s="435"/>
      <c r="H225" s="131"/>
      <c r="I225" s="423"/>
      <c r="J225" s="349"/>
      <c r="K225" s="349"/>
      <c r="L225" s="349"/>
      <c r="M225" s="349"/>
      <c r="N225" s="349"/>
      <c r="O225" s="350"/>
    </row>
    <row r="226" spans="1:15" ht="12.75" hidden="1" x14ac:dyDescent="0.2">
      <c r="A226" s="137"/>
      <c r="B226" s="34"/>
      <c r="C226" s="34"/>
      <c r="D226" s="34"/>
      <c r="E226" s="37"/>
      <c r="F226" s="37"/>
      <c r="G226" s="37"/>
      <c r="H226" s="131"/>
      <c r="I226" s="938"/>
      <c r="J226" s="939"/>
      <c r="K226" s="939"/>
      <c r="L226" s="939"/>
      <c r="M226" s="939"/>
      <c r="N226" s="939"/>
      <c r="O226" s="940"/>
    </row>
    <row r="227" spans="1:15" ht="12.75" hidden="1" x14ac:dyDescent="0.2">
      <c r="A227" s="125"/>
      <c r="B227" s="210"/>
      <c r="C227" s="126"/>
      <c r="D227" s="126"/>
      <c r="E227" s="10"/>
      <c r="F227" s="10"/>
      <c r="G227" s="133"/>
      <c r="H227" s="10"/>
      <c r="I227" s="137"/>
      <c r="J227" s="35"/>
      <c r="K227" s="35"/>
      <c r="L227" s="35"/>
      <c r="M227" s="37"/>
      <c r="N227" s="37"/>
      <c r="O227" s="37"/>
    </row>
    <row r="228" spans="1:15" ht="12.75" hidden="1" x14ac:dyDescent="0.2">
      <c r="A228" s="944"/>
      <c r="B228" s="945"/>
      <c r="C228" s="945"/>
      <c r="D228" s="945"/>
      <c r="E228" s="945"/>
      <c r="F228" s="945"/>
      <c r="G228" s="946"/>
      <c r="H228" s="10"/>
    </row>
    <row r="229" spans="1:15" ht="12.75" hidden="1" x14ac:dyDescent="0.2">
      <c r="A229" s="938"/>
      <c r="B229" s="939"/>
      <c r="C229" s="939"/>
      <c r="D229" s="939"/>
      <c r="E229" s="939"/>
      <c r="F229" s="939"/>
      <c r="G229" s="940"/>
      <c r="H229" s="31"/>
      <c r="I229" s="938"/>
      <c r="J229" s="939"/>
      <c r="K229" s="939"/>
      <c r="L229" s="939"/>
      <c r="M229" s="939"/>
      <c r="N229" s="939"/>
      <c r="O229" s="940"/>
    </row>
    <row r="230" spans="1:15" ht="12.75" hidden="1" x14ac:dyDescent="0.2">
      <c r="A230" s="124"/>
      <c r="B230" s="941"/>
      <c r="C230" s="942"/>
      <c r="D230" s="943"/>
      <c r="E230" s="37"/>
      <c r="F230" s="37"/>
      <c r="G230" s="37"/>
      <c r="H230" s="31"/>
      <c r="I230" s="390"/>
      <c r="J230" s="387"/>
      <c r="K230" s="389"/>
      <c r="L230" s="388"/>
      <c r="M230" s="128"/>
      <c r="N230" s="128"/>
      <c r="O230" s="132"/>
    </row>
    <row r="231" spans="1:15" ht="12.75" hidden="1" x14ac:dyDescent="0.2">
      <c r="A231" s="124"/>
      <c r="B231" s="941"/>
      <c r="C231" s="942"/>
      <c r="D231" s="943"/>
      <c r="E231" s="37"/>
      <c r="F231" s="37"/>
      <c r="G231" s="37"/>
      <c r="H231" s="31"/>
      <c r="I231" s="390"/>
      <c r="J231" s="387"/>
      <c r="K231" s="389"/>
      <c r="L231" s="388"/>
      <c r="M231" s="128"/>
      <c r="N231" s="128"/>
      <c r="O231" s="132"/>
    </row>
    <row r="232" spans="1:15" ht="12.75" hidden="1" x14ac:dyDescent="0.2">
      <c r="A232" s="124"/>
      <c r="B232" s="941"/>
      <c r="C232" s="942"/>
      <c r="D232" s="943"/>
      <c r="E232" s="37"/>
      <c r="F232" s="37"/>
      <c r="G232" s="37"/>
      <c r="H232" s="53"/>
      <c r="I232" s="390"/>
      <c r="J232" s="387"/>
      <c r="K232" s="389"/>
      <c r="L232" s="388"/>
      <c r="M232" s="302"/>
      <c r="N232" s="548"/>
      <c r="O232" s="550"/>
    </row>
    <row r="233" spans="1:15" ht="12.75" hidden="1" x14ac:dyDescent="0.2">
      <c r="A233" s="124"/>
      <c r="B233" s="941"/>
      <c r="C233" s="942"/>
      <c r="D233" s="943"/>
      <c r="E233" s="37"/>
      <c r="F233" s="37"/>
      <c r="G233" s="37"/>
      <c r="H233" s="8"/>
      <c r="I233" s="390"/>
      <c r="J233" s="387"/>
      <c r="K233" s="389"/>
      <c r="L233" s="388"/>
      <c r="M233" s="128"/>
      <c r="N233" s="128"/>
      <c r="O233" s="132"/>
    </row>
    <row r="234" spans="1:15" ht="12.75" hidden="1" x14ac:dyDescent="0.2">
      <c r="A234" s="124"/>
      <c r="B234" s="941"/>
      <c r="C234" s="942"/>
      <c r="D234" s="943"/>
      <c r="E234" s="37"/>
      <c r="F234" s="37"/>
      <c r="G234" s="37"/>
      <c r="H234" s="53"/>
      <c r="I234" s="390"/>
      <c r="J234" s="35"/>
      <c r="K234" s="35"/>
      <c r="L234" s="35"/>
      <c r="M234" s="129"/>
      <c r="N234" s="129"/>
      <c r="O234" s="129"/>
    </row>
    <row r="235" spans="1:15" ht="12.75" hidden="1" x14ac:dyDescent="0.2">
      <c r="A235" s="124"/>
      <c r="B235" s="941"/>
      <c r="C235" s="942"/>
      <c r="D235" s="943"/>
      <c r="E235" s="37"/>
      <c r="F235" s="37"/>
      <c r="G235" s="37"/>
      <c r="H235" s="53"/>
    </row>
    <row r="236" spans="1:15" ht="12.75" hidden="1" x14ac:dyDescent="0.2">
      <c r="A236" s="124"/>
      <c r="B236" s="941"/>
      <c r="C236" s="942"/>
      <c r="D236" s="943"/>
      <c r="E236" s="37"/>
      <c r="F236" s="37"/>
      <c r="G236" s="37"/>
      <c r="H236" s="53"/>
      <c r="I236" s="137"/>
      <c r="J236" s="34"/>
      <c r="K236" s="34"/>
      <c r="L236" s="34"/>
      <c r="M236" s="129"/>
      <c r="N236" s="129"/>
      <c r="O236" s="129"/>
    </row>
    <row r="237" spans="1:15" ht="12.75" hidden="1" x14ac:dyDescent="0.2">
      <c r="A237" s="124"/>
      <c r="B237" s="941"/>
      <c r="C237" s="942"/>
      <c r="D237" s="943"/>
      <c r="E237" s="37"/>
      <c r="F237" s="37"/>
      <c r="G237" s="37"/>
      <c r="H237" s="53"/>
    </row>
    <row r="238" spans="1:15" ht="12.75" hidden="1" x14ac:dyDescent="0.2">
      <c r="A238" s="124"/>
      <c r="B238" s="941"/>
      <c r="C238" s="942"/>
      <c r="D238" s="943"/>
      <c r="E238" s="37"/>
      <c r="F238" s="37"/>
      <c r="G238" s="37"/>
      <c r="H238" s="53"/>
    </row>
    <row r="239" spans="1:15" ht="12.75" hidden="1" x14ac:dyDescent="0.2">
      <c r="A239" s="124"/>
      <c r="B239" s="941"/>
      <c r="C239" s="942"/>
      <c r="D239" s="943"/>
      <c r="E239" s="37"/>
      <c r="F239" s="37"/>
      <c r="G239" s="37"/>
      <c r="H239" s="53"/>
    </row>
    <row r="240" spans="1:15" ht="12.75" hidden="1" x14ac:dyDescent="0.2">
      <c r="A240" s="124"/>
      <c r="B240" s="941"/>
      <c r="C240" s="942"/>
      <c r="D240" s="943"/>
      <c r="E240" s="37"/>
      <c r="F240" s="37"/>
      <c r="G240" s="37"/>
      <c r="H240" s="53"/>
      <c r="I240" s="947"/>
      <c r="J240" s="948"/>
      <c r="K240" s="948"/>
      <c r="L240" s="948"/>
      <c r="M240" s="948"/>
      <c r="N240" s="948"/>
      <c r="O240" s="949"/>
    </row>
    <row r="241" spans="1:15" ht="12.75" hidden="1" customHeight="1" x14ac:dyDescent="0.2">
      <c r="A241" s="306"/>
      <c r="B241" s="941"/>
      <c r="C241" s="942"/>
      <c r="D241" s="943"/>
      <c r="E241" s="129"/>
      <c r="F241" s="129"/>
      <c r="G241" s="129"/>
      <c r="H241" s="53"/>
      <c r="I241" s="950"/>
      <c r="J241" s="951"/>
      <c r="K241" s="951"/>
      <c r="L241" s="951"/>
      <c r="M241" s="951"/>
      <c r="N241" s="951"/>
      <c r="O241" s="952"/>
    </row>
    <row r="242" spans="1:15" ht="12.75" hidden="1" x14ac:dyDescent="0.2">
      <c r="A242" s="938"/>
      <c r="B242" s="939"/>
      <c r="C242" s="939"/>
      <c r="D242" s="939"/>
      <c r="E242" s="939"/>
      <c r="F242" s="939"/>
      <c r="G242" s="940"/>
      <c r="H242" s="53"/>
      <c r="I242" s="17"/>
      <c r="J242" s="18"/>
      <c r="K242" s="18"/>
      <c r="L242" s="18"/>
      <c r="M242" s="18"/>
      <c r="N242" s="18"/>
      <c r="O242" s="18"/>
    </row>
    <row r="243" spans="1:15" ht="12.75" hidden="1" x14ac:dyDescent="0.2">
      <c r="A243" s="124"/>
      <c r="B243" s="941"/>
      <c r="C243" s="942"/>
      <c r="D243" s="943"/>
      <c r="E243" s="37"/>
      <c r="F243" s="37"/>
      <c r="G243" s="37"/>
      <c r="H243" s="53"/>
      <c r="I243" s="53"/>
      <c r="J243" s="53"/>
      <c r="K243" s="53"/>
      <c r="L243" s="14"/>
      <c r="M243" s="54"/>
    </row>
    <row r="244" spans="1:15" ht="12.75" hidden="1" x14ac:dyDescent="0.2">
      <c r="A244" s="124"/>
      <c r="B244" s="941"/>
      <c r="C244" s="942"/>
      <c r="D244" s="943"/>
      <c r="E244" s="37"/>
      <c r="F244" s="37"/>
      <c r="G244" s="37"/>
      <c r="H244" s="53"/>
    </row>
    <row r="245" spans="1:15" ht="12.75" hidden="1" x14ac:dyDescent="0.2">
      <c r="A245" s="124"/>
      <c r="B245" s="941"/>
      <c r="C245" s="942"/>
      <c r="D245" s="943"/>
      <c r="E245" s="37"/>
      <c r="F245" s="37"/>
      <c r="G245" s="37"/>
      <c r="H245" s="53"/>
      <c r="I245" s="252"/>
      <c r="J245" s="1002"/>
      <c r="K245" s="1003"/>
      <c r="L245" s="1004"/>
      <c r="M245" s="129"/>
      <c r="N245" s="129"/>
      <c r="O245" s="129"/>
    </row>
    <row r="246" spans="1:15" ht="12.75" hidden="1" x14ac:dyDescent="0.2">
      <c r="A246" s="124"/>
      <c r="B246" s="941"/>
      <c r="C246" s="942"/>
      <c r="D246" s="943"/>
      <c r="E246" s="37"/>
      <c r="F246" s="37"/>
      <c r="G246" s="37"/>
      <c r="H246" s="53"/>
      <c r="I246" s="318"/>
      <c r="J246" s="1002"/>
      <c r="K246" s="1003"/>
      <c r="L246" s="1004"/>
      <c r="M246" s="128"/>
      <c r="N246" s="128"/>
      <c r="O246" s="132"/>
    </row>
    <row r="247" spans="1:15" ht="12.75" hidden="1" x14ac:dyDescent="0.2">
      <c r="A247" s="124"/>
      <c r="B247" s="941"/>
      <c r="C247" s="942"/>
      <c r="D247" s="943"/>
      <c r="E247" s="37"/>
      <c r="F247" s="37"/>
      <c r="G247" s="37"/>
      <c r="H247" s="53"/>
      <c r="I247" s="315"/>
      <c r="J247" s="1002"/>
      <c r="K247" s="1003"/>
      <c r="L247" s="1004"/>
      <c r="M247" s="128"/>
      <c r="N247" s="128"/>
      <c r="O247" s="132"/>
    </row>
    <row r="248" spans="1:15" ht="12.75" hidden="1" x14ac:dyDescent="0.2">
      <c r="A248" s="124"/>
      <c r="B248" s="941"/>
      <c r="C248" s="942"/>
      <c r="D248" s="943"/>
      <c r="E248" s="37"/>
      <c r="F248" s="37"/>
      <c r="G248" s="37"/>
      <c r="H248" s="53"/>
      <c r="I248" s="315"/>
      <c r="J248" s="1002"/>
      <c r="K248" s="1003"/>
      <c r="L248" s="1004"/>
      <c r="M248" s="128"/>
      <c r="N248" s="128"/>
      <c r="O248" s="132"/>
    </row>
    <row r="249" spans="1:15" ht="12.75" hidden="1" x14ac:dyDescent="0.2">
      <c r="A249" s="124"/>
      <c r="B249" s="941"/>
      <c r="C249" s="942"/>
      <c r="D249" s="943"/>
      <c r="E249" s="37"/>
      <c r="F249" s="37"/>
      <c r="G249" s="37"/>
      <c r="H249" s="53"/>
      <c r="I249" s="315"/>
      <c r="J249" s="998"/>
      <c r="K249" s="998"/>
      <c r="L249" s="998"/>
      <c r="M249" s="344" t="str">
        <f>IF(SUM(M246:M248)=M245,"OK","STOP")</f>
        <v>OK</v>
      </c>
      <c r="N249" s="344" t="str">
        <f>IF(SUM(N246:N248)=N245,"OK","STOP")</f>
        <v>OK</v>
      </c>
      <c r="O249" s="344" t="str">
        <f>IF(SUM(O246:O248)=O245,"OK","STOP")</f>
        <v>OK</v>
      </c>
    </row>
    <row r="250" spans="1:15" ht="12.75" hidden="1" x14ac:dyDescent="0.2">
      <c r="A250" s="124"/>
      <c r="B250" s="941"/>
      <c r="C250" s="942"/>
      <c r="D250" s="943"/>
      <c r="E250" s="129"/>
      <c r="F250" s="129"/>
      <c r="G250" s="129"/>
      <c r="H250" s="53"/>
      <c r="I250" s="421" t="str">
        <f>I212</f>
        <v>Shpjegimet teknike</v>
      </c>
      <c r="J250" s="10"/>
      <c r="K250" s="10"/>
      <c r="L250" s="10"/>
      <c r="M250" s="10"/>
      <c r="N250" s="10"/>
      <c r="O250" s="10"/>
    </row>
    <row r="251" spans="1:15" ht="12.75" hidden="1" x14ac:dyDescent="0.2">
      <c r="A251" s="124"/>
      <c r="B251" s="941"/>
      <c r="C251" s="942"/>
      <c r="D251" s="943"/>
      <c r="E251" s="37"/>
      <c r="F251" s="37"/>
      <c r="G251" s="37"/>
      <c r="H251" s="53"/>
      <c r="I251" s="419">
        <f>M224</f>
        <v>0</v>
      </c>
      <c r="J251" s="983"/>
      <c r="K251" s="984"/>
      <c r="L251" s="984"/>
      <c r="M251" s="984"/>
      <c r="N251" s="984"/>
      <c r="O251" s="985"/>
    </row>
    <row r="252" spans="1:15" ht="12.75" hidden="1" x14ac:dyDescent="0.2">
      <c r="A252" s="124"/>
      <c r="B252" s="971"/>
      <c r="C252" s="972"/>
      <c r="D252" s="973"/>
      <c r="E252" s="37"/>
      <c r="F252" s="37"/>
      <c r="G252" s="37"/>
      <c r="H252" s="53"/>
      <c r="I252" s="420"/>
      <c r="J252" s="986"/>
      <c r="K252" s="987"/>
      <c r="L252" s="987"/>
      <c r="M252" s="987"/>
      <c r="N252" s="987"/>
      <c r="O252" s="988"/>
    </row>
    <row r="253" spans="1:15" ht="12.75" hidden="1" x14ac:dyDescent="0.2">
      <c r="A253" s="252"/>
      <c r="B253" s="941"/>
      <c r="C253" s="942"/>
      <c r="D253" s="311"/>
      <c r="E253" s="308"/>
      <c r="F253" s="308"/>
      <c r="G253" s="308"/>
      <c r="H253" s="53"/>
      <c r="I253" s="419">
        <f>N224</f>
        <v>0</v>
      </c>
      <c r="J253" s="983"/>
      <c r="K253" s="984"/>
      <c r="L253" s="984"/>
      <c r="M253" s="984"/>
      <c r="N253" s="984"/>
      <c r="O253" s="985"/>
    </row>
    <row r="254" spans="1:15" ht="12.75" hidden="1" x14ac:dyDescent="0.2">
      <c r="A254" s="124"/>
      <c r="B254" s="974"/>
      <c r="C254" s="975"/>
      <c r="D254" s="976"/>
      <c r="E254" s="129"/>
      <c r="F254" s="129"/>
      <c r="G254" s="129"/>
      <c r="H254" s="53"/>
      <c r="I254" s="420"/>
      <c r="J254" s="989"/>
      <c r="K254" s="990"/>
      <c r="L254" s="990"/>
      <c r="M254" s="990"/>
      <c r="N254" s="990"/>
      <c r="O254" s="991"/>
    </row>
    <row r="255" spans="1:15" ht="12.75" hidden="1" x14ac:dyDescent="0.2">
      <c r="A255" s="125"/>
      <c r="B255" s="210"/>
      <c r="C255" s="126"/>
      <c r="D255" s="126"/>
      <c r="E255" s="10"/>
      <c r="F255" s="10"/>
      <c r="G255" s="133"/>
      <c r="H255" s="53"/>
      <c r="I255" s="419">
        <f>O224</f>
        <v>0</v>
      </c>
      <c r="J255" s="983"/>
      <c r="K255" s="984"/>
      <c r="L255" s="984"/>
      <c r="M255" s="984"/>
      <c r="N255" s="984"/>
      <c r="O255" s="985"/>
    </row>
    <row r="256" spans="1:15" ht="12.75" hidden="1" x14ac:dyDescent="0.2">
      <c r="A256" s="137"/>
      <c r="B256" s="34"/>
      <c r="C256" s="34"/>
      <c r="D256" s="34"/>
      <c r="E256" s="129"/>
      <c r="F256" s="129"/>
      <c r="G256" s="129"/>
      <c r="H256" s="53"/>
      <c r="I256" s="420"/>
      <c r="J256" s="989"/>
      <c r="K256" s="990"/>
      <c r="L256" s="990"/>
      <c r="M256" s="990"/>
      <c r="N256" s="990"/>
      <c r="O256" s="991"/>
    </row>
    <row r="257" spans="1:15" ht="17.25" hidden="1" customHeight="1" x14ac:dyDescent="0.2"/>
    <row r="258" spans="1:15" ht="17.25" hidden="1" customHeight="1" x14ac:dyDescent="0.2"/>
    <row r="259" spans="1:15" ht="17.25" hidden="1" customHeight="1" x14ac:dyDescent="0.2">
      <c r="A259" s="213"/>
      <c r="B259" s="937"/>
      <c r="C259" s="937"/>
      <c r="D259" s="937"/>
      <c r="E259" s="937"/>
      <c r="F259" s="937"/>
      <c r="G259" s="937"/>
      <c r="H259" s="937"/>
      <c r="I259" s="937"/>
      <c r="J259" s="937"/>
      <c r="K259" s="937"/>
      <c r="L259" s="937"/>
      <c r="M259" s="937"/>
      <c r="N259" s="937"/>
      <c r="O259" s="937"/>
    </row>
    <row r="260" spans="1:15" ht="17.25" hidden="1" customHeight="1" x14ac:dyDescent="0.2">
      <c r="A260" s="276"/>
      <c r="B260" s="937"/>
      <c r="C260" s="937"/>
      <c r="D260" s="937"/>
      <c r="E260" s="937"/>
      <c r="F260" s="937"/>
      <c r="G260" s="937"/>
      <c r="H260" s="937"/>
      <c r="I260" s="937"/>
      <c r="J260" s="937"/>
      <c r="K260" s="937"/>
      <c r="L260" s="937"/>
      <c r="M260" s="937"/>
      <c r="N260" s="937"/>
      <c r="O260" s="937"/>
    </row>
    <row r="261" spans="1:15" ht="22.5" hidden="1" customHeight="1" x14ac:dyDescent="0.2">
      <c r="A261" s="933"/>
      <c r="B261" s="934"/>
      <c r="C261" s="934"/>
      <c r="D261" s="934"/>
      <c r="E261" s="934"/>
      <c r="F261" s="934"/>
      <c r="G261" s="954"/>
      <c r="H261" s="131"/>
      <c r="I261" s="955"/>
      <c r="J261" s="934"/>
      <c r="K261" s="934"/>
      <c r="L261" s="934"/>
      <c r="M261" s="934"/>
      <c r="N261" s="934"/>
      <c r="O261" s="954"/>
    </row>
    <row r="262" spans="1:15" ht="20.25" hidden="1" customHeight="1" x14ac:dyDescent="0.2">
      <c r="A262" s="211"/>
      <c r="B262" s="249"/>
      <c r="C262" s="249"/>
      <c r="D262" s="249"/>
      <c r="E262" s="250"/>
      <c r="F262" s="250"/>
      <c r="G262" s="250"/>
      <c r="H262" s="212"/>
      <c r="I262" s="307"/>
      <c r="J262" s="249"/>
      <c r="K262" s="249"/>
      <c r="L262" s="249"/>
      <c r="M262" s="250"/>
      <c r="N262" s="250"/>
      <c r="O262" s="250"/>
    </row>
    <row r="263" spans="1:15" ht="12.75" hidden="1" x14ac:dyDescent="0.2">
      <c r="A263" s="125"/>
      <c r="B263" s="210"/>
      <c r="C263" s="126"/>
      <c r="D263" s="126"/>
      <c r="E263" s="10"/>
      <c r="F263" s="10"/>
      <c r="G263" s="133"/>
      <c r="H263" s="131"/>
    </row>
    <row r="264" spans="1:15" ht="12.75" hidden="1" x14ac:dyDescent="0.2">
      <c r="A264" s="137"/>
      <c r="B264" s="34"/>
      <c r="C264" s="34"/>
      <c r="D264" s="34"/>
      <c r="E264" s="37"/>
      <c r="F264" s="37"/>
      <c r="G264" s="37"/>
      <c r="H264" s="131"/>
      <c r="I264" s="938"/>
      <c r="J264" s="939"/>
      <c r="K264" s="939"/>
      <c r="L264" s="939"/>
      <c r="M264" s="939"/>
      <c r="N264" s="939"/>
      <c r="O264" s="940"/>
    </row>
    <row r="265" spans="1:15" ht="12.75" hidden="1" x14ac:dyDescent="0.2">
      <c r="A265" s="125"/>
      <c r="B265" s="210"/>
      <c r="C265" s="126"/>
      <c r="D265" s="126"/>
      <c r="E265" s="10"/>
      <c r="F265" s="10"/>
      <c r="G265" s="133"/>
      <c r="H265" s="10"/>
      <c r="I265" s="137"/>
      <c r="J265" s="35"/>
      <c r="K265" s="35"/>
      <c r="L265" s="35"/>
      <c r="M265" s="37"/>
      <c r="N265" s="37"/>
      <c r="O265" s="37"/>
    </row>
    <row r="266" spans="1:15" ht="12.75" hidden="1" x14ac:dyDescent="0.2">
      <c r="A266" s="1005"/>
      <c r="B266" s="1006"/>
      <c r="C266" s="1006"/>
      <c r="D266" s="1006"/>
      <c r="E266" s="1006"/>
      <c r="F266" s="1006"/>
      <c r="G266" s="1007"/>
      <c r="H266" s="10"/>
    </row>
    <row r="267" spans="1:15" ht="12.75" hidden="1" x14ac:dyDescent="0.2">
      <c r="A267" s="938"/>
      <c r="B267" s="939"/>
      <c r="C267" s="939"/>
      <c r="D267" s="939"/>
      <c r="E267" s="939"/>
      <c r="F267" s="939"/>
      <c r="G267" s="940"/>
      <c r="H267" s="31"/>
      <c r="I267" s="384"/>
      <c r="J267" s="385"/>
      <c r="K267" s="385"/>
      <c r="L267" s="385"/>
      <c r="M267" s="385"/>
      <c r="N267" s="385"/>
      <c r="O267" s="386"/>
    </row>
    <row r="268" spans="1:15" ht="12.75" hidden="1" x14ac:dyDescent="0.2">
      <c r="A268" s="124"/>
      <c r="B268" s="941"/>
      <c r="C268" s="942"/>
      <c r="D268" s="943"/>
      <c r="E268" s="37"/>
      <c r="F268" s="37"/>
      <c r="G268" s="37"/>
      <c r="H268" s="31"/>
      <c r="I268" s="390"/>
      <c r="J268" s="387"/>
      <c r="K268" s="389"/>
      <c r="L268" s="388"/>
      <c r="M268" s="128"/>
      <c r="N268" s="128"/>
      <c r="O268" s="132"/>
    </row>
    <row r="269" spans="1:15" ht="12.75" hidden="1" x14ac:dyDescent="0.2">
      <c r="A269" s="124"/>
      <c r="B269" s="941"/>
      <c r="C269" s="942"/>
      <c r="D269" s="943"/>
      <c r="E269" s="37"/>
      <c r="F269" s="37"/>
      <c r="G269" s="37"/>
      <c r="H269" s="31"/>
      <c r="I269" s="390"/>
      <c r="J269" s="387"/>
      <c r="K269" s="389"/>
      <c r="L269" s="388"/>
      <c r="M269" s="128"/>
      <c r="N269" s="128"/>
      <c r="O269" s="132"/>
    </row>
    <row r="270" spans="1:15" ht="12.75" hidden="1" x14ac:dyDescent="0.2">
      <c r="A270" s="124"/>
      <c r="B270" s="941"/>
      <c r="C270" s="942"/>
      <c r="D270" s="943"/>
      <c r="E270" s="37"/>
      <c r="F270" s="37"/>
      <c r="G270" s="37"/>
      <c r="H270" s="53"/>
      <c r="I270" s="390"/>
      <c r="J270" s="387"/>
      <c r="K270" s="389"/>
      <c r="L270" s="388"/>
      <c r="M270" s="302"/>
      <c r="N270" s="548"/>
      <c r="O270" s="548"/>
    </row>
    <row r="271" spans="1:15" ht="12.75" hidden="1" x14ac:dyDescent="0.2">
      <c r="A271" s="124"/>
      <c r="B271" s="941"/>
      <c r="C271" s="942"/>
      <c r="D271" s="943"/>
      <c r="E271" s="37"/>
      <c r="F271" s="37"/>
      <c r="G271" s="37"/>
      <c r="H271" s="8"/>
      <c r="I271" s="390"/>
      <c r="J271" s="387"/>
      <c r="K271" s="389"/>
      <c r="L271" s="388"/>
      <c r="M271" s="128"/>
      <c r="N271" s="128"/>
      <c r="O271" s="132"/>
    </row>
    <row r="272" spans="1:15" ht="12.75" hidden="1" x14ac:dyDescent="0.2">
      <c r="A272" s="124"/>
      <c r="B272" s="941"/>
      <c r="C272" s="942"/>
      <c r="D272" s="943"/>
      <c r="E272" s="37"/>
      <c r="F272" s="37"/>
      <c r="G272" s="37"/>
      <c r="H272" s="53"/>
      <c r="I272" s="390"/>
      <c r="J272" s="35"/>
      <c r="K272" s="35"/>
      <c r="L272" s="35"/>
      <c r="M272" s="129"/>
      <c r="N272" s="129"/>
      <c r="O272" s="129"/>
    </row>
    <row r="273" spans="1:15" ht="12.75" hidden="1" x14ac:dyDescent="0.2">
      <c r="A273" s="124"/>
      <c r="B273" s="941"/>
      <c r="C273" s="942"/>
      <c r="D273" s="943"/>
      <c r="E273" s="37"/>
      <c r="F273" s="37"/>
      <c r="G273" s="37"/>
      <c r="H273" s="53"/>
    </row>
    <row r="274" spans="1:15" ht="12.75" hidden="1" x14ac:dyDescent="0.2">
      <c r="A274" s="124"/>
      <c r="B274" s="941"/>
      <c r="C274" s="942"/>
      <c r="D274" s="943"/>
      <c r="E274" s="37"/>
      <c r="F274" s="37"/>
      <c r="G274" s="37"/>
      <c r="H274" s="53"/>
      <c r="I274" s="137"/>
      <c r="J274" s="34"/>
      <c r="K274" s="34"/>
      <c r="L274" s="34"/>
      <c r="M274" s="129"/>
      <c r="N274" s="129"/>
      <c r="O274" s="129"/>
    </row>
    <row r="275" spans="1:15" ht="12.75" hidden="1" x14ac:dyDescent="0.2">
      <c r="A275" s="124"/>
      <c r="B275" s="941"/>
      <c r="C275" s="942"/>
      <c r="D275" s="943"/>
      <c r="E275" s="37"/>
      <c r="F275" s="37"/>
      <c r="G275" s="37"/>
      <c r="H275" s="53"/>
    </row>
    <row r="276" spans="1:15" ht="12.75" hidden="1" x14ac:dyDescent="0.2">
      <c r="A276" s="124"/>
      <c r="B276" s="941"/>
      <c r="C276" s="942"/>
      <c r="D276" s="943"/>
      <c r="E276" s="37"/>
      <c r="F276" s="37"/>
      <c r="G276" s="37"/>
      <c r="H276" s="53"/>
    </row>
    <row r="277" spans="1:15" ht="12.75" hidden="1" x14ac:dyDescent="0.2">
      <c r="A277" s="124"/>
      <c r="B277" s="941"/>
      <c r="C277" s="942"/>
      <c r="D277" s="943"/>
      <c r="E277" s="37"/>
      <c r="F277" s="37"/>
      <c r="G277" s="37"/>
      <c r="H277" s="53"/>
    </row>
    <row r="278" spans="1:15" ht="12.75" hidden="1" x14ac:dyDescent="0.2">
      <c r="A278" s="124"/>
      <c r="B278" s="941"/>
      <c r="C278" s="942"/>
      <c r="D278" s="943"/>
      <c r="E278" s="37"/>
      <c r="F278" s="37"/>
      <c r="G278" s="37"/>
      <c r="H278" s="53"/>
      <c r="I278" s="947"/>
      <c r="J278" s="948"/>
      <c r="K278" s="948"/>
      <c r="L278" s="948"/>
      <c r="M278" s="948"/>
      <c r="N278" s="948"/>
      <c r="O278" s="949"/>
    </row>
    <row r="279" spans="1:15" ht="12.75" hidden="1" customHeight="1" x14ac:dyDescent="0.2">
      <c r="A279" s="306"/>
      <c r="B279" s="941"/>
      <c r="C279" s="942"/>
      <c r="D279" s="943"/>
      <c r="E279" s="129"/>
      <c r="F279" s="129"/>
      <c r="G279" s="129"/>
      <c r="H279" s="53"/>
      <c r="I279" s="950"/>
      <c r="J279" s="951"/>
      <c r="K279" s="951"/>
      <c r="L279" s="951"/>
      <c r="M279" s="951"/>
      <c r="N279" s="951"/>
      <c r="O279" s="952"/>
    </row>
    <row r="280" spans="1:15" ht="12.75" hidden="1" x14ac:dyDescent="0.2">
      <c r="A280" s="938"/>
      <c r="B280" s="939"/>
      <c r="C280" s="939"/>
      <c r="D280" s="939"/>
      <c r="E280" s="939"/>
      <c r="F280" s="939"/>
      <c r="G280" s="940"/>
      <c r="H280" s="53"/>
      <c r="I280" s="17"/>
      <c r="J280" s="18"/>
      <c r="K280" s="18"/>
      <c r="L280" s="18"/>
      <c r="M280" s="18"/>
      <c r="N280" s="18"/>
      <c r="O280" s="18"/>
    </row>
    <row r="281" spans="1:15" ht="12.75" hidden="1" x14ac:dyDescent="0.2">
      <c r="A281" s="124"/>
      <c r="B281" s="941"/>
      <c r="C281" s="942"/>
      <c r="D281" s="943"/>
      <c r="E281" s="37"/>
      <c r="F281" s="37"/>
      <c r="G281" s="37"/>
      <c r="H281" s="53"/>
      <c r="I281" s="53"/>
      <c r="J281" s="53"/>
      <c r="K281" s="53"/>
      <c r="L281" s="14"/>
      <c r="M281" s="54"/>
    </row>
    <row r="282" spans="1:15" ht="12.75" hidden="1" x14ac:dyDescent="0.2">
      <c r="A282" s="124"/>
      <c r="B282" s="941"/>
      <c r="C282" s="942"/>
      <c r="D282" s="943"/>
      <c r="E282" s="37"/>
      <c r="F282" s="37"/>
      <c r="G282" s="37"/>
      <c r="H282" s="53"/>
    </row>
    <row r="283" spans="1:15" ht="12.75" hidden="1" x14ac:dyDescent="0.2">
      <c r="A283" s="124"/>
      <c r="B283" s="941"/>
      <c r="C283" s="942"/>
      <c r="D283" s="943"/>
      <c r="E283" s="37"/>
      <c r="F283" s="37"/>
      <c r="G283" s="37"/>
      <c r="H283" s="53"/>
      <c r="I283" s="252"/>
      <c r="J283" s="1009"/>
      <c r="K283" s="1010"/>
      <c r="L283" s="1011"/>
      <c r="M283" s="129"/>
      <c r="N283" s="129"/>
      <c r="O283" s="129"/>
    </row>
    <row r="284" spans="1:15" ht="12.75" hidden="1" x14ac:dyDescent="0.2">
      <c r="A284" s="124"/>
      <c r="B284" s="941"/>
      <c r="C284" s="942"/>
      <c r="D284" s="943"/>
      <c r="E284" s="37"/>
      <c r="F284" s="37"/>
      <c r="G284" s="37"/>
      <c r="H284" s="53"/>
      <c r="I284" s="318"/>
      <c r="J284" s="1009"/>
      <c r="K284" s="1010"/>
      <c r="L284" s="1011"/>
      <c r="M284" s="128"/>
      <c r="N284" s="128"/>
      <c r="O284" s="132"/>
    </row>
    <row r="285" spans="1:15" ht="12.75" hidden="1" x14ac:dyDescent="0.2">
      <c r="A285" s="124"/>
      <c r="B285" s="941"/>
      <c r="C285" s="942"/>
      <c r="D285" s="943"/>
      <c r="E285" s="37"/>
      <c r="F285" s="37"/>
      <c r="G285" s="37"/>
      <c r="H285" s="53"/>
      <c r="I285" s="315"/>
      <c r="J285" s="1009"/>
      <c r="K285" s="1010"/>
      <c r="L285" s="1011"/>
      <c r="M285" s="128"/>
      <c r="N285" s="128"/>
      <c r="O285" s="132"/>
    </row>
    <row r="286" spans="1:15" ht="12.75" hidden="1" x14ac:dyDescent="0.2">
      <c r="A286" s="124"/>
      <c r="B286" s="941"/>
      <c r="C286" s="942"/>
      <c r="D286" s="943"/>
      <c r="E286" s="37"/>
      <c r="F286" s="37"/>
      <c r="G286" s="37"/>
      <c r="H286" s="53"/>
      <c r="I286" s="315"/>
      <c r="J286" s="1009"/>
      <c r="K286" s="1010"/>
      <c r="L286" s="1011"/>
      <c r="M286" s="128"/>
      <c r="N286" s="128"/>
      <c r="O286" s="132"/>
    </row>
    <row r="287" spans="1:15" ht="12.75" hidden="1" x14ac:dyDescent="0.2">
      <c r="A287" s="124"/>
      <c r="B287" s="941"/>
      <c r="C287" s="942"/>
      <c r="D287" s="943"/>
      <c r="E287" s="37"/>
      <c r="F287" s="37"/>
      <c r="G287" s="37"/>
      <c r="H287" s="53"/>
      <c r="I287" s="315"/>
      <c r="J287" s="998"/>
      <c r="K287" s="998"/>
      <c r="L287" s="998"/>
      <c r="M287" s="344" t="str">
        <f>IF(SUM(M284:M286)=M283,"OK","STOP")</f>
        <v>OK</v>
      </c>
      <c r="N287" s="344" t="str">
        <f>IF(SUM(N284:N286)=N283,"OK","STOP")</f>
        <v>OK</v>
      </c>
      <c r="O287" s="344" t="str">
        <f>IF(SUM(O284:O286)=O283,"OK","STOP")</f>
        <v>OK</v>
      </c>
    </row>
    <row r="288" spans="1:15" ht="12.75" hidden="1" x14ac:dyDescent="0.2">
      <c r="A288" s="124"/>
      <c r="B288" s="941"/>
      <c r="C288" s="942"/>
      <c r="D288" s="943"/>
      <c r="E288" s="129"/>
      <c r="F288" s="129"/>
      <c r="G288" s="129"/>
      <c r="H288" s="53"/>
      <c r="I288" s="421" t="str">
        <f>I250</f>
        <v>Shpjegimet teknike</v>
      </c>
      <c r="J288" s="10"/>
      <c r="K288" s="10"/>
      <c r="L288" s="10"/>
      <c r="M288" s="10"/>
      <c r="N288" s="10"/>
      <c r="O288" s="10"/>
    </row>
    <row r="289" spans="1:15" ht="12.75" hidden="1" x14ac:dyDescent="0.2">
      <c r="A289" s="124"/>
      <c r="B289" s="941"/>
      <c r="C289" s="942"/>
      <c r="D289" s="943"/>
      <c r="E289" s="37"/>
      <c r="F289" s="37"/>
      <c r="G289" s="37"/>
      <c r="H289" s="53"/>
      <c r="I289" s="419">
        <f>M262</f>
        <v>0</v>
      </c>
      <c r="J289" s="983"/>
      <c r="K289" s="984"/>
      <c r="L289" s="984"/>
      <c r="M289" s="984"/>
      <c r="N289" s="984"/>
      <c r="O289" s="985"/>
    </row>
    <row r="290" spans="1:15" ht="12.75" hidden="1" x14ac:dyDescent="0.2">
      <c r="A290" s="124"/>
      <c r="B290" s="971"/>
      <c r="C290" s="972"/>
      <c r="D290" s="973"/>
      <c r="E290" s="37"/>
      <c r="F290" s="37"/>
      <c r="G290" s="37"/>
      <c r="H290" s="53"/>
      <c r="I290" s="420"/>
      <c r="J290" s="986"/>
      <c r="K290" s="987"/>
      <c r="L290" s="987"/>
      <c r="M290" s="987"/>
      <c r="N290" s="987"/>
      <c r="O290" s="988"/>
    </row>
    <row r="291" spans="1:15" ht="12.75" hidden="1" x14ac:dyDescent="0.2">
      <c r="A291" s="252"/>
      <c r="B291" s="941"/>
      <c r="C291" s="942"/>
      <c r="D291" s="311"/>
      <c r="E291" s="308"/>
      <c r="F291" s="308"/>
      <c r="G291" s="308"/>
      <c r="H291" s="53"/>
      <c r="I291" s="419">
        <f>N262</f>
        <v>0</v>
      </c>
      <c r="J291" s="983"/>
      <c r="K291" s="984"/>
      <c r="L291" s="984"/>
      <c r="M291" s="984"/>
      <c r="N291" s="984"/>
      <c r="O291" s="985"/>
    </row>
    <row r="292" spans="1:15" ht="12.75" hidden="1" x14ac:dyDescent="0.2">
      <c r="A292" s="124"/>
      <c r="B292" s="974"/>
      <c r="C292" s="975"/>
      <c r="D292" s="976"/>
      <c r="E292" s="129"/>
      <c r="F292" s="129"/>
      <c r="G292" s="129"/>
      <c r="H292" s="53"/>
      <c r="I292" s="420"/>
      <c r="J292" s="989"/>
      <c r="K292" s="990"/>
      <c r="L292" s="990"/>
      <c r="M292" s="990"/>
      <c r="N292" s="990"/>
      <c r="O292" s="991"/>
    </row>
    <row r="293" spans="1:15" ht="12.75" hidden="1" x14ac:dyDescent="0.2">
      <c r="A293" s="125"/>
      <c r="B293" s="210"/>
      <c r="C293" s="126"/>
      <c r="D293" s="126"/>
      <c r="E293" s="10"/>
      <c r="F293" s="10"/>
      <c r="G293" s="133"/>
      <c r="H293" s="53"/>
      <c r="I293" s="419">
        <f>O262</f>
        <v>0</v>
      </c>
      <c r="J293" s="983"/>
      <c r="K293" s="984"/>
      <c r="L293" s="984"/>
      <c r="M293" s="984"/>
      <c r="N293" s="984"/>
      <c r="O293" s="985"/>
    </row>
    <row r="294" spans="1:15" ht="12.75" hidden="1" x14ac:dyDescent="0.2">
      <c r="A294" s="137"/>
      <c r="B294" s="34"/>
      <c r="C294" s="34"/>
      <c r="D294" s="34"/>
      <c r="E294" s="129"/>
      <c r="F294" s="129"/>
      <c r="G294" s="129"/>
      <c r="H294" s="53"/>
      <c r="I294" s="420"/>
      <c r="J294" s="989"/>
      <c r="K294" s="990"/>
      <c r="L294" s="990"/>
      <c r="M294" s="990"/>
      <c r="N294" s="990"/>
      <c r="O294" s="991"/>
    </row>
  </sheetData>
  <sheetProtection algorithmName="SHA-512" hashValue="QQhYgx9yHWc5Fvv+OT24p+SSL/Gl6AmZP7uzhOF1n7s0gSypNF7GKEX8eOZbmgDmIQC6Emz9nL1wRCJ4Haaz2g==" saltValue="0MH9LfvQLima5lQYwIt+CQ==" spinCount="100000" sheet="1" objects="1" scenarios="1" selectLockedCells="1"/>
  <mergeCells count="338">
    <mergeCell ref="J293:O294"/>
    <mergeCell ref="I153:O153"/>
    <mergeCell ref="I191:O191"/>
    <mergeCell ref="I229:O229"/>
    <mergeCell ref="I72:O72"/>
    <mergeCell ref="I75:O75"/>
    <mergeCell ref="J136:O137"/>
    <mergeCell ref="J138:O139"/>
    <mergeCell ref="J140:O141"/>
    <mergeCell ref="J175:O176"/>
    <mergeCell ref="J177:O178"/>
    <mergeCell ref="J179:O180"/>
    <mergeCell ref="J213:O214"/>
    <mergeCell ref="J133:L133"/>
    <mergeCell ref="J211:L211"/>
    <mergeCell ref="J245:L245"/>
    <mergeCell ref="J246:L246"/>
    <mergeCell ref="J247:L247"/>
    <mergeCell ref="J248:L248"/>
    <mergeCell ref="J249:L249"/>
    <mergeCell ref="J251:O252"/>
    <mergeCell ref="J130:L130"/>
    <mergeCell ref="J172:L172"/>
    <mergeCell ref="J173:L173"/>
    <mergeCell ref="I150:O150"/>
    <mergeCell ref="B144:O144"/>
    <mergeCell ref="B145:O145"/>
    <mergeCell ref="A147:G147"/>
    <mergeCell ref="I147:O147"/>
    <mergeCell ref="J131:L131"/>
    <mergeCell ref="J132:L132"/>
    <mergeCell ref="B124:D124"/>
    <mergeCell ref="B125:D125"/>
    <mergeCell ref="I125:O126"/>
    <mergeCell ref="B126:D126"/>
    <mergeCell ref="A127:G127"/>
    <mergeCell ref="B128:D128"/>
    <mergeCell ref="B129:D129"/>
    <mergeCell ref="B130:D130"/>
    <mergeCell ref="B131:D131"/>
    <mergeCell ref="B132:D132"/>
    <mergeCell ref="B156:D156"/>
    <mergeCell ref="B157:D157"/>
    <mergeCell ref="B158:D158"/>
    <mergeCell ref="A152:G152"/>
    <mergeCell ref="A153:G153"/>
    <mergeCell ref="B154:D154"/>
    <mergeCell ref="B155:D155"/>
    <mergeCell ref="B138:C138"/>
    <mergeCell ref="B139:D139"/>
    <mergeCell ref="I188:O188"/>
    <mergeCell ref="B173:D173"/>
    <mergeCell ref="B174:D174"/>
    <mergeCell ref="B175:D175"/>
    <mergeCell ref="B176:D176"/>
    <mergeCell ref="B177:C177"/>
    <mergeCell ref="B178:D178"/>
    <mergeCell ref="B183:O183"/>
    <mergeCell ref="B184:O184"/>
    <mergeCell ref="A185:G185"/>
    <mergeCell ref="I185:O185"/>
    <mergeCell ref="I164:O165"/>
    <mergeCell ref="B165:D165"/>
    <mergeCell ref="B163:D163"/>
    <mergeCell ref="B164:D164"/>
    <mergeCell ref="J169:L169"/>
    <mergeCell ref="J170:L170"/>
    <mergeCell ref="J171:L171"/>
    <mergeCell ref="B287:D287"/>
    <mergeCell ref="B288:D288"/>
    <mergeCell ref="B273:D273"/>
    <mergeCell ref="B274:D274"/>
    <mergeCell ref="B275:D275"/>
    <mergeCell ref="B276:D276"/>
    <mergeCell ref="B277:D277"/>
    <mergeCell ref="B270:D270"/>
    <mergeCell ref="B271:D271"/>
    <mergeCell ref="B272:D272"/>
    <mergeCell ref="A266:G266"/>
    <mergeCell ref="A267:G267"/>
    <mergeCell ref="B268:D268"/>
    <mergeCell ref="B269:D269"/>
    <mergeCell ref="I264:O264"/>
    <mergeCell ref="B253:C253"/>
    <mergeCell ref="B254:D254"/>
    <mergeCell ref="B289:D289"/>
    <mergeCell ref="B290:D290"/>
    <mergeCell ref="B291:C291"/>
    <mergeCell ref="B292:D292"/>
    <mergeCell ref="I278:O279"/>
    <mergeCell ref="B279:D279"/>
    <mergeCell ref="A280:G280"/>
    <mergeCell ref="B281:D281"/>
    <mergeCell ref="B282:D282"/>
    <mergeCell ref="B283:D283"/>
    <mergeCell ref="B284:D284"/>
    <mergeCell ref="B285:D285"/>
    <mergeCell ref="B286:D286"/>
    <mergeCell ref="J283:L283"/>
    <mergeCell ref="J284:L284"/>
    <mergeCell ref="J285:L285"/>
    <mergeCell ref="J286:L286"/>
    <mergeCell ref="J287:L287"/>
    <mergeCell ref="J289:O290"/>
    <mergeCell ref="J291:O292"/>
    <mergeCell ref="B278:D278"/>
    <mergeCell ref="B259:O259"/>
    <mergeCell ref="B260:O260"/>
    <mergeCell ref="A261:G261"/>
    <mergeCell ref="I261:O261"/>
    <mergeCell ref="J253:O254"/>
    <mergeCell ref="J255:O256"/>
    <mergeCell ref="B244:D244"/>
    <mergeCell ref="B245:D245"/>
    <mergeCell ref="B246:D246"/>
    <mergeCell ref="B247:D247"/>
    <mergeCell ref="B248:D248"/>
    <mergeCell ref="B249:D249"/>
    <mergeCell ref="B250:D250"/>
    <mergeCell ref="B251:D251"/>
    <mergeCell ref="B252:D252"/>
    <mergeCell ref="B239:D239"/>
    <mergeCell ref="B240:D240"/>
    <mergeCell ref="I240:O241"/>
    <mergeCell ref="B241:D241"/>
    <mergeCell ref="A242:G242"/>
    <mergeCell ref="B243:D243"/>
    <mergeCell ref="B234:D234"/>
    <mergeCell ref="B235:D235"/>
    <mergeCell ref="B236:D236"/>
    <mergeCell ref="B237:D237"/>
    <mergeCell ref="B238:D238"/>
    <mergeCell ref="B231:D231"/>
    <mergeCell ref="B232:D232"/>
    <mergeCell ref="B233:D233"/>
    <mergeCell ref="A228:G228"/>
    <mergeCell ref="A229:G229"/>
    <mergeCell ref="B230:D230"/>
    <mergeCell ref="A223:G223"/>
    <mergeCell ref="I223:O223"/>
    <mergeCell ref="I226:O226"/>
    <mergeCell ref="B213:D213"/>
    <mergeCell ref="B214:D214"/>
    <mergeCell ref="B215:C215"/>
    <mergeCell ref="B216:D216"/>
    <mergeCell ref="B221:O221"/>
    <mergeCell ref="B222:O222"/>
    <mergeCell ref="J215:O216"/>
    <mergeCell ref="J217:O218"/>
    <mergeCell ref="A204:G204"/>
    <mergeCell ref="B205:D205"/>
    <mergeCell ref="B206:D206"/>
    <mergeCell ref="B207:D207"/>
    <mergeCell ref="B208:D208"/>
    <mergeCell ref="B209:D209"/>
    <mergeCell ref="B210:D210"/>
    <mergeCell ref="B211:D211"/>
    <mergeCell ref="B212:D212"/>
    <mergeCell ref="J207:L207"/>
    <mergeCell ref="J208:L208"/>
    <mergeCell ref="J209:L209"/>
    <mergeCell ref="J210:L210"/>
    <mergeCell ref="B200:D200"/>
    <mergeCell ref="B201:D201"/>
    <mergeCell ref="B202:D202"/>
    <mergeCell ref="I202:O203"/>
    <mergeCell ref="B203:D203"/>
    <mergeCell ref="B195:D195"/>
    <mergeCell ref="B196:D196"/>
    <mergeCell ref="B197:D197"/>
    <mergeCell ref="B198:D198"/>
    <mergeCell ref="B194:D194"/>
    <mergeCell ref="J187:K187"/>
    <mergeCell ref="A190:G190"/>
    <mergeCell ref="A191:G191"/>
    <mergeCell ref="B199:D199"/>
    <mergeCell ref="B133:D133"/>
    <mergeCell ref="B134:D134"/>
    <mergeCell ref="B135:D135"/>
    <mergeCell ref="B136:D136"/>
    <mergeCell ref="B137:D137"/>
    <mergeCell ref="B192:D192"/>
    <mergeCell ref="B193:D193"/>
    <mergeCell ref="J134:L134"/>
    <mergeCell ref="A166:G166"/>
    <mergeCell ref="B167:D167"/>
    <mergeCell ref="B168:D168"/>
    <mergeCell ref="B169:D169"/>
    <mergeCell ref="B170:D170"/>
    <mergeCell ref="B171:D171"/>
    <mergeCell ref="B172:D172"/>
    <mergeCell ref="B159:D159"/>
    <mergeCell ref="B160:D160"/>
    <mergeCell ref="B161:D161"/>
    <mergeCell ref="B162:D162"/>
    <mergeCell ref="B119:D119"/>
    <mergeCell ref="B120:D120"/>
    <mergeCell ref="B121:D121"/>
    <mergeCell ref="B122:D122"/>
    <mergeCell ref="B123:D123"/>
    <mergeCell ref="B105:O105"/>
    <mergeCell ref="B106:O106"/>
    <mergeCell ref="J95:L95"/>
    <mergeCell ref="J97:O98"/>
    <mergeCell ref="J99:O100"/>
    <mergeCell ref="J101:O102"/>
    <mergeCell ref="B116:D116"/>
    <mergeCell ref="B117:D117"/>
    <mergeCell ref="B118:D118"/>
    <mergeCell ref="A113:G113"/>
    <mergeCell ref="A114:G114"/>
    <mergeCell ref="B115:D115"/>
    <mergeCell ref="A108:G108"/>
    <mergeCell ref="I108:O108"/>
    <mergeCell ref="I111:O111"/>
    <mergeCell ref="I114:O114"/>
    <mergeCell ref="I86:O87"/>
    <mergeCell ref="B87:D87"/>
    <mergeCell ref="A88:G88"/>
    <mergeCell ref="B89:D89"/>
    <mergeCell ref="B90:D90"/>
    <mergeCell ref="B97:D97"/>
    <mergeCell ref="B98:D98"/>
    <mergeCell ref="B99:C99"/>
    <mergeCell ref="B100:D100"/>
    <mergeCell ref="J91:L91"/>
    <mergeCell ref="J92:L92"/>
    <mergeCell ref="J93:L93"/>
    <mergeCell ref="J94:L94"/>
    <mergeCell ref="B91:D91"/>
    <mergeCell ref="B92:D92"/>
    <mergeCell ref="B93:D93"/>
    <mergeCell ref="B94:D94"/>
    <mergeCell ref="B95:D95"/>
    <mergeCell ref="B96:D96"/>
    <mergeCell ref="B79:D79"/>
    <mergeCell ref="B80:D80"/>
    <mergeCell ref="B81:D81"/>
    <mergeCell ref="B82:D82"/>
    <mergeCell ref="B83:D83"/>
    <mergeCell ref="B84:D84"/>
    <mergeCell ref="B85:D85"/>
    <mergeCell ref="B86:D86"/>
    <mergeCell ref="A75:G75"/>
    <mergeCell ref="B76:D76"/>
    <mergeCell ref="B77:D77"/>
    <mergeCell ref="B78:D78"/>
    <mergeCell ref="A74:G74"/>
    <mergeCell ref="B67:O67"/>
    <mergeCell ref="A69:G69"/>
    <mergeCell ref="I69:O69"/>
    <mergeCell ref="A57:K57"/>
    <mergeCell ref="A58:L58"/>
    <mergeCell ref="A59:L59"/>
    <mergeCell ref="A60:K60"/>
    <mergeCell ref="A61:L61"/>
    <mergeCell ref="A62:L62"/>
    <mergeCell ref="A63:K63"/>
    <mergeCell ref="B66:O66"/>
    <mergeCell ref="A53:L53"/>
    <mergeCell ref="A54:K54"/>
    <mergeCell ref="A55:L55"/>
    <mergeCell ref="A56:L56"/>
    <mergeCell ref="B41:D41"/>
    <mergeCell ref="B42:D42"/>
    <mergeCell ref="B43:D43"/>
    <mergeCell ref="B44:D44"/>
    <mergeCell ref="B45:C45"/>
    <mergeCell ref="B46:D46"/>
    <mergeCell ref="J43:O48"/>
    <mergeCell ref="J41:L41"/>
    <mergeCell ref="A34:G34"/>
    <mergeCell ref="B35:D35"/>
    <mergeCell ref="B36:D36"/>
    <mergeCell ref="B37:D37"/>
    <mergeCell ref="B38:D38"/>
    <mergeCell ref="B39:D39"/>
    <mergeCell ref="B40:D40"/>
    <mergeCell ref="A50:O50"/>
    <mergeCell ref="A52:L52"/>
    <mergeCell ref="J37:L37"/>
    <mergeCell ref="B27:D27"/>
    <mergeCell ref="B28:D28"/>
    <mergeCell ref="B29:D29"/>
    <mergeCell ref="B30:D30"/>
    <mergeCell ref="B31:D31"/>
    <mergeCell ref="B32:D32"/>
    <mergeCell ref="A21:G21"/>
    <mergeCell ref="B22:D22"/>
    <mergeCell ref="I22:O22"/>
    <mergeCell ref="B23:D23"/>
    <mergeCell ref="J23:L26"/>
    <mergeCell ref="B24:D24"/>
    <mergeCell ref="B25:D25"/>
    <mergeCell ref="B26:D26"/>
    <mergeCell ref="I32:O33"/>
    <mergeCell ref="B33:D33"/>
    <mergeCell ref="A15:G15"/>
    <mergeCell ref="I15:O15"/>
    <mergeCell ref="I18:O18"/>
    <mergeCell ref="A20:G20"/>
    <mergeCell ref="A11:B11"/>
    <mergeCell ref="C11:H11"/>
    <mergeCell ref="I11:K11"/>
    <mergeCell ref="L11:O11"/>
    <mergeCell ref="A13:O13"/>
    <mergeCell ref="B14:O14"/>
    <mergeCell ref="A17:G17"/>
    <mergeCell ref="A9:B9"/>
    <mergeCell ref="C9:H9"/>
    <mergeCell ref="I9:K9"/>
    <mergeCell ref="L9:O9"/>
    <mergeCell ref="A10:B10"/>
    <mergeCell ref="C10:H10"/>
    <mergeCell ref="I10:K10"/>
    <mergeCell ref="L10:O10"/>
    <mergeCell ref="A7:B7"/>
    <mergeCell ref="C7:H7"/>
    <mergeCell ref="I7:K7"/>
    <mergeCell ref="L7:O7"/>
    <mergeCell ref="A8:B8"/>
    <mergeCell ref="C8:H8"/>
    <mergeCell ref="I8:K8"/>
    <mergeCell ref="L8:O8"/>
    <mergeCell ref="A5:B5"/>
    <mergeCell ref="C5:H5"/>
    <mergeCell ref="I5:K5"/>
    <mergeCell ref="L5:O5"/>
    <mergeCell ref="A6:B6"/>
    <mergeCell ref="C6:H6"/>
    <mergeCell ref="I6:K6"/>
    <mergeCell ref="L6:O6"/>
    <mergeCell ref="B1:O1"/>
    <mergeCell ref="B2:O2"/>
    <mergeCell ref="A3:B3"/>
    <mergeCell ref="C3:O3"/>
    <mergeCell ref="A4:B4"/>
    <mergeCell ref="C4:O4"/>
  </mergeCells>
  <dataValidations disablePrompts="1" count="1">
    <dataValidation type="whole" errorStyle="warning" allowBlank="1" showInputMessage="1" showErrorMessage="1" errorTitle="CEILING TOO DEEP" sqref="M54:O54 M57:O57 M60:O60 M63:O65">
      <formula1>0</formula1>
      <formula2>1000000000</formula2>
    </dataValidation>
  </dataValidations>
  <pageMargins left="0.78740157480314965" right="0.70866141732283472" top="0.98425196850393704" bottom="0.78740157480314965" header="0.43307086614173229" footer="0.31496062992125984"/>
  <pageSetup paperSize="256" scale="77" fitToHeight="0" orientation="landscape" r:id="rId1"/>
  <headerFooter>
    <oddHeader>&amp;LPROGRAMI BUXHETOR AFATMESËM&amp;C&amp;8 28 Shkurt 2019&amp;R&amp;A</oddHeader>
    <oddFooter>&amp;L&amp;8Copyright for Albania: Ministry of Finance and Economy / Local Finance Directory&amp;R1</oddFooter>
  </headerFooter>
  <rowBreaks count="8" manualBreakCount="8">
    <brk id="12" max="16383" man="1"/>
    <brk id="49" max="16383" man="1"/>
    <brk id="65" max="16383" man="1"/>
    <brk id="104" max="16383" man="1"/>
    <brk id="143" max="16383" man="1"/>
    <brk id="182" max="16383" man="1"/>
    <brk id="220" max="16383" man="1"/>
    <brk id="258" max="16383" man="1"/>
  </rowBreak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3">
    <tabColor rgb="FFFF0000"/>
    <pageSetUpPr fitToPage="1"/>
  </sheetPr>
  <dimension ref="A1:O294"/>
  <sheetViews>
    <sheetView showGridLines="0" topLeftCell="A75" zoomScaleNormal="100" workbookViewId="0">
      <selection activeCell="M79" sqref="M79"/>
    </sheetView>
  </sheetViews>
  <sheetFormatPr defaultColWidth="9.140625" defaultRowHeight="17.25" customHeight="1" x14ac:dyDescent="0.2"/>
  <cols>
    <col min="1" max="1" width="25.85546875" style="98" customWidth="1"/>
    <col min="2" max="7" width="9" style="98" customWidth="1"/>
    <col min="8" max="8" width="2.7109375" style="98" customWidth="1"/>
    <col min="9" max="9" width="29.85546875" style="98" customWidth="1"/>
    <col min="10" max="15" width="9" style="98" customWidth="1"/>
    <col min="16" max="16384" width="9.140625" style="98"/>
  </cols>
  <sheetData>
    <row r="1" spans="1:15" ht="13.5" customHeight="1" x14ac:dyDescent="0.2">
      <c r="A1" s="342" t="str">
        <f>'(B2) Struktura Organizative'!A5</f>
        <v>Numër</v>
      </c>
      <c r="B1" s="1008" t="str">
        <f>'(B2) Struktura Organizative'!B5</f>
        <v>Emri i Nënfunksionit</v>
      </c>
      <c r="C1" s="1008"/>
      <c r="D1" s="1008"/>
      <c r="E1" s="1008"/>
      <c r="F1" s="1008"/>
      <c r="G1" s="1008"/>
      <c r="H1" s="1008"/>
      <c r="I1" s="1008"/>
      <c r="J1" s="1008"/>
      <c r="K1" s="1008"/>
      <c r="L1" s="1008"/>
      <c r="M1" s="1008"/>
      <c r="N1" s="1008"/>
      <c r="O1" s="1008"/>
    </row>
    <row r="2" spans="1:15" s="121" customFormat="1" ht="18.75" customHeight="1" x14ac:dyDescent="0.25">
      <c r="A2" s="310" t="str">
        <f>'(G1) Fjalori'!A91</f>
        <v>Nënfunksioni 27</v>
      </c>
      <c r="B2" s="835" t="str">
        <f>+VLOOKUP($A2,'(B2) Struktura Organizative'!$A7:$E68,2,FALSE)</f>
        <v>106 Strehimi social</v>
      </c>
      <c r="C2" s="835"/>
      <c r="D2" s="835"/>
      <c r="E2" s="835"/>
      <c r="F2" s="835"/>
      <c r="G2" s="835"/>
      <c r="H2" s="835"/>
      <c r="I2" s="835"/>
      <c r="J2" s="835"/>
      <c r="K2" s="835"/>
      <c r="L2" s="835"/>
      <c r="M2" s="835"/>
      <c r="N2" s="835"/>
      <c r="O2" s="835"/>
    </row>
    <row r="3" spans="1:15" ht="12.75" customHeight="1" x14ac:dyDescent="0.2">
      <c r="A3" s="925" t="str">
        <f>'(B2) Struktura Organizative'!C5</f>
        <v>Drejtoria / Departamenti</v>
      </c>
      <c r="B3" s="926"/>
      <c r="C3" s="925" t="str">
        <f>'(B2) Struktura Organizative'!D5</f>
        <v>Kryetari i programit</v>
      </c>
      <c r="D3" s="927"/>
      <c r="E3" s="927"/>
      <c r="F3" s="927"/>
      <c r="G3" s="927"/>
      <c r="H3" s="927"/>
      <c r="I3" s="927"/>
      <c r="J3" s="927"/>
      <c r="K3" s="927"/>
      <c r="L3" s="927"/>
      <c r="M3" s="927"/>
      <c r="N3" s="927"/>
      <c r="O3" s="926"/>
    </row>
    <row r="4" spans="1:15" ht="12.75" customHeight="1" x14ac:dyDescent="0.2">
      <c r="A4" s="928"/>
      <c r="B4" s="929"/>
      <c r="C4" s="930">
        <f>+VLOOKUP($A2,'(B2) Struktura Organizative'!$A7:$E68,4,FALSE)</f>
        <v>0</v>
      </c>
      <c r="D4" s="931"/>
      <c r="E4" s="931"/>
      <c r="F4" s="931"/>
      <c r="G4" s="931"/>
      <c r="H4" s="931"/>
      <c r="I4" s="931"/>
      <c r="J4" s="931"/>
      <c r="K4" s="931"/>
      <c r="L4" s="931"/>
      <c r="M4" s="931"/>
      <c r="N4" s="931"/>
      <c r="O4" s="932"/>
    </row>
    <row r="5" spans="1:15" ht="27" customHeight="1" x14ac:dyDescent="0.2">
      <c r="A5" s="919"/>
      <c r="B5" s="920"/>
      <c r="C5" s="921" t="str">
        <f>'(B3) Struktura Funksionale'!C5</f>
        <v>Emri i programit</v>
      </c>
      <c r="D5" s="922"/>
      <c r="E5" s="922"/>
      <c r="F5" s="922"/>
      <c r="G5" s="922"/>
      <c r="H5" s="923"/>
      <c r="I5" s="921" t="str">
        <f>'(B3) Struktura Funksionale'!D5</f>
        <v>Programi:  detyrueshme / shtesë</v>
      </c>
      <c r="J5" s="922"/>
      <c r="K5" s="923"/>
      <c r="L5" s="924" t="str">
        <f>'(B3) Struktura Funksionale'!E5</f>
        <v>Programi: I veti / I deleguar / Transferuar</v>
      </c>
      <c r="M5" s="924"/>
      <c r="N5" s="924"/>
      <c r="O5" s="924"/>
    </row>
    <row r="6" spans="1:15" ht="13.5" customHeight="1" x14ac:dyDescent="0.2">
      <c r="A6" s="914" t="str">
        <f>'(B3) Struktura Funksionale'!A140</f>
        <v>Programi 28a</v>
      </c>
      <c r="B6" s="915"/>
      <c r="C6" s="916" t="str">
        <f>VLOOKUP($A6,'(B3) Struktura Funksionale'!$A$7:$E$146,3,FALSE)</f>
        <v>Strehimi social</v>
      </c>
      <c r="D6" s="917"/>
      <c r="E6" s="917"/>
      <c r="F6" s="917"/>
      <c r="G6" s="917"/>
      <c r="H6" s="918"/>
      <c r="I6" s="916" t="str">
        <f>VLOOKUP($A6,'(B3) Struktura Funksionale'!$A$7:$E$146,4,FALSE)</f>
        <v>E detyrueshme</v>
      </c>
      <c r="J6" s="917"/>
      <c r="K6" s="918"/>
      <c r="L6" s="916" t="str">
        <f>VLOOKUP($A6,'(B3) Struktura Funksionale'!$A$7:$E$146,5,FALSE)</f>
        <v>I veti</v>
      </c>
      <c r="M6" s="917"/>
      <c r="N6" s="917"/>
      <c r="O6" s="918"/>
    </row>
    <row r="7" spans="1:15" ht="13.5" customHeight="1" x14ac:dyDescent="0.2">
      <c r="A7" s="914" t="str">
        <f>'(B3) Struktura Funksionale'!A141</f>
        <v>Programi 28b</v>
      </c>
      <c r="B7" s="915"/>
      <c r="C7" s="916">
        <f>VLOOKUP($A7,'(B3) Struktura Funksionale'!$A$7:$E$146,3,FALSE)</f>
        <v>0</v>
      </c>
      <c r="D7" s="917"/>
      <c r="E7" s="917"/>
      <c r="F7" s="917"/>
      <c r="G7" s="917"/>
      <c r="H7" s="918"/>
      <c r="I7" s="916">
        <f>VLOOKUP($A7,'(B3) Struktura Funksionale'!$A$7:$E$146,4,FALSE)</f>
        <v>0</v>
      </c>
      <c r="J7" s="917"/>
      <c r="K7" s="918"/>
      <c r="L7" s="916">
        <f>VLOOKUP($A7,'(B3) Struktura Funksionale'!$A$7:$E$146,5,FALSE)</f>
        <v>0</v>
      </c>
      <c r="M7" s="917"/>
      <c r="N7" s="917"/>
      <c r="O7" s="918"/>
    </row>
    <row r="8" spans="1:15" ht="13.5" customHeight="1" x14ac:dyDescent="0.2">
      <c r="A8" s="914" t="str">
        <f>'(B3) Struktura Funksionale'!A142</f>
        <v>Programi 28c</v>
      </c>
      <c r="B8" s="915"/>
      <c r="C8" s="916">
        <f>VLOOKUP($A8,'(B3) Struktura Funksionale'!$A$7:$E$146,3,FALSE)</f>
        <v>0</v>
      </c>
      <c r="D8" s="917"/>
      <c r="E8" s="917"/>
      <c r="F8" s="917"/>
      <c r="G8" s="917"/>
      <c r="H8" s="918"/>
      <c r="I8" s="916">
        <f>VLOOKUP($A8,'(B3) Struktura Funksionale'!$A$7:$E$146,4,FALSE)</f>
        <v>0</v>
      </c>
      <c r="J8" s="917"/>
      <c r="K8" s="918"/>
      <c r="L8" s="916">
        <f>VLOOKUP($A8,'(B3) Struktura Funksionale'!$A$7:$E$146,5,FALSE)</f>
        <v>0</v>
      </c>
      <c r="M8" s="917"/>
      <c r="N8" s="917"/>
      <c r="O8" s="918"/>
    </row>
    <row r="9" spans="1:15" ht="13.5" hidden="1" customHeight="1" x14ac:dyDescent="0.2">
      <c r="A9" s="914"/>
      <c r="B9" s="915"/>
      <c r="C9" s="916"/>
      <c r="D9" s="917"/>
      <c r="E9" s="917"/>
      <c r="F9" s="917"/>
      <c r="G9" s="917"/>
      <c r="H9" s="918"/>
      <c r="I9" s="916"/>
      <c r="J9" s="917"/>
      <c r="K9" s="918"/>
      <c r="L9" s="916"/>
      <c r="M9" s="917"/>
      <c r="N9" s="917"/>
      <c r="O9" s="918"/>
    </row>
    <row r="10" spans="1:15" ht="13.5" hidden="1" customHeight="1" x14ac:dyDescent="0.2">
      <c r="A10" s="914"/>
      <c r="B10" s="915"/>
      <c r="C10" s="916"/>
      <c r="D10" s="917"/>
      <c r="E10" s="917"/>
      <c r="F10" s="917"/>
      <c r="G10" s="917"/>
      <c r="H10" s="918"/>
      <c r="I10" s="916"/>
      <c r="J10" s="917"/>
      <c r="K10" s="918"/>
      <c r="L10" s="916"/>
      <c r="M10" s="917"/>
      <c r="N10" s="917"/>
      <c r="O10" s="918"/>
    </row>
    <row r="11" spans="1:15" ht="13.5" hidden="1" customHeight="1" x14ac:dyDescent="0.2">
      <c r="A11" s="914"/>
      <c r="B11" s="915"/>
      <c r="C11" s="916"/>
      <c r="D11" s="917"/>
      <c r="E11" s="917"/>
      <c r="F11" s="917"/>
      <c r="G11" s="917"/>
      <c r="H11" s="918"/>
      <c r="I11" s="916"/>
      <c r="J11" s="917"/>
      <c r="K11" s="918"/>
      <c r="L11" s="916"/>
      <c r="M11" s="917"/>
      <c r="N11" s="917"/>
      <c r="O11" s="918"/>
    </row>
    <row r="12" spans="1:15" ht="11.25" customHeight="1" x14ac:dyDescent="0.2"/>
    <row r="13" spans="1:15" ht="21" customHeight="1" x14ac:dyDescent="0.25">
      <c r="A13" s="933" t="str">
        <f>'(G1) Fjalori'!A359</f>
        <v>PËRMBLEDHJE E KËRKESËS BUXHETORE</v>
      </c>
      <c r="B13" s="934"/>
      <c r="C13" s="935"/>
      <c r="D13" s="935"/>
      <c r="E13" s="935"/>
      <c r="F13" s="935"/>
      <c r="G13" s="935"/>
      <c r="H13" s="935"/>
      <c r="I13" s="935"/>
      <c r="J13" s="935"/>
      <c r="K13" s="935"/>
      <c r="L13" s="935"/>
      <c r="M13" s="935"/>
      <c r="N13" s="935"/>
      <c r="O13" s="936"/>
    </row>
    <row r="14" spans="1:15" s="214" customFormat="1" ht="21" customHeight="1" x14ac:dyDescent="0.25">
      <c r="A14" s="213" t="str">
        <f>A2</f>
        <v>Nënfunksioni 27</v>
      </c>
      <c r="B14" s="937" t="str">
        <f>B$2</f>
        <v>106 Strehimi social</v>
      </c>
      <c r="C14" s="937"/>
      <c r="D14" s="937"/>
      <c r="E14" s="937"/>
      <c r="F14" s="937"/>
      <c r="G14" s="937"/>
      <c r="H14" s="937"/>
      <c r="I14" s="937"/>
      <c r="J14" s="937"/>
      <c r="K14" s="937"/>
      <c r="L14" s="937"/>
      <c r="M14" s="937"/>
      <c r="N14" s="937"/>
      <c r="O14" s="937"/>
    </row>
    <row r="15" spans="1:15" ht="21" customHeight="1" x14ac:dyDescent="0.2">
      <c r="A15" s="933" t="str">
        <f>'(G1) Fjalori'!A384</f>
        <v>SHPENZIME TË PRITSHME</v>
      </c>
      <c r="B15" s="934"/>
      <c r="C15" s="934"/>
      <c r="D15" s="934"/>
      <c r="E15" s="934"/>
      <c r="F15" s="934"/>
      <c r="G15" s="954"/>
      <c r="H15" s="131"/>
      <c r="I15" s="955" t="str">
        <f>I29</f>
        <v xml:space="preserve">TË ARDHURAT E PRITSHME </v>
      </c>
      <c r="J15" s="934"/>
      <c r="K15" s="934"/>
      <c r="L15" s="934"/>
      <c r="M15" s="934"/>
      <c r="N15" s="934"/>
      <c r="O15" s="954"/>
    </row>
    <row r="16" spans="1:15" s="121" customFormat="1" ht="20.25" customHeight="1" x14ac:dyDescent="0.25">
      <c r="A16" s="211"/>
      <c r="B16" s="249">
        <f>'(B1)Informacion i përgjithshëm '!B5</f>
        <v>2019</v>
      </c>
      <c r="C16" s="249">
        <f>'(B1)Informacion i përgjithshëm '!B6</f>
        <v>2020</v>
      </c>
      <c r="D16" s="249">
        <f>'(B1)Informacion i përgjithshëm '!B7</f>
        <v>2021</v>
      </c>
      <c r="E16" s="250">
        <f>'(B1)Informacion i përgjithshëm '!B8</f>
        <v>2022</v>
      </c>
      <c r="F16" s="250">
        <f>'(B1)Informacion i përgjithshëm '!B9</f>
        <v>2023</v>
      </c>
      <c r="G16" s="250">
        <f>'(B1)Informacion i përgjithshëm '!B10</f>
        <v>2024</v>
      </c>
      <c r="H16" s="212"/>
      <c r="I16" s="307"/>
      <c r="J16" s="249">
        <f t="shared" ref="J16:O16" si="0">B16</f>
        <v>2019</v>
      </c>
      <c r="K16" s="249">
        <f t="shared" si="0"/>
        <v>2020</v>
      </c>
      <c r="L16" s="249">
        <f t="shared" si="0"/>
        <v>2021</v>
      </c>
      <c r="M16" s="250">
        <f t="shared" si="0"/>
        <v>2022</v>
      </c>
      <c r="N16" s="250">
        <f t="shared" si="0"/>
        <v>2023</v>
      </c>
      <c r="O16" s="250">
        <f t="shared" si="0"/>
        <v>2024</v>
      </c>
    </row>
    <row r="17" spans="1:15" ht="12.75" x14ac:dyDescent="0.2">
      <c r="A17" s="953"/>
      <c r="B17" s="953"/>
      <c r="C17" s="953"/>
      <c r="D17" s="953"/>
      <c r="E17" s="953"/>
      <c r="F17" s="953"/>
      <c r="G17" s="953"/>
      <c r="H17" s="131"/>
    </row>
    <row r="18" spans="1:15" ht="12.75" x14ac:dyDescent="0.2">
      <c r="A18" s="137" t="str">
        <f>A15</f>
        <v>SHPENZIME TË PRITSHME</v>
      </c>
      <c r="B18" s="34">
        <f t="shared" ref="B18:G18" si="1">B72+B111+B150+B188+B226+B264</f>
        <v>5968</v>
      </c>
      <c r="C18" s="34">
        <f t="shared" si="1"/>
        <v>3689</v>
      </c>
      <c r="D18" s="34">
        <f t="shared" si="1"/>
        <v>6374</v>
      </c>
      <c r="E18" s="129">
        <f t="shared" si="1"/>
        <v>5847</v>
      </c>
      <c r="F18" s="129">
        <f t="shared" si="1"/>
        <v>5850</v>
      </c>
      <c r="G18" s="129">
        <f t="shared" si="1"/>
        <v>5854</v>
      </c>
      <c r="H18" s="131"/>
      <c r="I18" s="938" t="str">
        <f>'(G1) Fjalori'!A385</f>
        <v>VLERËSIM I ARDHURAVE NGA TARIFAT</v>
      </c>
      <c r="J18" s="939"/>
      <c r="K18" s="939"/>
      <c r="L18" s="939"/>
      <c r="M18" s="939"/>
      <c r="N18" s="939"/>
      <c r="O18" s="940"/>
    </row>
    <row r="19" spans="1:15" ht="12.75" x14ac:dyDescent="0.2">
      <c r="A19" s="125"/>
      <c r="B19" s="210"/>
      <c r="C19" s="126"/>
      <c r="D19" s="126"/>
      <c r="E19" s="10"/>
      <c r="F19" s="10"/>
      <c r="G19" s="133"/>
      <c r="H19" s="10"/>
      <c r="I19" s="137" t="str">
        <f>'(G1) Fjalori'!A388</f>
        <v>VLERËSIM I ARDHURAVE NGA TARIFAT</v>
      </c>
      <c r="J19" s="35">
        <f t="shared" ref="J19:O19" si="2">J73+J112+J151+J189+J227+J265</f>
        <v>0</v>
      </c>
      <c r="K19" s="35">
        <f t="shared" si="2"/>
        <v>0</v>
      </c>
      <c r="L19" s="34">
        <f t="shared" si="2"/>
        <v>0</v>
      </c>
      <c r="M19" s="129">
        <f t="shared" si="2"/>
        <v>0</v>
      </c>
      <c r="N19" s="129">
        <f t="shared" si="2"/>
        <v>0</v>
      </c>
      <c r="O19" s="129">
        <f t="shared" si="2"/>
        <v>0</v>
      </c>
    </row>
    <row r="20" spans="1:15" ht="12.75" x14ac:dyDescent="0.2">
      <c r="A20" s="944" t="str">
        <f>A15</f>
        <v>SHPENZIME TË PRITSHME</v>
      </c>
      <c r="B20" s="945"/>
      <c r="C20" s="945"/>
      <c r="D20" s="945"/>
      <c r="E20" s="945"/>
      <c r="F20" s="945"/>
      <c r="G20" s="946"/>
      <c r="H20" s="10"/>
    </row>
    <row r="21" spans="1:15" ht="12.75" customHeight="1" x14ac:dyDescent="0.2">
      <c r="A21" s="938" t="str">
        <f>'(G1) Fjalori'!A382</f>
        <v>KOSTO DIREKTE PËR PROJEKTET DHE SHPENZIMET KAPITALE</v>
      </c>
      <c r="B21" s="939"/>
      <c r="C21" s="939"/>
      <c r="D21" s="939"/>
      <c r="E21" s="939"/>
      <c r="F21" s="939"/>
      <c r="G21" s="940"/>
      <c r="H21" s="31"/>
    </row>
    <row r="22" spans="1:15" ht="12.75" customHeight="1" x14ac:dyDescent="0.2">
      <c r="A22" s="124" t="str">
        <f>'(G1) Fjalori'!A360</f>
        <v>Pagat</v>
      </c>
      <c r="B22" s="941">
        <f>'(G1) Fjalori'!C360</f>
        <v>600</v>
      </c>
      <c r="C22" s="942"/>
      <c r="D22" s="943"/>
      <c r="E22" s="305">
        <f t="shared" ref="E22:G33" si="3">E76+E115+E154+E192+E230+E268</f>
        <v>0</v>
      </c>
      <c r="F22" s="305">
        <f t="shared" si="3"/>
        <v>0</v>
      </c>
      <c r="G22" s="305">
        <f t="shared" si="3"/>
        <v>0</v>
      </c>
      <c r="H22" s="31"/>
      <c r="I22" s="938" t="str">
        <f>'(G1) Fjalori'!A389</f>
        <v>VLERËSIMI I TË ARDHURAVE ME DESTINACION</v>
      </c>
      <c r="J22" s="939"/>
      <c r="K22" s="939"/>
      <c r="L22" s="939"/>
      <c r="M22" s="939"/>
      <c r="N22" s="939"/>
      <c r="O22" s="940"/>
    </row>
    <row r="23" spans="1:15" ht="12.75" customHeight="1" x14ac:dyDescent="0.2">
      <c r="A23" s="124" t="str">
        <f>'(G1) Fjalori'!A361</f>
        <v>Sigurimet Shoqërore</v>
      </c>
      <c r="B23" s="941">
        <f>'(G1) Fjalori'!C361</f>
        <v>601</v>
      </c>
      <c r="C23" s="942"/>
      <c r="D23" s="943"/>
      <c r="E23" s="305">
        <f t="shared" si="3"/>
        <v>0</v>
      </c>
      <c r="F23" s="305">
        <f t="shared" si="3"/>
        <v>0</v>
      </c>
      <c r="G23" s="305">
        <f t="shared" si="3"/>
        <v>0</v>
      </c>
      <c r="H23" s="31"/>
      <c r="I23" s="252" t="str">
        <f>'(G1) Fjalori'!A390</f>
        <v>Transferta e kushtëzuar</v>
      </c>
      <c r="J23" s="956"/>
      <c r="K23" s="953"/>
      <c r="L23" s="957"/>
      <c r="M23" s="305">
        <f t="shared" ref="M23:O27" si="4">M76+M115+M154+M192+M230+M268</f>
        <v>0</v>
      </c>
      <c r="N23" s="305">
        <f t="shared" si="4"/>
        <v>0</v>
      </c>
      <c r="O23" s="305">
        <f t="shared" si="4"/>
        <v>0</v>
      </c>
    </row>
    <row r="24" spans="1:15" ht="12.75" customHeight="1" x14ac:dyDescent="0.2">
      <c r="A24" s="124" t="str">
        <f>'(G1) Fjalori'!A362</f>
        <v>Mallra dhe shërbime</v>
      </c>
      <c r="B24" s="941">
        <f>'(G1) Fjalori'!C362</f>
        <v>602</v>
      </c>
      <c r="C24" s="942"/>
      <c r="D24" s="943"/>
      <c r="E24" s="305">
        <f t="shared" si="3"/>
        <v>0</v>
      </c>
      <c r="F24" s="305">
        <f t="shared" si="3"/>
        <v>0</v>
      </c>
      <c r="G24" s="305">
        <f t="shared" si="3"/>
        <v>0</v>
      </c>
      <c r="H24" s="53"/>
      <c r="I24" s="252" t="str">
        <f>'(G1) Fjalori'!A391</f>
        <v>Trasferta Specifike</v>
      </c>
      <c r="J24" s="958"/>
      <c r="K24" s="959"/>
      <c r="L24" s="960"/>
      <c r="M24" s="305">
        <f t="shared" si="4"/>
        <v>0</v>
      </c>
      <c r="N24" s="305">
        <f t="shared" si="4"/>
        <v>0</v>
      </c>
      <c r="O24" s="305">
        <f t="shared" si="4"/>
        <v>0</v>
      </c>
    </row>
    <row r="25" spans="1:15" ht="12.75" customHeight="1" x14ac:dyDescent="0.2">
      <c r="A25" s="124" t="str">
        <f>'(G1) Fjalori'!A363</f>
        <v>Subvencione</v>
      </c>
      <c r="B25" s="941">
        <f>'(G1) Fjalori'!C363</f>
        <v>603</v>
      </c>
      <c r="C25" s="942"/>
      <c r="D25" s="943"/>
      <c r="E25" s="305">
        <f t="shared" si="3"/>
        <v>0</v>
      </c>
      <c r="F25" s="305">
        <f t="shared" si="3"/>
        <v>0</v>
      </c>
      <c r="G25" s="305">
        <f t="shared" si="3"/>
        <v>0</v>
      </c>
      <c r="H25" s="8"/>
      <c r="I25" s="252" t="str">
        <f>'(G1) Fjalori'!A392</f>
        <v>Trashëgimi me destinacion</v>
      </c>
      <c r="J25" s="958"/>
      <c r="K25" s="959"/>
      <c r="L25" s="960"/>
      <c r="M25" s="302">
        <f t="shared" si="4"/>
        <v>0</v>
      </c>
      <c r="N25" s="548">
        <f t="shared" si="4"/>
        <v>0</v>
      </c>
      <c r="O25" s="548">
        <f t="shared" si="4"/>
        <v>0</v>
      </c>
    </row>
    <row r="26" spans="1:15" ht="12.75" x14ac:dyDescent="0.2">
      <c r="A26" s="124" t="str">
        <f>'(G1) Fjalori'!A364</f>
        <v>Të tjera transferta korrente të brendshme</v>
      </c>
      <c r="B26" s="941">
        <f>'(G1) Fjalori'!C364</f>
        <v>604</v>
      </c>
      <c r="C26" s="942"/>
      <c r="D26" s="943"/>
      <c r="E26" s="305">
        <f t="shared" si="3"/>
        <v>0</v>
      </c>
      <c r="F26" s="305">
        <f t="shared" si="3"/>
        <v>0</v>
      </c>
      <c r="G26" s="305">
        <f t="shared" si="3"/>
        <v>0</v>
      </c>
      <c r="H26" s="53"/>
      <c r="I26" s="252" t="str">
        <f>'(G1) Fjalori'!A393</f>
        <v>Burime të tjera (përfshirë gjobat)</v>
      </c>
      <c r="J26" s="961"/>
      <c r="K26" s="962"/>
      <c r="L26" s="963"/>
      <c r="M26" s="305">
        <f t="shared" si="4"/>
        <v>0</v>
      </c>
      <c r="N26" s="305">
        <f t="shared" si="4"/>
        <v>0</v>
      </c>
      <c r="O26" s="305">
        <f t="shared" si="4"/>
        <v>0</v>
      </c>
    </row>
    <row r="27" spans="1:15" ht="12.75" x14ac:dyDescent="0.2">
      <c r="A27" s="124" t="str">
        <f>'(G1) Fjalori'!A365</f>
        <v>Transferta korrente të huaja</v>
      </c>
      <c r="B27" s="941">
        <f>'(G1) Fjalori'!C365</f>
        <v>605</v>
      </c>
      <c r="C27" s="942"/>
      <c r="D27" s="943"/>
      <c r="E27" s="305">
        <f t="shared" si="3"/>
        <v>0</v>
      </c>
      <c r="F27" s="305">
        <f t="shared" si="3"/>
        <v>0</v>
      </c>
      <c r="G27" s="305">
        <f t="shared" si="3"/>
        <v>0</v>
      </c>
      <c r="H27" s="53"/>
      <c r="I27" s="252" t="str">
        <f>'(G1) Fjalori'!A394</f>
        <v>VLERËSIMI I TË ARDHURAVE ME DESTINACION</v>
      </c>
      <c r="J27" s="34">
        <f>J80+J119+J158+J196+J234+J272</f>
        <v>1344</v>
      </c>
      <c r="K27" s="34">
        <f>K80+K119+K158+K196+K234+K272</f>
        <v>0</v>
      </c>
      <c r="L27" s="34">
        <f>L80+L119+L158+L196+L234+L272</f>
        <v>0</v>
      </c>
      <c r="M27" s="129">
        <f t="shared" si="4"/>
        <v>0</v>
      </c>
      <c r="N27" s="129">
        <f t="shared" si="4"/>
        <v>0</v>
      </c>
      <c r="O27" s="129">
        <f t="shared" si="4"/>
        <v>0</v>
      </c>
    </row>
    <row r="28" spans="1:15" ht="12.75" x14ac:dyDescent="0.2">
      <c r="A28" s="124" t="str">
        <f>'(G1) Fjalori'!A366</f>
        <v>Transferta për Buxhetet Familiare dhe Individët</v>
      </c>
      <c r="B28" s="941">
        <f>'(G1) Fjalori'!C366</f>
        <v>606</v>
      </c>
      <c r="C28" s="942"/>
      <c r="D28" s="943"/>
      <c r="E28" s="305">
        <f t="shared" si="3"/>
        <v>0</v>
      </c>
      <c r="F28" s="305">
        <f t="shared" si="3"/>
        <v>0</v>
      </c>
      <c r="G28" s="305">
        <f t="shared" si="3"/>
        <v>0</v>
      </c>
      <c r="H28" s="53"/>
    </row>
    <row r="29" spans="1:15" ht="12.75" x14ac:dyDescent="0.2">
      <c r="A29" s="124" t="str">
        <f>'(G1) Fjalori'!A367</f>
        <v>Shpenzimet kapitale</v>
      </c>
      <c r="B29" s="941" t="str">
        <f>'(G1) Fjalori'!C367</f>
        <v>230 / 231</v>
      </c>
      <c r="C29" s="942"/>
      <c r="D29" s="943"/>
      <c r="E29" s="305">
        <f t="shared" si="3"/>
        <v>0</v>
      </c>
      <c r="F29" s="305">
        <f t="shared" si="3"/>
        <v>0</v>
      </c>
      <c r="G29" s="305">
        <f t="shared" si="3"/>
        <v>0</v>
      </c>
      <c r="H29" s="53"/>
      <c r="I29" s="137" t="str">
        <f>'(G1) Fjalori'!A395</f>
        <v xml:space="preserve">TË ARDHURAT E PRITSHME </v>
      </c>
      <c r="J29" s="34">
        <f t="shared" ref="J29:O29" si="5">J82+J121+J160+J198+J236+J274</f>
        <v>1344</v>
      </c>
      <c r="K29" s="34">
        <f t="shared" si="5"/>
        <v>0</v>
      </c>
      <c r="L29" s="34">
        <f t="shared" si="5"/>
        <v>0</v>
      </c>
      <c r="M29" s="129">
        <f t="shared" si="5"/>
        <v>0</v>
      </c>
      <c r="N29" s="129">
        <f t="shared" si="5"/>
        <v>0</v>
      </c>
      <c r="O29" s="129">
        <f t="shared" si="5"/>
        <v>0</v>
      </c>
    </row>
    <row r="30" spans="1:15" ht="12.75" x14ac:dyDescent="0.2">
      <c r="A30" s="124" t="str">
        <f>'(G1) Fjalori'!A368</f>
        <v>Rezerva</v>
      </c>
      <c r="B30" s="941">
        <f>'(G1) Fjalori'!C368</f>
        <v>609</v>
      </c>
      <c r="C30" s="942"/>
      <c r="D30" s="943"/>
      <c r="E30" s="305">
        <f t="shared" si="3"/>
        <v>0</v>
      </c>
      <c r="F30" s="305">
        <f t="shared" si="3"/>
        <v>0</v>
      </c>
      <c r="G30" s="305">
        <f t="shared" si="3"/>
        <v>0</v>
      </c>
      <c r="H30" s="53"/>
    </row>
    <row r="31" spans="1:15" ht="12.75" x14ac:dyDescent="0.2">
      <c r="A31" s="124" t="str">
        <f>'(G1) Fjalori'!A369</f>
        <v>Interesa per kredi direkte ose bono</v>
      </c>
      <c r="B31" s="941">
        <f>'(G1) Fjalori'!C369</f>
        <v>650</v>
      </c>
      <c r="C31" s="942"/>
      <c r="D31" s="943"/>
      <c r="E31" s="305">
        <f t="shared" si="3"/>
        <v>0</v>
      </c>
      <c r="F31" s="305">
        <f t="shared" si="3"/>
        <v>0</v>
      </c>
      <c r="G31" s="305">
        <f t="shared" si="3"/>
        <v>0</v>
      </c>
      <c r="H31" s="53"/>
    </row>
    <row r="32" spans="1:15" ht="12.75" customHeight="1" x14ac:dyDescent="0.2">
      <c r="A32" s="124" t="str">
        <f>'(G1) Fjalori'!A370</f>
        <v>Të tjera</v>
      </c>
      <c r="B32" s="941" t="str">
        <f>'(G1) Fjalori'!C370</f>
        <v>69 / ?</v>
      </c>
      <c r="C32" s="942"/>
      <c r="D32" s="943"/>
      <c r="E32" s="305">
        <f t="shared" si="3"/>
        <v>0</v>
      </c>
      <c r="F32" s="305">
        <f t="shared" si="3"/>
        <v>0</v>
      </c>
      <c r="G32" s="305">
        <f t="shared" si="3"/>
        <v>0</v>
      </c>
      <c r="H32" s="53"/>
      <c r="I32" s="947" t="str">
        <f>'(G1) Fjalori'!A415</f>
        <v>SHUMA E KËRKUAR NETO</v>
      </c>
      <c r="J32" s="948"/>
      <c r="K32" s="948"/>
      <c r="L32" s="948"/>
      <c r="M32" s="948"/>
      <c r="N32" s="948"/>
      <c r="O32" s="949"/>
    </row>
    <row r="33" spans="1:15" ht="12.75" customHeight="1" x14ac:dyDescent="0.2">
      <c r="A33" s="306" t="str">
        <f>A21</f>
        <v>KOSTO DIREKTE PËR PROJEKTET DHE SHPENZIMET KAPITALE</v>
      </c>
      <c r="B33" s="941"/>
      <c r="C33" s="942"/>
      <c r="D33" s="943"/>
      <c r="E33" s="129">
        <f t="shared" si="3"/>
        <v>0</v>
      </c>
      <c r="F33" s="129">
        <f t="shared" si="3"/>
        <v>0</v>
      </c>
      <c r="G33" s="129">
        <f t="shared" si="3"/>
        <v>0</v>
      </c>
      <c r="H33" s="53"/>
      <c r="I33" s="950"/>
      <c r="J33" s="951"/>
      <c r="K33" s="951"/>
      <c r="L33" s="951"/>
      <c r="M33" s="951"/>
      <c r="N33" s="951"/>
      <c r="O33" s="952"/>
    </row>
    <row r="34" spans="1:15" ht="12.75" x14ac:dyDescent="0.2">
      <c r="A34" s="938" t="str">
        <f>'(G1) Fjalori'!A383</f>
        <v>SHPENZIME KORRENTE</v>
      </c>
      <c r="B34" s="939"/>
      <c r="C34" s="939"/>
      <c r="D34" s="939"/>
      <c r="E34" s="939"/>
      <c r="F34" s="939"/>
      <c r="G34" s="940"/>
      <c r="H34" s="53"/>
      <c r="I34" s="17" t="str">
        <f>I32</f>
        <v>SHUMA E KËRKUAR NETO</v>
      </c>
      <c r="J34" s="18">
        <f t="shared" ref="J34:O34" si="6">J88+J127+J166+J204+J242+J280</f>
        <v>4624</v>
      </c>
      <c r="K34" s="18">
        <f t="shared" si="6"/>
        <v>3689</v>
      </c>
      <c r="L34" s="18">
        <f t="shared" si="6"/>
        <v>6374</v>
      </c>
      <c r="M34" s="18">
        <f t="shared" si="6"/>
        <v>5847</v>
      </c>
      <c r="N34" s="18">
        <f t="shared" si="6"/>
        <v>5850</v>
      </c>
      <c r="O34" s="18">
        <f t="shared" si="6"/>
        <v>5854</v>
      </c>
    </row>
    <row r="35" spans="1:15" ht="12.75" x14ac:dyDescent="0.2">
      <c r="A35" s="124" t="str">
        <f>A22</f>
        <v>Pagat</v>
      </c>
      <c r="B35" s="941">
        <f>B22</f>
        <v>600</v>
      </c>
      <c r="C35" s="942"/>
      <c r="D35" s="943"/>
      <c r="E35" s="305">
        <f t="shared" ref="E35:G46" si="7">E89+E128+E167+E205+E243+E281</f>
        <v>708</v>
      </c>
      <c r="F35" s="305">
        <f t="shared" si="7"/>
        <v>710</v>
      </c>
      <c r="G35" s="305">
        <f t="shared" si="7"/>
        <v>714</v>
      </c>
      <c r="H35" s="53"/>
      <c r="I35" s="53"/>
      <c r="J35" s="53"/>
      <c r="K35" s="53"/>
      <c r="L35" s="14"/>
      <c r="M35" s="54"/>
    </row>
    <row r="36" spans="1:15" ht="12.75" customHeight="1" x14ac:dyDescent="0.2">
      <c r="A36" s="124" t="str">
        <f t="shared" ref="A36:A45" si="8">A23</f>
        <v>Sigurimet Shoqërore</v>
      </c>
      <c r="B36" s="941">
        <f t="shared" ref="B36:B45" si="9">B23</f>
        <v>601</v>
      </c>
      <c r="C36" s="942"/>
      <c r="D36" s="943"/>
      <c r="E36" s="305">
        <f t="shared" si="7"/>
        <v>118</v>
      </c>
      <c r="F36" s="305">
        <f t="shared" si="7"/>
        <v>119</v>
      </c>
      <c r="G36" s="305">
        <f t="shared" si="7"/>
        <v>119</v>
      </c>
      <c r="H36" s="53"/>
    </row>
    <row r="37" spans="1:15" ht="12.75" x14ac:dyDescent="0.2">
      <c r="A37" s="124" t="str">
        <f t="shared" si="8"/>
        <v>Mallra dhe shërbime</v>
      </c>
      <c r="B37" s="941">
        <f t="shared" si="9"/>
        <v>602</v>
      </c>
      <c r="C37" s="942"/>
      <c r="D37" s="943"/>
      <c r="E37" s="305">
        <f t="shared" si="7"/>
        <v>0</v>
      </c>
      <c r="F37" s="305">
        <f t="shared" si="7"/>
        <v>0</v>
      </c>
      <c r="G37" s="305">
        <f t="shared" si="7"/>
        <v>0</v>
      </c>
      <c r="H37" s="53"/>
      <c r="I37" s="124" t="str">
        <f>'(G1) Fjalori'!A413</f>
        <v>Angazhimet</v>
      </c>
      <c r="J37" s="992" t="str">
        <f>'(G1) Fjalori'!A454</f>
        <v>Vlera Totale për Aktivitet</v>
      </c>
      <c r="K37" s="993"/>
      <c r="L37" s="994"/>
      <c r="M37" s="129">
        <f t="shared" ref="M37:O40" si="10">M91+M130+M169+M207+M245+M283</f>
        <v>0</v>
      </c>
      <c r="N37" s="129">
        <f t="shared" si="10"/>
        <v>0</v>
      </c>
      <c r="O37" s="129">
        <f t="shared" si="10"/>
        <v>0</v>
      </c>
    </row>
    <row r="38" spans="1:15" ht="12.75" x14ac:dyDescent="0.2">
      <c r="A38" s="124" t="str">
        <f t="shared" si="8"/>
        <v>Subvencione</v>
      </c>
      <c r="B38" s="941">
        <f t="shared" si="9"/>
        <v>603</v>
      </c>
      <c r="C38" s="942"/>
      <c r="D38" s="943"/>
      <c r="E38" s="305">
        <f t="shared" si="7"/>
        <v>0</v>
      </c>
      <c r="F38" s="305">
        <f t="shared" si="7"/>
        <v>0</v>
      </c>
      <c r="G38" s="305">
        <f t="shared" si="7"/>
        <v>0</v>
      </c>
      <c r="H38" s="53"/>
      <c r="I38" s="318" t="str">
        <f>'(G1) Fjalori'!A456</f>
        <v>Qëllime</v>
      </c>
      <c r="J38" s="319" t="str">
        <f>A29</f>
        <v>Shpenzimet kapitale</v>
      </c>
      <c r="K38" s="316"/>
      <c r="L38" s="317"/>
      <c r="M38" s="129">
        <f t="shared" si="10"/>
        <v>0</v>
      </c>
      <c r="N38" s="129">
        <f t="shared" si="10"/>
        <v>0</v>
      </c>
      <c r="O38" s="129">
        <f t="shared" si="10"/>
        <v>0</v>
      </c>
    </row>
    <row r="39" spans="1:15" ht="12.75" x14ac:dyDescent="0.2">
      <c r="A39" s="124" t="str">
        <f t="shared" si="8"/>
        <v>Të tjera transferta korrente të brendshme</v>
      </c>
      <c r="B39" s="941">
        <f t="shared" si="9"/>
        <v>604</v>
      </c>
      <c r="C39" s="942"/>
      <c r="D39" s="943"/>
      <c r="E39" s="305">
        <f t="shared" si="7"/>
        <v>0</v>
      </c>
      <c r="F39" s="305">
        <f t="shared" si="7"/>
        <v>0</v>
      </c>
      <c r="G39" s="305">
        <f t="shared" si="7"/>
        <v>0</v>
      </c>
      <c r="H39" s="53"/>
      <c r="I39" s="315"/>
      <c r="J39" s="319" t="str">
        <f>A24</f>
        <v>Mallra dhe shërbime</v>
      </c>
      <c r="K39" s="316"/>
      <c r="L39" s="317"/>
      <c r="M39" s="129">
        <f t="shared" si="10"/>
        <v>0</v>
      </c>
      <c r="N39" s="129">
        <f t="shared" si="10"/>
        <v>0</v>
      </c>
      <c r="O39" s="129">
        <f t="shared" si="10"/>
        <v>0</v>
      </c>
    </row>
    <row r="40" spans="1:15" ht="12.75" x14ac:dyDescent="0.2">
      <c r="A40" s="124" t="str">
        <f t="shared" si="8"/>
        <v>Transferta korrente të huaja</v>
      </c>
      <c r="B40" s="941">
        <f t="shared" si="9"/>
        <v>605</v>
      </c>
      <c r="C40" s="942"/>
      <c r="D40" s="943"/>
      <c r="E40" s="305">
        <f t="shared" si="7"/>
        <v>0</v>
      </c>
      <c r="F40" s="305">
        <f t="shared" si="7"/>
        <v>0</v>
      </c>
      <c r="G40" s="305">
        <f t="shared" si="7"/>
        <v>0</v>
      </c>
      <c r="H40" s="53"/>
      <c r="I40" s="315"/>
      <c r="J40" s="319" t="str">
        <f>'(G1) Fjalori'!A455</f>
        <v>Qëllime të mëtejshme</v>
      </c>
      <c r="K40" s="316"/>
      <c r="L40" s="317"/>
      <c r="M40" s="129">
        <f t="shared" si="10"/>
        <v>0</v>
      </c>
      <c r="N40" s="129">
        <f t="shared" si="10"/>
        <v>0</v>
      </c>
      <c r="O40" s="129">
        <f t="shared" si="10"/>
        <v>0</v>
      </c>
    </row>
    <row r="41" spans="1:15" ht="12.75" x14ac:dyDescent="0.2">
      <c r="A41" s="124" t="str">
        <f t="shared" si="8"/>
        <v>Transferta për Buxhetet Familiare dhe Individët</v>
      </c>
      <c r="B41" s="941">
        <f t="shared" si="9"/>
        <v>606</v>
      </c>
      <c r="C41" s="942"/>
      <c r="D41" s="943"/>
      <c r="E41" s="305">
        <f t="shared" si="7"/>
        <v>5021</v>
      </c>
      <c r="F41" s="305">
        <f t="shared" si="7"/>
        <v>5021</v>
      </c>
      <c r="G41" s="305">
        <f t="shared" si="7"/>
        <v>5021</v>
      </c>
      <c r="H41" s="53"/>
      <c r="I41" s="315"/>
      <c r="J41" s="998"/>
      <c r="K41" s="998"/>
      <c r="L41" s="998"/>
      <c r="M41" s="344" t="str">
        <f>IF(SUM(M38:M40)=M37,"OK","STOP")</f>
        <v>OK</v>
      </c>
      <c r="N41" s="344" t="str">
        <f>IF(SUM(N38:N40)=N37,"OK","STOP")</f>
        <v>OK</v>
      </c>
      <c r="O41" s="344" t="str">
        <f>IF(SUM(O38:O40)=O37,"OK","STOP")</f>
        <v>OK</v>
      </c>
    </row>
    <row r="42" spans="1:15" ht="12.75" x14ac:dyDescent="0.2">
      <c r="A42" s="648" t="str">
        <f t="shared" si="8"/>
        <v>Shpenzimet kapitale</v>
      </c>
      <c r="B42" s="968" t="str">
        <f t="shared" si="9"/>
        <v>230 / 231</v>
      </c>
      <c r="C42" s="969"/>
      <c r="D42" s="970"/>
      <c r="E42" s="305">
        <f t="shared" si="7"/>
        <v>0</v>
      </c>
      <c r="F42" s="305">
        <f t="shared" si="7"/>
        <v>0</v>
      </c>
      <c r="G42" s="305">
        <f t="shared" si="7"/>
        <v>0</v>
      </c>
      <c r="H42" s="53"/>
    </row>
    <row r="43" spans="1:15" ht="12.75" x14ac:dyDescent="0.2">
      <c r="A43" s="124" t="str">
        <f t="shared" si="8"/>
        <v>Rezerva</v>
      </c>
      <c r="B43" s="941">
        <f t="shared" si="9"/>
        <v>609</v>
      </c>
      <c r="C43" s="942"/>
      <c r="D43" s="943"/>
      <c r="E43" s="305">
        <f t="shared" si="7"/>
        <v>0</v>
      </c>
      <c r="F43" s="305">
        <f t="shared" si="7"/>
        <v>0</v>
      </c>
      <c r="G43" s="305">
        <f t="shared" si="7"/>
        <v>0</v>
      </c>
      <c r="H43" s="53"/>
      <c r="I43" s="142" t="str">
        <f>'(G1) Fjalori'!A416</f>
        <v>Shpjegimet teknike</v>
      </c>
      <c r="J43" s="983"/>
      <c r="K43" s="984"/>
      <c r="L43" s="984"/>
      <c r="M43" s="984"/>
      <c r="N43" s="984"/>
      <c r="O43" s="985"/>
    </row>
    <row r="44" spans="1:15" ht="12.75" x14ac:dyDescent="0.2">
      <c r="A44" s="124" t="str">
        <f t="shared" si="8"/>
        <v>Interesa per kredi direkte ose bono</v>
      </c>
      <c r="B44" s="971">
        <f t="shared" si="9"/>
        <v>650</v>
      </c>
      <c r="C44" s="972"/>
      <c r="D44" s="973"/>
      <c r="E44" s="305">
        <f t="shared" si="7"/>
        <v>0</v>
      </c>
      <c r="F44" s="305">
        <f t="shared" si="7"/>
        <v>0</v>
      </c>
      <c r="G44" s="305">
        <f t="shared" si="7"/>
        <v>0</v>
      </c>
      <c r="H44" s="53"/>
      <c r="J44" s="986"/>
      <c r="K44" s="987"/>
      <c r="L44" s="987"/>
      <c r="M44" s="987"/>
      <c r="N44" s="987"/>
      <c r="O44" s="988"/>
    </row>
    <row r="45" spans="1:15" ht="12.75" customHeight="1" x14ac:dyDescent="0.2">
      <c r="A45" s="252" t="str">
        <f t="shared" si="8"/>
        <v>Të tjera</v>
      </c>
      <c r="B45" s="941" t="str">
        <f t="shared" si="9"/>
        <v>69 / ?</v>
      </c>
      <c r="C45" s="942"/>
      <c r="D45" s="309" t="str">
        <f>IF(OR(E45&lt;0,F45&lt;0,G45&lt;0),"STOP","OK!")</f>
        <v>OK!</v>
      </c>
      <c r="E45" s="308">
        <f t="shared" si="7"/>
        <v>0</v>
      </c>
      <c r="F45" s="130">
        <f t="shared" si="7"/>
        <v>0</v>
      </c>
      <c r="G45" s="130">
        <f t="shared" si="7"/>
        <v>0</v>
      </c>
      <c r="H45" s="53"/>
      <c r="J45" s="986"/>
      <c r="K45" s="987"/>
      <c r="L45" s="987"/>
      <c r="M45" s="987"/>
      <c r="N45" s="987"/>
      <c r="O45" s="988"/>
    </row>
    <row r="46" spans="1:15" ht="12.75" customHeight="1" x14ac:dyDescent="0.2">
      <c r="A46" s="124" t="str">
        <f>A34</f>
        <v>SHPENZIME KORRENTE</v>
      </c>
      <c r="B46" s="974"/>
      <c r="C46" s="975"/>
      <c r="D46" s="976"/>
      <c r="E46" s="129">
        <f t="shared" si="7"/>
        <v>5847</v>
      </c>
      <c r="F46" s="129">
        <f t="shared" si="7"/>
        <v>5850</v>
      </c>
      <c r="G46" s="129">
        <f t="shared" si="7"/>
        <v>5854</v>
      </c>
      <c r="H46" s="53"/>
      <c r="J46" s="986"/>
      <c r="K46" s="987"/>
      <c r="L46" s="987"/>
      <c r="M46" s="987"/>
      <c r="N46" s="987"/>
      <c r="O46" s="988"/>
    </row>
    <row r="47" spans="1:15" ht="12.75" customHeight="1" x14ac:dyDescent="0.2">
      <c r="A47" s="125"/>
      <c r="B47" s="210"/>
      <c r="C47" s="126"/>
      <c r="D47" s="126"/>
      <c r="E47" s="10"/>
      <c r="F47" s="10"/>
      <c r="G47" s="133"/>
      <c r="H47" s="53"/>
      <c r="J47" s="986"/>
      <c r="K47" s="987"/>
      <c r="L47" s="987"/>
      <c r="M47" s="987"/>
      <c r="N47" s="987"/>
      <c r="O47" s="988"/>
    </row>
    <row r="48" spans="1:15" ht="12.75" customHeight="1" x14ac:dyDescent="0.2">
      <c r="A48" s="137" t="str">
        <f>A18</f>
        <v>SHPENZIME TË PRITSHME</v>
      </c>
      <c r="B48" s="34">
        <f t="shared" ref="B48:G48" si="11">B102+B141+B180+B218+B256+B294</f>
        <v>5968</v>
      </c>
      <c r="C48" s="34">
        <f t="shared" si="11"/>
        <v>3689</v>
      </c>
      <c r="D48" s="34">
        <f t="shared" si="11"/>
        <v>6374</v>
      </c>
      <c r="E48" s="129">
        <f t="shared" si="11"/>
        <v>5847</v>
      </c>
      <c r="F48" s="129">
        <f t="shared" si="11"/>
        <v>5850</v>
      </c>
      <c r="G48" s="129">
        <f t="shared" si="11"/>
        <v>5854</v>
      </c>
      <c r="H48" s="53"/>
      <c r="J48" s="989"/>
      <c r="K48" s="990"/>
      <c r="L48" s="990"/>
      <c r="M48" s="990"/>
      <c r="N48" s="990"/>
      <c r="O48" s="991"/>
    </row>
    <row r="49" spans="1:15" ht="12.75" x14ac:dyDescent="0.2">
      <c r="H49" s="53"/>
    </row>
    <row r="50" spans="1:15" ht="23.25" customHeight="1" x14ac:dyDescent="0.25">
      <c r="A50" s="933" t="str">
        <f>'(G1) Fjalori'!A396</f>
        <v>PËRPUTHSHMËRIA ME TAVANET</v>
      </c>
      <c r="B50" s="934"/>
      <c r="C50" s="935"/>
      <c r="D50" s="935"/>
      <c r="E50" s="935"/>
      <c r="F50" s="935"/>
      <c r="G50" s="935"/>
      <c r="H50" s="935"/>
      <c r="I50" s="935"/>
      <c r="J50" s="935"/>
      <c r="K50" s="935"/>
      <c r="L50" s="935"/>
      <c r="M50" s="935"/>
      <c r="N50" s="935"/>
      <c r="O50" s="936"/>
    </row>
    <row r="51" spans="1:15" s="27" customFormat="1" ht="26.25" customHeight="1" x14ac:dyDescent="0.25">
      <c r="A51" s="134"/>
      <c r="B51" s="127"/>
      <c r="C51" s="127"/>
      <c r="D51" s="26"/>
      <c r="E51" s="26"/>
      <c r="F51" s="26"/>
      <c r="G51" s="26"/>
      <c r="H51" s="26"/>
      <c r="I51" s="26"/>
      <c r="J51" s="26"/>
      <c r="K51" s="26"/>
      <c r="L51" s="26"/>
      <c r="M51" s="251">
        <f>M70</f>
        <v>2022</v>
      </c>
      <c r="N51" s="251">
        <f t="shared" ref="N51:O51" si="12">N70</f>
        <v>2023</v>
      </c>
      <c r="O51" s="251">
        <f t="shared" si="12"/>
        <v>2024</v>
      </c>
    </row>
    <row r="52" spans="1:15" ht="12.75" x14ac:dyDescent="0.2">
      <c r="A52" s="977" t="str">
        <f>'(G1) Fjalori'!A397</f>
        <v>Tavani i përgjithshëm</v>
      </c>
      <c r="B52" s="978"/>
      <c r="C52" s="978"/>
      <c r="D52" s="978"/>
      <c r="E52" s="978"/>
      <c r="F52" s="978"/>
      <c r="G52" s="978"/>
      <c r="H52" s="978"/>
      <c r="I52" s="978"/>
      <c r="J52" s="978"/>
      <c r="K52" s="978"/>
      <c r="L52" s="979"/>
      <c r="M52" s="138">
        <f>VLOOKUP($A14,'(D1) Tavanet buxhetore'!$A$7:$R$473,7,FALSE)</f>
        <v>5847</v>
      </c>
      <c r="N52" s="138">
        <f>VLOOKUP($A14,'(D1) Tavanet buxhetore'!$A$7:$R$473,8,FALSE)</f>
        <v>5850</v>
      </c>
      <c r="O52" s="672">
        <f>VLOOKUP($A14,'(D1) Tavanet buxhetore'!$A$7:$R$473,9,FALSE)</f>
        <v>5854</v>
      </c>
    </row>
    <row r="53" spans="1:15" ht="12.75" x14ac:dyDescent="0.2">
      <c r="A53" s="980" t="str">
        <f>'(G1) Fjalori'!A398</f>
        <v>SHPENZIMET E PRITSHME</v>
      </c>
      <c r="B53" s="981"/>
      <c r="C53" s="981"/>
      <c r="D53" s="981"/>
      <c r="E53" s="981"/>
      <c r="F53" s="981"/>
      <c r="G53" s="981"/>
      <c r="H53" s="981"/>
      <c r="I53" s="981"/>
      <c r="J53" s="981"/>
      <c r="K53" s="981"/>
      <c r="L53" s="982"/>
      <c r="M53" s="139">
        <f>E18</f>
        <v>5847</v>
      </c>
      <c r="N53" s="139">
        <f t="shared" ref="N53:O53" si="13">F18</f>
        <v>5850</v>
      </c>
      <c r="O53" s="673">
        <f t="shared" si="13"/>
        <v>5854</v>
      </c>
    </row>
    <row r="54" spans="1:15" ht="12.75" x14ac:dyDescent="0.2">
      <c r="A54" s="996" t="str">
        <f>'(G1) Fjalori'!A399</f>
        <v>Diferenca mes tavaneve të përgjithshme (duhet të jetë &lt;0)</v>
      </c>
      <c r="B54" s="997"/>
      <c r="C54" s="997"/>
      <c r="D54" s="997"/>
      <c r="E54" s="997"/>
      <c r="F54" s="997"/>
      <c r="G54" s="997"/>
      <c r="H54" s="997"/>
      <c r="I54" s="997"/>
      <c r="J54" s="997"/>
      <c r="K54" s="997"/>
      <c r="L54" s="136" t="str">
        <f>IF(AND(M54&lt;0.4,N54&lt;0.4,O54&lt;0.4),"OK!","STOP!")</f>
        <v>OK!</v>
      </c>
      <c r="M54" s="140">
        <f>M53-M52</f>
        <v>0</v>
      </c>
      <c r="N54" s="140">
        <f t="shared" ref="N54:O54" si="14">N53-N52</f>
        <v>0</v>
      </c>
      <c r="O54" s="141">
        <f t="shared" si="14"/>
        <v>0</v>
      </c>
    </row>
    <row r="55" spans="1:15" ht="12.75" x14ac:dyDescent="0.2">
      <c r="A55" s="977" t="str">
        <f>'(G1) Fjalori'!A400</f>
        <v>Tavani i pagave dhe sigurimeve shoqërore</v>
      </c>
      <c r="B55" s="978"/>
      <c r="C55" s="978"/>
      <c r="D55" s="978"/>
      <c r="E55" s="978"/>
      <c r="F55" s="978"/>
      <c r="G55" s="978"/>
      <c r="H55" s="978"/>
      <c r="I55" s="978"/>
      <c r="J55" s="978"/>
      <c r="K55" s="978"/>
      <c r="L55" s="979"/>
      <c r="M55" s="138">
        <f>VLOOKUP($A14,'(D1) Tavanet buxhetore'!$A$7:$R$473,10,FALSE)</f>
        <v>826</v>
      </c>
      <c r="N55" s="138">
        <f>VLOOKUP($A14,'(D1) Tavanet buxhetore'!$A$7:$R$473,11,FALSE)</f>
        <v>829</v>
      </c>
      <c r="O55" s="672">
        <f>VLOOKUP($A14,'(D1) Tavanet buxhetore'!$A$7:$R$473,12,FALSE)</f>
        <v>833</v>
      </c>
    </row>
    <row r="56" spans="1:15" ht="12.75" x14ac:dyDescent="0.2">
      <c r="A56" s="996" t="str">
        <f>'(G1) Fjalori'!A401</f>
        <v>Paga dhe sigurime shoqërore</v>
      </c>
      <c r="B56" s="997"/>
      <c r="C56" s="997"/>
      <c r="D56" s="997"/>
      <c r="E56" s="997"/>
      <c r="F56" s="997"/>
      <c r="G56" s="997"/>
      <c r="H56" s="997"/>
      <c r="I56" s="997"/>
      <c r="J56" s="997"/>
      <c r="K56" s="997"/>
      <c r="L56" s="999"/>
      <c r="M56" s="139">
        <f>E22+E35+E23+E36</f>
        <v>826</v>
      </c>
      <c r="N56" s="139">
        <f t="shared" ref="N56:O56" si="15">F22+F35+F23+F36</f>
        <v>829</v>
      </c>
      <c r="O56" s="673">
        <f t="shared" si="15"/>
        <v>833</v>
      </c>
    </row>
    <row r="57" spans="1:15" ht="12.75" x14ac:dyDescent="0.2">
      <c r="A57" s="996" t="str">
        <f>'(G1) Fjalori'!A402</f>
        <v>Diferenca e tavaneve në paga dhe sigurime shoqërore (duhet të jetë &lt;0)</v>
      </c>
      <c r="B57" s="997"/>
      <c r="C57" s="997"/>
      <c r="D57" s="997"/>
      <c r="E57" s="997"/>
      <c r="F57" s="997"/>
      <c r="G57" s="997"/>
      <c r="H57" s="997"/>
      <c r="I57" s="997"/>
      <c r="J57" s="997"/>
      <c r="K57" s="997"/>
      <c r="L57" s="136" t="str">
        <f>IF(AND(M57&lt;0.4,N57&lt;0.4,O57&lt;0.4),"OK!","STOP!")</f>
        <v>OK!</v>
      </c>
      <c r="M57" s="140">
        <f>M56-M55</f>
        <v>0</v>
      </c>
      <c r="N57" s="140">
        <f t="shared" ref="N57:O57" si="16">N56-N55</f>
        <v>0</v>
      </c>
      <c r="O57" s="141">
        <f t="shared" si="16"/>
        <v>0</v>
      </c>
    </row>
    <row r="58" spans="1:15" s="27" customFormat="1" ht="12.75" x14ac:dyDescent="0.2">
      <c r="A58" s="977" t="str">
        <f>'(G1) Fjalori'!A403</f>
        <v>Tavani për shpenzime e tjera korrente</v>
      </c>
      <c r="B58" s="978"/>
      <c r="C58" s="978"/>
      <c r="D58" s="978"/>
      <c r="E58" s="978"/>
      <c r="F58" s="978"/>
      <c r="G58" s="978"/>
      <c r="H58" s="978"/>
      <c r="I58" s="978"/>
      <c r="J58" s="978"/>
      <c r="K58" s="978"/>
      <c r="L58" s="979"/>
      <c r="M58" s="138">
        <f>VLOOKUP($A14,'(D1) Tavanet buxhetore'!$A$7:$R$473,13,FALSE)</f>
        <v>5021</v>
      </c>
      <c r="N58" s="138">
        <f>VLOOKUP($A14,'(D1) Tavanet buxhetore'!$A$7:$R$473,14,FALSE)</f>
        <v>5021</v>
      </c>
      <c r="O58" s="672">
        <f>VLOOKUP($A14,'(D1) Tavanet buxhetore'!$A$7:$R$473,15,FALSE)</f>
        <v>5021</v>
      </c>
    </row>
    <row r="59" spans="1:15" s="27" customFormat="1" ht="12.75" x14ac:dyDescent="0.2">
      <c r="A59" s="996" t="str">
        <f>'(G1) Fjalori'!A404</f>
        <v>Konsumi (përjashtuar paga dhe sigurimet shoqërore)</v>
      </c>
      <c r="B59" s="997"/>
      <c r="C59" s="997"/>
      <c r="D59" s="997"/>
      <c r="E59" s="997"/>
      <c r="F59" s="997"/>
      <c r="G59" s="997"/>
      <c r="H59" s="997"/>
      <c r="I59" s="997"/>
      <c r="J59" s="997"/>
      <c r="K59" s="997"/>
      <c r="L59" s="999"/>
      <c r="M59" s="139">
        <f>M53-M56-M62</f>
        <v>5021</v>
      </c>
      <c r="N59" s="139">
        <f>N53-N56-N62</f>
        <v>5021</v>
      </c>
      <c r="O59" s="673">
        <f>O53-O56-O62</f>
        <v>5021</v>
      </c>
    </row>
    <row r="60" spans="1:15" s="27" customFormat="1" ht="12.75" x14ac:dyDescent="0.2">
      <c r="A60" s="996" t="str">
        <f>'(G1) Fjalori'!A405</f>
        <v>Diferenca e tavaneve në konsum (duhet të jetë &lt;0)</v>
      </c>
      <c r="B60" s="997"/>
      <c r="C60" s="997"/>
      <c r="D60" s="997"/>
      <c r="E60" s="997"/>
      <c r="F60" s="997"/>
      <c r="G60" s="997"/>
      <c r="H60" s="997"/>
      <c r="I60" s="997"/>
      <c r="J60" s="997"/>
      <c r="K60" s="997"/>
      <c r="L60" s="136" t="str">
        <f>IF(AND(M60&lt;0.4,N60&lt;0.4,O60&lt;0.4),"OK!","STOP!")</f>
        <v>OK!</v>
      </c>
      <c r="M60" s="140">
        <f>M59-M58</f>
        <v>0</v>
      </c>
      <c r="N60" s="140">
        <f t="shared" ref="N60:O60" si="17">N59-N58</f>
        <v>0</v>
      </c>
      <c r="O60" s="141">
        <f t="shared" si="17"/>
        <v>0</v>
      </c>
    </row>
    <row r="61" spans="1:15" ht="12.75" x14ac:dyDescent="0.2">
      <c r="A61" s="977" t="str">
        <f>'(G1) Fjalori'!A406</f>
        <v>Minimumi i shpenzimeve kapitale</v>
      </c>
      <c r="B61" s="978"/>
      <c r="C61" s="978"/>
      <c r="D61" s="978"/>
      <c r="E61" s="978"/>
      <c r="F61" s="978"/>
      <c r="G61" s="978"/>
      <c r="H61" s="978"/>
      <c r="I61" s="978"/>
      <c r="J61" s="978"/>
      <c r="K61" s="978"/>
      <c r="L61" s="979"/>
      <c r="M61" s="138">
        <f>VLOOKUP($A14,'(D1) Tavanet buxhetore'!$A$7:$R$473,16,FALSE)</f>
        <v>0</v>
      </c>
      <c r="N61" s="138">
        <f>VLOOKUP($A14,'(D1) Tavanet buxhetore'!$A$7:$R$473,17,FALSE)</f>
        <v>0</v>
      </c>
      <c r="O61" s="672">
        <f>VLOOKUP($A14,'(D1) Tavanet buxhetore'!$A$7:$R$473,18,FALSE)</f>
        <v>0</v>
      </c>
    </row>
    <row r="62" spans="1:15" ht="12.75" x14ac:dyDescent="0.2">
      <c r="A62" s="996" t="str">
        <f>'(G1) Fjalori'!A407</f>
        <v>Shpenzimet kapitale</v>
      </c>
      <c r="B62" s="997"/>
      <c r="C62" s="997"/>
      <c r="D62" s="997"/>
      <c r="E62" s="997"/>
      <c r="F62" s="997"/>
      <c r="G62" s="997"/>
      <c r="H62" s="997"/>
      <c r="I62" s="997"/>
      <c r="J62" s="997"/>
      <c r="K62" s="997"/>
      <c r="L62" s="999"/>
      <c r="M62" s="139">
        <f>E29+E42</f>
        <v>0</v>
      </c>
      <c r="N62" s="139">
        <f t="shared" ref="N62:O62" si="18">F29+F42</f>
        <v>0</v>
      </c>
      <c r="O62" s="673">
        <f t="shared" si="18"/>
        <v>0</v>
      </c>
    </row>
    <row r="63" spans="1:15" s="99" customFormat="1" ht="12.75" x14ac:dyDescent="0.2">
      <c r="A63" s="996" t="str">
        <f>'(G1) Fjalori'!A408</f>
        <v>Diferenca e minimumit të shpenzimeve kapitale (duhet të jetë &gt;0)</v>
      </c>
      <c r="B63" s="997"/>
      <c r="C63" s="997"/>
      <c r="D63" s="997"/>
      <c r="E63" s="997"/>
      <c r="F63" s="997"/>
      <c r="G63" s="997"/>
      <c r="H63" s="997"/>
      <c r="I63" s="997"/>
      <c r="J63" s="997"/>
      <c r="K63" s="997"/>
      <c r="L63" s="136" t="str">
        <f>IF(AND(M63&gt;-0.4,N63&gt;-0.4,O63&gt;-0.4),"OK!","STOP!")</f>
        <v>OK!</v>
      </c>
      <c r="M63" s="140">
        <f>M62-M61</f>
        <v>0</v>
      </c>
      <c r="N63" s="140">
        <f t="shared" ref="N63:O63" si="19">N62-N61</f>
        <v>0</v>
      </c>
      <c r="O63" s="141">
        <f t="shared" si="19"/>
        <v>0</v>
      </c>
    </row>
    <row r="64" spans="1:15" s="99" customFormat="1" ht="12.75" x14ac:dyDescent="0.2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135"/>
      <c r="L64" s="135"/>
      <c r="M64" s="135"/>
      <c r="N64" s="135"/>
      <c r="O64" s="135"/>
    </row>
    <row r="65" spans="1:15" s="99" customFormat="1" ht="12.75" x14ac:dyDescent="0.2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135"/>
      <c r="L65" s="135"/>
      <c r="M65" s="135"/>
      <c r="N65" s="135"/>
      <c r="O65" s="135"/>
    </row>
    <row r="66" spans="1:15" ht="17.25" customHeight="1" x14ac:dyDescent="0.2">
      <c r="A66" s="213" t="str">
        <f t="shared" ref="A66:O66" si="20">A14</f>
        <v>Nënfunksioni 27</v>
      </c>
      <c r="B66" s="937" t="str">
        <f t="shared" si="20"/>
        <v>106 Strehimi social</v>
      </c>
      <c r="C66" s="937">
        <f t="shared" si="20"/>
        <v>0</v>
      </c>
      <c r="D66" s="937">
        <f t="shared" si="20"/>
        <v>0</v>
      </c>
      <c r="E66" s="937">
        <f t="shared" si="20"/>
        <v>0</v>
      </c>
      <c r="F66" s="937">
        <f t="shared" si="20"/>
        <v>0</v>
      </c>
      <c r="G66" s="937">
        <f t="shared" si="20"/>
        <v>0</v>
      </c>
      <c r="H66" s="937">
        <f t="shared" si="20"/>
        <v>0</v>
      </c>
      <c r="I66" s="937">
        <f t="shared" si="20"/>
        <v>0</v>
      </c>
      <c r="J66" s="937">
        <f t="shared" si="20"/>
        <v>0</v>
      </c>
      <c r="K66" s="937">
        <f t="shared" si="20"/>
        <v>0</v>
      </c>
      <c r="L66" s="937">
        <f t="shared" si="20"/>
        <v>0</v>
      </c>
      <c r="M66" s="937">
        <f t="shared" si="20"/>
        <v>0</v>
      </c>
      <c r="N66" s="937">
        <f t="shared" si="20"/>
        <v>0</v>
      </c>
      <c r="O66" s="937">
        <f t="shared" si="20"/>
        <v>0</v>
      </c>
    </row>
    <row r="67" spans="1:15" ht="17.25" customHeight="1" x14ac:dyDescent="0.2">
      <c r="A67" s="276" t="str">
        <f>A6</f>
        <v>Programi 28a</v>
      </c>
      <c r="B67" s="937" t="str">
        <f>C6</f>
        <v>Strehimi social</v>
      </c>
      <c r="C67" s="937" t="e">
        <f>#REF!</f>
        <v>#REF!</v>
      </c>
      <c r="D67" s="937" t="e">
        <f>#REF!</f>
        <v>#REF!</v>
      </c>
      <c r="E67" s="937" t="e">
        <f>#REF!</f>
        <v>#REF!</v>
      </c>
      <c r="F67" s="937" t="e">
        <f>#REF!</f>
        <v>#REF!</v>
      </c>
      <c r="G67" s="937" t="e">
        <f>#REF!</f>
        <v>#REF!</v>
      </c>
      <c r="H67" s="937" t="e">
        <f>#REF!</f>
        <v>#REF!</v>
      </c>
      <c r="I67" s="937" t="e">
        <f>#REF!</f>
        <v>#REF!</v>
      </c>
      <c r="J67" s="937" t="e">
        <f>#REF!</f>
        <v>#REF!</v>
      </c>
      <c r="K67" s="937" t="e">
        <f>#REF!</f>
        <v>#REF!</v>
      </c>
      <c r="L67" s="937" t="e">
        <f>#REF!</f>
        <v>#REF!</v>
      </c>
      <c r="M67" s="937" t="e">
        <f>#REF!</f>
        <v>#REF!</v>
      </c>
      <c r="N67" s="937" t="e">
        <f>#REF!</f>
        <v>#REF!</v>
      </c>
      <c r="O67" s="937" t="e">
        <f>#REF!</f>
        <v>#REF!</v>
      </c>
    </row>
    <row r="68" spans="1:15" ht="17.25" customHeight="1" x14ac:dyDescent="0.2">
      <c r="A68" s="646" t="str">
        <f>'(B3) Struktura Funksionale'!B140</f>
        <v>10661</v>
      </c>
      <c r="B68" s="568"/>
      <c r="C68" s="568"/>
      <c r="D68" s="568"/>
      <c r="E68" s="568"/>
      <c r="F68" s="568"/>
      <c r="G68" s="568"/>
      <c r="H68" s="568"/>
      <c r="I68" s="568"/>
      <c r="J68" s="568"/>
      <c r="K68" s="568"/>
      <c r="L68" s="568"/>
      <c r="M68" s="568"/>
      <c r="N68" s="568"/>
      <c r="O68" s="569"/>
    </row>
    <row r="69" spans="1:15" ht="21" customHeight="1" x14ac:dyDescent="0.2">
      <c r="A69" s="964" t="str">
        <f t="shared" ref="A69:G69" si="21">A15</f>
        <v>SHPENZIME TË PRITSHME</v>
      </c>
      <c r="B69" s="965">
        <f t="shared" si="21"/>
        <v>0</v>
      </c>
      <c r="C69" s="965">
        <f t="shared" si="21"/>
        <v>0</v>
      </c>
      <c r="D69" s="965">
        <f t="shared" si="21"/>
        <v>0</v>
      </c>
      <c r="E69" s="965">
        <f t="shared" si="21"/>
        <v>0</v>
      </c>
      <c r="F69" s="965">
        <f t="shared" si="21"/>
        <v>0</v>
      </c>
      <c r="G69" s="966">
        <f t="shared" si="21"/>
        <v>0</v>
      </c>
      <c r="H69" s="131"/>
      <c r="I69" s="967" t="str">
        <f t="shared" ref="I69:O69" si="22">I15</f>
        <v xml:space="preserve">TË ARDHURAT E PRITSHME </v>
      </c>
      <c r="J69" s="965">
        <f t="shared" si="22"/>
        <v>0</v>
      </c>
      <c r="K69" s="965">
        <f t="shared" si="22"/>
        <v>0</v>
      </c>
      <c r="L69" s="965">
        <f t="shared" si="22"/>
        <v>0</v>
      </c>
      <c r="M69" s="965">
        <f t="shared" si="22"/>
        <v>0</v>
      </c>
      <c r="N69" s="965">
        <f t="shared" si="22"/>
        <v>0</v>
      </c>
      <c r="O69" s="966">
        <f t="shared" si="22"/>
        <v>0</v>
      </c>
    </row>
    <row r="70" spans="1:15" ht="19.5" customHeight="1" x14ac:dyDescent="0.2">
      <c r="A70" s="211"/>
      <c r="B70" s="417">
        <f t="shared" ref="B70:G70" si="23">B16</f>
        <v>2019</v>
      </c>
      <c r="C70" s="417">
        <f t="shared" si="23"/>
        <v>2020</v>
      </c>
      <c r="D70" s="417">
        <f t="shared" si="23"/>
        <v>2021</v>
      </c>
      <c r="E70" s="251">
        <f t="shared" si="23"/>
        <v>2022</v>
      </c>
      <c r="F70" s="251">
        <f t="shared" si="23"/>
        <v>2023</v>
      </c>
      <c r="G70" s="251">
        <f t="shared" si="23"/>
        <v>2024</v>
      </c>
      <c r="H70" s="212"/>
      <c r="I70" s="414"/>
      <c r="J70" s="417">
        <f t="shared" ref="J70:O70" si="24">J16</f>
        <v>2019</v>
      </c>
      <c r="K70" s="417">
        <f t="shared" si="24"/>
        <v>2020</v>
      </c>
      <c r="L70" s="417">
        <f t="shared" si="24"/>
        <v>2021</v>
      </c>
      <c r="M70" s="251">
        <f t="shared" si="24"/>
        <v>2022</v>
      </c>
      <c r="N70" s="251">
        <f t="shared" si="24"/>
        <v>2023</v>
      </c>
      <c r="O70" s="251">
        <f t="shared" si="24"/>
        <v>2024</v>
      </c>
    </row>
    <row r="71" spans="1:15" s="10" customFormat="1" ht="12.75" x14ac:dyDescent="0.2">
      <c r="A71" s="418"/>
      <c r="B71" s="411"/>
      <c r="C71" s="411"/>
      <c r="D71" s="411"/>
      <c r="E71" s="412"/>
      <c r="F71" s="412"/>
      <c r="G71" s="413"/>
      <c r="H71" s="212"/>
      <c r="I71" s="410"/>
      <c r="J71" s="411"/>
      <c r="K71" s="411"/>
      <c r="L71" s="411"/>
      <c r="M71" s="412"/>
      <c r="N71" s="412"/>
      <c r="O71" s="413"/>
    </row>
    <row r="72" spans="1:15" ht="12.75" x14ac:dyDescent="0.2">
      <c r="A72" s="415" t="str">
        <f>A18</f>
        <v>SHPENZIME TË PRITSHME</v>
      </c>
      <c r="B72" s="345">
        <f>VLOOKUP(A67,'(C1) Shpenzimet vitet e kaluara'!A$9:O$177,5,FALSE)</f>
        <v>5968</v>
      </c>
      <c r="C72" s="345">
        <f>VLOOKUP(A67,'(C1) Shpenzimet vitet e kaluara'!A$9:O$177,9,FALSE)</f>
        <v>3689</v>
      </c>
      <c r="D72" s="345">
        <f>VLOOKUP(A67,'(C1) Shpenzimet vitet e kaluara'!A$9:O$177,13,FALSE)</f>
        <v>6374</v>
      </c>
      <c r="E72" s="416">
        <v>5847</v>
      </c>
      <c r="F72" s="416">
        <v>5850</v>
      </c>
      <c r="G72" s="416">
        <v>5854</v>
      </c>
      <c r="H72" s="131"/>
      <c r="I72" s="938" t="str">
        <f>I18</f>
        <v>VLERËSIM I ARDHURAVE NGA TARIFAT</v>
      </c>
      <c r="J72" s="939"/>
      <c r="K72" s="939"/>
      <c r="L72" s="939"/>
      <c r="M72" s="939"/>
      <c r="N72" s="939"/>
      <c r="O72" s="940"/>
    </row>
    <row r="73" spans="1:15" ht="12.75" x14ac:dyDescent="0.2">
      <c r="A73" s="125"/>
      <c r="B73" s="210"/>
      <c r="C73" s="126"/>
      <c r="D73" s="126"/>
      <c r="E73" s="10"/>
      <c r="F73" s="10"/>
      <c r="G73" s="133"/>
      <c r="H73" s="10"/>
      <c r="I73" s="137" t="str">
        <f>I19</f>
        <v>VLERËSIM I ARDHURAVE NGA TARIFAT</v>
      </c>
      <c r="J73" s="35">
        <f>VLOOKUP($A67,'(C1) Shpenzimet vitet e kaluara'!$A$9:$O$177,6,FALSE)</f>
        <v>0</v>
      </c>
      <c r="K73" s="35">
        <f>VLOOKUP($A67,'(C1) Shpenzimet vitet e kaluara'!$A$9:$O$177,10,FALSE)</f>
        <v>0</v>
      </c>
      <c r="L73" s="35">
        <f>VLOOKUP($A67,'(C1) Shpenzimet vitet e kaluara'!$A$9:$O$177,14,FALSE)</f>
        <v>0</v>
      </c>
      <c r="M73" s="37"/>
      <c r="N73" s="37"/>
      <c r="O73" s="37"/>
    </row>
    <row r="74" spans="1:15" ht="12.75" x14ac:dyDescent="0.2">
      <c r="A74" s="944" t="str">
        <f t="shared" ref="A74:G75" si="25">A20</f>
        <v>SHPENZIME TË PRITSHME</v>
      </c>
      <c r="B74" s="945">
        <f t="shared" si="25"/>
        <v>0</v>
      </c>
      <c r="C74" s="945">
        <f t="shared" si="25"/>
        <v>0</v>
      </c>
      <c r="D74" s="945">
        <f t="shared" si="25"/>
        <v>0</v>
      </c>
      <c r="E74" s="945">
        <f t="shared" si="25"/>
        <v>0</v>
      </c>
      <c r="F74" s="945">
        <f t="shared" si="25"/>
        <v>0</v>
      </c>
      <c r="G74" s="946">
        <f t="shared" si="25"/>
        <v>0</v>
      </c>
      <c r="H74" s="10"/>
    </row>
    <row r="75" spans="1:15" ht="12.75" x14ac:dyDescent="0.2">
      <c r="A75" s="938" t="str">
        <f t="shared" si="25"/>
        <v>KOSTO DIREKTE PËR PROJEKTET DHE SHPENZIMET KAPITALE</v>
      </c>
      <c r="B75" s="939">
        <f t="shared" si="25"/>
        <v>0</v>
      </c>
      <c r="C75" s="939">
        <f t="shared" si="25"/>
        <v>0</v>
      </c>
      <c r="D75" s="939">
        <f t="shared" si="25"/>
        <v>0</v>
      </c>
      <c r="E75" s="939">
        <f t="shared" si="25"/>
        <v>0</v>
      </c>
      <c r="F75" s="939">
        <f t="shared" si="25"/>
        <v>0</v>
      </c>
      <c r="G75" s="940">
        <f t="shared" si="25"/>
        <v>0</v>
      </c>
      <c r="H75" s="31"/>
      <c r="I75" s="938" t="str">
        <f t="shared" ref="I75:I80" si="26">I22</f>
        <v>VLERËSIMI I TË ARDHURAVE ME DESTINACION</v>
      </c>
      <c r="J75" s="939"/>
      <c r="K75" s="939"/>
      <c r="L75" s="939"/>
      <c r="M75" s="939"/>
      <c r="N75" s="939"/>
      <c r="O75" s="940"/>
    </row>
    <row r="76" spans="1:15" ht="12.75" x14ac:dyDescent="0.2">
      <c r="A76" s="124" t="str">
        <f t="shared" ref="A76:D98" si="27">A22</f>
        <v>Pagat</v>
      </c>
      <c r="B76" s="941">
        <f t="shared" si="27"/>
        <v>600</v>
      </c>
      <c r="C76" s="942">
        <f t="shared" si="27"/>
        <v>0</v>
      </c>
      <c r="D76" s="943">
        <f t="shared" si="27"/>
        <v>0</v>
      </c>
      <c r="E76" s="129"/>
      <c r="F76" s="129"/>
      <c r="G76" s="129"/>
      <c r="H76" s="31"/>
      <c r="I76" s="390" t="str">
        <f t="shared" si="26"/>
        <v>Transferta e kushtëzuar</v>
      </c>
      <c r="J76" s="387"/>
      <c r="K76" s="389"/>
      <c r="L76" s="388"/>
      <c r="M76" s="128"/>
      <c r="N76" s="128"/>
      <c r="O76" s="132">
        <v>0</v>
      </c>
    </row>
    <row r="77" spans="1:15" ht="12.75" x14ac:dyDescent="0.2">
      <c r="A77" s="124" t="str">
        <f t="shared" si="27"/>
        <v>Sigurimet Shoqërore</v>
      </c>
      <c r="B77" s="941">
        <f t="shared" si="27"/>
        <v>601</v>
      </c>
      <c r="C77" s="942">
        <f t="shared" si="27"/>
        <v>0</v>
      </c>
      <c r="D77" s="943">
        <f t="shared" si="27"/>
        <v>0</v>
      </c>
      <c r="E77" s="129"/>
      <c r="F77" s="129"/>
      <c r="G77" s="129"/>
      <c r="H77" s="31"/>
      <c r="I77" s="390" t="str">
        <f t="shared" si="26"/>
        <v>Trasferta Specifike</v>
      </c>
      <c r="J77" s="387"/>
      <c r="K77" s="389"/>
      <c r="L77" s="388"/>
      <c r="M77" s="128"/>
      <c r="N77" s="128"/>
      <c r="O77" s="132"/>
    </row>
    <row r="78" spans="1:15" ht="12.75" x14ac:dyDescent="0.2">
      <c r="A78" s="124" t="str">
        <f t="shared" si="27"/>
        <v>Mallra dhe shërbime</v>
      </c>
      <c r="B78" s="941">
        <f t="shared" si="27"/>
        <v>602</v>
      </c>
      <c r="C78" s="942">
        <f t="shared" si="27"/>
        <v>0</v>
      </c>
      <c r="D78" s="943">
        <f t="shared" si="27"/>
        <v>0</v>
      </c>
      <c r="E78" s="129"/>
      <c r="F78" s="129"/>
      <c r="G78" s="129"/>
      <c r="H78" s="53"/>
      <c r="I78" s="390" t="str">
        <f t="shared" si="26"/>
        <v>Trashëgimi me destinacion</v>
      </c>
      <c r="J78" s="387"/>
      <c r="K78" s="389"/>
      <c r="L78" s="388"/>
      <c r="M78" s="302">
        <f>VLOOKUP($A67,'(C4) Trashëgimi me destinacion'!$A$8:$F$168,4,FALSE)</f>
        <v>0</v>
      </c>
      <c r="N78" s="548">
        <f>VLOOKUP($A67,'(C4) Trashëgimi me destinacion'!$A$8:$F$168,5,FALSE)</f>
        <v>0</v>
      </c>
      <c r="O78" s="548">
        <f>VLOOKUP($A67,'(C4) Trashëgimi me destinacion'!$A$8:$F$168,6,FALSE)</f>
        <v>0</v>
      </c>
    </row>
    <row r="79" spans="1:15" ht="12.75" x14ac:dyDescent="0.2">
      <c r="A79" s="124" t="str">
        <f t="shared" si="27"/>
        <v>Subvencione</v>
      </c>
      <c r="B79" s="941">
        <f t="shared" si="27"/>
        <v>603</v>
      </c>
      <c r="C79" s="942">
        <f t="shared" si="27"/>
        <v>0</v>
      </c>
      <c r="D79" s="943">
        <f t="shared" si="27"/>
        <v>0</v>
      </c>
      <c r="E79" s="129"/>
      <c r="F79" s="129"/>
      <c r="G79" s="129"/>
      <c r="H79" s="8"/>
      <c r="I79" s="390" t="str">
        <f t="shared" si="26"/>
        <v>Burime të tjera (përfshirë gjobat)</v>
      </c>
      <c r="J79" s="387"/>
      <c r="K79" s="389"/>
      <c r="L79" s="388"/>
      <c r="M79" s="128"/>
      <c r="N79" s="128"/>
      <c r="O79" s="132"/>
    </row>
    <row r="80" spans="1:15" ht="12.75" x14ac:dyDescent="0.2">
      <c r="A80" s="124" t="str">
        <f t="shared" si="27"/>
        <v>Të tjera transferta korrente të brendshme</v>
      </c>
      <c r="B80" s="941">
        <f t="shared" si="27"/>
        <v>604</v>
      </c>
      <c r="C80" s="942">
        <f t="shared" si="27"/>
        <v>0</v>
      </c>
      <c r="D80" s="943">
        <f t="shared" si="27"/>
        <v>0</v>
      </c>
      <c r="E80" s="129"/>
      <c r="F80" s="129"/>
      <c r="G80" s="129"/>
      <c r="H80" s="53"/>
      <c r="I80" s="409" t="str">
        <f t="shared" si="26"/>
        <v>VLERËSIMI I TË ARDHURAVE ME DESTINACION</v>
      </c>
      <c r="J80" s="35">
        <f>VLOOKUP($A67,'(C1) Shpenzimet vitet e kaluara'!$A$9:$O$177,7,FALSE)</f>
        <v>1344</v>
      </c>
      <c r="K80" s="35">
        <f>VLOOKUP($A67,'(C1) Shpenzimet vitet e kaluara'!$A$9:$O$177,11,FALSE)</f>
        <v>0</v>
      </c>
      <c r="L80" s="35">
        <f>VLOOKUP($A67,'(C1) Shpenzimet vitet e kaluara'!$A$9:$O$177,15,FALSE)</f>
        <v>0</v>
      </c>
      <c r="M80" s="129">
        <f>SUM(M76:M79)</f>
        <v>0</v>
      </c>
      <c r="N80" s="129">
        <f t="shared" ref="N80:O80" si="28">SUM(N76:N79)</f>
        <v>0</v>
      </c>
      <c r="O80" s="129">
        <f t="shared" si="28"/>
        <v>0</v>
      </c>
    </row>
    <row r="81" spans="1:15" ht="12.75" x14ac:dyDescent="0.2">
      <c r="A81" s="124" t="str">
        <f t="shared" si="27"/>
        <v>Transferta korrente të huaja</v>
      </c>
      <c r="B81" s="941">
        <f t="shared" si="27"/>
        <v>605</v>
      </c>
      <c r="C81" s="942">
        <f t="shared" si="27"/>
        <v>0</v>
      </c>
      <c r="D81" s="943">
        <f t="shared" si="27"/>
        <v>0</v>
      </c>
      <c r="E81" s="129"/>
      <c r="F81" s="129"/>
      <c r="G81" s="129"/>
      <c r="H81" s="53"/>
    </row>
    <row r="82" spans="1:15" ht="12.75" x14ac:dyDescent="0.2">
      <c r="A82" s="124" t="str">
        <f t="shared" si="27"/>
        <v>Transferta për Buxhetet Familiare dhe Individët</v>
      </c>
      <c r="B82" s="941">
        <f t="shared" si="27"/>
        <v>606</v>
      </c>
      <c r="C82" s="942">
        <f t="shared" si="27"/>
        <v>0</v>
      </c>
      <c r="D82" s="943">
        <f t="shared" si="27"/>
        <v>0</v>
      </c>
      <c r="E82" s="129"/>
      <c r="F82" s="129"/>
      <c r="G82" s="129"/>
      <c r="H82" s="53"/>
      <c r="I82" s="137" t="str">
        <f>I29</f>
        <v xml:space="preserve">TË ARDHURAT E PRITSHME </v>
      </c>
      <c r="J82" s="34">
        <f>J73+J80</f>
        <v>1344</v>
      </c>
      <c r="K82" s="34">
        <f>K73+K80</f>
        <v>0</v>
      </c>
      <c r="L82" s="34">
        <f>L73+L80</f>
        <v>0</v>
      </c>
      <c r="M82" s="129">
        <f>M80+M73</f>
        <v>0</v>
      </c>
      <c r="N82" s="129">
        <f>N80+N73</f>
        <v>0</v>
      </c>
      <c r="O82" s="129">
        <f>O80+O73</f>
        <v>0</v>
      </c>
    </row>
    <row r="83" spans="1:15" ht="12.75" x14ac:dyDescent="0.2">
      <c r="A83" s="124" t="str">
        <f t="shared" si="27"/>
        <v>Shpenzimet kapitale</v>
      </c>
      <c r="B83" s="941" t="str">
        <f t="shared" si="27"/>
        <v>230 / 231</v>
      </c>
      <c r="C83" s="942">
        <f t="shared" si="27"/>
        <v>0</v>
      </c>
      <c r="D83" s="943">
        <f t="shared" si="27"/>
        <v>0</v>
      </c>
      <c r="E83" s="37"/>
      <c r="F83" s="37"/>
      <c r="G83" s="37"/>
      <c r="H83" s="53"/>
    </row>
    <row r="84" spans="1:15" ht="12.75" x14ac:dyDescent="0.2">
      <c r="A84" s="124" t="str">
        <f t="shared" si="27"/>
        <v>Rezerva</v>
      </c>
      <c r="B84" s="941">
        <f t="shared" si="27"/>
        <v>609</v>
      </c>
      <c r="C84" s="942">
        <f t="shared" si="27"/>
        <v>0</v>
      </c>
      <c r="D84" s="943">
        <f t="shared" si="27"/>
        <v>0</v>
      </c>
      <c r="E84" s="129"/>
      <c r="F84" s="129"/>
      <c r="G84" s="129"/>
      <c r="H84" s="53"/>
    </row>
    <row r="85" spans="1:15" ht="12.75" x14ac:dyDescent="0.2">
      <c r="A85" s="124" t="str">
        <f t="shared" si="27"/>
        <v>Interesa per kredi direkte ose bono</v>
      </c>
      <c r="B85" s="941">
        <f t="shared" si="27"/>
        <v>650</v>
      </c>
      <c r="C85" s="942">
        <f t="shared" si="27"/>
        <v>0</v>
      </c>
      <c r="D85" s="943">
        <f t="shared" si="27"/>
        <v>0</v>
      </c>
      <c r="E85" s="129"/>
      <c r="F85" s="129"/>
      <c r="G85" s="129"/>
      <c r="H85" s="53"/>
    </row>
    <row r="86" spans="1:15" ht="12.75" x14ac:dyDescent="0.2">
      <c r="A86" s="124" t="str">
        <f t="shared" si="27"/>
        <v>Të tjera</v>
      </c>
      <c r="B86" s="941" t="str">
        <f t="shared" si="27"/>
        <v>69 / ?</v>
      </c>
      <c r="C86" s="942">
        <f t="shared" si="27"/>
        <v>0</v>
      </c>
      <c r="D86" s="943">
        <f t="shared" si="27"/>
        <v>0</v>
      </c>
      <c r="E86" s="129"/>
      <c r="F86" s="129"/>
      <c r="G86" s="129"/>
      <c r="H86" s="53"/>
      <c r="I86" s="947" t="str">
        <f t="shared" ref="I86:O87" si="29">I32</f>
        <v>SHUMA E KËRKUAR NETO</v>
      </c>
      <c r="J86" s="948">
        <f t="shared" si="29"/>
        <v>0</v>
      </c>
      <c r="K86" s="948">
        <f t="shared" si="29"/>
        <v>0</v>
      </c>
      <c r="L86" s="948">
        <f t="shared" si="29"/>
        <v>0</v>
      </c>
      <c r="M86" s="948">
        <f t="shared" si="29"/>
        <v>0</v>
      </c>
      <c r="N86" s="948">
        <f t="shared" si="29"/>
        <v>0</v>
      </c>
      <c r="O86" s="949">
        <f t="shared" si="29"/>
        <v>0</v>
      </c>
    </row>
    <row r="87" spans="1:15" ht="12" customHeight="1" x14ac:dyDescent="0.2">
      <c r="A87" s="306" t="str">
        <f>A33</f>
        <v>KOSTO DIREKTE PËR PROJEKTET DHE SHPENZIMET KAPITALE</v>
      </c>
      <c r="B87" s="941">
        <f t="shared" si="27"/>
        <v>0</v>
      </c>
      <c r="C87" s="942">
        <f t="shared" si="27"/>
        <v>0</v>
      </c>
      <c r="D87" s="943">
        <f t="shared" si="27"/>
        <v>0</v>
      </c>
      <c r="E87" s="129">
        <f>SUM(E76:E86)</f>
        <v>0</v>
      </c>
      <c r="F87" s="129">
        <f t="shared" ref="F87:G87" si="30">SUM(F76:F86)</f>
        <v>0</v>
      </c>
      <c r="G87" s="129">
        <f t="shared" si="30"/>
        <v>0</v>
      </c>
      <c r="H87" s="53"/>
      <c r="I87" s="950">
        <f t="shared" si="29"/>
        <v>0</v>
      </c>
      <c r="J87" s="951">
        <f t="shared" si="29"/>
        <v>0</v>
      </c>
      <c r="K87" s="951">
        <f t="shared" si="29"/>
        <v>0</v>
      </c>
      <c r="L87" s="951">
        <f t="shared" si="29"/>
        <v>0</v>
      </c>
      <c r="M87" s="951">
        <f t="shared" si="29"/>
        <v>0</v>
      </c>
      <c r="N87" s="951">
        <f t="shared" si="29"/>
        <v>0</v>
      </c>
      <c r="O87" s="952">
        <f t="shared" si="29"/>
        <v>0</v>
      </c>
    </row>
    <row r="88" spans="1:15" ht="12.75" x14ac:dyDescent="0.2">
      <c r="A88" s="938" t="str">
        <f t="shared" si="27"/>
        <v>SHPENZIME KORRENTE</v>
      </c>
      <c r="B88" s="939">
        <f t="shared" si="27"/>
        <v>0</v>
      </c>
      <c r="C88" s="939">
        <f t="shared" si="27"/>
        <v>0</v>
      </c>
      <c r="D88" s="939">
        <f t="shared" si="27"/>
        <v>0</v>
      </c>
      <c r="E88" s="939">
        <f>E34</f>
        <v>0</v>
      </c>
      <c r="F88" s="939">
        <f>F34</f>
        <v>0</v>
      </c>
      <c r="G88" s="940">
        <f>G34</f>
        <v>0</v>
      </c>
      <c r="H88" s="53"/>
      <c r="I88" s="17" t="str">
        <f>I34</f>
        <v>SHUMA E KËRKUAR NETO</v>
      </c>
      <c r="J88" s="18">
        <f t="shared" ref="J88:O88" si="31">B72-J82</f>
        <v>4624</v>
      </c>
      <c r="K88" s="18">
        <f t="shared" si="31"/>
        <v>3689</v>
      </c>
      <c r="L88" s="18">
        <f t="shared" si="31"/>
        <v>6374</v>
      </c>
      <c r="M88" s="18">
        <f t="shared" si="31"/>
        <v>5847</v>
      </c>
      <c r="N88" s="18">
        <f t="shared" si="31"/>
        <v>5850</v>
      </c>
      <c r="O88" s="18">
        <f t="shared" si="31"/>
        <v>5854</v>
      </c>
    </row>
    <row r="89" spans="1:15" ht="12.75" x14ac:dyDescent="0.2">
      <c r="A89" s="124" t="str">
        <f t="shared" si="27"/>
        <v>Pagat</v>
      </c>
      <c r="B89" s="941">
        <f t="shared" si="27"/>
        <v>600</v>
      </c>
      <c r="C89" s="942">
        <f t="shared" si="27"/>
        <v>0</v>
      </c>
      <c r="D89" s="943">
        <f t="shared" si="27"/>
        <v>0</v>
      </c>
      <c r="E89" s="37">
        <v>708</v>
      </c>
      <c r="F89" s="37">
        <v>710</v>
      </c>
      <c r="G89" s="37">
        <v>714</v>
      </c>
      <c r="H89" s="53"/>
      <c r="I89" s="53"/>
      <c r="J89" s="53"/>
      <c r="K89" s="53"/>
      <c r="L89" s="14"/>
      <c r="M89" s="54"/>
    </row>
    <row r="90" spans="1:15" ht="12.75" x14ac:dyDescent="0.2">
      <c r="A90" s="124" t="str">
        <f t="shared" si="27"/>
        <v>Sigurimet Shoqërore</v>
      </c>
      <c r="B90" s="941">
        <f t="shared" si="27"/>
        <v>601</v>
      </c>
      <c r="C90" s="942">
        <f t="shared" si="27"/>
        <v>0</v>
      </c>
      <c r="D90" s="943">
        <f t="shared" si="27"/>
        <v>0</v>
      </c>
      <c r="E90" s="37">
        <v>118</v>
      </c>
      <c r="F90" s="37">
        <v>119</v>
      </c>
      <c r="G90" s="37">
        <v>119</v>
      </c>
      <c r="H90" s="53"/>
    </row>
    <row r="91" spans="1:15" ht="12.75" x14ac:dyDescent="0.2">
      <c r="A91" s="124" t="str">
        <f t="shared" si="27"/>
        <v>Mallra dhe shërbime</v>
      </c>
      <c r="B91" s="941">
        <f t="shared" si="27"/>
        <v>602</v>
      </c>
      <c r="C91" s="942">
        <f t="shared" si="27"/>
        <v>0</v>
      </c>
      <c r="D91" s="943">
        <f t="shared" si="27"/>
        <v>0</v>
      </c>
      <c r="E91" s="37"/>
      <c r="F91" s="37"/>
      <c r="G91" s="37"/>
      <c r="H91" s="53"/>
      <c r="I91" s="252" t="str">
        <f>I37</f>
        <v>Angazhimet</v>
      </c>
      <c r="J91" s="1002" t="str">
        <f>J37</f>
        <v>Vlera Totale për Aktivitet</v>
      </c>
      <c r="K91" s="1003"/>
      <c r="L91" s="1004"/>
      <c r="M91" s="129">
        <f>VLOOKUP($A67,'(C5) Angazhimet'!$A$8:$F$168,4,FALSE)</f>
        <v>0</v>
      </c>
      <c r="N91" s="129">
        <f>VLOOKUP($A67,'(C5) Angazhimet'!$A$8:$F$168,5,FALSE)</f>
        <v>0</v>
      </c>
      <c r="O91" s="129">
        <f>VLOOKUP($A67,'(C5) Angazhimet'!$A$8:$F$168,6,FALSE)</f>
        <v>0</v>
      </c>
    </row>
    <row r="92" spans="1:15" ht="12.75" x14ac:dyDescent="0.2">
      <c r="A92" s="124" t="str">
        <f t="shared" si="27"/>
        <v>Subvencione</v>
      </c>
      <c r="B92" s="941">
        <f t="shared" si="27"/>
        <v>603</v>
      </c>
      <c r="C92" s="942">
        <f t="shared" si="27"/>
        <v>0</v>
      </c>
      <c r="D92" s="943">
        <f t="shared" si="27"/>
        <v>0</v>
      </c>
      <c r="E92" s="37"/>
      <c r="F92" s="37"/>
      <c r="G92" s="37"/>
      <c r="H92" s="53"/>
      <c r="I92" s="318" t="str">
        <f>I38</f>
        <v>Qëllime</v>
      </c>
      <c r="J92" s="1002" t="str">
        <f>J38</f>
        <v>Shpenzimet kapitale</v>
      </c>
      <c r="K92" s="1003"/>
      <c r="L92" s="1004"/>
      <c r="M92" s="128"/>
      <c r="N92" s="128"/>
      <c r="O92" s="132"/>
    </row>
    <row r="93" spans="1:15" ht="12.75" x14ac:dyDescent="0.2">
      <c r="A93" s="124" t="str">
        <f t="shared" si="27"/>
        <v>Të tjera transferta korrente të brendshme</v>
      </c>
      <c r="B93" s="941">
        <f t="shared" si="27"/>
        <v>604</v>
      </c>
      <c r="C93" s="942">
        <f t="shared" si="27"/>
        <v>0</v>
      </c>
      <c r="D93" s="943">
        <f t="shared" si="27"/>
        <v>0</v>
      </c>
      <c r="E93" s="37"/>
      <c r="F93" s="37"/>
      <c r="G93" s="37"/>
      <c r="H93" s="53"/>
      <c r="I93" s="315"/>
      <c r="J93" s="1002" t="str">
        <f>J39</f>
        <v>Mallra dhe shërbime</v>
      </c>
      <c r="K93" s="1003"/>
      <c r="L93" s="1004"/>
      <c r="M93" s="128"/>
      <c r="N93" s="128"/>
      <c r="O93" s="132"/>
    </row>
    <row r="94" spans="1:15" ht="12.75" x14ac:dyDescent="0.2">
      <c r="A94" s="124" t="str">
        <f t="shared" si="27"/>
        <v>Transferta korrente të huaja</v>
      </c>
      <c r="B94" s="941">
        <f t="shared" si="27"/>
        <v>605</v>
      </c>
      <c r="C94" s="942">
        <f t="shared" si="27"/>
        <v>0</v>
      </c>
      <c r="D94" s="943">
        <f t="shared" si="27"/>
        <v>0</v>
      </c>
      <c r="E94" s="37"/>
      <c r="F94" s="37"/>
      <c r="G94" s="37"/>
      <c r="H94" s="53"/>
      <c r="I94" s="315"/>
      <c r="J94" s="1002" t="str">
        <f>J40</f>
        <v>Qëllime të mëtejshme</v>
      </c>
      <c r="K94" s="1003"/>
      <c r="L94" s="1004"/>
      <c r="M94" s="128"/>
      <c r="N94" s="128"/>
      <c r="O94" s="132"/>
    </row>
    <row r="95" spans="1:15" ht="12.75" x14ac:dyDescent="0.2">
      <c r="A95" s="124" t="str">
        <f t="shared" si="27"/>
        <v>Transferta për Buxhetet Familiare dhe Individët</v>
      </c>
      <c r="B95" s="941">
        <f t="shared" si="27"/>
        <v>606</v>
      </c>
      <c r="C95" s="942">
        <f t="shared" si="27"/>
        <v>0</v>
      </c>
      <c r="D95" s="943">
        <f t="shared" si="27"/>
        <v>0</v>
      </c>
      <c r="E95" s="37">
        <v>5021</v>
      </c>
      <c r="F95" s="37">
        <v>5021</v>
      </c>
      <c r="G95" s="37">
        <v>5021</v>
      </c>
      <c r="H95" s="53"/>
      <c r="I95" s="315"/>
      <c r="J95" s="998"/>
      <c r="K95" s="998"/>
      <c r="L95" s="998"/>
      <c r="M95" s="344" t="str">
        <f>IF(SUM(M92:M94)=M91,"OK","STOP")</f>
        <v>OK</v>
      </c>
      <c r="N95" s="344" t="str">
        <f>IF(SUM(N92:N94)=N91,"OK","STOP")</f>
        <v>OK</v>
      </c>
      <c r="O95" s="344" t="str">
        <f>IF(SUM(O92:O94)=O91,"OK","STOP")</f>
        <v>OK</v>
      </c>
    </row>
    <row r="96" spans="1:15" ht="12.75" x14ac:dyDescent="0.2">
      <c r="A96" s="648" t="str">
        <f t="shared" si="27"/>
        <v>Shpenzimet kapitale</v>
      </c>
      <c r="B96" s="968" t="str">
        <f t="shared" si="27"/>
        <v>230 / 231</v>
      </c>
      <c r="C96" s="969">
        <f t="shared" si="27"/>
        <v>0</v>
      </c>
      <c r="D96" s="970">
        <f t="shared" si="27"/>
        <v>0</v>
      </c>
      <c r="E96" s="129"/>
      <c r="F96" s="129"/>
      <c r="G96" s="129"/>
      <c r="H96" s="53"/>
      <c r="I96" s="421" t="str">
        <f>I43</f>
        <v>Shpjegimet teknike</v>
      </c>
      <c r="J96" s="10"/>
      <c r="K96" s="10"/>
      <c r="L96" s="10"/>
      <c r="M96" s="10"/>
      <c r="N96" s="10"/>
      <c r="O96" s="10"/>
    </row>
    <row r="97" spans="1:15" ht="12.75" x14ac:dyDescent="0.2">
      <c r="A97" s="124" t="str">
        <f t="shared" si="27"/>
        <v>Rezerva</v>
      </c>
      <c r="B97" s="941">
        <f t="shared" si="27"/>
        <v>609</v>
      </c>
      <c r="C97" s="942">
        <f t="shared" si="27"/>
        <v>0</v>
      </c>
      <c r="D97" s="943">
        <f t="shared" si="27"/>
        <v>0</v>
      </c>
      <c r="E97" s="37"/>
      <c r="F97" s="37"/>
      <c r="G97" s="37"/>
      <c r="H97" s="53"/>
      <c r="I97" s="419">
        <f>M70</f>
        <v>2022</v>
      </c>
      <c r="J97" s="983"/>
      <c r="K97" s="984"/>
      <c r="L97" s="984"/>
      <c r="M97" s="984"/>
      <c r="N97" s="984"/>
      <c r="O97" s="985"/>
    </row>
    <row r="98" spans="1:15" ht="12.75" x14ac:dyDescent="0.2">
      <c r="A98" s="124" t="str">
        <f t="shared" si="27"/>
        <v>Interesa per kredi direkte ose bono</v>
      </c>
      <c r="B98" s="971">
        <f t="shared" si="27"/>
        <v>650</v>
      </c>
      <c r="C98" s="972">
        <f t="shared" si="27"/>
        <v>0</v>
      </c>
      <c r="D98" s="973">
        <f t="shared" si="27"/>
        <v>0</v>
      </c>
      <c r="E98" s="37"/>
      <c r="F98" s="37"/>
      <c r="G98" s="37"/>
      <c r="H98" s="53"/>
      <c r="I98" s="420"/>
      <c r="J98" s="986"/>
      <c r="K98" s="987"/>
      <c r="L98" s="987"/>
      <c r="M98" s="987"/>
      <c r="N98" s="987"/>
      <c r="O98" s="988"/>
    </row>
    <row r="99" spans="1:15" ht="12.75" x14ac:dyDescent="0.2">
      <c r="A99" s="252" t="str">
        <f>A45</f>
        <v>Të tjera</v>
      </c>
      <c r="B99" s="941" t="str">
        <f>B45</f>
        <v>69 / ?</v>
      </c>
      <c r="C99" s="942">
        <f>C45</f>
        <v>0</v>
      </c>
      <c r="D99" s="439" t="str">
        <f>IF(OR(E99&lt;0,F99&lt;0,G99&lt;0),"STOP","OK!")</f>
        <v>OK!</v>
      </c>
      <c r="E99" s="130">
        <f>-E87+E72-(SUM(E89:E98))</f>
        <v>0</v>
      </c>
      <c r="F99" s="308">
        <f t="shared" ref="F99:G99" si="32">-F87+F72-(SUM(F89:F98))</f>
        <v>0</v>
      </c>
      <c r="G99" s="308">
        <f t="shared" si="32"/>
        <v>0</v>
      </c>
      <c r="H99" s="53"/>
      <c r="I99" s="419">
        <f>N70</f>
        <v>2023</v>
      </c>
      <c r="J99" s="983"/>
      <c r="K99" s="984"/>
      <c r="L99" s="984"/>
      <c r="M99" s="984"/>
      <c r="N99" s="984"/>
      <c r="O99" s="985"/>
    </row>
    <row r="100" spans="1:15" ht="12.75" x14ac:dyDescent="0.2">
      <c r="A100" s="124" t="str">
        <f>A46</f>
        <v>SHPENZIME KORRENTE</v>
      </c>
      <c r="B100" s="974"/>
      <c r="C100" s="975"/>
      <c r="D100" s="976"/>
      <c r="E100" s="129">
        <f>SUM(E89:E99)</f>
        <v>5847</v>
      </c>
      <c r="F100" s="129">
        <f t="shared" ref="F100:G100" si="33">SUM(F89:F99)</f>
        <v>5850</v>
      </c>
      <c r="G100" s="129">
        <f t="shared" si="33"/>
        <v>5854</v>
      </c>
      <c r="H100" s="53"/>
      <c r="I100" s="420"/>
      <c r="J100" s="989"/>
      <c r="K100" s="990"/>
      <c r="L100" s="990"/>
      <c r="M100" s="990"/>
      <c r="N100" s="990"/>
      <c r="O100" s="991"/>
    </row>
    <row r="101" spans="1:15" ht="12.75" x14ac:dyDescent="0.2">
      <c r="A101" s="125"/>
      <c r="B101" s="210"/>
      <c r="C101" s="126"/>
      <c r="D101" s="126"/>
      <c r="E101" s="10"/>
      <c r="F101" s="10"/>
      <c r="G101" s="133"/>
      <c r="H101" s="53"/>
      <c r="I101" s="419">
        <f>O70</f>
        <v>2024</v>
      </c>
      <c r="J101" s="983"/>
      <c r="K101" s="984"/>
      <c r="L101" s="984"/>
      <c r="M101" s="984"/>
      <c r="N101" s="984"/>
      <c r="O101" s="985"/>
    </row>
    <row r="102" spans="1:15" ht="12.75" x14ac:dyDescent="0.2">
      <c r="A102" s="137" t="str">
        <f>A48</f>
        <v>SHPENZIME TË PRITSHME</v>
      </c>
      <c r="B102" s="34">
        <f>B72</f>
        <v>5968</v>
      </c>
      <c r="C102" s="34">
        <f t="shared" ref="C102:D102" si="34">C72</f>
        <v>3689</v>
      </c>
      <c r="D102" s="34">
        <f t="shared" si="34"/>
        <v>6374</v>
      </c>
      <c r="E102" s="129">
        <f>E87+E100</f>
        <v>5847</v>
      </c>
      <c r="F102" s="129">
        <f>F87+F100</f>
        <v>5850</v>
      </c>
      <c r="G102" s="129">
        <f t="shared" ref="G102" si="35">G87+G100</f>
        <v>5854</v>
      </c>
      <c r="H102" s="53"/>
      <c r="I102" s="420"/>
      <c r="J102" s="989"/>
      <c r="K102" s="990"/>
      <c r="L102" s="990"/>
      <c r="M102" s="990"/>
      <c r="N102" s="990"/>
      <c r="O102" s="991"/>
    </row>
    <row r="105" spans="1:15" ht="17.25" customHeight="1" x14ac:dyDescent="0.2">
      <c r="A105" s="213" t="str">
        <f t="shared" ref="A105:O105" si="36">A66</f>
        <v>Nënfunksioni 27</v>
      </c>
      <c r="B105" s="937" t="str">
        <f t="shared" si="36"/>
        <v>106 Strehimi social</v>
      </c>
      <c r="C105" s="937">
        <f t="shared" si="36"/>
        <v>0</v>
      </c>
      <c r="D105" s="937">
        <f t="shared" si="36"/>
        <v>0</v>
      </c>
      <c r="E105" s="937">
        <f t="shared" si="36"/>
        <v>0</v>
      </c>
      <c r="F105" s="937">
        <f t="shared" si="36"/>
        <v>0</v>
      </c>
      <c r="G105" s="937">
        <f t="shared" si="36"/>
        <v>0</v>
      </c>
      <c r="H105" s="937">
        <f t="shared" si="36"/>
        <v>0</v>
      </c>
      <c r="I105" s="937">
        <f t="shared" si="36"/>
        <v>0</v>
      </c>
      <c r="J105" s="937">
        <f t="shared" si="36"/>
        <v>0</v>
      </c>
      <c r="K105" s="937">
        <f t="shared" si="36"/>
        <v>0</v>
      </c>
      <c r="L105" s="937">
        <f t="shared" si="36"/>
        <v>0</v>
      </c>
      <c r="M105" s="937">
        <f t="shared" si="36"/>
        <v>0</v>
      </c>
      <c r="N105" s="937">
        <f t="shared" si="36"/>
        <v>0</v>
      </c>
      <c r="O105" s="937">
        <f t="shared" si="36"/>
        <v>0</v>
      </c>
    </row>
    <row r="106" spans="1:15" ht="17.25" customHeight="1" x14ac:dyDescent="0.2">
      <c r="A106" s="276" t="str">
        <f>A7</f>
        <v>Programi 28b</v>
      </c>
      <c r="B106" s="937">
        <f>C7</f>
        <v>0</v>
      </c>
      <c r="C106" s="937" t="e">
        <f>#REF!</f>
        <v>#REF!</v>
      </c>
      <c r="D106" s="937" t="e">
        <f>#REF!</f>
        <v>#REF!</v>
      </c>
      <c r="E106" s="937" t="e">
        <f>#REF!</f>
        <v>#REF!</v>
      </c>
      <c r="F106" s="937" t="e">
        <f>#REF!</f>
        <v>#REF!</v>
      </c>
      <c r="G106" s="937" t="e">
        <f>#REF!</f>
        <v>#REF!</v>
      </c>
      <c r="H106" s="937" t="e">
        <f>#REF!</f>
        <v>#REF!</v>
      </c>
      <c r="I106" s="937" t="e">
        <f>#REF!</f>
        <v>#REF!</v>
      </c>
      <c r="J106" s="937" t="e">
        <f>#REF!</f>
        <v>#REF!</v>
      </c>
      <c r="K106" s="937" t="e">
        <f>#REF!</f>
        <v>#REF!</v>
      </c>
      <c r="L106" s="937" t="e">
        <f>#REF!</f>
        <v>#REF!</v>
      </c>
      <c r="M106" s="937" t="e">
        <f>#REF!</f>
        <v>#REF!</v>
      </c>
      <c r="N106" s="937" t="e">
        <f>#REF!</f>
        <v>#REF!</v>
      </c>
      <c r="O106" s="937" t="e">
        <f>#REF!</f>
        <v>#REF!</v>
      </c>
    </row>
    <row r="107" spans="1:15" ht="17.25" customHeight="1" x14ac:dyDescent="0.2">
      <c r="A107" s="646">
        <f>'(B3) Struktura Funksionale'!B141</f>
        <v>0</v>
      </c>
      <c r="B107" s="568"/>
      <c r="C107" s="568"/>
      <c r="D107" s="568"/>
      <c r="E107" s="568"/>
      <c r="F107" s="568"/>
      <c r="G107" s="568"/>
      <c r="H107" s="568"/>
      <c r="I107" s="568"/>
      <c r="J107" s="568"/>
      <c r="K107" s="568"/>
      <c r="L107" s="568"/>
      <c r="M107" s="568"/>
      <c r="N107" s="568"/>
      <c r="O107" s="569"/>
    </row>
    <row r="108" spans="1:15" ht="24.75" customHeight="1" x14ac:dyDescent="0.2">
      <c r="A108" s="964" t="str">
        <f t="shared" ref="A108:G108" si="37">A69</f>
        <v>SHPENZIME TË PRITSHME</v>
      </c>
      <c r="B108" s="965">
        <f t="shared" si="37"/>
        <v>0</v>
      </c>
      <c r="C108" s="965">
        <f t="shared" si="37"/>
        <v>0</v>
      </c>
      <c r="D108" s="965">
        <f t="shared" si="37"/>
        <v>0</v>
      </c>
      <c r="E108" s="965">
        <f t="shared" si="37"/>
        <v>0</v>
      </c>
      <c r="F108" s="965">
        <f t="shared" si="37"/>
        <v>0</v>
      </c>
      <c r="G108" s="966">
        <f t="shared" si="37"/>
        <v>0</v>
      </c>
      <c r="H108" s="131"/>
      <c r="I108" s="967" t="str">
        <f t="shared" ref="I108:O108" si="38">I69</f>
        <v xml:space="preserve">TË ARDHURAT E PRITSHME </v>
      </c>
      <c r="J108" s="965">
        <f t="shared" si="38"/>
        <v>0</v>
      </c>
      <c r="K108" s="965">
        <f t="shared" si="38"/>
        <v>0</v>
      </c>
      <c r="L108" s="965">
        <f t="shared" si="38"/>
        <v>0</v>
      </c>
      <c r="M108" s="965">
        <f t="shared" si="38"/>
        <v>0</v>
      </c>
      <c r="N108" s="965">
        <f t="shared" si="38"/>
        <v>0</v>
      </c>
      <c r="O108" s="966">
        <f t="shared" si="38"/>
        <v>0</v>
      </c>
    </row>
    <row r="109" spans="1:15" ht="21" customHeight="1" x14ac:dyDescent="0.2">
      <c r="A109" s="211"/>
      <c r="B109" s="417">
        <f t="shared" ref="B109:G109" si="39">B70</f>
        <v>2019</v>
      </c>
      <c r="C109" s="417">
        <f t="shared" si="39"/>
        <v>2020</v>
      </c>
      <c r="D109" s="417">
        <f t="shared" si="39"/>
        <v>2021</v>
      </c>
      <c r="E109" s="251">
        <f t="shared" si="39"/>
        <v>2022</v>
      </c>
      <c r="F109" s="251">
        <f t="shared" si="39"/>
        <v>2023</v>
      </c>
      <c r="G109" s="251">
        <f t="shared" si="39"/>
        <v>2024</v>
      </c>
      <c r="H109" s="212"/>
      <c r="I109" s="414"/>
      <c r="J109" s="417">
        <f t="shared" ref="J109:O109" si="40">J70</f>
        <v>2019</v>
      </c>
      <c r="K109" s="417">
        <f t="shared" si="40"/>
        <v>2020</v>
      </c>
      <c r="L109" s="417">
        <f t="shared" si="40"/>
        <v>2021</v>
      </c>
      <c r="M109" s="251">
        <f t="shared" si="40"/>
        <v>2022</v>
      </c>
      <c r="N109" s="251">
        <f t="shared" si="40"/>
        <v>2023</v>
      </c>
      <c r="O109" s="251">
        <f t="shared" si="40"/>
        <v>2024</v>
      </c>
    </row>
    <row r="110" spans="1:15" ht="12.75" x14ac:dyDescent="0.2">
      <c r="A110" s="423"/>
      <c r="B110" s="391"/>
      <c r="C110" s="425"/>
      <c r="D110" s="426"/>
      <c r="E110" s="349"/>
      <c r="F110" s="349"/>
      <c r="G110" s="350"/>
      <c r="H110" s="131"/>
      <c r="I110" s="423"/>
      <c r="J110" s="424"/>
      <c r="K110" s="347"/>
      <c r="L110" s="348"/>
      <c r="M110" s="349"/>
      <c r="N110" s="349"/>
      <c r="O110" s="350"/>
    </row>
    <row r="111" spans="1:15" ht="12.75" x14ac:dyDescent="0.2">
      <c r="A111" s="137" t="str">
        <f>A72</f>
        <v>SHPENZIME TË PRITSHME</v>
      </c>
      <c r="B111" s="34">
        <f>VLOOKUP(A106,'(C1) Shpenzimet vitet e kaluara'!A$9:O$177,5,FALSE)</f>
        <v>0</v>
      </c>
      <c r="C111" s="34">
        <f>VLOOKUP(A106,'(C1) Shpenzimet vitet e kaluara'!A$9:O$177,9,FALSE)</f>
        <v>0</v>
      </c>
      <c r="D111" s="34">
        <f>VLOOKUP(A106,'(C1) Shpenzimet vitet e kaluara'!A$9:O$177,13,FALSE)</f>
        <v>0</v>
      </c>
      <c r="E111" s="37"/>
      <c r="F111" s="37"/>
      <c r="G111" s="37"/>
      <c r="H111" s="131"/>
      <c r="I111" s="938" t="str">
        <f>I72</f>
        <v>VLERËSIM I ARDHURAVE NGA TARIFAT</v>
      </c>
      <c r="J111" s="939"/>
      <c r="K111" s="939"/>
      <c r="L111" s="939"/>
      <c r="M111" s="939"/>
      <c r="N111" s="939"/>
      <c r="O111" s="940"/>
    </row>
    <row r="112" spans="1:15" ht="12.75" x14ac:dyDescent="0.2">
      <c r="A112" s="125"/>
      <c r="B112" s="210"/>
      <c r="C112" s="126"/>
      <c r="D112" s="126"/>
      <c r="E112" s="10"/>
      <c r="F112" s="10"/>
      <c r="G112" s="133"/>
      <c r="H112" s="10"/>
      <c r="I112" s="137" t="str">
        <f>I73</f>
        <v>VLERËSIM I ARDHURAVE NGA TARIFAT</v>
      </c>
      <c r="J112" s="35">
        <f>VLOOKUP($A106,'(C1) Shpenzimet vitet e kaluara'!$A$9:$O$177,6,FALSE)</f>
        <v>0</v>
      </c>
      <c r="K112" s="35">
        <f>VLOOKUP($A106,'(C1) Shpenzimet vitet e kaluara'!$A$9:$O$177,10,FALSE)</f>
        <v>0</v>
      </c>
      <c r="L112" s="35">
        <f>VLOOKUP($A106,'(C1) Shpenzimet vitet e kaluara'!$A$9:$O$177,14,FALSE)</f>
        <v>0</v>
      </c>
      <c r="M112" s="37"/>
      <c r="N112" s="37"/>
      <c r="O112" s="37"/>
    </row>
    <row r="113" spans="1:15" ht="12.75" x14ac:dyDescent="0.2">
      <c r="A113" s="944" t="str">
        <f t="shared" ref="A113:G114" si="41">A74</f>
        <v>SHPENZIME TË PRITSHME</v>
      </c>
      <c r="B113" s="945">
        <f t="shared" si="41"/>
        <v>0</v>
      </c>
      <c r="C113" s="945">
        <f t="shared" si="41"/>
        <v>0</v>
      </c>
      <c r="D113" s="945">
        <f t="shared" si="41"/>
        <v>0</v>
      </c>
      <c r="E113" s="945">
        <f t="shared" si="41"/>
        <v>0</v>
      </c>
      <c r="F113" s="945">
        <f t="shared" si="41"/>
        <v>0</v>
      </c>
      <c r="G113" s="946">
        <f t="shared" si="41"/>
        <v>0</v>
      </c>
      <c r="H113" s="10"/>
    </row>
    <row r="114" spans="1:15" ht="12.75" x14ac:dyDescent="0.2">
      <c r="A114" s="938" t="str">
        <f t="shared" si="41"/>
        <v>KOSTO DIREKTE PËR PROJEKTET DHE SHPENZIMET KAPITALE</v>
      </c>
      <c r="B114" s="939">
        <f t="shared" si="41"/>
        <v>0</v>
      </c>
      <c r="C114" s="939">
        <f t="shared" si="41"/>
        <v>0</v>
      </c>
      <c r="D114" s="939">
        <f t="shared" si="41"/>
        <v>0</v>
      </c>
      <c r="E114" s="939">
        <f t="shared" si="41"/>
        <v>0</v>
      </c>
      <c r="F114" s="939">
        <f t="shared" si="41"/>
        <v>0</v>
      </c>
      <c r="G114" s="940">
        <f t="shared" si="41"/>
        <v>0</v>
      </c>
      <c r="H114" s="31"/>
      <c r="I114" s="938" t="str">
        <f t="shared" ref="I114:I119" si="42">I75</f>
        <v>VLERËSIMI I TË ARDHURAVE ME DESTINACION</v>
      </c>
      <c r="J114" s="939"/>
      <c r="K114" s="939"/>
      <c r="L114" s="939"/>
      <c r="M114" s="939"/>
      <c r="N114" s="939"/>
      <c r="O114" s="940"/>
    </row>
    <row r="115" spans="1:15" ht="12.75" x14ac:dyDescent="0.2">
      <c r="A115" s="124" t="str">
        <f t="shared" ref="A115:D137" si="43">A76</f>
        <v>Pagat</v>
      </c>
      <c r="B115" s="941">
        <f t="shared" si="43"/>
        <v>600</v>
      </c>
      <c r="C115" s="942">
        <f t="shared" si="43"/>
        <v>0</v>
      </c>
      <c r="D115" s="943">
        <f t="shared" si="43"/>
        <v>0</v>
      </c>
      <c r="E115" s="129"/>
      <c r="F115" s="129"/>
      <c r="G115" s="129"/>
      <c r="H115" s="31"/>
      <c r="I115" s="390" t="str">
        <f t="shared" si="42"/>
        <v>Transferta e kushtëzuar</v>
      </c>
      <c r="J115" s="387"/>
      <c r="K115" s="389"/>
      <c r="L115" s="388"/>
      <c r="M115" s="128"/>
      <c r="N115" s="128"/>
      <c r="O115" s="132"/>
    </row>
    <row r="116" spans="1:15" ht="12.75" x14ac:dyDescent="0.2">
      <c r="A116" s="124" t="str">
        <f t="shared" si="43"/>
        <v>Sigurimet Shoqërore</v>
      </c>
      <c r="B116" s="941">
        <f t="shared" si="43"/>
        <v>601</v>
      </c>
      <c r="C116" s="942">
        <f t="shared" si="43"/>
        <v>0</v>
      </c>
      <c r="D116" s="943">
        <f t="shared" si="43"/>
        <v>0</v>
      </c>
      <c r="E116" s="129"/>
      <c r="F116" s="129"/>
      <c r="G116" s="129"/>
      <c r="H116" s="31"/>
      <c r="I116" s="390" t="str">
        <f t="shared" si="42"/>
        <v>Trasferta Specifike</v>
      </c>
      <c r="J116" s="387"/>
      <c r="K116" s="389"/>
      <c r="L116" s="388"/>
      <c r="M116" s="128"/>
      <c r="N116" s="128"/>
      <c r="O116" s="132"/>
    </row>
    <row r="117" spans="1:15" ht="12.75" x14ac:dyDescent="0.2">
      <c r="A117" s="124" t="str">
        <f t="shared" si="43"/>
        <v>Mallra dhe shërbime</v>
      </c>
      <c r="B117" s="941">
        <f t="shared" si="43"/>
        <v>602</v>
      </c>
      <c r="C117" s="942">
        <f t="shared" si="43"/>
        <v>0</v>
      </c>
      <c r="D117" s="943">
        <f t="shared" si="43"/>
        <v>0</v>
      </c>
      <c r="E117" s="129"/>
      <c r="F117" s="129"/>
      <c r="G117" s="129"/>
      <c r="H117" s="53"/>
      <c r="I117" s="390" t="str">
        <f t="shared" si="42"/>
        <v>Trashëgimi me destinacion</v>
      </c>
      <c r="J117" s="387"/>
      <c r="K117" s="389"/>
      <c r="L117" s="388"/>
      <c r="M117" s="302">
        <f>VLOOKUP($A106,'(C4) Trashëgimi me destinacion'!$A$8:$F$168,4,FALSE)</f>
        <v>0</v>
      </c>
      <c r="N117" s="548">
        <f>VLOOKUP($A106,'(C4) Trashëgimi me destinacion'!$A$8:$F$168,5,FALSE)</f>
        <v>0</v>
      </c>
      <c r="O117" s="548">
        <f>VLOOKUP($A106,'(C4) Trashëgimi me destinacion'!$A$8:$F$168,6,FALSE)</f>
        <v>0</v>
      </c>
    </row>
    <row r="118" spans="1:15" ht="12.75" x14ac:dyDescent="0.2">
      <c r="A118" s="124" t="str">
        <f t="shared" si="43"/>
        <v>Subvencione</v>
      </c>
      <c r="B118" s="941">
        <f t="shared" si="43"/>
        <v>603</v>
      </c>
      <c r="C118" s="942">
        <f t="shared" si="43"/>
        <v>0</v>
      </c>
      <c r="D118" s="943">
        <f t="shared" si="43"/>
        <v>0</v>
      </c>
      <c r="E118" s="129"/>
      <c r="F118" s="129"/>
      <c r="G118" s="129"/>
      <c r="H118" s="8"/>
      <c r="I118" s="390" t="str">
        <f t="shared" si="42"/>
        <v>Burime të tjera (përfshirë gjobat)</v>
      </c>
      <c r="J118" s="387"/>
      <c r="K118" s="389"/>
      <c r="L118" s="388"/>
      <c r="M118" s="128"/>
      <c r="N118" s="128"/>
      <c r="O118" s="132"/>
    </row>
    <row r="119" spans="1:15" ht="12.75" x14ac:dyDescent="0.2">
      <c r="A119" s="124" t="str">
        <f t="shared" si="43"/>
        <v>Të tjera transferta korrente të brendshme</v>
      </c>
      <c r="B119" s="941">
        <f t="shared" si="43"/>
        <v>604</v>
      </c>
      <c r="C119" s="942">
        <f t="shared" si="43"/>
        <v>0</v>
      </c>
      <c r="D119" s="943">
        <f t="shared" si="43"/>
        <v>0</v>
      </c>
      <c r="E119" s="129"/>
      <c r="F119" s="129"/>
      <c r="G119" s="129"/>
      <c r="H119" s="53"/>
      <c r="I119" s="390" t="str">
        <f t="shared" si="42"/>
        <v>VLERËSIMI I TË ARDHURAVE ME DESTINACION</v>
      </c>
      <c r="J119" s="35">
        <f>VLOOKUP($A106,'(C1) Shpenzimet vitet e kaluara'!$A$9:$O$177,7,FALSE)</f>
        <v>0</v>
      </c>
      <c r="K119" s="35">
        <f>VLOOKUP($A106,'(C1) Shpenzimet vitet e kaluara'!$A$9:$O$177,11,FALSE)</f>
        <v>0</v>
      </c>
      <c r="L119" s="35">
        <f>VLOOKUP($A106,'(C1) Shpenzimet vitet e kaluara'!$A$9:$O$177,15,FALSE)</f>
        <v>0</v>
      </c>
      <c r="M119" s="129">
        <f>SUM(M115:M118)</f>
        <v>0</v>
      </c>
      <c r="N119" s="129">
        <f t="shared" ref="N119:O119" si="44">SUM(N115:N118)</f>
        <v>0</v>
      </c>
      <c r="O119" s="129">
        <f t="shared" si="44"/>
        <v>0</v>
      </c>
    </row>
    <row r="120" spans="1:15" ht="12.75" x14ac:dyDescent="0.2">
      <c r="A120" s="124" t="str">
        <f t="shared" si="43"/>
        <v>Transferta korrente të huaja</v>
      </c>
      <c r="B120" s="941">
        <f t="shared" si="43"/>
        <v>605</v>
      </c>
      <c r="C120" s="942">
        <f t="shared" si="43"/>
        <v>0</v>
      </c>
      <c r="D120" s="943">
        <f t="shared" si="43"/>
        <v>0</v>
      </c>
      <c r="E120" s="129"/>
      <c r="F120" s="129"/>
      <c r="G120" s="129"/>
      <c r="H120" s="53"/>
    </row>
    <row r="121" spans="1:15" ht="12.75" x14ac:dyDescent="0.2">
      <c r="A121" s="124" t="str">
        <f t="shared" si="43"/>
        <v>Transferta për Buxhetet Familiare dhe Individët</v>
      </c>
      <c r="B121" s="941">
        <f t="shared" si="43"/>
        <v>606</v>
      </c>
      <c r="C121" s="942">
        <f t="shared" si="43"/>
        <v>0</v>
      </c>
      <c r="D121" s="943">
        <f t="shared" si="43"/>
        <v>0</v>
      </c>
      <c r="E121" s="129"/>
      <c r="F121" s="129"/>
      <c r="G121" s="129"/>
      <c r="H121" s="53"/>
      <c r="I121" s="137" t="str">
        <f>I82</f>
        <v xml:space="preserve">TË ARDHURAT E PRITSHME </v>
      </c>
      <c r="J121" s="34">
        <f>J112+J119</f>
        <v>0</v>
      </c>
      <c r="K121" s="34">
        <f>K112+K119</f>
        <v>0</v>
      </c>
      <c r="L121" s="34">
        <f>L112+L119</f>
        <v>0</v>
      </c>
      <c r="M121" s="129">
        <f>M119+M112</f>
        <v>0</v>
      </c>
      <c r="N121" s="129">
        <f>N119+N112</f>
        <v>0</v>
      </c>
      <c r="O121" s="129">
        <f>O119+O112</f>
        <v>0</v>
      </c>
    </row>
    <row r="122" spans="1:15" ht="12.75" x14ac:dyDescent="0.2">
      <c r="A122" s="124" t="str">
        <f t="shared" si="43"/>
        <v>Shpenzimet kapitale</v>
      </c>
      <c r="B122" s="941" t="str">
        <f t="shared" si="43"/>
        <v>230 / 231</v>
      </c>
      <c r="C122" s="942">
        <f t="shared" si="43"/>
        <v>0</v>
      </c>
      <c r="D122" s="943">
        <f t="shared" si="43"/>
        <v>0</v>
      </c>
      <c r="E122" s="37"/>
      <c r="F122" s="37"/>
      <c r="G122" s="37"/>
      <c r="H122" s="53"/>
    </row>
    <row r="123" spans="1:15" ht="12.75" x14ac:dyDescent="0.2">
      <c r="A123" s="124" t="str">
        <f t="shared" si="43"/>
        <v>Rezerva</v>
      </c>
      <c r="B123" s="941">
        <f t="shared" si="43"/>
        <v>609</v>
      </c>
      <c r="C123" s="942">
        <f t="shared" si="43"/>
        <v>0</v>
      </c>
      <c r="D123" s="943">
        <f t="shared" si="43"/>
        <v>0</v>
      </c>
      <c r="E123" s="129"/>
      <c r="F123" s="129"/>
      <c r="G123" s="129"/>
      <c r="H123" s="53"/>
    </row>
    <row r="124" spans="1:15" ht="12.75" x14ac:dyDescent="0.2">
      <c r="A124" s="124" t="str">
        <f t="shared" si="43"/>
        <v>Interesa per kredi direkte ose bono</v>
      </c>
      <c r="B124" s="941">
        <f t="shared" si="43"/>
        <v>650</v>
      </c>
      <c r="C124" s="942">
        <f t="shared" si="43"/>
        <v>0</v>
      </c>
      <c r="D124" s="943">
        <f t="shared" si="43"/>
        <v>0</v>
      </c>
      <c r="E124" s="129"/>
      <c r="F124" s="129"/>
      <c r="G124" s="129"/>
      <c r="H124" s="53"/>
    </row>
    <row r="125" spans="1:15" ht="12.75" x14ac:dyDescent="0.2">
      <c r="A125" s="124" t="str">
        <f t="shared" si="43"/>
        <v>Të tjera</v>
      </c>
      <c r="B125" s="941" t="str">
        <f t="shared" si="43"/>
        <v>69 / ?</v>
      </c>
      <c r="C125" s="942">
        <f t="shared" si="43"/>
        <v>0</v>
      </c>
      <c r="D125" s="943">
        <f t="shared" si="43"/>
        <v>0</v>
      </c>
      <c r="E125" s="129"/>
      <c r="F125" s="129"/>
      <c r="G125" s="129"/>
      <c r="H125" s="53"/>
      <c r="I125" s="947" t="str">
        <f t="shared" ref="I125:O126" si="45">I86</f>
        <v>SHUMA E KËRKUAR NETO</v>
      </c>
      <c r="J125" s="948">
        <f t="shared" si="45"/>
        <v>0</v>
      </c>
      <c r="K125" s="948">
        <f t="shared" si="45"/>
        <v>0</v>
      </c>
      <c r="L125" s="948">
        <f t="shared" si="45"/>
        <v>0</v>
      </c>
      <c r="M125" s="948">
        <f t="shared" si="45"/>
        <v>0</v>
      </c>
      <c r="N125" s="948">
        <f t="shared" si="45"/>
        <v>0</v>
      </c>
      <c r="O125" s="949">
        <f t="shared" si="45"/>
        <v>0</v>
      </c>
    </row>
    <row r="126" spans="1:15" ht="12.75" customHeight="1" x14ac:dyDescent="0.2">
      <c r="A126" s="306" t="str">
        <f t="shared" si="43"/>
        <v>KOSTO DIREKTE PËR PROJEKTET DHE SHPENZIMET KAPITALE</v>
      </c>
      <c r="B126" s="941">
        <f t="shared" si="43"/>
        <v>0</v>
      </c>
      <c r="C126" s="942">
        <f t="shared" si="43"/>
        <v>0</v>
      </c>
      <c r="D126" s="943">
        <f t="shared" si="43"/>
        <v>0</v>
      </c>
      <c r="E126" s="129">
        <f>SUM(E115:E125)</f>
        <v>0</v>
      </c>
      <c r="F126" s="129">
        <f t="shared" ref="F126:G126" si="46">SUM(F115:F125)</f>
        <v>0</v>
      </c>
      <c r="G126" s="129">
        <f t="shared" si="46"/>
        <v>0</v>
      </c>
      <c r="H126" s="53"/>
      <c r="I126" s="950">
        <f t="shared" si="45"/>
        <v>0</v>
      </c>
      <c r="J126" s="951">
        <f t="shared" si="45"/>
        <v>0</v>
      </c>
      <c r="K126" s="951">
        <f t="shared" si="45"/>
        <v>0</v>
      </c>
      <c r="L126" s="951">
        <f t="shared" si="45"/>
        <v>0</v>
      </c>
      <c r="M126" s="951">
        <f t="shared" si="45"/>
        <v>0</v>
      </c>
      <c r="N126" s="951">
        <f t="shared" si="45"/>
        <v>0</v>
      </c>
      <c r="O126" s="952">
        <f t="shared" si="45"/>
        <v>0</v>
      </c>
    </row>
    <row r="127" spans="1:15" ht="12.75" x14ac:dyDescent="0.2">
      <c r="A127" s="938" t="str">
        <f t="shared" si="43"/>
        <v>SHPENZIME KORRENTE</v>
      </c>
      <c r="B127" s="939">
        <f t="shared" si="43"/>
        <v>0</v>
      </c>
      <c r="C127" s="939">
        <f t="shared" si="43"/>
        <v>0</v>
      </c>
      <c r="D127" s="939">
        <f t="shared" si="43"/>
        <v>0</v>
      </c>
      <c r="E127" s="939">
        <f>E88</f>
        <v>0</v>
      </c>
      <c r="F127" s="939">
        <f>F88</f>
        <v>0</v>
      </c>
      <c r="G127" s="940">
        <f>G88</f>
        <v>0</v>
      </c>
      <c r="H127" s="53"/>
      <c r="I127" s="17" t="str">
        <f>I88</f>
        <v>SHUMA E KËRKUAR NETO</v>
      </c>
      <c r="J127" s="18">
        <f t="shared" ref="J127:O127" si="47">B111-J121</f>
        <v>0</v>
      </c>
      <c r="K127" s="18">
        <f t="shared" si="47"/>
        <v>0</v>
      </c>
      <c r="L127" s="18">
        <f t="shared" si="47"/>
        <v>0</v>
      </c>
      <c r="M127" s="18">
        <f t="shared" si="47"/>
        <v>0</v>
      </c>
      <c r="N127" s="18">
        <f t="shared" si="47"/>
        <v>0</v>
      </c>
      <c r="O127" s="18">
        <f t="shared" si="47"/>
        <v>0</v>
      </c>
    </row>
    <row r="128" spans="1:15" ht="12.75" x14ac:dyDescent="0.2">
      <c r="A128" s="124" t="str">
        <f t="shared" si="43"/>
        <v>Pagat</v>
      </c>
      <c r="B128" s="941">
        <f t="shared" si="43"/>
        <v>600</v>
      </c>
      <c r="C128" s="942">
        <f t="shared" si="43"/>
        <v>0</v>
      </c>
      <c r="D128" s="943">
        <f t="shared" si="43"/>
        <v>0</v>
      </c>
      <c r="E128" s="37"/>
      <c r="F128" s="37"/>
      <c r="G128" s="37"/>
      <c r="H128" s="53"/>
      <c r="I128" s="53"/>
      <c r="J128" s="53"/>
      <c r="K128" s="53"/>
      <c r="L128" s="14"/>
      <c r="M128" s="54"/>
    </row>
    <row r="129" spans="1:15" ht="12.75" x14ac:dyDescent="0.2">
      <c r="A129" s="124" t="str">
        <f t="shared" si="43"/>
        <v>Sigurimet Shoqërore</v>
      </c>
      <c r="B129" s="941">
        <f t="shared" si="43"/>
        <v>601</v>
      </c>
      <c r="C129" s="942">
        <f t="shared" si="43"/>
        <v>0</v>
      </c>
      <c r="D129" s="943">
        <f t="shared" si="43"/>
        <v>0</v>
      </c>
      <c r="E129" s="37"/>
      <c r="F129" s="37"/>
      <c r="G129" s="37"/>
      <c r="H129" s="53"/>
    </row>
    <row r="130" spans="1:15" ht="12.75" x14ac:dyDescent="0.2">
      <c r="A130" s="124" t="str">
        <f t="shared" si="43"/>
        <v>Mallra dhe shërbime</v>
      </c>
      <c r="B130" s="941">
        <f t="shared" si="43"/>
        <v>602</v>
      </c>
      <c r="C130" s="942">
        <f t="shared" si="43"/>
        <v>0</v>
      </c>
      <c r="D130" s="943">
        <f t="shared" si="43"/>
        <v>0</v>
      </c>
      <c r="E130" s="37"/>
      <c r="F130" s="37"/>
      <c r="G130" s="37"/>
      <c r="H130" s="53"/>
      <c r="I130" s="252" t="str">
        <f>I91</f>
        <v>Angazhimet</v>
      </c>
      <c r="J130" s="1002" t="str">
        <f>J91</f>
        <v>Vlera Totale për Aktivitet</v>
      </c>
      <c r="K130" s="1003"/>
      <c r="L130" s="1004"/>
      <c r="M130" s="129">
        <f>VLOOKUP($A106,'(C5) Angazhimet'!$A$8:$F$168,4,FALSE)</f>
        <v>0</v>
      </c>
      <c r="N130" s="129">
        <f>VLOOKUP($A106,'(C5) Angazhimet'!$A$8:$F$168,5,FALSE)</f>
        <v>0</v>
      </c>
      <c r="O130" s="129">
        <f>VLOOKUP($A106,'(C5) Angazhimet'!$A$8:$F$168,6,FALSE)</f>
        <v>0</v>
      </c>
    </row>
    <row r="131" spans="1:15" ht="12.75" x14ac:dyDescent="0.2">
      <c r="A131" s="124" t="str">
        <f t="shared" si="43"/>
        <v>Subvencione</v>
      </c>
      <c r="B131" s="941">
        <f t="shared" si="43"/>
        <v>603</v>
      </c>
      <c r="C131" s="942">
        <f t="shared" si="43"/>
        <v>0</v>
      </c>
      <c r="D131" s="943">
        <f t="shared" si="43"/>
        <v>0</v>
      </c>
      <c r="E131" s="37"/>
      <c r="F131" s="37"/>
      <c r="G131" s="37"/>
      <c r="H131" s="53"/>
      <c r="I131" s="318" t="str">
        <f>I92</f>
        <v>Qëllime</v>
      </c>
      <c r="J131" s="1002" t="str">
        <f>J92</f>
        <v>Shpenzimet kapitale</v>
      </c>
      <c r="K131" s="1003"/>
      <c r="L131" s="1004"/>
      <c r="M131" s="128"/>
      <c r="N131" s="128"/>
      <c r="O131" s="132"/>
    </row>
    <row r="132" spans="1:15" ht="12.75" x14ac:dyDescent="0.2">
      <c r="A132" s="124" t="str">
        <f t="shared" si="43"/>
        <v>Të tjera transferta korrente të brendshme</v>
      </c>
      <c r="B132" s="941">
        <f t="shared" si="43"/>
        <v>604</v>
      </c>
      <c r="C132" s="942">
        <f t="shared" si="43"/>
        <v>0</v>
      </c>
      <c r="D132" s="943">
        <f t="shared" si="43"/>
        <v>0</v>
      </c>
      <c r="E132" s="37"/>
      <c r="F132" s="37"/>
      <c r="G132" s="37"/>
      <c r="H132" s="53"/>
      <c r="I132" s="315"/>
      <c r="J132" s="1002" t="str">
        <f>J93</f>
        <v>Mallra dhe shërbime</v>
      </c>
      <c r="K132" s="1003"/>
      <c r="L132" s="1004"/>
      <c r="M132" s="128"/>
      <c r="N132" s="128"/>
      <c r="O132" s="132"/>
    </row>
    <row r="133" spans="1:15" ht="12.75" x14ac:dyDescent="0.2">
      <c r="A133" s="124" t="str">
        <f t="shared" si="43"/>
        <v>Transferta korrente të huaja</v>
      </c>
      <c r="B133" s="941">
        <f t="shared" si="43"/>
        <v>605</v>
      </c>
      <c r="C133" s="942">
        <f t="shared" si="43"/>
        <v>0</v>
      </c>
      <c r="D133" s="943">
        <f t="shared" si="43"/>
        <v>0</v>
      </c>
      <c r="E133" s="37"/>
      <c r="F133" s="37"/>
      <c r="G133" s="37"/>
      <c r="H133" s="53"/>
      <c r="I133" s="315"/>
      <c r="J133" s="1002" t="str">
        <f>J94</f>
        <v>Qëllime të mëtejshme</v>
      </c>
      <c r="K133" s="1003"/>
      <c r="L133" s="1004"/>
      <c r="M133" s="128"/>
      <c r="N133" s="128"/>
      <c r="O133" s="132"/>
    </row>
    <row r="134" spans="1:15" ht="12.75" x14ac:dyDescent="0.2">
      <c r="A134" s="124" t="str">
        <f t="shared" si="43"/>
        <v>Transferta për Buxhetet Familiare dhe Individët</v>
      </c>
      <c r="B134" s="941">
        <f t="shared" si="43"/>
        <v>606</v>
      </c>
      <c r="C134" s="942">
        <f t="shared" si="43"/>
        <v>0</v>
      </c>
      <c r="D134" s="943">
        <f t="shared" si="43"/>
        <v>0</v>
      </c>
      <c r="E134" s="37"/>
      <c r="F134" s="37"/>
      <c r="G134" s="37"/>
      <c r="H134" s="53"/>
      <c r="I134" s="315"/>
      <c r="J134" s="998"/>
      <c r="K134" s="998"/>
      <c r="L134" s="998"/>
      <c r="M134" s="344" t="str">
        <f>IF(SUM(M131:M133)=M130,"OK","STOP")</f>
        <v>OK</v>
      </c>
      <c r="N134" s="344" t="str">
        <f>IF(SUM(N131:N133)=N130,"OK","STOP")</f>
        <v>OK</v>
      </c>
      <c r="O134" s="344" t="str">
        <f>IF(SUM(O131:O133)=O130,"OK","STOP")</f>
        <v>OK</v>
      </c>
    </row>
    <row r="135" spans="1:15" ht="12.75" x14ac:dyDescent="0.2">
      <c r="A135" s="648" t="str">
        <f t="shared" si="43"/>
        <v>Shpenzimet kapitale</v>
      </c>
      <c r="B135" s="968" t="str">
        <f t="shared" si="43"/>
        <v>230 / 231</v>
      </c>
      <c r="C135" s="969">
        <f t="shared" si="43"/>
        <v>0</v>
      </c>
      <c r="D135" s="970">
        <f t="shared" si="43"/>
        <v>0</v>
      </c>
      <c r="E135" s="129"/>
      <c r="F135" s="129"/>
      <c r="G135" s="129"/>
      <c r="H135" s="53"/>
      <c r="I135" s="421" t="str">
        <f>I96</f>
        <v>Shpjegimet teknike</v>
      </c>
      <c r="J135" s="10"/>
      <c r="K135" s="10"/>
      <c r="L135" s="10"/>
      <c r="M135" s="10"/>
      <c r="N135" s="10"/>
      <c r="O135" s="10"/>
    </row>
    <row r="136" spans="1:15" ht="12.75" x14ac:dyDescent="0.2">
      <c r="A136" s="124" t="str">
        <f t="shared" si="43"/>
        <v>Rezerva</v>
      </c>
      <c r="B136" s="941">
        <f t="shared" si="43"/>
        <v>609</v>
      </c>
      <c r="C136" s="942">
        <f t="shared" si="43"/>
        <v>0</v>
      </c>
      <c r="D136" s="943">
        <f t="shared" si="43"/>
        <v>0</v>
      </c>
      <c r="E136" s="37"/>
      <c r="F136" s="37"/>
      <c r="G136" s="37"/>
      <c r="H136" s="53"/>
      <c r="I136" s="419">
        <f>M109</f>
        <v>2022</v>
      </c>
      <c r="J136" s="983"/>
      <c r="K136" s="984"/>
      <c r="L136" s="984"/>
      <c r="M136" s="984"/>
      <c r="N136" s="984"/>
      <c r="O136" s="985"/>
    </row>
    <row r="137" spans="1:15" ht="12.75" x14ac:dyDescent="0.2">
      <c r="A137" s="124" t="str">
        <f t="shared" si="43"/>
        <v>Interesa per kredi direkte ose bono</v>
      </c>
      <c r="B137" s="971">
        <f t="shared" si="43"/>
        <v>650</v>
      </c>
      <c r="C137" s="972">
        <f t="shared" si="43"/>
        <v>0</v>
      </c>
      <c r="D137" s="973">
        <f t="shared" si="43"/>
        <v>0</v>
      </c>
      <c r="E137" s="37"/>
      <c r="F137" s="37"/>
      <c r="G137" s="37"/>
      <c r="H137" s="53"/>
      <c r="I137" s="420"/>
      <c r="J137" s="986"/>
      <c r="K137" s="987"/>
      <c r="L137" s="987"/>
      <c r="M137" s="987"/>
      <c r="N137" s="987"/>
      <c r="O137" s="988"/>
    </row>
    <row r="138" spans="1:15" ht="12.75" x14ac:dyDescent="0.2">
      <c r="A138" s="252" t="str">
        <f>A99</f>
        <v>Të tjera</v>
      </c>
      <c r="B138" s="941" t="str">
        <f>B99</f>
        <v>69 / ?</v>
      </c>
      <c r="C138" s="942">
        <f>C99</f>
        <v>0</v>
      </c>
      <c r="D138" s="439" t="str">
        <f>IF(OR(E138&lt;0,F138&lt;0,G138&lt;0),"STOP","OK!")</f>
        <v>OK!</v>
      </c>
      <c r="E138" s="130">
        <f>-E126+E111-(SUM(E128:E137))</f>
        <v>0</v>
      </c>
      <c r="F138" s="308">
        <f t="shared" ref="F138:G138" si="48">-F126+F111-(SUM(F128:F137))</f>
        <v>0</v>
      </c>
      <c r="G138" s="308">
        <f t="shared" si="48"/>
        <v>0</v>
      </c>
      <c r="H138" s="53"/>
      <c r="I138" s="419">
        <f>N109</f>
        <v>2023</v>
      </c>
      <c r="J138" s="983"/>
      <c r="K138" s="984"/>
      <c r="L138" s="984"/>
      <c r="M138" s="984"/>
      <c r="N138" s="984"/>
      <c r="O138" s="985"/>
    </row>
    <row r="139" spans="1:15" ht="12.75" x14ac:dyDescent="0.2">
      <c r="A139" s="124" t="str">
        <f>A100</f>
        <v>SHPENZIME KORRENTE</v>
      </c>
      <c r="B139" s="974"/>
      <c r="C139" s="975"/>
      <c r="D139" s="976"/>
      <c r="E139" s="129">
        <f>SUM(E128:E138)</f>
        <v>0</v>
      </c>
      <c r="F139" s="129">
        <f t="shared" ref="F139:G139" si="49">SUM(F128:F138)</f>
        <v>0</v>
      </c>
      <c r="G139" s="129">
        <f t="shared" si="49"/>
        <v>0</v>
      </c>
      <c r="H139" s="53"/>
      <c r="I139" s="420"/>
      <c r="J139" s="989"/>
      <c r="K139" s="990"/>
      <c r="L139" s="990"/>
      <c r="M139" s="990"/>
      <c r="N139" s="990"/>
      <c r="O139" s="991"/>
    </row>
    <row r="140" spans="1:15" ht="12.75" x14ac:dyDescent="0.2">
      <c r="A140" s="125"/>
      <c r="B140" s="210"/>
      <c r="C140" s="126"/>
      <c r="D140" s="126"/>
      <c r="E140" s="10"/>
      <c r="F140" s="10"/>
      <c r="G140" s="133"/>
      <c r="H140" s="53"/>
      <c r="I140" s="419">
        <f>O109</f>
        <v>2024</v>
      </c>
      <c r="J140" s="983"/>
      <c r="K140" s="984"/>
      <c r="L140" s="984"/>
      <c r="M140" s="984"/>
      <c r="N140" s="984"/>
      <c r="O140" s="985"/>
    </row>
    <row r="141" spans="1:15" ht="12.75" x14ac:dyDescent="0.2">
      <c r="A141" s="137" t="str">
        <f>A102</f>
        <v>SHPENZIME TË PRITSHME</v>
      </c>
      <c r="B141" s="34">
        <f>B111</f>
        <v>0</v>
      </c>
      <c r="C141" s="34">
        <f t="shared" ref="C141:D141" si="50">C111</f>
        <v>0</v>
      </c>
      <c r="D141" s="34">
        <f t="shared" si="50"/>
        <v>0</v>
      </c>
      <c r="E141" s="129">
        <f>E126+E139</f>
        <v>0</v>
      </c>
      <c r="F141" s="129">
        <f>F126+F139</f>
        <v>0</v>
      </c>
      <c r="G141" s="129">
        <f t="shared" ref="G141" si="51">G126+G139</f>
        <v>0</v>
      </c>
      <c r="H141" s="53"/>
      <c r="I141" s="420"/>
      <c r="J141" s="989"/>
      <c r="K141" s="990"/>
      <c r="L141" s="990"/>
      <c r="M141" s="990"/>
      <c r="N141" s="990"/>
      <c r="O141" s="991"/>
    </row>
    <row r="144" spans="1:15" ht="17.25" customHeight="1" x14ac:dyDescent="0.2">
      <c r="A144" s="213" t="str">
        <f t="shared" ref="A144:O144" si="52">A66</f>
        <v>Nënfunksioni 27</v>
      </c>
      <c r="B144" s="937" t="str">
        <f t="shared" si="52"/>
        <v>106 Strehimi social</v>
      </c>
      <c r="C144" s="937">
        <f t="shared" si="52"/>
        <v>0</v>
      </c>
      <c r="D144" s="937">
        <f t="shared" si="52"/>
        <v>0</v>
      </c>
      <c r="E144" s="937">
        <f t="shared" si="52"/>
        <v>0</v>
      </c>
      <c r="F144" s="937">
        <f t="shared" si="52"/>
        <v>0</v>
      </c>
      <c r="G144" s="937">
        <f t="shared" si="52"/>
        <v>0</v>
      </c>
      <c r="H144" s="937">
        <f t="shared" si="52"/>
        <v>0</v>
      </c>
      <c r="I144" s="937">
        <f t="shared" si="52"/>
        <v>0</v>
      </c>
      <c r="J144" s="937">
        <f t="shared" si="52"/>
        <v>0</v>
      </c>
      <c r="K144" s="937">
        <f t="shared" si="52"/>
        <v>0</v>
      </c>
      <c r="L144" s="937">
        <f t="shared" si="52"/>
        <v>0</v>
      </c>
      <c r="M144" s="937">
        <f t="shared" si="52"/>
        <v>0</v>
      </c>
      <c r="N144" s="937">
        <f t="shared" si="52"/>
        <v>0</v>
      </c>
      <c r="O144" s="937">
        <f t="shared" si="52"/>
        <v>0</v>
      </c>
    </row>
    <row r="145" spans="1:15" ht="17.25" customHeight="1" x14ac:dyDescent="0.2">
      <c r="A145" s="276" t="str">
        <f>A8</f>
        <v>Programi 28c</v>
      </c>
      <c r="B145" s="937">
        <f>C8</f>
        <v>0</v>
      </c>
      <c r="C145" s="937" t="e">
        <f>#REF!</f>
        <v>#REF!</v>
      </c>
      <c r="D145" s="937" t="e">
        <f>#REF!</f>
        <v>#REF!</v>
      </c>
      <c r="E145" s="937" t="e">
        <f>#REF!</f>
        <v>#REF!</v>
      </c>
      <c r="F145" s="937" t="e">
        <f>#REF!</f>
        <v>#REF!</v>
      </c>
      <c r="G145" s="937" t="e">
        <f>#REF!</f>
        <v>#REF!</v>
      </c>
      <c r="H145" s="937" t="e">
        <f>#REF!</f>
        <v>#REF!</v>
      </c>
      <c r="I145" s="937" t="e">
        <f>#REF!</f>
        <v>#REF!</v>
      </c>
      <c r="J145" s="937" t="e">
        <f>#REF!</f>
        <v>#REF!</v>
      </c>
      <c r="K145" s="937" t="e">
        <f>#REF!</f>
        <v>#REF!</v>
      </c>
      <c r="L145" s="937" t="e">
        <f>#REF!</f>
        <v>#REF!</v>
      </c>
      <c r="M145" s="937" t="e">
        <f>#REF!</f>
        <v>#REF!</v>
      </c>
      <c r="N145" s="937" t="e">
        <f>#REF!</f>
        <v>#REF!</v>
      </c>
      <c r="O145" s="937" t="e">
        <f>#REF!</f>
        <v>#REF!</v>
      </c>
    </row>
    <row r="146" spans="1:15" ht="17.25" customHeight="1" x14ac:dyDescent="0.2">
      <c r="A146" s="646">
        <f>'(B3) Struktura Funksionale'!B142</f>
        <v>0</v>
      </c>
      <c r="B146" s="568"/>
      <c r="C146" s="568"/>
      <c r="D146" s="568"/>
      <c r="E146" s="568"/>
      <c r="F146" s="568"/>
      <c r="G146" s="568"/>
      <c r="H146" s="568"/>
      <c r="I146" s="568"/>
      <c r="J146" s="568"/>
      <c r="K146" s="568"/>
      <c r="L146" s="568"/>
      <c r="M146" s="568"/>
      <c r="N146" s="568"/>
      <c r="O146" s="569"/>
    </row>
    <row r="147" spans="1:15" ht="22.5" customHeight="1" x14ac:dyDescent="0.2">
      <c r="A147" s="964" t="str">
        <f t="shared" ref="A147:G147" si="53">A69</f>
        <v>SHPENZIME TË PRITSHME</v>
      </c>
      <c r="B147" s="965">
        <f t="shared" si="53"/>
        <v>0</v>
      </c>
      <c r="C147" s="965">
        <f t="shared" si="53"/>
        <v>0</v>
      </c>
      <c r="D147" s="965">
        <f t="shared" si="53"/>
        <v>0</v>
      </c>
      <c r="E147" s="965">
        <f t="shared" si="53"/>
        <v>0</v>
      </c>
      <c r="F147" s="965">
        <f t="shared" si="53"/>
        <v>0</v>
      </c>
      <c r="G147" s="966">
        <f t="shared" si="53"/>
        <v>0</v>
      </c>
      <c r="H147" s="131"/>
      <c r="I147" s="967" t="str">
        <f t="shared" ref="I147:O147" si="54">I69</f>
        <v xml:space="preserve">TË ARDHURAT E PRITSHME </v>
      </c>
      <c r="J147" s="965">
        <f t="shared" si="54"/>
        <v>0</v>
      </c>
      <c r="K147" s="965">
        <f t="shared" si="54"/>
        <v>0</v>
      </c>
      <c r="L147" s="965">
        <f t="shared" si="54"/>
        <v>0</v>
      </c>
      <c r="M147" s="965">
        <f t="shared" si="54"/>
        <v>0</v>
      </c>
      <c r="N147" s="965">
        <f t="shared" si="54"/>
        <v>0</v>
      </c>
      <c r="O147" s="966">
        <f t="shared" si="54"/>
        <v>0</v>
      </c>
    </row>
    <row r="148" spans="1:15" ht="20.25" customHeight="1" x14ac:dyDescent="0.2">
      <c r="A148" s="211"/>
      <c r="B148" s="417">
        <f t="shared" ref="B148:G148" si="55">B70</f>
        <v>2019</v>
      </c>
      <c r="C148" s="417">
        <f t="shared" si="55"/>
        <v>2020</v>
      </c>
      <c r="D148" s="417">
        <f t="shared" si="55"/>
        <v>2021</v>
      </c>
      <c r="E148" s="251">
        <f t="shared" si="55"/>
        <v>2022</v>
      </c>
      <c r="F148" s="251">
        <f t="shared" si="55"/>
        <v>2023</v>
      </c>
      <c r="G148" s="251">
        <f t="shared" si="55"/>
        <v>2024</v>
      </c>
      <c r="H148" s="212"/>
      <c r="I148" s="307"/>
      <c r="J148" s="249">
        <f t="shared" ref="J148:O148" si="56">J70</f>
        <v>2019</v>
      </c>
      <c r="K148" s="249">
        <f t="shared" si="56"/>
        <v>2020</v>
      </c>
      <c r="L148" s="249">
        <f t="shared" si="56"/>
        <v>2021</v>
      </c>
      <c r="M148" s="250">
        <f t="shared" si="56"/>
        <v>2022</v>
      </c>
      <c r="N148" s="250">
        <f t="shared" si="56"/>
        <v>2023</v>
      </c>
      <c r="O148" s="250">
        <f t="shared" si="56"/>
        <v>2024</v>
      </c>
    </row>
    <row r="149" spans="1:15" ht="12.75" x14ac:dyDescent="0.2">
      <c r="A149" s="423"/>
      <c r="B149" s="427"/>
      <c r="C149" s="428"/>
      <c r="D149" s="426"/>
      <c r="E149" s="349"/>
      <c r="F149" s="349"/>
      <c r="G149" s="350"/>
      <c r="H149" s="131"/>
      <c r="I149" s="423"/>
      <c r="J149" s="349"/>
      <c r="K149" s="349"/>
      <c r="L149" s="349"/>
      <c r="M149" s="349"/>
      <c r="N149" s="349"/>
      <c r="O149" s="350"/>
    </row>
    <row r="150" spans="1:15" ht="12.75" x14ac:dyDescent="0.2">
      <c r="A150" s="137" t="str">
        <f>A72</f>
        <v>SHPENZIME TË PRITSHME</v>
      </c>
      <c r="B150" s="34">
        <f>VLOOKUP(A145,'(C1) Shpenzimet vitet e kaluara'!A$9:O$177,5,FALSE)</f>
        <v>0</v>
      </c>
      <c r="C150" s="34">
        <f>VLOOKUP(A145,'(C1) Shpenzimet vitet e kaluara'!A$9:O$177,9,FALSE)</f>
        <v>0</v>
      </c>
      <c r="D150" s="34">
        <f>VLOOKUP(A145,'(C1) Shpenzimet vitet e kaluara'!A$9:O$177,13,FALSE)</f>
        <v>0</v>
      </c>
      <c r="E150" s="37"/>
      <c r="F150" s="37"/>
      <c r="G150" s="37"/>
      <c r="I150" s="938" t="str">
        <f t="shared" ref="I150:O150" si="57">I72</f>
        <v>VLERËSIM I ARDHURAVE NGA TARIFAT</v>
      </c>
      <c r="J150" s="939">
        <f t="shared" si="57"/>
        <v>0</v>
      </c>
      <c r="K150" s="939">
        <f t="shared" si="57"/>
        <v>0</v>
      </c>
      <c r="L150" s="939">
        <f t="shared" si="57"/>
        <v>0</v>
      </c>
      <c r="M150" s="939">
        <f t="shared" si="57"/>
        <v>0</v>
      </c>
      <c r="N150" s="939">
        <f t="shared" si="57"/>
        <v>0</v>
      </c>
      <c r="O150" s="940">
        <f t="shared" si="57"/>
        <v>0</v>
      </c>
    </row>
    <row r="151" spans="1:15" ht="12.75" x14ac:dyDescent="0.2">
      <c r="A151" s="125"/>
      <c r="B151" s="210"/>
      <c r="C151" s="126"/>
      <c r="D151" s="126"/>
      <c r="E151" s="10"/>
      <c r="F151" s="10"/>
      <c r="G151" s="133"/>
      <c r="I151" s="137" t="str">
        <f>I73</f>
        <v>VLERËSIM I ARDHURAVE NGA TARIFAT</v>
      </c>
      <c r="J151" s="35">
        <f>VLOOKUP($A145,'(C1) Shpenzimet vitet e kaluara'!$A$9:$O$177,6,FALSE)</f>
        <v>0</v>
      </c>
      <c r="K151" s="35">
        <f>VLOOKUP($A145,'(C1) Shpenzimet vitet e kaluara'!$A$9:$O$177,10,FALSE)</f>
        <v>0</v>
      </c>
      <c r="L151" s="35">
        <f>VLOOKUP($A145,'(C1) Shpenzimet vitet e kaluara'!$A$9:$O$177,14,FALSE)</f>
        <v>0</v>
      </c>
      <c r="M151" s="37"/>
      <c r="N151" s="37"/>
      <c r="O151" s="37"/>
    </row>
    <row r="152" spans="1:15" ht="12.75" x14ac:dyDescent="0.2">
      <c r="A152" s="944" t="str">
        <f t="shared" ref="A152:G153" si="58">A74</f>
        <v>SHPENZIME TË PRITSHME</v>
      </c>
      <c r="B152" s="945">
        <f t="shared" si="58"/>
        <v>0</v>
      </c>
      <c r="C152" s="945">
        <f t="shared" si="58"/>
        <v>0</v>
      </c>
      <c r="D152" s="945">
        <f t="shared" si="58"/>
        <v>0</v>
      </c>
      <c r="E152" s="945">
        <f t="shared" si="58"/>
        <v>0</v>
      </c>
      <c r="F152" s="945">
        <f t="shared" si="58"/>
        <v>0</v>
      </c>
      <c r="G152" s="946">
        <f t="shared" si="58"/>
        <v>0</v>
      </c>
      <c r="H152" s="10"/>
    </row>
    <row r="153" spans="1:15" ht="12.75" x14ac:dyDescent="0.2">
      <c r="A153" s="938" t="str">
        <f t="shared" si="58"/>
        <v>KOSTO DIREKTE PËR PROJEKTET DHE SHPENZIMET KAPITALE</v>
      </c>
      <c r="B153" s="939">
        <f t="shared" si="58"/>
        <v>0</v>
      </c>
      <c r="C153" s="939">
        <f t="shared" si="58"/>
        <v>0</v>
      </c>
      <c r="D153" s="939">
        <f t="shared" si="58"/>
        <v>0</v>
      </c>
      <c r="E153" s="939">
        <f t="shared" si="58"/>
        <v>0</v>
      </c>
      <c r="F153" s="939">
        <f t="shared" si="58"/>
        <v>0</v>
      </c>
      <c r="G153" s="940">
        <f t="shared" si="58"/>
        <v>0</v>
      </c>
      <c r="H153" s="31"/>
      <c r="I153" s="938" t="str">
        <f t="shared" ref="I153:I158" si="59">I75</f>
        <v>VLERËSIMI I TË ARDHURAVE ME DESTINACION</v>
      </c>
      <c r="J153" s="939"/>
      <c r="K153" s="939"/>
      <c r="L153" s="939"/>
      <c r="M153" s="939"/>
      <c r="N153" s="939"/>
      <c r="O153" s="940"/>
    </row>
    <row r="154" spans="1:15" ht="12.75" x14ac:dyDescent="0.2">
      <c r="A154" s="124" t="str">
        <f t="shared" ref="A154:D176" si="60">A76</f>
        <v>Pagat</v>
      </c>
      <c r="B154" s="941">
        <f t="shared" si="60"/>
        <v>600</v>
      </c>
      <c r="C154" s="942">
        <f t="shared" si="60"/>
        <v>0</v>
      </c>
      <c r="D154" s="943">
        <f t="shared" si="60"/>
        <v>0</v>
      </c>
      <c r="E154" s="129"/>
      <c r="F154" s="129"/>
      <c r="G154" s="129"/>
      <c r="H154" s="31"/>
      <c r="I154" s="390" t="str">
        <f t="shared" si="59"/>
        <v>Transferta e kushtëzuar</v>
      </c>
      <c r="J154" s="387"/>
      <c r="K154" s="389"/>
      <c r="L154" s="388"/>
      <c r="M154" s="128"/>
      <c r="N154" s="128"/>
      <c r="O154" s="132"/>
    </row>
    <row r="155" spans="1:15" ht="12.75" x14ac:dyDescent="0.2">
      <c r="A155" s="124" t="str">
        <f t="shared" si="60"/>
        <v>Sigurimet Shoqërore</v>
      </c>
      <c r="B155" s="941">
        <f t="shared" si="60"/>
        <v>601</v>
      </c>
      <c r="C155" s="942">
        <f t="shared" si="60"/>
        <v>0</v>
      </c>
      <c r="D155" s="943">
        <f t="shared" si="60"/>
        <v>0</v>
      </c>
      <c r="E155" s="129"/>
      <c r="F155" s="129"/>
      <c r="G155" s="129"/>
      <c r="H155" s="31"/>
      <c r="I155" s="390" t="str">
        <f t="shared" si="59"/>
        <v>Trasferta Specifike</v>
      </c>
      <c r="J155" s="387"/>
      <c r="K155" s="389"/>
      <c r="L155" s="388"/>
      <c r="M155" s="128"/>
      <c r="N155" s="128"/>
      <c r="O155" s="132"/>
    </row>
    <row r="156" spans="1:15" ht="12.75" x14ac:dyDescent="0.2">
      <c r="A156" s="124" t="str">
        <f t="shared" si="60"/>
        <v>Mallra dhe shërbime</v>
      </c>
      <c r="B156" s="941">
        <f t="shared" si="60"/>
        <v>602</v>
      </c>
      <c r="C156" s="942">
        <f t="shared" si="60"/>
        <v>0</v>
      </c>
      <c r="D156" s="943">
        <f t="shared" si="60"/>
        <v>0</v>
      </c>
      <c r="E156" s="129"/>
      <c r="F156" s="129"/>
      <c r="G156" s="129"/>
      <c r="H156" s="53"/>
      <c r="I156" s="390" t="str">
        <f t="shared" si="59"/>
        <v>Trashëgimi me destinacion</v>
      </c>
      <c r="J156" s="387"/>
      <c r="K156" s="389"/>
      <c r="L156" s="388"/>
      <c r="M156" s="302">
        <f>VLOOKUP($A145,'(C4) Trashëgimi me destinacion'!$A$8:$F$168,4,FALSE)</f>
        <v>0</v>
      </c>
      <c r="N156" s="548">
        <f>VLOOKUP($A145,'(C4) Trashëgimi me destinacion'!$A$8:$F$168,5,FALSE)</f>
        <v>0</v>
      </c>
      <c r="O156" s="548">
        <f>VLOOKUP($A145,'(C4) Trashëgimi me destinacion'!$A$8:$F$168,6,FALSE)</f>
        <v>0</v>
      </c>
    </row>
    <row r="157" spans="1:15" ht="12.75" x14ac:dyDescent="0.2">
      <c r="A157" s="124" t="str">
        <f t="shared" si="60"/>
        <v>Subvencione</v>
      </c>
      <c r="B157" s="941">
        <f t="shared" si="60"/>
        <v>603</v>
      </c>
      <c r="C157" s="942">
        <f t="shared" si="60"/>
        <v>0</v>
      </c>
      <c r="D157" s="943">
        <f t="shared" si="60"/>
        <v>0</v>
      </c>
      <c r="E157" s="129"/>
      <c r="F157" s="129"/>
      <c r="G157" s="129"/>
      <c r="H157" s="8"/>
      <c r="I157" s="390" t="str">
        <f t="shared" si="59"/>
        <v>Burime të tjera (përfshirë gjobat)</v>
      </c>
      <c r="J157" s="387"/>
      <c r="K157" s="389"/>
      <c r="L157" s="388"/>
      <c r="M157" s="128"/>
      <c r="N157" s="128"/>
      <c r="O157" s="132"/>
    </row>
    <row r="158" spans="1:15" ht="12.75" x14ac:dyDescent="0.2">
      <c r="A158" s="124" t="str">
        <f t="shared" si="60"/>
        <v>Të tjera transferta korrente të brendshme</v>
      </c>
      <c r="B158" s="941">
        <f t="shared" si="60"/>
        <v>604</v>
      </c>
      <c r="C158" s="942">
        <f t="shared" si="60"/>
        <v>0</v>
      </c>
      <c r="D158" s="943">
        <f t="shared" si="60"/>
        <v>0</v>
      </c>
      <c r="E158" s="129"/>
      <c r="F158" s="129"/>
      <c r="G158" s="129"/>
      <c r="H158" s="53"/>
      <c r="I158" s="390" t="str">
        <f t="shared" si="59"/>
        <v>VLERËSIMI I TË ARDHURAVE ME DESTINACION</v>
      </c>
      <c r="J158" s="35">
        <f>VLOOKUP($A145,'(C1) Shpenzimet vitet e kaluara'!$A$9:$O$177,7,FALSE)</f>
        <v>0</v>
      </c>
      <c r="K158" s="35">
        <f>VLOOKUP($A145,'(C1) Shpenzimet vitet e kaluara'!$A$9:$O$177,11,FALSE)</f>
        <v>0</v>
      </c>
      <c r="L158" s="35">
        <f>VLOOKUP($A145,'(C1) Shpenzimet vitet e kaluara'!$A$9:$O$177,15,FALSE)</f>
        <v>0</v>
      </c>
      <c r="M158" s="129">
        <f>SUM(M154:M157)</f>
        <v>0</v>
      </c>
      <c r="N158" s="129">
        <f t="shared" ref="N158:O158" si="61">SUM(N154:N157)</f>
        <v>0</v>
      </c>
      <c r="O158" s="129">
        <f t="shared" si="61"/>
        <v>0</v>
      </c>
    </row>
    <row r="159" spans="1:15" ht="12.75" x14ac:dyDescent="0.2">
      <c r="A159" s="124" t="str">
        <f t="shared" si="60"/>
        <v>Transferta korrente të huaja</v>
      </c>
      <c r="B159" s="941">
        <f t="shared" si="60"/>
        <v>605</v>
      </c>
      <c r="C159" s="942">
        <f t="shared" si="60"/>
        <v>0</v>
      </c>
      <c r="D159" s="943">
        <f t="shared" si="60"/>
        <v>0</v>
      </c>
      <c r="E159" s="129"/>
      <c r="F159" s="129"/>
      <c r="G159" s="129"/>
      <c r="H159" s="53"/>
    </row>
    <row r="160" spans="1:15" ht="12.75" x14ac:dyDescent="0.2">
      <c r="A160" s="124" t="str">
        <f t="shared" si="60"/>
        <v>Transferta për Buxhetet Familiare dhe Individët</v>
      </c>
      <c r="B160" s="941">
        <f t="shared" si="60"/>
        <v>606</v>
      </c>
      <c r="C160" s="942">
        <f t="shared" si="60"/>
        <v>0</v>
      </c>
      <c r="D160" s="943">
        <f t="shared" si="60"/>
        <v>0</v>
      </c>
      <c r="E160" s="129"/>
      <c r="F160" s="129"/>
      <c r="G160" s="129"/>
      <c r="H160" s="53"/>
      <c r="I160" s="137" t="str">
        <f>I82</f>
        <v xml:space="preserve">TË ARDHURAT E PRITSHME </v>
      </c>
      <c r="J160" s="34">
        <f>J151+J158</f>
        <v>0</v>
      </c>
      <c r="K160" s="34">
        <f>K151+K158</f>
        <v>0</v>
      </c>
      <c r="L160" s="34">
        <f>L151+L158</f>
        <v>0</v>
      </c>
      <c r="M160" s="129">
        <f>M158+M151</f>
        <v>0</v>
      </c>
      <c r="N160" s="129">
        <f>N158+N151</f>
        <v>0</v>
      </c>
      <c r="O160" s="129">
        <f>O158+O151</f>
        <v>0</v>
      </c>
    </row>
    <row r="161" spans="1:15" ht="12.75" x14ac:dyDescent="0.2">
      <c r="A161" s="124" t="str">
        <f t="shared" si="60"/>
        <v>Shpenzimet kapitale</v>
      </c>
      <c r="B161" s="941" t="str">
        <f t="shared" si="60"/>
        <v>230 / 231</v>
      </c>
      <c r="C161" s="942">
        <f t="shared" si="60"/>
        <v>0</v>
      </c>
      <c r="D161" s="943">
        <f t="shared" si="60"/>
        <v>0</v>
      </c>
      <c r="E161" s="37"/>
      <c r="F161" s="37"/>
      <c r="G161" s="37"/>
      <c r="H161" s="53"/>
    </row>
    <row r="162" spans="1:15" ht="12.75" x14ac:dyDescent="0.2">
      <c r="A162" s="124" t="str">
        <f t="shared" si="60"/>
        <v>Rezerva</v>
      </c>
      <c r="B162" s="941">
        <f t="shared" si="60"/>
        <v>609</v>
      </c>
      <c r="C162" s="942">
        <f t="shared" si="60"/>
        <v>0</v>
      </c>
      <c r="D162" s="943">
        <f t="shared" si="60"/>
        <v>0</v>
      </c>
      <c r="E162" s="129"/>
      <c r="F162" s="129"/>
      <c r="G162" s="129"/>
      <c r="H162" s="53"/>
    </row>
    <row r="163" spans="1:15" ht="12.75" x14ac:dyDescent="0.2">
      <c r="A163" s="124" t="str">
        <f t="shared" si="60"/>
        <v>Interesa per kredi direkte ose bono</v>
      </c>
      <c r="B163" s="941">
        <f t="shared" si="60"/>
        <v>650</v>
      </c>
      <c r="C163" s="942">
        <f t="shared" si="60"/>
        <v>0</v>
      </c>
      <c r="D163" s="943">
        <f t="shared" si="60"/>
        <v>0</v>
      </c>
      <c r="E163" s="129"/>
      <c r="F163" s="129"/>
      <c r="G163" s="129"/>
      <c r="H163" s="53"/>
    </row>
    <row r="164" spans="1:15" ht="12.75" x14ac:dyDescent="0.2">
      <c r="A164" s="124" t="str">
        <f t="shared" si="60"/>
        <v>Të tjera</v>
      </c>
      <c r="B164" s="941" t="str">
        <f t="shared" si="60"/>
        <v>69 / ?</v>
      </c>
      <c r="C164" s="942">
        <f t="shared" si="60"/>
        <v>0</v>
      </c>
      <c r="D164" s="943">
        <f t="shared" si="60"/>
        <v>0</v>
      </c>
      <c r="E164" s="129"/>
      <c r="F164" s="129"/>
      <c r="G164" s="129"/>
      <c r="H164" s="53"/>
      <c r="I164" s="947" t="str">
        <f t="shared" ref="I164:O165" si="62">I86</f>
        <v>SHUMA E KËRKUAR NETO</v>
      </c>
      <c r="J164" s="948">
        <f t="shared" si="62"/>
        <v>0</v>
      </c>
      <c r="K164" s="948">
        <f t="shared" si="62"/>
        <v>0</v>
      </c>
      <c r="L164" s="948">
        <f t="shared" si="62"/>
        <v>0</v>
      </c>
      <c r="M164" s="948">
        <f t="shared" si="62"/>
        <v>0</v>
      </c>
      <c r="N164" s="948">
        <f t="shared" si="62"/>
        <v>0</v>
      </c>
      <c r="O164" s="949">
        <f t="shared" si="62"/>
        <v>0</v>
      </c>
    </row>
    <row r="165" spans="1:15" ht="12.75" customHeight="1" x14ac:dyDescent="0.2">
      <c r="A165" s="306" t="str">
        <f t="shared" si="60"/>
        <v>KOSTO DIREKTE PËR PROJEKTET DHE SHPENZIMET KAPITALE</v>
      </c>
      <c r="B165" s="941">
        <f t="shared" si="60"/>
        <v>0</v>
      </c>
      <c r="C165" s="942">
        <f t="shared" si="60"/>
        <v>0</v>
      </c>
      <c r="D165" s="943">
        <f t="shared" si="60"/>
        <v>0</v>
      </c>
      <c r="E165" s="129">
        <f>SUM(E154:E164)</f>
        <v>0</v>
      </c>
      <c r="F165" s="129">
        <f t="shared" ref="F165:G165" si="63">SUM(F154:F164)</f>
        <v>0</v>
      </c>
      <c r="G165" s="129">
        <f t="shared" si="63"/>
        <v>0</v>
      </c>
      <c r="H165" s="53"/>
      <c r="I165" s="950">
        <f t="shared" si="62"/>
        <v>0</v>
      </c>
      <c r="J165" s="951">
        <f t="shared" si="62"/>
        <v>0</v>
      </c>
      <c r="K165" s="951">
        <f t="shared" si="62"/>
        <v>0</v>
      </c>
      <c r="L165" s="951">
        <f t="shared" si="62"/>
        <v>0</v>
      </c>
      <c r="M165" s="951">
        <f t="shared" si="62"/>
        <v>0</v>
      </c>
      <c r="N165" s="951">
        <f t="shared" si="62"/>
        <v>0</v>
      </c>
      <c r="O165" s="952">
        <f t="shared" si="62"/>
        <v>0</v>
      </c>
    </row>
    <row r="166" spans="1:15" ht="12.75" x14ac:dyDescent="0.2">
      <c r="A166" s="938" t="str">
        <f t="shared" si="60"/>
        <v>SHPENZIME KORRENTE</v>
      </c>
      <c r="B166" s="939">
        <f t="shared" si="60"/>
        <v>0</v>
      </c>
      <c r="C166" s="939">
        <f t="shared" si="60"/>
        <v>0</v>
      </c>
      <c r="D166" s="939">
        <f t="shared" si="60"/>
        <v>0</v>
      </c>
      <c r="E166" s="939">
        <f>E88</f>
        <v>0</v>
      </c>
      <c r="F166" s="939">
        <f>F88</f>
        <v>0</v>
      </c>
      <c r="G166" s="940">
        <f>G88</f>
        <v>0</v>
      </c>
      <c r="H166" s="53"/>
      <c r="I166" s="17" t="str">
        <f>I88</f>
        <v>SHUMA E KËRKUAR NETO</v>
      </c>
      <c r="J166" s="18">
        <f t="shared" ref="J166:O166" si="64">B150-J160</f>
        <v>0</v>
      </c>
      <c r="K166" s="18">
        <f t="shared" si="64"/>
        <v>0</v>
      </c>
      <c r="L166" s="18">
        <f t="shared" si="64"/>
        <v>0</v>
      </c>
      <c r="M166" s="18">
        <f t="shared" si="64"/>
        <v>0</v>
      </c>
      <c r="N166" s="18">
        <f t="shared" si="64"/>
        <v>0</v>
      </c>
      <c r="O166" s="18">
        <f t="shared" si="64"/>
        <v>0</v>
      </c>
    </row>
    <row r="167" spans="1:15" ht="12.75" x14ac:dyDescent="0.2">
      <c r="A167" s="124" t="str">
        <f t="shared" si="60"/>
        <v>Pagat</v>
      </c>
      <c r="B167" s="941">
        <f t="shared" si="60"/>
        <v>600</v>
      </c>
      <c r="C167" s="942">
        <f t="shared" si="60"/>
        <v>0</v>
      </c>
      <c r="D167" s="943">
        <f t="shared" si="60"/>
        <v>0</v>
      </c>
      <c r="E167" s="37"/>
      <c r="F167" s="37"/>
      <c r="G167" s="37"/>
      <c r="H167" s="53"/>
      <c r="I167" s="53"/>
      <c r="J167" s="53"/>
      <c r="K167" s="53"/>
      <c r="L167" s="14"/>
      <c r="M167" s="54"/>
    </row>
    <row r="168" spans="1:15" ht="12.75" x14ac:dyDescent="0.2">
      <c r="A168" s="124" t="str">
        <f t="shared" si="60"/>
        <v>Sigurimet Shoqërore</v>
      </c>
      <c r="B168" s="941">
        <f t="shared" si="60"/>
        <v>601</v>
      </c>
      <c r="C168" s="942">
        <f t="shared" si="60"/>
        <v>0</v>
      </c>
      <c r="D168" s="943">
        <f t="shared" si="60"/>
        <v>0</v>
      </c>
      <c r="E168" s="37"/>
      <c r="F168" s="37"/>
      <c r="G168" s="37"/>
      <c r="H168" s="53"/>
    </row>
    <row r="169" spans="1:15" ht="12.75" x14ac:dyDescent="0.2">
      <c r="A169" s="124" t="str">
        <f t="shared" si="60"/>
        <v>Mallra dhe shërbime</v>
      </c>
      <c r="B169" s="941">
        <f t="shared" si="60"/>
        <v>602</v>
      </c>
      <c r="C169" s="942">
        <f t="shared" si="60"/>
        <v>0</v>
      </c>
      <c r="D169" s="943">
        <f t="shared" si="60"/>
        <v>0</v>
      </c>
      <c r="E169" s="37"/>
      <c r="F169" s="37"/>
      <c r="G169" s="37"/>
      <c r="H169" s="53"/>
      <c r="I169" s="252" t="str">
        <f>I130</f>
        <v>Angazhimet</v>
      </c>
      <c r="J169" s="1002" t="str">
        <f>J130</f>
        <v>Vlera Totale për Aktivitet</v>
      </c>
      <c r="K169" s="1003"/>
      <c r="L169" s="1004"/>
      <c r="M169" s="129">
        <f>VLOOKUP($A145,'(C5) Angazhimet'!$A$8:$F$168,4,FALSE)</f>
        <v>0</v>
      </c>
      <c r="N169" s="129">
        <f>VLOOKUP($A145,'(C5) Angazhimet'!$A$8:$F$168,5,FALSE)</f>
        <v>0</v>
      </c>
      <c r="O169" s="129">
        <f>VLOOKUP($A145,'(C5) Angazhimet'!$A$8:$F$168,6,FALSE)</f>
        <v>0</v>
      </c>
    </row>
    <row r="170" spans="1:15" ht="12.75" x14ac:dyDescent="0.2">
      <c r="A170" s="124" t="str">
        <f t="shared" si="60"/>
        <v>Subvencione</v>
      </c>
      <c r="B170" s="941">
        <f t="shared" si="60"/>
        <v>603</v>
      </c>
      <c r="C170" s="942">
        <f t="shared" si="60"/>
        <v>0</v>
      </c>
      <c r="D170" s="943">
        <f t="shared" si="60"/>
        <v>0</v>
      </c>
      <c r="E170" s="37"/>
      <c r="F170" s="37"/>
      <c r="G170" s="37"/>
      <c r="H170" s="53"/>
      <c r="I170" s="318" t="str">
        <f>I131</f>
        <v>Qëllime</v>
      </c>
      <c r="J170" s="1002" t="str">
        <f>J131</f>
        <v>Shpenzimet kapitale</v>
      </c>
      <c r="K170" s="1003"/>
      <c r="L170" s="1004"/>
      <c r="M170" s="128"/>
      <c r="N170" s="128"/>
      <c r="O170" s="132"/>
    </row>
    <row r="171" spans="1:15" ht="12.75" x14ac:dyDescent="0.2">
      <c r="A171" s="124" t="str">
        <f t="shared" si="60"/>
        <v>Të tjera transferta korrente të brendshme</v>
      </c>
      <c r="B171" s="941">
        <f t="shared" si="60"/>
        <v>604</v>
      </c>
      <c r="C171" s="942">
        <f t="shared" si="60"/>
        <v>0</v>
      </c>
      <c r="D171" s="943">
        <f t="shared" si="60"/>
        <v>0</v>
      </c>
      <c r="E171" s="37"/>
      <c r="F171" s="37"/>
      <c r="G171" s="37"/>
      <c r="H171" s="53"/>
      <c r="I171" s="315"/>
      <c r="J171" s="1002" t="str">
        <f>J132</f>
        <v>Mallra dhe shërbime</v>
      </c>
      <c r="K171" s="1003"/>
      <c r="L171" s="1004"/>
      <c r="M171" s="128"/>
      <c r="N171" s="128"/>
      <c r="O171" s="132"/>
    </row>
    <row r="172" spans="1:15" ht="12.75" x14ac:dyDescent="0.2">
      <c r="A172" s="124" t="str">
        <f t="shared" si="60"/>
        <v>Transferta korrente të huaja</v>
      </c>
      <c r="B172" s="941">
        <f t="shared" si="60"/>
        <v>605</v>
      </c>
      <c r="C172" s="942">
        <f t="shared" si="60"/>
        <v>0</v>
      </c>
      <c r="D172" s="943">
        <f t="shared" si="60"/>
        <v>0</v>
      </c>
      <c r="E172" s="37"/>
      <c r="F172" s="37"/>
      <c r="G172" s="37"/>
      <c r="H172" s="53"/>
      <c r="I172" s="315"/>
      <c r="J172" s="1002" t="str">
        <f>J133</f>
        <v>Qëllime të mëtejshme</v>
      </c>
      <c r="K172" s="1003"/>
      <c r="L172" s="1004"/>
      <c r="M172" s="128"/>
      <c r="N172" s="128"/>
      <c r="O172" s="132"/>
    </row>
    <row r="173" spans="1:15" ht="12.75" x14ac:dyDescent="0.2">
      <c r="A173" s="124" t="str">
        <f t="shared" si="60"/>
        <v>Transferta për Buxhetet Familiare dhe Individët</v>
      </c>
      <c r="B173" s="941">
        <f t="shared" si="60"/>
        <v>606</v>
      </c>
      <c r="C173" s="942">
        <f t="shared" si="60"/>
        <v>0</v>
      </c>
      <c r="D173" s="943">
        <f t="shared" si="60"/>
        <v>0</v>
      </c>
      <c r="E173" s="37"/>
      <c r="F173" s="37"/>
      <c r="G173" s="37"/>
      <c r="H173" s="53"/>
      <c r="I173" s="315"/>
      <c r="J173" s="998"/>
      <c r="K173" s="998"/>
      <c r="L173" s="998"/>
      <c r="M173" s="344" t="str">
        <f>IF(SUM(M170:M172)=M169,"OK","STOP")</f>
        <v>OK</v>
      </c>
      <c r="N173" s="344" t="str">
        <f>IF(SUM(N170:N172)=N169,"OK","STOP")</f>
        <v>OK</v>
      </c>
      <c r="O173" s="344" t="str">
        <f>IF(SUM(O170:O172)=O169,"OK","STOP")</f>
        <v>OK</v>
      </c>
    </row>
    <row r="174" spans="1:15" ht="12.75" x14ac:dyDescent="0.2">
      <c r="A174" s="648" t="str">
        <f t="shared" si="60"/>
        <v>Shpenzimet kapitale</v>
      </c>
      <c r="B174" s="968" t="str">
        <f t="shared" si="60"/>
        <v>230 / 231</v>
      </c>
      <c r="C174" s="969">
        <f t="shared" si="60"/>
        <v>0</v>
      </c>
      <c r="D174" s="970">
        <f t="shared" si="60"/>
        <v>0</v>
      </c>
      <c r="E174" s="129"/>
      <c r="F174" s="129"/>
      <c r="G174" s="129"/>
      <c r="H174" s="53"/>
      <c r="I174" s="421" t="str">
        <f>I96</f>
        <v>Shpjegimet teknike</v>
      </c>
      <c r="J174" s="10"/>
      <c r="K174" s="10"/>
      <c r="L174" s="10"/>
      <c r="M174" s="10"/>
      <c r="N174" s="10"/>
      <c r="O174" s="10"/>
    </row>
    <row r="175" spans="1:15" ht="12.75" x14ac:dyDescent="0.2">
      <c r="A175" s="124" t="str">
        <f t="shared" si="60"/>
        <v>Rezerva</v>
      </c>
      <c r="B175" s="941">
        <f t="shared" si="60"/>
        <v>609</v>
      </c>
      <c r="C175" s="942">
        <f t="shared" si="60"/>
        <v>0</v>
      </c>
      <c r="D175" s="943">
        <f t="shared" si="60"/>
        <v>0</v>
      </c>
      <c r="E175" s="37"/>
      <c r="F175" s="37"/>
      <c r="G175" s="37"/>
      <c r="H175" s="53"/>
      <c r="I175" s="419">
        <f>M148</f>
        <v>2022</v>
      </c>
      <c r="J175" s="983"/>
      <c r="K175" s="984"/>
      <c r="L175" s="984"/>
      <c r="M175" s="984"/>
      <c r="N175" s="984"/>
      <c r="O175" s="985"/>
    </row>
    <row r="176" spans="1:15" ht="12.75" x14ac:dyDescent="0.2">
      <c r="A176" s="124" t="str">
        <f t="shared" si="60"/>
        <v>Interesa per kredi direkte ose bono</v>
      </c>
      <c r="B176" s="971">
        <f t="shared" si="60"/>
        <v>650</v>
      </c>
      <c r="C176" s="972">
        <f t="shared" si="60"/>
        <v>0</v>
      </c>
      <c r="D176" s="973">
        <f t="shared" si="60"/>
        <v>0</v>
      </c>
      <c r="E176" s="37"/>
      <c r="F176" s="37"/>
      <c r="G176" s="37"/>
      <c r="H176" s="53"/>
      <c r="I176" s="420"/>
      <c r="J176" s="986"/>
      <c r="K176" s="987"/>
      <c r="L176" s="987"/>
      <c r="M176" s="987"/>
      <c r="N176" s="987"/>
      <c r="O176" s="988"/>
    </row>
    <row r="177" spans="1:15" ht="12.75" x14ac:dyDescent="0.2">
      <c r="A177" s="252" t="str">
        <f>A99</f>
        <v>Të tjera</v>
      </c>
      <c r="B177" s="941" t="str">
        <f>B99</f>
        <v>69 / ?</v>
      </c>
      <c r="C177" s="942">
        <f>C99</f>
        <v>0</v>
      </c>
      <c r="D177" s="439" t="str">
        <f>IF(OR(E177&lt;0,F177&lt;0,G177&lt;0),"STOP","OK!")</f>
        <v>OK!</v>
      </c>
      <c r="E177" s="130">
        <f>-E165+E150-(SUM(E167:E176))</f>
        <v>0</v>
      </c>
      <c r="F177" s="308">
        <f t="shared" ref="F177:G177" si="65">-F165+F150-(SUM(F167:F176))</f>
        <v>0</v>
      </c>
      <c r="G177" s="308">
        <f t="shared" si="65"/>
        <v>0</v>
      </c>
      <c r="H177" s="53"/>
      <c r="I177" s="419">
        <f>N148</f>
        <v>2023</v>
      </c>
      <c r="J177" s="983"/>
      <c r="K177" s="984"/>
      <c r="L177" s="984"/>
      <c r="M177" s="984"/>
      <c r="N177" s="984"/>
      <c r="O177" s="985"/>
    </row>
    <row r="178" spans="1:15" ht="12.75" x14ac:dyDescent="0.2">
      <c r="A178" s="124" t="str">
        <f>A100</f>
        <v>SHPENZIME KORRENTE</v>
      </c>
      <c r="B178" s="974"/>
      <c r="C178" s="975"/>
      <c r="D178" s="976"/>
      <c r="E178" s="129">
        <f>SUM(E167:E177)</f>
        <v>0</v>
      </c>
      <c r="F178" s="129">
        <f t="shared" ref="F178:G178" si="66">SUM(F167:F177)</f>
        <v>0</v>
      </c>
      <c r="G178" s="129">
        <f t="shared" si="66"/>
        <v>0</v>
      </c>
      <c r="H178" s="53"/>
      <c r="I178" s="420"/>
      <c r="J178" s="989"/>
      <c r="K178" s="990"/>
      <c r="L178" s="990"/>
      <c r="M178" s="990"/>
      <c r="N178" s="990"/>
      <c r="O178" s="991"/>
    </row>
    <row r="179" spans="1:15" ht="12.75" x14ac:dyDescent="0.2">
      <c r="A179" s="125"/>
      <c r="B179" s="210"/>
      <c r="C179" s="126"/>
      <c r="D179" s="126"/>
      <c r="E179" s="10"/>
      <c r="F179" s="10"/>
      <c r="G179" s="133"/>
      <c r="H179" s="53"/>
      <c r="I179" s="419">
        <f>O148</f>
        <v>2024</v>
      </c>
      <c r="J179" s="983"/>
      <c r="K179" s="984"/>
      <c r="L179" s="984"/>
      <c r="M179" s="984"/>
      <c r="N179" s="984"/>
      <c r="O179" s="985"/>
    </row>
    <row r="180" spans="1:15" ht="12.75" x14ac:dyDescent="0.2">
      <c r="A180" s="137" t="str">
        <f>A102</f>
        <v>SHPENZIME TË PRITSHME</v>
      </c>
      <c r="B180" s="34">
        <f>B150</f>
        <v>0</v>
      </c>
      <c r="C180" s="34">
        <f t="shared" ref="C180:D180" si="67">C150</f>
        <v>0</v>
      </c>
      <c r="D180" s="34">
        <f t="shared" si="67"/>
        <v>0</v>
      </c>
      <c r="E180" s="129">
        <f>E165+E178</f>
        <v>0</v>
      </c>
      <c r="F180" s="129">
        <f>F165+F178</f>
        <v>0</v>
      </c>
      <c r="G180" s="129">
        <f t="shared" ref="G180" si="68">G165+G178</f>
        <v>0</v>
      </c>
      <c r="H180" s="53"/>
      <c r="I180" s="420"/>
      <c r="J180" s="989"/>
      <c r="K180" s="990"/>
      <c r="L180" s="990"/>
      <c r="M180" s="990"/>
      <c r="N180" s="990"/>
      <c r="O180" s="991"/>
    </row>
    <row r="181" spans="1:15" ht="12.75" x14ac:dyDescent="0.2"/>
    <row r="182" spans="1:15" ht="12.75" x14ac:dyDescent="0.2"/>
    <row r="183" spans="1:15" ht="18.75" hidden="1" x14ac:dyDescent="0.2">
      <c r="A183" s="213"/>
      <c r="B183" s="937"/>
      <c r="C183" s="937"/>
      <c r="D183" s="937"/>
      <c r="E183" s="937"/>
      <c r="F183" s="937"/>
      <c r="G183" s="937"/>
      <c r="H183" s="937"/>
      <c r="I183" s="937"/>
      <c r="J183" s="937"/>
      <c r="K183" s="937"/>
      <c r="L183" s="937"/>
      <c r="M183" s="937"/>
      <c r="N183" s="937"/>
      <c r="O183" s="937"/>
    </row>
    <row r="184" spans="1:15" ht="18.75" hidden="1" x14ac:dyDescent="0.2">
      <c r="A184" s="276"/>
      <c r="B184" s="937"/>
      <c r="C184" s="937"/>
      <c r="D184" s="937"/>
      <c r="E184" s="937"/>
      <c r="F184" s="937"/>
      <c r="G184" s="937"/>
      <c r="H184" s="937"/>
      <c r="I184" s="937"/>
      <c r="J184" s="937"/>
      <c r="K184" s="937"/>
      <c r="L184" s="937"/>
      <c r="M184" s="937"/>
      <c r="N184" s="937"/>
      <c r="O184" s="937"/>
    </row>
    <row r="185" spans="1:15" ht="22.5" hidden="1" customHeight="1" x14ac:dyDescent="0.2">
      <c r="A185" s="933"/>
      <c r="B185" s="934"/>
      <c r="C185" s="934"/>
      <c r="D185" s="934"/>
      <c r="E185" s="934"/>
      <c r="F185" s="934"/>
      <c r="G185" s="954"/>
      <c r="H185" s="131"/>
      <c r="I185" s="955"/>
      <c r="J185" s="934"/>
      <c r="K185" s="934"/>
      <c r="L185" s="934"/>
      <c r="M185" s="934"/>
      <c r="N185" s="934"/>
      <c r="O185" s="954"/>
    </row>
    <row r="186" spans="1:15" ht="21.75" hidden="1" customHeight="1" x14ac:dyDescent="0.2">
      <c r="A186" s="211"/>
      <c r="B186" s="417"/>
      <c r="C186" s="417"/>
      <c r="D186" s="417"/>
      <c r="E186" s="251"/>
      <c r="F186" s="251"/>
      <c r="G186" s="251"/>
      <c r="H186" s="212"/>
      <c r="I186" s="414"/>
      <c r="J186" s="417"/>
      <c r="K186" s="417"/>
      <c r="L186" s="417"/>
      <c r="M186" s="251"/>
      <c r="N186" s="251"/>
      <c r="O186" s="251"/>
    </row>
    <row r="187" spans="1:15" ht="12.75" hidden="1" x14ac:dyDescent="0.2">
      <c r="A187" s="431"/>
      <c r="B187" s="424"/>
      <c r="C187" s="347"/>
      <c r="D187" s="348"/>
      <c r="E187" s="432"/>
      <c r="F187" s="432"/>
      <c r="G187" s="433"/>
      <c r="H187" s="131"/>
      <c r="I187" s="346"/>
      <c r="J187" s="962"/>
      <c r="K187" s="962"/>
      <c r="L187" s="429"/>
      <c r="M187" s="429"/>
      <c r="N187" s="429"/>
      <c r="O187" s="430"/>
    </row>
    <row r="188" spans="1:15" ht="12.75" hidden="1" x14ac:dyDescent="0.2">
      <c r="A188" s="137"/>
      <c r="B188" s="34"/>
      <c r="C188" s="34"/>
      <c r="D188" s="34"/>
      <c r="E188" s="37"/>
      <c r="F188" s="37"/>
      <c r="G188" s="37"/>
      <c r="H188" s="131"/>
      <c r="I188" s="938"/>
      <c r="J188" s="939"/>
      <c r="K188" s="939"/>
      <c r="L188" s="939"/>
      <c r="M188" s="939"/>
      <c r="N188" s="939"/>
      <c r="O188" s="940"/>
    </row>
    <row r="189" spans="1:15" ht="12.75" hidden="1" x14ac:dyDescent="0.2">
      <c r="A189" s="125"/>
      <c r="B189" s="210"/>
      <c r="C189" s="126"/>
      <c r="D189" s="126"/>
      <c r="E189" s="10"/>
      <c r="F189" s="10"/>
      <c r="G189" s="133"/>
      <c r="H189" s="10"/>
      <c r="I189" s="137"/>
      <c r="J189" s="35"/>
      <c r="K189" s="35"/>
      <c r="L189" s="35"/>
      <c r="M189" s="37"/>
      <c r="N189" s="37"/>
      <c r="O189" s="37"/>
    </row>
    <row r="190" spans="1:15" ht="12.75" hidden="1" x14ac:dyDescent="0.2">
      <c r="A190" s="944"/>
      <c r="B190" s="945"/>
      <c r="C190" s="945"/>
      <c r="D190" s="945"/>
      <c r="E190" s="945"/>
      <c r="F190" s="945"/>
      <c r="G190" s="946"/>
      <c r="H190" s="10"/>
    </row>
    <row r="191" spans="1:15" ht="12.75" hidden="1" x14ac:dyDescent="0.2">
      <c r="A191" s="938"/>
      <c r="B191" s="939"/>
      <c r="C191" s="939"/>
      <c r="D191" s="939"/>
      <c r="E191" s="939"/>
      <c r="F191" s="939"/>
      <c r="G191" s="940"/>
      <c r="H191" s="31"/>
      <c r="I191" s="938"/>
      <c r="J191" s="939"/>
      <c r="K191" s="939"/>
      <c r="L191" s="939"/>
      <c r="M191" s="939"/>
      <c r="N191" s="939"/>
      <c r="O191" s="940"/>
    </row>
    <row r="192" spans="1:15" ht="12.75" hidden="1" x14ac:dyDescent="0.2">
      <c r="A192" s="124"/>
      <c r="B192" s="941"/>
      <c r="C192" s="942"/>
      <c r="D192" s="943"/>
      <c r="E192" s="37"/>
      <c r="F192" s="37"/>
      <c r="G192" s="37"/>
      <c r="H192" s="31"/>
      <c r="I192" s="390"/>
      <c r="J192" s="387"/>
      <c r="K192" s="389"/>
      <c r="L192" s="388"/>
      <c r="M192" s="128"/>
      <c r="N192" s="128"/>
      <c r="O192" s="132"/>
    </row>
    <row r="193" spans="1:15" ht="12.75" hidden="1" x14ac:dyDescent="0.2">
      <c r="A193" s="124"/>
      <c r="B193" s="941"/>
      <c r="C193" s="942"/>
      <c r="D193" s="943"/>
      <c r="E193" s="37"/>
      <c r="F193" s="37"/>
      <c r="G193" s="37"/>
      <c r="H193" s="31"/>
      <c r="I193" s="390"/>
      <c r="J193" s="387"/>
      <c r="K193" s="389"/>
      <c r="L193" s="388"/>
      <c r="M193" s="128"/>
      <c r="N193" s="128"/>
      <c r="O193" s="132"/>
    </row>
    <row r="194" spans="1:15" ht="12.75" hidden="1" x14ac:dyDescent="0.2">
      <c r="A194" s="124"/>
      <c r="B194" s="941"/>
      <c r="C194" s="942"/>
      <c r="D194" s="943"/>
      <c r="E194" s="37"/>
      <c r="F194" s="37"/>
      <c r="G194" s="37"/>
      <c r="H194" s="53"/>
      <c r="I194" s="390"/>
      <c r="J194" s="387"/>
      <c r="K194" s="389"/>
      <c r="L194" s="388"/>
      <c r="M194" s="302"/>
      <c r="N194" s="548"/>
      <c r="O194" s="548"/>
    </row>
    <row r="195" spans="1:15" ht="12.75" hidden="1" x14ac:dyDescent="0.2">
      <c r="A195" s="124"/>
      <c r="B195" s="941"/>
      <c r="C195" s="942"/>
      <c r="D195" s="943"/>
      <c r="E195" s="37"/>
      <c r="F195" s="37"/>
      <c r="G195" s="37"/>
      <c r="H195" s="8"/>
      <c r="I195" s="390"/>
      <c r="J195" s="387"/>
      <c r="K195" s="389"/>
      <c r="L195" s="388"/>
      <c r="M195" s="128"/>
      <c r="N195" s="128"/>
      <c r="O195" s="132"/>
    </row>
    <row r="196" spans="1:15" ht="12.75" hidden="1" x14ac:dyDescent="0.2">
      <c r="A196" s="124"/>
      <c r="B196" s="941"/>
      <c r="C196" s="942"/>
      <c r="D196" s="943"/>
      <c r="E196" s="37"/>
      <c r="F196" s="37"/>
      <c r="G196" s="37"/>
      <c r="H196" s="53"/>
      <c r="I196" s="390"/>
      <c r="J196" s="35"/>
      <c r="K196" s="35"/>
      <c r="L196" s="35"/>
      <c r="M196" s="129"/>
      <c r="N196" s="129"/>
      <c r="O196" s="129"/>
    </row>
    <row r="197" spans="1:15" ht="12.75" hidden="1" x14ac:dyDescent="0.2">
      <c r="A197" s="124"/>
      <c r="B197" s="941"/>
      <c r="C197" s="942"/>
      <c r="D197" s="943"/>
      <c r="E197" s="37"/>
      <c r="F197" s="37"/>
      <c r="G197" s="37"/>
      <c r="H197" s="53"/>
    </row>
    <row r="198" spans="1:15" ht="12.75" hidden="1" x14ac:dyDescent="0.2">
      <c r="A198" s="124"/>
      <c r="B198" s="941"/>
      <c r="C198" s="942"/>
      <c r="D198" s="943"/>
      <c r="E198" s="37"/>
      <c r="F198" s="37"/>
      <c r="G198" s="37"/>
      <c r="H198" s="53"/>
      <c r="I198" s="137"/>
      <c r="J198" s="34"/>
      <c r="K198" s="34"/>
      <c r="L198" s="34"/>
      <c r="M198" s="129"/>
      <c r="N198" s="129"/>
      <c r="O198" s="129"/>
    </row>
    <row r="199" spans="1:15" ht="12.75" hidden="1" x14ac:dyDescent="0.2">
      <c r="A199" s="124"/>
      <c r="B199" s="941"/>
      <c r="C199" s="942"/>
      <c r="D199" s="943"/>
      <c r="E199" s="37"/>
      <c r="F199" s="37"/>
      <c r="G199" s="37"/>
      <c r="H199" s="53"/>
    </row>
    <row r="200" spans="1:15" ht="12.75" hidden="1" x14ac:dyDescent="0.2">
      <c r="A200" s="124"/>
      <c r="B200" s="941"/>
      <c r="C200" s="942"/>
      <c r="D200" s="943"/>
      <c r="E200" s="37"/>
      <c r="F200" s="37"/>
      <c r="G200" s="37"/>
      <c r="H200" s="53"/>
    </row>
    <row r="201" spans="1:15" ht="12.75" hidden="1" x14ac:dyDescent="0.2">
      <c r="A201" s="124"/>
      <c r="B201" s="941"/>
      <c r="C201" s="942"/>
      <c r="D201" s="943"/>
      <c r="E201" s="37"/>
      <c r="F201" s="37"/>
      <c r="G201" s="37"/>
      <c r="H201" s="53"/>
    </row>
    <row r="202" spans="1:15" ht="12.75" hidden="1" x14ac:dyDescent="0.2">
      <c r="A202" s="124"/>
      <c r="B202" s="941"/>
      <c r="C202" s="942"/>
      <c r="D202" s="943"/>
      <c r="E202" s="37"/>
      <c r="F202" s="37"/>
      <c r="G202" s="37"/>
      <c r="H202" s="53"/>
      <c r="I202" s="947"/>
      <c r="J202" s="948"/>
      <c r="K202" s="948"/>
      <c r="L202" s="948"/>
      <c r="M202" s="948"/>
      <c r="N202" s="948"/>
      <c r="O202" s="949"/>
    </row>
    <row r="203" spans="1:15" ht="12.75" hidden="1" customHeight="1" x14ac:dyDescent="0.2">
      <c r="A203" s="306"/>
      <c r="B203" s="941"/>
      <c r="C203" s="942"/>
      <c r="D203" s="943"/>
      <c r="E203" s="129"/>
      <c r="F203" s="129"/>
      <c r="G203" s="129"/>
      <c r="H203" s="53"/>
      <c r="I203" s="950"/>
      <c r="J203" s="951"/>
      <c r="K203" s="951"/>
      <c r="L203" s="951"/>
      <c r="M203" s="951"/>
      <c r="N203" s="951"/>
      <c r="O203" s="952"/>
    </row>
    <row r="204" spans="1:15" ht="12.75" hidden="1" x14ac:dyDescent="0.2">
      <c r="A204" s="938"/>
      <c r="B204" s="939"/>
      <c r="C204" s="939"/>
      <c r="D204" s="939"/>
      <c r="E204" s="939"/>
      <c r="F204" s="939"/>
      <c r="G204" s="940"/>
      <c r="H204" s="53"/>
      <c r="I204" s="17"/>
      <c r="J204" s="18"/>
      <c r="K204" s="18"/>
      <c r="L204" s="18"/>
      <c r="M204" s="18"/>
      <c r="N204" s="18"/>
      <c r="O204" s="18"/>
    </row>
    <row r="205" spans="1:15" ht="12.75" hidden="1" x14ac:dyDescent="0.2">
      <c r="A205" s="124"/>
      <c r="B205" s="941"/>
      <c r="C205" s="942"/>
      <c r="D205" s="943"/>
      <c r="E205" s="37"/>
      <c r="F205" s="37"/>
      <c r="G205" s="37"/>
      <c r="H205" s="53"/>
      <c r="I205" s="53"/>
      <c r="J205" s="53"/>
      <c r="K205" s="53"/>
      <c r="L205" s="14"/>
      <c r="M205" s="54"/>
    </row>
    <row r="206" spans="1:15" ht="12.75" hidden="1" x14ac:dyDescent="0.2">
      <c r="A206" s="124"/>
      <c r="B206" s="941"/>
      <c r="C206" s="942"/>
      <c r="D206" s="943"/>
      <c r="E206" s="37"/>
      <c r="F206" s="37"/>
      <c r="G206" s="37"/>
      <c r="H206" s="53"/>
    </row>
    <row r="207" spans="1:15" ht="12.75" hidden="1" x14ac:dyDescent="0.2">
      <c r="A207" s="124"/>
      <c r="B207" s="941"/>
      <c r="C207" s="942"/>
      <c r="D207" s="943"/>
      <c r="E207" s="37"/>
      <c r="F207" s="37"/>
      <c r="G207" s="37"/>
      <c r="H207" s="53"/>
      <c r="I207" s="252"/>
      <c r="J207" s="1002"/>
      <c r="K207" s="1003"/>
      <c r="L207" s="1004"/>
      <c r="M207" s="129"/>
      <c r="N207" s="129"/>
      <c r="O207" s="129"/>
    </row>
    <row r="208" spans="1:15" ht="12.75" hidden="1" x14ac:dyDescent="0.2">
      <c r="A208" s="124"/>
      <c r="B208" s="941"/>
      <c r="C208" s="942"/>
      <c r="D208" s="943"/>
      <c r="E208" s="37"/>
      <c r="F208" s="37"/>
      <c r="G208" s="37"/>
      <c r="H208" s="53"/>
      <c r="I208" s="318"/>
      <c r="J208" s="1002"/>
      <c r="K208" s="1003"/>
      <c r="L208" s="1004"/>
      <c r="M208" s="128"/>
      <c r="N208" s="128"/>
      <c r="O208" s="132"/>
    </row>
    <row r="209" spans="1:15" ht="12.75" hidden="1" x14ac:dyDescent="0.2">
      <c r="A209" s="124"/>
      <c r="B209" s="941"/>
      <c r="C209" s="942"/>
      <c r="D209" s="943"/>
      <c r="E209" s="37"/>
      <c r="F209" s="37"/>
      <c r="G209" s="37"/>
      <c r="H209" s="53"/>
      <c r="I209" s="315"/>
      <c r="J209" s="1002"/>
      <c r="K209" s="1003"/>
      <c r="L209" s="1004"/>
      <c r="M209" s="128"/>
      <c r="N209" s="128"/>
      <c r="O209" s="132"/>
    </row>
    <row r="210" spans="1:15" ht="12.75" hidden="1" x14ac:dyDescent="0.2">
      <c r="A210" s="124"/>
      <c r="B210" s="941"/>
      <c r="C210" s="942"/>
      <c r="D210" s="943"/>
      <c r="E210" s="37"/>
      <c r="F210" s="37"/>
      <c r="G210" s="37"/>
      <c r="H210" s="53"/>
      <c r="I210" s="315"/>
      <c r="J210" s="1002"/>
      <c r="K210" s="1003"/>
      <c r="L210" s="1004"/>
      <c r="M210" s="128"/>
      <c r="N210" s="128"/>
      <c r="O210" s="132"/>
    </row>
    <row r="211" spans="1:15" ht="12.75" hidden="1" x14ac:dyDescent="0.2">
      <c r="A211" s="124"/>
      <c r="B211" s="941"/>
      <c r="C211" s="942"/>
      <c r="D211" s="943"/>
      <c r="E211" s="37"/>
      <c r="F211" s="37"/>
      <c r="G211" s="37"/>
      <c r="H211" s="53"/>
      <c r="I211" s="315"/>
      <c r="J211" s="998"/>
      <c r="K211" s="998"/>
      <c r="L211" s="998"/>
      <c r="M211" s="344" t="str">
        <f>IF(SUM(M208:M210)=M207,"OK","STOP")</f>
        <v>OK</v>
      </c>
      <c r="N211" s="344" t="str">
        <f>IF(SUM(N208:N210)=N207,"OK","STOP")</f>
        <v>OK</v>
      </c>
      <c r="O211" s="344" t="str">
        <f>IF(SUM(O208:O210)=O207,"OK","STOP")</f>
        <v>OK</v>
      </c>
    </row>
    <row r="212" spans="1:15" ht="12.75" hidden="1" x14ac:dyDescent="0.2">
      <c r="A212" s="124"/>
      <c r="B212" s="941"/>
      <c r="C212" s="942"/>
      <c r="D212" s="943"/>
      <c r="E212" s="129"/>
      <c r="F212" s="129"/>
      <c r="G212" s="129"/>
      <c r="H212" s="53"/>
      <c r="I212" s="421" t="str">
        <f>I96</f>
        <v>Shpjegimet teknike</v>
      </c>
      <c r="J212" s="10"/>
      <c r="K212" s="10"/>
      <c r="L212" s="10"/>
      <c r="M212" s="10"/>
      <c r="N212" s="10"/>
      <c r="O212" s="10"/>
    </row>
    <row r="213" spans="1:15" ht="12.75" hidden="1" x14ac:dyDescent="0.2">
      <c r="A213" s="648"/>
      <c r="B213" s="968"/>
      <c r="C213" s="969"/>
      <c r="D213" s="970"/>
      <c r="E213" s="37"/>
      <c r="F213" s="37"/>
      <c r="G213" s="37"/>
      <c r="H213" s="53"/>
      <c r="I213" s="419">
        <f>M186</f>
        <v>0</v>
      </c>
      <c r="J213" s="983"/>
      <c r="K213" s="984"/>
      <c r="L213" s="984"/>
      <c r="M213" s="984"/>
      <c r="N213" s="984"/>
      <c r="O213" s="985"/>
    </row>
    <row r="214" spans="1:15" ht="12.75" hidden="1" x14ac:dyDescent="0.2">
      <c r="A214" s="124"/>
      <c r="B214" s="971"/>
      <c r="C214" s="972"/>
      <c r="D214" s="973"/>
      <c r="E214" s="37"/>
      <c r="F214" s="37"/>
      <c r="G214" s="37"/>
      <c r="H214" s="53"/>
      <c r="I214" s="420"/>
      <c r="J214" s="986"/>
      <c r="K214" s="987"/>
      <c r="L214" s="987"/>
      <c r="M214" s="987"/>
      <c r="N214" s="987"/>
      <c r="O214" s="988"/>
    </row>
    <row r="215" spans="1:15" ht="12.75" hidden="1" x14ac:dyDescent="0.2">
      <c r="A215" s="252"/>
      <c r="B215" s="941"/>
      <c r="C215" s="942"/>
      <c r="D215" s="311"/>
      <c r="E215" s="308"/>
      <c r="F215" s="308"/>
      <c r="G215" s="308"/>
      <c r="H215" s="53"/>
      <c r="I215" s="419">
        <f>N186</f>
        <v>0</v>
      </c>
      <c r="J215" s="983"/>
      <c r="K215" s="984"/>
      <c r="L215" s="984"/>
      <c r="M215" s="984"/>
      <c r="N215" s="984"/>
      <c r="O215" s="985"/>
    </row>
    <row r="216" spans="1:15" ht="12.75" hidden="1" x14ac:dyDescent="0.2">
      <c r="A216" s="124"/>
      <c r="B216" s="974"/>
      <c r="C216" s="975"/>
      <c r="D216" s="976"/>
      <c r="E216" s="129"/>
      <c r="F216" s="129"/>
      <c r="G216" s="129"/>
      <c r="H216" s="53"/>
      <c r="I216" s="420"/>
      <c r="J216" s="989"/>
      <c r="K216" s="990"/>
      <c r="L216" s="990"/>
      <c r="M216" s="990"/>
      <c r="N216" s="990"/>
      <c r="O216" s="991"/>
    </row>
    <row r="217" spans="1:15" ht="12.75" hidden="1" x14ac:dyDescent="0.2">
      <c r="A217" s="125"/>
      <c r="B217" s="210"/>
      <c r="C217" s="126"/>
      <c r="D217" s="126"/>
      <c r="E217" s="10"/>
      <c r="F217" s="10"/>
      <c r="G217" s="133"/>
      <c r="H217" s="53"/>
      <c r="I217" s="419">
        <f>O186</f>
        <v>0</v>
      </c>
      <c r="J217" s="983"/>
      <c r="K217" s="984"/>
      <c r="L217" s="984"/>
      <c r="M217" s="984"/>
      <c r="N217" s="984"/>
      <c r="O217" s="985"/>
    </row>
    <row r="218" spans="1:15" ht="12.75" hidden="1" x14ac:dyDescent="0.2">
      <c r="A218" s="137"/>
      <c r="B218" s="34"/>
      <c r="C218" s="34"/>
      <c r="D218" s="34"/>
      <c r="E218" s="129"/>
      <c r="F218" s="129"/>
      <c r="G218" s="129"/>
      <c r="H218" s="53"/>
      <c r="I218" s="420"/>
      <c r="J218" s="989"/>
      <c r="K218" s="990"/>
      <c r="L218" s="990"/>
      <c r="M218" s="990"/>
      <c r="N218" s="990"/>
      <c r="O218" s="991"/>
    </row>
    <row r="219" spans="1:15" ht="17.25" hidden="1" customHeight="1" x14ac:dyDescent="0.2"/>
    <row r="220" spans="1:15" ht="17.25" hidden="1" customHeight="1" x14ac:dyDescent="0.2"/>
    <row r="221" spans="1:15" ht="17.25" hidden="1" customHeight="1" x14ac:dyDescent="0.2">
      <c r="A221" s="213"/>
      <c r="B221" s="937"/>
      <c r="C221" s="937"/>
      <c r="D221" s="937"/>
      <c r="E221" s="937"/>
      <c r="F221" s="937"/>
      <c r="G221" s="937"/>
      <c r="H221" s="937"/>
      <c r="I221" s="937"/>
      <c r="J221" s="937"/>
      <c r="K221" s="937"/>
      <c r="L221" s="937"/>
      <c r="M221" s="937"/>
      <c r="N221" s="937"/>
      <c r="O221" s="937"/>
    </row>
    <row r="222" spans="1:15" ht="17.25" hidden="1" customHeight="1" x14ac:dyDescent="0.2">
      <c r="A222" s="276"/>
      <c r="B222" s="937"/>
      <c r="C222" s="937"/>
      <c r="D222" s="937"/>
      <c r="E222" s="937"/>
      <c r="F222" s="937"/>
      <c r="G222" s="937"/>
      <c r="H222" s="937"/>
      <c r="I222" s="937"/>
      <c r="J222" s="937"/>
      <c r="K222" s="937"/>
      <c r="L222" s="937"/>
      <c r="M222" s="937"/>
      <c r="N222" s="937"/>
      <c r="O222" s="937"/>
    </row>
    <row r="223" spans="1:15" ht="21.75" hidden="1" customHeight="1" x14ac:dyDescent="0.2">
      <c r="A223" s="933"/>
      <c r="B223" s="934"/>
      <c r="C223" s="934"/>
      <c r="D223" s="934"/>
      <c r="E223" s="934"/>
      <c r="F223" s="934"/>
      <c r="G223" s="954"/>
      <c r="H223" s="131"/>
      <c r="I223" s="955"/>
      <c r="J223" s="934"/>
      <c r="K223" s="934"/>
      <c r="L223" s="934"/>
      <c r="M223" s="934"/>
      <c r="N223" s="934"/>
      <c r="O223" s="954"/>
    </row>
    <row r="224" spans="1:15" ht="18.75" hidden="1" customHeight="1" x14ac:dyDescent="0.2">
      <c r="A224" s="211"/>
      <c r="B224" s="417"/>
      <c r="C224" s="417"/>
      <c r="D224" s="417"/>
      <c r="E224" s="251"/>
      <c r="F224" s="251"/>
      <c r="G224" s="251"/>
      <c r="H224" s="212"/>
      <c r="I224" s="414"/>
      <c r="J224" s="417"/>
      <c r="K224" s="417"/>
      <c r="L224" s="417"/>
      <c r="M224" s="251"/>
      <c r="N224" s="251"/>
      <c r="O224" s="251"/>
    </row>
    <row r="225" spans="1:15" ht="12.75" hidden="1" x14ac:dyDescent="0.2">
      <c r="A225" s="434"/>
      <c r="B225" s="209"/>
      <c r="C225" s="422"/>
      <c r="D225" s="321"/>
      <c r="E225" s="8"/>
      <c r="F225" s="8"/>
      <c r="G225" s="435"/>
      <c r="H225" s="131"/>
      <c r="I225" s="423"/>
      <c r="J225" s="349"/>
      <c r="K225" s="349"/>
      <c r="L225" s="349"/>
      <c r="M225" s="349"/>
      <c r="N225" s="349"/>
      <c r="O225" s="350"/>
    </row>
    <row r="226" spans="1:15" ht="12.75" hidden="1" x14ac:dyDescent="0.2">
      <c r="A226" s="137"/>
      <c r="B226" s="34"/>
      <c r="C226" s="34"/>
      <c r="D226" s="34"/>
      <c r="E226" s="37"/>
      <c r="F226" s="37"/>
      <c r="G226" s="37"/>
      <c r="H226" s="131"/>
      <c r="I226" s="938"/>
      <c r="J226" s="939"/>
      <c r="K226" s="939"/>
      <c r="L226" s="939"/>
      <c r="M226" s="939"/>
      <c r="N226" s="939"/>
      <c r="O226" s="940"/>
    </row>
    <row r="227" spans="1:15" ht="12.75" hidden="1" x14ac:dyDescent="0.2">
      <c r="A227" s="125"/>
      <c r="B227" s="210"/>
      <c r="C227" s="126"/>
      <c r="D227" s="126"/>
      <c r="E227" s="10"/>
      <c r="F227" s="10"/>
      <c r="G227" s="133"/>
      <c r="H227" s="10"/>
      <c r="I227" s="137"/>
      <c r="J227" s="35"/>
      <c r="K227" s="35"/>
      <c r="L227" s="35"/>
      <c r="M227" s="37"/>
      <c r="N227" s="37"/>
      <c r="O227" s="37"/>
    </row>
    <row r="228" spans="1:15" ht="12.75" hidden="1" x14ac:dyDescent="0.2">
      <c r="A228" s="944"/>
      <c r="B228" s="945"/>
      <c r="C228" s="945"/>
      <c r="D228" s="945"/>
      <c r="E228" s="945"/>
      <c r="F228" s="945"/>
      <c r="G228" s="946"/>
      <c r="H228" s="10"/>
    </row>
    <row r="229" spans="1:15" ht="12.75" hidden="1" x14ac:dyDescent="0.2">
      <c r="A229" s="938"/>
      <c r="B229" s="939"/>
      <c r="C229" s="939"/>
      <c r="D229" s="939"/>
      <c r="E229" s="939"/>
      <c r="F229" s="939"/>
      <c r="G229" s="940"/>
      <c r="H229" s="31"/>
      <c r="I229" s="938"/>
      <c r="J229" s="939"/>
      <c r="K229" s="939"/>
      <c r="L229" s="939"/>
      <c r="M229" s="939"/>
      <c r="N229" s="939"/>
      <c r="O229" s="940"/>
    </row>
    <row r="230" spans="1:15" ht="12.75" hidden="1" x14ac:dyDescent="0.2">
      <c r="A230" s="124"/>
      <c r="B230" s="941"/>
      <c r="C230" s="942"/>
      <c r="D230" s="943"/>
      <c r="E230" s="37"/>
      <c r="F230" s="37"/>
      <c r="G230" s="37"/>
      <c r="H230" s="31"/>
      <c r="I230" s="390"/>
      <c r="J230" s="387"/>
      <c r="K230" s="389"/>
      <c r="L230" s="388"/>
      <c r="M230" s="128"/>
      <c r="N230" s="128"/>
      <c r="O230" s="132"/>
    </row>
    <row r="231" spans="1:15" ht="12.75" hidden="1" x14ac:dyDescent="0.2">
      <c r="A231" s="124"/>
      <c r="B231" s="941"/>
      <c r="C231" s="942"/>
      <c r="D231" s="943"/>
      <c r="E231" s="37"/>
      <c r="F231" s="37"/>
      <c r="G231" s="37"/>
      <c r="H231" s="31"/>
      <c r="I231" s="390"/>
      <c r="J231" s="387"/>
      <c r="K231" s="389"/>
      <c r="L231" s="388"/>
      <c r="M231" s="128"/>
      <c r="N231" s="128"/>
      <c r="O231" s="132"/>
    </row>
    <row r="232" spans="1:15" ht="12.75" hidden="1" x14ac:dyDescent="0.2">
      <c r="A232" s="124"/>
      <c r="B232" s="941"/>
      <c r="C232" s="942"/>
      <c r="D232" s="943"/>
      <c r="E232" s="37"/>
      <c r="F232" s="37"/>
      <c r="G232" s="37"/>
      <c r="H232" s="53"/>
      <c r="I232" s="390"/>
      <c r="J232" s="387"/>
      <c r="K232" s="389"/>
      <c r="L232" s="388"/>
      <c r="M232" s="302"/>
      <c r="N232" s="548"/>
      <c r="O232" s="550"/>
    </row>
    <row r="233" spans="1:15" ht="12.75" hidden="1" x14ac:dyDescent="0.2">
      <c r="A233" s="124"/>
      <c r="B233" s="941"/>
      <c r="C233" s="942"/>
      <c r="D233" s="943"/>
      <c r="E233" s="37"/>
      <c r="F233" s="37"/>
      <c r="G233" s="37"/>
      <c r="H233" s="8"/>
      <c r="I233" s="390"/>
      <c r="J233" s="387"/>
      <c r="K233" s="389"/>
      <c r="L233" s="388"/>
      <c r="M233" s="128"/>
      <c r="N233" s="128"/>
      <c r="O233" s="132"/>
    </row>
    <row r="234" spans="1:15" ht="12.75" hidden="1" x14ac:dyDescent="0.2">
      <c r="A234" s="124"/>
      <c r="B234" s="941"/>
      <c r="C234" s="942"/>
      <c r="D234" s="943"/>
      <c r="E234" s="37"/>
      <c r="F234" s="37"/>
      <c r="G234" s="37"/>
      <c r="H234" s="53"/>
      <c r="I234" s="390"/>
      <c r="J234" s="35"/>
      <c r="K234" s="35"/>
      <c r="L234" s="35"/>
      <c r="M234" s="129"/>
      <c r="N234" s="129"/>
      <c r="O234" s="129"/>
    </row>
    <row r="235" spans="1:15" ht="12.75" hidden="1" x14ac:dyDescent="0.2">
      <c r="A235" s="124"/>
      <c r="B235" s="941"/>
      <c r="C235" s="942"/>
      <c r="D235" s="943"/>
      <c r="E235" s="37"/>
      <c r="F235" s="37"/>
      <c r="G235" s="37"/>
      <c r="H235" s="53"/>
    </row>
    <row r="236" spans="1:15" ht="12.75" hidden="1" x14ac:dyDescent="0.2">
      <c r="A236" s="124"/>
      <c r="B236" s="941"/>
      <c r="C236" s="942"/>
      <c r="D236" s="943"/>
      <c r="E236" s="37"/>
      <c r="F236" s="37"/>
      <c r="G236" s="37"/>
      <c r="H236" s="53"/>
      <c r="I236" s="137"/>
      <c r="J236" s="34"/>
      <c r="K236" s="34"/>
      <c r="L236" s="34"/>
      <c r="M236" s="129"/>
      <c r="N236" s="129"/>
      <c r="O236" s="129"/>
    </row>
    <row r="237" spans="1:15" ht="12.75" hidden="1" x14ac:dyDescent="0.2">
      <c r="A237" s="124"/>
      <c r="B237" s="941"/>
      <c r="C237" s="942"/>
      <c r="D237" s="943"/>
      <c r="E237" s="37"/>
      <c r="F237" s="37"/>
      <c r="G237" s="37"/>
      <c r="H237" s="53"/>
    </row>
    <row r="238" spans="1:15" ht="12.75" hidden="1" x14ac:dyDescent="0.2">
      <c r="A238" s="124"/>
      <c r="B238" s="941"/>
      <c r="C238" s="942"/>
      <c r="D238" s="943"/>
      <c r="E238" s="37"/>
      <c r="F238" s="37"/>
      <c r="G238" s="37"/>
      <c r="H238" s="53"/>
    </row>
    <row r="239" spans="1:15" ht="12.75" hidden="1" x14ac:dyDescent="0.2">
      <c r="A239" s="124"/>
      <c r="B239" s="941"/>
      <c r="C239" s="942"/>
      <c r="D239" s="943"/>
      <c r="E239" s="37"/>
      <c r="F239" s="37"/>
      <c r="G239" s="37"/>
      <c r="H239" s="53"/>
    </row>
    <row r="240" spans="1:15" ht="12.75" hidden="1" x14ac:dyDescent="0.2">
      <c r="A240" s="124"/>
      <c r="B240" s="941"/>
      <c r="C240" s="942"/>
      <c r="D240" s="943"/>
      <c r="E240" s="37"/>
      <c r="F240" s="37"/>
      <c r="G240" s="37"/>
      <c r="H240" s="53"/>
      <c r="I240" s="947"/>
      <c r="J240" s="948"/>
      <c r="K240" s="948"/>
      <c r="L240" s="948"/>
      <c r="M240" s="948"/>
      <c r="N240" s="948"/>
      <c r="O240" s="949"/>
    </row>
    <row r="241" spans="1:15" ht="12.75" hidden="1" customHeight="1" x14ac:dyDescent="0.2">
      <c r="A241" s="306"/>
      <c r="B241" s="941"/>
      <c r="C241" s="942"/>
      <c r="D241" s="943"/>
      <c r="E241" s="129"/>
      <c r="F241" s="129"/>
      <c r="G241" s="129"/>
      <c r="H241" s="53"/>
      <c r="I241" s="950"/>
      <c r="J241" s="951"/>
      <c r="K241" s="951"/>
      <c r="L241" s="951"/>
      <c r="M241" s="951"/>
      <c r="N241" s="951"/>
      <c r="O241" s="952"/>
    </row>
    <row r="242" spans="1:15" ht="12.75" hidden="1" x14ac:dyDescent="0.2">
      <c r="A242" s="938"/>
      <c r="B242" s="939"/>
      <c r="C242" s="939"/>
      <c r="D242" s="939"/>
      <c r="E242" s="939"/>
      <c r="F242" s="939"/>
      <c r="G242" s="940"/>
      <c r="H242" s="53"/>
      <c r="I242" s="17"/>
      <c r="J242" s="18"/>
      <c r="K242" s="18"/>
      <c r="L242" s="18"/>
      <c r="M242" s="18"/>
      <c r="N242" s="18"/>
      <c r="O242" s="18"/>
    </row>
    <row r="243" spans="1:15" ht="12.75" hidden="1" x14ac:dyDescent="0.2">
      <c r="A243" s="124"/>
      <c r="B243" s="941"/>
      <c r="C243" s="942"/>
      <c r="D243" s="943"/>
      <c r="E243" s="37"/>
      <c r="F243" s="37"/>
      <c r="G243" s="37"/>
      <c r="H243" s="53"/>
      <c r="I243" s="53"/>
      <c r="J243" s="53"/>
      <c r="K243" s="53"/>
      <c r="L243" s="14"/>
      <c r="M243" s="54"/>
    </row>
    <row r="244" spans="1:15" ht="12.75" hidden="1" x14ac:dyDescent="0.2">
      <c r="A244" s="124"/>
      <c r="B244" s="941"/>
      <c r="C244" s="942"/>
      <c r="D244" s="943"/>
      <c r="E244" s="37"/>
      <c r="F244" s="37"/>
      <c r="G244" s="37"/>
      <c r="H244" s="53"/>
    </row>
    <row r="245" spans="1:15" ht="12.75" hidden="1" x14ac:dyDescent="0.2">
      <c r="A245" s="124"/>
      <c r="B245" s="941"/>
      <c r="C245" s="942"/>
      <c r="D245" s="943"/>
      <c r="E245" s="37"/>
      <c r="F245" s="37"/>
      <c r="G245" s="37"/>
      <c r="H245" s="53"/>
      <c r="I245" s="252"/>
      <c r="J245" s="1002"/>
      <c r="K245" s="1003"/>
      <c r="L245" s="1004"/>
      <c r="M245" s="129"/>
      <c r="N245" s="129"/>
      <c r="O245" s="129"/>
    </row>
    <row r="246" spans="1:15" ht="12.75" hidden="1" x14ac:dyDescent="0.2">
      <c r="A246" s="124"/>
      <c r="B246" s="941"/>
      <c r="C246" s="942"/>
      <c r="D246" s="943"/>
      <c r="E246" s="37"/>
      <c r="F246" s="37"/>
      <c r="G246" s="37"/>
      <c r="H246" s="53"/>
      <c r="I246" s="318"/>
      <c r="J246" s="1002"/>
      <c r="K246" s="1003"/>
      <c r="L246" s="1004"/>
      <c r="M246" s="128"/>
      <c r="N246" s="128"/>
      <c r="O246" s="132"/>
    </row>
    <row r="247" spans="1:15" ht="12.75" hidden="1" x14ac:dyDescent="0.2">
      <c r="A247" s="124"/>
      <c r="B247" s="941"/>
      <c r="C247" s="942"/>
      <c r="D247" s="943"/>
      <c r="E247" s="37"/>
      <c r="F247" s="37"/>
      <c r="G247" s="37"/>
      <c r="H247" s="53"/>
      <c r="I247" s="315"/>
      <c r="J247" s="1002"/>
      <c r="K247" s="1003"/>
      <c r="L247" s="1004"/>
      <c r="M247" s="128"/>
      <c r="N247" s="128"/>
      <c r="O247" s="132"/>
    </row>
    <row r="248" spans="1:15" ht="12.75" hidden="1" x14ac:dyDescent="0.2">
      <c r="A248" s="124"/>
      <c r="B248" s="941"/>
      <c r="C248" s="942"/>
      <c r="D248" s="943"/>
      <c r="E248" s="37"/>
      <c r="F248" s="37"/>
      <c r="G248" s="37"/>
      <c r="H248" s="53"/>
      <c r="I248" s="315"/>
      <c r="J248" s="1002"/>
      <c r="K248" s="1003"/>
      <c r="L248" s="1004"/>
      <c r="M248" s="128"/>
      <c r="N248" s="128"/>
      <c r="O248" s="132"/>
    </row>
    <row r="249" spans="1:15" ht="12.75" hidden="1" x14ac:dyDescent="0.2">
      <c r="A249" s="124"/>
      <c r="B249" s="941"/>
      <c r="C249" s="942"/>
      <c r="D249" s="943"/>
      <c r="E249" s="37"/>
      <c r="F249" s="37"/>
      <c r="G249" s="37"/>
      <c r="H249" s="53"/>
      <c r="I249" s="315"/>
      <c r="J249" s="998"/>
      <c r="K249" s="998"/>
      <c r="L249" s="998"/>
      <c r="M249" s="344" t="str">
        <f>IF(SUM(M246:M248)=M245,"OK","STOP")</f>
        <v>OK</v>
      </c>
      <c r="N249" s="344" t="str">
        <f>IF(SUM(N246:N248)=N245,"OK","STOP")</f>
        <v>OK</v>
      </c>
      <c r="O249" s="344" t="str">
        <f>IF(SUM(O246:O248)=O245,"OK","STOP")</f>
        <v>OK</v>
      </c>
    </row>
    <row r="250" spans="1:15" ht="12.75" hidden="1" x14ac:dyDescent="0.2">
      <c r="A250" s="124"/>
      <c r="B250" s="941"/>
      <c r="C250" s="942"/>
      <c r="D250" s="943"/>
      <c r="E250" s="129"/>
      <c r="F250" s="129"/>
      <c r="G250" s="129"/>
      <c r="H250" s="53"/>
      <c r="I250" s="421" t="str">
        <f>I212</f>
        <v>Shpjegimet teknike</v>
      </c>
      <c r="J250" s="10"/>
      <c r="K250" s="10"/>
      <c r="L250" s="10"/>
      <c r="M250" s="10"/>
      <c r="N250" s="10"/>
      <c r="O250" s="10"/>
    </row>
    <row r="251" spans="1:15" ht="12.75" hidden="1" x14ac:dyDescent="0.2">
      <c r="A251" s="124"/>
      <c r="B251" s="941"/>
      <c r="C251" s="942"/>
      <c r="D251" s="943"/>
      <c r="E251" s="37"/>
      <c r="F251" s="37"/>
      <c r="G251" s="37"/>
      <c r="H251" s="53"/>
      <c r="I251" s="419">
        <f>M224</f>
        <v>0</v>
      </c>
      <c r="J251" s="983"/>
      <c r="K251" s="984"/>
      <c r="L251" s="984"/>
      <c r="M251" s="984"/>
      <c r="N251" s="984"/>
      <c r="O251" s="985"/>
    </row>
    <row r="252" spans="1:15" ht="12.75" hidden="1" x14ac:dyDescent="0.2">
      <c r="A252" s="124"/>
      <c r="B252" s="971"/>
      <c r="C252" s="972"/>
      <c r="D252" s="973"/>
      <c r="E252" s="37"/>
      <c r="F252" s="37"/>
      <c r="G252" s="37"/>
      <c r="H252" s="53"/>
      <c r="I252" s="420"/>
      <c r="J252" s="986"/>
      <c r="K252" s="987"/>
      <c r="L252" s="987"/>
      <c r="M252" s="987"/>
      <c r="N252" s="987"/>
      <c r="O252" s="988"/>
    </row>
    <row r="253" spans="1:15" ht="12.75" hidden="1" x14ac:dyDescent="0.2">
      <c r="A253" s="252"/>
      <c r="B253" s="941"/>
      <c r="C253" s="942"/>
      <c r="D253" s="311"/>
      <c r="E253" s="308"/>
      <c r="F253" s="308"/>
      <c r="G253" s="308"/>
      <c r="H253" s="53"/>
      <c r="I253" s="419">
        <f>N224</f>
        <v>0</v>
      </c>
      <c r="J253" s="983"/>
      <c r="K253" s="984"/>
      <c r="L253" s="984"/>
      <c r="M253" s="984"/>
      <c r="N253" s="984"/>
      <c r="O253" s="985"/>
    </row>
    <row r="254" spans="1:15" ht="12.75" hidden="1" x14ac:dyDescent="0.2">
      <c r="A254" s="124"/>
      <c r="B254" s="974"/>
      <c r="C254" s="975"/>
      <c r="D254" s="976"/>
      <c r="E254" s="129"/>
      <c r="F254" s="129"/>
      <c r="G254" s="129"/>
      <c r="H254" s="53"/>
      <c r="I254" s="420"/>
      <c r="J254" s="989"/>
      <c r="K254" s="990"/>
      <c r="L254" s="990"/>
      <c r="M254" s="990"/>
      <c r="N254" s="990"/>
      <c r="O254" s="991"/>
    </row>
    <row r="255" spans="1:15" ht="12.75" hidden="1" x14ac:dyDescent="0.2">
      <c r="A255" s="125"/>
      <c r="B255" s="210"/>
      <c r="C255" s="126"/>
      <c r="D255" s="126"/>
      <c r="E255" s="10"/>
      <c r="F255" s="10"/>
      <c r="G255" s="133"/>
      <c r="H255" s="53"/>
      <c r="I255" s="419">
        <f>O224</f>
        <v>0</v>
      </c>
      <c r="J255" s="983"/>
      <c r="K255" s="984"/>
      <c r="L255" s="984"/>
      <c r="M255" s="984"/>
      <c r="N255" s="984"/>
      <c r="O255" s="985"/>
    </row>
    <row r="256" spans="1:15" ht="12.75" hidden="1" x14ac:dyDescent="0.2">
      <c r="A256" s="137"/>
      <c r="B256" s="34"/>
      <c r="C256" s="34"/>
      <c r="D256" s="34"/>
      <c r="E256" s="129"/>
      <c r="F256" s="129"/>
      <c r="G256" s="129"/>
      <c r="H256" s="53"/>
      <c r="I256" s="420"/>
      <c r="J256" s="989"/>
      <c r="K256" s="990"/>
      <c r="L256" s="990"/>
      <c r="M256" s="990"/>
      <c r="N256" s="990"/>
      <c r="O256" s="991"/>
    </row>
    <row r="257" spans="1:15" ht="17.25" hidden="1" customHeight="1" x14ac:dyDescent="0.2"/>
    <row r="258" spans="1:15" ht="17.25" hidden="1" customHeight="1" x14ac:dyDescent="0.2"/>
    <row r="259" spans="1:15" ht="17.25" hidden="1" customHeight="1" x14ac:dyDescent="0.2">
      <c r="A259" s="213"/>
      <c r="B259" s="937"/>
      <c r="C259" s="937"/>
      <c r="D259" s="937"/>
      <c r="E259" s="937"/>
      <c r="F259" s="937"/>
      <c r="G259" s="937"/>
      <c r="H259" s="937"/>
      <c r="I259" s="937"/>
      <c r="J259" s="937"/>
      <c r="K259" s="937"/>
      <c r="L259" s="937"/>
      <c r="M259" s="937"/>
      <c r="N259" s="937"/>
      <c r="O259" s="937"/>
    </row>
    <row r="260" spans="1:15" ht="17.25" hidden="1" customHeight="1" x14ac:dyDescent="0.2">
      <c r="A260" s="276"/>
      <c r="B260" s="937"/>
      <c r="C260" s="937"/>
      <c r="D260" s="937"/>
      <c r="E260" s="937"/>
      <c r="F260" s="937"/>
      <c r="G260" s="937"/>
      <c r="H260" s="937"/>
      <c r="I260" s="937"/>
      <c r="J260" s="937"/>
      <c r="K260" s="937"/>
      <c r="L260" s="937"/>
      <c r="M260" s="937"/>
      <c r="N260" s="937"/>
      <c r="O260" s="937"/>
    </row>
    <row r="261" spans="1:15" ht="22.5" hidden="1" customHeight="1" x14ac:dyDescent="0.2">
      <c r="A261" s="933"/>
      <c r="B261" s="934"/>
      <c r="C261" s="934"/>
      <c r="D261" s="934"/>
      <c r="E261" s="934"/>
      <c r="F261" s="934"/>
      <c r="G261" s="954"/>
      <c r="H261" s="131"/>
      <c r="I261" s="955"/>
      <c r="J261" s="934"/>
      <c r="K261" s="934"/>
      <c r="L261" s="934"/>
      <c r="M261" s="934"/>
      <c r="N261" s="934"/>
      <c r="O261" s="954"/>
    </row>
    <row r="262" spans="1:15" ht="20.25" hidden="1" customHeight="1" x14ac:dyDescent="0.2">
      <c r="A262" s="211"/>
      <c r="B262" s="249"/>
      <c r="C262" s="249"/>
      <c r="D262" s="249"/>
      <c r="E262" s="250"/>
      <c r="F262" s="250"/>
      <c r="G262" s="250"/>
      <c r="H262" s="212"/>
      <c r="I262" s="307"/>
      <c r="J262" s="249"/>
      <c r="K262" s="249"/>
      <c r="L262" s="249"/>
      <c r="M262" s="250"/>
      <c r="N262" s="250"/>
      <c r="O262" s="250"/>
    </row>
    <row r="263" spans="1:15" ht="12.75" hidden="1" x14ac:dyDescent="0.2">
      <c r="A263" s="125"/>
      <c r="B263" s="210"/>
      <c r="C263" s="126"/>
      <c r="D263" s="126"/>
      <c r="E263" s="10"/>
      <c r="F263" s="10"/>
      <c r="G263" s="133"/>
      <c r="H263" s="131"/>
    </row>
    <row r="264" spans="1:15" ht="12.75" hidden="1" x14ac:dyDescent="0.2">
      <c r="A264" s="137"/>
      <c r="B264" s="34"/>
      <c r="C264" s="34"/>
      <c r="D264" s="34"/>
      <c r="E264" s="37"/>
      <c r="F264" s="37"/>
      <c r="G264" s="37"/>
      <c r="H264" s="131"/>
      <c r="I264" s="938"/>
      <c r="J264" s="939"/>
      <c r="K264" s="939"/>
      <c r="L264" s="939"/>
      <c r="M264" s="939"/>
      <c r="N264" s="939"/>
      <c r="O264" s="940"/>
    </row>
    <row r="265" spans="1:15" ht="12.75" hidden="1" x14ac:dyDescent="0.2">
      <c r="A265" s="125"/>
      <c r="B265" s="210"/>
      <c r="C265" s="126"/>
      <c r="D265" s="126"/>
      <c r="E265" s="10"/>
      <c r="F265" s="10"/>
      <c r="G265" s="133"/>
      <c r="H265" s="10"/>
      <c r="I265" s="137"/>
      <c r="J265" s="35"/>
      <c r="K265" s="35"/>
      <c r="L265" s="35"/>
      <c r="M265" s="37"/>
      <c r="N265" s="37"/>
      <c r="O265" s="37"/>
    </row>
    <row r="266" spans="1:15" ht="12.75" hidden="1" x14ac:dyDescent="0.2">
      <c r="A266" s="1005"/>
      <c r="B266" s="1006"/>
      <c r="C266" s="1006"/>
      <c r="D266" s="1006"/>
      <c r="E266" s="1006"/>
      <c r="F266" s="1006"/>
      <c r="G266" s="1007"/>
      <c r="H266" s="10"/>
    </row>
    <row r="267" spans="1:15" ht="12.75" hidden="1" x14ac:dyDescent="0.2">
      <c r="A267" s="938"/>
      <c r="B267" s="939"/>
      <c r="C267" s="939"/>
      <c r="D267" s="939"/>
      <c r="E267" s="939"/>
      <c r="F267" s="939"/>
      <c r="G267" s="940"/>
      <c r="H267" s="31"/>
      <c r="I267" s="384"/>
      <c r="J267" s="385"/>
      <c r="K267" s="385"/>
      <c r="L267" s="385"/>
      <c r="M267" s="385"/>
      <c r="N267" s="385"/>
      <c r="O267" s="386"/>
    </row>
    <row r="268" spans="1:15" ht="12.75" hidden="1" x14ac:dyDescent="0.2">
      <c r="A268" s="124"/>
      <c r="B268" s="941"/>
      <c r="C268" s="942"/>
      <c r="D268" s="943"/>
      <c r="E268" s="37"/>
      <c r="F268" s="37"/>
      <c r="G268" s="37"/>
      <c r="H268" s="31"/>
      <c r="I268" s="390"/>
      <c r="J268" s="387"/>
      <c r="K268" s="389"/>
      <c r="L268" s="388"/>
      <c r="M268" s="128"/>
      <c r="N268" s="128"/>
      <c r="O268" s="132"/>
    </row>
    <row r="269" spans="1:15" ht="12.75" hidden="1" x14ac:dyDescent="0.2">
      <c r="A269" s="124"/>
      <c r="B269" s="941"/>
      <c r="C269" s="942"/>
      <c r="D269" s="943"/>
      <c r="E269" s="37"/>
      <c r="F269" s="37"/>
      <c r="G269" s="37"/>
      <c r="H269" s="31"/>
      <c r="I269" s="390"/>
      <c r="J269" s="387"/>
      <c r="K269" s="389"/>
      <c r="L269" s="388"/>
      <c r="M269" s="128"/>
      <c r="N269" s="128"/>
      <c r="O269" s="132"/>
    </row>
    <row r="270" spans="1:15" ht="12.75" hidden="1" x14ac:dyDescent="0.2">
      <c r="A270" s="124"/>
      <c r="B270" s="941"/>
      <c r="C270" s="942"/>
      <c r="D270" s="943"/>
      <c r="E270" s="37"/>
      <c r="F270" s="37"/>
      <c r="G270" s="37"/>
      <c r="H270" s="53"/>
      <c r="I270" s="390"/>
      <c r="J270" s="387"/>
      <c r="K270" s="389"/>
      <c r="L270" s="388"/>
      <c r="M270" s="302"/>
      <c r="N270" s="548"/>
      <c r="O270" s="548"/>
    </row>
    <row r="271" spans="1:15" ht="12.75" hidden="1" x14ac:dyDescent="0.2">
      <c r="A271" s="124"/>
      <c r="B271" s="941"/>
      <c r="C271" s="942"/>
      <c r="D271" s="943"/>
      <c r="E271" s="37"/>
      <c r="F271" s="37"/>
      <c r="G271" s="37"/>
      <c r="H271" s="8"/>
      <c r="I271" s="390"/>
      <c r="J271" s="387"/>
      <c r="K271" s="389"/>
      <c r="L271" s="388"/>
      <c r="M271" s="128"/>
      <c r="N271" s="128"/>
      <c r="O271" s="132"/>
    </row>
    <row r="272" spans="1:15" ht="12.75" hidden="1" x14ac:dyDescent="0.2">
      <c r="A272" s="124"/>
      <c r="B272" s="941"/>
      <c r="C272" s="942"/>
      <c r="D272" s="943"/>
      <c r="E272" s="37"/>
      <c r="F272" s="37"/>
      <c r="G272" s="37"/>
      <c r="H272" s="53"/>
      <c r="I272" s="390"/>
      <c r="J272" s="35"/>
      <c r="K272" s="35"/>
      <c r="L272" s="35"/>
      <c r="M272" s="129"/>
      <c r="N272" s="129"/>
      <c r="O272" s="129"/>
    </row>
    <row r="273" spans="1:15" ht="12.75" hidden="1" x14ac:dyDescent="0.2">
      <c r="A273" s="124"/>
      <c r="B273" s="941"/>
      <c r="C273" s="942"/>
      <c r="D273" s="943"/>
      <c r="E273" s="37"/>
      <c r="F273" s="37"/>
      <c r="G273" s="37"/>
      <c r="H273" s="53"/>
    </row>
    <row r="274" spans="1:15" ht="12.75" hidden="1" x14ac:dyDescent="0.2">
      <c r="A274" s="124"/>
      <c r="B274" s="941"/>
      <c r="C274" s="942"/>
      <c r="D274" s="943"/>
      <c r="E274" s="37"/>
      <c r="F274" s="37"/>
      <c r="G274" s="37"/>
      <c r="H274" s="53"/>
      <c r="I274" s="137"/>
      <c r="J274" s="34"/>
      <c r="K274" s="34"/>
      <c r="L274" s="34"/>
      <c r="M274" s="129"/>
      <c r="N274" s="129"/>
      <c r="O274" s="129"/>
    </row>
    <row r="275" spans="1:15" ht="12.75" hidden="1" x14ac:dyDescent="0.2">
      <c r="A275" s="124"/>
      <c r="B275" s="941"/>
      <c r="C275" s="942"/>
      <c r="D275" s="943"/>
      <c r="E275" s="37"/>
      <c r="F275" s="37"/>
      <c r="G275" s="37"/>
      <c r="H275" s="53"/>
    </row>
    <row r="276" spans="1:15" ht="12.75" hidden="1" x14ac:dyDescent="0.2">
      <c r="A276" s="124"/>
      <c r="B276" s="941"/>
      <c r="C276" s="942"/>
      <c r="D276" s="943"/>
      <c r="E276" s="37"/>
      <c r="F276" s="37"/>
      <c r="G276" s="37"/>
      <c r="H276" s="53"/>
    </row>
    <row r="277" spans="1:15" ht="12.75" hidden="1" x14ac:dyDescent="0.2">
      <c r="A277" s="124"/>
      <c r="B277" s="941"/>
      <c r="C277" s="942"/>
      <c r="D277" s="943"/>
      <c r="E277" s="37"/>
      <c r="F277" s="37"/>
      <c r="G277" s="37"/>
      <c r="H277" s="53"/>
    </row>
    <row r="278" spans="1:15" ht="12.75" hidden="1" x14ac:dyDescent="0.2">
      <c r="A278" s="124"/>
      <c r="B278" s="941"/>
      <c r="C278" s="942"/>
      <c r="D278" s="943"/>
      <c r="E278" s="37"/>
      <c r="F278" s="37"/>
      <c r="G278" s="37"/>
      <c r="H278" s="53"/>
      <c r="I278" s="947"/>
      <c r="J278" s="948"/>
      <c r="K278" s="948"/>
      <c r="L278" s="948"/>
      <c r="M278" s="948"/>
      <c r="N278" s="948"/>
      <c r="O278" s="949"/>
    </row>
    <row r="279" spans="1:15" ht="12.75" hidden="1" customHeight="1" x14ac:dyDescent="0.2">
      <c r="A279" s="306"/>
      <c r="B279" s="941"/>
      <c r="C279" s="942"/>
      <c r="D279" s="943"/>
      <c r="E279" s="129"/>
      <c r="F279" s="129"/>
      <c r="G279" s="129"/>
      <c r="H279" s="53"/>
      <c r="I279" s="950"/>
      <c r="J279" s="951"/>
      <c r="K279" s="951"/>
      <c r="L279" s="951"/>
      <c r="M279" s="951"/>
      <c r="N279" s="951"/>
      <c r="O279" s="952"/>
    </row>
    <row r="280" spans="1:15" ht="12.75" hidden="1" x14ac:dyDescent="0.2">
      <c r="A280" s="938"/>
      <c r="B280" s="939"/>
      <c r="C280" s="939"/>
      <c r="D280" s="939"/>
      <c r="E280" s="939"/>
      <c r="F280" s="939"/>
      <c r="G280" s="940"/>
      <c r="H280" s="53"/>
      <c r="I280" s="17"/>
      <c r="J280" s="18"/>
      <c r="K280" s="18"/>
      <c r="L280" s="18"/>
      <c r="M280" s="18"/>
      <c r="N280" s="18"/>
      <c r="O280" s="18"/>
    </row>
    <row r="281" spans="1:15" ht="12.75" hidden="1" x14ac:dyDescent="0.2">
      <c r="A281" s="124"/>
      <c r="B281" s="941"/>
      <c r="C281" s="942"/>
      <c r="D281" s="943"/>
      <c r="E281" s="37"/>
      <c r="F281" s="37"/>
      <c r="G281" s="37"/>
      <c r="H281" s="53"/>
      <c r="I281" s="53"/>
      <c r="J281" s="53"/>
      <c r="K281" s="53"/>
      <c r="L281" s="14"/>
      <c r="M281" s="54"/>
    </row>
    <row r="282" spans="1:15" ht="12.75" hidden="1" x14ac:dyDescent="0.2">
      <c r="A282" s="124"/>
      <c r="B282" s="941"/>
      <c r="C282" s="942"/>
      <c r="D282" s="943"/>
      <c r="E282" s="37"/>
      <c r="F282" s="37"/>
      <c r="G282" s="37"/>
      <c r="H282" s="53"/>
    </row>
    <row r="283" spans="1:15" ht="12.75" hidden="1" x14ac:dyDescent="0.2">
      <c r="A283" s="124"/>
      <c r="B283" s="941"/>
      <c r="C283" s="942"/>
      <c r="D283" s="943"/>
      <c r="E283" s="37"/>
      <c r="F283" s="37"/>
      <c r="G283" s="37"/>
      <c r="H283" s="53"/>
      <c r="I283" s="252"/>
      <c r="J283" s="1009"/>
      <c r="K283" s="1010"/>
      <c r="L283" s="1011"/>
      <c r="M283" s="129"/>
      <c r="N283" s="129"/>
      <c r="O283" s="129"/>
    </row>
    <row r="284" spans="1:15" ht="12.75" hidden="1" x14ac:dyDescent="0.2">
      <c r="A284" s="124"/>
      <c r="B284" s="941"/>
      <c r="C284" s="942"/>
      <c r="D284" s="943"/>
      <c r="E284" s="37"/>
      <c r="F284" s="37"/>
      <c r="G284" s="37"/>
      <c r="H284" s="53"/>
      <c r="I284" s="318"/>
      <c r="J284" s="1009"/>
      <c r="K284" s="1010"/>
      <c r="L284" s="1011"/>
      <c r="M284" s="128"/>
      <c r="N284" s="128"/>
      <c r="O284" s="132"/>
    </row>
    <row r="285" spans="1:15" ht="12.75" hidden="1" x14ac:dyDescent="0.2">
      <c r="A285" s="124"/>
      <c r="B285" s="941"/>
      <c r="C285" s="942"/>
      <c r="D285" s="943"/>
      <c r="E285" s="37"/>
      <c r="F285" s="37"/>
      <c r="G285" s="37"/>
      <c r="H285" s="53"/>
      <c r="I285" s="315"/>
      <c r="J285" s="1009"/>
      <c r="K285" s="1010"/>
      <c r="L285" s="1011"/>
      <c r="M285" s="128"/>
      <c r="N285" s="128"/>
      <c r="O285" s="132"/>
    </row>
    <row r="286" spans="1:15" ht="12.75" hidden="1" x14ac:dyDescent="0.2">
      <c r="A286" s="124"/>
      <c r="B286" s="941"/>
      <c r="C286" s="942"/>
      <c r="D286" s="943"/>
      <c r="E286" s="37"/>
      <c r="F286" s="37"/>
      <c r="G286" s="37"/>
      <c r="H286" s="53"/>
      <c r="I286" s="315"/>
      <c r="J286" s="1009"/>
      <c r="K286" s="1010"/>
      <c r="L286" s="1011"/>
      <c r="M286" s="128"/>
      <c r="N286" s="128"/>
      <c r="O286" s="132"/>
    </row>
    <row r="287" spans="1:15" ht="12.75" hidden="1" x14ac:dyDescent="0.2">
      <c r="A287" s="124"/>
      <c r="B287" s="941"/>
      <c r="C287" s="942"/>
      <c r="D287" s="943"/>
      <c r="E287" s="37"/>
      <c r="F287" s="37"/>
      <c r="G287" s="37"/>
      <c r="H287" s="53"/>
      <c r="I287" s="315"/>
      <c r="J287" s="998"/>
      <c r="K287" s="998"/>
      <c r="L287" s="998"/>
      <c r="M287" s="344" t="str">
        <f>IF(SUM(M284:M286)=M283,"OK","STOP")</f>
        <v>OK</v>
      </c>
      <c r="N287" s="344" t="str">
        <f>IF(SUM(N284:N286)=N283,"OK","STOP")</f>
        <v>OK</v>
      </c>
      <c r="O287" s="344" t="str">
        <f>IF(SUM(O284:O286)=O283,"OK","STOP")</f>
        <v>OK</v>
      </c>
    </row>
    <row r="288" spans="1:15" ht="12.75" hidden="1" x14ac:dyDescent="0.2">
      <c r="A288" s="124"/>
      <c r="B288" s="941"/>
      <c r="C288" s="942"/>
      <c r="D288" s="943"/>
      <c r="E288" s="129"/>
      <c r="F288" s="129"/>
      <c r="G288" s="129"/>
      <c r="H288" s="53"/>
      <c r="I288" s="421" t="str">
        <f>I250</f>
        <v>Shpjegimet teknike</v>
      </c>
      <c r="J288" s="10"/>
      <c r="K288" s="10"/>
      <c r="L288" s="10"/>
      <c r="M288" s="10"/>
      <c r="N288" s="10"/>
      <c r="O288" s="10"/>
    </row>
    <row r="289" spans="1:15" ht="12.75" hidden="1" x14ac:dyDescent="0.2">
      <c r="A289" s="124"/>
      <c r="B289" s="941"/>
      <c r="C289" s="942"/>
      <c r="D289" s="943"/>
      <c r="E289" s="37"/>
      <c r="F289" s="37"/>
      <c r="G289" s="37"/>
      <c r="H289" s="53"/>
      <c r="I289" s="419">
        <f>M262</f>
        <v>0</v>
      </c>
      <c r="J289" s="983"/>
      <c r="K289" s="984"/>
      <c r="L289" s="984"/>
      <c r="M289" s="984"/>
      <c r="N289" s="984"/>
      <c r="O289" s="985"/>
    </row>
    <row r="290" spans="1:15" ht="12.75" hidden="1" x14ac:dyDescent="0.2">
      <c r="A290" s="124"/>
      <c r="B290" s="971"/>
      <c r="C290" s="972"/>
      <c r="D290" s="973"/>
      <c r="E290" s="37"/>
      <c r="F290" s="37"/>
      <c r="G290" s="37"/>
      <c r="H290" s="53"/>
      <c r="I290" s="420"/>
      <c r="J290" s="986"/>
      <c r="K290" s="987"/>
      <c r="L290" s="987"/>
      <c r="M290" s="987"/>
      <c r="N290" s="987"/>
      <c r="O290" s="988"/>
    </row>
    <row r="291" spans="1:15" ht="12.75" hidden="1" x14ac:dyDescent="0.2">
      <c r="A291" s="252"/>
      <c r="B291" s="941"/>
      <c r="C291" s="942"/>
      <c r="D291" s="311"/>
      <c r="E291" s="308"/>
      <c r="F291" s="308"/>
      <c r="G291" s="308"/>
      <c r="H291" s="53"/>
      <c r="I291" s="419">
        <f>N262</f>
        <v>0</v>
      </c>
      <c r="J291" s="983"/>
      <c r="K291" s="984"/>
      <c r="L291" s="984"/>
      <c r="M291" s="984"/>
      <c r="N291" s="984"/>
      <c r="O291" s="985"/>
    </row>
    <row r="292" spans="1:15" ht="12.75" hidden="1" x14ac:dyDescent="0.2">
      <c r="A292" s="124"/>
      <c r="B292" s="974"/>
      <c r="C292" s="975"/>
      <c r="D292" s="976"/>
      <c r="E292" s="129"/>
      <c r="F292" s="129"/>
      <c r="G292" s="129"/>
      <c r="H292" s="53"/>
      <c r="I292" s="420"/>
      <c r="J292" s="989"/>
      <c r="K292" s="990"/>
      <c r="L292" s="990"/>
      <c r="M292" s="990"/>
      <c r="N292" s="990"/>
      <c r="O292" s="991"/>
    </row>
    <row r="293" spans="1:15" ht="12.75" hidden="1" x14ac:dyDescent="0.2">
      <c r="A293" s="125"/>
      <c r="B293" s="210"/>
      <c r="C293" s="126"/>
      <c r="D293" s="126"/>
      <c r="E293" s="10"/>
      <c r="F293" s="10"/>
      <c r="G293" s="133"/>
      <c r="H293" s="53"/>
      <c r="I293" s="419">
        <f>O262</f>
        <v>0</v>
      </c>
      <c r="J293" s="983"/>
      <c r="K293" s="984"/>
      <c r="L293" s="984"/>
      <c r="M293" s="984"/>
      <c r="N293" s="984"/>
      <c r="O293" s="985"/>
    </row>
    <row r="294" spans="1:15" ht="12.75" hidden="1" x14ac:dyDescent="0.2">
      <c r="A294" s="137"/>
      <c r="B294" s="34"/>
      <c r="C294" s="34"/>
      <c r="D294" s="34"/>
      <c r="E294" s="129"/>
      <c r="F294" s="129"/>
      <c r="G294" s="129"/>
      <c r="H294" s="53"/>
      <c r="I294" s="420"/>
      <c r="J294" s="989"/>
      <c r="K294" s="990"/>
      <c r="L294" s="990"/>
      <c r="M294" s="990"/>
      <c r="N294" s="990"/>
      <c r="O294" s="991"/>
    </row>
  </sheetData>
  <sheetProtection algorithmName="SHA-512" hashValue="IAImRfi4+O7q/zL41r17J8ns5rwhrMlgci9N9U0/aKcqCm+A3ppCGJRSla/l3PG1Ktgdw9Ou+biZMBbwUR0BiA==" saltValue="taoc0Yeu0CEQNzyETt+urg==" spinCount="100000" sheet="1" objects="1" scenarios="1" selectLockedCells="1"/>
  <mergeCells count="338">
    <mergeCell ref="J293:O294"/>
    <mergeCell ref="I153:O153"/>
    <mergeCell ref="I191:O191"/>
    <mergeCell ref="I229:O229"/>
    <mergeCell ref="I72:O72"/>
    <mergeCell ref="I75:O75"/>
    <mergeCell ref="J136:O137"/>
    <mergeCell ref="J138:O139"/>
    <mergeCell ref="J140:O141"/>
    <mergeCell ref="J175:O176"/>
    <mergeCell ref="J177:O178"/>
    <mergeCell ref="J179:O180"/>
    <mergeCell ref="J213:O214"/>
    <mergeCell ref="J133:L133"/>
    <mergeCell ref="J211:L211"/>
    <mergeCell ref="J245:L245"/>
    <mergeCell ref="J246:L246"/>
    <mergeCell ref="J247:L247"/>
    <mergeCell ref="J248:L248"/>
    <mergeCell ref="J249:L249"/>
    <mergeCell ref="J251:O252"/>
    <mergeCell ref="J130:L130"/>
    <mergeCell ref="J172:L172"/>
    <mergeCell ref="J173:L173"/>
    <mergeCell ref="I150:O150"/>
    <mergeCell ref="B144:O144"/>
    <mergeCell ref="B145:O145"/>
    <mergeCell ref="A147:G147"/>
    <mergeCell ref="I147:O147"/>
    <mergeCell ref="J131:L131"/>
    <mergeCell ref="J132:L132"/>
    <mergeCell ref="B124:D124"/>
    <mergeCell ref="B125:D125"/>
    <mergeCell ref="I125:O126"/>
    <mergeCell ref="B126:D126"/>
    <mergeCell ref="A127:G127"/>
    <mergeCell ref="B128:D128"/>
    <mergeCell ref="B129:D129"/>
    <mergeCell ref="B130:D130"/>
    <mergeCell ref="B131:D131"/>
    <mergeCell ref="B132:D132"/>
    <mergeCell ref="B156:D156"/>
    <mergeCell ref="B157:D157"/>
    <mergeCell ref="B158:D158"/>
    <mergeCell ref="A152:G152"/>
    <mergeCell ref="A153:G153"/>
    <mergeCell ref="B154:D154"/>
    <mergeCell ref="B155:D155"/>
    <mergeCell ref="B138:C138"/>
    <mergeCell ref="B139:D139"/>
    <mergeCell ref="I188:O188"/>
    <mergeCell ref="B173:D173"/>
    <mergeCell ref="B174:D174"/>
    <mergeCell ref="B175:D175"/>
    <mergeCell ref="B176:D176"/>
    <mergeCell ref="B177:C177"/>
    <mergeCell ref="B178:D178"/>
    <mergeCell ref="B183:O183"/>
    <mergeCell ref="B184:O184"/>
    <mergeCell ref="A185:G185"/>
    <mergeCell ref="I185:O185"/>
    <mergeCell ref="I164:O165"/>
    <mergeCell ref="B165:D165"/>
    <mergeCell ref="B163:D163"/>
    <mergeCell ref="B164:D164"/>
    <mergeCell ref="J169:L169"/>
    <mergeCell ref="J170:L170"/>
    <mergeCell ref="J171:L171"/>
    <mergeCell ref="B287:D287"/>
    <mergeCell ref="B288:D288"/>
    <mergeCell ref="B273:D273"/>
    <mergeCell ref="B274:D274"/>
    <mergeCell ref="B275:D275"/>
    <mergeCell ref="B276:D276"/>
    <mergeCell ref="B277:D277"/>
    <mergeCell ref="B270:D270"/>
    <mergeCell ref="B271:D271"/>
    <mergeCell ref="B272:D272"/>
    <mergeCell ref="A266:G266"/>
    <mergeCell ref="A267:G267"/>
    <mergeCell ref="B268:D268"/>
    <mergeCell ref="B269:D269"/>
    <mergeCell ref="I264:O264"/>
    <mergeCell ref="B253:C253"/>
    <mergeCell ref="B254:D254"/>
    <mergeCell ref="B289:D289"/>
    <mergeCell ref="B290:D290"/>
    <mergeCell ref="B291:C291"/>
    <mergeCell ref="B292:D292"/>
    <mergeCell ref="I278:O279"/>
    <mergeCell ref="B279:D279"/>
    <mergeCell ref="A280:G280"/>
    <mergeCell ref="B281:D281"/>
    <mergeCell ref="B282:D282"/>
    <mergeCell ref="B283:D283"/>
    <mergeCell ref="B284:D284"/>
    <mergeCell ref="B285:D285"/>
    <mergeCell ref="B286:D286"/>
    <mergeCell ref="J283:L283"/>
    <mergeCell ref="J284:L284"/>
    <mergeCell ref="J285:L285"/>
    <mergeCell ref="J286:L286"/>
    <mergeCell ref="J287:L287"/>
    <mergeCell ref="J289:O290"/>
    <mergeCell ref="J291:O292"/>
    <mergeCell ref="B278:D278"/>
    <mergeCell ref="B259:O259"/>
    <mergeCell ref="B260:O260"/>
    <mergeCell ref="A261:G261"/>
    <mergeCell ref="I261:O261"/>
    <mergeCell ref="J253:O254"/>
    <mergeCell ref="J255:O256"/>
    <mergeCell ref="B244:D244"/>
    <mergeCell ref="B245:D245"/>
    <mergeCell ref="B246:D246"/>
    <mergeCell ref="B247:D247"/>
    <mergeCell ref="B248:D248"/>
    <mergeCell ref="B249:D249"/>
    <mergeCell ref="B250:D250"/>
    <mergeCell ref="B251:D251"/>
    <mergeCell ref="B252:D252"/>
    <mergeCell ref="B239:D239"/>
    <mergeCell ref="B240:D240"/>
    <mergeCell ref="I240:O241"/>
    <mergeCell ref="B241:D241"/>
    <mergeCell ref="A242:G242"/>
    <mergeCell ref="B243:D243"/>
    <mergeCell ref="B234:D234"/>
    <mergeCell ref="B235:D235"/>
    <mergeCell ref="B236:D236"/>
    <mergeCell ref="B237:D237"/>
    <mergeCell ref="B238:D238"/>
    <mergeCell ref="B231:D231"/>
    <mergeCell ref="B232:D232"/>
    <mergeCell ref="B233:D233"/>
    <mergeCell ref="A228:G228"/>
    <mergeCell ref="A229:G229"/>
    <mergeCell ref="B230:D230"/>
    <mergeCell ref="A223:G223"/>
    <mergeCell ref="I223:O223"/>
    <mergeCell ref="I226:O226"/>
    <mergeCell ref="B213:D213"/>
    <mergeCell ref="B214:D214"/>
    <mergeCell ref="B215:C215"/>
    <mergeCell ref="B216:D216"/>
    <mergeCell ref="B221:O221"/>
    <mergeCell ref="B222:O222"/>
    <mergeCell ref="J215:O216"/>
    <mergeCell ref="J217:O218"/>
    <mergeCell ref="A204:G204"/>
    <mergeCell ref="B205:D205"/>
    <mergeCell ref="B206:D206"/>
    <mergeCell ref="B207:D207"/>
    <mergeCell ref="B208:D208"/>
    <mergeCell ref="B209:D209"/>
    <mergeCell ref="B210:D210"/>
    <mergeCell ref="B211:D211"/>
    <mergeCell ref="B212:D212"/>
    <mergeCell ref="J207:L207"/>
    <mergeCell ref="J208:L208"/>
    <mergeCell ref="J209:L209"/>
    <mergeCell ref="J210:L210"/>
    <mergeCell ref="B200:D200"/>
    <mergeCell ref="B201:D201"/>
    <mergeCell ref="B202:D202"/>
    <mergeCell ref="I202:O203"/>
    <mergeCell ref="B203:D203"/>
    <mergeCell ref="B195:D195"/>
    <mergeCell ref="B196:D196"/>
    <mergeCell ref="B197:D197"/>
    <mergeCell ref="B198:D198"/>
    <mergeCell ref="B194:D194"/>
    <mergeCell ref="J187:K187"/>
    <mergeCell ref="A190:G190"/>
    <mergeCell ref="A191:G191"/>
    <mergeCell ref="B199:D199"/>
    <mergeCell ref="B133:D133"/>
    <mergeCell ref="B134:D134"/>
    <mergeCell ref="B135:D135"/>
    <mergeCell ref="B136:D136"/>
    <mergeCell ref="B137:D137"/>
    <mergeCell ref="B192:D192"/>
    <mergeCell ref="B193:D193"/>
    <mergeCell ref="J134:L134"/>
    <mergeCell ref="A166:G166"/>
    <mergeCell ref="B167:D167"/>
    <mergeCell ref="B168:D168"/>
    <mergeCell ref="B169:D169"/>
    <mergeCell ref="B170:D170"/>
    <mergeCell ref="B171:D171"/>
    <mergeCell ref="B172:D172"/>
    <mergeCell ref="B159:D159"/>
    <mergeCell ref="B160:D160"/>
    <mergeCell ref="B161:D161"/>
    <mergeCell ref="B162:D162"/>
    <mergeCell ref="B119:D119"/>
    <mergeCell ref="B120:D120"/>
    <mergeCell ref="B121:D121"/>
    <mergeCell ref="B122:D122"/>
    <mergeCell ref="B123:D123"/>
    <mergeCell ref="B105:O105"/>
    <mergeCell ref="B106:O106"/>
    <mergeCell ref="J95:L95"/>
    <mergeCell ref="J97:O98"/>
    <mergeCell ref="J99:O100"/>
    <mergeCell ref="J101:O102"/>
    <mergeCell ref="B116:D116"/>
    <mergeCell ref="B117:D117"/>
    <mergeCell ref="B118:D118"/>
    <mergeCell ref="A113:G113"/>
    <mergeCell ref="A114:G114"/>
    <mergeCell ref="B115:D115"/>
    <mergeCell ref="A108:G108"/>
    <mergeCell ref="I108:O108"/>
    <mergeCell ref="I111:O111"/>
    <mergeCell ref="I114:O114"/>
    <mergeCell ref="I86:O87"/>
    <mergeCell ref="B87:D87"/>
    <mergeCell ref="A88:G88"/>
    <mergeCell ref="B89:D89"/>
    <mergeCell ref="B90:D90"/>
    <mergeCell ref="B97:D97"/>
    <mergeCell ref="B98:D98"/>
    <mergeCell ref="B99:C99"/>
    <mergeCell ref="B100:D100"/>
    <mergeCell ref="J91:L91"/>
    <mergeCell ref="J92:L92"/>
    <mergeCell ref="J93:L93"/>
    <mergeCell ref="J94:L94"/>
    <mergeCell ref="B91:D91"/>
    <mergeCell ref="B92:D92"/>
    <mergeCell ref="B93:D93"/>
    <mergeCell ref="B94:D94"/>
    <mergeCell ref="B95:D95"/>
    <mergeCell ref="B96:D96"/>
    <mergeCell ref="B79:D79"/>
    <mergeCell ref="B80:D80"/>
    <mergeCell ref="B81:D81"/>
    <mergeCell ref="B82:D82"/>
    <mergeCell ref="B83:D83"/>
    <mergeCell ref="B84:D84"/>
    <mergeCell ref="B85:D85"/>
    <mergeCell ref="B86:D86"/>
    <mergeCell ref="A75:G75"/>
    <mergeCell ref="B76:D76"/>
    <mergeCell ref="B77:D77"/>
    <mergeCell ref="B78:D78"/>
    <mergeCell ref="A74:G74"/>
    <mergeCell ref="B67:O67"/>
    <mergeCell ref="A69:G69"/>
    <mergeCell ref="I69:O69"/>
    <mergeCell ref="A57:K57"/>
    <mergeCell ref="A58:L58"/>
    <mergeCell ref="A59:L59"/>
    <mergeCell ref="A60:K60"/>
    <mergeCell ref="A61:L61"/>
    <mergeCell ref="A62:L62"/>
    <mergeCell ref="A63:K63"/>
    <mergeCell ref="B66:O66"/>
    <mergeCell ref="A53:L53"/>
    <mergeCell ref="A54:K54"/>
    <mergeCell ref="A55:L55"/>
    <mergeCell ref="A56:L56"/>
    <mergeCell ref="B41:D41"/>
    <mergeCell ref="B42:D42"/>
    <mergeCell ref="B43:D43"/>
    <mergeCell ref="B44:D44"/>
    <mergeCell ref="B45:C45"/>
    <mergeCell ref="B46:D46"/>
    <mergeCell ref="J43:O48"/>
    <mergeCell ref="J41:L41"/>
    <mergeCell ref="A34:G34"/>
    <mergeCell ref="B35:D35"/>
    <mergeCell ref="B36:D36"/>
    <mergeCell ref="B37:D37"/>
    <mergeCell ref="B38:D38"/>
    <mergeCell ref="B39:D39"/>
    <mergeCell ref="B40:D40"/>
    <mergeCell ref="A50:O50"/>
    <mergeCell ref="A52:L52"/>
    <mergeCell ref="J37:L37"/>
    <mergeCell ref="B27:D27"/>
    <mergeCell ref="B28:D28"/>
    <mergeCell ref="B29:D29"/>
    <mergeCell ref="B30:D30"/>
    <mergeCell ref="B31:D31"/>
    <mergeCell ref="B32:D32"/>
    <mergeCell ref="A21:G21"/>
    <mergeCell ref="B22:D22"/>
    <mergeCell ref="I22:O22"/>
    <mergeCell ref="B23:D23"/>
    <mergeCell ref="J23:L26"/>
    <mergeCell ref="B24:D24"/>
    <mergeCell ref="B25:D25"/>
    <mergeCell ref="B26:D26"/>
    <mergeCell ref="I32:O33"/>
    <mergeCell ref="B33:D33"/>
    <mergeCell ref="A15:G15"/>
    <mergeCell ref="I15:O15"/>
    <mergeCell ref="I18:O18"/>
    <mergeCell ref="A20:G20"/>
    <mergeCell ref="A11:B11"/>
    <mergeCell ref="C11:H11"/>
    <mergeCell ref="I11:K11"/>
    <mergeCell ref="L11:O11"/>
    <mergeCell ref="A13:O13"/>
    <mergeCell ref="B14:O14"/>
    <mergeCell ref="A17:G17"/>
    <mergeCell ref="A9:B9"/>
    <mergeCell ref="C9:H9"/>
    <mergeCell ref="I9:K9"/>
    <mergeCell ref="L9:O9"/>
    <mergeCell ref="A10:B10"/>
    <mergeCell ref="C10:H10"/>
    <mergeCell ref="I10:K10"/>
    <mergeCell ref="L10:O10"/>
    <mergeCell ref="A7:B7"/>
    <mergeCell ref="C7:H7"/>
    <mergeCell ref="I7:K7"/>
    <mergeCell ref="L7:O7"/>
    <mergeCell ref="A8:B8"/>
    <mergeCell ref="C8:H8"/>
    <mergeCell ref="I8:K8"/>
    <mergeCell ref="L8:O8"/>
    <mergeCell ref="A5:B5"/>
    <mergeCell ref="C5:H5"/>
    <mergeCell ref="I5:K5"/>
    <mergeCell ref="L5:O5"/>
    <mergeCell ref="A6:B6"/>
    <mergeCell ref="C6:H6"/>
    <mergeCell ref="I6:K6"/>
    <mergeCell ref="L6:O6"/>
    <mergeCell ref="B1:O1"/>
    <mergeCell ref="B2:O2"/>
    <mergeCell ref="A3:B3"/>
    <mergeCell ref="C3:O3"/>
    <mergeCell ref="A4:B4"/>
    <mergeCell ref="C4:O4"/>
  </mergeCells>
  <dataValidations disablePrompts="1" count="1">
    <dataValidation type="whole" errorStyle="warning" allowBlank="1" showInputMessage="1" showErrorMessage="1" errorTitle="CEILING TOO DEEP" sqref="M54:O54 M57:O57 M60:O60 M63:O65">
      <formula1>0</formula1>
      <formula2>1000000000</formula2>
    </dataValidation>
  </dataValidations>
  <pageMargins left="0.78740157480314965" right="0.70866141732283472" top="0.98425196850393704" bottom="0.78740157480314965" header="0.43307086614173229" footer="0.31496062992125984"/>
  <pageSetup paperSize="256" scale="77" fitToHeight="0" orientation="landscape" r:id="rId1"/>
  <headerFooter>
    <oddHeader>&amp;LPROGRAMI BUXHETOR AFATMESËM&amp;C&amp;8 28 Shkurt 2019&amp;R&amp;A</oddHeader>
    <oddFooter>&amp;L&amp;8Copyright for Albania: Ministry of Finance and Economy / Local Finance Directory&amp;R1</oddFooter>
  </headerFooter>
  <rowBreaks count="8" manualBreakCount="8">
    <brk id="12" max="16383" man="1"/>
    <brk id="49" max="16383" man="1"/>
    <brk id="65" max="16383" man="1"/>
    <brk id="104" max="16383" man="1"/>
    <brk id="143" max="16383" man="1"/>
    <brk id="182" max="16383" man="1"/>
    <brk id="220" max="16383" man="1"/>
    <brk id="258" max="16383" man="1"/>
  </rowBreaks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6">
    <tabColor rgb="FF00B050"/>
    <pageSetUpPr fitToPage="1"/>
  </sheetPr>
  <dimension ref="A1:I132"/>
  <sheetViews>
    <sheetView showGridLines="0" topLeftCell="A73" zoomScale="70" zoomScaleNormal="70" workbookViewId="0">
      <selection activeCell="C10" sqref="C10"/>
    </sheetView>
  </sheetViews>
  <sheetFormatPr defaultColWidth="4.140625" defaultRowHeight="12.75" x14ac:dyDescent="0.25"/>
  <cols>
    <col min="1" max="1" width="8" style="442" customWidth="1"/>
    <col min="2" max="2" width="16.85546875" style="222" customWidth="1"/>
    <col min="3" max="3" width="58.42578125" style="222" customWidth="1"/>
    <col min="4" max="4" width="12.28515625" style="222" customWidth="1"/>
    <col min="5" max="5" width="12.28515625" style="221" customWidth="1"/>
    <col min="6" max="6" width="12.28515625" style="221" customWidth="1" collapsed="1"/>
    <col min="7" max="7" width="12.28515625" style="221" customWidth="1"/>
    <col min="8" max="9" width="12.28515625" style="221" customWidth="1" collapsed="1"/>
    <col min="10" max="202" width="11.42578125" style="221" customWidth="1"/>
    <col min="203" max="203" width="3.85546875" style="221" customWidth="1"/>
    <col min="204" max="204" width="22" style="221" customWidth="1"/>
    <col min="205" max="207" width="4.140625" style="221" customWidth="1"/>
    <col min="208" max="208" width="5.85546875" style="221" customWidth="1"/>
    <col min="209" max="209" width="4.140625" style="221" customWidth="1"/>
    <col min="210" max="210" width="0.85546875" style="221" customWidth="1"/>
    <col min="211" max="211" width="5.85546875" style="221" customWidth="1"/>
    <col min="212" max="212" width="4.140625" style="221" customWidth="1"/>
    <col min="213" max="213" width="0.85546875" style="221" customWidth="1"/>
    <col min="214" max="214" width="5.85546875" style="221" customWidth="1"/>
    <col min="215" max="215" width="4.140625" style="221" customWidth="1"/>
    <col min="216" max="216" width="0.85546875" style="221" customWidth="1"/>
    <col min="217" max="217" width="5.85546875" style="221" customWidth="1"/>
    <col min="218" max="16384" width="4.140625" style="221"/>
  </cols>
  <sheetData>
    <row r="1" spans="1:9" ht="21" x14ac:dyDescent="0.25">
      <c r="A1" s="896" t="str">
        <f>'(G1) Fjalori'!A419</f>
        <v>(F1) BURIMET BUXHETORE</v>
      </c>
      <c r="B1" s="896"/>
      <c r="C1" s="896"/>
      <c r="D1" s="896"/>
      <c r="E1" s="896"/>
      <c r="F1" s="896"/>
      <c r="G1" s="896"/>
      <c r="H1" s="896"/>
      <c r="I1" s="896"/>
    </row>
    <row r="2" spans="1:9" s="75" customFormat="1" ht="12.75" customHeight="1" x14ac:dyDescent="0.25">
      <c r="A2" s="285"/>
      <c r="I2" s="236"/>
    </row>
    <row r="3" spans="1:9" x14ac:dyDescent="0.25">
      <c r="B3" s="221"/>
      <c r="C3" s="221"/>
      <c r="D3" s="224">
        <f>'(E1) Vlerësimi i burimeve'!D5</f>
        <v>2019</v>
      </c>
      <c r="E3" s="224">
        <f>'(E1) Vlerësimi i burimeve'!E5</f>
        <v>2020</v>
      </c>
      <c r="F3" s="224">
        <f>'(E1) Vlerësimi i burimeve'!F5</f>
        <v>2021</v>
      </c>
      <c r="G3" s="171">
        <f>'(E1) Vlerësimi i burimeve'!G5</f>
        <v>2022</v>
      </c>
      <c r="H3" s="171">
        <f>'(E1) Vlerësimi i burimeve'!P5</f>
        <v>2023</v>
      </c>
      <c r="I3" s="171">
        <f>'(E1) Vlerësimi i burimeve'!Y5</f>
        <v>2024</v>
      </c>
    </row>
    <row r="4" spans="1:9" s="226" customFormat="1" ht="25.5" x14ac:dyDescent="0.25">
      <c r="A4" s="443"/>
      <c r="B4" s="225"/>
      <c r="C4" s="225"/>
      <c r="D4" s="274" t="str">
        <f>'(E1) Vlerësimi i burimeve'!D6</f>
        <v>Viti t-2</v>
      </c>
      <c r="E4" s="274" t="str">
        <f>'(E1) Vlerësimi i burimeve'!E6</f>
        <v>Viti i shkuar</v>
      </c>
      <c r="F4" s="275" t="str">
        <f>'(E1) Vlerësimi i burimeve'!F6</f>
        <v>Viti aktual</v>
      </c>
      <c r="G4" s="405" t="str">
        <f>'(C4) Trashëgimi me destinacion'!D6</f>
        <v>Viti aktual</v>
      </c>
      <c r="H4" s="405" t="str">
        <f>'(C4) Trashëgimi me destinacion'!E6</f>
        <v>Viti t+1 (I pritur)</v>
      </c>
      <c r="I4" s="405" t="str">
        <f>'(C4) Trashëgimi me destinacion'!F6</f>
        <v>Viti t+2 (I pritur)</v>
      </c>
    </row>
    <row r="5" spans="1:9" ht="18.75" x14ac:dyDescent="0.25">
      <c r="A5" s="688" t="str">
        <f>'(C2) Burimet viti kaluar'!C7</f>
        <v>A</v>
      </c>
      <c r="B5" s="886" t="str">
        <f>'(E1) Vlerësimi i burimeve'!B7</f>
        <v>TË ARDHURA NGA BURIMET E VETA</v>
      </c>
      <c r="C5" s="887"/>
      <c r="D5" s="398">
        <f>'(E1) Vlerësimi i burimeve'!D7</f>
        <v>700508</v>
      </c>
      <c r="E5" s="398">
        <f>'(E1) Vlerësimi i burimeve'!E7</f>
        <v>336831</v>
      </c>
      <c r="F5" s="398">
        <f>'(E1) Vlerësimi i burimeve'!F7</f>
        <v>703557</v>
      </c>
      <c r="G5" s="398">
        <f>'(E1) Vlerësimi i burimeve'!O7</f>
        <v>740000.35751640005</v>
      </c>
      <c r="H5" s="398">
        <f>'(E1) Vlerësimi i burimeve'!X7</f>
        <v>777268.58703298518</v>
      </c>
      <c r="I5" s="398">
        <f>'(E1) Vlerësimi i burimeve'!AG7</f>
        <v>814591.48017910938</v>
      </c>
    </row>
    <row r="6" spans="1:9" ht="18.75" x14ac:dyDescent="0.25">
      <c r="A6" s="687" t="str">
        <f>'(C2) Burimet viti kaluar'!C8</f>
        <v>A.1</v>
      </c>
      <c r="B6" s="851" t="str">
        <f>'(E1) Vlerësimi i burimeve'!B8</f>
        <v>TË ARDHURA NGA TAKSAT LOKALE</v>
      </c>
      <c r="C6" s="852"/>
      <c r="D6" s="399">
        <f>'(E1) Vlerësimi i burimeve'!D8</f>
        <v>496782</v>
      </c>
      <c r="E6" s="399">
        <f>'(E1) Vlerësimi i burimeve'!E8</f>
        <v>130332</v>
      </c>
      <c r="F6" s="399">
        <f>'(E1) Vlerësimi i burimeve'!F8</f>
        <v>402466</v>
      </c>
      <c r="G6" s="399">
        <f>'(E1) Vlerësimi i burimeve'!O8</f>
        <v>419391.05286639999</v>
      </c>
      <c r="H6" s="399">
        <f>'(E1) Vlerësimi i burimeve'!X8</f>
        <v>436489.83395773859</v>
      </c>
      <c r="I6" s="399">
        <f>'(E1) Vlerësimi i burimeve'!AG8</f>
        <v>457654.62139264331</v>
      </c>
    </row>
    <row r="7" spans="1:9" ht="13.5" customHeight="1" x14ac:dyDescent="0.2">
      <c r="A7" s="396" t="str">
        <f>'(C2) Burimet viti kaluar'!C9</f>
        <v>A.1.1</v>
      </c>
      <c r="B7" s="396" t="str">
        <f>'(E1) Vlerësimi i burimeve'!B9</f>
        <v>Taksa vendore mbi biznesin e vogël</v>
      </c>
      <c r="C7" s="496"/>
      <c r="D7" s="503">
        <f>'(E1) Vlerësimi i burimeve'!D9</f>
        <v>7115</v>
      </c>
      <c r="E7" s="235">
        <f>'(E1) Vlerësimi i burimeve'!E9</f>
        <v>9667</v>
      </c>
      <c r="F7" s="235">
        <f>'(E1) Vlerësimi i burimeve'!F9</f>
        <v>10000</v>
      </c>
      <c r="G7" s="36">
        <f>'(E1) Vlerësimi i burimeve'!O9</f>
        <v>300.00000000000028</v>
      </c>
      <c r="H7" s="36">
        <f>'(E1) Vlerësimi i burimeve'!X9</f>
        <v>0</v>
      </c>
      <c r="I7" s="36">
        <f>'(E1) Vlerësimi i burimeve'!AG9</f>
        <v>0</v>
      </c>
    </row>
    <row r="8" spans="1:9" ht="13.5" customHeight="1" x14ac:dyDescent="0.25">
      <c r="A8" s="396" t="str">
        <f>'(C2) Burimet viti kaluar'!C10</f>
        <v>A.1.2</v>
      </c>
      <c r="B8" s="497" t="str">
        <f>'(E1) Vlerësimi i burimeve'!B10</f>
        <v>Taksa mbi pasurinë e paluajtshme</v>
      </c>
      <c r="C8" s="498"/>
      <c r="D8" s="248">
        <f>'(E1) Vlerësimi i burimeve'!D10</f>
        <v>66185</v>
      </c>
      <c r="E8" s="248">
        <f>'(E1) Vlerësimi i burimeve'!E10</f>
        <v>71806</v>
      </c>
      <c r="F8" s="248">
        <f>'(E1) Vlerësimi i burimeve'!F10</f>
        <v>95515</v>
      </c>
      <c r="G8" s="248">
        <f>'(E1) Vlerësimi i burimeve'!O10</f>
        <v>105115.9956544</v>
      </c>
      <c r="H8" s="248">
        <f>'(E1) Vlerësimi i burimeve'!X10</f>
        <v>116489.89572214204</v>
      </c>
      <c r="I8" s="522">
        <f>'(E1) Vlerësimi i burimeve'!AG10</f>
        <v>122154.84706738571</v>
      </c>
    </row>
    <row r="9" spans="1:9" x14ac:dyDescent="0.2">
      <c r="A9" s="248" t="str">
        <f>'(C2) Burimet viti kaluar'!C11</f>
        <v>A.1.2.1</v>
      </c>
      <c r="B9" s="395" t="str">
        <f>'(E1) Vlerësimi i burimeve'!B11</f>
        <v>Taksa mbi ndërtesën</v>
      </c>
      <c r="C9" s="499"/>
      <c r="D9" s="503">
        <f>'(E1) Vlerësimi i burimeve'!D11</f>
        <v>44686</v>
      </c>
      <c r="E9" s="235">
        <f>'(E1) Vlerësimi i burimeve'!E11</f>
        <v>54523</v>
      </c>
      <c r="F9" s="235">
        <f>'(E1) Vlerësimi i burimeve'!F11</f>
        <v>70122</v>
      </c>
      <c r="G9" s="36">
        <f>'(E1) Vlerësimi i burimeve'!O11</f>
        <v>79121.997419399995</v>
      </c>
      <c r="H9" s="36">
        <f>'(E1) Vlerësimi i burimeve'!X11</f>
        <v>83739.003334814246</v>
      </c>
      <c r="I9" s="36">
        <f>'(E1) Vlerësimi i burimeve'!AG11</f>
        <v>86182.005018104115</v>
      </c>
    </row>
    <row r="10" spans="1:9" ht="13.5" customHeight="1" x14ac:dyDescent="0.2">
      <c r="A10" s="248" t="str">
        <f>'(C2) Burimet viti kaluar'!C12</f>
        <v>A.1.2.2</v>
      </c>
      <c r="B10" s="395" t="str">
        <f>'(E1) Vlerësimi i burimeve'!B12</f>
        <v>Taksa mbi tokën bujqësore</v>
      </c>
      <c r="C10" s="499"/>
      <c r="D10" s="235">
        <f>'(E1) Vlerësimi i burimeve'!D12</f>
        <v>3793</v>
      </c>
      <c r="E10" s="235">
        <f>'(E1) Vlerësimi i burimeve'!E12</f>
        <v>4580</v>
      </c>
      <c r="F10" s="235">
        <f>'(E1) Vlerësimi i burimeve'!F12</f>
        <v>10064</v>
      </c>
      <c r="G10" s="36">
        <f>'(E1) Vlerësimi i burimeve'!O12</f>
        <v>10410.000320000001</v>
      </c>
      <c r="H10" s="36">
        <f>'(E1) Vlerësimi i burimeve'!X12</f>
        <v>15006.9523613088</v>
      </c>
      <c r="I10" s="36">
        <f>'(E1) Vlerësimi i burimeve'!AG12</f>
        <v>17585.89712459972</v>
      </c>
    </row>
    <row r="11" spans="1:9" ht="13.5" customHeight="1" x14ac:dyDescent="0.2">
      <c r="A11" s="248" t="str">
        <f>'(C2) Burimet viti kaluar'!C13</f>
        <v>A.1.2.3</v>
      </c>
      <c r="B11" s="395" t="str">
        <f>'(E1) Vlerësimi i burimeve'!B13</f>
        <v>Taksa mbi truallin</v>
      </c>
      <c r="C11" s="499"/>
      <c r="D11" s="235">
        <f>'(E1) Vlerësimi i burimeve'!D13</f>
        <v>17706</v>
      </c>
      <c r="E11" s="235">
        <f>'(E1) Vlerësimi i burimeve'!E13</f>
        <v>12703</v>
      </c>
      <c r="F11" s="235">
        <f>'(E1) Vlerësimi i burimeve'!F13</f>
        <v>15329</v>
      </c>
      <c r="G11" s="36">
        <f>'(E1) Vlerësimi i burimeve'!O13</f>
        <v>15583.997915</v>
      </c>
      <c r="H11" s="36">
        <f>'(E1) Vlerësimi i burimeve'!X13</f>
        <v>17743.940026019001</v>
      </c>
      <c r="I11" s="36">
        <f>'(E1) Vlerësimi i burimeve'!AG13</f>
        <v>18386.944924681877</v>
      </c>
    </row>
    <row r="12" spans="1:9" ht="13.5" customHeight="1" x14ac:dyDescent="0.2">
      <c r="A12" s="248" t="str">
        <f>'(C2) Burimet viti kaluar'!C14</f>
        <v>A.1.2.4</v>
      </c>
      <c r="B12" s="395" t="str">
        <f>'(E1) Vlerësimi i burimeve'!B14</f>
        <v>Taksa mbi transaksionet e pasurisë</v>
      </c>
      <c r="C12" s="499"/>
      <c r="D12" s="235">
        <f>'(E1) Vlerësimi i burimeve'!D14</f>
        <v>0</v>
      </c>
      <c r="E12" s="235">
        <f>'(E1) Vlerësimi i burimeve'!E14</f>
        <v>0</v>
      </c>
      <c r="F12" s="235">
        <f>'(E1) Vlerësimi i burimeve'!F14</f>
        <v>0</v>
      </c>
      <c r="G12" s="36">
        <f>'(E1) Vlerësimi i burimeve'!O14</f>
        <v>0</v>
      </c>
      <c r="H12" s="36">
        <f>'(E1) Vlerësimi i burimeve'!X14</f>
        <v>0</v>
      </c>
      <c r="I12" s="36">
        <f>'(E1) Vlerësimi i burimeve'!AG14</f>
        <v>0</v>
      </c>
    </row>
    <row r="13" spans="1:9" ht="13.5" customHeight="1" x14ac:dyDescent="0.2">
      <c r="A13" s="396" t="str">
        <f>'(C2) Burimet viti kaluar'!C15</f>
        <v>A.1.3</v>
      </c>
      <c r="B13" s="396" t="str">
        <f>'(E1) Vlerësimi i burimeve'!B15</f>
        <v>Taksa vendore në shërbimin hotelier</v>
      </c>
      <c r="C13" s="496"/>
      <c r="D13" s="235">
        <f>'(E1) Vlerësimi i burimeve'!D15</f>
        <v>12872</v>
      </c>
      <c r="E13" s="235">
        <f>'(E1) Vlerësimi i burimeve'!E15</f>
        <v>4410</v>
      </c>
      <c r="F13" s="235">
        <f>'(E1) Vlerësimi i burimeve'!F15</f>
        <v>10000</v>
      </c>
      <c r="G13" s="36">
        <f>'(E1) Vlerësimi i burimeve'!O15</f>
        <v>10445</v>
      </c>
      <c r="H13" s="36">
        <f>'(E1) Vlerësimi i burimeve'!X15</f>
        <v>14999.960050000002</v>
      </c>
      <c r="I13" s="36">
        <f>'(E1) Vlerësimi i burimeve'!AG15</f>
        <v>19999.896733466503</v>
      </c>
    </row>
    <row r="14" spans="1:9" s="228" customFormat="1" ht="13.5" customHeight="1" x14ac:dyDescent="0.2">
      <c r="A14" s="396" t="str">
        <f>'(C2) Burimet viti kaluar'!C16</f>
        <v>A.1.4</v>
      </c>
      <c r="B14" s="396" t="str">
        <f>'(E1) Vlerësimi i burimeve'!B16</f>
        <v>Taksa e ndikimit në infrastrukturë nga ndërtimet e reja</v>
      </c>
      <c r="C14" s="496"/>
      <c r="D14" s="235">
        <f>'(E1) Vlerësimi i burimeve'!D16</f>
        <v>394298</v>
      </c>
      <c r="E14" s="235">
        <f>'(E1) Vlerësimi i burimeve'!E16</f>
        <v>31270</v>
      </c>
      <c r="F14" s="235">
        <f>'(E1) Vlerësimi i burimeve'!F16</f>
        <v>282451</v>
      </c>
      <c r="G14" s="36">
        <f>'(E1) Vlerësimi i burimeve'!O16</f>
        <v>298780.05721200001</v>
      </c>
      <c r="H14" s="36">
        <f>'(E1) Vlerësimi i burimeve'!X16</f>
        <v>299999.97618559661</v>
      </c>
      <c r="I14" s="36">
        <f>'(E1) Vlerësimi i burimeve'!AG16</f>
        <v>309999.87539179111</v>
      </c>
    </row>
    <row r="15" spans="1:9" x14ac:dyDescent="0.2">
      <c r="A15" s="396" t="str">
        <f>'(C2) Burimet viti kaluar'!C17</f>
        <v>A.1.5</v>
      </c>
      <c r="B15" s="396" t="str">
        <f>'(E1) Vlerësimi i burimeve'!B17</f>
        <v>Taksa e tabelës</v>
      </c>
      <c r="C15" s="496"/>
      <c r="D15" s="235">
        <f>'(E1) Vlerësimi i burimeve'!D17</f>
        <v>7739</v>
      </c>
      <c r="E15" s="235">
        <f>'(E1) Vlerësimi i burimeve'!E17</f>
        <v>11616</v>
      </c>
      <c r="F15" s="235">
        <f>'(E1) Vlerësimi i burimeve'!F17</f>
        <v>4000</v>
      </c>
      <c r="G15" s="36">
        <f>'(E1) Vlerësimi i burimeve'!O17</f>
        <v>4750</v>
      </c>
      <c r="H15" s="36">
        <f>'(E1) Vlerësimi i burimeve'!X17</f>
        <v>5000.0020000000004</v>
      </c>
      <c r="I15" s="36">
        <f>'(E1) Vlerësimi i burimeve'!AG17</f>
        <v>5500.0022000000008</v>
      </c>
    </row>
    <row r="16" spans="1:9" ht="13.5" customHeight="1" x14ac:dyDescent="0.2">
      <c r="A16" s="396" t="str">
        <f>'(C2) Burimet viti kaluar'!C18</f>
        <v>A.1.6</v>
      </c>
      <c r="B16" s="396" t="str">
        <f>'(E1) Vlerësimi i burimeve'!B18</f>
        <v>Taksa vendore mbi të ardhurat e krijuara nga dhuratat, trashëgimi, testament dhe llotaritë vendore</v>
      </c>
      <c r="C16" s="496"/>
      <c r="D16" s="235">
        <f>'(E1) Vlerësimi i burimeve'!D18</f>
        <v>0</v>
      </c>
      <c r="E16" s="235">
        <f>'(E1) Vlerësimi i burimeve'!E18</f>
        <v>0</v>
      </c>
      <c r="F16" s="235">
        <f>'(E1) Vlerësimi i burimeve'!F18</f>
        <v>0</v>
      </c>
      <c r="G16" s="36">
        <f>'(E1) Vlerësimi i burimeve'!O18</f>
        <v>0</v>
      </c>
      <c r="H16" s="36">
        <f>'(E1) Vlerësimi i burimeve'!X18</f>
        <v>0</v>
      </c>
      <c r="I16" s="36">
        <f>'(E1) Vlerësimi i burimeve'!AG18</f>
        <v>0</v>
      </c>
    </row>
    <row r="17" spans="1:9" ht="13.5" customHeight="1" x14ac:dyDescent="0.2">
      <c r="A17" s="396" t="str">
        <f>'(C2) Burimet viti kaluar'!C19</f>
        <v>A.1.7</v>
      </c>
      <c r="B17" s="396" t="str">
        <f>'(E1) Vlerësimi i burimeve'!B19</f>
        <v>Taksa e përkohëshme</v>
      </c>
      <c r="C17" s="396" t="str">
        <f>'(E1) Vlerësimi i burimeve'!C19</f>
        <v>aaa</v>
      </c>
      <c r="D17" s="235">
        <f>'(E1) Vlerësimi i burimeve'!D19</f>
        <v>0</v>
      </c>
      <c r="E17" s="235">
        <f>'(E1) Vlerësimi i burimeve'!E19</f>
        <v>0</v>
      </c>
      <c r="F17" s="235">
        <f>'(E1) Vlerësimi i burimeve'!F19</f>
        <v>0</v>
      </c>
      <c r="G17" s="36">
        <f>'(E1) Vlerësimi i burimeve'!O19</f>
        <v>0</v>
      </c>
      <c r="H17" s="36">
        <f>'(E1) Vlerësimi i burimeve'!X19</f>
        <v>0</v>
      </c>
      <c r="I17" s="36">
        <f>'(E1) Vlerësimi i burimeve'!AG19</f>
        <v>0</v>
      </c>
    </row>
    <row r="18" spans="1:9" ht="13.5" customHeight="1" x14ac:dyDescent="0.2">
      <c r="A18" s="396" t="str">
        <f>'(C2) Burimet viti kaluar'!C20</f>
        <v>A.1.8</v>
      </c>
      <c r="B18" s="396" t="str">
        <f>'(E1) Vlerësimi i burimeve'!B20</f>
        <v>Taksa e përkohëshme 1</v>
      </c>
      <c r="C18" s="396" t="str">
        <f>'(E1) Vlerësimi i burimeve'!C20</f>
        <v>bbb</v>
      </c>
      <c r="D18" s="235">
        <f>'(E1) Vlerësimi i burimeve'!D20</f>
        <v>8573</v>
      </c>
      <c r="E18" s="235">
        <f>'(E1) Vlerësimi i burimeve'!E20</f>
        <v>1563</v>
      </c>
      <c r="F18" s="235">
        <f>'(E1) Vlerësimi i burimeve'!F20</f>
        <v>500</v>
      </c>
      <c r="G18" s="36">
        <f>'(E1) Vlerësimi i burimeve'!O20</f>
        <v>0</v>
      </c>
      <c r="H18" s="36">
        <f>'(E1) Vlerësimi i burimeve'!X20</f>
        <v>0</v>
      </c>
      <c r="I18" s="36">
        <f>'(E1) Vlerësimi i burimeve'!AG20</f>
        <v>0</v>
      </c>
    </row>
    <row r="19" spans="1:9" s="228" customFormat="1" ht="13.5" customHeight="1" x14ac:dyDescent="0.2">
      <c r="A19" s="396" t="str">
        <f>'(C2) Burimet viti kaluar'!C21</f>
        <v>A.1.9</v>
      </c>
      <c r="B19" s="396" t="str">
        <f>'(E1) Vlerësimi i burimeve'!B21</f>
        <v>Taksa e përkohëshme 2</v>
      </c>
      <c r="C19" s="396" t="str">
        <f>'(E1) Vlerësimi i burimeve'!C21</f>
        <v>ccc</v>
      </c>
      <c r="D19" s="235">
        <f>'(E1) Vlerësimi i burimeve'!D21</f>
        <v>0</v>
      </c>
      <c r="E19" s="235">
        <f>'(E1) Vlerësimi i burimeve'!E21</f>
        <v>0</v>
      </c>
      <c r="F19" s="235">
        <f>'(E1) Vlerësimi i burimeve'!F21</f>
        <v>0</v>
      </c>
      <c r="G19" s="36">
        <f>'(E1) Vlerësimi i burimeve'!O21</f>
        <v>0</v>
      </c>
      <c r="H19" s="36">
        <f>'(E1) Vlerësimi i burimeve'!X21</f>
        <v>0</v>
      </c>
      <c r="I19" s="36">
        <f>'(E1) Vlerësimi i burimeve'!AG21</f>
        <v>0</v>
      </c>
    </row>
    <row r="20" spans="1:9" ht="18.75" x14ac:dyDescent="0.25">
      <c r="A20" s="687" t="str">
        <f>'(C2) Burimet viti kaluar'!C22</f>
        <v>A.2</v>
      </c>
      <c r="B20" s="851" t="str">
        <f>'(E1) Vlerësimi i burimeve'!B22</f>
        <v>TË ARDHURA NGA TAKSAT E NDARA (GRANTE)</v>
      </c>
      <c r="C20" s="852"/>
      <c r="D20" s="399">
        <f>'(E1) Vlerësimi i burimeve'!D22</f>
        <v>43786</v>
      </c>
      <c r="E20" s="399">
        <f>'(E1) Vlerësimi i burimeve'!E22</f>
        <v>59149</v>
      </c>
      <c r="F20" s="399">
        <f>'(E1) Vlerësimi i burimeve'!F22</f>
        <v>39150</v>
      </c>
      <c r="G20" s="399">
        <f>'(E1) Vlerësimi i burimeve'!O22</f>
        <v>43499.99985</v>
      </c>
      <c r="H20" s="399">
        <f>'(E1) Vlerësimi i burimeve'!X22</f>
        <v>44549.993489117704</v>
      </c>
      <c r="I20" s="399">
        <f>'(E1) Vlerësimi i burimeve'!AG22</f>
        <v>46099.923175405085</v>
      </c>
    </row>
    <row r="21" spans="1:9" ht="13.5" customHeight="1" x14ac:dyDescent="0.2">
      <c r="A21" s="396" t="str">
        <f>'(C2) Burimet viti kaluar'!C23</f>
        <v>A.2.1</v>
      </c>
      <c r="B21" s="396" t="str">
        <f>'(E1) Vlerësimi i burimeve'!B23</f>
        <v>Taksa mbi kalimin e të drejtës së pronësisë / pasuritë e paluajtshme</v>
      </c>
      <c r="C21" s="496"/>
      <c r="D21" s="235">
        <f>'(E1) Vlerësimi i burimeve'!D23</f>
        <v>8336</v>
      </c>
      <c r="E21" s="235">
        <f>'(E1) Vlerësimi i burimeve'!E23</f>
        <v>7706</v>
      </c>
      <c r="F21" s="235">
        <f>'(E1) Vlerësimi i burimeve'!F23</f>
        <v>7000</v>
      </c>
      <c r="G21" s="36">
        <f>'(E1) Vlerësimi i burimeve'!O23</f>
        <v>8499.9999000000007</v>
      </c>
      <c r="H21" s="36">
        <f>'(E1) Vlerësimi i burimeve'!X23</f>
        <v>8999.9953941177009</v>
      </c>
      <c r="I21" s="36">
        <f>'(E1) Vlerësimi i burimeve'!AG23</f>
        <v>9499.9451382609386</v>
      </c>
    </row>
    <row r="22" spans="1:9" ht="13.5" customHeight="1" x14ac:dyDescent="0.2">
      <c r="A22" s="396" t="str">
        <f>'(C2) Burimet viti kaluar'!C24</f>
        <v>A.2.2</v>
      </c>
      <c r="B22" s="396" t="str">
        <f>'(E1) Vlerësimi i burimeve'!B24</f>
        <v>Taksa vjetore për qarkullimin e mjeteve të përdorura</v>
      </c>
      <c r="C22" s="496"/>
      <c r="D22" s="235">
        <f>'(E1) Vlerësimi i burimeve'!D24</f>
        <v>35033</v>
      </c>
      <c r="E22" s="235">
        <f>'(E1) Vlerësimi i burimeve'!E24</f>
        <v>36761</v>
      </c>
      <c r="F22" s="235">
        <f>'(E1) Vlerësimi i burimeve'!F24</f>
        <v>32000</v>
      </c>
      <c r="G22" s="36">
        <f>'(E1) Vlerësimi i burimeve'!O24</f>
        <v>34500</v>
      </c>
      <c r="H22" s="36">
        <f>'(E1) Vlerësimi i burimeve'!X24</f>
        <v>34999.998149999999</v>
      </c>
      <c r="I22" s="36">
        <f>'(E1) Vlerësimi i burimeve'!AG24</f>
        <v>35999.983097143646</v>
      </c>
    </row>
    <row r="23" spans="1:9" ht="13.5" customHeight="1" x14ac:dyDescent="0.2">
      <c r="A23" s="396" t="str">
        <f>'(C2) Burimet viti kaluar'!C25</f>
        <v>A.2.3</v>
      </c>
      <c r="B23" s="396" t="str">
        <f>'(E1) Vlerësimi i burimeve'!B25</f>
        <v>Taksa e rentës minerare</v>
      </c>
      <c r="C23" s="496"/>
      <c r="D23" s="235">
        <f>'(E1) Vlerësimi i burimeve'!D25</f>
        <v>417</v>
      </c>
      <c r="E23" s="235">
        <f>'(E1) Vlerësimi i burimeve'!E25</f>
        <v>250</v>
      </c>
      <c r="F23" s="235">
        <f>'(E1) Vlerësimi i burimeve'!F25</f>
        <v>150</v>
      </c>
      <c r="G23" s="36">
        <f>'(E1) Vlerësimi i burimeve'!O25</f>
        <v>499.99995000000001</v>
      </c>
      <c r="H23" s="36">
        <f>'(E1) Vlerësimi i burimeve'!X25</f>
        <v>549.99994500000003</v>
      </c>
      <c r="I23" s="36">
        <f>'(E1) Vlerësimi i burimeve'!AG25</f>
        <v>599.99494000050004</v>
      </c>
    </row>
    <row r="24" spans="1:9" ht="13.5" customHeight="1" x14ac:dyDescent="0.2">
      <c r="A24" s="396" t="str">
        <f>'(C2) Burimet viti kaluar'!C26</f>
        <v>A.2.4</v>
      </c>
      <c r="B24" s="396" t="str">
        <f>'(E1) Vlerësimi i burimeve'!B26</f>
        <v>Taksa mbi të ardhurat personale</v>
      </c>
      <c r="C24" s="496"/>
      <c r="D24" s="235">
        <f>'(E1) Vlerësimi i burimeve'!D26</f>
        <v>0</v>
      </c>
      <c r="E24" s="235">
        <f>'(E1) Vlerësimi i burimeve'!E26</f>
        <v>14432</v>
      </c>
      <c r="F24" s="235">
        <f>'(E1) Vlerësimi i burimeve'!F26</f>
        <v>0</v>
      </c>
      <c r="G24" s="36">
        <f>'(E1) Vlerësimi i burimeve'!O26</f>
        <v>0</v>
      </c>
      <c r="H24" s="36">
        <f>'(E1) Vlerësimi i burimeve'!X26</f>
        <v>0</v>
      </c>
      <c r="I24" s="36">
        <f>'(E1) Vlerësimi i burimeve'!AG26</f>
        <v>0</v>
      </c>
    </row>
    <row r="25" spans="1:9" ht="13.5" customHeight="1" x14ac:dyDescent="0.2">
      <c r="A25" s="396" t="str">
        <f>'(C2) Burimet viti kaluar'!C27</f>
        <v>A.2.5</v>
      </c>
      <c r="B25" s="396" t="str">
        <f>'(E1) Vlerësimi i burimeve'!B27</f>
        <v xml:space="preserve">Taksa të tjera </v>
      </c>
      <c r="C25" s="496"/>
      <c r="D25" s="235">
        <f>'(E1) Vlerësimi i burimeve'!D27</f>
        <v>0</v>
      </c>
      <c r="E25" s="235">
        <f>'(E1) Vlerësimi i burimeve'!E27</f>
        <v>0</v>
      </c>
      <c r="F25" s="235">
        <f>'(E1) Vlerësimi i burimeve'!F27</f>
        <v>0</v>
      </c>
      <c r="G25" s="36">
        <f>'(E1) Vlerësimi i burimeve'!O27</f>
        <v>0</v>
      </c>
      <c r="H25" s="36">
        <f>'(E1) Vlerësimi i burimeve'!X27</f>
        <v>0</v>
      </c>
      <c r="I25" s="36">
        <f>'(E1) Vlerësimi i burimeve'!AG27</f>
        <v>0</v>
      </c>
    </row>
    <row r="26" spans="1:9" ht="18.75" customHeight="1" x14ac:dyDescent="0.25">
      <c r="A26" s="687" t="str">
        <f>'(C2) Burimet viti kaluar'!C28</f>
        <v>A.3</v>
      </c>
      <c r="B26" s="851" t="str">
        <f>'(E1) Vlerësimi i burimeve'!B31</f>
        <v>TË ARDHURA NGA TARIFA VENDORE</v>
      </c>
      <c r="C26" s="852"/>
      <c r="D26" s="399">
        <f>'(E1) Vlerësimi i burimeve'!D31</f>
        <v>136607</v>
      </c>
      <c r="E26" s="399">
        <f>'(E1) Vlerësimi i burimeve'!E31</f>
        <v>123689</v>
      </c>
      <c r="F26" s="399">
        <f>'(E1) Vlerësimi i burimeve'!F31</f>
        <v>196796</v>
      </c>
      <c r="G26" s="399">
        <f>'(E1) Vlerësimi i burimeve'!O31</f>
        <v>211834.30480000004</v>
      </c>
      <c r="H26" s="399">
        <f>'(E1) Vlerësimi i burimeve'!X31</f>
        <v>228638.7595861289</v>
      </c>
      <c r="I26" s="399">
        <f>'(E1) Vlerësimi i burimeve'!AG31</f>
        <v>241951.93561106094</v>
      </c>
    </row>
    <row r="27" spans="1:9" ht="13.5" customHeight="1" x14ac:dyDescent="0.25">
      <c r="A27" s="396" t="str">
        <f>'(C2) Burimet viti kaluar'!C29</f>
        <v>A.3.1</v>
      </c>
      <c r="B27" s="396" t="str">
        <f>'(E1) Vlerësimi i burimeve'!B32</f>
        <v>Tarifa me menaxhimit te mbetjeve</v>
      </c>
      <c r="C27" s="496"/>
      <c r="D27" s="248">
        <f>'(E1) Vlerësimi i burimeve'!D32</f>
        <v>47766</v>
      </c>
      <c r="E27" s="248">
        <f>'(E1) Vlerësimi i burimeve'!E32</f>
        <v>44268</v>
      </c>
      <c r="F27" s="248">
        <f>'(E1) Vlerësimi i burimeve'!F32</f>
        <v>62422</v>
      </c>
      <c r="G27" s="248">
        <f>'(E1) Vlerësimi i burimeve'!O32</f>
        <v>60740.974390000003</v>
      </c>
      <c r="H27" s="248">
        <f>'(E1) Vlerësimi i burimeve'!X32</f>
        <v>64065.454653540881</v>
      </c>
      <c r="I27" s="522">
        <f>'(E1) Vlerësimi i burimeve'!AG32</f>
        <v>66913.371863515014</v>
      </c>
    </row>
    <row r="28" spans="1:9" ht="13.5" customHeight="1" x14ac:dyDescent="0.2">
      <c r="A28" s="248" t="str">
        <f>'(C2) Burimet viti kaluar'!C30</f>
        <v>A.3.1.1</v>
      </c>
      <c r="B28" s="395" t="str">
        <f>'(E1) Vlerësimi i burimeve'!B33</f>
        <v>Tarifa e pastrimit për familjet</v>
      </c>
      <c r="C28" s="499"/>
      <c r="D28" s="235">
        <f>'(E1) Vlerësimi i burimeve'!D33</f>
        <v>20790</v>
      </c>
      <c r="E28" s="235">
        <f>'(E1) Vlerësimi i burimeve'!E33</f>
        <v>13283</v>
      </c>
      <c r="F28" s="235">
        <f>'(E1) Vlerësimi i burimeve'!F33</f>
        <v>18709</v>
      </c>
      <c r="G28" s="36">
        <f>'(E1) Vlerësimi i burimeve'!O33</f>
        <v>19849.987074000001</v>
      </c>
      <c r="H28" s="36">
        <f>'(E1) Vlerësimi i burimeve'!X33</f>
        <v>22625.0152669452</v>
      </c>
      <c r="I28" s="36">
        <f>'(E1) Vlerësimi i burimeve'!AG33</f>
        <v>24108.017142647659</v>
      </c>
    </row>
    <row r="29" spans="1:9" s="228" customFormat="1" ht="13.5" customHeight="1" x14ac:dyDescent="0.2">
      <c r="A29" s="248" t="str">
        <f>'(C2) Burimet viti kaluar'!C31</f>
        <v>A.3.1.2</v>
      </c>
      <c r="B29" s="395" t="str">
        <f>'(E1) Vlerësimi i burimeve'!B34</f>
        <v>Tarifa e pastrimit për institucionet</v>
      </c>
      <c r="C29" s="499"/>
      <c r="D29" s="235">
        <f>'(E1) Vlerësimi i burimeve'!D34</f>
        <v>356</v>
      </c>
      <c r="E29" s="235">
        <f>'(E1) Vlerësimi i burimeve'!E34</f>
        <v>1843</v>
      </c>
      <c r="F29" s="235">
        <f>'(E1) Vlerësimi i burimeve'!F34</f>
        <v>2434</v>
      </c>
      <c r="G29" s="36">
        <f>'(E1) Vlerësimi i burimeve'!O34</f>
        <v>675.99482000000012</v>
      </c>
      <c r="H29" s="36">
        <f>'(E1) Vlerësimi i burimeve'!X34</f>
        <v>799.97226998800011</v>
      </c>
      <c r="I29" s="36">
        <f>'(E1) Vlerësimi i burimeve'!AG34</f>
        <v>824.97140342512512</v>
      </c>
    </row>
    <row r="30" spans="1:9" x14ac:dyDescent="0.2">
      <c r="A30" s="248" t="str">
        <f>'(C2) Burimet viti kaluar'!C32</f>
        <v>A.3.1.3</v>
      </c>
      <c r="B30" s="395" t="str">
        <f>'(E1) Vlerësimi i burimeve'!B35</f>
        <v>Tarifa e pastrimit për biznesin</v>
      </c>
      <c r="C30" s="499"/>
      <c r="D30" s="235">
        <f>'(E1) Vlerësimi i burimeve'!D35</f>
        <v>26620</v>
      </c>
      <c r="E30" s="235">
        <f>'(E1) Vlerësimi i burimeve'!E35</f>
        <v>29142</v>
      </c>
      <c r="F30" s="235">
        <f>'(E1) Vlerësimi i burimeve'!F35</f>
        <v>41279</v>
      </c>
      <c r="G30" s="36">
        <f>'(E1) Vlerësimi i burimeve'!O35</f>
        <v>40214.992495999999</v>
      </c>
      <c r="H30" s="36">
        <f>'(E1) Vlerësimi i burimeve'!X35</f>
        <v>40640.467116607681</v>
      </c>
      <c r="I30" s="36">
        <f>'(E1) Vlerësimi i burimeve'!AG35</f>
        <v>41980.383317442233</v>
      </c>
    </row>
    <row r="31" spans="1:9" ht="13.5" customHeight="1" x14ac:dyDescent="0.2">
      <c r="A31" s="396" t="str">
        <f>'(C2) Burimet viti kaluar'!C33</f>
        <v>A.3.2</v>
      </c>
      <c r="B31" s="396" t="str">
        <f>'(E1) Vlerësimi i burimeve'!B36</f>
        <v>Tarifa për mbledhjen dhe largimin e mbetjeve</v>
      </c>
      <c r="C31" s="496"/>
      <c r="D31" s="235">
        <f>'(E1) Vlerësimi i burimeve'!D36</f>
        <v>0</v>
      </c>
      <c r="E31" s="235">
        <f>'(E1) Vlerësimi i burimeve'!E36</f>
        <v>0</v>
      </c>
      <c r="F31" s="235">
        <f>'(E1) Vlerësimi i burimeve'!F36</f>
        <v>0</v>
      </c>
      <c r="G31" s="36">
        <f>'(E1) Vlerësimi i burimeve'!O36</f>
        <v>0</v>
      </c>
      <c r="H31" s="36">
        <f>'(E1) Vlerësimi i burimeve'!X36</f>
        <v>0</v>
      </c>
      <c r="I31" s="36">
        <f>'(E1) Vlerësimi i burimeve'!AG36</f>
        <v>0</v>
      </c>
    </row>
    <row r="32" spans="1:9" ht="13.5" customHeight="1" x14ac:dyDescent="0.25">
      <c r="A32" s="396" t="str">
        <f>'(C2) Burimet viti kaluar'!C34</f>
        <v>A.3.3</v>
      </c>
      <c r="B32" s="396" t="str">
        <f>'(E1) Vlerësimi i burimeve'!B37</f>
        <v>Tarifa për ndriçimin publik</v>
      </c>
      <c r="C32" s="496"/>
      <c r="D32" s="248">
        <f>'(E1) Vlerësimi i burimeve'!D37</f>
        <v>13980</v>
      </c>
      <c r="E32" s="248">
        <f>'(E1) Vlerësimi i burimeve'!E37</f>
        <v>12727</v>
      </c>
      <c r="F32" s="248">
        <f>'(E1) Vlerësimi i burimeve'!F37</f>
        <v>17963</v>
      </c>
      <c r="G32" s="248">
        <f>'(E1) Vlerësimi i burimeve'!O37</f>
        <v>19171.375899999999</v>
      </c>
      <c r="H32" s="248">
        <f>'(E1) Vlerësimi i burimeve'!X37</f>
        <v>20433.358019737996</v>
      </c>
      <c r="I32" s="522">
        <f>'(E1) Vlerësimi i burimeve'!AG37</f>
        <v>21350.96883158922</v>
      </c>
    </row>
    <row r="33" spans="1:9" ht="13.5" customHeight="1" x14ac:dyDescent="0.2">
      <c r="A33" s="248" t="str">
        <f>'(C2) Burimet viti kaluar'!C35</f>
        <v>A.3.3.1</v>
      </c>
      <c r="B33" s="395" t="str">
        <f>'(E1) Vlerësimi i burimeve'!B38</f>
        <v>Tarifa për ndriçimin publik nga familjet</v>
      </c>
      <c r="C33" s="499"/>
      <c r="D33" s="235">
        <f>'(E1) Vlerësimi i burimeve'!D38</f>
        <v>6085</v>
      </c>
      <c r="E33" s="235">
        <f>'(E1) Vlerësimi i burimeve'!E38</f>
        <v>2880</v>
      </c>
      <c r="F33" s="235">
        <f>'(E1) Vlerësimi i burimeve'!F38</f>
        <v>5384</v>
      </c>
      <c r="G33" s="36">
        <f>'(E1) Vlerësimi i burimeve'!O38</f>
        <v>6201.0219999999999</v>
      </c>
      <c r="H33" s="36">
        <f>'(E1) Vlerësimi i burimeve'!X38</f>
        <v>7078.0325414599993</v>
      </c>
      <c r="I33" s="36">
        <f>'(E1) Vlerësimi i burimeve'!AG38</f>
        <v>7551.0574562057709</v>
      </c>
    </row>
    <row r="34" spans="1:9" ht="13.5" customHeight="1" x14ac:dyDescent="0.2">
      <c r="A34" s="248" t="str">
        <f>'(C2) Burimet viti kaluar'!C36</f>
        <v>A.3.3.2</v>
      </c>
      <c r="B34" s="395" t="str">
        <f>'(E1) Vlerësimi i burimeve'!B39</f>
        <v>Tarifa për ndriçimin publik nga institucionet</v>
      </c>
      <c r="C34" s="499"/>
      <c r="D34" s="235">
        <f>'(E1) Vlerësimi i burimeve'!D39</f>
        <v>104</v>
      </c>
      <c r="E34" s="235">
        <f>'(E1) Vlerësimi i burimeve'!E39</f>
        <v>503</v>
      </c>
      <c r="F34" s="235">
        <f>'(E1) Vlerësimi i burimeve'!F39</f>
        <v>700</v>
      </c>
      <c r="G34" s="36">
        <f>'(E1) Vlerësimi i burimeve'!O39</f>
        <v>222.99900000000002</v>
      </c>
      <c r="H34" s="36">
        <f>'(E1) Vlerësimi i burimeve'!X39</f>
        <v>209.99815830000003</v>
      </c>
      <c r="I34" s="36">
        <f>'(E1) Vlerësimi i burimeve'!AG39</f>
        <v>229.98998297016001</v>
      </c>
    </row>
    <row r="35" spans="1:9" ht="13.5" customHeight="1" x14ac:dyDescent="0.2">
      <c r="A35" s="248" t="str">
        <f>'(C2) Burimet viti kaluar'!C37</f>
        <v>A.3.3.3</v>
      </c>
      <c r="B35" s="395" t="str">
        <f>'(E1) Vlerësimi i burimeve'!B40</f>
        <v>Tarifa për ndriçimin publik nga biznesi</v>
      </c>
      <c r="C35" s="499"/>
      <c r="D35" s="235">
        <f>'(E1) Vlerësimi i burimeve'!D40</f>
        <v>7791</v>
      </c>
      <c r="E35" s="235">
        <f>'(E1) Vlerësimi i burimeve'!E40</f>
        <v>9344</v>
      </c>
      <c r="F35" s="235">
        <f>'(E1) Vlerësimi i burimeve'!F40</f>
        <v>11879</v>
      </c>
      <c r="G35" s="36">
        <f>'(E1) Vlerësimi i burimeve'!O40</f>
        <v>12747.354899999998</v>
      </c>
      <c r="H35" s="36">
        <f>'(E1) Vlerësimi i burimeve'!X40</f>
        <v>13145.327319977998</v>
      </c>
      <c r="I35" s="36">
        <f>'(E1) Vlerësimi i burimeve'!AG40</f>
        <v>13569.921392413287</v>
      </c>
    </row>
    <row r="36" spans="1:9" ht="13.5" customHeight="1" x14ac:dyDescent="0.25">
      <c r="A36" s="396" t="str">
        <f>'(C2) Burimet viti kaluar'!C38</f>
        <v>A.3.4</v>
      </c>
      <c r="B36" s="396" t="str">
        <f>'(E1) Vlerësimi i burimeve'!B41</f>
        <v>Tarifa për gjelbërimin</v>
      </c>
      <c r="C36" s="496"/>
      <c r="D36" s="248">
        <f>'(E1) Vlerësimi i burimeve'!D41</f>
        <v>14777</v>
      </c>
      <c r="E36" s="248">
        <f>'(E1) Vlerësimi i burimeve'!E41</f>
        <v>13439</v>
      </c>
      <c r="F36" s="248">
        <f>'(E1) Vlerësimi i burimeve'!F41</f>
        <v>18968</v>
      </c>
      <c r="G36" s="248">
        <f>'(E1) Vlerësimi i burimeve'!O41</f>
        <v>15968.07495</v>
      </c>
      <c r="H36" s="248">
        <f>'(E1) Vlerësimi i burimeve'!X41</f>
        <v>16351.615618200001</v>
      </c>
      <c r="I36" s="522">
        <f>'(E1) Vlerësimi i burimeve'!AG41</f>
        <v>16898.626669454439</v>
      </c>
    </row>
    <row r="37" spans="1:9" ht="13.5" customHeight="1" x14ac:dyDescent="0.2">
      <c r="A37" s="248" t="str">
        <f>'(C2) Burimet viti kaluar'!C39</f>
        <v>A.3.4.1</v>
      </c>
      <c r="B37" s="395" t="str">
        <f>'(E1) Vlerësimi i burimeve'!B42</f>
        <v>Tarifa për gjelbërimin nga familjet</v>
      </c>
      <c r="C37" s="499"/>
      <c r="D37" s="235">
        <f>'(E1) Vlerësimi i burimeve'!D42</f>
        <v>6432</v>
      </c>
      <c r="E37" s="235">
        <f>'(E1) Vlerësimi i burimeve'!E42</f>
        <v>3054</v>
      </c>
      <c r="F37" s="235">
        <f>'(E1) Vlerësimi i burimeve'!F42</f>
        <v>5685</v>
      </c>
      <c r="G37" s="36">
        <f>'(E1) Vlerësimi i burimeve'!O42</f>
        <v>4351.0147500000003</v>
      </c>
      <c r="H37" s="36">
        <f>'(E1) Vlerësimi i burimeve'!X42</f>
        <v>4457.0054693100001</v>
      </c>
      <c r="I37" s="36">
        <f>'(E1) Vlerësimi i burimeve'!AG42</f>
        <v>4548.9980621965587</v>
      </c>
    </row>
    <row r="38" spans="1:9" ht="13.5" customHeight="1" x14ac:dyDescent="0.2">
      <c r="A38" s="248" t="str">
        <f>'(C2) Burimet viti kaluar'!C40</f>
        <v>A.3.4.2</v>
      </c>
      <c r="B38" s="395" t="str">
        <f>'(E1) Vlerësimi i burimeve'!B43</f>
        <v>Tarifa për gjelbërimin nga Institucionet</v>
      </c>
      <c r="C38" s="499"/>
      <c r="D38" s="235">
        <f>'(E1) Vlerësimi i burimeve'!D43</f>
        <v>110</v>
      </c>
      <c r="E38" s="235">
        <f>'(E1) Vlerësimi i burimeve'!E43</f>
        <v>560</v>
      </c>
      <c r="F38" s="235">
        <f>'(E1) Vlerësimi i burimeve'!F43</f>
        <v>740</v>
      </c>
      <c r="G38" s="36">
        <f>'(E1) Vlerësimi i burimeve'!O43</f>
        <v>222.999</v>
      </c>
      <c r="H38" s="36">
        <f>'(E1) Vlerësimi i burimeve'!X43</f>
        <v>210.00038829000002</v>
      </c>
      <c r="I38" s="36">
        <f>'(E1) Vlerësimi i burimeve'!AG43</f>
        <v>230.00082527073963</v>
      </c>
    </row>
    <row r="39" spans="1:9" ht="13.5" customHeight="1" x14ac:dyDescent="0.2">
      <c r="A39" s="248" t="str">
        <f>'(C2) Burimet viti kaluar'!C41</f>
        <v>A.3.4.3</v>
      </c>
      <c r="B39" s="395" t="str">
        <f>'(E1) Vlerësimi i burimeve'!B44</f>
        <v>Tarifa për gjelbërimin nga bizneset</v>
      </c>
      <c r="C39" s="499"/>
      <c r="D39" s="235">
        <f>'(E1) Vlerësimi i burimeve'!D44</f>
        <v>8235</v>
      </c>
      <c r="E39" s="235">
        <f>'(E1) Vlerësimi i burimeve'!E44</f>
        <v>9825</v>
      </c>
      <c r="F39" s="235">
        <f>'(E1) Vlerësimi i burimeve'!F44</f>
        <v>12543</v>
      </c>
      <c r="G39" s="36">
        <f>'(E1) Vlerësimi i burimeve'!O44</f>
        <v>11394.0612</v>
      </c>
      <c r="H39" s="36">
        <f>'(E1) Vlerësimi i burimeve'!X44</f>
        <v>11684.6097606</v>
      </c>
      <c r="I39" s="36">
        <f>'(E1) Vlerësimi i burimeve'!AG44</f>
        <v>12119.627781987139</v>
      </c>
    </row>
    <row r="40" spans="1:9" ht="13.5" customHeight="1" x14ac:dyDescent="0.25">
      <c r="A40" s="396" t="str">
        <f>'(C2) Burimet viti kaluar'!C42</f>
        <v>A.3.5</v>
      </c>
      <c r="B40" s="396" t="str">
        <f>'(E1) Vlerësimi i burimeve'!B45</f>
        <v>Tarifa për shërbimet administrative të bashkisë</v>
      </c>
      <c r="C40" s="496"/>
      <c r="D40" s="248">
        <f>'(E1) Vlerësimi i burimeve'!D45</f>
        <v>50970</v>
      </c>
      <c r="E40" s="248">
        <f>'(E1) Vlerësimi i burimeve'!E45</f>
        <v>47696</v>
      </c>
      <c r="F40" s="248">
        <f>'(E1) Vlerësimi i burimeve'!F45</f>
        <v>81021</v>
      </c>
      <c r="G40" s="248">
        <f>'(E1) Vlerësimi i burimeve'!O45</f>
        <v>95558.8799</v>
      </c>
      <c r="H40" s="248">
        <f>'(E1) Vlerësimi i burimeve'!X45</f>
        <v>106789.33543084998</v>
      </c>
      <c r="I40" s="522">
        <f>'(E1) Vlerësimi i burimeve'!AG45</f>
        <v>115173.99703095223</v>
      </c>
    </row>
    <row r="41" spans="1:9" ht="13.5" customHeight="1" x14ac:dyDescent="0.2">
      <c r="A41" s="248" t="str">
        <f>'(C2) Burimet viti kaluar'!C43</f>
        <v>A.3.5.1</v>
      </c>
      <c r="B41" s="395" t="str">
        <f>'(E1) Vlerësimi i burimeve'!B46</f>
        <v>Tarifa për shërbimet administrative të bashkisë</v>
      </c>
      <c r="C41" s="499"/>
      <c r="D41" s="235">
        <f>'(E1) Vlerësimi i burimeve'!D46</f>
        <v>5</v>
      </c>
      <c r="E41" s="235">
        <f>'(E1) Vlerësimi i burimeve'!E46</f>
        <v>0</v>
      </c>
      <c r="F41" s="235">
        <f>'(E1) Vlerësimi i burimeve'!F46</f>
        <v>71</v>
      </c>
      <c r="G41" s="36">
        <f>'(E1) Vlerësimi i burimeve'!O46</f>
        <v>0</v>
      </c>
      <c r="H41" s="36">
        <f>'(E1) Vlerësimi i burimeve'!X46</f>
        <v>0</v>
      </c>
      <c r="I41" s="36">
        <f>'(E1) Vlerësimi i burimeve'!AG46</f>
        <v>0</v>
      </c>
    </row>
    <row r="42" spans="1:9" ht="13.5" customHeight="1" x14ac:dyDescent="0.2">
      <c r="A42" s="248" t="str">
        <f>'(C2) Burimet viti kaluar'!C44</f>
        <v>A.3.5.2</v>
      </c>
      <c r="B42" s="395" t="str">
        <f>'(E1) Vlerësimi i burimeve'!B47</f>
        <v>Tarifa për dhënien e liçensave, lejeve e autorizimeve</v>
      </c>
      <c r="C42" s="499"/>
      <c r="D42" s="235">
        <f>'(E1) Vlerësimi i burimeve'!D47</f>
        <v>1200</v>
      </c>
      <c r="E42" s="235">
        <f>'(E1) Vlerësimi i burimeve'!E47</f>
        <v>800</v>
      </c>
      <c r="F42" s="235">
        <f>'(E1) Vlerësimi i burimeve'!F47</f>
        <v>2000</v>
      </c>
      <c r="G42" s="36">
        <f>'(E1) Vlerësimi i burimeve'!O47</f>
        <v>4000</v>
      </c>
      <c r="H42" s="36">
        <f>'(E1) Vlerësimi i burimeve'!X47</f>
        <v>4000</v>
      </c>
      <c r="I42" s="36">
        <f>'(E1) Vlerësimi i burimeve'!AG47</f>
        <v>4000</v>
      </c>
    </row>
    <row r="43" spans="1:9" ht="13.5" customHeight="1" x14ac:dyDescent="0.2">
      <c r="A43" s="248" t="str">
        <f>'(C2) Burimet viti kaluar'!C45</f>
        <v>A.3.5.3</v>
      </c>
      <c r="B43" s="395" t="str">
        <f>'(E1) Vlerësimi i burimeve'!B48</f>
        <v>Tarifa të kontrollit të zhvillimit të territorit</v>
      </c>
      <c r="C43" s="499"/>
      <c r="D43" s="235">
        <f>'(E1) Vlerësimi i burimeve'!D48</f>
        <v>9522</v>
      </c>
      <c r="E43" s="235">
        <f>'(E1) Vlerësimi i burimeve'!E48</f>
        <v>4279</v>
      </c>
      <c r="F43" s="235">
        <f>'(E1) Vlerësimi i burimeve'!F48</f>
        <v>10000</v>
      </c>
      <c r="G43" s="36">
        <f>'(E1) Vlerësimi i burimeve'!O48</f>
        <v>11000</v>
      </c>
      <c r="H43" s="36">
        <f>'(E1) Vlerësimi i burimeve'!X48</f>
        <v>11999.9</v>
      </c>
      <c r="I43" s="36">
        <f>'(E1) Vlerësimi i burimeve'!AG48</f>
        <v>12499.8878334</v>
      </c>
    </row>
    <row r="44" spans="1:9" ht="13.5" customHeight="1" x14ac:dyDescent="0.2">
      <c r="A44" s="248" t="str">
        <f>'(C2) Burimet viti kaluar'!C46</f>
        <v>A.3.5.4</v>
      </c>
      <c r="B44" s="395" t="str">
        <f>'(E1) Vlerësimi i burimeve'!B49</f>
        <v>Tarifa për vulosje veterinarie të bagëtive të therura</v>
      </c>
      <c r="C44" s="499"/>
      <c r="D44" s="235">
        <f>'(E1) Vlerësimi i burimeve'!D49</f>
        <v>729</v>
      </c>
      <c r="E44" s="235">
        <f>'(E1) Vlerësimi i burimeve'!E49</f>
        <v>338</v>
      </c>
      <c r="F44" s="235">
        <f>'(E1) Vlerësimi i burimeve'!F49</f>
        <v>782</v>
      </c>
      <c r="G44" s="36">
        <f>'(E1) Vlerësimi i burimeve'!O49</f>
        <v>0</v>
      </c>
      <c r="H44" s="36">
        <f>'(E1) Vlerësimi i burimeve'!X49</f>
        <v>0</v>
      </c>
      <c r="I44" s="36">
        <f>'(E1) Vlerësimi i burimeve'!AG49</f>
        <v>0</v>
      </c>
    </row>
    <row r="45" spans="1:9" ht="13.5" customHeight="1" x14ac:dyDescent="0.2">
      <c r="A45" s="248" t="str">
        <f>'(C2) Burimet viti kaluar'!C47</f>
        <v>A.3.5.5</v>
      </c>
      <c r="B45" s="395" t="str">
        <f>'(E1) Vlerësimi i burimeve'!B50</f>
        <v>Tarifa e liçensimit të veprimtarive të transportit</v>
      </c>
      <c r="C45" s="499"/>
      <c r="D45" s="235">
        <f>'(E1) Vlerësimi i burimeve'!D50</f>
        <v>1939</v>
      </c>
      <c r="E45" s="235">
        <f>'(E1) Vlerësimi i burimeve'!E50</f>
        <v>1291</v>
      </c>
      <c r="F45" s="235">
        <f>'(E1) Vlerësimi i burimeve'!F50</f>
        <v>1319</v>
      </c>
      <c r="G45" s="36">
        <f>'(E1) Vlerësimi i burimeve'!O50</f>
        <v>1480.0499000000002</v>
      </c>
      <c r="H45" s="36">
        <f>'(E1) Vlerësimi i burimeve'!X50</f>
        <v>1500.0305736500004</v>
      </c>
      <c r="I45" s="36">
        <f>'(E1) Vlerësimi i burimeve'!AG50</f>
        <v>1550.026592669755</v>
      </c>
    </row>
    <row r="46" spans="1:9" ht="13.5" customHeight="1" x14ac:dyDescent="0.2">
      <c r="A46" s="248" t="str">
        <f>'(C2) Burimet viti kaluar'!C48</f>
        <v>A.3.5.6</v>
      </c>
      <c r="B46" s="395" t="str">
        <f>'(E1) Vlerësimi i burimeve'!B51</f>
        <v>Tarifa e parkimit për mjetet e liçensuara dhe vendparkime publike</v>
      </c>
      <c r="C46" s="499"/>
      <c r="D46" s="235">
        <f>'(E1) Vlerësimi i burimeve'!D51</f>
        <v>3882</v>
      </c>
      <c r="E46" s="235">
        <f>'(E1) Vlerësimi i burimeve'!E51</f>
        <v>4773</v>
      </c>
      <c r="F46" s="235">
        <f>'(E1) Vlerësimi i burimeve'!F51</f>
        <v>4500</v>
      </c>
      <c r="G46" s="36">
        <f>'(E1) Vlerësimi i burimeve'!O51</f>
        <v>7244.9999999999991</v>
      </c>
      <c r="H46" s="36">
        <f>'(E1) Vlerësimi i burimeve'!X51</f>
        <v>7400.0429999999997</v>
      </c>
      <c r="I46" s="36">
        <f>'(E1) Vlerësimi i burimeve'!AG51</f>
        <v>7699.7447414999997</v>
      </c>
    </row>
    <row r="47" spans="1:9" ht="13.5" customHeight="1" x14ac:dyDescent="0.2">
      <c r="A47" s="248" t="str">
        <f>'(C2) Burimet viti kaluar'!C49</f>
        <v>A.3.5.7</v>
      </c>
      <c r="B47" s="395" t="str">
        <f>'(E1) Vlerësimi i burimeve'!B52</f>
        <v>Tarifa për dhënie liçense për tregtimin e naftës bruto dhe nënprodukteve të saj</v>
      </c>
      <c r="C47" s="499"/>
      <c r="D47" s="235">
        <f>'(E1) Vlerësimi i burimeve'!D52</f>
        <v>0</v>
      </c>
      <c r="E47" s="235">
        <f>'(E1) Vlerësimi i burimeve'!E52</f>
        <v>0</v>
      </c>
      <c r="F47" s="235">
        <f>'(E1) Vlerësimi i burimeve'!F52</f>
        <v>0</v>
      </c>
      <c r="G47" s="36">
        <f>'(E1) Vlerësimi i burimeve'!O52</f>
        <v>0</v>
      </c>
      <c r="H47" s="36">
        <f>'(E1) Vlerësimi i burimeve'!X52</f>
        <v>0</v>
      </c>
      <c r="I47" s="36">
        <f>'(E1) Vlerësimi i burimeve'!AG52</f>
        <v>0</v>
      </c>
    </row>
    <row r="48" spans="1:9" x14ac:dyDescent="0.2">
      <c r="A48" s="248" t="str">
        <f>'(C2) Burimet viti kaluar'!C50</f>
        <v>A.3.5.8</v>
      </c>
      <c r="B48" s="395" t="str">
        <f>'(E1) Vlerësimi i burimeve'!B53</f>
        <v>Tarifa për pyejt dhe kullotat</v>
      </c>
      <c r="C48" s="499"/>
      <c r="D48" s="235">
        <f>'(E1) Vlerësimi i burimeve'!D53</f>
        <v>99</v>
      </c>
      <c r="E48" s="235">
        <f>'(E1) Vlerësimi i burimeve'!E53</f>
        <v>105</v>
      </c>
      <c r="F48" s="235">
        <f>'(E1) Vlerësimi i burimeve'!F53</f>
        <v>489</v>
      </c>
      <c r="G48" s="36">
        <f>'(E1) Vlerësimi i burimeve'!O53</f>
        <v>508.56</v>
      </c>
      <c r="H48" s="36">
        <f>'(E1) Vlerësimi i burimeve'!X53</f>
        <v>528.90240000000006</v>
      </c>
      <c r="I48" s="36">
        <f>'(E1) Vlerësimi i burimeve'!AG53</f>
        <v>548.8949107200001</v>
      </c>
    </row>
    <row r="49" spans="1:9" ht="13.5" customHeight="1" x14ac:dyDescent="0.2">
      <c r="A49" s="248" t="str">
        <f>'(C2) Burimet viti kaluar'!C51</f>
        <v>A.3.5.9</v>
      </c>
      <c r="B49" s="395" t="str">
        <f>'(E1) Vlerësimi i burimeve'!B54</f>
        <v>Tarifa për shërbimet shtesë nga zjarrëfiksja</v>
      </c>
      <c r="C49" s="499"/>
      <c r="D49" s="235">
        <f>'(E1) Vlerësimi i burimeve'!D54</f>
        <v>425</v>
      </c>
      <c r="E49" s="235">
        <f>'(E1) Vlerësimi i burimeve'!E54</f>
        <v>751</v>
      </c>
      <c r="F49" s="235">
        <f>'(E1) Vlerësimi i burimeve'!F54</f>
        <v>1860</v>
      </c>
      <c r="G49" s="36">
        <f>'(E1) Vlerësimi i burimeve'!O54</f>
        <v>1325.25</v>
      </c>
      <c r="H49" s="36">
        <f>'(E1) Vlerësimi i burimeve'!X54</f>
        <v>1360.2366</v>
      </c>
      <c r="I49" s="36">
        <f>'(E1) Vlerësimi i burimeve'!AG54</f>
        <v>1375.1992025999998</v>
      </c>
    </row>
    <row r="50" spans="1:9" ht="13.5" customHeight="1" x14ac:dyDescent="0.2">
      <c r="A50" s="248" t="str">
        <f>'(C2) Burimet viti kaluar'!C52</f>
        <v>A.3.5.10</v>
      </c>
      <c r="B50" s="395" t="str">
        <f>'(E1) Vlerësimi i burimeve'!B55</f>
        <v>Tarifa për zënien dhe përdorimin e hapsirës publike dhe fasadave</v>
      </c>
      <c r="C50" s="499"/>
      <c r="D50" s="235">
        <f>'(E1) Vlerësimi i burimeve'!D55</f>
        <v>33169</v>
      </c>
      <c r="E50" s="235">
        <f>'(E1) Vlerësimi i burimeve'!E55</f>
        <v>35359</v>
      </c>
      <c r="F50" s="235">
        <f>'(E1) Vlerësimi i burimeve'!F55</f>
        <v>60000</v>
      </c>
      <c r="G50" s="36">
        <f>'(E1) Vlerësimi i burimeve'!O55</f>
        <v>70000.01999999999</v>
      </c>
      <c r="H50" s="36">
        <f>'(E1) Vlerësimi i burimeve'!X55</f>
        <v>80000.222857199988</v>
      </c>
      <c r="I50" s="36">
        <f>'(E1) Vlerësimi i burimeve'!AG55</f>
        <v>87500.24375006248</v>
      </c>
    </row>
    <row r="51" spans="1:9" ht="13.5" customHeight="1" x14ac:dyDescent="0.2">
      <c r="A51" s="248" t="str">
        <f>'(C2) Burimet viti kaluar'!C53</f>
        <v>A.3.5.11</v>
      </c>
      <c r="B51" s="395" t="str">
        <f>'(E1) Vlerësimi i burimeve'!B56</f>
        <v xml:space="preserve">Tarifa për trajtimin e mbetjeve inerte në landfille </v>
      </c>
      <c r="C51" s="499"/>
      <c r="D51" s="235">
        <f>'(E1) Vlerësimi i burimeve'!D56</f>
        <v>0</v>
      </c>
      <c r="E51" s="235">
        <f>'(E1) Vlerësimi i burimeve'!E56</f>
        <v>0</v>
      </c>
      <c r="F51" s="235">
        <f>'(E1) Vlerësimi i burimeve'!F56</f>
        <v>0</v>
      </c>
      <c r="G51" s="36">
        <f>'(E1) Vlerësimi i burimeve'!O56</f>
        <v>0</v>
      </c>
      <c r="H51" s="36">
        <f>'(E1) Vlerësimi i burimeve'!X56</f>
        <v>0</v>
      </c>
      <c r="I51" s="36">
        <f>'(E1) Vlerësimi i burimeve'!AG56</f>
        <v>0</v>
      </c>
    </row>
    <row r="52" spans="1:9" ht="13.5" customHeight="1" x14ac:dyDescent="0.2">
      <c r="A52" s="248" t="str">
        <f>'(C2) Burimet viti kaluar'!C54</f>
        <v>A.3.5.12</v>
      </c>
      <c r="B52" s="395" t="str">
        <f>'(E1) Vlerësimi i burimeve'!B57</f>
        <v>Tarifa për linjat ajrore dhe nëntoksore (Telefoni, Energji, TV Kabllor, Internet)</v>
      </c>
      <c r="C52" s="499"/>
      <c r="D52" s="235">
        <f>'(E1) Vlerësimi i burimeve'!D57</f>
        <v>0</v>
      </c>
      <c r="E52" s="235">
        <f>'(E1) Vlerësimi i burimeve'!E57</f>
        <v>0</v>
      </c>
      <c r="F52" s="235">
        <f>'(E1) Vlerësimi i burimeve'!F57</f>
        <v>0</v>
      </c>
      <c r="G52" s="36">
        <f>'(E1) Vlerësimi i burimeve'!O57</f>
        <v>0</v>
      </c>
      <c r="H52" s="36">
        <f>'(E1) Vlerësimi i burimeve'!X57</f>
        <v>0</v>
      </c>
      <c r="I52" s="36">
        <f>'(E1) Vlerësimi i burimeve'!AG57</f>
        <v>0</v>
      </c>
    </row>
    <row r="53" spans="1:9" ht="13.5" customHeight="1" x14ac:dyDescent="0.2">
      <c r="A53" s="248" t="str">
        <f>'(C2) Burimet viti kaluar'!C55</f>
        <v>A.3.5.13</v>
      </c>
      <c r="B53" s="395" t="str">
        <f>'(E1) Vlerësimi i burimeve'!B58</f>
        <v>Tarifa nga dokumentat për tender, ankand etj</v>
      </c>
      <c r="C53" s="499"/>
      <c r="D53" s="235">
        <f>'(E1) Vlerësimi i burimeve'!D58</f>
        <v>0</v>
      </c>
      <c r="E53" s="235">
        <f>'(E1) Vlerësimi i burimeve'!E58</f>
        <v>0</v>
      </c>
      <c r="F53" s="235">
        <f>'(E1) Vlerësimi i burimeve'!F58</f>
        <v>0</v>
      </c>
      <c r="G53" s="36">
        <f>'(E1) Vlerësimi i burimeve'!O58</f>
        <v>0</v>
      </c>
      <c r="H53" s="36">
        <f>'(E1) Vlerësimi i burimeve'!X58</f>
        <v>0</v>
      </c>
      <c r="I53" s="36">
        <f>'(E1) Vlerësimi i burimeve'!AG58</f>
        <v>0</v>
      </c>
    </row>
    <row r="54" spans="1:9" ht="13.5" customHeight="1" x14ac:dyDescent="0.25">
      <c r="A54" s="396" t="str">
        <f>'(C2) Burimet viti kaluar'!C56</f>
        <v>A.3.6</v>
      </c>
      <c r="B54" s="396" t="str">
        <f>'(E1) Vlerësimi i burimeve'!B59</f>
        <v>Tarifa të institucioneve të arsimit, kulturës, sportit etj</v>
      </c>
      <c r="C54" s="496"/>
      <c r="D54" s="248">
        <f>'(E1) Vlerësimi i burimeve'!D59</f>
        <v>9095</v>
      </c>
      <c r="E54" s="248">
        <f>'(E1) Vlerësimi i burimeve'!E59</f>
        <v>5553</v>
      </c>
      <c r="F54" s="248">
        <f>'(E1) Vlerësimi i burimeve'!F59</f>
        <v>16422</v>
      </c>
      <c r="G54" s="248">
        <f>'(E1) Vlerësimi i burimeve'!O59</f>
        <v>15202.999660000001</v>
      </c>
      <c r="H54" s="248">
        <f>'(E1) Vlerësimi i burimeve'!X59</f>
        <v>15253.009463800001</v>
      </c>
      <c r="I54" s="522">
        <f>'(E1) Vlerësimi i burimeve'!AG59</f>
        <v>15563.011039750001</v>
      </c>
    </row>
    <row r="55" spans="1:9" ht="13.5" customHeight="1" x14ac:dyDescent="0.2">
      <c r="A55" s="248" t="str">
        <f>'(C2) Burimet viti kaluar'!C57</f>
        <v>A.3.6.1</v>
      </c>
      <c r="B55" s="395" t="str">
        <f>'(E1) Vlerësimi i burimeve'!B60</f>
        <v>Bibloteka</v>
      </c>
      <c r="C55" s="499"/>
      <c r="D55" s="235">
        <f>'(E1) Vlerësimi i burimeve'!D60</f>
        <v>0</v>
      </c>
      <c r="E55" s="235">
        <f>'(E1) Vlerësimi i burimeve'!E60</f>
        <v>0</v>
      </c>
      <c r="F55" s="235">
        <f>'(E1) Vlerësimi i burimeve'!F60</f>
        <v>3</v>
      </c>
      <c r="G55" s="36">
        <f>'(E1) Vlerësimi i burimeve'!O60</f>
        <v>0</v>
      </c>
      <c r="H55" s="36">
        <f>'(E1) Vlerësimi i burimeve'!X60</f>
        <v>33</v>
      </c>
      <c r="I55" s="36">
        <f>'(E1) Vlerësimi i burimeve'!AG60</f>
        <v>42.998999999999995</v>
      </c>
    </row>
    <row r="56" spans="1:9" ht="13.5" customHeight="1" x14ac:dyDescent="0.2">
      <c r="A56" s="248" t="str">
        <f>'(C2) Burimet viti kaluar'!C58</f>
        <v>A.3.6.2</v>
      </c>
      <c r="B56" s="395" t="str">
        <f>'(E1) Vlerësimi i burimeve'!B61</f>
        <v>Muzeumet</v>
      </c>
      <c r="C56" s="499"/>
      <c r="D56" s="235">
        <f>'(E1) Vlerësimi i burimeve'!D61</f>
        <v>1608</v>
      </c>
      <c r="E56" s="235">
        <f>'(E1) Vlerësimi i burimeve'!E61</f>
        <v>274</v>
      </c>
      <c r="F56" s="235">
        <f>'(E1) Vlerësimi i burimeve'!F61</f>
        <v>1500</v>
      </c>
      <c r="G56" s="36">
        <f>'(E1) Vlerësimi i burimeve'!O61</f>
        <v>1975.0005000000001</v>
      </c>
      <c r="H56" s="36">
        <f>'(E1) Vlerësimi i burimeve'!X61</f>
        <v>1200.0103038</v>
      </c>
      <c r="I56" s="36">
        <f>'(E1) Vlerësimi i burimeve'!AG61</f>
        <v>1500.0128797499999</v>
      </c>
    </row>
    <row r="57" spans="1:9" ht="13.5" customHeight="1" x14ac:dyDescent="0.2">
      <c r="A57" s="248" t="str">
        <f>'(C2) Burimet viti kaluar'!C59</f>
        <v>A.3.6.3</v>
      </c>
      <c r="B57" s="395" t="str">
        <f>'(E1) Vlerësimi i burimeve'!B62</f>
        <v>Teatri</v>
      </c>
      <c r="C57" s="499"/>
      <c r="D57" s="235">
        <f>'(E1) Vlerësimi i burimeve'!D62</f>
        <v>0</v>
      </c>
      <c r="E57" s="235">
        <f>'(E1) Vlerësimi i burimeve'!E62</f>
        <v>0</v>
      </c>
      <c r="F57" s="235">
        <f>'(E1) Vlerësimi i burimeve'!F62</f>
        <v>25</v>
      </c>
      <c r="G57" s="36">
        <f>'(E1) Vlerësimi i burimeve'!O62</f>
        <v>0</v>
      </c>
      <c r="H57" s="36">
        <f>'(E1) Vlerësimi i burimeve'!X62</f>
        <v>0</v>
      </c>
      <c r="I57" s="36">
        <f>'(E1) Vlerësimi i burimeve'!AG62</f>
        <v>0</v>
      </c>
    </row>
    <row r="58" spans="1:9" ht="13.5" customHeight="1" x14ac:dyDescent="0.2">
      <c r="A58" s="248" t="str">
        <f>'(C2) Burimet viti kaluar'!C60</f>
        <v>A.3.6.4</v>
      </c>
      <c r="B58" s="395" t="str">
        <f>'(E1) Vlerësimi i burimeve'!B63</f>
        <v>Qendra kulturore e fëmijëve</v>
      </c>
      <c r="C58" s="499"/>
      <c r="D58" s="235">
        <f>'(E1) Vlerësimi i burimeve'!D63</f>
        <v>0</v>
      </c>
      <c r="E58" s="235">
        <f>'(E1) Vlerësimi i burimeve'!E63</f>
        <v>0</v>
      </c>
      <c r="F58" s="235">
        <f>'(E1) Vlerësimi i burimeve'!F63</f>
        <v>60</v>
      </c>
      <c r="G58" s="36">
        <f>'(E1) Vlerësimi i burimeve'!O63</f>
        <v>60</v>
      </c>
      <c r="H58" s="36">
        <f>'(E1) Vlerësimi i burimeve'!X63</f>
        <v>60</v>
      </c>
      <c r="I58" s="36">
        <f>'(E1) Vlerësimi i burimeve'!AG63</f>
        <v>60</v>
      </c>
    </row>
    <row r="59" spans="1:9" ht="13.5" customHeight="1" x14ac:dyDescent="0.2">
      <c r="A59" s="248" t="str">
        <f>'(C2) Burimet viti kaluar'!C61</f>
        <v>A.3.6.5</v>
      </c>
      <c r="B59" s="395" t="str">
        <f>'(E1) Vlerësimi i burimeve'!B64</f>
        <v>Pallati i sportit</v>
      </c>
      <c r="C59" s="499"/>
      <c r="D59" s="235">
        <f>'(E1) Vlerësimi i burimeve'!D64</f>
        <v>0</v>
      </c>
      <c r="E59" s="235">
        <f>'(E1) Vlerësimi i burimeve'!E64</f>
        <v>0</v>
      </c>
      <c r="F59" s="235">
        <f>'(E1) Vlerësimi i burimeve'!F64</f>
        <v>0</v>
      </c>
      <c r="G59" s="36">
        <f>'(E1) Vlerësimi i burimeve'!O64</f>
        <v>0</v>
      </c>
      <c r="H59" s="36">
        <f>'(E1) Vlerësimi i burimeve'!X64</f>
        <v>0</v>
      </c>
      <c r="I59" s="36">
        <f>'(E1) Vlerësimi i burimeve'!AG64</f>
        <v>0</v>
      </c>
    </row>
    <row r="60" spans="1:9" ht="13.5" customHeight="1" x14ac:dyDescent="0.2">
      <c r="A60" s="248" t="str">
        <f>'(C2) Burimet viti kaluar'!C62</f>
        <v>A.3.6.6</v>
      </c>
      <c r="B60" s="395" t="str">
        <f>'(E1) Vlerësimi i burimeve'!B65</f>
        <v>Qendra Komunitare</v>
      </c>
      <c r="C60" s="499"/>
      <c r="D60" s="235">
        <f>'(E1) Vlerësimi i burimeve'!D65</f>
        <v>0</v>
      </c>
      <c r="E60" s="235">
        <f>'(E1) Vlerësimi i burimeve'!E65</f>
        <v>0</v>
      </c>
      <c r="F60" s="235">
        <f>'(E1) Vlerësimi i burimeve'!F65</f>
        <v>0</v>
      </c>
      <c r="G60" s="36">
        <f>'(E1) Vlerësimi i burimeve'!O65</f>
        <v>0</v>
      </c>
      <c r="H60" s="36">
        <f>'(E1) Vlerësimi i burimeve'!X65</f>
        <v>0</v>
      </c>
      <c r="I60" s="36">
        <f>'(E1) Vlerësimi i burimeve'!AG65</f>
        <v>0</v>
      </c>
    </row>
    <row r="61" spans="1:9" ht="13.5" customHeight="1" x14ac:dyDescent="0.2">
      <c r="A61" s="248" t="str">
        <f>'(C2) Burimet viti kaluar'!C63</f>
        <v>A.3.6.7</v>
      </c>
      <c r="B61" s="395" t="str">
        <f>'(E1) Vlerësimi i burimeve'!B66</f>
        <v>Mensa (Konviktet)</v>
      </c>
      <c r="C61" s="499"/>
      <c r="D61" s="235">
        <f>'(E1) Vlerësimi i burimeve'!D66</f>
        <v>0</v>
      </c>
      <c r="E61" s="235">
        <f>'(E1) Vlerësimi i burimeve'!E66</f>
        <v>96</v>
      </c>
      <c r="F61" s="235">
        <f>'(E1) Vlerësimi i burimeve'!F66</f>
        <v>0</v>
      </c>
      <c r="G61" s="36">
        <f>'(E1) Vlerësimi i burimeve'!O66</f>
        <v>0</v>
      </c>
      <c r="H61" s="36">
        <f>'(E1) Vlerësimi i burimeve'!X66</f>
        <v>0</v>
      </c>
      <c r="I61" s="36">
        <f>'(E1) Vlerësimi i burimeve'!AG66</f>
        <v>0</v>
      </c>
    </row>
    <row r="62" spans="1:9" ht="13.5" customHeight="1" x14ac:dyDescent="0.2">
      <c r="A62" s="248" t="str">
        <f>'(C2) Burimet viti kaluar'!C64</f>
        <v>A.3.6.8</v>
      </c>
      <c r="B62" s="395" t="str">
        <f>'(E1) Vlerësimi i burimeve'!B67</f>
        <v>Kopshtet</v>
      </c>
      <c r="C62" s="499"/>
      <c r="D62" s="235">
        <f>'(E1) Vlerësimi i burimeve'!D67</f>
        <v>5119</v>
      </c>
      <c r="E62" s="235">
        <f>'(E1) Vlerësimi i burimeve'!E67</f>
        <v>3861</v>
      </c>
      <c r="F62" s="235">
        <f>'(E1) Vlerësimi i burimeve'!F67</f>
        <v>11954</v>
      </c>
      <c r="G62" s="36">
        <f>'(E1) Vlerësimi i burimeve'!O67</f>
        <v>9999.9991600000012</v>
      </c>
      <c r="H62" s="36">
        <f>'(E1) Vlerësimi i burimeve'!X67</f>
        <v>9999.9991600000012</v>
      </c>
      <c r="I62" s="36">
        <f>'(E1) Vlerësimi i burimeve'!AG67</f>
        <v>9999.9991600000012</v>
      </c>
    </row>
    <row r="63" spans="1:9" ht="13.5" customHeight="1" x14ac:dyDescent="0.2">
      <c r="A63" s="248" t="str">
        <f>'(C2) Burimet viti kaluar'!C65</f>
        <v>A.3.6.9</v>
      </c>
      <c r="B63" s="395" t="str">
        <f>'(E1) Vlerësimi i burimeve'!B68</f>
        <v>Çerdhet</v>
      </c>
      <c r="C63" s="499"/>
      <c r="D63" s="235">
        <f>'(E1) Vlerësimi i burimeve'!D68</f>
        <v>2368</v>
      </c>
      <c r="E63" s="235">
        <f>'(E1) Vlerësimi i burimeve'!E68</f>
        <v>1322</v>
      </c>
      <c r="F63" s="235">
        <f>'(E1) Vlerësimi i burimeve'!F68</f>
        <v>2880</v>
      </c>
      <c r="G63" s="36">
        <f>'(E1) Vlerësimi i burimeve'!O68</f>
        <v>3168.0000000000005</v>
      </c>
      <c r="H63" s="36">
        <f>'(E1) Vlerësimi i burimeve'!X68</f>
        <v>3960.0000000000005</v>
      </c>
      <c r="I63" s="36">
        <f>'(E1) Vlerësimi i burimeve'!AG68</f>
        <v>3960.0000000000005</v>
      </c>
    </row>
    <row r="64" spans="1:9" ht="13.5" customHeight="1" x14ac:dyDescent="0.2">
      <c r="A64" s="396" t="str">
        <f>'(C2) Burimet viti kaluar'!C66</f>
        <v>A.3.7</v>
      </c>
      <c r="B64" s="396" t="str">
        <f>'(E1) Vlerësimi i burimeve'!B69</f>
        <v>Tarifa për furnizimin me ujë dhe kanalizime</v>
      </c>
      <c r="C64" s="496"/>
      <c r="D64" s="235">
        <f>'(E1) Vlerësimi i burimeve'!D69</f>
        <v>0</v>
      </c>
      <c r="E64" s="235">
        <f>'(E1) Vlerësimi i burimeve'!E69</f>
        <v>0</v>
      </c>
      <c r="F64" s="235">
        <f>'(E1) Vlerësimi i burimeve'!F69</f>
        <v>0</v>
      </c>
      <c r="G64" s="36">
        <f>'(E1) Vlerësimi i burimeve'!O69</f>
        <v>0</v>
      </c>
      <c r="H64" s="36">
        <f>'(E1) Vlerësimi i burimeve'!X69</f>
        <v>0</v>
      </c>
      <c r="I64" s="36">
        <f>'(E1) Vlerësimi i burimeve'!AG69</f>
        <v>0</v>
      </c>
    </row>
    <row r="65" spans="1:9" ht="13.5" customHeight="1" x14ac:dyDescent="0.2">
      <c r="A65" s="396" t="str">
        <f>'(C2) Burimet viti kaluar'!C67</f>
        <v>A.3.8</v>
      </c>
      <c r="B65" s="396" t="str">
        <f>'(E1) Vlerësimi i burimeve'!B70</f>
        <v>Tarifa për shërbimin e ujitjes dhe kullimit</v>
      </c>
      <c r="C65" s="496"/>
      <c r="D65" s="235">
        <f>'(E1) Vlerësimi i burimeve'!D70</f>
        <v>19</v>
      </c>
      <c r="E65" s="235">
        <f>'(E1) Vlerësimi i burimeve'!E70</f>
        <v>6</v>
      </c>
      <c r="F65" s="235">
        <f>'(E1) Vlerësimi i burimeve'!F70</f>
        <v>0</v>
      </c>
      <c r="G65" s="36">
        <f>'(E1) Vlerësimi i burimeve'!O70</f>
        <v>0</v>
      </c>
      <c r="H65" s="36">
        <f>'(E1) Vlerësimi i burimeve'!X70</f>
        <v>0</v>
      </c>
      <c r="I65" s="36">
        <f>'(E1) Vlerësimi i burimeve'!AG70</f>
        <v>0</v>
      </c>
    </row>
    <row r="66" spans="1:9" ht="13.5" customHeight="1" x14ac:dyDescent="0.2">
      <c r="A66" s="396" t="str">
        <f>'(C2) Burimet viti kaluar'!C68</f>
        <v>A.3.9</v>
      </c>
      <c r="B66" s="396" t="str">
        <f>'(E1) Vlerësimi i burimeve'!B71</f>
        <v>Tarifa e përkohëshme</v>
      </c>
      <c r="C66" s="496"/>
      <c r="D66" s="235">
        <f>'(E1) Vlerësimi i burimeve'!D71</f>
        <v>0</v>
      </c>
      <c r="E66" s="235">
        <f>'(E1) Vlerësimi i burimeve'!E71</f>
        <v>0</v>
      </c>
      <c r="F66" s="235">
        <f>'(E1) Vlerësimi i burimeve'!F71</f>
        <v>0</v>
      </c>
      <c r="G66" s="36">
        <f>'(E1) Vlerësimi i burimeve'!O71</f>
        <v>0</v>
      </c>
      <c r="H66" s="36">
        <f>'(E1) Vlerësimi i burimeve'!X71</f>
        <v>0</v>
      </c>
      <c r="I66" s="36">
        <f>'(E1) Vlerësimi i burimeve'!AG71</f>
        <v>0</v>
      </c>
    </row>
    <row r="67" spans="1:9" ht="13.5" customHeight="1" x14ac:dyDescent="0.2">
      <c r="A67" s="396" t="str">
        <f>'(C2) Burimet viti kaluar'!C69</f>
        <v>A.3.10</v>
      </c>
      <c r="B67" s="396" t="str">
        <f>'(E1) Vlerësimi i burimeve'!B72</f>
        <v>Tarifa të tjera</v>
      </c>
      <c r="C67" s="496"/>
      <c r="D67" s="235">
        <f>'(E1) Vlerësimi i burimeve'!D72</f>
        <v>0</v>
      </c>
      <c r="E67" s="235">
        <f>'(E1) Vlerësimi i burimeve'!E72</f>
        <v>0</v>
      </c>
      <c r="F67" s="235">
        <f>'(E1) Vlerësimi i burimeve'!F72</f>
        <v>0</v>
      </c>
      <c r="G67" s="36">
        <f>'(E1) Vlerësimi i burimeve'!O72</f>
        <v>5192</v>
      </c>
      <c r="H67" s="36">
        <f>'(E1) Vlerësimi i burimeve'!X72</f>
        <v>5745.9863999999998</v>
      </c>
      <c r="I67" s="36">
        <f>'(E1) Vlerësimi i burimeve'!AG72</f>
        <v>6051.9601757999999</v>
      </c>
    </row>
    <row r="68" spans="1:9" ht="18.75" x14ac:dyDescent="0.25">
      <c r="A68" s="687" t="str">
        <f>'(C2) Burimet viti kaluar'!C70</f>
        <v>A.4</v>
      </c>
      <c r="B68" s="851" t="str">
        <f>'(E1) Vlerësimi i burimeve'!B76</f>
        <v>TË ARDHURAT E TJERA</v>
      </c>
      <c r="C68" s="852"/>
      <c r="D68" s="399">
        <f>'(E1) Vlerësimi i burimeve'!D76</f>
        <v>23333</v>
      </c>
      <c r="E68" s="399">
        <f>'(E1) Vlerësimi i burimeve'!E76</f>
        <v>23661</v>
      </c>
      <c r="F68" s="399">
        <f>'(E1) Vlerësimi i burimeve'!F76</f>
        <v>65145</v>
      </c>
      <c r="G68" s="399">
        <f>'(E1) Vlerësimi i burimeve'!O76</f>
        <v>65275</v>
      </c>
      <c r="H68" s="399">
        <f>'(E1) Vlerësimi i burimeve'!X76</f>
        <v>67590</v>
      </c>
      <c r="I68" s="399">
        <f>'(E1) Vlerësimi i burimeve'!AG76</f>
        <v>68885</v>
      </c>
    </row>
    <row r="69" spans="1:9" ht="13.5" customHeight="1" x14ac:dyDescent="0.2">
      <c r="A69" s="396" t="str">
        <f>'(C2) Burimet viti kaluar'!C71</f>
        <v>A.4.1</v>
      </c>
      <c r="B69" s="396" t="str">
        <f>'(E1) Vlerësimi i burimeve'!B77</f>
        <v>Qeraja nga asetet në pronësi të bashkisë</v>
      </c>
      <c r="C69" s="496"/>
      <c r="D69" s="235">
        <f>'(E1) Vlerësimi i burimeve'!D77</f>
        <v>10113</v>
      </c>
      <c r="E69" s="235">
        <f>'(E1) Vlerësimi i burimeve'!E77</f>
        <v>6563</v>
      </c>
      <c r="F69" s="235">
        <f>'(E1) Vlerësimi i burimeve'!F77</f>
        <v>8030</v>
      </c>
      <c r="G69" s="36">
        <f>'(E1) Vlerësimi i burimeve'!O77</f>
        <v>8385</v>
      </c>
      <c r="H69" s="36">
        <f>'(E1) Vlerësimi i burimeve'!X77</f>
        <v>8385</v>
      </c>
      <c r="I69" s="36">
        <f>'(E1) Vlerësimi i burimeve'!AG77</f>
        <v>8385</v>
      </c>
    </row>
    <row r="70" spans="1:9" ht="13.5" customHeight="1" x14ac:dyDescent="0.2">
      <c r="A70" s="396" t="str">
        <f>'(C2) Burimet viti kaluar'!C72</f>
        <v>A.4.2</v>
      </c>
      <c r="B70" s="396" t="str">
        <f>'(E1) Vlerësimi i burimeve'!B78</f>
        <v>Kthimi nga investimet kapitale</v>
      </c>
      <c r="C70" s="496"/>
      <c r="D70" s="235">
        <f>'(E1) Vlerësimi i burimeve'!D78</f>
        <v>0</v>
      </c>
      <c r="E70" s="235">
        <f>'(E1) Vlerësimi i burimeve'!E78</f>
        <v>0</v>
      </c>
      <c r="F70" s="235">
        <f>'(E1) Vlerësimi i burimeve'!F78</f>
        <v>0</v>
      </c>
      <c r="G70" s="36">
        <f>'(E1) Vlerësimi i burimeve'!O78</f>
        <v>0</v>
      </c>
      <c r="H70" s="36">
        <f>'(E1) Vlerësimi i burimeve'!X78</f>
        <v>0</v>
      </c>
      <c r="I70" s="36">
        <f>'(E1) Vlerësimi i burimeve'!AG78</f>
        <v>0</v>
      </c>
    </row>
    <row r="71" spans="1:9" ht="13.5" customHeight="1" x14ac:dyDescent="0.2">
      <c r="A71" s="396" t="str">
        <f>'(C2) Burimet viti kaluar'!C73</f>
        <v>A.4.3</v>
      </c>
      <c r="B71" s="396" t="str">
        <f>'(E1) Vlerësimi i burimeve'!B79</f>
        <v>Fitimi nga ndërmarrjet publike në varësi të Bashkisë</v>
      </c>
      <c r="C71" s="496"/>
      <c r="D71" s="235">
        <f>'(E1) Vlerësimi i burimeve'!D79</f>
        <v>0</v>
      </c>
      <c r="E71" s="235">
        <f>'(E1) Vlerësimi i burimeve'!E79</f>
        <v>0</v>
      </c>
      <c r="F71" s="235">
        <f>'(E1) Vlerësimi i burimeve'!F79</f>
        <v>0</v>
      </c>
      <c r="G71" s="36">
        <f>'(E1) Vlerësimi i burimeve'!O79</f>
        <v>0</v>
      </c>
      <c r="H71" s="36">
        <f>'(E1) Vlerësimi i burimeve'!X79</f>
        <v>0</v>
      </c>
      <c r="I71" s="36">
        <f>'(E1) Vlerësimi i burimeve'!AG79</f>
        <v>0</v>
      </c>
    </row>
    <row r="72" spans="1:9" x14ac:dyDescent="0.2">
      <c r="A72" s="396" t="str">
        <f>'(C2) Burimet viti kaluar'!C74</f>
        <v>A.4.4</v>
      </c>
      <c r="B72" s="396" t="str">
        <f>'(E1) Vlerësimi i burimeve'!B80</f>
        <v>Kthimi nga partneriteti publik privat</v>
      </c>
      <c r="C72" s="496"/>
      <c r="D72" s="235">
        <f>'(E1) Vlerësimi i burimeve'!D80</f>
        <v>0</v>
      </c>
      <c r="E72" s="235">
        <f>'(E1) Vlerësimi i burimeve'!E80</f>
        <v>0</v>
      </c>
      <c r="F72" s="235">
        <f>'(E1) Vlerësimi i burimeve'!F80</f>
        <v>0</v>
      </c>
      <c r="G72" s="36">
        <f>'(E1) Vlerësimi i burimeve'!O80</f>
        <v>0</v>
      </c>
      <c r="H72" s="36">
        <f>'(E1) Vlerësimi i burimeve'!X80</f>
        <v>0</v>
      </c>
      <c r="I72" s="36">
        <f>'(E1) Vlerësimi i burimeve'!AG80</f>
        <v>0</v>
      </c>
    </row>
    <row r="73" spans="1:9" x14ac:dyDescent="0.2">
      <c r="A73" s="396" t="str">
        <f>'(C2) Burimet viti kaluar'!C75</f>
        <v>A.4.5</v>
      </c>
      <c r="B73" s="396" t="str">
        <f>'(E1) Vlerësimi i burimeve'!B81</f>
        <v>Tërheqje e të ardhura krijuar nga shërbimet</v>
      </c>
      <c r="C73" s="496"/>
      <c r="D73" s="235">
        <f>'(E1) Vlerësimi i burimeve'!D81</f>
        <v>0</v>
      </c>
      <c r="E73" s="235">
        <f>'(E1) Vlerësimi i burimeve'!E81</f>
        <v>0</v>
      </c>
      <c r="F73" s="235">
        <f>'(E1) Vlerësimi i burimeve'!F81</f>
        <v>0</v>
      </c>
      <c r="G73" s="36">
        <f>'(E1) Vlerësimi i burimeve'!O81</f>
        <v>0</v>
      </c>
      <c r="H73" s="36">
        <f>'(E1) Vlerësimi i burimeve'!X81</f>
        <v>0</v>
      </c>
      <c r="I73" s="36">
        <f>'(E1) Vlerësimi i burimeve'!AG81</f>
        <v>0</v>
      </c>
    </row>
    <row r="74" spans="1:9" ht="13.5" customHeight="1" x14ac:dyDescent="0.2">
      <c r="A74" s="396" t="str">
        <f>'(C2) Burimet viti kaluar'!C76</f>
        <v>A.4.6</v>
      </c>
      <c r="B74" s="396" t="str">
        <f>'(E1) Vlerësimi i burimeve'!B82</f>
        <v>Shitja e mallrave dhe shërbimeve</v>
      </c>
      <c r="C74" s="496"/>
      <c r="D74" s="235">
        <f>'(E1) Vlerësimi i burimeve'!D82</f>
        <v>839</v>
      </c>
      <c r="E74" s="235">
        <f>'(E1) Vlerësimi i burimeve'!E82</f>
        <v>235</v>
      </c>
      <c r="F74" s="235">
        <f>'(E1) Vlerësimi i burimeve'!F82</f>
        <v>0</v>
      </c>
      <c r="G74" s="36">
        <f>'(E1) Vlerësimi i burimeve'!O82</f>
        <v>0</v>
      </c>
      <c r="H74" s="36">
        <f>'(E1) Vlerësimi i burimeve'!X82</f>
        <v>0</v>
      </c>
      <c r="I74" s="36">
        <f>'(E1) Vlerësimi i burimeve'!AG82</f>
        <v>0</v>
      </c>
    </row>
    <row r="75" spans="1:9" ht="13.5" customHeight="1" x14ac:dyDescent="0.2">
      <c r="A75" s="396" t="str">
        <f>'(C2) Burimet viti kaluar'!C77</f>
        <v>A.4.7</v>
      </c>
      <c r="B75" s="396" t="str">
        <f>'(E1) Vlerësimi i burimeve'!B83</f>
        <v>Kundravajtjet administrative (Gjobat)</v>
      </c>
      <c r="C75" s="496"/>
      <c r="D75" s="235">
        <f>'(E1) Vlerësimi i burimeve'!D83</f>
        <v>6047</v>
      </c>
      <c r="E75" s="235">
        <f>'(E1) Vlerësimi i burimeve'!E83</f>
        <v>4121</v>
      </c>
      <c r="F75" s="235">
        <f>'(E1) Vlerësimi i burimeve'!F83</f>
        <v>5970</v>
      </c>
      <c r="G75" s="36">
        <f>'(E1) Vlerësimi i burimeve'!O83</f>
        <v>5770</v>
      </c>
      <c r="H75" s="36">
        <f>'(E1) Vlerësimi i burimeve'!X83</f>
        <v>7080</v>
      </c>
      <c r="I75" s="36">
        <f>'(E1) Vlerësimi i burimeve'!AG83</f>
        <v>7370</v>
      </c>
    </row>
    <row r="76" spans="1:9" ht="13.5" customHeight="1" x14ac:dyDescent="0.2">
      <c r="A76" s="396" t="str">
        <f>'(C2) Burimet viti kaluar'!C78</f>
        <v>A.4.8</v>
      </c>
      <c r="B76" s="396" t="str">
        <f>'(E1) Vlerësimi i burimeve'!B84</f>
        <v>Sekuestrime dhe Zhdëmtime</v>
      </c>
      <c r="C76" s="496"/>
      <c r="D76" s="235">
        <f>'(E1) Vlerësimi i burimeve'!D84</f>
        <v>0</v>
      </c>
      <c r="E76" s="235">
        <f>'(E1) Vlerësimi i burimeve'!E84</f>
        <v>0</v>
      </c>
      <c r="F76" s="235">
        <f>'(E1) Vlerësimi i burimeve'!F84</f>
        <v>0</v>
      </c>
      <c r="G76" s="36">
        <f>'(E1) Vlerësimi i burimeve'!O84</f>
        <v>0</v>
      </c>
      <c r="H76" s="36">
        <f>'(E1) Vlerësimi i burimeve'!X84</f>
        <v>0</v>
      </c>
      <c r="I76" s="36">
        <f>'(E1) Vlerësimi i burimeve'!AG84</f>
        <v>0</v>
      </c>
    </row>
    <row r="77" spans="1:9" ht="13.5" customHeight="1" x14ac:dyDescent="0.2">
      <c r="A77" s="396" t="str">
        <f>'(C2) Burimet viti kaluar'!C79</f>
        <v>A.4.9</v>
      </c>
      <c r="B77" s="396" t="str">
        <f>'(E1) Vlerësimi i burimeve'!B85</f>
        <v>Kuotat e anëtarësisë së bashkive</v>
      </c>
      <c r="C77" s="496"/>
      <c r="D77" s="235">
        <f>'(E1) Vlerësimi i burimeve'!D85</f>
        <v>0</v>
      </c>
      <c r="E77" s="235">
        <f>'(E1) Vlerësimi i burimeve'!E85</f>
        <v>0</v>
      </c>
      <c r="F77" s="235">
        <f>'(E1) Vlerësimi i burimeve'!F85</f>
        <v>0</v>
      </c>
      <c r="G77" s="36">
        <f>'(E1) Vlerësimi i burimeve'!O85</f>
        <v>0</v>
      </c>
      <c r="H77" s="36">
        <f>'(E1) Vlerësimi i burimeve'!X85</f>
        <v>0</v>
      </c>
      <c r="I77" s="36">
        <f>'(E1) Vlerësimi i burimeve'!AG85</f>
        <v>0</v>
      </c>
    </row>
    <row r="78" spans="1:9" ht="13.5" customHeight="1" x14ac:dyDescent="0.2">
      <c r="A78" s="396" t="str">
        <f>'(C2) Burimet viti kaluar'!C80</f>
        <v>A.4.10</v>
      </c>
      <c r="B78" s="396" t="str">
        <f>'(E1) Vlerësimi i burimeve'!B86</f>
        <v>Trasferta dhe ndihma nga njësitë e tjera vendore</v>
      </c>
      <c r="C78" s="496"/>
      <c r="D78" s="235">
        <f>'(E1) Vlerësimi i burimeve'!D86</f>
        <v>0</v>
      </c>
      <c r="E78" s="235">
        <f>'(E1) Vlerësimi i burimeve'!E86</f>
        <v>0</v>
      </c>
      <c r="F78" s="235">
        <f>'(E1) Vlerësimi i burimeve'!F86</f>
        <v>0</v>
      </c>
      <c r="G78" s="36">
        <f>'(E1) Vlerësimi i burimeve'!O86</f>
        <v>0</v>
      </c>
      <c r="H78" s="36">
        <f>'(E1) Vlerësimi i burimeve'!X86</f>
        <v>0</v>
      </c>
      <c r="I78" s="36">
        <f>'(E1) Vlerësimi i burimeve'!AG86</f>
        <v>0</v>
      </c>
    </row>
    <row r="79" spans="1:9" ht="13.5" customHeight="1" x14ac:dyDescent="0.2">
      <c r="A79" s="396" t="str">
        <f>'(C2) Burimet viti kaluar'!C81</f>
        <v>A.4.11</v>
      </c>
      <c r="B79" s="396" t="str">
        <f>'(E1) Vlerësimi i burimeve'!B87</f>
        <v>Grante nga ndihma ndërkombëtare</v>
      </c>
      <c r="C79" s="496"/>
      <c r="D79" s="235">
        <f>'(E1) Vlerësimi i burimeve'!D87</f>
        <v>0</v>
      </c>
      <c r="E79" s="235">
        <f>'(E1) Vlerësimi i burimeve'!E87</f>
        <v>0</v>
      </c>
      <c r="F79" s="235">
        <f>'(E1) Vlerësimi i burimeve'!F87</f>
        <v>0</v>
      </c>
      <c r="G79" s="36">
        <f>'(E1) Vlerësimi i burimeve'!O87</f>
        <v>51000</v>
      </c>
      <c r="H79" s="36">
        <f>'(E1) Vlerësimi i burimeve'!X87</f>
        <v>52000</v>
      </c>
      <c r="I79" s="36">
        <f>'(E1) Vlerësimi i burimeve'!AG87</f>
        <v>53000</v>
      </c>
    </row>
    <row r="80" spans="1:9" ht="13.5" customHeight="1" x14ac:dyDescent="0.2">
      <c r="A80" s="396" t="str">
        <f>'(C2) Burimet viti kaluar'!C82</f>
        <v>A.4.12</v>
      </c>
      <c r="B80" s="396" t="str">
        <f>'(E1) Vlerësimi i burimeve'!B88</f>
        <v>Shitja e aseteve financiare</v>
      </c>
      <c r="C80" s="496"/>
      <c r="D80" s="235">
        <f>'(E1) Vlerësimi i burimeve'!D88</f>
        <v>0</v>
      </c>
      <c r="E80" s="235">
        <f>'(E1) Vlerësimi i burimeve'!E88</f>
        <v>0</v>
      </c>
      <c r="F80" s="235">
        <f>'(E1) Vlerësimi i burimeve'!F88</f>
        <v>0</v>
      </c>
      <c r="G80" s="36">
        <f>'(E1) Vlerësimi i burimeve'!O88</f>
        <v>0</v>
      </c>
      <c r="H80" s="36">
        <f>'(E1) Vlerësimi i burimeve'!X88</f>
        <v>0</v>
      </c>
      <c r="I80" s="36">
        <f>'(E1) Vlerësimi i burimeve'!AG88</f>
        <v>0</v>
      </c>
    </row>
    <row r="81" spans="1:9" ht="13.5" customHeight="1" x14ac:dyDescent="0.2">
      <c r="A81" s="396" t="str">
        <f>'(C2) Burimet viti kaluar'!C83</f>
        <v>A.4.13</v>
      </c>
      <c r="B81" s="396" t="str">
        <f>'(E1) Vlerësimi i burimeve'!B89</f>
        <v>Shitja e aseteve fikse të prekshme / paprekshme</v>
      </c>
      <c r="C81" s="496"/>
      <c r="D81" s="235">
        <f>'(E1) Vlerësimi i burimeve'!D89</f>
        <v>330</v>
      </c>
      <c r="E81" s="235">
        <f>'(E1) Vlerësimi i burimeve'!E89</f>
        <v>0</v>
      </c>
      <c r="F81" s="235">
        <f>'(E1) Vlerësimi i burimeve'!F89</f>
        <v>0</v>
      </c>
      <c r="G81" s="36">
        <f>'(E1) Vlerësimi i burimeve'!O89</f>
        <v>0</v>
      </c>
      <c r="H81" s="36">
        <f>'(E1) Vlerësimi i burimeve'!X89</f>
        <v>0</v>
      </c>
      <c r="I81" s="36">
        <f>'(E1) Vlerësimi i burimeve'!AG89</f>
        <v>0</v>
      </c>
    </row>
    <row r="82" spans="1:9" ht="13.5" customHeight="1" x14ac:dyDescent="0.2">
      <c r="A82" s="396" t="str">
        <f>'(C2) Burimet viti kaluar'!C84</f>
        <v>A.4.14</v>
      </c>
      <c r="B82" s="396" t="str">
        <f>'(E1) Vlerësimi i burimeve'!B90</f>
        <v>Të tjera</v>
      </c>
      <c r="C82" s="496"/>
      <c r="D82" s="235">
        <f>'(E1) Vlerësimi i burimeve'!D90</f>
        <v>6004</v>
      </c>
      <c r="E82" s="235">
        <f>'(E1) Vlerësimi i burimeve'!E90</f>
        <v>12742</v>
      </c>
      <c r="F82" s="235">
        <f>'(E1) Vlerësimi i burimeve'!F90</f>
        <v>51145</v>
      </c>
      <c r="G82" s="36">
        <f>'(E1) Vlerësimi i burimeve'!O90</f>
        <v>120</v>
      </c>
      <c r="H82" s="36">
        <f>'(E1) Vlerësimi i burimeve'!X90</f>
        <v>125</v>
      </c>
      <c r="I82" s="36">
        <f>'(E1) Vlerësimi i burimeve'!AG90</f>
        <v>130</v>
      </c>
    </row>
    <row r="83" spans="1:9" ht="18.75" x14ac:dyDescent="0.25">
      <c r="A83" s="688" t="str">
        <f>'(C2) Burimet viti kaluar'!C85</f>
        <v>B</v>
      </c>
      <c r="B83" s="886" t="str">
        <f>'(E1) Vlerësimi i burimeve'!B91</f>
        <v>TË ARDHURA NGA BUXHETI QENDROR</v>
      </c>
      <c r="C83" s="887"/>
      <c r="D83" s="398">
        <f>'(E1) Vlerësimi i burimeve'!D91</f>
        <v>1236790</v>
      </c>
      <c r="E83" s="398">
        <f>'(E1) Vlerësimi i burimeve'!E91</f>
        <v>1769911</v>
      </c>
      <c r="F83" s="398">
        <f>'(E1) Vlerësimi i burimeve'!F91</f>
        <v>2091979</v>
      </c>
      <c r="G83" s="398">
        <f>'(E1) Vlerësimi i burimeve'!O91</f>
        <v>1319214</v>
      </c>
      <c r="H83" s="398">
        <f>'(E1) Vlerësimi i burimeve'!X91</f>
        <v>1377268</v>
      </c>
      <c r="I83" s="398">
        <f>'(E1) Vlerësimi i burimeve'!AG91</f>
        <v>1493035</v>
      </c>
    </row>
    <row r="84" spans="1:9" ht="18.75" x14ac:dyDescent="0.25">
      <c r="A84" s="687" t="str">
        <f>'(C2) Burimet viti kaluar'!C86</f>
        <v>B.1</v>
      </c>
      <c r="B84" s="851" t="str">
        <f>'(E1) Vlerësimi i burimeve'!B92</f>
        <v>Transferta e pakushtëzuar</v>
      </c>
      <c r="C84" s="852"/>
      <c r="D84" s="399">
        <f>'(E1) Vlerësimi i burimeve'!D92</f>
        <v>320802</v>
      </c>
      <c r="E84" s="399">
        <f>'(E1) Vlerësimi i burimeve'!E92</f>
        <v>340522</v>
      </c>
      <c r="F84" s="399">
        <f>'(E1) Vlerësimi i burimeve'!F92</f>
        <v>329840</v>
      </c>
      <c r="G84" s="399">
        <f>'(E1) Vlerësimi i burimeve'!O92</f>
        <v>340463</v>
      </c>
      <c r="H84" s="399">
        <f>'(E1) Vlerësimi i burimeve'!X92</f>
        <v>351094</v>
      </c>
      <c r="I84" s="399">
        <f>'(E1) Vlerësimi i burimeve'!AG92</f>
        <v>375028</v>
      </c>
    </row>
    <row r="85" spans="1:9" ht="18.75" x14ac:dyDescent="0.25">
      <c r="A85" s="687" t="str">
        <f>'(C2) Burimet viti kaluar'!C87</f>
        <v>B.2</v>
      </c>
      <c r="B85" s="851" t="str">
        <f>'(E1) Vlerësimi i burimeve'!B93</f>
        <v>Transferta e kushtëzuar</v>
      </c>
      <c r="C85" s="852"/>
      <c r="D85" s="399">
        <f>'(E1) Vlerësimi i burimeve'!D93</f>
        <v>720522</v>
      </c>
      <c r="E85" s="399">
        <f>'(E1) Vlerësimi i burimeve'!E93</f>
        <v>1226696</v>
      </c>
      <c r="F85" s="399">
        <f>'(E1) Vlerësimi i burimeve'!F93</f>
        <v>1535646</v>
      </c>
      <c r="G85" s="399">
        <f>'(E1) Vlerësimi i burimeve'!O93</f>
        <v>744568</v>
      </c>
      <c r="H85" s="399">
        <f>'(E1) Vlerësimi i burimeve'!X93</f>
        <v>789368</v>
      </c>
      <c r="I85" s="399">
        <f>'(E1) Vlerësimi i burimeve'!AG93</f>
        <v>877013</v>
      </c>
    </row>
    <row r="86" spans="1:9" ht="13.5" customHeight="1" x14ac:dyDescent="0.2">
      <c r="A86" s="396" t="str">
        <f>'(C2) Burimet viti kaluar'!C88</f>
        <v>B.2.1</v>
      </c>
      <c r="B86" s="396" t="str">
        <f>'(E1) Vlerësimi i burimeve'!B94</f>
        <v>Për funskionet e deleguara</v>
      </c>
      <c r="C86" s="496"/>
      <c r="D86" s="235">
        <f>'(E1) Vlerësimi i burimeve'!D94</f>
        <v>556914</v>
      </c>
      <c r="E86" s="235">
        <f>'(E1) Vlerësimi i burimeve'!E94</f>
        <v>1140872</v>
      </c>
      <c r="F86" s="235">
        <f>'(E1) Vlerësimi i burimeve'!F94</f>
        <v>1219418</v>
      </c>
      <c r="G86" s="36">
        <f>'(E1) Vlerësimi i burimeve'!O94</f>
        <v>586113</v>
      </c>
      <c r="H86" s="36">
        <f>'(E1) Vlerësimi i burimeve'!X94</f>
        <v>589282</v>
      </c>
      <c r="I86" s="36">
        <f>'(E1) Vlerësimi i burimeve'!AG94</f>
        <v>614429</v>
      </c>
    </row>
    <row r="87" spans="1:9" ht="13.5" customHeight="1" x14ac:dyDescent="0.2">
      <c r="A87" s="396" t="str">
        <f>'(C2) Burimet viti kaluar'!C89</f>
        <v>B.2.2</v>
      </c>
      <c r="B87" s="396" t="str">
        <f>'(E1) Vlerësimi i burimeve'!B95</f>
        <v xml:space="preserve">Për projekte të veçanta (FZHR dhe të tjera) </v>
      </c>
      <c r="C87" s="496"/>
      <c r="D87" s="235">
        <f>'(E1) Vlerësimi i burimeve'!D95</f>
        <v>163608</v>
      </c>
      <c r="E87" s="235">
        <f>'(E1) Vlerësimi i burimeve'!E95</f>
        <v>85824</v>
      </c>
      <c r="F87" s="235">
        <f>'(E1) Vlerësimi i burimeve'!F95</f>
        <v>316228</v>
      </c>
      <c r="G87" s="36">
        <f>'(E1) Vlerësimi i burimeve'!O95</f>
        <v>158455</v>
      </c>
      <c r="H87" s="36">
        <f>'(E1) Vlerësimi i burimeve'!X95</f>
        <v>200086</v>
      </c>
      <c r="I87" s="36">
        <f>'(E1) Vlerësimi i burimeve'!AG95</f>
        <v>262584</v>
      </c>
    </row>
    <row r="88" spans="1:9" ht="18.75" x14ac:dyDescent="0.25">
      <c r="A88" s="687" t="str">
        <f>'(C2) Burimet viti kaluar'!C90</f>
        <v>B.3</v>
      </c>
      <c r="B88" s="851" t="str">
        <f>'(E1) Vlerësimi i burimeve'!B96</f>
        <v>Trasferta specifike</v>
      </c>
      <c r="C88" s="852"/>
      <c r="D88" s="399">
        <f>'(E1) Vlerësimi i burimeve'!D96</f>
        <v>195466</v>
      </c>
      <c r="E88" s="399">
        <f>'(E1) Vlerësimi i burimeve'!E96</f>
        <v>202693</v>
      </c>
      <c r="F88" s="399">
        <f>'(E1) Vlerësimi i burimeve'!F96</f>
        <v>226493</v>
      </c>
      <c r="G88" s="399">
        <f>'(E1) Vlerësimi i burimeve'!O96</f>
        <v>234183</v>
      </c>
      <c r="H88" s="399">
        <f>'(E1) Vlerësimi i burimeve'!X96</f>
        <v>236806</v>
      </c>
      <c r="I88" s="399">
        <f>'(E1) Vlerësimi i burimeve'!AG96</f>
        <v>240994</v>
      </c>
    </row>
    <row r="89" spans="1:9" ht="18.75" x14ac:dyDescent="0.25">
      <c r="A89" s="688" t="str">
        <f>'(C2) Burimet viti kaluar'!C91</f>
        <v>C</v>
      </c>
      <c r="B89" s="886" t="str">
        <f>'(E1) Vlerësimi i burimeve'!B97</f>
        <v>HUAMARRJA</v>
      </c>
      <c r="C89" s="887"/>
      <c r="D89" s="398">
        <f>'(E1) Vlerësimi i burimeve'!D97</f>
        <v>0</v>
      </c>
      <c r="E89" s="398">
        <f>'(E1) Vlerësimi i burimeve'!E97</f>
        <v>0</v>
      </c>
      <c r="F89" s="398">
        <f>'(E1) Vlerësimi i burimeve'!F97</f>
        <v>0</v>
      </c>
      <c r="G89" s="398">
        <f>'(E1) Vlerësimi i burimeve'!O97</f>
        <v>0</v>
      </c>
      <c r="H89" s="398">
        <f>'(E1) Vlerësimi i burimeve'!X97</f>
        <v>0</v>
      </c>
      <c r="I89" s="398">
        <f>'(E1) Vlerësimi i burimeve'!AG97</f>
        <v>0</v>
      </c>
    </row>
    <row r="90" spans="1:9" ht="18.75" x14ac:dyDescent="0.25">
      <c r="A90" s="687" t="str">
        <f>'(C2) Burimet viti kaluar'!C92</f>
        <v>C.1</v>
      </c>
      <c r="B90" s="851" t="str">
        <f>'(E1) Vlerësimi i burimeve'!B98</f>
        <v>Huamarrja afatshkurtë</v>
      </c>
      <c r="C90" s="852"/>
      <c r="D90" s="399">
        <f>'(E1) Vlerësimi i burimeve'!D98</f>
        <v>0</v>
      </c>
      <c r="E90" s="399">
        <f>'(E1) Vlerësimi i burimeve'!E98</f>
        <v>0</v>
      </c>
      <c r="F90" s="399">
        <f>'(E1) Vlerësimi i burimeve'!F98</f>
        <v>0</v>
      </c>
      <c r="G90" s="399">
        <f>'(E1) Vlerësimi i burimeve'!O98</f>
        <v>0</v>
      </c>
      <c r="H90" s="399">
        <f>'(E1) Vlerësimi i burimeve'!X98</f>
        <v>0</v>
      </c>
      <c r="I90" s="399">
        <f>'(E1) Vlerësimi i burimeve'!AG98</f>
        <v>0</v>
      </c>
    </row>
    <row r="91" spans="1:9" ht="18.75" x14ac:dyDescent="0.25">
      <c r="A91" s="687" t="str">
        <f>'(C2) Burimet viti kaluar'!C93</f>
        <v>C.2</v>
      </c>
      <c r="B91" s="851" t="str">
        <f>'(E1) Vlerësimi i burimeve'!B99</f>
        <v>Huamarrja afatgjatë</v>
      </c>
      <c r="C91" s="852"/>
      <c r="D91" s="399">
        <f>'(E1) Vlerësimi i burimeve'!D99</f>
        <v>0</v>
      </c>
      <c r="E91" s="399">
        <f>'(E1) Vlerësimi i burimeve'!E99</f>
        <v>0</v>
      </c>
      <c r="F91" s="399">
        <f>'(E1) Vlerësimi i burimeve'!F99</f>
        <v>0</v>
      </c>
      <c r="G91" s="399">
        <f>'(E1) Vlerësimi i burimeve'!O99</f>
        <v>0</v>
      </c>
      <c r="H91" s="399">
        <f>'(E1) Vlerësimi i burimeve'!X99</f>
        <v>0</v>
      </c>
      <c r="I91" s="399">
        <f>'(E1) Vlerësimi i burimeve'!AG99</f>
        <v>0</v>
      </c>
    </row>
    <row r="92" spans="1:9" ht="18.75" x14ac:dyDescent="0.25">
      <c r="A92" s="688" t="str">
        <f>'(C2) Burimet viti kaluar'!C94</f>
        <v>D</v>
      </c>
      <c r="B92" s="886" t="str">
        <f>'(E1) Vlerësimi i burimeve'!B100</f>
        <v>TRASHËGIMI NGA VITI I SHKUAR</v>
      </c>
      <c r="C92" s="887"/>
      <c r="D92" s="398">
        <f>'(E1) Vlerësimi i burimeve'!D100</f>
        <v>126883</v>
      </c>
      <c r="E92" s="398">
        <f>'(E1) Vlerësimi i burimeve'!E100</f>
        <v>110883</v>
      </c>
      <c r="F92" s="398">
        <f>'(E1) Vlerësimi i burimeve'!F100</f>
        <v>682194</v>
      </c>
      <c r="G92" s="398">
        <f>'(E1) Vlerësimi i burimeve'!O100</f>
        <v>0</v>
      </c>
      <c r="H92" s="398">
        <f>'(E1) Vlerësimi i burimeve'!X100</f>
        <v>0</v>
      </c>
      <c r="I92" s="398">
        <f>'(E1) Vlerësimi i burimeve'!AG100</f>
        <v>0</v>
      </c>
    </row>
    <row r="93" spans="1:9" ht="18.75" x14ac:dyDescent="0.25">
      <c r="A93" s="687" t="str">
        <f>'(C2) Burimet viti kaluar'!C95</f>
        <v>D.1</v>
      </c>
      <c r="B93" s="851" t="str">
        <f>'(E1) Vlerësimi i burimeve'!B101</f>
        <v>Trashëgimi pa destinacion</v>
      </c>
      <c r="C93" s="852"/>
      <c r="D93" s="399">
        <f>'(E1) Vlerësimi i burimeve'!D101</f>
        <v>126883</v>
      </c>
      <c r="E93" s="399">
        <f>'(E1) Vlerësimi i burimeve'!E101</f>
        <v>110883</v>
      </c>
      <c r="F93" s="399">
        <f>'(E1) Vlerësimi i burimeve'!F101</f>
        <v>86999</v>
      </c>
      <c r="G93" s="399">
        <f>'(E1) Vlerësimi i burimeve'!O101</f>
        <v>0</v>
      </c>
      <c r="H93" s="399">
        <f>'(E1) Vlerësimi i burimeve'!X101</f>
        <v>0</v>
      </c>
      <c r="I93" s="399">
        <f>'(E1) Vlerësimi i burimeve'!AG101</f>
        <v>0</v>
      </c>
    </row>
    <row r="94" spans="1:9" ht="18.75" x14ac:dyDescent="0.25">
      <c r="A94" s="687" t="str">
        <f>'(C2) Burimet viti kaluar'!C96</f>
        <v>D.2</v>
      </c>
      <c r="B94" s="851" t="str">
        <f>'(E1) Vlerësimi i burimeve'!B102</f>
        <v>Trashëgimi me destinacion</v>
      </c>
      <c r="C94" s="852"/>
      <c r="D94" s="399">
        <f>'(E1) Vlerësimi i burimeve'!D102</f>
        <v>0</v>
      </c>
      <c r="E94" s="399">
        <f>'(E1) Vlerësimi i burimeve'!E102</f>
        <v>0</v>
      </c>
      <c r="F94" s="399">
        <f>'(E1) Vlerësimi i burimeve'!F102</f>
        <v>595195</v>
      </c>
      <c r="G94" s="399">
        <f>'(E1) Vlerësimi i burimeve'!O102</f>
        <v>0</v>
      </c>
      <c r="H94" s="399">
        <f>'(E1) Vlerësimi i burimeve'!X102</f>
        <v>0</v>
      </c>
      <c r="I94" s="399">
        <f>'(E1) Vlerësimi i burimeve'!AG102</f>
        <v>0</v>
      </c>
    </row>
    <row r="95" spans="1:9" s="446" customFormat="1" ht="19.5" thickBot="1" x14ac:dyDescent="0.3">
      <c r="A95" s="444"/>
      <c r="B95" s="444" t="str">
        <f>'(E1) Vlerësimi i burimeve'!B103</f>
        <v>TOTALI I BURIMEVE BUXHETORE</v>
      </c>
      <c r="C95" s="444"/>
      <c r="D95" s="447">
        <f>'(E1) Vlerësimi i burimeve'!D103</f>
        <v>2064181</v>
      </c>
      <c r="E95" s="447">
        <f>'(E1) Vlerësimi i burimeve'!E103</f>
        <v>2217625</v>
      </c>
      <c r="F95" s="447">
        <f>'(E1) Vlerësimi i burimeve'!F103</f>
        <v>3477730</v>
      </c>
      <c r="G95" s="447">
        <f>'(E1) Vlerësimi i burimeve'!O103</f>
        <v>2059214.3575164001</v>
      </c>
      <c r="H95" s="447">
        <f>'(E1) Vlerësimi i burimeve'!X103</f>
        <v>2154536.5870329849</v>
      </c>
      <c r="I95" s="447">
        <f>'(E1) Vlerësimi i burimeve'!AG103</f>
        <v>2307626.4801791096</v>
      </c>
    </row>
    <row r="96" spans="1:9" ht="13.5" thickTop="1" x14ac:dyDescent="0.25"/>
    <row r="127" spans="2:4" x14ac:dyDescent="0.25">
      <c r="B127" s="221"/>
      <c r="C127" s="221"/>
      <c r="D127" s="221"/>
    </row>
    <row r="128" spans="2:4" x14ac:dyDescent="0.25">
      <c r="B128" s="221"/>
      <c r="C128" s="221"/>
      <c r="D128" s="221"/>
    </row>
    <row r="129" spans="2:4" x14ac:dyDescent="0.25">
      <c r="B129" s="221"/>
      <c r="C129" s="221"/>
      <c r="D129" s="221"/>
    </row>
    <row r="130" spans="2:4" x14ac:dyDescent="0.25">
      <c r="B130" s="221"/>
      <c r="C130" s="221"/>
      <c r="D130" s="221"/>
    </row>
    <row r="131" spans="2:4" x14ac:dyDescent="0.25">
      <c r="B131" s="221"/>
      <c r="C131" s="221"/>
      <c r="D131" s="221"/>
    </row>
    <row r="132" spans="2:4" x14ac:dyDescent="0.25">
      <c r="B132" s="221"/>
      <c r="C132" s="221"/>
      <c r="D132" s="221"/>
    </row>
  </sheetData>
  <sheetProtection algorithmName="SHA-512" hashValue="/pGPAy5FiYjvn5ogNh82CW2XUGtNN5eoZzwQF+6603EjHZXuMM41/GLh5j8HpA4TO1iOCNszHOanxZcd7Jm0vg==" saltValue="CxYAC8pHSwMcuCJs+hYEjw==" spinCount="100000" sheet="1" objects="1" scenarios="1" selectLockedCells="1"/>
  <mergeCells count="16">
    <mergeCell ref="B93:C93"/>
    <mergeCell ref="B94:C94"/>
    <mergeCell ref="A1:I1"/>
    <mergeCell ref="B5:C5"/>
    <mergeCell ref="B83:C83"/>
    <mergeCell ref="B89:C89"/>
    <mergeCell ref="B92:C92"/>
    <mergeCell ref="B6:C6"/>
    <mergeCell ref="B20:C20"/>
    <mergeCell ref="B26:C26"/>
    <mergeCell ref="B68:C68"/>
    <mergeCell ref="B84:C84"/>
    <mergeCell ref="B85:C85"/>
    <mergeCell ref="B88:C88"/>
    <mergeCell ref="B90:C90"/>
    <mergeCell ref="B91:C91"/>
  </mergeCells>
  <phoneticPr fontId="3" type="noConversion"/>
  <pageMargins left="0.78740157480314965" right="0.70866141732283472" top="0.98425196850393704" bottom="0.78740157480314965" header="0.43307086614173229" footer="0.31496062992125984"/>
  <pageSetup paperSize="256" scale="82" fitToHeight="0" orientation="landscape" r:id="rId1"/>
  <headerFooter>
    <oddHeader>&amp;LPROGRAMI BUXHETOR AFATMESËM&amp;C&amp;8 28 Shkurt 2019&amp;R&amp;A</oddHeader>
    <oddFooter>&amp;L&amp;8Copyright for Albania: Ministry of Finance and Economy / Local Finance Directory&amp;R1</oddFoot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5">
    <tabColor rgb="FF00B050"/>
  </sheetPr>
  <dimension ref="A1:Q83"/>
  <sheetViews>
    <sheetView showGridLines="0" topLeftCell="B1" zoomScale="82" zoomScaleNormal="82" workbookViewId="0">
      <selection activeCell="B66" sqref="B66"/>
    </sheetView>
  </sheetViews>
  <sheetFormatPr defaultColWidth="4.140625" defaultRowHeight="12.75" x14ac:dyDescent="0.2"/>
  <cols>
    <col min="1" max="1" width="14.7109375" style="43" bestFit="1" customWidth="1"/>
    <col min="2" max="2" width="57.140625" style="788" customWidth="1"/>
    <col min="3" max="3" width="12.42578125" style="104" bestFit="1" customWidth="1"/>
    <col min="4" max="4" width="12.140625" style="43" bestFit="1" customWidth="1"/>
    <col min="5" max="5" width="12.140625" style="43" bestFit="1" customWidth="1" collapsed="1"/>
    <col min="6" max="6" width="10.28515625" style="43" bestFit="1" customWidth="1"/>
    <col min="7" max="7" width="12.140625" style="43" bestFit="1" customWidth="1"/>
    <col min="8" max="8" width="10.28515625" style="43" bestFit="1" customWidth="1"/>
    <col min="9" max="9" width="11.7109375" style="43" customWidth="1"/>
    <col min="10" max="10" width="10.42578125" style="43" bestFit="1" customWidth="1" collapsed="1"/>
    <col min="11" max="11" width="12.140625" style="43" bestFit="1" customWidth="1"/>
    <col min="12" max="12" width="10.28515625" style="43" bestFit="1" customWidth="1"/>
    <col min="13" max="13" width="12.42578125" style="43" bestFit="1" customWidth="1"/>
    <col min="14" max="14" width="10.42578125" style="43" bestFit="1" customWidth="1" collapsed="1"/>
    <col min="15" max="15" width="12.140625" style="43" bestFit="1" customWidth="1"/>
    <col min="16" max="16" width="10.28515625" style="43" bestFit="1" customWidth="1"/>
    <col min="17" max="17" width="12.140625" style="43" bestFit="1" customWidth="1"/>
    <col min="18" max="204" width="11.42578125" style="43" customWidth="1"/>
    <col min="205" max="205" width="3.85546875" style="43" customWidth="1"/>
    <col min="206" max="206" width="22" style="43" customWidth="1"/>
    <col min="207" max="209" width="4.140625" style="43" customWidth="1"/>
    <col min="210" max="210" width="5.85546875" style="43" customWidth="1"/>
    <col min="211" max="211" width="4.140625" style="43" customWidth="1"/>
    <col min="212" max="212" width="0.85546875" style="43" customWidth="1"/>
    <col min="213" max="213" width="5.85546875" style="43" customWidth="1"/>
    <col min="214" max="214" width="4.140625" style="43" customWidth="1"/>
    <col min="215" max="215" width="0.85546875" style="43" customWidth="1"/>
    <col min="216" max="216" width="5.85546875" style="43" customWidth="1"/>
    <col min="217" max="217" width="4.140625" style="43" customWidth="1"/>
    <col min="218" max="218" width="0.85546875" style="43" customWidth="1"/>
    <col min="219" max="219" width="5.85546875" style="43" customWidth="1"/>
    <col min="220" max="16384" width="4.140625" style="43"/>
  </cols>
  <sheetData>
    <row r="1" spans="1:17" ht="21" x14ac:dyDescent="0.35">
      <c r="A1" s="1016" t="str">
        <f>'(G1) Fjalori'!A421:A421</f>
        <v>(F2) SHPENZIMET SIPAS NËNFUNKSIONIT DHE PROGRAMIT - VLERA BRUTO</v>
      </c>
      <c r="B1" s="1017"/>
      <c r="C1" s="1017"/>
      <c r="D1" s="1017"/>
      <c r="E1" s="1017"/>
      <c r="F1" s="1017"/>
      <c r="G1" s="1017"/>
      <c r="H1" s="1017"/>
      <c r="I1" s="1017"/>
      <c r="J1" s="1017"/>
      <c r="K1" s="1017"/>
      <c r="L1" s="1017"/>
      <c r="M1" s="1017"/>
      <c r="N1" s="1017"/>
      <c r="O1" s="1017"/>
      <c r="P1" s="1017"/>
      <c r="Q1" s="1018"/>
    </row>
    <row r="2" spans="1:17" s="4" customFormat="1" ht="12.75" customHeight="1" x14ac:dyDescent="0.2">
      <c r="B2" s="38"/>
      <c r="C2" s="98"/>
      <c r="N2" s="6"/>
      <c r="O2" s="6"/>
      <c r="P2" s="6"/>
      <c r="Q2" s="6"/>
    </row>
    <row r="3" spans="1:17" ht="21" customHeight="1" x14ac:dyDescent="0.2">
      <c r="C3" s="663">
        <f>'(B1)Informacion i përgjithshëm '!B5</f>
        <v>2019</v>
      </c>
      <c r="D3" s="663">
        <f>'(B1)Informacion i përgjithshëm '!B6</f>
        <v>2020</v>
      </c>
      <c r="E3" s="663">
        <f>'(B1)Informacion i përgjithshëm '!B7</f>
        <v>2021</v>
      </c>
      <c r="F3" s="1019">
        <f>'(B1)Informacion i përgjithshëm '!B8</f>
        <v>2022</v>
      </c>
      <c r="G3" s="1019"/>
      <c r="H3" s="1019"/>
      <c r="I3" s="1019"/>
      <c r="J3" s="1019">
        <f>'(B1)Informacion i përgjithshëm '!B9</f>
        <v>2023</v>
      </c>
      <c r="K3" s="1019"/>
      <c r="L3" s="1019"/>
      <c r="M3" s="1019"/>
      <c r="N3" s="1019">
        <f>'(B1)Informacion i përgjithshëm '!B10</f>
        <v>2024</v>
      </c>
      <c r="O3" s="1019"/>
      <c r="P3" s="1019"/>
      <c r="Q3" s="1019"/>
    </row>
    <row r="4" spans="1:17" s="47" customFormat="1" ht="32.25" customHeight="1" x14ac:dyDescent="0.25">
      <c r="A4" s="46"/>
      <c r="B4" s="789"/>
      <c r="C4" s="183" t="str">
        <f>'(A1) Titulli'!A39</f>
        <v>Viti t-2</v>
      </c>
      <c r="D4" s="183" t="str">
        <f>'(A1) Titulli'!A40</f>
        <v>Viti i shkuar</v>
      </c>
      <c r="E4" s="183" t="str">
        <f>'(A1) Titulli'!A41</f>
        <v>Viti aktual</v>
      </c>
      <c r="F4" s="1019"/>
      <c r="G4" s="1019"/>
      <c r="H4" s="1019"/>
      <c r="I4" s="1019"/>
      <c r="J4" s="1019"/>
      <c r="K4" s="1019"/>
      <c r="L4" s="1019"/>
      <c r="M4" s="1019"/>
      <c r="N4" s="1019"/>
      <c r="O4" s="1019"/>
      <c r="P4" s="1019"/>
      <c r="Q4" s="1019"/>
    </row>
    <row r="5" spans="1:17" s="107" customFormat="1" ht="56.25" x14ac:dyDescent="0.25">
      <c r="A5" s="106"/>
      <c r="B5" s="789"/>
      <c r="C5" s="148" t="str">
        <f>I5</f>
        <v>SHPENZIME TË PRITSHME</v>
      </c>
      <c r="D5" s="148" t="str">
        <f>C5</f>
        <v>SHPENZIME TË PRITSHME</v>
      </c>
      <c r="E5" s="148" t="str">
        <f>C5</f>
        <v>SHPENZIME TË PRITSHME</v>
      </c>
      <c r="F5" s="509" t="str">
        <f>'(F6) Shpenzimet sipas funks.bru'!F5</f>
        <v>Pagat dhe sigurimet shoqërore</v>
      </c>
      <c r="G5" s="509" t="str">
        <f>'(F6) Shpenzimet sipas funks.bru'!G5</f>
        <v>Shpenzime të tjera korrente</v>
      </c>
      <c r="H5" s="509" t="str">
        <f>'(F6) Shpenzimet sipas funks.bru'!H5</f>
        <v>Shpenzimet kapitale</v>
      </c>
      <c r="I5" s="149" t="str">
        <f>'(F6) Shpenzimet sipas funks.bru'!I5</f>
        <v>SHPENZIME TË PRITSHME</v>
      </c>
      <c r="J5" s="508" t="str">
        <f>F5</f>
        <v>Pagat dhe sigurimet shoqërore</v>
      </c>
      <c r="K5" s="509" t="str">
        <f>G5</f>
        <v>Shpenzime të tjera korrente</v>
      </c>
      <c r="L5" s="509" t="str">
        <f>H5</f>
        <v>Shpenzimet kapitale</v>
      </c>
      <c r="M5" s="149" t="str">
        <f>I5</f>
        <v>SHPENZIME TË PRITSHME</v>
      </c>
      <c r="N5" s="508" t="str">
        <f>F5</f>
        <v>Pagat dhe sigurimet shoqërore</v>
      </c>
      <c r="O5" s="509" t="str">
        <f>G5</f>
        <v>Shpenzime të tjera korrente</v>
      </c>
      <c r="P5" s="509" t="str">
        <f>H5</f>
        <v>Shpenzimet kapitale</v>
      </c>
      <c r="Q5" s="149" t="str">
        <f>I5</f>
        <v>SHPENZIME TË PRITSHME</v>
      </c>
    </row>
    <row r="6" spans="1:17" ht="15" customHeight="1" x14ac:dyDescent="0.2">
      <c r="A6" s="510" t="str">
        <f>'(B2) Struktura Organizative'!A7</f>
        <v>Nënfunksioni 1</v>
      </c>
      <c r="B6" s="728" t="str">
        <f>'(B2) Struktura Organizative'!B7</f>
        <v>011 Organet ekzekutive dhe legjislative, për çështjet financiare dhe fiskale, çështjet e brendshme</v>
      </c>
      <c r="C6" s="736">
        <f>'KB 01'!B$18</f>
        <v>232941</v>
      </c>
      <c r="D6" s="736">
        <f>'KB 01'!C$18</f>
        <v>155431</v>
      </c>
      <c r="E6" s="736">
        <f>'KB 01'!D$18</f>
        <v>183234</v>
      </c>
      <c r="F6" s="737">
        <f>SUM('KB 01'!E$22:E$23,'KB 01'!E$35:E$36)</f>
        <v>112575</v>
      </c>
      <c r="G6" s="737">
        <f>I6-H6-F6</f>
        <v>57624</v>
      </c>
      <c r="H6" s="737">
        <f>'KB 01'!E$29+'KB 01'!E$42</f>
        <v>23297</v>
      </c>
      <c r="I6" s="738">
        <f>'KB 01'!E$48</f>
        <v>193496</v>
      </c>
      <c r="J6" s="737">
        <f>SUM('KB 01'!F$22:F$23,'KB 01'!F$35:F$36)</f>
        <v>114745</v>
      </c>
      <c r="K6" s="737">
        <f>M6-L6-J6</f>
        <v>57414</v>
      </c>
      <c r="L6" s="737">
        <f>'KB 01'!F$29+'KB 01'!F$42</f>
        <v>3300</v>
      </c>
      <c r="M6" s="738">
        <f>'KB 01'!F$48</f>
        <v>175459</v>
      </c>
      <c r="N6" s="737">
        <f>SUM('KB 01'!G$22:G$23,'KB 01'!G$35:G$36)</f>
        <v>116876</v>
      </c>
      <c r="O6" s="737">
        <f>Q6-P6-N6</f>
        <v>57513</v>
      </c>
      <c r="P6" s="737">
        <f>'KB 01'!G$29+'KB 01'!G$42</f>
        <v>3300</v>
      </c>
      <c r="Q6" s="738">
        <f>'KB 01'!G$48</f>
        <v>177689</v>
      </c>
    </row>
    <row r="7" spans="1:17" s="104" customFormat="1" ht="15" customHeight="1" x14ac:dyDescent="0.2">
      <c r="A7" s="731" t="str">
        <f>'(B3) Struktura Funksionale'!B8</f>
        <v>01110</v>
      </c>
      <c r="B7" s="791" t="str">
        <f>'(B3) Struktura Funksionale'!C8</f>
        <v>Planifikimi Menaxhimi dhe Administrimi</v>
      </c>
      <c r="C7" s="674">
        <f>'KB 01'!B72</f>
        <v>182948</v>
      </c>
      <c r="D7" s="674">
        <f>'KB 01'!C72</f>
        <v>111560</v>
      </c>
      <c r="E7" s="674">
        <f>'KB 01'!D72</f>
        <v>135806</v>
      </c>
      <c r="F7" s="80">
        <f>SUM('KB 01'!E$76:E$77,'KB 01'!E$89:E$90)</f>
        <v>71694</v>
      </c>
      <c r="G7" s="80">
        <f>I7-H7-F7</f>
        <v>54265</v>
      </c>
      <c r="H7" s="80">
        <f>'KB 01'!E$83+'KB 01'!E$96</f>
        <v>22997</v>
      </c>
      <c r="I7" s="143">
        <f>'KB 01'!E$102</f>
        <v>148956</v>
      </c>
      <c r="J7" s="80">
        <f>SUM('KB 01'!F$76:F$77,'KB 01'!F$89:F$90)</f>
        <v>73864</v>
      </c>
      <c r="K7" s="80">
        <f>M7-L7-J7</f>
        <v>54049</v>
      </c>
      <c r="L7" s="80">
        <f>'KB 01'!F$83+'KB 01'!F$96</f>
        <v>3000</v>
      </c>
      <c r="M7" s="143">
        <f>'KB 01'!F$102</f>
        <v>130913</v>
      </c>
      <c r="N7" s="80">
        <f>SUM('KB 01'!G$76:G$77,'KB 01'!G$89:G$90)</f>
        <v>75347</v>
      </c>
      <c r="O7" s="80">
        <f>Q7-P7-N7</f>
        <v>54121</v>
      </c>
      <c r="P7" s="80">
        <f>'KB 01'!G$83+'KB 01'!G$96</f>
        <v>3000</v>
      </c>
      <c r="Q7" s="143">
        <f>'KB 01'!G$102</f>
        <v>132468</v>
      </c>
    </row>
    <row r="8" spans="1:17" s="104" customFormat="1" ht="15" customHeight="1" x14ac:dyDescent="0.2">
      <c r="A8" s="731" t="str">
        <f>'(B3) Struktura Funksionale'!B9</f>
        <v>01120</v>
      </c>
      <c r="B8" s="791" t="str">
        <f>'(B3) Struktura Funksionale'!C9</f>
        <v>Çështje financiare dhe fiskale</v>
      </c>
      <c r="C8" s="674">
        <f>'KB 01'!B111</f>
        <v>41889</v>
      </c>
      <c r="D8" s="674">
        <f>'KB 01'!C111</f>
        <v>31345</v>
      </c>
      <c r="E8" s="674">
        <f>'KB 01'!D111</f>
        <v>39031</v>
      </c>
      <c r="F8" s="80">
        <f>SUM('KB 01'!E$115:E$116,'KB 01'!E$128:E$129)</f>
        <v>32484</v>
      </c>
      <c r="G8" s="80">
        <f>I8-H8-F8</f>
        <v>3359</v>
      </c>
      <c r="H8" s="80">
        <f>'KB 01'!E$122+'KB 01'!E$135</f>
        <v>300</v>
      </c>
      <c r="I8" s="143">
        <f>'KB 01'!E$141</f>
        <v>36143</v>
      </c>
      <c r="J8" s="80">
        <f>SUM('KB 01'!F$115:F$116,'KB 01'!F$128:F$129)</f>
        <v>32484</v>
      </c>
      <c r="K8" s="80">
        <f>M8-L8-J8</f>
        <v>3365</v>
      </c>
      <c r="L8" s="80">
        <f>'KB 01'!F$122+'KB 01'!F$135</f>
        <v>300</v>
      </c>
      <c r="M8" s="143">
        <f>'KB 01'!F$141</f>
        <v>36149</v>
      </c>
      <c r="N8" s="80">
        <f>SUM('KB 01'!G$115:G$116,'KB 01'!G$128:G$129)</f>
        <v>33132</v>
      </c>
      <c r="O8" s="80">
        <f>Q8-P8-N8</f>
        <v>3392</v>
      </c>
      <c r="P8" s="80">
        <f>'KB 01'!G$122+'KB 01'!G$135</f>
        <v>300</v>
      </c>
      <c r="Q8" s="143">
        <f>'KB 01'!G$141</f>
        <v>36824</v>
      </c>
    </row>
    <row r="9" spans="1:17" s="104" customFormat="1" ht="15" customHeight="1" x14ac:dyDescent="0.2">
      <c r="A9" s="731" t="str">
        <f>'(B3) Struktura Funksionale'!B11</f>
        <v>01170</v>
      </c>
      <c r="B9" s="792" t="str">
        <f>'(B3) Struktura Funksionale'!C11</f>
        <v>Gjendja civile</v>
      </c>
      <c r="C9" s="675">
        <f>'KB 01'!B189</f>
        <v>8104</v>
      </c>
      <c r="D9" s="675">
        <f>'KB 01'!C189</f>
        <v>12526</v>
      </c>
      <c r="E9" s="675">
        <f>'KB 01'!D189</f>
        <v>8397</v>
      </c>
      <c r="F9" s="676">
        <f>SUM('KB 01'!E$193:E$194,'KB 01'!E$206:E$207)</f>
        <v>8397</v>
      </c>
      <c r="G9" s="676">
        <f>I9-H9-F9</f>
        <v>0</v>
      </c>
      <c r="H9" s="676">
        <f>'KB 01'!E$200+'KB 01'!E$213</f>
        <v>0</v>
      </c>
      <c r="I9" s="677">
        <f>'KB 01'!E$219</f>
        <v>8397</v>
      </c>
      <c r="J9" s="676">
        <f>SUM('KB 01'!F$193:F$194,'KB 01'!F$206:F$207)</f>
        <v>8397</v>
      </c>
      <c r="K9" s="676">
        <f>M9-L9-J9</f>
        <v>0</v>
      </c>
      <c r="L9" s="676">
        <f>'KB 01'!F$200+'KB 01'!F$213</f>
        <v>0</v>
      </c>
      <c r="M9" s="677">
        <f>'KB 01'!F$219</f>
        <v>8397</v>
      </c>
      <c r="N9" s="676">
        <f>SUM('KB 01'!G$193:G$194,'KB 01'!G$206:G$207)</f>
        <v>8397</v>
      </c>
      <c r="O9" s="676">
        <f>Q9-P9-N9</f>
        <v>0</v>
      </c>
      <c r="P9" s="80">
        <f>'KB 01'!G$200+'KB 01'!G$213</f>
        <v>0</v>
      </c>
      <c r="Q9" s="143">
        <f>'KB 01'!G$219</f>
        <v>8397</v>
      </c>
    </row>
    <row r="10" spans="1:17" ht="15" customHeight="1" x14ac:dyDescent="0.2">
      <c r="A10" s="729" t="str">
        <f>'(B2) Struktura Organizative'!A11</f>
        <v>Nënfunksioni 2</v>
      </c>
      <c r="B10" s="728" t="str">
        <f>'(B2) Struktura Organizative'!B11</f>
        <v>017 Shërbime të  huamarrjes vendore</v>
      </c>
      <c r="C10" s="736">
        <f>'KB 02'!B$18</f>
        <v>11202</v>
      </c>
      <c r="D10" s="736">
        <f>'KB 02'!C$18</f>
        <v>10996</v>
      </c>
      <c r="E10" s="736">
        <f>'KB 02'!D$18</f>
        <v>11426</v>
      </c>
      <c r="F10" s="737">
        <f>SUM('KB 02'!E$22:E$23,'KB 02'!E$35:E$36)</f>
        <v>0</v>
      </c>
      <c r="G10" s="737">
        <f t="shared" ref="G10:G18" si="0">I10-H10-F10</f>
        <v>11129</v>
      </c>
      <c r="H10" s="737">
        <f>'KB 02'!E$29+'KB 02'!E$42</f>
        <v>0</v>
      </c>
      <c r="I10" s="738">
        <f>'KB 02'!E$48</f>
        <v>11129</v>
      </c>
      <c r="J10" s="737">
        <f>SUM('KB 02'!F$22:F$23,'KB 02'!F$35:F$36)</f>
        <v>0</v>
      </c>
      <c r="K10" s="737">
        <f t="shared" ref="K10:K18" si="1">M10-L10-J10</f>
        <v>8346</v>
      </c>
      <c r="L10" s="737">
        <f>'KB 02'!F$29+'KB 02'!F$42</f>
        <v>0</v>
      </c>
      <c r="M10" s="738">
        <f>'KB 02'!F$48</f>
        <v>8346</v>
      </c>
      <c r="N10" s="737">
        <f>SUM('KB 02'!G$22:G$23,'KB 02'!G$35:G$36)</f>
        <v>0</v>
      </c>
      <c r="O10" s="737">
        <f t="shared" ref="O10:O18" si="2">Q10-P10-N10</f>
        <v>0</v>
      </c>
      <c r="P10" s="737">
        <f>'KB 02'!G$29+'KB 02'!G$42</f>
        <v>0</v>
      </c>
      <c r="Q10" s="738">
        <f>'KB 02'!G$48</f>
        <v>0</v>
      </c>
    </row>
    <row r="11" spans="1:17" s="104" customFormat="1" ht="15" hidden="1" customHeight="1" x14ac:dyDescent="0.2">
      <c r="A11" s="731" t="str">
        <f>'(B3) Struktura Funksionale'!B15</f>
        <v>01310</v>
      </c>
      <c r="B11" s="791" t="str">
        <f>'(B3) Struktura Funksionale'!C15</f>
        <v>Planifikimi i përgjithshëm dhe Shërbimet Statistikore</v>
      </c>
      <c r="C11" s="674">
        <f>'KB 02'!B72</f>
        <v>0</v>
      </c>
      <c r="D11" s="674">
        <f>'KB 02'!C72</f>
        <v>0</v>
      </c>
      <c r="E11" s="674">
        <f>'KB 02'!D72</f>
        <v>0</v>
      </c>
      <c r="F11" s="80">
        <f>SUM('KB 02'!E$76:E$77,'KB 02'!E$89:E$90)</f>
        <v>0</v>
      </c>
      <c r="G11" s="80">
        <f t="shared" si="0"/>
        <v>0</v>
      </c>
      <c r="H11" s="80">
        <f>'KB 02'!E$83+'KB 02'!E$96</f>
        <v>0</v>
      </c>
      <c r="I11" s="143">
        <f>'KB 02'!E$102</f>
        <v>0</v>
      </c>
      <c r="J11" s="80">
        <f>SUM('KB 02'!F$76:F$77,'KB 02'!F$89:F$90)</f>
        <v>0</v>
      </c>
      <c r="K11" s="80">
        <f>M11-L11-J11</f>
        <v>0</v>
      </c>
      <c r="L11" s="80">
        <f>'KB 02'!F$83+'KB 02'!F$96</f>
        <v>0</v>
      </c>
      <c r="M11" s="143">
        <f>'KB 02'!F$102</f>
        <v>0</v>
      </c>
      <c r="N11" s="80">
        <f>SUM('KB 02'!G$76:G$77,'KB 02'!G$89:G$90)</f>
        <v>0</v>
      </c>
      <c r="O11" s="80">
        <f>Q11-P11-N11</f>
        <v>0</v>
      </c>
      <c r="P11" s="80">
        <f>'KB 02'!G$83+'KB 02'!G$96</f>
        <v>0</v>
      </c>
      <c r="Q11" s="143">
        <f>'KB 02'!G$102</f>
        <v>0</v>
      </c>
    </row>
    <row r="12" spans="1:17" s="104" customFormat="1" ht="15" hidden="1" customHeight="1" x14ac:dyDescent="0.2">
      <c r="A12" s="731" t="str">
        <f>'(B3) Struktura Funksionale'!B17</f>
        <v>01320</v>
      </c>
      <c r="B12" s="791" t="str">
        <f>'(B3) Struktura Funksionale'!C17</f>
        <v>Shërbime të tjera të përgjithshme</v>
      </c>
      <c r="C12" s="674">
        <f>'KB 02'!B150</f>
        <v>0</v>
      </c>
      <c r="D12" s="674">
        <f>'KB 02'!C150</f>
        <v>0</v>
      </c>
      <c r="E12" s="674">
        <f>'KB 02'!D150</f>
        <v>0</v>
      </c>
      <c r="F12" s="80">
        <f>SUM('KB 02'!E$154:E$155,'KB 02'!E$167:E$168)</f>
        <v>0</v>
      </c>
      <c r="G12" s="80">
        <f t="shared" si="0"/>
        <v>0</v>
      </c>
      <c r="H12" s="80">
        <f>'KB 02'!E$161+'KB 02'!E$174</f>
        <v>0</v>
      </c>
      <c r="I12" s="143">
        <f>'KB 02'!E$180</f>
        <v>0</v>
      </c>
      <c r="J12" s="80">
        <f>SUM('KB 02'!F$154:F$155,'KB 02'!F$167:F$168)</f>
        <v>0</v>
      </c>
      <c r="K12" s="80">
        <f t="shared" si="1"/>
        <v>0</v>
      </c>
      <c r="L12" s="80">
        <f>'KB 02'!F$161+'KB 02'!F$174</f>
        <v>0</v>
      </c>
      <c r="M12" s="143">
        <f>'KB 02'!F$180</f>
        <v>0</v>
      </c>
      <c r="N12" s="80">
        <f>SUM('KB 02'!G$154:G$155,'KB 02'!G$167:G$168)</f>
        <v>0</v>
      </c>
      <c r="O12" s="80">
        <f t="shared" ref="O12:O13" si="3">Q12-P12-N12</f>
        <v>0</v>
      </c>
      <c r="P12" s="80">
        <f>'KB 02'!G$161+'KB 02'!G$174</f>
        <v>0</v>
      </c>
      <c r="Q12" s="143">
        <f>'KB 02'!G$180</f>
        <v>0</v>
      </c>
    </row>
    <row r="13" spans="1:17" s="104" customFormat="1" ht="15" customHeight="1" x14ac:dyDescent="0.2">
      <c r="A13" s="731" t="str">
        <f>'(B3) Struktura Funksionale'!B18</f>
        <v>01710</v>
      </c>
      <c r="B13" s="791" t="str">
        <f>'(B3) Struktura Funksionale'!C18</f>
        <v>Pagesa për shërbimin e borxhit të brendshëm</v>
      </c>
      <c r="C13" s="674">
        <f>'KB 02'!B189</f>
        <v>11202</v>
      </c>
      <c r="D13" s="674">
        <f>'KB 02'!C189</f>
        <v>10996</v>
      </c>
      <c r="E13" s="674">
        <f>'KB 02'!D189</f>
        <v>11426</v>
      </c>
      <c r="F13" s="80">
        <f>SUM('KB 02'!E$193:E$194,'KB 02'!E$206:E$207)</f>
        <v>0</v>
      </c>
      <c r="G13" s="80">
        <f t="shared" si="0"/>
        <v>11129</v>
      </c>
      <c r="H13" s="80">
        <f>'KB 02'!E$200+'KB 02'!E$213</f>
        <v>0</v>
      </c>
      <c r="I13" s="143">
        <f>'KB 02'!E$219</f>
        <v>11129</v>
      </c>
      <c r="J13" s="80">
        <f>SUM('KB 02'!F$193:F$194,'KB 02'!F$206:F$207)</f>
        <v>0</v>
      </c>
      <c r="K13" s="80">
        <f t="shared" si="1"/>
        <v>8346</v>
      </c>
      <c r="L13" s="80">
        <f>'KB 02'!F$200+'KB 02'!F$213</f>
        <v>0</v>
      </c>
      <c r="M13" s="143">
        <f>'KB 02'!F$219</f>
        <v>8346</v>
      </c>
      <c r="N13" s="80">
        <f>SUM('KB 02'!G$193:G$194,'KB 02'!G$206:G$207)</f>
        <v>0</v>
      </c>
      <c r="O13" s="80">
        <f t="shared" si="3"/>
        <v>0</v>
      </c>
      <c r="P13" s="80">
        <f>'KB 02'!G$200+'KB 02'!G$213</f>
        <v>0</v>
      </c>
      <c r="Q13" s="143">
        <f>'KB 02'!G$219</f>
        <v>0</v>
      </c>
    </row>
    <row r="14" spans="1:17" ht="15" customHeight="1" x14ac:dyDescent="0.2">
      <c r="A14" s="729" t="str">
        <f>'(B2) Struktura Organizative'!A13</f>
        <v>Nënfunksioni 3</v>
      </c>
      <c r="B14" s="728" t="str">
        <f>'(B2) Struktura Organizative'!B13</f>
        <v>031 Shërbimet Policore</v>
      </c>
      <c r="C14" s="736">
        <f>'KB 03'!B$18</f>
        <v>16656</v>
      </c>
      <c r="D14" s="736">
        <f>'KB 03'!C$18</f>
        <v>9971</v>
      </c>
      <c r="E14" s="736">
        <f>'KB 03'!D$18</f>
        <v>11959</v>
      </c>
      <c r="F14" s="737">
        <f>SUM('KB 03'!E$22:E$23,'KB 03'!E$35:E$36)</f>
        <v>10895</v>
      </c>
      <c r="G14" s="737">
        <f t="shared" si="0"/>
        <v>1976</v>
      </c>
      <c r="H14" s="737">
        <f>'KB 03'!E$29+'KB 03'!E$42</f>
        <v>0</v>
      </c>
      <c r="I14" s="738">
        <f>'KB 03'!E$48</f>
        <v>12871</v>
      </c>
      <c r="J14" s="737">
        <f>SUM('KB 03'!I$22:I$23,'KB 03'!I$35:I$36)</f>
        <v>0</v>
      </c>
      <c r="K14" s="737">
        <f t="shared" si="1"/>
        <v>12871</v>
      </c>
      <c r="L14" s="737">
        <f>'KB 03'!F$29+'KB 03'!F$42</f>
        <v>0</v>
      </c>
      <c r="M14" s="738">
        <f>'KB 03'!F$48</f>
        <v>12871</v>
      </c>
      <c r="N14" s="737">
        <f>SUM('KB 03'!G$22:G$23,'KB 03'!G$35:G$36)</f>
        <v>11004</v>
      </c>
      <c r="O14" s="737">
        <f t="shared" si="2"/>
        <v>1979</v>
      </c>
      <c r="P14" s="737">
        <f>'KB 03'!G$29+'KB 03'!G$42</f>
        <v>0</v>
      </c>
      <c r="Q14" s="738">
        <f>'KB 03'!G$48</f>
        <v>12983</v>
      </c>
    </row>
    <row r="15" spans="1:17" s="104" customFormat="1" ht="15" customHeight="1" x14ac:dyDescent="0.2">
      <c r="A15" s="731" t="str">
        <f>'(B3) Struktura Funksionale'!B22</f>
        <v>03140</v>
      </c>
      <c r="B15" s="791" t="str">
        <f>'(B3) Struktura Funksionale'!C22</f>
        <v>Shërbimet e Policisë Vendore</v>
      </c>
      <c r="C15" s="674">
        <f>'KB 03'!B72</f>
        <v>16656</v>
      </c>
      <c r="D15" s="674">
        <f>'KB 03'!C72</f>
        <v>9971</v>
      </c>
      <c r="E15" s="674">
        <f>'KB 03'!D72</f>
        <v>11959</v>
      </c>
      <c r="F15" s="80">
        <f>SUM('KB 03'!E$76:E$77,'KB 03'!E$89:E$90)</f>
        <v>10895</v>
      </c>
      <c r="G15" s="80">
        <f t="shared" si="0"/>
        <v>1976</v>
      </c>
      <c r="H15" s="80">
        <f>'KB 03'!E$83+'KB 03'!E$96</f>
        <v>0</v>
      </c>
      <c r="I15" s="143">
        <f>'KB 03'!E102</f>
        <v>12871</v>
      </c>
      <c r="J15" s="80">
        <f>SUM('KB 03'!I$76:I$77,'KB 03'!I$89:I$90)</f>
        <v>0</v>
      </c>
      <c r="K15" s="80">
        <f t="shared" si="1"/>
        <v>12871</v>
      </c>
      <c r="L15" s="80">
        <f>'KB 03'!F$83+'KB 03'!F$96</f>
        <v>0</v>
      </c>
      <c r="M15" s="143">
        <f>'KB 03'!F102</f>
        <v>12871</v>
      </c>
      <c r="N15" s="80">
        <f>SUM('KB 03'!G$76:G$77,'KB 03'!G$89:G$90)</f>
        <v>11004</v>
      </c>
      <c r="O15" s="80">
        <f t="shared" si="2"/>
        <v>1979</v>
      </c>
      <c r="P15" s="80">
        <f>'KB 03'!G$83+'KB 03'!G$96</f>
        <v>0</v>
      </c>
      <c r="Q15" s="143">
        <f>'KB 03'!G102</f>
        <v>12983</v>
      </c>
    </row>
    <row r="16" spans="1:17" ht="15" customHeight="1" x14ac:dyDescent="0.2">
      <c r="A16" s="729" t="str">
        <f>'(B2) Struktura Organizative'!A15</f>
        <v>Nënfunksioni 4</v>
      </c>
      <c r="B16" s="728" t="str">
        <f>'(B2) Struktura Organizative'!B15</f>
        <v>032 Shërbimet e mbrojtjes ndaj zjarrit</v>
      </c>
      <c r="C16" s="736">
        <f>'KB 04'!B$18</f>
        <v>55052</v>
      </c>
      <c r="D16" s="736">
        <f>'KB 04'!C$18</f>
        <v>57481</v>
      </c>
      <c r="E16" s="736">
        <f>'KB 04'!D$18</f>
        <v>82301</v>
      </c>
      <c r="F16" s="737">
        <f>SUM('KB 04'!E$22:E$23,'KB 04'!E$35:E$36)</f>
        <v>42451</v>
      </c>
      <c r="G16" s="737">
        <f t="shared" si="0"/>
        <v>32498</v>
      </c>
      <c r="H16" s="737">
        <f>'KB 04'!E$29+'KB 04'!E$42</f>
        <v>0</v>
      </c>
      <c r="I16" s="738">
        <f>'KB 04'!E$48</f>
        <v>74949</v>
      </c>
      <c r="J16" s="737">
        <f>SUM('KB 04'!F$22:F$23,'KB 04'!F$35:F$36)</f>
        <v>43192</v>
      </c>
      <c r="K16" s="737">
        <f t="shared" si="1"/>
        <v>31233</v>
      </c>
      <c r="L16" s="737">
        <f>'KB 04'!F$29+'KB 04'!F$42</f>
        <v>10050</v>
      </c>
      <c r="M16" s="738">
        <f>'KB 04'!F$48</f>
        <v>84475</v>
      </c>
      <c r="N16" s="737">
        <f>SUM('KB 04'!G$22:G$23,'KB 04'!G$35:G$36)</f>
        <v>44051</v>
      </c>
      <c r="O16" s="737">
        <f t="shared" si="2"/>
        <v>31202</v>
      </c>
      <c r="P16" s="737">
        <f>'KB 04'!G$29+'KB 04'!G$42</f>
        <v>0</v>
      </c>
      <c r="Q16" s="738">
        <f>'KB 04'!G$48</f>
        <v>75253</v>
      </c>
    </row>
    <row r="17" spans="1:17" s="104" customFormat="1" ht="15" customHeight="1" x14ac:dyDescent="0.2">
      <c r="A17" s="731" t="str">
        <f>'(B3) Struktura Funksionale'!B26</f>
        <v>03280</v>
      </c>
      <c r="B17" s="791" t="str">
        <f>'(B3) Struktura Funksionale'!C26</f>
        <v>Mbrotja nga zjarri dhe mbrojtja civile</v>
      </c>
      <c r="C17" s="674">
        <f>'KB 04'!B72</f>
        <v>55052</v>
      </c>
      <c r="D17" s="674">
        <f>'KB 04'!C72</f>
        <v>57481</v>
      </c>
      <c r="E17" s="674">
        <f>'KB 04'!D72</f>
        <v>82301</v>
      </c>
      <c r="F17" s="80">
        <f>SUM('KB 04'!E$76:E$77,'KB 04'!E$89:E$90)</f>
        <v>37245</v>
      </c>
      <c r="G17" s="80">
        <f t="shared" si="0"/>
        <v>4746</v>
      </c>
      <c r="H17" s="80">
        <f>'KB 04'!E$83+'KB 04'!E$96</f>
        <v>0</v>
      </c>
      <c r="I17" s="143">
        <f>'KB 04'!E102</f>
        <v>41991</v>
      </c>
      <c r="J17" s="80">
        <f>SUM('KB 04'!F$76:F$77,'KB 04'!F$89:F$90)</f>
        <v>37888</v>
      </c>
      <c r="K17" s="80">
        <f t="shared" si="1"/>
        <v>4099</v>
      </c>
      <c r="L17" s="80">
        <f>'KB 04'!F$83+'KB 04'!F$96</f>
        <v>10050</v>
      </c>
      <c r="M17" s="143">
        <f>'KB 04'!F102</f>
        <v>52037</v>
      </c>
      <c r="N17" s="80">
        <f>SUM('KB 04'!G$76:G$77,'KB 04'!G$89:G$90)</f>
        <v>38645</v>
      </c>
      <c r="O17" s="80">
        <f t="shared" si="2"/>
        <v>4056</v>
      </c>
      <c r="P17" s="80">
        <f>'KB 04'!G$83+'KB 04'!G$96</f>
        <v>0</v>
      </c>
      <c r="Q17" s="143">
        <f>'KB 04'!G102</f>
        <v>42701</v>
      </c>
    </row>
    <row r="18" spans="1:17" ht="15" customHeight="1" x14ac:dyDescent="0.2">
      <c r="A18" s="729" t="str">
        <f>'(B2) Struktura Organizative'!A17</f>
        <v>Nënfunksioni 5</v>
      </c>
      <c r="B18" s="728" t="str">
        <f>'(B2) Struktura Organizative'!B17</f>
        <v>036 Marrdheniet me komunitetin</v>
      </c>
      <c r="C18" s="736">
        <f>'KB 05'!B$18</f>
        <v>0</v>
      </c>
      <c r="D18" s="736">
        <f>'KB 05'!C$18</f>
        <v>0</v>
      </c>
      <c r="E18" s="736">
        <f>'KB 05'!D$18</f>
        <v>5056</v>
      </c>
      <c r="F18" s="737">
        <f>SUM('KB 05'!E$22:E$23,'KB 05'!E$35:E$36)</f>
        <v>0</v>
      </c>
      <c r="G18" s="737">
        <f t="shared" si="0"/>
        <v>4158</v>
      </c>
      <c r="H18" s="737">
        <f>'KB 05'!E$29+'KB 05'!E$42</f>
        <v>0</v>
      </c>
      <c r="I18" s="738">
        <f>'KB 05'!E$48</f>
        <v>4158</v>
      </c>
      <c r="J18" s="737">
        <f>SUM('KB 05'!F$22:F$23,'KB 05'!F$35:F$36)</f>
        <v>0</v>
      </c>
      <c r="K18" s="737">
        <f t="shared" si="1"/>
        <v>4241</v>
      </c>
      <c r="L18" s="737">
        <f>'KB 05'!F$29+'KB 05'!F$42</f>
        <v>0</v>
      </c>
      <c r="M18" s="738">
        <f>'KB 05'!F$48</f>
        <v>4241</v>
      </c>
      <c r="N18" s="737">
        <f>SUM('KB 05'!G$22:G$23,'KB 05'!G$35:G$36)</f>
        <v>0</v>
      </c>
      <c r="O18" s="737">
        <f t="shared" si="2"/>
        <v>4325</v>
      </c>
      <c r="P18" s="737">
        <f>'KB 05'!G$29+'KB 05'!G$42</f>
        <v>0</v>
      </c>
      <c r="Q18" s="738">
        <f>'KB 05'!G$48</f>
        <v>4325</v>
      </c>
    </row>
    <row r="19" spans="1:17" s="104" customFormat="1" ht="15" customHeight="1" x14ac:dyDescent="0.2">
      <c r="A19" s="731" t="str">
        <f>'(B3) Struktura Funksionale'!B30</f>
        <v>03600</v>
      </c>
      <c r="B19" s="791" t="str">
        <f>'(B3) Struktura Funksionale'!C30</f>
        <v>Marrdheniet me komunitetin</v>
      </c>
      <c r="C19" s="147">
        <f>'KB 05'!B72</f>
        <v>0</v>
      </c>
      <c r="D19" s="147">
        <f>'KB 05'!C72</f>
        <v>0</v>
      </c>
      <c r="E19" s="147">
        <f>'KB 05'!D72</f>
        <v>5056</v>
      </c>
      <c r="F19" s="80">
        <f>SUM('KB 05'!E$76:E$77,'KB 05'!E$89:E$90)</f>
        <v>0</v>
      </c>
      <c r="G19" s="80">
        <f>I19-H19-F19</f>
        <v>4158</v>
      </c>
      <c r="H19" s="80">
        <f>'KB 05'!E$83+'KB 05'!E$96</f>
        <v>0</v>
      </c>
      <c r="I19" s="143">
        <f>'KB 05'!E$102</f>
        <v>4158</v>
      </c>
      <c r="J19" s="80">
        <f>SUM('KB 05'!F$76:F$77,'KB 05'!F$89:F$90)</f>
        <v>0</v>
      </c>
      <c r="K19" s="80">
        <f>M19-L19-J19</f>
        <v>4241</v>
      </c>
      <c r="L19" s="80">
        <f>'KB 05'!F$83+'KB 05'!F$96</f>
        <v>0</v>
      </c>
      <c r="M19" s="143">
        <f>'KB 05'!F$102</f>
        <v>4241</v>
      </c>
      <c r="N19" s="80">
        <f>SUM('KB 05'!G$76:G$77,'KB 05'!G$89:G$90)</f>
        <v>0</v>
      </c>
      <c r="O19" s="80">
        <f>Q19-P19-N19</f>
        <v>4325</v>
      </c>
      <c r="P19" s="80">
        <f>'KB 05'!G$83+'KB 05'!G$96</f>
        <v>0</v>
      </c>
      <c r="Q19" s="143">
        <f>'KB 05'!G$102</f>
        <v>4325</v>
      </c>
    </row>
    <row r="20" spans="1:17" ht="15" customHeight="1" x14ac:dyDescent="0.2">
      <c r="A20" s="729" t="str">
        <f>'(B2) Struktura Organizative'!A19</f>
        <v>Nënfunksioni 6</v>
      </c>
      <c r="B20" s="728" t="str">
        <f>'(B2) Struktura Organizative'!B19</f>
        <v>041 Çështjet e përgjithshme ekonomike, tregtare dhe të punës</v>
      </c>
      <c r="C20" s="736">
        <f>'KB 06'!B$18</f>
        <v>1686</v>
      </c>
      <c r="D20" s="736">
        <f>'KB 06'!C$18</f>
        <v>1759</v>
      </c>
      <c r="E20" s="736">
        <f>'KB 06'!D$18</f>
        <v>1883</v>
      </c>
      <c r="F20" s="737">
        <f>SUM('KB 06'!E$22:E$23,'KB 06'!E$35:E$36)</f>
        <v>1653</v>
      </c>
      <c r="G20" s="737">
        <f t="shared" ref="G20:G81" si="4">I20-H20-F20</f>
        <v>190</v>
      </c>
      <c r="H20" s="737">
        <f>'KB 06'!E$29+'KB 06'!E$42</f>
        <v>0</v>
      </c>
      <c r="I20" s="738">
        <f>'KB 06'!E$48</f>
        <v>1843</v>
      </c>
      <c r="J20" s="737">
        <f>SUM('KB 06'!F$22:F$23,'KB 06'!F$35:F$36)</f>
        <v>1653</v>
      </c>
      <c r="K20" s="737">
        <f t="shared" ref="K20:K81" si="5">M20-L20-J20</f>
        <v>190</v>
      </c>
      <c r="L20" s="737">
        <f>'KB 06'!F$29+'KB 06'!F$42</f>
        <v>24350</v>
      </c>
      <c r="M20" s="738">
        <f>'KB 06'!F$48</f>
        <v>26193</v>
      </c>
      <c r="N20" s="737">
        <f>SUM('KB 06'!G$22:G$23,'KB 06'!G$35:G$36)</f>
        <v>1653</v>
      </c>
      <c r="O20" s="737">
        <f t="shared" ref="O20:O81" si="6">Q20-P20-N20</f>
        <v>190</v>
      </c>
      <c r="P20" s="737">
        <f>'KB 06'!G$29+'KB 06'!G$42</f>
        <v>150000</v>
      </c>
      <c r="Q20" s="738">
        <f>'KB 06'!G$48</f>
        <v>151843</v>
      </c>
    </row>
    <row r="21" spans="1:17" s="104" customFormat="1" ht="15" hidden="1" customHeight="1" x14ac:dyDescent="0.2">
      <c r="A21" s="731" t="str">
        <f>'(B3) Struktura Funksionale'!B35</f>
        <v>04110</v>
      </c>
      <c r="B21" s="791" t="str">
        <f>'(B3) Struktura Funksionale'!C35</f>
        <v xml:space="preserve">Çështjet e përgjithshme ekonomike dhe tregtare </v>
      </c>
      <c r="C21" s="147">
        <f>'KB 06'!B72</f>
        <v>0</v>
      </c>
      <c r="D21" s="147">
        <f>'KB 06'!C72</f>
        <v>0</v>
      </c>
      <c r="E21" s="147">
        <f>'KB 06'!D72</f>
        <v>0</v>
      </c>
      <c r="F21" s="80">
        <f>SUM('KB 06'!E$76:E$77,'KB 06'!E$89:E$90)</f>
        <v>0</v>
      </c>
      <c r="G21" s="80">
        <f t="shared" si="4"/>
        <v>0</v>
      </c>
      <c r="H21" s="80">
        <f>'KB 06'!E$83+'KB 06'!E$96</f>
        <v>0</v>
      </c>
      <c r="I21" s="143">
        <f>'KB 06'!E102</f>
        <v>0</v>
      </c>
      <c r="J21" s="80">
        <f>SUM('KB 06'!F$76:F$77,'KB 06'!F$89:F$90)</f>
        <v>0</v>
      </c>
      <c r="K21" s="80">
        <f t="shared" si="5"/>
        <v>0</v>
      </c>
      <c r="L21" s="80">
        <f>'KB 06'!F$83+'KB 06'!F$96</f>
        <v>0</v>
      </c>
      <c r="M21" s="143">
        <f>'KB 06'!F102</f>
        <v>0</v>
      </c>
      <c r="N21" s="80">
        <f>SUM('KB 06'!G$76:G$77,'KB 06'!G$89:G$90)</f>
        <v>0</v>
      </c>
      <c r="O21" s="80">
        <f t="shared" si="6"/>
        <v>0</v>
      </c>
      <c r="P21" s="80">
        <f>'KB 06'!G$83+'KB 06'!G$96</f>
        <v>0</v>
      </c>
      <c r="Q21" s="143">
        <f>'KB 06'!G102</f>
        <v>0</v>
      </c>
    </row>
    <row r="22" spans="1:17" s="104" customFormat="1" ht="15" customHeight="1" x14ac:dyDescent="0.2">
      <c r="A22" s="731" t="str">
        <f>'(B3) Struktura Funksionale'!B36</f>
        <v>04130</v>
      </c>
      <c r="B22" s="791" t="str">
        <f>'(B3) Struktura Funksionale'!C36</f>
        <v>Mbështetje për zhvillimin ekonomik</v>
      </c>
      <c r="C22" s="147">
        <f>'KB 06'!B111</f>
        <v>1686</v>
      </c>
      <c r="D22" s="147">
        <f>'KB 06'!C111</f>
        <v>1759</v>
      </c>
      <c r="E22" s="147">
        <f>'KB 06'!D111</f>
        <v>1883</v>
      </c>
      <c r="F22" s="80">
        <f>SUM('KB 06'!E$115:E$116,'KB 06'!E$128:E$129)</f>
        <v>1653</v>
      </c>
      <c r="G22" s="80">
        <f t="shared" si="4"/>
        <v>190</v>
      </c>
      <c r="H22" s="80">
        <f>'KB 06'!E$122+'KB 06'!E$135</f>
        <v>0</v>
      </c>
      <c r="I22" s="143">
        <f>'KB 06'!E141</f>
        <v>1843</v>
      </c>
      <c r="J22" s="80">
        <f>SUM('KB 06'!F$115:F$116,'KB 06'!F$128:F$129)</f>
        <v>1653</v>
      </c>
      <c r="K22" s="80">
        <f t="shared" si="5"/>
        <v>190</v>
      </c>
      <c r="L22" s="80">
        <f>'KB 06'!F$122+'KB 06'!F$135</f>
        <v>0</v>
      </c>
      <c r="M22" s="143">
        <f>'KB 06'!F141</f>
        <v>1843</v>
      </c>
      <c r="N22" s="80">
        <f>SUM('KB 06'!G$115:G$116,'KB 06'!G$128:G$129)</f>
        <v>1653</v>
      </c>
      <c r="O22" s="80">
        <f t="shared" si="6"/>
        <v>190</v>
      </c>
      <c r="P22" s="80">
        <f>'KB 06'!G$122+'KB 06'!G$135</f>
        <v>0</v>
      </c>
      <c r="Q22" s="143">
        <f>'KB 06'!G141</f>
        <v>1843</v>
      </c>
    </row>
    <row r="23" spans="1:17" s="104" customFormat="1" ht="15" hidden="1" customHeight="1" x14ac:dyDescent="0.2">
      <c r="A23" s="731" t="str">
        <f>'(B3) Struktura Funksionale'!B38</f>
        <v>04132</v>
      </c>
      <c r="B23" s="791" t="str">
        <f>'(B3) Struktura Funksionale'!C38</f>
        <v>Mbështetja e Zhvillimit rajonal</v>
      </c>
      <c r="C23" s="147">
        <f>'KB 06'!B189</f>
        <v>0</v>
      </c>
      <c r="D23" s="147">
        <f>'KB 06'!C189</f>
        <v>0</v>
      </c>
      <c r="E23" s="147">
        <f>'KB 06'!D189</f>
        <v>0</v>
      </c>
      <c r="F23" s="80">
        <f>SUM('KB 06'!E$193:E$194,'KB 06'!E$206:E$207)</f>
        <v>0</v>
      </c>
      <c r="G23" s="80">
        <f t="shared" si="4"/>
        <v>0</v>
      </c>
      <c r="H23" s="80">
        <f>'KB 06'!E$220+'KB 06'!E$213</f>
        <v>0</v>
      </c>
      <c r="I23" s="143">
        <f>'KB 06'!E219</f>
        <v>0</v>
      </c>
      <c r="J23" s="80">
        <f>SUM('KB 06'!F$193:F$194,'KB 06'!F$206:F$207)</f>
        <v>0</v>
      </c>
      <c r="K23" s="80">
        <f t="shared" si="5"/>
        <v>0</v>
      </c>
      <c r="L23" s="80">
        <f>'KB 06'!F$220+'KB 06'!F$213</f>
        <v>0</v>
      </c>
      <c r="M23" s="143">
        <f>'KB 06'!F219</f>
        <v>0</v>
      </c>
      <c r="N23" s="80">
        <f>SUM('KB 06'!G$193:G$194,'KB 06'!G$206:G$207)</f>
        <v>0</v>
      </c>
      <c r="O23" s="80">
        <f t="shared" si="6"/>
        <v>0</v>
      </c>
      <c r="P23" s="80">
        <f>'KB 06'!G$220+'KB 06'!G$213</f>
        <v>0</v>
      </c>
      <c r="Q23" s="143">
        <f>'KB 06'!G219</f>
        <v>0</v>
      </c>
    </row>
    <row r="24" spans="1:17" s="104" customFormat="1" ht="15" customHeight="1" x14ac:dyDescent="0.2">
      <c r="A24" s="731" t="str">
        <f>'(B3) Struktura Funksionale'!B39</f>
        <v>04160</v>
      </c>
      <c r="B24" s="791" t="str">
        <f>'(B3) Struktura Funksionale'!C39</f>
        <v>Shërbimet e tregjeve, akreditimi dhe inspektimi</v>
      </c>
      <c r="C24" s="147">
        <f>'KB 06'!B228</f>
        <v>0</v>
      </c>
      <c r="D24" s="147">
        <f>'KB 06'!C228</f>
        <v>0</v>
      </c>
      <c r="E24" s="147">
        <f>'KB 06'!D228</f>
        <v>0</v>
      </c>
      <c r="F24" s="80">
        <f>SUM('KB 06'!E$232:E$233,'KB 06'!E$245:E$246)</f>
        <v>0</v>
      </c>
      <c r="G24" s="80">
        <f t="shared" si="4"/>
        <v>0</v>
      </c>
      <c r="H24" s="80">
        <f>'KB 06'!E$239+'KB 06'!E$252</f>
        <v>0</v>
      </c>
      <c r="I24" s="143">
        <f>'KB 06'!E258</f>
        <v>0</v>
      </c>
      <c r="J24" s="80">
        <f>SUM('KB 06'!F$232:F$233,'KB 06'!F$245:F$246)</f>
        <v>0</v>
      </c>
      <c r="K24" s="80">
        <f t="shared" si="5"/>
        <v>0</v>
      </c>
      <c r="L24" s="80">
        <f>'KB 06'!F$239+'KB 06'!F$252</f>
        <v>24350</v>
      </c>
      <c r="M24" s="143">
        <f>'KB 06'!F258</f>
        <v>24350</v>
      </c>
      <c r="N24" s="80">
        <f>SUM('KB 06'!G$232:G$233,'KB 06'!G$245:G$246)</f>
        <v>0</v>
      </c>
      <c r="O24" s="80">
        <f t="shared" si="6"/>
        <v>0</v>
      </c>
      <c r="P24" s="80">
        <f>'KB 06'!G$239+'KB 06'!G$252</f>
        <v>150000</v>
      </c>
      <c r="Q24" s="143">
        <f>'KB 06'!G258</f>
        <v>150000</v>
      </c>
    </row>
    <row r="25" spans="1:17" ht="15" customHeight="1" x14ac:dyDescent="0.2">
      <c r="A25" s="729" t="str">
        <f>'(B2) Struktura Organizative'!A22</f>
        <v>Nënfunksioni 7</v>
      </c>
      <c r="B25" s="728" t="str">
        <f>'(B2) Struktura Organizative'!B22</f>
        <v>042 Bujqësia, pyjet, peshkimi dhe gjuetia</v>
      </c>
      <c r="C25" s="736">
        <f>'KB 07'!B$18</f>
        <v>68126</v>
      </c>
      <c r="D25" s="736">
        <f>'KB 07'!C$18</f>
        <v>79714</v>
      </c>
      <c r="E25" s="736">
        <f>'KB 07'!D$18</f>
        <v>106330</v>
      </c>
      <c r="F25" s="737">
        <f>SUM('KB 07'!E$22:E$23,'KB 07'!E$35:E$36)</f>
        <v>38721</v>
      </c>
      <c r="G25" s="737">
        <f t="shared" si="4"/>
        <v>38348</v>
      </c>
      <c r="H25" s="737">
        <f>'KB 07'!E$29+'KB 07'!E$42</f>
        <v>12673</v>
      </c>
      <c r="I25" s="738">
        <f>'KB 07'!E$48</f>
        <v>89742</v>
      </c>
      <c r="J25" s="737">
        <f>SUM('KB 07'!F$22:F$23,'KB 07'!F$35:F$36)</f>
        <v>38721</v>
      </c>
      <c r="K25" s="737">
        <f t="shared" si="5"/>
        <v>32148</v>
      </c>
      <c r="L25" s="737">
        <f>'KB 07'!F$29+'KB 07'!F$42</f>
        <v>1368</v>
      </c>
      <c r="M25" s="738">
        <f>'KB 07'!F$48</f>
        <v>72237</v>
      </c>
      <c r="N25" s="737">
        <f>SUM('KB 07'!G$22:G$23,'KB 07'!G$35:G$36)</f>
        <v>38721</v>
      </c>
      <c r="O25" s="737">
        <f t="shared" si="6"/>
        <v>32148</v>
      </c>
      <c r="P25" s="737">
        <f>'KB 07'!G$29+'KB 07'!G$42</f>
        <v>1516</v>
      </c>
      <c r="Q25" s="738">
        <f>'KB 07'!G$48</f>
        <v>72385</v>
      </c>
    </row>
    <row r="26" spans="1:17" s="104" customFormat="1" ht="15" customHeight="1" x14ac:dyDescent="0.2">
      <c r="A26" s="731" t="str">
        <f>'(B3) Struktura Funksionale'!B42</f>
        <v>04220</v>
      </c>
      <c r="B26" s="791" t="str">
        <f>'(B3) Struktura Funksionale'!C42</f>
        <v>Shërbimet bujqësore, inspektimi, ushqimi dhe mbrojtja e konsumatoreve</v>
      </c>
      <c r="C26" s="147">
        <f>'KB 07'!B72</f>
        <v>21238</v>
      </c>
      <c r="D26" s="147">
        <f>'KB 07'!C72</f>
        <v>21240</v>
      </c>
      <c r="E26" s="147">
        <f>'KB 07'!D72</f>
        <v>21512</v>
      </c>
      <c r="F26" s="80">
        <f>SUM('KB 07'!E$76:E$77,'KB 07'!E$89:E$90)</f>
        <v>17960</v>
      </c>
      <c r="G26" s="80">
        <f t="shared" si="4"/>
        <v>2422</v>
      </c>
      <c r="H26" s="80">
        <f>'KB 07'!E$83+'KB 07'!E$96</f>
        <v>0</v>
      </c>
      <c r="I26" s="143">
        <f>'KB 07'!E$102</f>
        <v>20382</v>
      </c>
      <c r="J26" s="80">
        <f>SUM('KB 07'!F$76:F$77,'KB 07'!F$89:F$90)</f>
        <v>17960</v>
      </c>
      <c r="K26" s="80">
        <f t="shared" si="5"/>
        <v>2422</v>
      </c>
      <c r="L26" s="80"/>
      <c r="M26" s="143">
        <f>'KB 07'!F$102</f>
        <v>20382</v>
      </c>
      <c r="N26" s="80">
        <f>SUM('KB 07'!G$76:G$77,'KB 07'!G$89:G$90)</f>
        <v>17960</v>
      </c>
      <c r="O26" s="80">
        <f t="shared" si="6"/>
        <v>2422</v>
      </c>
      <c r="P26" s="80"/>
      <c r="Q26" s="143">
        <f>'KB 07'!G$102</f>
        <v>20382</v>
      </c>
    </row>
    <row r="27" spans="1:17" s="104" customFormat="1" ht="15" hidden="1" customHeight="1" x14ac:dyDescent="0.2">
      <c r="A27" s="731" t="str">
        <f>'(B3) Struktura Funksionale'!B44</f>
        <v>04223</v>
      </c>
      <c r="B27" s="791" t="str">
        <f>'(B3) Struktura Funksionale'!C44</f>
        <v>Veterineria</v>
      </c>
      <c r="C27" s="147">
        <f>'KB 07'!B150</f>
        <v>0</v>
      </c>
      <c r="D27" s="147">
        <f>'KB 07'!C150</f>
        <v>0</v>
      </c>
      <c r="E27" s="147">
        <f>'KB 07'!D150</f>
        <v>0</v>
      </c>
      <c r="F27" s="80">
        <f>SUM('KB 07'!E$154:E$155,'KB 07'!E$167:E$168)</f>
        <v>0</v>
      </c>
      <c r="G27" s="80">
        <f t="shared" si="4"/>
        <v>0</v>
      </c>
      <c r="H27" s="80">
        <f>'KB 07'!E$161+'KB 07'!E$174</f>
        <v>0</v>
      </c>
      <c r="I27" s="143">
        <f>'KB 07'!E$180</f>
        <v>0</v>
      </c>
      <c r="J27" s="80">
        <f>SUM('KB 07'!F$154:F$155,'KB 07'!F$167:F$168)</f>
        <v>0</v>
      </c>
      <c r="K27" s="80">
        <f t="shared" si="5"/>
        <v>0</v>
      </c>
      <c r="L27" s="80">
        <f>'KB 07'!F$161+'KB 07'!F$174</f>
        <v>0</v>
      </c>
      <c r="M27" s="143">
        <f>'KB 07'!F$180</f>
        <v>0</v>
      </c>
      <c r="N27" s="80">
        <f>SUM('KB 07'!G$154:G$155,'KB 07'!G$167:G$168)</f>
        <v>0</v>
      </c>
      <c r="O27" s="80">
        <f t="shared" si="6"/>
        <v>0</v>
      </c>
      <c r="P27" s="80">
        <f>'KB 07'!G$161+'KB 07'!G$174</f>
        <v>0</v>
      </c>
      <c r="Q27" s="143">
        <f>'KB 07'!G$180</f>
        <v>0</v>
      </c>
    </row>
    <row r="28" spans="1:17" s="104" customFormat="1" ht="15" customHeight="1" x14ac:dyDescent="0.2">
      <c r="A28" s="731" t="str">
        <f>'(B3) Struktura Funksionale'!B45</f>
        <v>04240</v>
      </c>
      <c r="B28" s="791" t="str">
        <f>'(B3) Struktura Funksionale'!C45</f>
        <v>Menaxhimi i Infrastruktuës së ujitjes dhe kullimit</v>
      </c>
      <c r="C28" s="147">
        <f>'KB 07'!B189</f>
        <v>27212</v>
      </c>
      <c r="D28" s="147">
        <f>'KB 07'!C189</f>
        <v>43472</v>
      </c>
      <c r="E28" s="147">
        <f>'KB 07'!D189</f>
        <v>69518</v>
      </c>
      <c r="F28" s="80">
        <f>SUM('KB 07'!E$193:E$194,'KB 07'!E$206:E$207)</f>
        <v>7842</v>
      </c>
      <c r="G28" s="80">
        <f t="shared" si="4"/>
        <v>34902</v>
      </c>
      <c r="H28" s="80">
        <f>'KB 07'!E$200+'KB 07'!E$213</f>
        <v>8700</v>
      </c>
      <c r="I28" s="143">
        <f>'KB 07'!E$219</f>
        <v>51444</v>
      </c>
      <c r="J28" s="80">
        <f>SUM('KB 07'!F$193:F$194,'KB 07'!F$206:F$207)</f>
        <v>7842</v>
      </c>
      <c r="K28" s="80">
        <f t="shared" si="5"/>
        <v>28702</v>
      </c>
      <c r="L28" s="80">
        <f>'KB 07'!F$200+'KB 07'!F$213</f>
        <v>0</v>
      </c>
      <c r="M28" s="143">
        <f>'KB 07'!F$219</f>
        <v>36544</v>
      </c>
      <c r="N28" s="80">
        <f>SUM('KB 07'!G$193:G$194,'KB 07'!G$206:G$207)</f>
        <v>7842</v>
      </c>
      <c r="O28" s="80">
        <f t="shared" si="6"/>
        <v>28702</v>
      </c>
      <c r="P28" s="80">
        <f>'KB 07'!G$200+'KB 07'!G$213</f>
        <v>0</v>
      </c>
      <c r="Q28" s="143">
        <f>'KB 07'!G$219</f>
        <v>36544</v>
      </c>
    </row>
    <row r="29" spans="1:17" s="104" customFormat="1" ht="15" customHeight="1" x14ac:dyDescent="0.2">
      <c r="A29" s="731" t="str">
        <f>'(B3) Struktura Funksionale'!B46</f>
        <v>04260</v>
      </c>
      <c r="B29" s="791" t="str">
        <f>'(B3) Struktura Funksionale'!C46</f>
        <v>Administrimi i pyjeve dhe kullotave</v>
      </c>
      <c r="C29" s="147">
        <f>'KB 07'!B228</f>
        <v>19676</v>
      </c>
      <c r="D29" s="147">
        <f>'KB 07'!C228</f>
        <v>15002</v>
      </c>
      <c r="E29" s="147">
        <f>'KB 07'!D228</f>
        <v>15300</v>
      </c>
      <c r="F29" s="80">
        <f>SUM('KB 07'!E$232:E$233,'KB 07'!E$245:E$246)</f>
        <v>12919</v>
      </c>
      <c r="G29" s="80">
        <f t="shared" si="4"/>
        <v>1024</v>
      </c>
      <c r="H29" s="80">
        <f>'KB 07'!E$239+'KB 07'!E$252</f>
        <v>3973</v>
      </c>
      <c r="I29" s="143">
        <f>'KB 07'!E$258</f>
        <v>17916</v>
      </c>
      <c r="J29" s="80">
        <f>SUM('KB 07'!F$232:F$233,'KB 07'!F$245:F$246)</f>
        <v>12919</v>
      </c>
      <c r="K29" s="80">
        <f t="shared" si="5"/>
        <v>1024</v>
      </c>
      <c r="L29" s="80">
        <f>'KB 07'!F$239+'KB 07'!F$252</f>
        <v>1368</v>
      </c>
      <c r="M29" s="143">
        <f>'KB 07'!F$258</f>
        <v>15311</v>
      </c>
      <c r="N29" s="80">
        <f>SUM('KB 07'!G$232:G$233,'KB 07'!G$245:G$246)</f>
        <v>12919</v>
      </c>
      <c r="O29" s="80">
        <f t="shared" si="6"/>
        <v>1024</v>
      </c>
      <c r="P29" s="80">
        <f>'KB 07'!G$239+'KB 07'!G$252</f>
        <v>1516</v>
      </c>
      <c r="Q29" s="143">
        <f>'KB 07'!G$258</f>
        <v>15459</v>
      </c>
    </row>
    <row r="30" spans="1:17" ht="15" customHeight="1" x14ac:dyDescent="0.2">
      <c r="A30" s="729" t="str">
        <f>'(B2) Struktura Organizative'!A26</f>
        <v>Nënfunksioni 8</v>
      </c>
      <c r="B30" s="728" t="str">
        <f>'(B2) Struktura Organizative'!B26</f>
        <v>045 Trasporti</v>
      </c>
      <c r="C30" s="736">
        <f>'KB 08'!B$18</f>
        <v>343030</v>
      </c>
      <c r="D30" s="736">
        <f>'KB 08'!C$18</f>
        <v>128542</v>
      </c>
      <c r="E30" s="736">
        <f>'KB 08'!D$18</f>
        <v>416918</v>
      </c>
      <c r="F30" s="737">
        <f>SUM('KB 08'!E$22:E$23,'KB 08'!E$35:E$36)</f>
        <v>32203</v>
      </c>
      <c r="G30" s="737">
        <f t="shared" si="4"/>
        <v>43926</v>
      </c>
      <c r="H30" s="737">
        <f>'KB 08'!E$29+'KB 08'!E$42</f>
        <v>279219</v>
      </c>
      <c r="I30" s="738">
        <f>'KB 08'!E$48</f>
        <v>355348</v>
      </c>
      <c r="J30" s="737">
        <f>SUM('KB 08'!F$22:F$23,'KB 08'!F$35:F$36)</f>
        <v>32267</v>
      </c>
      <c r="K30" s="737">
        <f t="shared" si="5"/>
        <v>48052</v>
      </c>
      <c r="L30" s="737">
        <f>'KB 08'!F$29+'KB 08'!F$42</f>
        <v>279453</v>
      </c>
      <c r="M30" s="738">
        <f>'KB 08'!F$48</f>
        <v>359772</v>
      </c>
      <c r="N30" s="737">
        <f>SUM('KB 08'!G$22:G$23,'KB 08'!G$35:G$36)</f>
        <v>32365</v>
      </c>
      <c r="O30" s="737">
        <f t="shared" si="6"/>
        <v>48038</v>
      </c>
      <c r="P30" s="737">
        <f>'KB 08'!G$29+'KB 08'!G$42</f>
        <v>206062</v>
      </c>
      <c r="Q30" s="738">
        <f>'KB 08'!G$48</f>
        <v>286465</v>
      </c>
    </row>
    <row r="31" spans="1:17" s="104" customFormat="1" ht="15" customHeight="1" x14ac:dyDescent="0.2">
      <c r="A31" s="731" t="str">
        <f>'(B3) Struktura Funksionale'!B49</f>
        <v>04520</v>
      </c>
      <c r="B31" s="791" t="str">
        <f>'(B3) Struktura Funksionale'!C49</f>
        <v>Rrjeti rrugor rural</v>
      </c>
      <c r="C31" s="147">
        <f>'KB 08'!B72</f>
        <v>343030</v>
      </c>
      <c r="D31" s="147">
        <f>'KB 08'!C72</f>
        <v>128542</v>
      </c>
      <c r="E31" s="147">
        <f>'KB 08'!D72</f>
        <v>416918</v>
      </c>
      <c r="F31" s="80">
        <f>SUM('KB 08'!E$76:E$77,'KB 08'!E$89:E$90)</f>
        <v>32203</v>
      </c>
      <c r="G31" s="80">
        <f t="shared" si="4"/>
        <v>43926</v>
      </c>
      <c r="H31" s="80">
        <f>'KB 08'!E$83+'KB 08'!E$96</f>
        <v>279219</v>
      </c>
      <c r="I31" s="143">
        <f>'KB 08'!E$102</f>
        <v>355348</v>
      </c>
      <c r="J31" s="80">
        <f>SUM('KB 08'!F$76:F$77,'KB 08'!F$89:F$90)</f>
        <v>32267</v>
      </c>
      <c r="K31" s="80">
        <f t="shared" si="5"/>
        <v>48052</v>
      </c>
      <c r="L31" s="80">
        <f>'KB 08'!F$83+'KB 08'!F$96</f>
        <v>279453</v>
      </c>
      <c r="M31" s="143">
        <f>'KB 08'!F$102</f>
        <v>359772</v>
      </c>
      <c r="N31" s="80">
        <f>SUM('KB 08'!G$76:G$77,'KB 08'!G$89:G$90)</f>
        <v>32365</v>
      </c>
      <c r="O31" s="80">
        <f t="shared" si="6"/>
        <v>48038</v>
      </c>
      <c r="P31" s="80">
        <f>'KB 08'!G$83+'KB 08'!G$96</f>
        <v>206062</v>
      </c>
      <c r="Q31" s="143">
        <f>'KB 08'!G$102</f>
        <v>286465</v>
      </c>
    </row>
    <row r="32" spans="1:17" s="104" customFormat="1" ht="15" hidden="1" customHeight="1" x14ac:dyDescent="0.2">
      <c r="A32" s="731" t="str">
        <f>'(B3) Struktura Funksionale'!B50</f>
        <v>04530</v>
      </c>
      <c r="B32" s="791" t="str">
        <f>'(B3) Struktura Funksionale'!C50</f>
        <v>Studimi i rrugëve</v>
      </c>
      <c r="C32" s="147">
        <f>'KB 08'!B111</f>
        <v>0</v>
      </c>
      <c r="D32" s="147">
        <f>'KB 08'!C111</f>
        <v>0</v>
      </c>
      <c r="E32" s="147">
        <f>'KB 08'!D111</f>
        <v>0</v>
      </c>
      <c r="F32" s="80">
        <f>SUM('KB 08'!E$115:E$116,'KB 08'!E$128:E$129)</f>
        <v>0</v>
      </c>
      <c r="G32" s="80">
        <f t="shared" si="4"/>
        <v>0</v>
      </c>
      <c r="H32" s="80">
        <f>'KB 08'!E$122+'KB 08'!E$135</f>
        <v>0</v>
      </c>
      <c r="I32" s="143">
        <f>'KB 08'!E$141</f>
        <v>0</v>
      </c>
      <c r="J32" s="80">
        <f>SUM('KB 08'!F$115:F$116,'KB 08'!F$128:F$129)</f>
        <v>0</v>
      </c>
      <c r="K32" s="80">
        <f t="shared" si="5"/>
        <v>0</v>
      </c>
      <c r="L32" s="80">
        <f>'KB 08'!F$122+'KB 08'!F$135</f>
        <v>0</v>
      </c>
      <c r="M32" s="143">
        <f>'KB 08'!F$141</f>
        <v>0</v>
      </c>
      <c r="N32" s="80">
        <f>SUM('KB 08'!G$115:G$116,'KB 08'!G$128:G$129)</f>
        <v>0</v>
      </c>
      <c r="O32" s="80">
        <f t="shared" si="6"/>
        <v>0</v>
      </c>
      <c r="P32" s="80">
        <f>'KB 08'!G$122+'KB 08'!G$135</f>
        <v>0</v>
      </c>
      <c r="Q32" s="143">
        <f>'KB 08'!G$141</f>
        <v>0</v>
      </c>
    </row>
    <row r="33" spans="1:17" s="104" customFormat="1" ht="15" customHeight="1" x14ac:dyDescent="0.2">
      <c r="A33" s="731" t="str">
        <f>'(B3) Struktura Funksionale'!B51</f>
        <v>04570</v>
      </c>
      <c r="B33" s="791" t="str">
        <f>'(B3) Struktura Funksionale'!C51</f>
        <v>Transporti publik</v>
      </c>
      <c r="C33" s="147">
        <f>'KB 08'!B150</f>
        <v>0</v>
      </c>
      <c r="D33" s="147">
        <f>'KB 08'!C150</f>
        <v>0</v>
      </c>
      <c r="E33" s="147">
        <f>'KB 08'!D150</f>
        <v>0</v>
      </c>
      <c r="F33" s="80">
        <f>SUM('KB 08'!E$154:E$155,'KB 08'!E$167:E$168)</f>
        <v>0</v>
      </c>
      <c r="G33" s="80">
        <f t="shared" si="4"/>
        <v>0</v>
      </c>
      <c r="H33" s="80">
        <f>'KB 08'!E$161+'KB 08'!E$174</f>
        <v>0</v>
      </c>
      <c r="I33" s="143">
        <f>'KB 08'!E$180</f>
        <v>0</v>
      </c>
      <c r="J33" s="80">
        <f>SUM('KB 08'!F$154:F$155,'KB 08'!F$167:F$168)</f>
        <v>0</v>
      </c>
      <c r="K33" s="80">
        <f t="shared" si="5"/>
        <v>0</v>
      </c>
      <c r="L33" s="80">
        <f>'KB 08'!F$161+'KB 08'!F$174</f>
        <v>0</v>
      </c>
      <c r="M33" s="143">
        <f>'KB 08'!F$180</f>
        <v>0</v>
      </c>
      <c r="N33" s="80">
        <f>SUM('KB 08'!G$154:G$155,'KB 08'!G$167:G$168)</f>
        <v>0</v>
      </c>
      <c r="O33" s="80">
        <f t="shared" si="6"/>
        <v>0</v>
      </c>
      <c r="P33" s="80">
        <f>'KB 08'!G$161+'KB 08'!G$174</f>
        <v>0</v>
      </c>
      <c r="Q33" s="143">
        <f>'KB 08'!G$180</f>
        <v>0</v>
      </c>
    </row>
    <row r="34" spans="1:17" ht="15" customHeight="1" x14ac:dyDescent="0.2">
      <c r="A34" s="729" t="str">
        <f>'(B2) Struktura Organizative'!A29</f>
        <v>Nënfunksioni 9</v>
      </c>
      <c r="B34" s="728" t="str">
        <f>'(B2) Struktura Organizative'!B29</f>
        <v>047 Industri të tjera</v>
      </c>
      <c r="C34" s="736">
        <f>'KB 09'!B$18</f>
        <v>10655</v>
      </c>
      <c r="D34" s="736">
        <f>'KB 09'!C$18</f>
        <v>7418</v>
      </c>
      <c r="E34" s="736">
        <f>'KB 09'!D$18</f>
        <v>9003</v>
      </c>
      <c r="F34" s="737">
        <f>SUM('KB 09'!E$22:E$23,'KB 09'!E$35:E$36)</f>
        <v>4517</v>
      </c>
      <c r="G34" s="737">
        <f t="shared" si="4"/>
        <v>3757</v>
      </c>
      <c r="H34" s="737">
        <f>'KB 09'!E$29+'KB 09'!E$42</f>
        <v>200</v>
      </c>
      <c r="I34" s="738">
        <f>'KB 09'!E$48</f>
        <v>8474</v>
      </c>
      <c r="J34" s="737">
        <f>SUM('KB 09'!F$22:F$23,'KB 09'!F$35:F$36)</f>
        <v>4517</v>
      </c>
      <c r="K34" s="737">
        <f t="shared" si="5"/>
        <v>3757</v>
      </c>
      <c r="L34" s="737">
        <f>'KB 09'!F$29+'KB 09'!F$42</f>
        <v>200</v>
      </c>
      <c r="M34" s="738">
        <f>'KB 09'!F$48</f>
        <v>8474</v>
      </c>
      <c r="N34" s="737">
        <f>SUM('KB 09'!G$22:G$23,'KB 09'!G$35:G$36)</f>
        <v>4517</v>
      </c>
      <c r="O34" s="737">
        <f t="shared" si="6"/>
        <v>3757</v>
      </c>
      <c r="P34" s="737">
        <f>'KB 09'!G$29+'KB 09'!G$42</f>
        <v>200</v>
      </c>
      <c r="Q34" s="738">
        <f>'KB 09'!G$48</f>
        <v>8474</v>
      </c>
    </row>
    <row r="35" spans="1:17" s="104" customFormat="1" ht="15" customHeight="1" x14ac:dyDescent="0.2">
      <c r="A35" s="731" t="str">
        <f>'(B3) Struktura Funksionale'!B54</f>
        <v>04740</v>
      </c>
      <c r="B35" s="791" t="str">
        <f>'(B3) Struktura Funksionale'!C54</f>
        <v>Projekte Zhvillimi</v>
      </c>
      <c r="C35" s="147">
        <f>'KB 09'!B72</f>
        <v>0</v>
      </c>
      <c r="D35" s="147">
        <f>'KB 09'!C72</f>
        <v>0</v>
      </c>
      <c r="E35" s="147">
        <f>'KB 09'!D72</f>
        <v>0</v>
      </c>
      <c r="F35" s="80">
        <f>SUM('KB 09'!E$76:E$77,'KB 09'!E$89:E$90)</f>
        <v>0</v>
      </c>
      <c r="G35" s="80">
        <f t="shared" si="4"/>
        <v>0</v>
      </c>
      <c r="H35" s="80">
        <f>'KB 09'!E$83+'KB 09'!E$96</f>
        <v>0</v>
      </c>
      <c r="I35" s="143">
        <f>'KB 09'!E$102</f>
        <v>0</v>
      </c>
      <c r="J35" s="80">
        <f>SUM('KB 09'!F$76:F$77,'KB 09'!F$89:F$90)</f>
        <v>0</v>
      </c>
      <c r="K35" s="80">
        <f t="shared" si="5"/>
        <v>0</v>
      </c>
      <c r="L35" s="80">
        <f>'KB 09'!F$83+'KB 09'!F$96</f>
        <v>0</v>
      </c>
      <c r="M35" s="143">
        <f>'KB 09'!F$102</f>
        <v>0</v>
      </c>
      <c r="N35" s="80">
        <f>SUM('KB 09'!G$76:G$77,'KB 09'!G$89:G$90)</f>
        <v>0</v>
      </c>
      <c r="O35" s="80">
        <f t="shared" si="6"/>
        <v>0</v>
      </c>
      <c r="P35" s="80">
        <f>'KB 09'!G$83+'KB 09'!G$96</f>
        <v>0</v>
      </c>
      <c r="Q35" s="143">
        <f>'KB 09'!G$102</f>
        <v>0</v>
      </c>
    </row>
    <row r="36" spans="1:17" s="104" customFormat="1" ht="15" customHeight="1" x14ac:dyDescent="0.2">
      <c r="A36" s="731" t="str">
        <f>'(B3) Struktura Funksionale'!B55</f>
        <v>04760</v>
      </c>
      <c r="B36" s="791" t="str">
        <f>'(B3) Struktura Funksionale'!C55</f>
        <v>Zhvillimi i turizmit</v>
      </c>
      <c r="C36" s="147">
        <f>'KB 09'!B111</f>
        <v>10655</v>
      </c>
      <c r="D36" s="147">
        <f>'KB 09'!C111</f>
        <v>7418</v>
      </c>
      <c r="E36" s="147">
        <f>'KB 09'!D111</f>
        <v>9003</v>
      </c>
      <c r="F36" s="80">
        <f>SUM('KB 09'!E$115:E$116,'KB 09'!E$128:E$129)</f>
        <v>4517</v>
      </c>
      <c r="G36" s="80">
        <f t="shared" si="4"/>
        <v>3757</v>
      </c>
      <c r="H36" s="80">
        <f>'KB 09'!E$122+'KB 09'!E$135</f>
        <v>200</v>
      </c>
      <c r="I36" s="143">
        <f>'KB 09'!E$141</f>
        <v>8474</v>
      </c>
      <c r="J36" s="80">
        <f>SUM('KB 09'!F$115:F$116,'KB 09'!F$128:F$129)</f>
        <v>4517</v>
      </c>
      <c r="K36" s="80">
        <f t="shared" si="5"/>
        <v>3757</v>
      </c>
      <c r="L36" s="80">
        <f>'KB 09'!F$122+'KB 09'!F$135</f>
        <v>200</v>
      </c>
      <c r="M36" s="143">
        <f>'KB 09'!F$141</f>
        <v>8474</v>
      </c>
      <c r="N36" s="80">
        <f>SUM('KB 09'!G$115:G$116,'KB 09'!G$128:G$129)</f>
        <v>4517</v>
      </c>
      <c r="O36" s="80">
        <f t="shared" si="6"/>
        <v>3757</v>
      </c>
      <c r="P36" s="80">
        <f>'KB 09'!G$122+'KB 09'!G$135</f>
        <v>200</v>
      </c>
      <c r="Q36" s="143">
        <f>'KB 09'!G$141</f>
        <v>8474</v>
      </c>
    </row>
    <row r="37" spans="1:17" ht="15" customHeight="1" x14ac:dyDescent="0.2">
      <c r="A37" s="729" t="str">
        <f>'(B2) Struktura Organizative'!A32</f>
        <v>Nënfunksioni 10</v>
      </c>
      <c r="B37" s="728" t="str">
        <f>'(B2) Struktura Organizative'!B32</f>
        <v>051 Menaxhimi i i mbetjeve</v>
      </c>
      <c r="C37" s="736">
        <f>'KB 10'!B$18</f>
        <v>109022</v>
      </c>
      <c r="D37" s="736">
        <f>'KB 10'!C$18</f>
        <v>74491</v>
      </c>
      <c r="E37" s="736">
        <f>'KB 10'!D$18</f>
        <v>95801</v>
      </c>
      <c r="F37" s="737">
        <f>SUM('KB 10'!E$22:E$23,'KB 10'!E$35:E$36)</f>
        <v>26400</v>
      </c>
      <c r="G37" s="737">
        <f t="shared" si="4"/>
        <v>85377</v>
      </c>
      <c r="H37" s="737">
        <f>'KB 10'!E$29+'KB 10'!E$42</f>
        <v>1100</v>
      </c>
      <c r="I37" s="738">
        <f>'KB 10'!E$48</f>
        <v>112877</v>
      </c>
      <c r="J37" s="737">
        <f>SUM('KB 10'!F$22:F$23,'KB 10'!F$35:F$36)</f>
        <v>26400</v>
      </c>
      <c r="K37" s="737">
        <f t="shared" si="5"/>
        <v>82419</v>
      </c>
      <c r="L37" s="737">
        <f>'KB 10'!F$29+'KB 10'!F$42</f>
        <v>0</v>
      </c>
      <c r="M37" s="738">
        <f>'KB 10'!F$48</f>
        <v>108819</v>
      </c>
      <c r="N37" s="737">
        <f>SUM('KB 10'!G$22:G$23,'KB 10'!G$35:G$36)</f>
        <v>26400</v>
      </c>
      <c r="O37" s="737">
        <f t="shared" si="6"/>
        <v>82419</v>
      </c>
      <c r="P37" s="737">
        <f>'KB 10'!G$29+'KB 10'!G$42</f>
        <v>0</v>
      </c>
      <c r="Q37" s="738">
        <f>'KB 10'!G$48</f>
        <v>108819</v>
      </c>
    </row>
    <row r="38" spans="1:17" s="104" customFormat="1" ht="15" customHeight="1" x14ac:dyDescent="0.2">
      <c r="A38" s="731" t="str">
        <f>'(B3) Struktura Funksionale'!B60</f>
        <v>05100</v>
      </c>
      <c r="B38" s="791" t="str">
        <f>'(B3) Struktura Funksionale'!C60</f>
        <v>Menaxhimi i mbetjeve</v>
      </c>
      <c r="C38" s="147">
        <f>'KB 10'!B72</f>
        <v>109022</v>
      </c>
      <c r="D38" s="147">
        <f>'KB 10'!C72</f>
        <v>74491</v>
      </c>
      <c r="E38" s="147">
        <f>'KB 10'!D72</f>
        <v>95801</v>
      </c>
      <c r="F38" s="80">
        <f>SUM('KB 10'!E$76:E$77,'KB 10'!E$89:E$90)</f>
        <v>26400</v>
      </c>
      <c r="G38" s="80">
        <f t="shared" si="4"/>
        <v>85377</v>
      </c>
      <c r="H38" s="80">
        <f>'KB 10'!E$83+'KB 10'!E$96</f>
        <v>1100</v>
      </c>
      <c r="I38" s="143">
        <f>'KB 10'!E$102</f>
        <v>112877</v>
      </c>
      <c r="J38" s="80">
        <f>SUM('KB 10'!F$76:F$77,'KB 10'!F$89:F$90)</f>
        <v>26400</v>
      </c>
      <c r="K38" s="80">
        <f t="shared" si="5"/>
        <v>82419</v>
      </c>
      <c r="L38" s="80">
        <f>'KB 10'!F$83+'KB 10'!F$96</f>
        <v>0</v>
      </c>
      <c r="M38" s="143">
        <f>'KB 10'!F$102</f>
        <v>108819</v>
      </c>
      <c r="N38" s="80">
        <f>SUM('KB 10'!G$76:G$77,'KB 10'!G$89:G$90)</f>
        <v>26400</v>
      </c>
      <c r="O38" s="80">
        <f t="shared" si="6"/>
        <v>82419</v>
      </c>
      <c r="P38" s="80">
        <f>'KB 10'!G$83+'KB 10'!G$96</f>
        <v>0</v>
      </c>
      <c r="Q38" s="143">
        <f>'KB 10'!G$102</f>
        <v>108819</v>
      </c>
    </row>
    <row r="39" spans="1:17" ht="15" customHeight="1" x14ac:dyDescent="0.2">
      <c r="A39" s="729" t="str">
        <f>'(B2) Struktura Organizative'!A34</f>
        <v>Nënfunksioni 11</v>
      </c>
      <c r="B39" s="728" t="str">
        <f>'(B2) Struktura Organizative'!B34</f>
        <v>052 Menaxhimi i ujrave të zeza</v>
      </c>
      <c r="C39" s="736">
        <f>'KB 11'!B$18</f>
        <v>8342</v>
      </c>
      <c r="D39" s="736">
        <f>'KB 11'!C$18</f>
        <v>5664</v>
      </c>
      <c r="E39" s="736">
        <f>'KB 11'!D$18</f>
        <v>12923</v>
      </c>
      <c r="F39" s="737">
        <f>SUM('KB 11'!E$22:E$23,'KB 11'!E$35:E$36)</f>
        <v>6928</v>
      </c>
      <c r="G39" s="737">
        <f t="shared" si="4"/>
        <v>4968</v>
      </c>
      <c r="H39" s="737">
        <f>'KB 11'!E$29+'KB 11'!E$42</f>
        <v>0</v>
      </c>
      <c r="I39" s="738">
        <f>'KB 11'!E$48</f>
        <v>11896</v>
      </c>
      <c r="J39" s="737">
        <f>SUM('KB 11'!F$22:F$23,'KB 11'!F$35:F$36)</f>
        <v>6928</v>
      </c>
      <c r="K39" s="737">
        <f t="shared" si="5"/>
        <v>4968</v>
      </c>
      <c r="L39" s="737">
        <f>'KB 11'!F$29+'KB 11'!F$42</f>
        <v>0</v>
      </c>
      <c r="M39" s="738">
        <f>'KB 11'!F$48</f>
        <v>11896</v>
      </c>
      <c r="N39" s="737">
        <f>SUM('KB 11'!G$22:G$23,'KB 11'!G$35:G$36)</f>
        <v>6928</v>
      </c>
      <c r="O39" s="737">
        <f t="shared" si="6"/>
        <v>5066</v>
      </c>
      <c r="P39" s="737">
        <f>'KB 11'!G$29+'KB 11'!G$42</f>
        <v>0</v>
      </c>
      <c r="Q39" s="738">
        <f>'KB 11'!G$48</f>
        <v>11994</v>
      </c>
    </row>
    <row r="40" spans="1:17" s="104" customFormat="1" ht="15" customHeight="1" x14ac:dyDescent="0.2">
      <c r="A40" s="731" t="str">
        <f>'(B3) Struktura Funksionale'!B64</f>
        <v>05200</v>
      </c>
      <c r="B40" s="791" t="str">
        <f>'(B3) Struktura Funksionale'!C64</f>
        <v>Menaxhimi i ujrave të zeza dhe kanalizimeve</v>
      </c>
      <c r="C40" s="147">
        <f>'KB 11'!B72</f>
        <v>8342</v>
      </c>
      <c r="D40" s="147">
        <f>'KB 11'!C72</f>
        <v>5664</v>
      </c>
      <c r="E40" s="147">
        <f>'KB 11'!D72</f>
        <v>12923</v>
      </c>
      <c r="F40" s="80">
        <f>SUM('KB 11'!E$76:E$77,'KB 11'!E$89:E$90)</f>
        <v>6928</v>
      </c>
      <c r="G40" s="80">
        <f t="shared" si="4"/>
        <v>4968</v>
      </c>
      <c r="H40" s="80">
        <f>'KB 11'!E$83+'KB 11'!E$96</f>
        <v>0</v>
      </c>
      <c r="I40" s="143">
        <f>'KB 11'!E$102</f>
        <v>11896</v>
      </c>
      <c r="J40" s="80">
        <f>SUM('KB 11'!F$76:F$77,'KB 11'!F$89:F$90)</f>
        <v>6928</v>
      </c>
      <c r="K40" s="80">
        <f t="shared" si="5"/>
        <v>4968</v>
      </c>
      <c r="L40" s="80">
        <f>'KB 11'!F$83+'KB 11'!F$96</f>
        <v>0</v>
      </c>
      <c r="M40" s="143">
        <f>'KB 11'!F$102</f>
        <v>11896</v>
      </c>
      <c r="N40" s="80">
        <f>SUM('KB 11'!G$76:G$77,'KB 11'!G$89:G$90)</f>
        <v>6928</v>
      </c>
      <c r="O40" s="80">
        <f t="shared" si="6"/>
        <v>5066</v>
      </c>
      <c r="P40" s="80">
        <f>'KB 11'!G$83+'KB 11'!G$96</f>
        <v>0</v>
      </c>
      <c r="Q40" s="143">
        <f>'KB 11'!G$102</f>
        <v>11994</v>
      </c>
    </row>
    <row r="41" spans="1:17" ht="15" customHeight="1" x14ac:dyDescent="0.2">
      <c r="A41" s="729" t="str">
        <f>'(B2) Struktura Organizative'!A36</f>
        <v>Nënfunksioni 12</v>
      </c>
      <c r="B41" s="728" t="str">
        <f>'(B2) Struktura Organizative'!B36</f>
        <v>053 Reduktimi i ndotjes</v>
      </c>
      <c r="C41" s="736">
        <f>'KB 12'!B$18</f>
        <v>0</v>
      </c>
      <c r="D41" s="736">
        <f>'KB 12'!C$18</f>
        <v>0</v>
      </c>
      <c r="E41" s="736">
        <f>'KB 12'!D$18</f>
        <v>0</v>
      </c>
      <c r="F41" s="737">
        <f>SUM('KB 12'!E$22:E$23,'KB 12'!E$35:E$36)</f>
        <v>0</v>
      </c>
      <c r="G41" s="737">
        <f t="shared" si="4"/>
        <v>0</v>
      </c>
      <c r="H41" s="737">
        <f>'KB 12'!E$29+'KB 12'!E$42</f>
        <v>0</v>
      </c>
      <c r="I41" s="738">
        <f>'KB 12'!E$48</f>
        <v>0</v>
      </c>
      <c r="J41" s="737">
        <f>SUM('KB 12'!F$22:F$23,'KB 12'!F$35:F$36)</f>
        <v>0</v>
      </c>
      <c r="K41" s="737">
        <f t="shared" si="5"/>
        <v>0</v>
      </c>
      <c r="L41" s="737">
        <f>'KB 12'!F$29+'KB 12'!F$42</f>
        <v>0</v>
      </c>
      <c r="M41" s="738">
        <f>'KB 12'!F$48</f>
        <v>0</v>
      </c>
      <c r="N41" s="737">
        <f>SUM('KB 12'!G$22:G$23,'KB 12'!G$35:G$36)</f>
        <v>0</v>
      </c>
      <c r="O41" s="737">
        <f t="shared" si="6"/>
        <v>0</v>
      </c>
      <c r="P41" s="737">
        <f>'KB 12'!G$29+'KB 12'!G$42</f>
        <v>0</v>
      </c>
      <c r="Q41" s="738">
        <f>'KB 12'!G$48</f>
        <v>0</v>
      </c>
    </row>
    <row r="42" spans="1:17" s="104" customFormat="1" ht="15" customHeight="1" x14ac:dyDescent="0.2">
      <c r="A42" s="731" t="str">
        <f>'(B3) Struktura Funksionale'!B68</f>
        <v>05320</v>
      </c>
      <c r="B42" s="791" t="str">
        <f>'(B3) Struktura Funksionale'!C68</f>
        <v>Programet e mbrojtjes së mjedisit</v>
      </c>
      <c r="C42" s="147">
        <f>'KB 12'!B72</f>
        <v>0</v>
      </c>
      <c r="D42" s="147">
        <f>'KB 12'!C72</f>
        <v>0</v>
      </c>
      <c r="E42" s="147">
        <f>'KB 12'!D72</f>
        <v>0</v>
      </c>
      <c r="F42" s="80">
        <f>SUM('KB 12'!E$76:E$77,'KB 12'!E$89:E$90)</f>
        <v>0</v>
      </c>
      <c r="G42" s="80">
        <f t="shared" si="4"/>
        <v>0</v>
      </c>
      <c r="H42" s="80">
        <f>'KB 12'!E$83+'KB 12'!E$96</f>
        <v>0</v>
      </c>
      <c r="I42" s="143">
        <f>'KB 12'!E$102</f>
        <v>0</v>
      </c>
      <c r="J42" s="80">
        <f>SUM('KB 12'!F$76:F$77,'KB 12'!F$89:F$90)</f>
        <v>0</v>
      </c>
      <c r="K42" s="80">
        <f t="shared" si="5"/>
        <v>0</v>
      </c>
      <c r="L42" s="80">
        <f>'KB 12'!F$83+'KB 12'!F$96</f>
        <v>0</v>
      </c>
      <c r="M42" s="143">
        <f>'KB 12'!F$102</f>
        <v>0</v>
      </c>
      <c r="N42" s="80">
        <f>SUM('KB 12'!G$76:G$77,'KB 12'!G$89:G$90)</f>
        <v>0</v>
      </c>
      <c r="O42" s="80">
        <f t="shared" si="6"/>
        <v>0</v>
      </c>
      <c r="P42" s="80">
        <f>'KB 12'!G$83+'KB 12'!G$96</f>
        <v>0</v>
      </c>
      <c r="Q42" s="143">
        <f>'KB 12'!G$102</f>
        <v>0</v>
      </c>
    </row>
    <row r="43" spans="1:17" ht="15" customHeight="1" x14ac:dyDescent="0.2">
      <c r="A43" s="729" t="str">
        <f>'(B2) Struktura Organizative'!A38</f>
        <v>Nënfunksioni 13</v>
      </c>
      <c r="B43" s="728" t="str">
        <f>'(B2) Struktura Organizative'!B38</f>
        <v>056 Mbrojtja e mjedisit</v>
      </c>
      <c r="C43" s="736">
        <f>'KB 13'!B$18</f>
        <v>0</v>
      </c>
      <c r="D43" s="736">
        <f>'KB 13'!C$18</f>
        <v>0</v>
      </c>
      <c r="E43" s="736">
        <f>'KB 13'!D$18</f>
        <v>0</v>
      </c>
      <c r="F43" s="737">
        <f>SUM('KB 13'!E$22:E$23,'KB 13'!E$35:E$36)</f>
        <v>0</v>
      </c>
      <c r="G43" s="737">
        <f t="shared" si="4"/>
        <v>0</v>
      </c>
      <c r="H43" s="737">
        <f>'KB 13'!E$29+'KB 13'!E$42</f>
        <v>0</v>
      </c>
      <c r="I43" s="738">
        <f>'KB 13'!E$48</f>
        <v>0</v>
      </c>
      <c r="J43" s="737">
        <f>SUM('KB 13'!F$22:F$23,'KB 13'!F$35:F$36)</f>
        <v>0</v>
      </c>
      <c r="K43" s="737">
        <f t="shared" si="5"/>
        <v>0</v>
      </c>
      <c r="L43" s="737">
        <f>'KB 13'!F$29+'KB 13'!F$42</f>
        <v>0</v>
      </c>
      <c r="M43" s="738">
        <f>'KB 13'!F$48</f>
        <v>0</v>
      </c>
      <c r="N43" s="737">
        <f>SUM('KB 13'!G$22:G$23,'KB 13'!G$35:G$36)</f>
        <v>0</v>
      </c>
      <c r="O43" s="737">
        <f t="shared" si="6"/>
        <v>0</v>
      </c>
      <c r="P43" s="737">
        <f>'KB 13'!G$29+'KB 13'!G$42</f>
        <v>0</v>
      </c>
      <c r="Q43" s="738">
        <f>'KB 13'!G$48</f>
        <v>0</v>
      </c>
    </row>
    <row r="44" spans="1:17" s="104" customFormat="1" ht="15" customHeight="1" x14ac:dyDescent="0.2">
      <c r="A44" s="731" t="str">
        <f>'(B3) Struktura Funksionale'!B72</f>
        <v>05630</v>
      </c>
      <c r="B44" s="791" t="str">
        <f>'(B3) Struktura Funksionale'!C72</f>
        <v>Ndërgjegjësimi mjedisor</v>
      </c>
      <c r="C44" s="147">
        <f>'KB 13'!B72</f>
        <v>0</v>
      </c>
      <c r="D44" s="147">
        <f>'KB 13'!C72</f>
        <v>0</v>
      </c>
      <c r="E44" s="147">
        <f>'KB 13'!D72</f>
        <v>0</v>
      </c>
      <c r="F44" s="80">
        <f>SUM('KB 13'!E$76:E$77,'KB 13'!E$89:E$90)</f>
        <v>0</v>
      </c>
      <c r="G44" s="80">
        <f t="shared" si="4"/>
        <v>0</v>
      </c>
      <c r="H44" s="80">
        <f>'KB 13'!E$83+'KB 13'!E$96</f>
        <v>0</v>
      </c>
      <c r="I44" s="143">
        <f>'KB 13'!E$102</f>
        <v>0</v>
      </c>
      <c r="J44" s="80">
        <f>SUM('KB 13'!F$76:F$77,'KB 13'!F$89:F$90)</f>
        <v>0</v>
      </c>
      <c r="K44" s="80">
        <f t="shared" si="5"/>
        <v>0</v>
      </c>
      <c r="L44" s="80">
        <f>'KB 13'!F$83+'KB 13'!F$96</f>
        <v>0</v>
      </c>
      <c r="M44" s="143">
        <f>'KB 13'!F$102</f>
        <v>0</v>
      </c>
      <c r="N44" s="80">
        <f>SUM('KB 13'!G$76:G$77,'KB 13'!G$89:G$90)</f>
        <v>0</v>
      </c>
      <c r="O44" s="80">
        <f t="shared" si="6"/>
        <v>0</v>
      </c>
      <c r="P44" s="80">
        <f>'KB 13'!G$83+'KB 13'!G$96</f>
        <v>0</v>
      </c>
      <c r="Q44" s="143">
        <f>'KB 13'!G$102</f>
        <v>0</v>
      </c>
    </row>
    <row r="45" spans="1:17" s="104" customFormat="1" ht="15" hidden="1" customHeight="1" x14ac:dyDescent="0.2">
      <c r="A45" s="731" t="str">
        <f>'(B3) Struktura Funksionale'!B73</f>
        <v>05640</v>
      </c>
      <c r="B45" s="791" t="str">
        <f>'(B3) Struktura Funksionale'!C73</f>
        <v>Administrimi i resurseve ujore</v>
      </c>
      <c r="C45" s="147">
        <f>'KB 13'!B111</f>
        <v>0</v>
      </c>
      <c r="D45" s="147">
        <f>'KB 13'!C111</f>
        <v>0</v>
      </c>
      <c r="E45" s="147">
        <f>'KB 13'!D111</f>
        <v>0</v>
      </c>
      <c r="F45" s="80">
        <f>SUM('KB 13'!E$115:E$116,'KB 13'!E$128:E$129)</f>
        <v>0</v>
      </c>
      <c r="G45" s="80">
        <f t="shared" si="4"/>
        <v>0</v>
      </c>
      <c r="H45" s="80">
        <f>'KB 13'!E$122+'KB 13'!E$135</f>
        <v>0</v>
      </c>
      <c r="I45" s="143">
        <f>'KB 13'!E$141</f>
        <v>0</v>
      </c>
      <c r="J45" s="80">
        <f>SUM('KB 13'!F$115:F$116,'KB 13'!F$128:F$129)</f>
        <v>0</v>
      </c>
      <c r="K45" s="80">
        <f t="shared" si="5"/>
        <v>0</v>
      </c>
      <c r="L45" s="80">
        <f>'KB 13'!F$122+'KB 13'!F$135</f>
        <v>0</v>
      </c>
      <c r="M45" s="143">
        <f>'KB 13'!F$141</f>
        <v>0</v>
      </c>
      <c r="N45" s="80">
        <f>SUM('KB 13'!G$115:G$116,'KB 13'!G$128:G$129)</f>
        <v>0</v>
      </c>
      <c r="O45" s="80">
        <f t="shared" si="6"/>
        <v>0</v>
      </c>
      <c r="P45" s="80">
        <f>'KB 13'!G$122+'KB 13'!G$135</f>
        <v>0</v>
      </c>
      <c r="Q45" s="143">
        <f>'KB 13'!G$141</f>
        <v>0</v>
      </c>
    </row>
    <row r="46" spans="1:17" ht="15" customHeight="1" x14ac:dyDescent="0.2">
      <c r="A46" s="729" t="str">
        <f>'(B2) Struktura Organizative'!A40</f>
        <v>Nënfunksioni 14</v>
      </c>
      <c r="B46" s="728" t="str">
        <f>'(B2) Struktura Organizative'!B40</f>
        <v>061 Urbanistika</v>
      </c>
      <c r="C46" s="736">
        <f>'KB 14'!B$18</f>
        <v>32353</v>
      </c>
      <c r="D46" s="736">
        <f>'KB 14'!C$18</f>
        <v>530518</v>
      </c>
      <c r="E46" s="736">
        <f>'KB 14'!D$18</f>
        <v>724740</v>
      </c>
      <c r="F46" s="737">
        <f>SUM('KB 14'!E$22:E$23,'KB 14'!E$35:E$36)</f>
        <v>15670</v>
      </c>
      <c r="G46" s="737">
        <f t="shared" si="4"/>
        <v>2155</v>
      </c>
      <c r="H46" s="737">
        <f>'KB 14'!E$29+'KB 14'!E$42</f>
        <v>15000</v>
      </c>
      <c r="I46" s="738">
        <f>'KB 14'!E$48</f>
        <v>32825</v>
      </c>
      <c r="J46" s="737">
        <f>SUM('KB 14'!F$22:F$23,'KB 14'!F$35:F$36)</f>
        <v>15670</v>
      </c>
      <c r="K46" s="737">
        <f t="shared" si="5"/>
        <v>1755</v>
      </c>
      <c r="L46" s="737">
        <f>'KB 14'!F$29+'KB 14'!F$42</f>
        <v>0</v>
      </c>
      <c r="M46" s="738">
        <f>'KB 14'!F$48</f>
        <v>17425</v>
      </c>
      <c r="N46" s="737">
        <f>SUM('KB 14'!G$22:G$23,'KB 14'!G$35:G$36)</f>
        <v>15670</v>
      </c>
      <c r="O46" s="737">
        <f t="shared" si="6"/>
        <v>1755</v>
      </c>
      <c r="P46" s="737">
        <f>'KB 14'!G$29+'KB 14'!G$42</f>
        <v>0</v>
      </c>
      <c r="Q46" s="738">
        <f>'KB 14'!G$48</f>
        <v>17425</v>
      </c>
    </row>
    <row r="47" spans="1:17" s="104" customFormat="1" ht="15" customHeight="1" x14ac:dyDescent="0.2">
      <c r="A47" s="731" t="str">
        <f>'(B3) Struktura Funksionale'!B77</f>
        <v>06140</v>
      </c>
      <c r="B47" s="791" t="str">
        <f>'(B3) Struktura Funksionale'!C77</f>
        <v>Planifikimi Urban Vendor</v>
      </c>
      <c r="C47" s="147">
        <f>'KB 14'!B72</f>
        <v>32353</v>
      </c>
      <c r="D47" s="147">
        <f>'KB 14'!C72</f>
        <v>16366</v>
      </c>
      <c r="E47" s="147">
        <f>'KB 14'!D72</f>
        <v>51811</v>
      </c>
      <c r="F47" s="80">
        <f>SUM('KB 14'!E$76:E$77,'KB 14'!E$89:E$90)</f>
        <v>15670</v>
      </c>
      <c r="G47" s="80">
        <f t="shared" si="4"/>
        <v>2155</v>
      </c>
      <c r="H47" s="80">
        <f>'KB 14'!E$83+'KB 14'!E$96</f>
        <v>15000</v>
      </c>
      <c r="I47" s="143">
        <f>'KB 14'!E$102</f>
        <v>32825</v>
      </c>
      <c r="J47" s="80">
        <f>SUM('KB 14'!F$76:F$77,'KB 14'!F$89:F$90)</f>
        <v>15670</v>
      </c>
      <c r="K47" s="80">
        <f t="shared" si="5"/>
        <v>1755</v>
      </c>
      <c r="L47" s="80">
        <f>'KB 14'!F$83+'KB 14'!F$96</f>
        <v>0</v>
      </c>
      <c r="M47" s="143">
        <f>'KB 14'!F$102</f>
        <v>17425</v>
      </c>
      <c r="N47" s="80">
        <f>SUM('KB 14'!G$76:G$77,'KB 14'!G$89:G$90)</f>
        <v>15670</v>
      </c>
      <c r="O47" s="80">
        <f t="shared" si="6"/>
        <v>1755</v>
      </c>
      <c r="P47" s="80">
        <f>'KB 14'!G$83+'KB 14'!G$96</f>
        <v>0</v>
      </c>
      <c r="Q47" s="143">
        <f>'KB 14'!G$102</f>
        <v>17425</v>
      </c>
    </row>
    <row r="48" spans="1:17" s="104" customFormat="1" ht="15" hidden="1" customHeight="1" x14ac:dyDescent="0.2">
      <c r="A48" s="731" t="str">
        <f>'(B3) Struktura Funksionale'!B78</f>
        <v>06180</v>
      </c>
      <c r="B48" s="791" t="str">
        <f>'(B3) Struktura Funksionale'!C78</f>
        <v>Planifikimi urban dhe strehimi</v>
      </c>
      <c r="C48" s="147">
        <f>'KB 14'!B111</f>
        <v>0</v>
      </c>
      <c r="D48" s="147">
        <f>'KB 14'!C111</f>
        <v>0</v>
      </c>
      <c r="E48" s="147">
        <f>'KB 14'!D111</f>
        <v>0</v>
      </c>
      <c r="F48" s="80">
        <f>SUM('KB 14'!E$115:E$116,'KB 14'!E$128:E$129)</f>
        <v>0</v>
      </c>
      <c r="G48" s="80">
        <f t="shared" si="4"/>
        <v>0</v>
      </c>
      <c r="H48" s="80">
        <f>'KB 14'!E$122+'KB 14'!E$135</f>
        <v>0</v>
      </c>
      <c r="I48" s="143">
        <f>'KB 14'!E$141</f>
        <v>0</v>
      </c>
      <c r="J48" s="80">
        <f>SUM('KB 14'!F$115:F$116,'KB 14'!F$128:F$129)</f>
        <v>0</v>
      </c>
      <c r="K48" s="80">
        <f t="shared" si="5"/>
        <v>0</v>
      </c>
      <c r="L48" s="80">
        <f>'KB 14'!F$122+'KB 14'!F$135</f>
        <v>0</v>
      </c>
      <c r="M48" s="143">
        <f>'KB 14'!F$141</f>
        <v>0</v>
      </c>
      <c r="N48" s="80">
        <f>SUM('KB 14'!G$115:G$116,'KB 14'!G$128:G$129)</f>
        <v>0</v>
      </c>
      <c r="O48" s="80">
        <f t="shared" si="6"/>
        <v>0</v>
      </c>
      <c r="P48" s="80">
        <f>'KB 14'!G$122+'KB 14'!G$135</f>
        <v>0</v>
      </c>
      <c r="Q48" s="143">
        <f>'KB 14'!G$141</f>
        <v>0</v>
      </c>
    </row>
    <row r="49" spans="1:17" ht="15" customHeight="1" x14ac:dyDescent="0.2">
      <c r="A49" s="729" t="str">
        <f>'(B2) Struktura Organizative'!A42</f>
        <v>Nënfunksioni 15</v>
      </c>
      <c r="B49" s="728" t="str">
        <f>'(B2) Struktura Organizative'!B42</f>
        <v>062 Zhvillimi i komunitetit</v>
      </c>
      <c r="C49" s="736">
        <f>'KB 15'!B$18</f>
        <v>43351</v>
      </c>
      <c r="D49" s="736">
        <f>'KB 15'!C$18</f>
        <v>31024</v>
      </c>
      <c r="E49" s="736">
        <f>'KB 15'!D$18</f>
        <v>87108</v>
      </c>
      <c r="F49" s="737">
        <f>SUM('KB 15'!E$22:E$23,'KB 15'!E$35:E$36)</f>
        <v>31857</v>
      </c>
      <c r="G49" s="737">
        <f t="shared" si="4"/>
        <v>18042</v>
      </c>
      <c r="H49" s="737">
        <f>'KB 15'!E$29+'KB 15'!E$42</f>
        <v>4500</v>
      </c>
      <c r="I49" s="738">
        <f>'KB 15'!E$48</f>
        <v>54399</v>
      </c>
      <c r="J49" s="737">
        <f>SUM('KB 15'!F$22:F$23,'KB 15'!F$35:F$36)</f>
        <v>31857</v>
      </c>
      <c r="K49" s="737">
        <f t="shared" si="5"/>
        <v>16278</v>
      </c>
      <c r="L49" s="737">
        <f>'KB 15'!F$29+'KB 15'!F$42</f>
        <v>1500</v>
      </c>
      <c r="M49" s="738">
        <f>'KB 15'!F$48</f>
        <v>49635</v>
      </c>
      <c r="N49" s="737">
        <f>SUM('KB 15'!G$22:G$23,'KB 15'!G$35:G$36)</f>
        <v>31857</v>
      </c>
      <c r="O49" s="737">
        <f t="shared" si="6"/>
        <v>16392</v>
      </c>
      <c r="P49" s="737">
        <f>'KB 15'!G$29+'KB 15'!G$42</f>
        <v>1500</v>
      </c>
      <c r="Q49" s="738">
        <f>'KB 15'!G$48</f>
        <v>49749</v>
      </c>
    </row>
    <row r="50" spans="1:17" s="104" customFormat="1" ht="15" customHeight="1" x14ac:dyDescent="0.2">
      <c r="A50" s="731" t="str">
        <f>'(B3) Struktura Funksionale'!B81</f>
        <v>06210</v>
      </c>
      <c r="B50" s="791" t="str">
        <f>'(B3) Struktura Funksionale'!C81</f>
        <v>Programet e zhvillimit</v>
      </c>
      <c r="C50" s="147">
        <f>'KB 15'!B72</f>
        <v>0</v>
      </c>
      <c r="D50" s="147">
        <f>'KB 15'!C72</f>
        <v>0</v>
      </c>
      <c r="E50" s="147">
        <f>'KB 15'!D72</f>
        <v>0</v>
      </c>
      <c r="F50" s="80">
        <f>SUM('KB 15'!E$76:E$77,'KB 15'!E$89:E$90)</f>
        <v>0</v>
      </c>
      <c r="G50" s="80">
        <f t="shared" si="4"/>
        <v>0</v>
      </c>
      <c r="H50" s="80">
        <f>'KB 15'!E$83+'KB 15'!E$96</f>
        <v>0</v>
      </c>
      <c r="I50" s="143">
        <f>'KB 15'!E$102</f>
        <v>0</v>
      </c>
      <c r="J50" s="80">
        <f>SUM('KB 15'!F$76:F$77,'KB 15'!F$89:F$90)</f>
        <v>0</v>
      </c>
      <c r="K50" s="80">
        <f t="shared" si="5"/>
        <v>0</v>
      </c>
      <c r="L50" s="80">
        <f>'KB 15'!F$83+'KB 15'!F$96</f>
        <v>0</v>
      </c>
      <c r="M50" s="143">
        <f>'KB 15'!F$102</f>
        <v>0</v>
      </c>
      <c r="N50" s="80">
        <f>SUM('KB 15'!G$76:G$77,'KB 15'!G$89:G$90)</f>
        <v>0</v>
      </c>
      <c r="O50" s="80">
        <f t="shared" si="6"/>
        <v>0</v>
      </c>
      <c r="P50" s="80">
        <f>'KB 15'!G$83+'KB 15'!G$96</f>
        <v>0</v>
      </c>
      <c r="Q50" s="143">
        <f>'KB 15'!G$102</f>
        <v>0</v>
      </c>
    </row>
    <row r="51" spans="1:17" s="104" customFormat="1" ht="15" customHeight="1" x14ac:dyDescent="0.2">
      <c r="A51" s="731" t="str">
        <f>'(B3) Struktura Funksionale'!B82</f>
        <v>06260</v>
      </c>
      <c r="B51" s="791" t="str">
        <f>'(B3) Struktura Funksionale'!C82</f>
        <v>Sherbime publike vendore</v>
      </c>
      <c r="C51" s="147">
        <f>'KB 15'!B111</f>
        <v>43351</v>
      </c>
      <c r="D51" s="147">
        <f>'KB 15'!C111</f>
        <v>31024</v>
      </c>
      <c r="E51" s="147">
        <f>'KB 15'!D111</f>
        <v>87108</v>
      </c>
      <c r="F51" s="80">
        <f>SUM('KB 15'!E$115:E$116,'KB 15'!E$128:E$129)</f>
        <v>31857</v>
      </c>
      <c r="G51" s="80">
        <f t="shared" si="4"/>
        <v>18042</v>
      </c>
      <c r="H51" s="80">
        <f>'KB 15'!E$122+'KB 15'!E$135</f>
        <v>4500</v>
      </c>
      <c r="I51" s="143">
        <f>'KB 15'!E$141</f>
        <v>54399</v>
      </c>
      <c r="J51" s="80">
        <f>SUM('KB 15'!F$115:F$116,'KB 15'!F$128:F$129)</f>
        <v>31857</v>
      </c>
      <c r="K51" s="80">
        <f t="shared" si="5"/>
        <v>16278</v>
      </c>
      <c r="L51" s="80">
        <f>'KB 15'!F$122+'KB 15'!F$135</f>
        <v>1500</v>
      </c>
      <c r="M51" s="143">
        <f>'KB 15'!F$141</f>
        <v>49635</v>
      </c>
      <c r="N51" s="80">
        <f>SUM('KB 15'!G$115:G$116,'KB 15'!G$128:G$129)</f>
        <v>31857</v>
      </c>
      <c r="O51" s="80">
        <f t="shared" si="6"/>
        <v>16392</v>
      </c>
      <c r="P51" s="80">
        <f>'KB 15'!G$122+'KB 15'!G$135</f>
        <v>1500</v>
      </c>
      <c r="Q51" s="143">
        <f>'KB 15'!G$141</f>
        <v>49749</v>
      </c>
    </row>
    <row r="52" spans="1:17" ht="15" customHeight="1" x14ac:dyDescent="0.2">
      <c r="A52" s="729" t="str">
        <f>'(B2) Struktura Organizative'!A45</f>
        <v>Nënfunksioni 16</v>
      </c>
      <c r="B52" s="728" t="str">
        <f>'(B2) Struktura Organizative'!B45</f>
        <v>063 Furnizimi me ujë</v>
      </c>
      <c r="C52" s="736">
        <f>'KB 16'!B$18</f>
        <v>24563</v>
      </c>
      <c r="D52" s="736">
        <f>'KB 16'!C$18</f>
        <v>74584</v>
      </c>
      <c r="E52" s="736">
        <f>'KB 16'!D$18</f>
        <v>220155</v>
      </c>
      <c r="F52" s="737">
        <f>SUM('KB 16'!E$22:E$23,'KB 16'!E$35:E$36)</f>
        <v>0</v>
      </c>
      <c r="G52" s="737">
        <f t="shared" si="4"/>
        <v>0</v>
      </c>
      <c r="H52" s="737">
        <f>'KB 16'!E$29+'KB 16'!E$42</f>
        <v>158455</v>
      </c>
      <c r="I52" s="738">
        <f>'KB 16'!E$48</f>
        <v>158455</v>
      </c>
      <c r="J52" s="737">
        <f>SUM('KB 16'!F$22:F$23,'KB 16'!F$35:F$36)</f>
        <v>0</v>
      </c>
      <c r="K52" s="737">
        <f t="shared" si="5"/>
        <v>0</v>
      </c>
      <c r="L52" s="737">
        <f>'KB 16'!F$29+'KB 16'!F$42</f>
        <v>200086</v>
      </c>
      <c r="M52" s="738">
        <f>'KB 16'!F$48</f>
        <v>200086</v>
      </c>
      <c r="N52" s="737">
        <f>SUM('KB 16'!G$22:G$23,'KB 16'!G$35:G$36)</f>
        <v>0</v>
      </c>
      <c r="O52" s="737">
        <f t="shared" si="6"/>
        <v>0</v>
      </c>
      <c r="P52" s="737">
        <f>'KB 16'!G$29+'KB 16'!G$42</f>
        <v>262584</v>
      </c>
      <c r="Q52" s="738">
        <f>'KB 16'!G$48</f>
        <v>262584</v>
      </c>
    </row>
    <row r="53" spans="1:17" s="104" customFormat="1" ht="15" customHeight="1" x14ac:dyDescent="0.2">
      <c r="A53" s="731" t="str">
        <f>'(B3) Struktura Funksionale'!B85</f>
        <v>06330</v>
      </c>
      <c r="B53" s="791" t="str">
        <f>'(B3) Struktura Funksionale'!C85</f>
        <v xml:space="preserve">Furnizimi me ujë </v>
      </c>
      <c r="C53" s="147">
        <f>'KB 16'!B72</f>
        <v>24563</v>
      </c>
      <c r="D53" s="147">
        <f>'KB 16'!C72</f>
        <v>74584</v>
      </c>
      <c r="E53" s="147">
        <f>'KB 16'!D72</f>
        <v>220155</v>
      </c>
      <c r="F53" s="80">
        <f>SUM('KB 16'!E$76:E$77,'KB 16'!E$89:E$90)</f>
        <v>0</v>
      </c>
      <c r="G53" s="80">
        <f t="shared" si="4"/>
        <v>0</v>
      </c>
      <c r="H53" s="80">
        <f>'KB 16'!E$83+'KB 16'!E$96</f>
        <v>158455</v>
      </c>
      <c r="I53" s="143">
        <f>'KB 16'!E$102</f>
        <v>158455</v>
      </c>
      <c r="J53" s="80">
        <f>SUM('KB 16'!F$76:F$77,'KB 16'!F$89:F$90)</f>
        <v>0</v>
      </c>
      <c r="K53" s="80">
        <f t="shared" si="5"/>
        <v>0</v>
      </c>
      <c r="L53" s="80">
        <f>'KB 16'!F$83+'KB 16'!F$96</f>
        <v>200086</v>
      </c>
      <c r="M53" s="143">
        <f>'KB 16'!F$102</f>
        <v>200086</v>
      </c>
      <c r="N53" s="80">
        <f>SUM('KB 16'!G$76:G$77,'KB 16'!G$89:G$90)</f>
        <v>0</v>
      </c>
      <c r="O53" s="80">
        <f t="shared" si="6"/>
        <v>0</v>
      </c>
      <c r="P53" s="80">
        <f>'KB 16'!G$83+'KB 16'!G$96</f>
        <v>262584</v>
      </c>
      <c r="Q53" s="143">
        <f>'KB 16'!G$102</f>
        <v>262584</v>
      </c>
    </row>
    <row r="54" spans="1:17" ht="15" customHeight="1" x14ac:dyDescent="0.2">
      <c r="A54" s="729" t="str">
        <f>'(B2) Struktura Organizative'!A47</f>
        <v>Nënfunksioni 17</v>
      </c>
      <c r="B54" s="728" t="str">
        <f>'(B2) Struktura Organizative'!B47</f>
        <v>064 Ndriçimi i rrugëve</v>
      </c>
      <c r="C54" s="736">
        <f>'KB 17'!B$18</f>
        <v>16193</v>
      </c>
      <c r="D54" s="736">
        <f>'KB 17'!C$18</f>
        <v>54456</v>
      </c>
      <c r="E54" s="736">
        <f>'KB 17'!D$18</f>
        <v>40670</v>
      </c>
      <c r="F54" s="737">
        <f>SUM('KB 17'!E$22:E$23,'KB 17'!E$35:E$36)</f>
        <v>5673</v>
      </c>
      <c r="G54" s="737">
        <f t="shared" si="4"/>
        <v>13261</v>
      </c>
      <c r="H54" s="737">
        <f>'KB 17'!E$29+'KB 17'!E$42</f>
        <v>0</v>
      </c>
      <c r="I54" s="738">
        <f>'KB 17'!E$48</f>
        <v>18934</v>
      </c>
      <c r="J54" s="737">
        <f>SUM('KB 17'!F$22:F$23,'KB 17'!F$35:F$36)</f>
        <v>5673</v>
      </c>
      <c r="K54" s="737">
        <f t="shared" si="5"/>
        <v>13261</v>
      </c>
      <c r="L54" s="737">
        <f>'KB 17'!F$29+'KB 17'!F$42</f>
        <v>0</v>
      </c>
      <c r="M54" s="738">
        <f>'KB 17'!F$48</f>
        <v>18934</v>
      </c>
      <c r="N54" s="737">
        <f>SUM('KB 17'!G$22:G$23,'KB 17'!G$35:G$36)</f>
        <v>5673</v>
      </c>
      <c r="O54" s="737">
        <f t="shared" si="6"/>
        <v>13261</v>
      </c>
      <c r="P54" s="737">
        <f>'KB 17'!G$29+'KB 17'!G$42</f>
        <v>0</v>
      </c>
      <c r="Q54" s="738">
        <f>'KB 17'!G$48</f>
        <v>18934</v>
      </c>
    </row>
    <row r="55" spans="1:17" s="104" customFormat="1" ht="15" customHeight="1" x14ac:dyDescent="0.2">
      <c r="A55" s="731" t="str">
        <f>'(B3) Struktura Funksionale'!B89</f>
        <v>06440</v>
      </c>
      <c r="B55" s="791" t="str">
        <f>'(B3) Struktura Funksionale'!C89</f>
        <v>Ndriçim rrugësh</v>
      </c>
      <c r="C55" s="147">
        <f>'KB 17'!B72</f>
        <v>16193</v>
      </c>
      <c r="D55" s="147">
        <f>'KB 17'!C72</f>
        <v>54456</v>
      </c>
      <c r="E55" s="147">
        <f>'KB 17'!D72</f>
        <v>40670</v>
      </c>
      <c r="F55" s="80">
        <f>SUM('KB 17'!E$76:E$77,'KB 17'!E$89:E$90)</f>
        <v>5673</v>
      </c>
      <c r="G55" s="80">
        <f t="shared" si="4"/>
        <v>13261</v>
      </c>
      <c r="H55" s="80">
        <f>'KB 17'!E$83+'KB 17'!E$96</f>
        <v>0</v>
      </c>
      <c r="I55" s="143">
        <f>'KB 17'!E$102</f>
        <v>18934</v>
      </c>
      <c r="J55" s="80">
        <f>SUM('KB 17'!F$76:F$77,'KB 17'!F$89:F$90)</f>
        <v>5673</v>
      </c>
      <c r="K55" s="80">
        <f t="shared" si="5"/>
        <v>13261</v>
      </c>
      <c r="L55" s="80">
        <f>'KB 17'!F$83+'KB 17'!F$96</f>
        <v>0</v>
      </c>
      <c r="M55" s="143">
        <f>'KB 17'!F$102</f>
        <v>18934</v>
      </c>
      <c r="N55" s="80">
        <f>SUM('KB 17'!G$76:G$77,'KB 17'!G$89:G$90)</f>
        <v>5673</v>
      </c>
      <c r="O55" s="80">
        <f t="shared" si="6"/>
        <v>13261</v>
      </c>
      <c r="P55" s="80">
        <f>'KB 17'!G$83+'KB 17'!G$96</f>
        <v>0</v>
      </c>
      <c r="Q55" s="143">
        <f>'KB 17'!G$102</f>
        <v>18934</v>
      </c>
    </row>
    <row r="56" spans="1:17" ht="15" customHeight="1" x14ac:dyDescent="0.2">
      <c r="A56" s="729" t="str">
        <f>'(B2) Struktura Organizative'!A49</f>
        <v>Nënfunksioni 18</v>
      </c>
      <c r="B56" s="728" t="str">
        <f>'(B2) Struktura Organizative'!B49</f>
        <v xml:space="preserve">072 Shërbimet e kujdesit parësor </v>
      </c>
      <c r="C56" s="736">
        <f>'KB 18'!B$18</f>
        <v>0</v>
      </c>
      <c r="D56" s="736">
        <f>'KB 18'!C$18</f>
        <v>0</v>
      </c>
      <c r="E56" s="736">
        <f>'KB 18'!D$18</f>
        <v>0</v>
      </c>
      <c r="F56" s="737">
        <f>SUM('KB 18'!E$22:E$23,'KB 18'!E$35:E$36)</f>
        <v>0</v>
      </c>
      <c r="G56" s="737">
        <f t="shared" si="4"/>
        <v>0</v>
      </c>
      <c r="H56" s="737">
        <f>'KB 18'!E$29+'KB 18'!E$42</f>
        <v>0</v>
      </c>
      <c r="I56" s="738">
        <f>'KB 18'!E$48</f>
        <v>0</v>
      </c>
      <c r="J56" s="737">
        <f>SUM('KB 18'!F$22:F$23,'KB 18'!F$35:F$36)</f>
        <v>0</v>
      </c>
      <c r="K56" s="737">
        <f t="shared" si="5"/>
        <v>0</v>
      </c>
      <c r="L56" s="737">
        <f>'KB 18'!F$29+'KB 18'!F$42</f>
        <v>0</v>
      </c>
      <c r="M56" s="738">
        <f>'KB 18'!F$48</f>
        <v>0</v>
      </c>
      <c r="N56" s="737">
        <f>SUM('KB 18'!G$22:G$23,'KB 18'!G$35:G$36)</f>
        <v>0</v>
      </c>
      <c r="O56" s="737">
        <f t="shared" si="6"/>
        <v>0</v>
      </c>
      <c r="P56" s="737">
        <f>'KB 18'!G$29+'KB 18'!G$42</f>
        <v>0</v>
      </c>
      <c r="Q56" s="738">
        <f>'KB 18'!G$48</f>
        <v>0</v>
      </c>
    </row>
    <row r="57" spans="1:17" s="104" customFormat="1" ht="15" customHeight="1" x14ac:dyDescent="0.2">
      <c r="A57" s="731" t="str">
        <f>'(B3) Struktura Funksionale'!B94</f>
        <v>07220</v>
      </c>
      <c r="B57" s="791" t="str">
        <f>'(B3) Struktura Funksionale'!C94</f>
        <v>Shërbimet e kujdesit parësor</v>
      </c>
      <c r="C57" s="147">
        <f>'KB 18'!B72</f>
        <v>0</v>
      </c>
      <c r="D57" s="147">
        <f>'KB 18'!C72</f>
        <v>0</v>
      </c>
      <c r="E57" s="147">
        <f>'KB 18'!D72</f>
        <v>0</v>
      </c>
      <c r="F57" s="80">
        <f>SUM('KB 18'!E$76:E$77,'KB 18'!E$89:E$90)</f>
        <v>0</v>
      </c>
      <c r="G57" s="80">
        <f t="shared" si="4"/>
        <v>0</v>
      </c>
      <c r="H57" s="80">
        <f>'KB 18'!E$83+'KB 18'!E$96</f>
        <v>0</v>
      </c>
      <c r="I57" s="143">
        <f>'KB 18'!E$102</f>
        <v>0</v>
      </c>
      <c r="J57" s="80">
        <f>SUM('KB 18'!F$76:F$77,'KB 18'!F$89:F$90)</f>
        <v>0</v>
      </c>
      <c r="K57" s="80">
        <f t="shared" si="5"/>
        <v>0</v>
      </c>
      <c r="L57" s="80">
        <f>'KB 18'!F$83+'KB 18'!F$96</f>
        <v>0</v>
      </c>
      <c r="M57" s="143">
        <f>'KB 18'!F$102</f>
        <v>0</v>
      </c>
      <c r="N57" s="80">
        <f>SUM('KB 18'!G$76:G$77,'KB 18'!G$89:G$90)</f>
        <v>0</v>
      </c>
      <c r="O57" s="80">
        <f t="shared" si="6"/>
        <v>0</v>
      </c>
      <c r="P57" s="80">
        <f>'KB 18'!G$83+'KB 18'!G$96</f>
        <v>0</v>
      </c>
      <c r="Q57" s="143">
        <f>'KB 18'!G$102</f>
        <v>0</v>
      </c>
    </row>
    <row r="58" spans="1:17" ht="15" customHeight="1" x14ac:dyDescent="0.2">
      <c r="A58" s="729" t="str">
        <f>'(B2) Struktura Organizative'!A51</f>
        <v>Nënfunksioni 19</v>
      </c>
      <c r="B58" s="728" t="str">
        <f>'(B2) Struktura Organizative'!B51</f>
        <v>081 Shërbimet rekreative dhe sportive</v>
      </c>
      <c r="C58" s="736">
        <f>'KB 19'!B$18</f>
        <v>30743</v>
      </c>
      <c r="D58" s="736">
        <f>'KB 19'!C$18</f>
        <v>9776</v>
      </c>
      <c r="E58" s="736">
        <f>'KB 19'!D$18</f>
        <v>9921</v>
      </c>
      <c r="F58" s="737">
        <f>SUM('KB 19'!E$22:E$23,'KB 19'!E$35:E$36)</f>
        <v>2281</v>
      </c>
      <c r="G58" s="737">
        <f t="shared" si="4"/>
        <v>14527</v>
      </c>
      <c r="H58" s="737">
        <f>'KB 19'!E$29+'KB 19'!E$42</f>
        <v>0</v>
      </c>
      <c r="I58" s="738">
        <f>'KB 19'!E$48</f>
        <v>16808</v>
      </c>
      <c r="J58" s="737">
        <f>SUM('KB 19'!F$22:F$23,'KB 19'!F$35:F$36)</f>
        <v>2349</v>
      </c>
      <c r="K58" s="737">
        <f t="shared" si="5"/>
        <v>14906</v>
      </c>
      <c r="L58" s="737">
        <f>'KB 19'!F$29+'KB 19'!F$42</f>
        <v>0</v>
      </c>
      <c r="M58" s="738">
        <f>'KB 19'!F$48</f>
        <v>17255</v>
      </c>
      <c r="N58" s="737">
        <f>SUM('KB 19'!G$22:G$23,'KB 19'!G$35:G$36)</f>
        <v>2419</v>
      </c>
      <c r="O58" s="737">
        <f t="shared" si="6"/>
        <v>15354</v>
      </c>
      <c r="P58" s="737">
        <f>'KB 19'!G$29+'KB 19'!G$42</f>
        <v>66463</v>
      </c>
      <c r="Q58" s="738">
        <f>'KB 19'!G$48</f>
        <v>84236</v>
      </c>
    </row>
    <row r="59" spans="1:17" s="104" customFormat="1" ht="15" hidden="1" customHeight="1" x14ac:dyDescent="0.2">
      <c r="A59" s="731" t="str">
        <f>'(B3) Struktura Funksionale'!B99</f>
        <v>08120</v>
      </c>
      <c r="B59" s="791" t="str">
        <f>'(B3) Struktura Funksionale'!C99</f>
        <v>Parqet</v>
      </c>
      <c r="C59" s="147">
        <f>'KB 19'!B72</f>
        <v>0</v>
      </c>
      <c r="D59" s="147">
        <f>'KB 19'!C72</f>
        <v>0</v>
      </c>
      <c r="E59" s="147">
        <f>'KB 19'!D72</f>
        <v>0</v>
      </c>
      <c r="F59" s="80">
        <f>SUM('KB 19'!E$76:E$77,'KB 19'!E$89:E$90)</f>
        <v>0</v>
      </c>
      <c r="G59" s="80">
        <f t="shared" si="4"/>
        <v>0</v>
      </c>
      <c r="H59" s="80">
        <f>'KB 19'!E$83+'KB 19'!E$96</f>
        <v>0</v>
      </c>
      <c r="I59" s="143">
        <f>'KB 19'!E$102</f>
        <v>0</v>
      </c>
      <c r="J59" s="80">
        <f>SUM('KB 19'!F$76:F$77,'KB 19'!F$89:F$90)</f>
        <v>0</v>
      </c>
      <c r="K59" s="80">
        <f t="shared" si="5"/>
        <v>0</v>
      </c>
      <c r="L59" s="80">
        <f>'KB 19'!F$83+'KB 19'!F$96</f>
        <v>0</v>
      </c>
      <c r="M59" s="143">
        <f>'KB 19'!F$102</f>
        <v>0</v>
      </c>
      <c r="N59" s="80">
        <f>SUM('KB 19'!G$76:G$77,'KB 19'!G$89:G$90)</f>
        <v>0</v>
      </c>
      <c r="O59" s="80">
        <f t="shared" si="6"/>
        <v>0</v>
      </c>
      <c r="P59" s="80">
        <f>'KB 19'!G$83+'KB 19'!G$96</f>
        <v>0</v>
      </c>
      <c r="Q59" s="143">
        <f>'KB 19'!G$102</f>
        <v>0</v>
      </c>
    </row>
    <row r="60" spans="1:17" s="104" customFormat="1" ht="15" customHeight="1" x14ac:dyDescent="0.2">
      <c r="A60" s="731" t="str">
        <f>'(B3) Struktura Funksionale'!B100</f>
        <v>08130</v>
      </c>
      <c r="B60" s="791" t="str">
        <f>'(B3) Struktura Funksionale'!C100</f>
        <v>Sport dhe argëtim</v>
      </c>
      <c r="C60" s="147">
        <f>'KB 19'!B111</f>
        <v>30743</v>
      </c>
      <c r="D60" s="147">
        <f>'KB 19'!C111</f>
        <v>9776</v>
      </c>
      <c r="E60" s="147">
        <f>'KB 19'!D111</f>
        <v>9921</v>
      </c>
      <c r="F60" s="80">
        <f>SUM('KB 19'!E$115:E$116,'KB 19'!E$128:E$129)</f>
        <v>2281</v>
      </c>
      <c r="G60" s="80">
        <f t="shared" si="4"/>
        <v>14527</v>
      </c>
      <c r="H60" s="80">
        <f>'KB 19'!E$122+'KB 19'!E$135</f>
        <v>0</v>
      </c>
      <c r="I60" s="143">
        <f>'KB 19'!E$141</f>
        <v>16808</v>
      </c>
      <c r="J60" s="80">
        <f>SUM('KB 19'!F$115:F$116,'KB 19'!F$128:F$129)</f>
        <v>2349</v>
      </c>
      <c r="K60" s="80">
        <f t="shared" si="5"/>
        <v>14906</v>
      </c>
      <c r="L60" s="80">
        <f>'KB 19'!F$122+'KB 19'!F$135</f>
        <v>0</v>
      </c>
      <c r="M60" s="143">
        <f>'KB 19'!F$141</f>
        <v>17255</v>
      </c>
      <c r="N60" s="80">
        <f>SUM('KB 19'!G$115:G$116,'KB 19'!G$128:G$129)</f>
        <v>2419</v>
      </c>
      <c r="O60" s="80">
        <f t="shared" si="6"/>
        <v>15354</v>
      </c>
      <c r="P60" s="80">
        <f>'KB 19'!G$122+'KB 19'!G$135</f>
        <v>66463</v>
      </c>
      <c r="Q60" s="143">
        <f>'KB 19'!G$141</f>
        <v>84236</v>
      </c>
    </row>
    <row r="61" spans="1:17" ht="15" customHeight="1" x14ac:dyDescent="0.2">
      <c r="A61" s="729" t="str">
        <f>'(B2) Struktura Organizative'!A53</f>
        <v>Nënfunksioni 20</v>
      </c>
      <c r="B61" s="728" t="str">
        <f>'(B2) Struktura Organizative'!B53</f>
        <v>082 Shërbimet kulturore</v>
      </c>
      <c r="C61" s="736">
        <f>'KB 20'!B$18</f>
        <v>18950</v>
      </c>
      <c r="D61" s="736">
        <f>'KB 20'!C$18</f>
        <v>17890</v>
      </c>
      <c r="E61" s="736">
        <f>'KB 20'!D$18</f>
        <v>175105</v>
      </c>
      <c r="F61" s="737">
        <f>SUM('KB 20'!E$22:E$23,'KB 20'!E$35:E$36)</f>
        <v>18901</v>
      </c>
      <c r="G61" s="737">
        <f t="shared" si="4"/>
        <v>4604</v>
      </c>
      <c r="H61" s="737">
        <f>'KB 20'!E$29+'KB 20'!E$42</f>
        <v>3000</v>
      </c>
      <c r="I61" s="738">
        <f>'KB 20'!E$48</f>
        <v>26505</v>
      </c>
      <c r="J61" s="737">
        <f>SUM('KB 20'!F$22:F$23,'KB 20'!F$35:F$36)</f>
        <v>18978</v>
      </c>
      <c r="K61" s="737">
        <f t="shared" si="5"/>
        <v>3540</v>
      </c>
      <c r="L61" s="737">
        <f>'KB 20'!F$29+'KB 20'!F$42</f>
        <v>16258</v>
      </c>
      <c r="M61" s="738">
        <f>'KB 20'!F$48</f>
        <v>38776</v>
      </c>
      <c r="N61" s="737">
        <f>SUM('KB 20'!G$22:G$23,'KB 20'!G$35:G$36)</f>
        <v>19053</v>
      </c>
      <c r="O61" s="737">
        <f t="shared" si="6"/>
        <v>3603</v>
      </c>
      <c r="P61" s="737">
        <f>'KB 20'!G$29+'KB 20'!G$42</f>
        <v>36500</v>
      </c>
      <c r="Q61" s="738">
        <f>'KB 20'!G$48</f>
        <v>59156</v>
      </c>
    </row>
    <row r="62" spans="1:17" s="104" customFormat="1" ht="15" customHeight="1" x14ac:dyDescent="0.2">
      <c r="A62" s="731" t="str">
        <f>'(B3) Struktura Funksionale'!B103</f>
        <v>08220</v>
      </c>
      <c r="B62" s="791" t="str">
        <f>'(B3) Struktura Funksionale'!C103</f>
        <v>Trashëgimia kulturore, eventet artistike dhe kulturore</v>
      </c>
      <c r="C62" s="147">
        <f>'KB 20'!B72</f>
        <v>18950</v>
      </c>
      <c r="D62" s="147">
        <f>'KB 20'!C72</f>
        <v>17890</v>
      </c>
      <c r="E62" s="147">
        <f>'KB 20'!D72</f>
        <v>175105</v>
      </c>
      <c r="F62" s="80">
        <f>SUM('KB 20'!E$76:E$77,'KB 20'!E$89:E$90)</f>
        <v>18901</v>
      </c>
      <c r="G62" s="80">
        <f t="shared" si="4"/>
        <v>4604</v>
      </c>
      <c r="H62" s="80">
        <f>'KB 20'!E$83+'KB 20'!E$96</f>
        <v>3000</v>
      </c>
      <c r="I62" s="143">
        <f>'KB 20'!E$102</f>
        <v>26505</v>
      </c>
      <c r="J62" s="80">
        <f>SUM('KB 20'!F$76:F$77,'KB 20'!F$89:F$90)</f>
        <v>18978</v>
      </c>
      <c r="K62" s="80">
        <f t="shared" si="5"/>
        <v>3540</v>
      </c>
      <c r="L62" s="80">
        <f>'KB 20'!F$83+'KB 20'!F$96</f>
        <v>16258</v>
      </c>
      <c r="M62" s="143">
        <f>'KB 20'!F$102</f>
        <v>38776</v>
      </c>
      <c r="N62" s="80">
        <f>SUM('KB 20'!G$76:G$77,'KB 20'!G$89:G$90)</f>
        <v>19053</v>
      </c>
      <c r="O62" s="80">
        <f t="shared" si="6"/>
        <v>3603</v>
      </c>
      <c r="P62" s="80">
        <f>'KB 20'!G$83+'KB 20'!G$96</f>
        <v>36500</v>
      </c>
      <c r="Q62" s="143">
        <f>'KB 20'!G$102</f>
        <v>59156</v>
      </c>
    </row>
    <row r="63" spans="1:17" s="104" customFormat="1" ht="15" hidden="1" customHeight="1" x14ac:dyDescent="0.2">
      <c r="A63" s="731" t="str">
        <f>'(B3) Struktura Funksionale'!B104</f>
        <v>08230</v>
      </c>
      <c r="B63" s="791" t="str">
        <f>'(B3) Struktura Funksionale'!C104</f>
        <v>Arti dhe kultura</v>
      </c>
      <c r="C63" s="147">
        <f>'KB 20'!B111</f>
        <v>0</v>
      </c>
      <c r="D63" s="147">
        <f>'KB 20'!C111</f>
        <v>0</v>
      </c>
      <c r="E63" s="147">
        <f>'KB 20'!D111</f>
        <v>0</v>
      </c>
      <c r="F63" s="80">
        <f>SUM('KB 20'!E$115:E$116,'KB 20'!E$128:E$129)</f>
        <v>0</v>
      </c>
      <c r="G63" s="80">
        <f t="shared" si="4"/>
        <v>0</v>
      </c>
      <c r="H63" s="80">
        <f>'KB 20'!E$122+'KB 20'!E$135</f>
        <v>0</v>
      </c>
      <c r="I63" s="143">
        <f>'KB 20'!E$141</f>
        <v>0</v>
      </c>
      <c r="J63" s="80">
        <f>SUM('KB 20'!F$115:F$116,'KB 20'!F$128:F$129)</f>
        <v>0</v>
      </c>
      <c r="K63" s="80">
        <f t="shared" si="5"/>
        <v>0</v>
      </c>
      <c r="L63" s="80">
        <f>'KB 20'!F$122+'KB 20'!F$135</f>
        <v>0</v>
      </c>
      <c r="M63" s="143">
        <f>'KB 20'!F$141</f>
        <v>0</v>
      </c>
      <c r="N63" s="80">
        <f>SUM('KB 20'!G$115:G$116,'KB 20'!G$128:G$129)</f>
        <v>0</v>
      </c>
      <c r="O63" s="80">
        <f t="shared" si="6"/>
        <v>0</v>
      </c>
      <c r="P63" s="80">
        <f>'KB 20'!G$122+'KB 20'!G$135</f>
        <v>0</v>
      </c>
      <c r="Q63" s="143">
        <f>'KB 20'!G$141</f>
        <v>0</v>
      </c>
    </row>
    <row r="64" spans="1:17" s="104" customFormat="1" ht="15" hidden="1" customHeight="1" x14ac:dyDescent="0.2">
      <c r="A64" s="731" t="str">
        <f>'(B3) Struktura Funksionale'!B105</f>
        <v>08280</v>
      </c>
      <c r="B64" s="791" t="str">
        <f>'(B3) Struktura Funksionale'!C105</f>
        <v xml:space="preserve">Muzetë, teatrot dhe eventet kulturore </v>
      </c>
      <c r="C64" s="147">
        <f>'KB 20'!B150</f>
        <v>0</v>
      </c>
      <c r="D64" s="147">
        <f>'KB 20'!C150</f>
        <v>0</v>
      </c>
      <c r="E64" s="147">
        <f>'KB 20'!D150</f>
        <v>0</v>
      </c>
      <c r="F64" s="80">
        <f>SUM('KB 20'!E$154:E$155,'KB 20'!E$167:E$168)</f>
        <v>0</v>
      </c>
      <c r="G64" s="80">
        <f t="shared" si="4"/>
        <v>0</v>
      </c>
      <c r="H64" s="80">
        <f>'KB 20'!E$161+'KB 20'!E$174</f>
        <v>0</v>
      </c>
      <c r="I64" s="143">
        <f>'KB 20'!E$180</f>
        <v>0</v>
      </c>
      <c r="J64" s="80">
        <f>SUM('KB 20'!F$154:F$155,'KB 20'!F$167:F$168)</f>
        <v>0</v>
      </c>
      <c r="K64" s="80">
        <f t="shared" si="5"/>
        <v>0</v>
      </c>
      <c r="L64" s="80">
        <f>'KB 20'!F$161+'KB 20'!F$174</f>
        <v>0</v>
      </c>
      <c r="M64" s="143">
        <f>'KB 20'!F$180</f>
        <v>0</v>
      </c>
      <c r="N64" s="80">
        <f>SUM('KB 20'!G$154:G$155,'KB 20'!G$167:G$168)</f>
        <v>0</v>
      </c>
      <c r="O64" s="80">
        <f t="shared" si="6"/>
        <v>0</v>
      </c>
      <c r="P64" s="80">
        <f>'KB 20'!G$161+'KB 20'!G$174</f>
        <v>0</v>
      </c>
      <c r="Q64" s="143">
        <f>'KB 20'!G$180</f>
        <v>0</v>
      </c>
    </row>
    <row r="65" spans="1:17" ht="15" customHeight="1" x14ac:dyDescent="0.2">
      <c r="A65" s="729" t="str">
        <f>'(B2) Struktura Organizative'!A55</f>
        <v>Nënfunksioni 21</v>
      </c>
      <c r="B65" s="728" t="str">
        <f>'(B2) Struktura Organizative'!B55</f>
        <v>091 Arsimi bazë dhe parashkollor</v>
      </c>
      <c r="C65" s="736">
        <f>'KB 21'!B$18</f>
        <v>248101</v>
      </c>
      <c r="D65" s="736">
        <f>'KB 21'!C$18</f>
        <v>167050</v>
      </c>
      <c r="E65" s="736">
        <f>'KB 21'!D$18</f>
        <v>432980</v>
      </c>
      <c r="F65" s="737">
        <f>SUM('KB 21'!E$22:E$23,'KB 21'!E$35:E$36)</f>
        <v>146527</v>
      </c>
      <c r="G65" s="737">
        <f t="shared" si="4"/>
        <v>49299</v>
      </c>
      <c r="H65" s="737">
        <f>'KB 21'!E$29+'KB 21'!E$42</f>
        <v>5669</v>
      </c>
      <c r="I65" s="738">
        <f>'KB 21'!E$48</f>
        <v>201495</v>
      </c>
      <c r="J65" s="737">
        <f>SUM('KB 21'!F$22:F$23,'KB 21'!F$35:F$36)</f>
        <v>147941</v>
      </c>
      <c r="K65" s="737">
        <f t="shared" si="5"/>
        <v>49510</v>
      </c>
      <c r="L65" s="737">
        <f>'KB 21'!F$29+'KB 21'!F$42</f>
        <v>43155</v>
      </c>
      <c r="M65" s="738">
        <f>'KB 21'!F$48</f>
        <v>240606</v>
      </c>
      <c r="N65" s="737">
        <f>SUM('KB 21'!G$22:G$23,'KB 21'!G$35:G$36)</f>
        <v>150200</v>
      </c>
      <c r="O65" s="737">
        <f t="shared" si="6"/>
        <v>47987</v>
      </c>
      <c r="P65" s="737">
        <f>'KB 21'!G$29+'KB 21'!G$42</f>
        <v>0</v>
      </c>
      <c r="Q65" s="738">
        <f>'KB 21'!G$48</f>
        <v>198187</v>
      </c>
    </row>
    <row r="66" spans="1:17" s="104" customFormat="1" ht="15" customHeight="1" x14ac:dyDescent="0.2">
      <c r="A66" s="731" t="str">
        <f>'(B3) Struktura Funksionale'!B109</f>
        <v>09120</v>
      </c>
      <c r="B66" s="791" t="str">
        <f>'(B3) Struktura Funksionale'!C109</f>
        <v>Arsimi bazë përfshirë arsimin parashkollor.</v>
      </c>
      <c r="C66" s="147">
        <f>'KB 21'!B72</f>
        <v>248101</v>
      </c>
      <c r="D66" s="147">
        <f>'KB 21'!C72</f>
        <v>167050</v>
      </c>
      <c r="E66" s="147">
        <f>'KB 21'!D72</f>
        <v>432980</v>
      </c>
      <c r="F66" s="80">
        <f>SUM('KB 21'!E$76:E$77,'KB 21'!E$89:E$90)</f>
        <v>146527</v>
      </c>
      <c r="G66" s="80">
        <f t="shared" si="4"/>
        <v>49299</v>
      </c>
      <c r="H66" s="80">
        <f>'KB 21'!E$83+'KB 21'!E$96</f>
        <v>5669</v>
      </c>
      <c r="I66" s="143">
        <f>'KB 21'!E$102</f>
        <v>201495</v>
      </c>
      <c r="J66" s="80">
        <f>SUM('KB 21'!F$76:F$77,'KB 21'!F$89:F$90)</f>
        <v>147941</v>
      </c>
      <c r="K66" s="80">
        <f t="shared" si="5"/>
        <v>49510</v>
      </c>
      <c r="L66" s="80">
        <f>'KB 21'!F$83+'KB 21'!F$96</f>
        <v>43155</v>
      </c>
      <c r="M66" s="143">
        <f>'KB 21'!F$102</f>
        <v>240606</v>
      </c>
      <c r="N66" s="80">
        <f>SUM('KB 21'!G$76:G$77,'KB 21'!G$89:G$90)</f>
        <v>150200</v>
      </c>
      <c r="O66" s="80">
        <f t="shared" si="6"/>
        <v>47987</v>
      </c>
      <c r="P66" s="80">
        <f>'KB 21'!G$83+'KB 21'!G$96</f>
        <v>0</v>
      </c>
      <c r="Q66" s="143">
        <f>'KB 21'!G$102</f>
        <v>198187</v>
      </c>
    </row>
    <row r="67" spans="1:17" s="104" customFormat="1" ht="15" customHeight="1" x14ac:dyDescent="0.2">
      <c r="A67" s="729" t="str">
        <f>'(B2) Struktura Organizative'!A57</f>
        <v>Nënfunksioni 22</v>
      </c>
      <c r="B67" s="728" t="str">
        <f>'(B2) Struktura Organizative'!B57</f>
        <v>092 Arsimi  parauniversitar</v>
      </c>
      <c r="C67" s="736">
        <f>'KB 22'!B$18</f>
        <v>105932</v>
      </c>
      <c r="D67" s="736">
        <f>'KB 22'!C$18</f>
        <v>89049</v>
      </c>
      <c r="E67" s="736">
        <f>'KB 22'!D$18</f>
        <v>209317</v>
      </c>
      <c r="F67" s="737">
        <f>SUM('KB 22'!E$22:E$23,'KB 22'!E$35:E$36)</f>
        <v>27909</v>
      </c>
      <c r="G67" s="737">
        <f t="shared" si="4"/>
        <v>18097</v>
      </c>
      <c r="H67" s="737">
        <f>'KB 22'!E$29+'KB 22'!E$42</f>
        <v>2300</v>
      </c>
      <c r="I67" s="738">
        <f>'KB 22'!E$48</f>
        <v>48306</v>
      </c>
      <c r="J67" s="737">
        <f>SUM('KB 22'!F$22:F$23,'KB 22'!F$35:F$36)</f>
        <v>28181</v>
      </c>
      <c r="K67" s="737">
        <f t="shared" si="5"/>
        <v>18358</v>
      </c>
      <c r="L67" s="737">
        <f>'KB 22'!F$29+'KB 22'!F$42</f>
        <v>510</v>
      </c>
      <c r="M67" s="738">
        <f>'KB 22'!F$48</f>
        <v>47049</v>
      </c>
      <c r="N67" s="737">
        <f>SUM('KB 22'!G$22:G$23,'KB 22'!G$35:G$36)</f>
        <v>28681</v>
      </c>
      <c r="O67" s="737">
        <f t="shared" si="6"/>
        <v>19939</v>
      </c>
      <c r="P67" s="737">
        <f>'KB 22'!G$29+'KB 22'!G$42</f>
        <v>0</v>
      </c>
      <c r="Q67" s="738">
        <f>'KB 22'!G$48</f>
        <v>48620</v>
      </c>
    </row>
    <row r="68" spans="1:17" s="104" customFormat="1" ht="15" customHeight="1" x14ac:dyDescent="0.2">
      <c r="A68" s="731" t="str">
        <f>'(B3) Struktura Funksionale'!B114</f>
        <v>09230</v>
      </c>
      <c r="B68" s="791" t="str">
        <f>'(B3) Struktura Funksionale'!C114</f>
        <v>Arsimi i mesëm i përgjithshëm</v>
      </c>
      <c r="C68" s="147">
        <f>'KB 22'!B72</f>
        <v>90697</v>
      </c>
      <c r="D68" s="147">
        <f>'KB 22'!C72</f>
        <v>73401</v>
      </c>
      <c r="E68" s="147">
        <f>'KB 22'!D72</f>
        <v>38111</v>
      </c>
      <c r="F68" s="80">
        <f>SUM('KB 22'!E$76:E$77,'KB 22'!E$89:E$90)</f>
        <v>18746</v>
      </c>
      <c r="G68" s="80">
        <f t="shared" si="4"/>
        <v>8004</v>
      </c>
      <c r="H68" s="80">
        <f>'KB 22'!E$83+'KB 22'!E$96</f>
        <v>2300</v>
      </c>
      <c r="I68" s="143">
        <f>'KB 22'!E$102</f>
        <v>29050</v>
      </c>
      <c r="J68" s="80">
        <f>SUM('KB 22'!F$76:F$77,'KB 22'!F$89:F$90)</f>
        <v>18915</v>
      </c>
      <c r="K68" s="80">
        <f t="shared" si="5"/>
        <v>6990</v>
      </c>
      <c r="L68" s="80">
        <f>'KB 22'!F$83+'KB 22'!F$96</f>
        <v>202</v>
      </c>
      <c r="M68" s="143">
        <f>'KB 22'!F$102</f>
        <v>26107</v>
      </c>
      <c r="N68" s="80">
        <f>SUM('KB 22'!G$76:G$77,'KB 22'!G$89:G$90)</f>
        <v>19251</v>
      </c>
      <c r="O68" s="80">
        <f t="shared" si="6"/>
        <v>7194</v>
      </c>
      <c r="P68" s="80">
        <f>'KB 22'!G$83+'KB 22'!G$96</f>
        <v>0</v>
      </c>
      <c r="Q68" s="143">
        <f>'KB 22'!G$102</f>
        <v>26445</v>
      </c>
    </row>
    <row r="69" spans="1:17" s="104" customFormat="1" ht="15" hidden="1" customHeight="1" x14ac:dyDescent="0.2">
      <c r="A69" s="731" t="str">
        <f>'(B3) Struktura Funksionale'!B115</f>
        <v>09232</v>
      </c>
      <c r="B69" s="791" t="str">
        <f>'(B3) Struktura Funksionale'!C115</f>
        <v>Pagat e stafit mbështetës</v>
      </c>
      <c r="C69" s="147">
        <f>'KB 22'!B111</f>
        <v>0</v>
      </c>
      <c r="D69" s="147">
        <f>'KB 22'!C111</f>
        <v>0</v>
      </c>
      <c r="E69" s="147">
        <f>'KB 22'!D111</f>
        <v>0</v>
      </c>
      <c r="F69" s="80">
        <f>SUM('KB 22'!E$115:E$116,'KB 22'!E$128:E$129)</f>
        <v>0</v>
      </c>
      <c r="G69" s="80">
        <f t="shared" si="4"/>
        <v>0</v>
      </c>
      <c r="H69" s="80">
        <f>'KB 22'!E$122+'KB 22'!E$135</f>
        <v>0</v>
      </c>
      <c r="I69" s="143">
        <f>'KB 22'!E$141</f>
        <v>0</v>
      </c>
      <c r="J69" s="80">
        <f>SUM('KB 22'!F$115:F$116,'KB 22'!F$128:F$129)</f>
        <v>0</v>
      </c>
      <c r="K69" s="80">
        <f t="shared" si="5"/>
        <v>0</v>
      </c>
      <c r="L69" s="80">
        <f>'KB 22'!F$122+'KB 22'!F$135</f>
        <v>0</v>
      </c>
      <c r="M69" s="143">
        <f>'KB 22'!F$141</f>
        <v>0</v>
      </c>
      <c r="N69" s="80">
        <f>SUM('KB 22'!G$115:G$116,'KB 22'!G$128:G$129)</f>
        <v>0</v>
      </c>
      <c r="O69" s="80">
        <f t="shared" si="6"/>
        <v>0</v>
      </c>
      <c r="P69" s="80">
        <f>'KB 22'!G$122+'KB 22'!G$135</f>
        <v>0</v>
      </c>
      <c r="Q69" s="143">
        <f>'KB 22'!G$141</f>
        <v>0</v>
      </c>
    </row>
    <row r="70" spans="1:17" s="104" customFormat="1" ht="15" customHeight="1" x14ac:dyDescent="0.2">
      <c r="A70" s="731" t="str">
        <f>'(B3) Struktura Funksionale'!B116</f>
        <v>09240</v>
      </c>
      <c r="B70" s="791" t="str">
        <f>'(B3) Struktura Funksionale'!C116</f>
        <v>Arsimi profesional</v>
      </c>
      <c r="C70" s="147">
        <f>'KB 22'!B150</f>
        <v>15235</v>
      </c>
      <c r="D70" s="147">
        <f>'KB 22'!C150</f>
        <v>15648</v>
      </c>
      <c r="E70" s="147">
        <f>'KB 22'!D150</f>
        <v>171206</v>
      </c>
      <c r="F70" s="80">
        <f>SUM('KB 22'!E$154:E$155,'KB 22'!E$167:E$168)</f>
        <v>9163</v>
      </c>
      <c r="G70" s="80">
        <f t="shared" si="4"/>
        <v>10093</v>
      </c>
      <c r="H70" s="80">
        <f>'KB 22'!E$161+'KB 22'!E$174</f>
        <v>0</v>
      </c>
      <c r="I70" s="143">
        <f>'KB 22'!E$180</f>
        <v>19256</v>
      </c>
      <c r="J70" s="80">
        <f>SUM('KB 22'!F$154:F$155,'KB 22'!F$167:F$168)</f>
        <v>9266</v>
      </c>
      <c r="K70" s="80">
        <f t="shared" si="5"/>
        <v>11368</v>
      </c>
      <c r="L70" s="80">
        <f>'KB 22'!F$161+'KB 22'!F$174</f>
        <v>308</v>
      </c>
      <c r="M70" s="143">
        <f>'KB 22'!F$180</f>
        <v>20942</v>
      </c>
      <c r="N70" s="80">
        <f>SUM('KB 22'!G$154:G$155,'KB 22'!G$167:G$168)</f>
        <v>9430</v>
      </c>
      <c r="O70" s="80">
        <f t="shared" si="6"/>
        <v>12745</v>
      </c>
      <c r="P70" s="80">
        <f>'KB 22'!G$161+'KB 22'!G$174</f>
        <v>0</v>
      </c>
      <c r="Q70" s="143">
        <f>'KB 22'!G$180</f>
        <v>22175</v>
      </c>
    </row>
    <row r="71" spans="1:17" s="104" customFormat="1" ht="15" customHeight="1" x14ac:dyDescent="0.2">
      <c r="A71" s="729" t="str">
        <f>'(B2) Struktura Organizative'!A60</f>
        <v>Nënfunksioni 23</v>
      </c>
      <c r="B71" s="728" t="str">
        <f>'(B2) Struktura Organizative'!B60</f>
        <v>101 Sëmundje dhe paaftësi</v>
      </c>
      <c r="C71" s="736">
        <f>'KB 23'!B$18</f>
        <v>478678</v>
      </c>
      <c r="D71" s="736">
        <f>'KB 23'!C$18</f>
        <v>516814</v>
      </c>
      <c r="E71" s="736">
        <f>'KB 23'!D$18</f>
        <v>503974</v>
      </c>
      <c r="F71" s="737">
        <f>SUM('KB 23'!E$22:E$23,'KB 23'!E$35:E$36)</f>
        <v>5948</v>
      </c>
      <c r="G71" s="737">
        <f t="shared" si="4"/>
        <v>501122</v>
      </c>
      <c r="H71" s="737">
        <f>'KB 23'!E$29+'KB 23'!E$42</f>
        <v>0</v>
      </c>
      <c r="I71" s="738">
        <f>'KB 23'!E$48</f>
        <v>507070</v>
      </c>
      <c r="J71" s="737">
        <f>SUM('KB 23'!F$22:F$23,'KB 23'!F$35:F$36)</f>
        <v>5978</v>
      </c>
      <c r="K71" s="737">
        <f t="shared" si="5"/>
        <v>504292</v>
      </c>
      <c r="L71" s="737">
        <f>'KB 23'!F$29+'KB 23'!F$42</f>
        <v>0</v>
      </c>
      <c r="M71" s="738">
        <f>'KB 23'!F$48</f>
        <v>510270</v>
      </c>
      <c r="N71" s="737">
        <f>SUM('KB 23'!G$22:G$23,'KB 23'!G$35:G$36)</f>
        <v>6010</v>
      </c>
      <c r="O71" s="737">
        <f t="shared" si="6"/>
        <v>529440</v>
      </c>
      <c r="P71" s="737">
        <f>'KB 23'!G$29+'KB 23'!G$42</f>
        <v>0</v>
      </c>
      <c r="Q71" s="738">
        <f>'KB 23'!G$48</f>
        <v>535450</v>
      </c>
    </row>
    <row r="72" spans="1:17" s="104" customFormat="1" ht="15" customHeight="1" x14ac:dyDescent="0.2">
      <c r="A72" s="731" t="str">
        <f>'(B3) Struktura Funksionale'!B124</f>
        <v>10140</v>
      </c>
      <c r="B72" s="791" t="str">
        <f>'(B3) Struktura Funksionale'!C124</f>
        <v>Kujdesi social për personat e sëmurë dhe me aftësi të kufizuara</v>
      </c>
      <c r="C72" s="147">
        <f>'KB 23'!B72</f>
        <v>478678</v>
      </c>
      <c r="D72" s="147">
        <f>'KB 23'!C72</f>
        <v>516814</v>
      </c>
      <c r="E72" s="147">
        <f>'KB 23'!D72</f>
        <v>503974</v>
      </c>
      <c r="F72" s="80">
        <f>SUM('KB 23'!E$76:E$77,'KB 23'!E$89:E$90)</f>
        <v>5948</v>
      </c>
      <c r="G72" s="80">
        <f t="shared" si="4"/>
        <v>501122</v>
      </c>
      <c r="H72" s="80">
        <f>'KB 23'!E$83+'KB 23'!E$96</f>
        <v>0</v>
      </c>
      <c r="I72" s="143">
        <f>'KB 23'!E$102</f>
        <v>507070</v>
      </c>
      <c r="J72" s="80">
        <f>SUM('KB 23'!F$76:F$77,'KB 23'!F$89:F$90)</f>
        <v>5978</v>
      </c>
      <c r="K72" s="80">
        <f t="shared" si="5"/>
        <v>504292</v>
      </c>
      <c r="L72" s="80">
        <f>'KB 23'!F$83+'KB 23'!F$96</f>
        <v>0</v>
      </c>
      <c r="M72" s="143">
        <f>'KB 23'!F$102</f>
        <v>510270</v>
      </c>
      <c r="N72" s="80">
        <f>SUM('KB 23'!G$76:G$77,'KB 23'!G$89:G$90)</f>
        <v>6010</v>
      </c>
      <c r="O72" s="80">
        <f t="shared" si="6"/>
        <v>529440</v>
      </c>
      <c r="P72" s="80">
        <f>'KB 23'!G$83+'KB 23'!G$96</f>
        <v>0</v>
      </c>
      <c r="Q72" s="143">
        <f>'KB 23'!G$102</f>
        <v>535450</v>
      </c>
    </row>
    <row r="73" spans="1:17" s="104" customFormat="1" ht="15" customHeight="1" x14ac:dyDescent="0.2">
      <c r="A73" s="729" t="str">
        <f>'(B2) Struktura Organizative'!A62</f>
        <v>Nënfunksioni 24</v>
      </c>
      <c r="B73" s="728" t="str">
        <f>'(B2) Struktura Organizative'!B62</f>
        <v>102 Të moshuarit</v>
      </c>
      <c r="C73" s="736">
        <f>'KB 24'!B$18</f>
        <v>744</v>
      </c>
      <c r="D73" s="736">
        <f>'KB 24'!C$18</f>
        <v>1425</v>
      </c>
      <c r="E73" s="736">
        <f>'KB 24'!D$18</f>
        <v>50</v>
      </c>
      <c r="F73" s="737">
        <f>SUM('KB 24'!E$22:E$23,'KB 24'!E$35:E$36)</f>
        <v>0</v>
      </c>
      <c r="G73" s="737">
        <f t="shared" si="4"/>
        <v>250</v>
      </c>
      <c r="H73" s="737">
        <f>'KB 24'!E$29+'KB 24'!E$42</f>
        <v>0</v>
      </c>
      <c r="I73" s="738">
        <f>'KB 24'!E$48</f>
        <v>250</v>
      </c>
      <c r="J73" s="737">
        <f>SUM('KB 24'!F$22:F$23,'KB 24'!F$35:F$36)</f>
        <v>0</v>
      </c>
      <c r="K73" s="737">
        <f t="shared" si="5"/>
        <v>250</v>
      </c>
      <c r="L73" s="737">
        <f>'KB 24'!F$29+'KB 24'!F$42</f>
        <v>20000</v>
      </c>
      <c r="M73" s="738">
        <f>'KB 24'!F$48</f>
        <v>20250</v>
      </c>
      <c r="N73" s="737">
        <f>SUM('KB 24'!G$22:G$23,'KB 24'!G$35:G$36)</f>
        <v>0</v>
      </c>
      <c r="O73" s="737">
        <f t="shared" si="6"/>
        <v>250</v>
      </c>
      <c r="P73" s="737">
        <f>'KB 24'!G$29+'KB 24'!G$42</f>
        <v>0</v>
      </c>
      <c r="Q73" s="738">
        <f>'KB 24'!G$48</f>
        <v>250</v>
      </c>
    </row>
    <row r="74" spans="1:17" s="104" customFormat="1" ht="15" customHeight="1" x14ac:dyDescent="0.2">
      <c r="A74" s="731" t="str">
        <f>'(B3) Struktura Funksionale'!B128</f>
        <v>10220</v>
      </c>
      <c r="B74" s="791" t="str">
        <f>'(B3) Struktura Funksionale'!C128</f>
        <v>Sigurimi shoqëror</v>
      </c>
      <c r="C74" s="147">
        <f>'KB 24'!B72</f>
        <v>744</v>
      </c>
      <c r="D74" s="147">
        <f>'KB 24'!C72</f>
        <v>1425</v>
      </c>
      <c r="E74" s="147">
        <f>'KB 24'!D72</f>
        <v>50</v>
      </c>
      <c r="F74" s="80">
        <f>SUM('KB 24'!E$76:E$77,'KB 24'!E$89:E$90)</f>
        <v>0</v>
      </c>
      <c r="G74" s="80">
        <f t="shared" si="4"/>
        <v>250</v>
      </c>
      <c r="H74" s="80">
        <f>'KB 24'!E$83+'KB 24'!E$96</f>
        <v>0</v>
      </c>
      <c r="I74" s="143">
        <f>'KB 24'!E$102</f>
        <v>250</v>
      </c>
      <c r="J74" s="80">
        <f>SUM('KB 24'!F$76:F$77,'KB 24'!F$89:F$90)</f>
        <v>0</v>
      </c>
      <c r="K74" s="80">
        <f t="shared" si="5"/>
        <v>250</v>
      </c>
      <c r="L74" s="80">
        <f>'KB 24'!F$83+'KB 24'!F$96</f>
        <v>20000</v>
      </c>
      <c r="M74" s="143">
        <f>'KB 24'!F$102</f>
        <v>20250</v>
      </c>
      <c r="N74" s="80">
        <f>SUM('KB 24'!G$76:G$77,'KB 24'!G$89:G$90)</f>
        <v>0</v>
      </c>
      <c r="O74" s="80">
        <f t="shared" si="6"/>
        <v>250</v>
      </c>
      <c r="P74" s="80">
        <f>'KB 24'!G$83+'KB 24'!G$96</f>
        <v>0</v>
      </c>
      <c r="Q74" s="143">
        <f>'KB 24'!G$102</f>
        <v>250</v>
      </c>
    </row>
    <row r="75" spans="1:17" s="104" customFormat="1" ht="15" customHeight="1" x14ac:dyDescent="0.2">
      <c r="A75" s="729" t="str">
        <f>'(B2) Struktura Organizative'!A64</f>
        <v>Nënfunksioni 25</v>
      </c>
      <c r="B75" s="728" t="str">
        <f>'(B2) Struktura Organizative'!B64</f>
        <v>104 Familje dhe fëmijë</v>
      </c>
      <c r="C75" s="736">
        <f>'KB 25'!B$18</f>
        <v>91010</v>
      </c>
      <c r="D75" s="736">
        <f>'KB 25'!C$18</f>
        <v>106661</v>
      </c>
      <c r="E75" s="736">
        <f>'KB 25'!D$18</f>
        <v>130502</v>
      </c>
      <c r="F75" s="737">
        <f>SUM('KB 25'!E$22:E$23,'KB 25'!E$35:E$36)</f>
        <v>21123</v>
      </c>
      <c r="G75" s="737">
        <f t="shared" si="4"/>
        <v>80001</v>
      </c>
      <c r="H75" s="737">
        <f>'KB 25'!E$29+'KB 25'!E$42</f>
        <v>200</v>
      </c>
      <c r="I75" s="738">
        <f>'KB 25'!E$48</f>
        <v>101324</v>
      </c>
      <c r="J75" s="737">
        <f>SUM('KB 25'!F$22:F$23,'KB 25'!F$35:F$36)</f>
        <v>21480</v>
      </c>
      <c r="K75" s="737">
        <f t="shared" si="5"/>
        <v>80013</v>
      </c>
      <c r="L75" s="737">
        <f>'KB 25'!F$29+'KB 25'!F$42</f>
        <v>200</v>
      </c>
      <c r="M75" s="738">
        <f>'KB 25'!F$48</f>
        <v>101693</v>
      </c>
      <c r="N75" s="737">
        <f>SUM('KB 25'!G$22:G$23,'KB 25'!G$35:G$36)</f>
        <v>21524</v>
      </c>
      <c r="O75" s="737">
        <f t="shared" si="6"/>
        <v>80014</v>
      </c>
      <c r="P75" s="737">
        <f>'KB 25'!G$29+'KB 25'!G$42</f>
        <v>200</v>
      </c>
      <c r="Q75" s="738">
        <f>'KB 25'!G$48</f>
        <v>101738</v>
      </c>
    </row>
    <row r="76" spans="1:17" s="104" customFormat="1" ht="15" customHeight="1" x14ac:dyDescent="0.2">
      <c r="A76" s="731" t="str">
        <f>'(B3) Struktura Funksionale'!B132</f>
        <v>10430</v>
      </c>
      <c r="B76" s="791" t="str">
        <f>'(B3) Struktura Funksionale'!C132</f>
        <v>Kujdesi social për familjet dhe fëmijët</v>
      </c>
      <c r="C76" s="147">
        <f>'KB 25'!B72</f>
        <v>91010</v>
      </c>
      <c r="D76" s="147">
        <f>'KB 25'!C72</f>
        <v>106661</v>
      </c>
      <c r="E76" s="147">
        <f>'KB 25'!D72</f>
        <v>130502</v>
      </c>
      <c r="F76" s="80">
        <f>SUM('KB 25'!E$76:E$77,'KB 25'!E$89:E$90)</f>
        <v>21123</v>
      </c>
      <c r="G76" s="80">
        <f t="shared" si="4"/>
        <v>80001</v>
      </c>
      <c r="H76" s="80">
        <f>'KB 25'!E$83+'KB 25'!E$96</f>
        <v>200</v>
      </c>
      <c r="I76" s="143">
        <f>'KB 25'!E$102</f>
        <v>101324</v>
      </c>
      <c r="J76" s="80">
        <f>SUM('KB 25'!F$76:F$77,'KB 25'!F$89:F$90)</f>
        <v>21480</v>
      </c>
      <c r="K76" s="80">
        <f t="shared" si="5"/>
        <v>80013</v>
      </c>
      <c r="L76" s="80">
        <f>'KB 25'!F$83+'KB 25'!F$96</f>
        <v>200</v>
      </c>
      <c r="M76" s="143">
        <f>'KB 25'!F$102</f>
        <v>101693</v>
      </c>
      <c r="N76" s="80">
        <f>SUM('KB 25'!G$76:G$77,'KB 25'!G$89:G$90)</f>
        <v>21524</v>
      </c>
      <c r="O76" s="80">
        <f t="shared" si="6"/>
        <v>80014</v>
      </c>
      <c r="P76" s="80">
        <f>'KB 25'!G$83+'KB 25'!G$96</f>
        <v>200</v>
      </c>
      <c r="Q76" s="143">
        <f>'KB 25'!G$102</f>
        <v>101738</v>
      </c>
    </row>
    <row r="77" spans="1:17" s="104" customFormat="1" ht="15" hidden="1" customHeight="1" x14ac:dyDescent="0.2">
      <c r="A77" s="731" t="str">
        <f>'(B3) Struktura Funksionale'!B133</f>
        <v>10460</v>
      </c>
      <c r="B77" s="791" t="str">
        <f>'(B3) Struktura Funksionale'!C133</f>
        <v>Përfshirja sociale</v>
      </c>
      <c r="C77" s="147">
        <f>'KB 25'!B111</f>
        <v>0</v>
      </c>
      <c r="D77" s="147">
        <f>'KB 25'!C111</f>
        <v>0</v>
      </c>
      <c r="E77" s="147">
        <f>'KB 25'!D111</f>
        <v>0</v>
      </c>
      <c r="F77" s="80">
        <f>SUM('KB 25'!E$115:E$116,'KB 25'!E$128:E$129)</f>
        <v>0</v>
      </c>
      <c r="G77" s="80">
        <f t="shared" si="4"/>
        <v>0</v>
      </c>
      <c r="H77" s="80">
        <f>'KB 25'!E$122+'KB 25'!E$135</f>
        <v>0</v>
      </c>
      <c r="I77" s="143">
        <f>'KB 25'!E$141</f>
        <v>0</v>
      </c>
      <c r="J77" s="80">
        <f>SUM('KB 25'!F$115:F$116,'KB 25'!F$128:F$129)</f>
        <v>0</v>
      </c>
      <c r="K77" s="80">
        <f t="shared" si="5"/>
        <v>0</v>
      </c>
      <c r="L77" s="80">
        <f>'KB 25'!F$122+'KB 25'!F$135</f>
        <v>0</v>
      </c>
      <c r="M77" s="143">
        <f>'KB 25'!F$141</f>
        <v>0</v>
      </c>
      <c r="N77" s="80">
        <f>SUM('KB 25'!G$115:G$116,'KB 25'!G$128:G$129)</f>
        <v>0</v>
      </c>
      <c r="O77" s="80">
        <f t="shared" si="6"/>
        <v>0</v>
      </c>
      <c r="P77" s="80">
        <f>'KB 25'!G$122+'KB 25'!G$135</f>
        <v>0</v>
      </c>
      <c r="Q77" s="143">
        <f>'KB 25'!G$141</f>
        <v>0</v>
      </c>
    </row>
    <row r="78" spans="1:17" s="104" customFormat="1" ht="15" customHeight="1" x14ac:dyDescent="0.2">
      <c r="A78" s="729" t="str">
        <f>'(B2) Struktura Organizative'!A66</f>
        <v>Nënfunksioni 26</v>
      </c>
      <c r="B78" s="728" t="str">
        <f>'(B2) Struktura Organizative'!B66</f>
        <v>105 Papunësia</v>
      </c>
      <c r="C78" s="736">
        <f>'KB 26'!B$18</f>
        <v>0</v>
      </c>
      <c r="D78" s="736">
        <f>'KB 26'!C$18</f>
        <v>0</v>
      </c>
      <c r="E78" s="736">
        <f>'KB 26'!D$18</f>
        <v>0</v>
      </c>
      <c r="F78" s="737">
        <f>SUM('KB 26'!E$22:E$23,'KB 26'!E$35:E$36)</f>
        <v>0</v>
      </c>
      <c r="G78" s="737">
        <f t="shared" si="4"/>
        <v>0</v>
      </c>
      <c r="H78" s="737">
        <f>'KB 26'!E$29+'KB 26'!E$42</f>
        <v>0</v>
      </c>
      <c r="I78" s="738">
        <f>'KB 26'!E$48</f>
        <v>0</v>
      </c>
      <c r="J78" s="737">
        <f>SUM('KB 26'!F$22:F$23,'KB 26'!F$35:F$36)</f>
        <v>0</v>
      </c>
      <c r="K78" s="737">
        <f t="shared" si="5"/>
        <v>0</v>
      </c>
      <c r="L78" s="737">
        <f>'KB 26'!F$29+'KB 26'!F$42</f>
        <v>0</v>
      </c>
      <c r="M78" s="738">
        <f>'KB 26'!F$48</f>
        <v>0</v>
      </c>
      <c r="N78" s="737">
        <f>SUM('KB 26'!G$22:G$23,'KB 26'!G$35:G$36)</f>
        <v>0</v>
      </c>
      <c r="O78" s="737">
        <f t="shared" si="6"/>
        <v>0</v>
      </c>
      <c r="P78" s="737">
        <f>'KB 26'!G$29+'KB 26'!G$42</f>
        <v>0</v>
      </c>
      <c r="Q78" s="738">
        <f>'KB 26'!G$48</f>
        <v>0</v>
      </c>
    </row>
    <row r="79" spans="1:17" s="104" customFormat="1" ht="15" customHeight="1" x14ac:dyDescent="0.2">
      <c r="A79" s="731" t="str">
        <f>'(B3) Struktura Funksionale'!B136</f>
        <v>10550</v>
      </c>
      <c r="B79" s="791" t="str">
        <f>'(B3) Struktura Funksionale'!C136</f>
        <v>Papunësia, arsim dhe aftësim</v>
      </c>
      <c r="C79" s="147">
        <f>'KB 26'!B72</f>
        <v>0</v>
      </c>
      <c r="D79" s="147">
        <f>'KB 26'!C72</f>
        <v>0</v>
      </c>
      <c r="E79" s="147">
        <f>'KB 26'!D72</f>
        <v>0</v>
      </c>
      <c r="F79" s="80">
        <f>SUM('KB 26'!E$76:E$77,'KB 26'!E$89:E$90)</f>
        <v>0</v>
      </c>
      <c r="G79" s="80">
        <f t="shared" si="4"/>
        <v>0</v>
      </c>
      <c r="H79" s="80">
        <f>'KB 26'!E$83+'KB 26'!E$96</f>
        <v>0</v>
      </c>
      <c r="I79" s="143">
        <f>'KB 26'!E$102</f>
        <v>0</v>
      </c>
      <c r="J79" s="80">
        <f>SUM('KB 26'!F$76:F$77,'KB 26'!F$89:F$90)</f>
        <v>0</v>
      </c>
      <c r="K79" s="80">
        <f t="shared" si="5"/>
        <v>0</v>
      </c>
      <c r="L79" s="80">
        <f>'KB 26'!F$83+'KB 26'!F$96</f>
        <v>0</v>
      </c>
      <c r="M79" s="143">
        <f>'KB 26'!F$102</f>
        <v>0</v>
      </c>
      <c r="N79" s="80">
        <f>SUM('KB 26'!G$76:G$77,'KB 26'!G$89:G$90)</f>
        <v>0</v>
      </c>
      <c r="O79" s="80">
        <f t="shared" si="6"/>
        <v>0</v>
      </c>
      <c r="P79" s="80">
        <f>'KB 26'!G$83+'KB 26'!G$96</f>
        <v>0</v>
      </c>
      <c r="Q79" s="143">
        <f>'KB 26'!G$102</f>
        <v>0</v>
      </c>
    </row>
    <row r="80" spans="1:17" s="104" customFormat="1" ht="15" customHeight="1" x14ac:dyDescent="0.2">
      <c r="A80" s="729" t="str">
        <f>'(B2) Struktura Organizative'!A68</f>
        <v>Nënfunksioni 27</v>
      </c>
      <c r="B80" s="728" t="str">
        <f>'(B2) Struktura Organizative'!B68</f>
        <v>106 Strehimi social</v>
      </c>
      <c r="C80" s="736">
        <f>'KB27'!B$18</f>
        <v>5968</v>
      </c>
      <c r="D80" s="736">
        <f>'KB27'!C$18</f>
        <v>3689</v>
      </c>
      <c r="E80" s="736">
        <f>'KB27'!D$18</f>
        <v>6374</v>
      </c>
      <c r="F80" s="737">
        <f>SUM('KB27'!E$22:E$23,'KB27'!E$35:E$36)</f>
        <v>826</v>
      </c>
      <c r="G80" s="737">
        <f t="shared" si="4"/>
        <v>5021</v>
      </c>
      <c r="H80" s="737">
        <f>'KB27'!E$29+'KB27'!E$42</f>
        <v>0</v>
      </c>
      <c r="I80" s="738">
        <f>'KB27'!E$48</f>
        <v>5847</v>
      </c>
      <c r="J80" s="737">
        <f>SUM('KB27'!F$22:F$23,'KB27'!F$35:F$36)</f>
        <v>829</v>
      </c>
      <c r="K80" s="737">
        <f t="shared" si="5"/>
        <v>5021</v>
      </c>
      <c r="L80" s="737">
        <f>'KB27'!F$29+'KB27'!F$42</f>
        <v>0</v>
      </c>
      <c r="M80" s="738">
        <f>'KB27'!F$48</f>
        <v>5850</v>
      </c>
      <c r="N80" s="737">
        <f>SUM('KB27'!G$22:G$23,'KB27'!G$35:G$36)</f>
        <v>833</v>
      </c>
      <c r="O80" s="737">
        <f t="shared" si="6"/>
        <v>5021</v>
      </c>
      <c r="P80" s="737">
        <f>'KB27'!G$29+'KB27'!G$42</f>
        <v>0</v>
      </c>
      <c r="Q80" s="738">
        <f>'KB27'!G$48</f>
        <v>5854</v>
      </c>
    </row>
    <row r="81" spans="1:17" s="104" customFormat="1" ht="15" customHeight="1" x14ac:dyDescent="0.2">
      <c r="A81" s="731" t="str">
        <f>'(B3) Struktura Funksionale'!B140</f>
        <v>10661</v>
      </c>
      <c r="B81" s="791" t="str">
        <f>'(B3) Struktura Funksionale'!C140</f>
        <v>Strehimi social</v>
      </c>
      <c r="C81" s="147">
        <f>'KB27'!B72</f>
        <v>5968</v>
      </c>
      <c r="D81" s="147">
        <f>'KB27'!C72</f>
        <v>3689</v>
      </c>
      <c r="E81" s="147">
        <f>'KB27'!D72</f>
        <v>6374</v>
      </c>
      <c r="F81" s="80">
        <f>SUM('KB27'!E$76:E$77,'KB27'!E$89:E$90)</f>
        <v>826</v>
      </c>
      <c r="G81" s="80">
        <f t="shared" si="4"/>
        <v>5021</v>
      </c>
      <c r="H81" s="80">
        <f>'KB27'!E$83+'KB27'!E$96</f>
        <v>0</v>
      </c>
      <c r="I81" s="143">
        <f>'KB27'!E$102</f>
        <v>5847</v>
      </c>
      <c r="J81" s="80">
        <f>SUM('KB27'!F$76:F$77,'KB27'!F$89:F$90)</f>
        <v>829</v>
      </c>
      <c r="K81" s="80">
        <f t="shared" si="5"/>
        <v>5021</v>
      </c>
      <c r="L81" s="80">
        <f>'KB27'!F$83+'KB27'!F$96</f>
        <v>0</v>
      </c>
      <c r="M81" s="143">
        <f>'KB27'!F$102</f>
        <v>5850</v>
      </c>
      <c r="N81" s="80">
        <f>SUM('KB27'!G$76:G$77,'KB27'!G$89:G$90)</f>
        <v>833</v>
      </c>
      <c r="O81" s="80">
        <f t="shared" si="6"/>
        <v>5021</v>
      </c>
      <c r="P81" s="80">
        <f>'KB27'!G$83+'KB27'!G$96</f>
        <v>0</v>
      </c>
      <c r="Q81" s="143">
        <f>'KB27'!G$102</f>
        <v>5854</v>
      </c>
    </row>
    <row r="82" spans="1:17" s="104" customFormat="1" ht="15" customHeight="1" x14ac:dyDescent="0.2">
      <c r="A82" s="836" t="str">
        <f>'(G1) Fjalori'!A751</f>
        <v>TOTALI I FONDEVE REZERVE + KONTIGJENCË</v>
      </c>
      <c r="B82" s="838"/>
      <c r="C82" s="783"/>
      <c r="D82" s="784"/>
      <c r="E82" s="785"/>
      <c r="F82" s="836"/>
      <c r="G82" s="837"/>
      <c r="H82" s="747"/>
      <c r="I82" s="745">
        <f>'(D1) Tavanet buxhetore'!C494</f>
        <v>10213.228507073409</v>
      </c>
      <c r="J82" s="836"/>
      <c r="K82" s="837"/>
      <c r="L82" s="747"/>
      <c r="M82" s="745">
        <f>'(D1) Tavanet buxhetore'!D494</f>
        <v>13924.178620101633</v>
      </c>
      <c r="N82" s="836"/>
      <c r="O82" s="837"/>
      <c r="P82" s="747"/>
      <c r="Q82" s="745">
        <f>'(D1) Tavanet buxhetore'!E494</f>
        <v>15213.14906522465</v>
      </c>
    </row>
    <row r="83" spans="1:17" ht="15" customHeight="1" x14ac:dyDescent="0.2">
      <c r="A83" s="1015" t="str">
        <f>'(G1) Fjalori'!A426</f>
        <v>Totali</v>
      </c>
      <c r="B83" s="1015"/>
      <c r="C83" s="237">
        <f>C6+C10+C14+C16+C18+C20+C25+C30+C34+C37+C39+C41+C43+C46+C49+C52+C54+C56+C58+C61+C65+C67+C71+C73+C75+C78+C80+C82</f>
        <v>1953298</v>
      </c>
      <c r="D83" s="237">
        <f t="shared" ref="D83:Q83" si="7">D6+D10+D14+D16+D18+D20+D25+D30+D34+D37+D39+D41+D43+D46+D49+D52+D54+D56+D58+D61+D65+D67+D71+D73+D75+D78+D80+D82</f>
        <v>2134403</v>
      </c>
      <c r="E83" s="237">
        <f t="shared" si="7"/>
        <v>3477730</v>
      </c>
      <c r="F83" s="237">
        <f t="shared" si="7"/>
        <v>553058</v>
      </c>
      <c r="G83" s="237">
        <f t="shared" si="7"/>
        <v>990330</v>
      </c>
      <c r="H83" s="237">
        <f t="shared" si="7"/>
        <v>505613</v>
      </c>
      <c r="I83" s="237">
        <f t="shared" si="7"/>
        <v>2059214.2285070734</v>
      </c>
      <c r="J83" s="237">
        <f t="shared" si="7"/>
        <v>547359</v>
      </c>
      <c r="K83" s="237">
        <f t="shared" si="7"/>
        <v>992823</v>
      </c>
      <c r="L83" s="237">
        <f t="shared" si="7"/>
        <v>600430</v>
      </c>
      <c r="M83" s="237">
        <f t="shared" si="7"/>
        <v>2154536.1786201014</v>
      </c>
      <c r="N83" s="237">
        <f t="shared" si="7"/>
        <v>564435</v>
      </c>
      <c r="O83" s="237">
        <f t="shared" si="7"/>
        <v>999653</v>
      </c>
      <c r="P83" s="237">
        <f t="shared" si="7"/>
        <v>728325</v>
      </c>
      <c r="Q83" s="237">
        <f t="shared" si="7"/>
        <v>2307626.1490652245</v>
      </c>
    </row>
  </sheetData>
  <sheetProtection algorithmName="SHA-512" hashValue="Q3oA8CzUGSEPJNs2457e07PEYg+Xh7jk4jXOejWYcgvZFgb5P7zbzvkJdfdiaaEYDZ4tlRw2e45jzSCi7aSRhg==" saltValue="Yj8IXpgJO+ZaD1HvCVMQyw==" spinCount="100000" sheet="1" objects="1" scenarios="1" selectLockedCells="1"/>
  <mergeCells count="9">
    <mergeCell ref="A83:B83"/>
    <mergeCell ref="A1:Q1"/>
    <mergeCell ref="F3:I4"/>
    <mergeCell ref="J3:M4"/>
    <mergeCell ref="N3:Q4"/>
    <mergeCell ref="A82:B82"/>
    <mergeCell ref="F82:G82"/>
    <mergeCell ref="J82:K82"/>
    <mergeCell ref="N82:O82"/>
  </mergeCells>
  <pageMargins left="0.2" right="0.2" top="0.37" bottom="0.27" header="0.17" footer="0.17"/>
  <pageSetup paperSize="256" fitToHeight="0" orientation="landscape" r:id="rId1"/>
  <headerFooter>
    <oddHeader>&amp;LPROGRAMI BUXHETOR AFATMESËM&amp;C&amp;8 28 Shkurt 2019&amp;R&amp;A</oddHeader>
    <oddFooter>&amp;L&amp;8Copyright for Albania: Ministry of Finance and Economy / Local Finance Directory&amp;R1</oddFooter>
  </headerFooter>
  <rowBreaks count="1" manualBreakCount="1">
    <brk id="158" max="15" man="1"/>
  </rowBreaks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7">
    <tabColor rgb="FF92D050"/>
  </sheetPr>
  <dimension ref="A1:J33"/>
  <sheetViews>
    <sheetView showGridLines="0" topLeftCell="A34" zoomScaleNormal="100" workbookViewId="0">
      <selection activeCell="G66" sqref="G66"/>
    </sheetView>
  </sheetViews>
  <sheetFormatPr defaultColWidth="4.140625" defaultRowHeight="12.75" x14ac:dyDescent="0.2"/>
  <cols>
    <col min="1" max="1" width="4.140625" style="43"/>
    <col min="2" max="2" width="15.42578125" style="43" customWidth="1"/>
    <col min="3" max="3" width="21.85546875" style="43" customWidth="1"/>
    <col min="4" max="4" width="15.28515625" style="104" customWidth="1"/>
    <col min="5" max="5" width="15.28515625" style="43" customWidth="1"/>
    <col min="6" max="6" width="15.28515625" style="43" customWidth="1" collapsed="1"/>
    <col min="7" max="7" width="22" style="43" customWidth="1"/>
    <col min="8" max="9" width="15.28515625" style="43" customWidth="1"/>
    <col min="10" max="10" width="13.28515625" style="43" customWidth="1"/>
    <col min="11" max="195" width="11.42578125" style="43" customWidth="1"/>
    <col min="196" max="196" width="3.85546875" style="43" customWidth="1"/>
    <col min="197" max="197" width="22" style="43" customWidth="1"/>
    <col min="198" max="200" width="4.140625" style="43" customWidth="1"/>
    <col min="201" max="201" width="5.85546875" style="43" customWidth="1"/>
    <col min="202" max="202" width="4.140625" style="43" customWidth="1"/>
    <col min="203" max="203" width="0.85546875" style="43" customWidth="1"/>
    <col min="204" max="204" width="5.85546875" style="43" customWidth="1"/>
    <col min="205" max="205" width="4.140625" style="43" customWidth="1"/>
    <col min="206" max="206" width="0.85546875" style="43" customWidth="1"/>
    <col min="207" max="207" width="5.85546875" style="43" customWidth="1"/>
    <col min="208" max="208" width="4.140625" style="43" customWidth="1"/>
    <col min="209" max="209" width="0.85546875" style="43" customWidth="1"/>
    <col min="210" max="210" width="5.85546875" style="43" customWidth="1"/>
    <col min="211" max="16384" width="4.140625" style="43"/>
  </cols>
  <sheetData>
    <row r="1" spans="1:10" s="221" customFormat="1" ht="21" x14ac:dyDescent="0.25">
      <c r="A1" s="896" t="str">
        <f>'(G1) Fjalori'!A423:A423</f>
        <v>(F3) GRAFIKU I SHPENZIMEVE SIPAS NËNFUNKSIONIT - VLERA BRUTO</v>
      </c>
      <c r="B1" s="896"/>
      <c r="C1" s="896"/>
      <c r="D1" s="896"/>
      <c r="E1" s="896"/>
      <c r="F1" s="896"/>
      <c r="G1" s="896"/>
      <c r="H1" s="896"/>
      <c r="I1" s="896"/>
      <c r="J1" s="896"/>
    </row>
    <row r="2" spans="1:10" s="4" customFormat="1" ht="27" customHeight="1" x14ac:dyDescent="0.2">
      <c r="D2" s="98"/>
      <c r="I2" s="6"/>
    </row>
    <row r="3" spans="1:10" ht="15" customHeight="1" x14ac:dyDescent="0.2">
      <c r="D3" s="45">
        <f>'(F2) Shpenzimet sipas nenfunk.b'!C3</f>
        <v>2019</v>
      </c>
      <c r="E3" s="45">
        <f>'(F2) Shpenzimet sipas nenfunk.b'!D3</f>
        <v>2020</v>
      </c>
      <c r="F3" s="45">
        <f>'(F2) Shpenzimet sipas nenfunk.b'!E3</f>
        <v>2021</v>
      </c>
      <c r="G3" s="1019">
        <f>'(F2) Shpenzimet sipas nenfunk.b'!F3</f>
        <v>2022</v>
      </c>
      <c r="H3" s="1019">
        <f>'(F2) Shpenzimet sipas nenfunk.b'!J3</f>
        <v>2023</v>
      </c>
      <c r="I3" s="1019">
        <f>'(F2) Shpenzimet sipas nenfunk.b'!N3</f>
        <v>2024</v>
      </c>
    </row>
    <row r="4" spans="1:10" s="47" customFormat="1" ht="21" customHeight="1" x14ac:dyDescent="0.25">
      <c r="B4" s="46"/>
      <c r="C4" s="46"/>
      <c r="D4" s="144" t="s">
        <v>32</v>
      </c>
      <c r="E4" s="144" t="s">
        <v>32</v>
      </c>
      <c r="F4" s="145" t="s">
        <v>33</v>
      </c>
      <c r="G4" s="1019"/>
      <c r="H4" s="1019"/>
      <c r="I4" s="1019"/>
    </row>
    <row r="5" spans="1:10" s="107" customFormat="1" ht="61.5" customHeight="1" x14ac:dyDescent="0.25">
      <c r="B5" s="106"/>
      <c r="C5" s="106"/>
      <c r="D5" s="148" t="str">
        <f>'(F2) Shpenzimet sipas nenfunk.b'!C5</f>
        <v>SHPENZIME TË PRITSHME</v>
      </c>
      <c r="E5" s="148" t="str">
        <f>'(F2) Shpenzimet sipas nenfunk.b'!D5</f>
        <v>SHPENZIME TË PRITSHME</v>
      </c>
      <c r="F5" s="148" t="str">
        <f>'(F2) Shpenzimet sipas nenfunk.b'!E5</f>
        <v>SHPENZIME TË PRITSHME</v>
      </c>
      <c r="G5" s="149" t="str">
        <f>'(F2) Shpenzimet sipas nenfunk.b'!I5</f>
        <v>SHPENZIME TË PRITSHME</v>
      </c>
      <c r="H5" s="149" t="str">
        <f>'(F2) Shpenzimet sipas nenfunk.b'!M5</f>
        <v>SHPENZIME TË PRITSHME</v>
      </c>
      <c r="I5" s="149" t="str">
        <f>G5</f>
        <v>SHPENZIME TË PRITSHME</v>
      </c>
    </row>
    <row r="6" spans="1:10" ht="13.5" customHeight="1" x14ac:dyDescent="0.2">
      <c r="B6" s="19" t="str">
        <f>'(F2) Shpenzimet sipas nenfunk.b'!A6</f>
        <v>Nënfunksioni 1</v>
      </c>
      <c r="C6" s="196" t="str">
        <f>'(F2) Shpenzimet sipas nenfunk.b'!B6</f>
        <v>011 Organet ekzekutive dhe legjislative, për çështjet financiare dhe fiskale, çështjet e brendshme</v>
      </c>
      <c r="D6" s="150">
        <f>'(F2) Shpenzimet sipas nenfunk.b'!C6</f>
        <v>232941</v>
      </c>
      <c r="E6" s="150">
        <f>'(F2) Shpenzimet sipas nenfunk.b'!D6</f>
        <v>155431</v>
      </c>
      <c r="F6" s="150">
        <f>'(F2) Shpenzimet sipas nenfunk.b'!E6</f>
        <v>183234</v>
      </c>
      <c r="G6" s="151">
        <f>'(F2) Shpenzimet sipas nenfunk.b'!I6</f>
        <v>193496</v>
      </c>
      <c r="H6" s="151">
        <f>'(F2) Shpenzimet sipas nenfunk.b'!M6</f>
        <v>175459</v>
      </c>
      <c r="I6" s="151">
        <f>'(F2) Shpenzimet sipas nenfunk.b'!Q6</f>
        <v>177689</v>
      </c>
    </row>
    <row r="7" spans="1:10" ht="13.5" customHeight="1" x14ac:dyDescent="0.2">
      <c r="B7" s="196" t="str">
        <f>'(F2) Shpenzimet sipas nenfunk.b'!A10</f>
        <v>Nënfunksioni 2</v>
      </c>
      <c r="C7" s="196" t="str">
        <f>'(F2) Shpenzimet sipas nenfunk.b'!B10</f>
        <v>017 Shërbime të  huamarrjes vendore</v>
      </c>
      <c r="D7" s="150">
        <f>'(F2) Shpenzimet sipas nenfunk.b'!C10</f>
        <v>11202</v>
      </c>
      <c r="E7" s="150">
        <f>'(F2) Shpenzimet sipas nenfunk.b'!D10</f>
        <v>10996</v>
      </c>
      <c r="F7" s="150">
        <f>'(F2) Shpenzimet sipas nenfunk.b'!E10</f>
        <v>11426</v>
      </c>
      <c r="G7" s="151">
        <f>'(F2) Shpenzimet sipas nenfunk.b'!I10</f>
        <v>11129</v>
      </c>
      <c r="H7" s="151">
        <f>'(F2) Shpenzimet sipas nenfunk.b'!M10</f>
        <v>8346</v>
      </c>
      <c r="I7" s="151">
        <f>'(F2) Shpenzimet sipas nenfunk.b'!Q10</f>
        <v>0</v>
      </c>
    </row>
    <row r="8" spans="1:10" ht="13.5" customHeight="1" x14ac:dyDescent="0.2">
      <c r="B8" s="196" t="str">
        <f>'(F2) Shpenzimet sipas nenfunk.b'!A14</f>
        <v>Nënfunksioni 3</v>
      </c>
      <c r="C8" s="196" t="str">
        <f>'(F2) Shpenzimet sipas nenfunk.b'!B14</f>
        <v>031 Shërbimet Policore</v>
      </c>
      <c r="D8" s="150">
        <f>'(F2) Shpenzimet sipas nenfunk.b'!C14</f>
        <v>16656</v>
      </c>
      <c r="E8" s="150">
        <f>'(F2) Shpenzimet sipas nenfunk.b'!D14</f>
        <v>9971</v>
      </c>
      <c r="F8" s="150">
        <f>'(F2) Shpenzimet sipas nenfunk.b'!E14</f>
        <v>11959</v>
      </c>
      <c r="G8" s="151">
        <f>'(F2) Shpenzimet sipas nenfunk.b'!I14</f>
        <v>12871</v>
      </c>
      <c r="H8" s="151">
        <f>'(F2) Shpenzimet sipas nenfunk.b'!M14</f>
        <v>12871</v>
      </c>
      <c r="I8" s="151">
        <f>'(F2) Shpenzimet sipas nenfunk.b'!Q14</f>
        <v>12983</v>
      </c>
    </row>
    <row r="9" spans="1:10" ht="13.5" customHeight="1" x14ac:dyDescent="0.2">
      <c r="B9" s="196" t="str">
        <f>'(F2) Shpenzimet sipas nenfunk.b'!A16</f>
        <v>Nënfunksioni 4</v>
      </c>
      <c r="C9" s="196" t="str">
        <f>'(F2) Shpenzimet sipas nenfunk.b'!B16</f>
        <v>032 Shërbimet e mbrojtjes ndaj zjarrit</v>
      </c>
      <c r="D9" s="150">
        <f>'(F2) Shpenzimet sipas nenfunk.b'!C16</f>
        <v>55052</v>
      </c>
      <c r="E9" s="150">
        <f>'(F2) Shpenzimet sipas nenfunk.b'!D16</f>
        <v>57481</v>
      </c>
      <c r="F9" s="150">
        <f>'(F2) Shpenzimet sipas nenfunk.b'!E16</f>
        <v>82301</v>
      </c>
      <c r="G9" s="151">
        <f>'(F2) Shpenzimet sipas nenfunk.b'!I16</f>
        <v>74949</v>
      </c>
      <c r="H9" s="151">
        <f>'(F2) Shpenzimet sipas nenfunk.b'!M16</f>
        <v>84475</v>
      </c>
      <c r="I9" s="151">
        <f>'(F2) Shpenzimet sipas nenfunk.b'!Q16</f>
        <v>75253</v>
      </c>
    </row>
    <row r="10" spans="1:10" ht="13.5" customHeight="1" x14ac:dyDescent="0.2">
      <c r="B10" s="196" t="str">
        <f>'(F2) Shpenzimet sipas nenfunk.b'!A18</f>
        <v>Nënfunksioni 5</v>
      </c>
      <c r="C10" s="196" t="str">
        <f>'(F2) Shpenzimet sipas nenfunk.b'!B18</f>
        <v>036 Marrdheniet me komunitetin</v>
      </c>
      <c r="D10" s="150">
        <f>'(F2) Shpenzimet sipas nenfunk.b'!C18</f>
        <v>0</v>
      </c>
      <c r="E10" s="150">
        <f>'(F2) Shpenzimet sipas nenfunk.b'!D18</f>
        <v>0</v>
      </c>
      <c r="F10" s="150">
        <f>'(F2) Shpenzimet sipas nenfunk.b'!E18</f>
        <v>5056</v>
      </c>
      <c r="G10" s="151">
        <f>'(F2) Shpenzimet sipas nenfunk.b'!I18</f>
        <v>4158</v>
      </c>
      <c r="H10" s="151">
        <f>'(F2) Shpenzimet sipas nenfunk.b'!M18</f>
        <v>4241</v>
      </c>
      <c r="I10" s="151">
        <f>'(F2) Shpenzimet sipas nenfunk.b'!Q18</f>
        <v>4325</v>
      </c>
    </row>
    <row r="11" spans="1:10" ht="13.5" customHeight="1" x14ac:dyDescent="0.2">
      <c r="B11" s="196" t="str">
        <f>'(F2) Shpenzimet sipas nenfunk.b'!A20</f>
        <v>Nënfunksioni 6</v>
      </c>
      <c r="C11" s="196" t="str">
        <f>'(F2) Shpenzimet sipas nenfunk.b'!B20</f>
        <v>041 Çështjet e përgjithshme ekonomike, tregtare dhe të punës</v>
      </c>
      <c r="D11" s="150">
        <f>'(F2) Shpenzimet sipas nenfunk.b'!C20</f>
        <v>1686</v>
      </c>
      <c r="E11" s="150">
        <f>'(F2) Shpenzimet sipas nenfunk.b'!D20</f>
        <v>1759</v>
      </c>
      <c r="F11" s="150">
        <f>'(F2) Shpenzimet sipas nenfunk.b'!E20</f>
        <v>1883</v>
      </c>
      <c r="G11" s="151">
        <f>'(F2) Shpenzimet sipas nenfunk.b'!I20</f>
        <v>1843</v>
      </c>
      <c r="H11" s="151">
        <f>'(F2) Shpenzimet sipas nenfunk.b'!M20</f>
        <v>26193</v>
      </c>
      <c r="I11" s="151">
        <f>'(F2) Shpenzimet sipas nenfunk.b'!Q20</f>
        <v>151843</v>
      </c>
    </row>
    <row r="12" spans="1:10" ht="13.5" customHeight="1" x14ac:dyDescent="0.2">
      <c r="B12" s="196" t="str">
        <f>'(F2) Shpenzimet sipas nenfunk.b'!A25</f>
        <v>Nënfunksioni 7</v>
      </c>
      <c r="C12" s="196" t="str">
        <f>'(F2) Shpenzimet sipas nenfunk.b'!B25</f>
        <v>042 Bujqësia, pyjet, peshkimi dhe gjuetia</v>
      </c>
      <c r="D12" s="150">
        <f>'(F2) Shpenzimet sipas nenfunk.b'!C25</f>
        <v>68126</v>
      </c>
      <c r="E12" s="150">
        <f>'(F2) Shpenzimet sipas nenfunk.b'!D25</f>
        <v>79714</v>
      </c>
      <c r="F12" s="150">
        <f>'(F2) Shpenzimet sipas nenfunk.b'!E25</f>
        <v>106330</v>
      </c>
      <c r="G12" s="151">
        <f>'(F2) Shpenzimet sipas nenfunk.b'!I25</f>
        <v>89742</v>
      </c>
      <c r="H12" s="151">
        <f>'(F2) Shpenzimet sipas nenfunk.b'!M25</f>
        <v>72237</v>
      </c>
      <c r="I12" s="151">
        <f>'(F2) Shpenzimet sipas nenfunk.b'!Q25</f>
        <v>72385</v>
      </c>
    </row>
    <row r="13" spans="1:10" ht="13.5" customHeight="1" x14ac:dyDescent="0.2">
      <c r="B13" s="196" t="str">
        <f>'(F2) Shpenzimet sipas nenfunk.b'!A30</f>
        <v>Nënfunksioni 8</v>
      </c>
      <c r="C13" s="196" t="str">
        <f>'(F2) Shpenzimet sipas nenfunk.b'!B30</f>
        <v>045 Trasporti</v>
      </c>
      <c r="D13" s="150">
        <f>'(F2) Shpenzimet sipas nenfunk.b'!C30</f>
        <v>343030</v>
      </c>
      <c r="E13" s="150">
        <f>'(F2) Shpenzimet sipas nenfunk.b'!D30</f>
        <v>128542</v>
      </c>
      <c r="F13" s="150">
        <f>'(F2) Shpenzimet sipas nenfunk.b'!E30</f>
        <v>416918</v>
      </c>
      <c r="G13" s="151">
        <f>'(F2) Shpenzimet sipas nenfunk.b'!I30</f>
        <v>355348</v>
      </c>
      <c r="H13" s="151">
        <f>'(F2) Shpenzimet sipas nenfunk.b'!M30</f>
        <v>359772</v>
      </c>
      <c r="I13" s="151">
        <f>'(F2) Shpenzimet sipas nenfunk.b'!Q30</f>
        <v>286465</v>
      </c>
    </row>
    <row r="14" spans="1:10" ht="13.5" customHeight="1" x14ac:dyDescent="0.2">
      <c r="B14" s="196" t="str">
        <f>'(F2) Shpenzimet sipas nenfunk.b'!A34</f>
        <v>Nënfunksioni 9</v>
      </c>
      <c r="C14" s="196" t="str">
        <f>'(F2) Shpenzimet sipas nenfunk.b'!B34</f>
        <v>047 Industri të tjera</v>
      </c>
      <c r="D14" s="150">
        <f>'(F2) Shpenzimet sipas nenfunk.b'!C34</f>
        <v>10655</v>
      </c>
      <c r="E14" s="150">
        <f>'(F2) Shpenzimet sipas nenfunk.b'!D34</f>
        <v>7418</v>
      </c>
      <c r="F14" s="150">
        <f>'(F2) Shpenzimet sipas nenfunk.b'!E34</f>
        <v>9003</v>
      </c>
      <c r="G14" s="151">
        <f>'(F2) Shpenzimet sipas nenfunk.b'!I34</f>
        <v>8474</v>
      </c>
      <c r="H14" s="151">
        <f>'(F2) Shpenzimet sipas nenfunk.b'!M34</f>
        <v>8474</v>
      </c>
      <c r="I14" s="151">
        <f>'(F2) Shpenzimet sipas nenfunk.b'!Q34</f>
        <v>8474</v>
      </c>
    </row>
    <row r="15" spans="1:10" ht="13.5" customHeight="1" x14ac:dyDescent="0.2">
      <c r="B15" s="196" t="str">
        <f>'(F2) Shpenzimet sipas nenfunk.b'!A37</f>
        <v>Nënfunksioni 10</v>
      </c>
      <c r="C15" s="196" t="str">
        <f>'(F2) Shpenzimet sipas nenfunk.b'!B37</f>
        <v>051 Menaxhimi i i mbetjeve</v>
      </c>
      <c r="D15" s="150">
        <f>'(F2) Shpenzimet sipas nenfunk.b'!C37</f>
        <v>109022</v>
      </c>
      <c r="E15" s="150">
        <f>'(F2) Shpenzimet sipas nenfunk.b'!D37</f>
        <v>74491</v>
      </c>
      <c r="F15" s="150">
        <f>'(F2) Shpenzimet sipas nenfunk.b'!E37</f>
        <v>95801</v>
      </c>
      <c r="G15" s="151">
        <f>'(F2) Shpenzimet sipas nenfunk.b'!I37</f>
        <v>112877</v>
      </c>
      <c r="H15" s="151">
        <f>'(F2) Shpenzimet sipas nenfunk.b'!M37</f>
        <v>108819</v>
      </c>
      <c r="I15" s="151">
        <f>'(F2) Shpenzimet sipas nenfunk.b'!Q37</f>
        <v>108819</v>
      </c>
    </row>
    <row r="16" spans="1:10" ht="13.5" customHeight="1" x14ac:dyDescent="0.2">
      <c r="B16" s="196" t="str">
        <f>'(F2) Shpenzimet sipas nenfunk.b'!A39</f>
        <v>Nënfunksioni 11</v>
      </c>
      <c r="C16" s="196" t="str">
        <f>'(F2) Shpenzimet sipas nenfunk.b'!B39</f>
        <v>052 Menaxhimi i ujrave të zeza</v>
      </c>
      <c r="D16" s="150">
        <f>'(F2) Shpenzimet sipas nenfunk.b'!C39</f>
        <v>8342</v>
      </c>
      <c r="E16" s="150">
        <f>'(F2) Shpenzimet sipas nenfunk.b'!D39</f>
        <v>5664</v>
      </c>
      <c r="F16" s="150">
        <f>'(F2) Shpenzimet sipas nenfunk.b'!E39</f>
        <v>12923</v>
      </c>
      <c r="G16" s="151">
        <f>'(F2) Shpenzimet sipas nenfunk.b'!I39</f>
        <v>11896</v>
      </c>
      <c r="H16" s="151">
        <f>'(F2) Shpenzimet sipas nenfunk.b'!M39</f>
        <v>11896</v>
      </c>
      <c r="I16" s="151">
        <f>'(F2) Shpenzimet sipas nenfunk.b'!Q39</f>
        <v>11994</v>
      </c>
    </row>
    <row r="17" spans="2:9" ht="13.5" customHeight="1" x14ac:dyDescent="0.2">
      <c r="B17" s="196" t="str">
        <f>'(F2) Shpenzimet sipas nenfunk.b'!A41</f>
        <v>Nënfunksioni 12</v>
      </c>
      <c r="C17" s="196" t="str">
        <f>'(F2) Shpenzimet sipas nenfunk.b'!B41</f>
        <v>053 Reduktimi i ndotjes</v>
      </c>
      <c r="D17" s="150">
        <f>'(F2) Shpenzimet sipas nenfunk.b'!C41</f>
        <v>0</v>
      </c>
      <c r="E17" s="150">
        <f>'(F2) Shpenzimet sipas nenfunk.b'!D41</f>
        <v>0</v>
      </c>
      <c r="F17" s="150">
        <f>'(F2) Shpenzimet sipas nenfunk.b'!E41</f>
        <v>0</v>
      </c>
      <c r="G17" s="151">
        <f>'(F2) Shpenzimet sipas nenfunk.b'!I41</f>
        <v>0</v>
      </c>
      <c r="H17" s="151">
        <f>'(F2) Shpenzimet sipas nenfunk.b'!M41</f>
        <v>0</v>
      </c>
      <c r="I17" s="151">
        <f>'(F2) Shpenzimet sipas nenfunk.b'!Q41</f>
        <v>0</v>
      </c>
    </row>
    <row r="18" spans="2:9" ht="13.5" customHeight="1" x14ac:dyDescent="0.2">
      <c r="B18" s="196" t="str">
        <f>'(F2) Shpenzimet sipas nenfunk.b'!A43</f>
        <v>Nënfunksioni 13</v>
      </c>
      <c r="C18" s="196" t="str">
        <f>'(F2) Shpenzimet sipas nenfunk.b'!B43</f>
        <v>056 Mbrojtja e mjedisit</v>
      </c>
      <c r="D18" s="150">
        <f>'(F2) Shpenzimet sipas nenfunk.b'!C43</f>
        <v>0</v>
      </c>
      <c r="E18" s="150">
        <f>'(F2) Shpenzimet sipas nenfunk.b'!D43</f>
        <v>0</v>
      </c>
      <c r="F18" s="150">
        <f>'(F2) Shpenzimet sipas nenfunk.b'!E43</f>
        <v>0</v>
      </c>
      <c r="G18" s="151">
        <f>'(F2) Shpenzimet sipas nenfunk.b'!I43</f>
        <v>0</v>
      </c>
      <c r="H18" s="151">
        <f>'(F2) Shpenzimet sipas nenfunk.b'!M43</f>
        <v>0</v>
      </c>
      <c r="I18" s="151">
        <f>'(F2) Shpenzimet sipas nenfunk.b'!Q43</f>
        <v>0</v>
      </c>
    </row>
    <row r="19" spans="2:9" ht="13.5" customHeight="1" x14ac:dyDescent="0.2">
      <c r="B19" s="196" t="str">
        <f>'(F2) Shpenzimet sipas nenfunk.b'!A46</f>
        <v>Nënfunksioni 14</v>
      </c>
      <c r="C19" s="196" t="str">
        <f>'(F2) Shpenzimet sipas nenfunk.b'!B46</f>
        <v>061 Urbanistika</v>
      </c>
      <c r="D19" s="150">
        <f>'(F2) Shpenzimet sipas nenfunk.b'!C46</f>
        <v>32353</v>
      </c>
      <c r="E19" s="150">
        <f>'(F2) Shpenzimet sipas nenfunk.b'!D46</f>
        <v>530518</v>
      </c>
      <c r="F19" s="150">
        <f>'(F2) Shpenzimet sipas nenfunk.b'!E46</f>
        <v>724740</v>
      </c>
      <c r="G19" s="151">
        <f>'(F2) Shpenzimet sipas nenfunk.b'!I46</f>
        <v>32825</v>
      </c>
      <c r="H19" s="151">
        <f>'(F2) Shpenzimet sipas nenfunk.b'!M46</f>
        <v>17425</v>
      </c>
      <c r="I19" s="151">
        <f>'(F2) Shpenzimet sipas nenfunk.b'!Q46</f>
        <v>17425</v>
      </c>
    </row>
    <row r="20" spans="2:9" ht="13.5" customHeight="1" x14ac:dyDescent="0.2">
      <c r="B20" s="196" t="str">
        <f>'(F2) Shpenzimet sipas nenfunk.b'!A49</f>
        <v>Nënfunksioni 15</v>
      </c>
      <c r="C20" s="196" t="str">
        <f>'(F2) Shpenzimet sipas nenfunk.b'!B49</f>
        <v>062 Zhvillimi i komunitetit</v>
      </c>
      <c r="D20" s="150">
        <f>'(F2) Shpenzimet sipas nenfunk.b'!C49</f>
        <v>43351</v>
      </c>
      <c r="E20" s="150">
        <f>'(F2) Shpenzimet sipas nenfunk.b'!D49</f>
        <v>31024</v>
      </c>
      <c r="F20" s="150">
        <f>'(F2) Shpenzimet sipas nenfunk.b'!E49</f>
        <v>87108</v>
      </c>
      <c r="G20" s="151">
        <f>'(F2) Shpenzimet sipas nenfunk.b'!I49</f>
        <v>54399</v>
      </c>
      <c r="H20" s="151">
        <f>'(F2) Shpenzimet sipas nenfunk.b'!M49</f>
        <v>49635</v>
      </c>
      <c r="I20" s="151">
        <f>'(F2) Shpenzimet sipas nenfunk.b'!Q49</f>
        <v>49749</v>
      </c>
    </row>
    <row r="21" spans="2:9" ht="13.5" customHeight="1" x14ac:dyDescent="0.2">
      <c r="B21" s="196" t="str">
        <f>'(F2) Shpenzimet sipas nenfunk.b'!A52</f>
        <v>Nënfunksioni 16</v>
      </c>
      <c r="C21" s="196" t="str">
        <f>'(F2) Shpenzimet sipas nenfunk.b'!B52</f>
        <v>063 Furnizimi me ujë</v>
      </c>
      <c r="D21" s="150">
        <f>'(F2) Shpenzimet sipas nenfunk.b'!C52</f>
        <v>24563</v>
      </c>
      <c r="E21" s="150">
        <f>'(F2) Shpenzimet sipas nenfunk.b'!D52</f>
        <v>74584</v>
      </c>
      <c r="F21" s="150">
        <f>'(F2) Shpenzimet sipas nenfunk.b'!E52</f>
        <v>220155</v>
      </c>
      <c r="G21" s="151">
        <f>'(F2) Shpenzimet sipas nenfunk.b'!I52</f>
        <v>158455</v>
      </c>
      <c r="H21" s="151">
        <f>'(F2) Shpenzimet sipas nenfunk.b'!M52</f>
        <v>200086</v>
      </c>
      <c r="I21" s="151">
        <f>'(F2) Shpenzimet sipas nenfunk.b'!Q52</f>
        <v>262584</v>
      </c>
    </row>
    <row r="22" spans="2:9" ht="13.5" customHeight="1" x14ac:dyDescent="0.2">
      <c r="B22" s="196" t="str">
        <f>'(F2) Shpenzimet sipas nenfunk.b'!A54</f>
        <v>Nënfunksioni 17</v>
      </c>
      <c r="C22" s="196" t="str">
        <f>'(F2) Shpenzimet sipas nenfunk.b'!B54</f>
        <v>064 Ndriçimi i rrugëve</v>
      </c>
      <c r="D22" s="150">
        <f>'(F2) Shpenzimet sipas nenfunk.b'!C54</f>
        <v>16193</v>
      </c>
      <c r="E22" s="150">
        <f>'(F2) Shpenzimet sipas nenfunk.b'!D54</f>
        <v>54456</v>
      </c>
      <c r="F22" s="150">
        <f>'(F2) Shpenzimet sipas nenfunk.b'!E54</f>
        <v>40670</v>
      </c>
      <c r="G22" s="151">
        <f>'(F2) Shpenzimet sipas nenfunk.b'!I54</f>
        <v>18934</v>
      </c>
      <c r="H22" s="151">
        <f>'(F2) Shpenzimet sipas nenfunk.b'!M54</f>
        <v>18934</v>
      </c>
      <c r="I22" s="151">
        <f>'(F2) Shpenzimet sipas nenfunk.b'!Q54</f>
        <v>18934</v>
      </c>
    </row>
    <row r="23" spans="2:9" ht="13.5" customHeight="1" x14ac:dyDescent="0.2">
      <c r="B23" s="196" t="str">
        <f>'(F2) Shpenzimet sipas nenfunk.b'!A56</f>
        <v>Nënfunksioni 18</v>
      </c>
      <c r="C23" s="196" t="str">
        <f>'(F2) Shpenzimet sipas nenfunk.b'!B56</f>
        <v xml:space="preserve">072 Shërbimet e kujdesit parësor </v>
      </c>
      <c r="D23" s="150">
        <f>'(F2) Shpenzimet sipas nenfunk.b'!C56</f>
        <v>0</v>
      </c>
      <c r="E23" s="150">
        <f>'(F2) Shpenzimet sipas nenfunk.b'!D56</f>
        <v>0</v>
      </c>
      <c r="F23" s="150">
        <f>'(F2) Shpenzimet sipas nenfunk.b'!E56</f>
        <v>0</v>
      </c>
      <c r="G23" s="151">
        <f>'(F2) Shpenzimet sipas nenfunk.b'!I56</f>
        <v>0</v>
      </c>
      <c r="H23" s="151">
        <f>'(F2) Shpenzimet sipas nenfunk.b'!M56</f>
        <v>0</v>
      </c>
      <c r="I23" s="151">
        <f>'(F2) Shpenzimet sipas nenfunk.b'!Q56</f>
        <v>0</v>
      </c>
    </row>
    <row r="24" spans="2:9" ht="13.5" customHeight="1" x14ac:dyDescent="0.2">
      <c r="B24" s="196" t="str">
        <f>'(F2) Shpenzimet sipas nenfunk.b'!A58</f>
        <v>Nënfunksioni 19</v>
      </c>
      <c r="C24" s="196" t="str">
        <f>'(F2) Shpenzimet sipas nenfunk.b'!B58</f>
        <v>081 Shërbimet rekreative dhe sportive</v>
      </c>
      <c r="D24" s="150">
        <f>'(F2) Shpenzimet sipas nenfunk.b'!C58</f>
        <v>30743</v>
      </c>
      <c r="E24" s="150">
        <f>'(F2) Shpenzimet sipas nenfunk.b'!D58</f>
        <v>9776</v>
      </c>
      <c r="F24" s="150">
        <f>'(F2) Shpenzimet sipas nenfunk.b'!E58</f>
        <v>9921</v>
      </c>
      <c r="G24" s="151">
        <f>'(F2) Shpenzimet sipas nenfunk.b'!I58</f>
        <v>16808</v>
      </c>
      <c r="H24" s="151">
        <f>'(F2) Shpenzimet sipas nenfunk.b'!M58</f>
        <v>17255</v>
      </c>
      <c r="I24" s="151">
        <f>'(F2) Shpenzimet sipas nenfunk.b'!Q58</f>
        <v>84236</v>
      </c>
    </row>
    <row r="25" spans="2:9" ht="13.5" customHeight="1" x14ac:dyDescent="0.2">
      <c r="B25" s="196" t="str">
        <f>'(F2) Shpenzimet sipas nenfunk.b'!A61</f>
        <v>Nënfunksioni 20</v>
      </c>
      <c r="C25" s="196" t="str">
        <f>'(F2) Shpenzimet sipas nenfunk.b'!B61</f>
        <v>082 Shërbimet kulturore</v>
      </c>
      <c r="D25" s="150">
        <f>'(F2) Shpenzimet sipas nenfunk.b'!C61</f>
        <v>18950</v>
      </c>
      <c r="E25" s="150">
        <f>'(F2) Shpenzimet sipas nenfunk.b'!D61</f>
        <v>17890</v>
      </c>
      <c r="F25" s="150">
        <f>'(F2) Shpenzimet sipas nenfunk.b'!E61</f>
        <v>175105</v>
      </c>
      <c r="G25" s="151">
        <f>'(F2) Shpenzimet sipas nenfunk.b'!I61</f>
        <v>26505</v>
      </c>
      <c r="H25" s="151">
        <f>'(F2) Shpenzimet sipas nenfunk.b'!M61</f>
        <v>38776</v>
      </c>
      <c r="I25" s="151">
        <f>'(F2) Shpenzimet sipas nenfunk.b'!Q61</f>
        <v>59156</v>
      </c>
    </row>
    <row r="26" spans="2:9" ht="13.5" customHeight="1" x14ac:dyDescent="0.2">
      <c r="B26" s="196" t="str">
        <f>'(F2) Shpenzimet sipas nenfunk.b'!A65</f>
        <v>Nënfunksioni 21</v>
      </c>
      <c r="C26" s="196" t="str">
        <f>'(F2) Shpenzimet sipas nenfunk.b'!B65</f>
        <v>091 Arsimi bazë dhe parashkollor</v>
      </c>
      <c r="D26" s="150">
        <f>'(F2) Shpenzimet sipas nenfunk.b'!C65</f>
        <v>248101</v>
      </c>
      <c r="E26" s="150">
        <f>'(F2) Shpenzimet sipas nenfunk.b'!D65</f>
        <v>167050</v>
      </c>
      <c r="F26" s="150">
        <f>'(F2) Shpenzimet sipas nenfunk.b'!E65</f>
        <v>432980</v>
      </c>
      <c r="G26" s="151">
        <f>'(F2) Shpenzimet sipas nenfunk.b'!I65</f>
        <v>201495</v>
      </c>
      <c r="H26" s="151">
        <f>'(F2) Shpenzimet sipas nenfunk.b'!M65</f>
        <v>240606</v>
      </c>
      <c r="I26" s="151">
        <f>'(F2) Shpenzimet sipas nenfunk.b'!Q65</f>
        <v>198187</v>
      </c>
    </row>
    <row r="27" spans="2:9" ht="13.5" customHeight="1" x14ac:dyDescent="0.2">
      <c r="B27" s="196" t="str">
        <f>'(F2) Shpenzimet sipas nenfunk.b'!A67</f>
        <v>Nënfunksioni 22</v>
      </c>
      <c r="C27" s="196" t="str">
        <f>'(F2) Shpenzimet sipas nenfunk.b'!B67</f>
        <v>092 Arsimi  parauniversitar</v>
      </c>
      <c r="D27" s="150">
        <f>'(F2) Shpenzimet sipas nenfunk.b'!C67</f>
        <v>105932</v>
      </c>
      <c r="E27" s="150">
        <f>'(F2) Shpenzimet sipas nenfunk.b'!D67</f>
        <v>89049</v>
      </c>
      <c r="F27" s="150">
        <f>'(F2) Shpenzimet sipas nenfunk.b'!E67</f>
        <v>209317</v>
      </c>
      <c r="G27" s="151">
        <f>'(F2) Shpenzimet sipas nenfunk.b'!I67</f>
        <v>48306</v>
      </c>
      <c r="H27" s="151">
        <f>'(F2) Shpenzimet sipas nenfunk.b'!M67</f>
        <v>47049</v>
      </c>
      <c r="I27" s="151">
        <f>'(F2) Shpenzimet sipas nenfunk.b'!Q67</f>
        <v>48620</v>
      </c>
    </row>
    <row r="28" spans="2:9" s="104" customFormat="1" ht="13.5" customHeight="1" x14ac:dyDescent="0.2">
      <c r="B28" s="196" t="str">
        <f>'(F2) Shpenzimet sipas nenfunk.b'!A71</f>
        <v>Nënfunksioni 23</v>
      </c>
      <c r="C28" s="196" t="str">
        <f>'(F2) Shpenzimet sipas nenfunk.b'!B71</f>
        <v>101 Sëmundje dhe paaftësi</v>
      </c>
      <c r="D28" s="150">
        <f>'(F2) Shpenzimet sipas nenfunk.b'!C71</f>
        <v>478678</v>
      </c>
      <c r="E28" s="150">
        <f>'(F2) Shpenzimet sipas nenfunk.b'!D71</f>
        <v>516814</v>
      </c>
      <c r="F28" s="150">
        <f>'(F2) Shpenzimet sipas nenfunk.b'!E71</f>
        <v>503974</v>
      </c>
      <c r="G28" s="151">
        <f>'(F2) Shpenzimet sipas nenfunk.b'!I71</f>
        <v>507070</v>
      </c>
      <c r="H28" s="151">
        <f>'(F2) Shpenzimet sipas nenfunk.b'!M71</f>
        <v>510270</v>
      </c>
      <c r="I28" s="151">
        <f>'(F2) Shpenzimet sipas nenfunk.b'!Q71</f>
        <v>535450</v>
      </c>
    </row>
    <row r="29" spans="2:9" s="104" customFormat="1" ht="13.5" customHeight="1" x14ac:dyDescent="0.2">
      <c r="B29" s="196" t="str">
        <f>'(F2) Shpenzimet sipas nenfunk.b'!A73</f>
        <v>Nënfunksioni 24</v>
      </c>
      <c r="C29" s="196" t="str">
        <f>'(F2) Shpenzimet sipas nenfunk.b'!B73</f>
        <v>102 Të moshuarit</v>
      </c>
      <c r="D29" s="150">
        <f>'(F2) Shpenzimet sipas nenfunk.b'!C73</f>
        <v>744</v>
      </c>
      <c r="E29" s="150">
        <f>'(F2) Shpenzimet sipas nenfunk.b'!D73</f>
        <v>1425</v>
      </c>
      <c r="F29" s="150">
        <f>'(F2) Shpenzimet sipas nenfunk.b'!E73</f>
        <v>50</v>
      </c>
      <c r="G29" s="151">
        <f>'(F2) Shpenzimet sipas nenfunk.b'!I73</f>
        <v>250</v>
      </c>
      <c r="H29" s="151">
        <f>'(F2) Shpenzimet sipas nenfunk.b'!M73</f>
        <v>20250</v>
      </c>
      <c r="I29" s="151">
        <f>'(F2) Shpenzimet sipas nenfunk.b'!Q73</f>
        <v>250</v>
      </c>
    </row>
    <row r="30" spans="2:9" s="104" customFormat="1" ht="13.5" customHeight="1" x14ac:dyDescent="0.2">
      <c r="B30" s="196" t="str">
        <f>'(F2) Shpenzimet sipas nenfunk.b'!A75</f>
        <v>Nënfunksioni 25</v>
      </c>
      <c r="C30" s="196" t="str">
        <f>'(F2) Shpenzimet sipas nenfunk.b'!B75</f>
        <v>104 Familje dhe fëmijë</v>
      </c>
      <c r="D30" s="150">
        <f>'(F2) Shpenzimet sipas nenfunk.b'!C75</f>
        <v>91010</v>
      </c>
      <c r="E30" s="150">
        <f>'(F2) Shpenzimet sipas nenfunk.b'!D75</f>
        <v>106661</v>
      </c>
      <c r="F30" s="150">
        <f>'(F2) Shpenzimet sipas nenfunk.b'!E75</f>
        <v>130502</v>
      </c>
      <c r="G30" s="151">
        <f>'(F2) Shpenzimet sipas nenfunk.b'!I75</f>
        <v>101324</v>
      </c>
      <c r="H30" s="151">
        <f>'(F2) Shpenzimet sipas nenfunk.b'!M75</f>
        <v>101693</v>
      </c>
      <c r="I30" s="151">
        <f>'(F2) Shpenzimet sipas nenfunk.b'!Q75</f>
        <v>101738</v>
      </c>
    </row>
    <row r="31" spans="2:9" s="104" customFormat="1" ht="13.5" customHeight="1" x14ac:dyDescent="0.2">
      <c r="B31" s="196" t="str">
        <f>'(F2) Shpenzimet sipas nenfunk.b'!A78</f>
        <v>Nënfunksioni 26</v>
      </c>
      <c r="C31" s="196" t="str">
        <f>'(F2) Shpenzimet sipas nenfunk.b'!B78</f>
        <v>105 Papunësia</v>
      </c>
      <c r="D31" s="150">
        <f>'(F2) Shpenzimet sipas nenfunk.b'!C78</f>
        <v>0</v>
      </c>
      <c r="E31" s="150">
        <f>'(F2) Shpenzimet sipas nenfunk.b'!D78</f>
        <v>0</v>
      </c>
      <c r="F31" s="150">
        <f>'(F2) Shpenzimet sipas nenfunk.b'!E78</f>
        <v>0</v>
      </c>
      <c r="G31" s="151">
        <f>'(F2) Shpenzimet sipas nenfunk.b'!I78</f>
        <v>0</v>
      </c>
      <c r="H31" s="151">
        <f>'(F2) Shpenzimet sipas nenfunk.b'!M78</f>
        <v>0</v>
      </c>
      <c r="I31" s="151">
        <f>'(F2) Shpenzimet sipas nenfunk.b'!Q78</f>
        <v>0</v>
      </c>
    </row>
    <row r="32" spans="2:9" s="104" customFormat="1" ht="13.5" customHeight="1" x14ac:dyDescent="0.2">
      <c r="B32" s="196" t="str">
        <f>'(F2) Shpenzimet sipas nenfunk.b'!A80</f>
        <v>Nënfunksioni 27</v>
      </c>
      <c r="C32" s="196" t="str">
        <f>'(F2) Shpenzimet sipas nenfunk.b'!B80</f>
        <v>106 Strehimi social</v>
      </c>
      <c r="D32" s="150">
        <f>'(F2) Shpenzimet sipas nenfunk.b'!C80</f>
        <v>5968</v>
      </c>
      <c r="E32" s="150">
        <f>'(F2) Shpenzimet sipas nenfunk.b'!D80</f>
        <v>3689</v>
      </c>
      <c r="F32" s="150">
        <f>'(F2) Shpenzimet sipas nenfunk.b'!E80</f>
        <v>6374</v>
      </c>
      <c r="G32" s="151">
        <f>'(F2) Shpenzimet sipas nenfunk.b'!I80</f>
        <v>5847</v>
      </c>
      <c r="H32" s="151">
        <f>'(F2) Shpenzimet sipas nenfunk.b'!M80</f>
        <v>5850</v>
      </c>
      <c r="I32" s="151">
        <f>'(F2) Shpenzimet sipas nenfunk.b'!Q80</f>
        <v>5854</v>
      </c>
    </row>
    <row r="33" spans="2:9" ht="13.5" customHeight="1" x14ac:dyDescent="0.2">
      <c r="B33" s="1020" t="s">
        <v>44</v>
      </c>
      <c r="C33" s="1021"/>
      <c r="D33" s="152">
        <f t="shared" ref="D33:I33" si="0">SUM(D6:D32)</f>
        <v>1953298</v>
      </c>
      <c r="E33" s="152">
        <f t="shared" si="0"/>
        <v>2134403</v>
      </c>
      <c r="F33" s="152">
        <f t="shared" si="0"/>
        <v>3477730</v>
      </c>
      <c r="G33" s="152">
        <f t="shared" si="0"/>
        <v>2049001</v>
      </c>
      <c r="H33" s="152">
        <f t="shared" si="0"/>
        <v>2140612</v>
      </c>
      <c r="I33" s="152">
        <f t="shared" si="0"/>
        <v>2292413</v>
      </c>
    </row>
  </sheetData>
  <sheetProtection algorithmName="SHA-512" hashValue="CXwd+reNCDbYBGKTgG6eBQPD0tXuRABjSF01abL6qyfv7dEQ8rGByN4Ze7jLX2kxmmgbYI8Inj6lV6U5JnC+1Q==" saltValue="kAzperInAXgbDpYomL0ytQ==" spinCount="100000" sheet="1" objects="1" scenarios="1" selectLockedCells="1"/>
  <mergeCells count="5">
    <mergeCell ref="B33:C33"/>
    <mergeCell ref="G3:G4"/>
    <mergeCell ref="H3:H4"/>
    <mergeCell ref="I3:I4"/>
    <mergeCell ref="A1:J1"/>
  </mergeCells>
  <pageMargins left="0.78740157480314965" right="0.70866141732283472" top="0.98425196850393704" bottom="0.78740157480314965" header="0.43307086614173229" footer="0.31496062992125984"/>
  <pageSetup paperSize="256" fitToWidth="0" fitToHeight="0" orientation="portrait" r:id="rId1"/>
  <headerFooter>
    <oddHeader>&amp;LPROGRAMI BUXHETOR AFATMESËM&amp;C&amp;8 28 Shkurt 2019&amp;R&amp;A</oddHeader>
    <oddFooter>&amp;L&amp;8Copyright for Albania: Ministry of Finance and Economy / Local Finance Directory&amp;R1</oddFooter>
  </headerFooter>
  <rowBreaks count="1" manualBreakCount="1">
    <brk id="110" min="1" max="16" man="1"/>
  </rowBreaks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6">
    <tabColor rgb="FF00B050"/>
  </sheetPr>
  <dimension ref="A1:Z83"/>
  <sheetViews>
    <sheetView showGridLines="0" zoomScale="85" zoomScaleNormal="85" workbookViewId="0">
      <selection activeCell="B16" sqref="B16"/>
    </sheetView>
  </sheetViews>
  <sheetFormatPr defaultColWidth="4.140625" defaultRowHeight="12.75" x14ac:dyDescent="0.2"/>
  <cols>
    <col min="1" max="1" width="14.85546875" style="43" bestFit="1" customWidth="1"/>
    <col min="2" max="2" width="55.140625" style="788" customWidth="1"/>
    <col min="3" max="3" width="10.7109375" style="104" bestFit="1" customWidth="1"/>
    <col min="4" max="4" width="8.7109375" style="104" bestFit="1" customWidth="1"/>
    <col min="5" max="5" width="10.42578125" style="104" bestFit="1" customWidth="1"/>
    <col min="6" max="6" width="9.140625" style="104" bestFit="1" customWidth="1"/>
    <col min="7" max="7" width="10.42578125" style="104" bestFit="1" customWidth="1"/>
    <col min="8" max="8" width="9.140625" style="43" bestFit="1" customWidth="1"/>
    <col min="9" max="9" width="10.42578125" style="43" bestFit="1" customWidth="1"/>
    <col min="10" max="10" width="9.140625" style="104" bestFit="1" customWidth="1"/>
    <col min="11" max="11" width="10.42578125" style="104" bestFit="1" customWidth="1"/>
    <col min="12" max="12" width="9.140625" style="104" bestFit="1" customWidth="1"/>
    <col min="13" max="14" width="10.42578125" style="104" bestFit="1" customWidth="1"/>
    <col min="15" max="15" width="9.85546875" style="43" bestFit="1" customWidth="1"/>
    <col min="16" max="16" width="9.140625" style="43" bestFit="1" customWidth="1"/>
    <col min="17" max="17" width="9.85546875" style="43" bestFit="1" customWidth="1"/>
    <col min="18" max="18" width="10.42578125" style="43" bestFit="1" customWidth="1"/>
    <col min="19" max="19" width="10.42578125" style="43" bestFit="1" customWidth="1" collapsed="1"/>
    <col min="20" max="20" width="8.7109375" style="43" bestFit="1" customWidth="1"/>
    <col min="21" max="21" width="9.85546875" style="43" bestFit="1" customWidth="1"/>
    <col min="22" max="22" width="10.42578125" style="43" bestFit="1" customWidth="1"/>
    <col min="23" max="23" width="10.7109375" style="43" bestFit="1" customWidth="1" collapsed="1"/>
    <col min="24" max="24" width="9.140625" style="43" bestFit="1" customWidth="1"/>
    <col min="25" max="25" width="9.85546875" style="43" bestFit="1" customWidth="1"/>
    <col min="26" max="26" width="10.42578125" style="43" bestFit="1" customWidth="1"/>
    <col min="27" max="219" width="11.42578125" style="43" customWidth="1"/>
    <col min="220" max="220" width="3.85546875" style="43" customWidth="1"/>
    <col min="221" max="221" width="22" style="43" customWidth="1"/>
    <col min="222" max="224" width="4.140625" style="43" customWidth="1"/>
    <col min="225" max="225" width="5.85546875" style="43" customWidth="1"/>
    <col min="226" max="226" width="4.140625" style="43" customWidth="1"/>
    <col min="227" max="227" width="0.85546875" style="43" customWidth="1"/>
    <col min="228" max="228" width="5.85546875" style="43" customWidth="1"/>
    <col min="229" max="229" width="4.140625" style="43" customWidth="1"/>
    <col min="230" max="230" width="0.85546875" style="43" customWidth="1"/>
    <col min="231" max="231" width="5.85546875" style="43" customWidth="1"/>
    <col min="232" max="232" width="4.140625" style="43" customWidth="1"/>
    <col min="233" max="233" width="0.85546875" style="43" customWidth="1"/>
    <col min="234" max="234" width="5.85546875" style="43" customWidth="1"/>
    <col min="235" max="16384" width="4.140625" style="43"/>
  </cols>
  <sheetData>
    <row r="1" spans="1:26" s="221" customFormat="1" ht="21" x14ac:dyDescent="0.25">
      <c r="A1" s="1026" t="str">
        <f>'(G1) Fjalori'!A425</f>
        <v>(F4) SHPENZIMET SIPAS NËNFUNKSIONIT DHE PROGRAMIT - VLERA NETO</v>
      </c>
      <c r="B1" s="1027"/>
      <c r="C1" s="1027"/>
      <c r="D1" s="1027"/>
      <c r="E1" s="1027"/>
      <c r="F1" s="1027"/>
      <c r="G1" s="1027"/>
      <c r="H1" s="1027"/>
      <c r="I1" s="1027"/>
      <c r="J1" s="1027"/>
      <c r="K1" s="1027"/>
      <c r="L1" s="1027"/>
      <c r="M1" s="1027"/>
      <c r="N1" s="1027"/>
      <c r="O1" s="1027"/>
      <c r="P1" s="1027"/>
      <c r="Q1" s="1027"/>
      <c r="R1" s="1027"/>
      <c r="S1" s="1027"/>
      <c r="T1" s="1027"/>
      <c r="U1" s="1027"/>
      <c r="V1" s="1027"/>
      <c r="W1" s="1027"/>
      <c r="X1" s="1027"/>
      <c r="Y1" s="1027"/>
      <c r="Z1" s="1028"/>
    </row>
    <row r="2" spans="1:26" s="4" customFormat="1" ht="12.75" customHeight="1" x14ac:dyDescent="0.2">
      <c r="B2" s="38"/>
      <c r="C2" s="98"/>
      <c r="D2" s="98"/>
      <c r="E2" s="98"/>
      <c r="F2" s="98"/>
      <c r="G2" s="98"/>
      <c r="J2" s="98"/>
      <c r="K2" s="98"/>
      <c r="L2" s="98"/>
      <c r="M2" s="98"/>
      <c r="N2" s="98"/>
      <c r="W2" s="6"/>
      <c r="X2" s="6"/>
      <c r="Y2" s="6"/>
      <c r="Z2" s="6"/>
    </row>
    <row r="3" spans="1:26" ht="16.5" customHeight="1" x14ac:dyDescent="0.2">
      <c r="C3" s="1031">
        <f>'(F2) Shpenzimet sipas nenfunk.b'!C3</f>
        <v>2019</v>
      </c>
      <c r="D3" s="1032"/>
      <c r="E3" s="1032"/>
      <c r="F3" s="1032"/>
      <c r="G3" s="1030">
        <f>'(B1)Informacion i përgjithshëm '!B6</f>
        <v>2020</v>
      </c>
      <c r="H3" s="1030"/>
      <c r="I3" s="1030"/>
      <c r="J3" s="1031"/>
      <c r="K3" s="1030">
        <f>'(B1)Informacion i përgjithshëm '!B7</f>
        <v>2021</v>
      </c>
      <c r="L3" s="1030"/>
      <c r="M3" s="1030"/>
      <c r="N3" s="1030"/>
      <c r="O3" s="1019">
        <f>'(B1)Informacion i përgjithshëm '!B8</f>
        <v>2022</v>
      </c>
      <c r="P3" s="1019"/>
      <c r="Q3" s="1019"/>
      <c r="R3" s="1019"/>
      <c r="S3" s="1029">
        <f>'(B1)Informacion i përgjithshëm '!B9</f>
        <v>2023</v>
      </c>
      <c r="T3" s="1019"/>
      <c r="U3" s="1019"/>
      <c r="V3" s="1019"/>
      <c r="W3" s="1029">
        <f>'(B1)Informacion i përgjithshëm '!B10</f>
        <v>2024</v>
      </c>
      <c r="X3" s="1019"/>
      <c r="Y3" s="1019"/>
      <c r="Z3" s="1019"/>
    </row>
    <row r="4" spans="1:26" s="47" customFormat="1" ht="23.25" customHeight="1" x14ac:dyDescent="0.25">
      <c r="A4" s="46"/>
      <c r="B4" s="789"/>
      <c r="C4" s="1023" t="str">
        <f>'(F2) Shpenzimet sipas nenfunk.b'!C4</f>
        <v>Viti t-2</v>
      </c>
      <c r="D4" s="1033"/>
      <c r="E4" s="1033"/>
      <c r="F4" s="1033"/>
      <c r="G4" s="1022" t="str">
        <f>'(G1) Fjalori'!A549</f>
        <v>Viti i shkuar</v>
      </c>
      <c r="H4" s="1022"/>
      <c r="I4" s="1022"/>
      <c r="J4" s="1023"/>
      <c r="K4" s="1022" t="str">
        <f>'(G1) Fjalori'!A550</f>
        <v>Viti aktual (buxheti)</v>
      </c>
      <c r="L4" s="1022"/>
      <c r="M4" s="1022"/>
      <c r="N4" s="1022"/>
      <c r="O4" s="1019"/>
      <c r="P4" s="1019"/>
      <c r="Q4" s="1019"/>
      <c r="R4" s="1019"/>
      <c r="S4" s="1029"/>
      <c r="T4" s="1019"/>
      <c r="U4" s="1019"/>
      <c r="V4" s="1019"/>
      <c r="W4" s="1029"/>
      <c r="X4" s="1019"/>
      <c r="Y4" s="1019"/>
      <c r="Z4" s="1019"/>
    </row>
    <row r="5" spans="1:26" s="107" customFormat="1" ht="54" x14ac:dyDescent="0.25">
      <c r="A5" s="106"/>
      <c r="B5" s="789"/>
      <c r="C5" s="763" t="str">
        <f>'(G1) Fjalori'!A384</f>
        <v>SHPENZIME TË PRITSHME</v>
      </c>
      <c r="D5" s="146" t="str">
        <f>'(C1) Shpenzimet vitet e kaluara'!F7</f>
        <v>Tarifa</v>
      </c>
      <c r="E5" s="146" t="str">
        <f>'(C1) Shpenzimet vitet e kaluara'!G7</f>
        <v>Të ardhura me destinacion</v>
      </c>
      <c r="F5" s="764" t="str">
        <f>'KB27'!I34</f>
        <v>SHUMA E KËRKUAR NETO</v>
      </c>
      <c r="G5" s="763" t="str">
        <f>C5</f>
        <v>SHPENZIME TË PRITSHME</v>
      </c>
      <c r="H5" s="146" t="str">
        <f>D5</f>
        <v>Tarifa</v>
      </c>
      <c r="I5" s="146" t="str">
        <f>E5</f>
        <v>Të ardhura me destinacion</v>
      </c>
      <c r="J5" s="764" t="str">
        <f>F5</f>
        <v>SHUMA E KËRKUAR NETO</v>
      </c>
      <c r="K5" s="763" t="str">
        <f>C5</f>
        <v>SHPENZIME TË PRITSHME</v>
      </c>
      <c r="L5" s="146" t="str">
        <f>H5</f>
        <v>Tarifa</v>
      </c>
      <c r="M5" s="146" t="str">
        <f>I5</f>
        <v>Të ardhura me destinacion</v>
      </c>
      <c r="N5" s="757" t="str">
        <f>J5</f>
        <v>SHUMA E KËRKUAR NETO</v>
      </c>
      <c r="O5" s="763" t="str">
        <f>C5</f>
        <v>SHPENZIME TË PRITSHME</v>
      </c>
      <c r="P5" s="146" t="str">
        <f>L5</f>
        <v>Tarifa</v>
      </c>
      <c r="Q5" s="146" t="str">
        <f>M5</f>
        <v>Të ardhura me destinacion</v>
      </c>
      <c r="R5" s="757" t="str">
        <f>N5</f>
        <v>SHUMA E KËRKUAR NETO</v>
      </c>
      <c r="S5" s="762" t="str">
        <f>C5</f>
        <v>SHPENZIME TË PRITSHME</v>
      </c>
      <c r="T5" s="146" t="str">
        <f>P5</f>
        <v>Tarifa</v>
      </c>
      <c r="U5" s="146" t="str">
        <f>Q5</f>
        <v>Të ardhura me destinacion</v>
      </c>
      <c r="V5" s="757" t="str">
        <f>R5</f>
        <v>SHUMA E KËRKUAR NETO</v>
      </c>
      <c r="W5" s="762" t="str">
        <f>C5</f>
        <v>SHPENZIME TË PRITSHME</v>
      </c>
      <c r="X5" s="146" t="str">
        <f>P5</f>
        <v>Tarifa</v>
      </c>
      <c r="Y5" s="146" t="str">
        <f>Q5</f>
        <v>Të ardhura me destinacion</v>
      </c>
      <c r="Z5" s="757" t="str">
        <f>V5</f>
        <v>SHUMA E KËRKUAR NETO</v>
      </c>
    </row>
    <row r="6" spans="1:26" ht="15" customHeight="1" x14ac:dyDescent="0.2">
      <c r="A6" s="729" t="str">
        <f>'(F2) Shpenzimet sipas nenfunk.b'!A6</f>
        <v>Nënfunksioni 1</v>
      </c>
      <c r="B6" s="756" t="str">
        <f>'(F2) Shpenzimet sipas nenfunk.b'!B6</f>
        <v>011 Organet ekzekutive dhe legjislative, për çështjet financiare dhe fiskale, çështjet e brendshme</v>
      </c>
      <c r="C6" s="758">
        <f>'(F2) Shpenzimet sipas nenfunk.b'!C6</f>
        <v>232941</v>
      </c>
      <c r="D6" s="739">
        <f>'KB 01'!J$19</f>
        <v>5</v>
      </c>
      <c r="E6" s="739">
        <f>'KB 01'!J$27</f>
        <v>8104</v>
      </c>
      <c r="F6" s="759">
        <f>C6-D6-E6</f>
        <v>224832</v>
      </c>
      <c r="G6" s="758">
        <f>'(F2) Shpenzimet sipas nenfunk.b'!D6</f>
        <v>155431</v>
      </c>
      <c r="H6" s="739">
        <f>'KB 01'!K$19</f>
        <v>0</v>
      </c>
      <c r="I6" s="739">
        <f>'KB 01'!K$27</f>
        <v>12526</v>
      </c>
      <c r="J6" s="759">
        <f>G6-H6-I6</f>
        <v>142905</v>
      </c>
      <c r="K6" s="758">
        <f>'(F2) Shpenzimet sipas nenfunk.b'!E6</f>
        <v>183234</v>
      </c>
      <c r="L6" s="739">
        <f>'KB 01'!L$19</f>
        <v>71</v>
      </c>
      <c r="M6" s="739">
        <f>'KB 01'!L$27</f>
        <v>8397</v>
      </c>
      <c r="N6" s="759">
        <f>K6-L6-M6</f>
        <v>174766</v>
      </c>
      <c r="O6" s="758">
        <f>'(F2) Shpenzimet sipas nenfunk.b'!I6</f>
        <v>193496</v>
      </c>
      <c r="P6" s="739">
        <f>'KB 01'!M$19</f>
        <v>0</v>
      </c>
      <c r="Q6" s="739">
        <f>'KB 01'!M$27</f>
        <v>8397</v>
      </c>
      <c r="R6" s="759">
        <f>O6-P6-Q6</f>
        <v>185099</v>
      </c>
      <c r="S6" s="758">
        <f>'(F2) Shpenzimet sipas nenfunk.b'!M6</f>
        <v>175459</v>
      </c>
      <c r="T6" s="739">
        <f>'KB 01'!N$19</f>
        <v>0</v>
      </c>
      <c r="U6" s="739">
        <f>'KB 01'!N$27</f>
        <v>8397</v>
      </c>
      <c r="V6" s="759">
        <f>S6-T6-U6</f>
        <v>167062</v>
      </c>
      <c r="W6" s="758">
        <f>'(F2) Shpenzimet sipas nenfunk.b'!Q6</f>
        <v>177689</v>
      </c>
      <c r="X6" s="739">
        <f>'KB 01'!O$19</f>
        <v>0</v>
      </c>
      <c r="Y6" s="739">
        <f>'KB 01'!O$27</f>
        <v>8397</v>
      </c>
      <c r="Z6" s="759">
        <f>W6-X6-Y6</f>
        <v>169292</v>
      </c>
    </row>
    <row r="7" spans="1:26" s="104" customFormat="1" ht="15" customHeight="1" x14ac:dyDescent="0.2">
      <c r="A7" s="730" t="str">
        <f>'(F2) Shpenzimet sipas nenfunk.b'!A7</f>
        <v>01110</v>
      </c>
      <c r="B7" s="787" t="str">
        <f>'(F2) Shpenzimet sipas nenfunk.b'!B7</f>
        <v>Planifikimi Menaxhimi dhe Administrimi</v>
      </c>
      <c r="C7" s="760">
        <f>'(F2) Shpenzimet sipas nenfunk.b'!C7</f>
        <v>182948</v>
      </c>
      <c r="D7" s="153">
        <f>'KB 01'!J73</f>
        <v>5</v>
      </c>
      <c r="E7" s="153">
        <f>'KB 01'!J80</f>
        <v>0</v>
      </c>
      <c r="F7" s="761">
        <f t="shared" ref="F7:F9" si="0">C7-D7-E7</f>
        <v>182943</v>
      </c>
      <c r="G7" s="760">
        <f>'(F2) Shpenzimet sipas nenfunk.b'!D7</f>
        <v>111560</v>
      </c>
      <c r="H7" s="153">
        <f>'KB 01'!K73</f>
        <v>0</v>
      </c>
      <c r="I7" s="153">
        <f>'KB 01'!K80</f>
        <v>0</v>
      </c>
      <c r="J7" s="761">
        <f t="shared" ref="J7:J9" si="1">G7-H7-I7</f>
        <v>111560</v>
      </c>
      <c r="K7" s="760">
        <f>'(F2) Shpenzimet sipas nenfunk.b'!E7</f>
        <v>135806</v>
      </c>
      <c r="L7" s="153">
        <f>'KB 01'!L73</f>
        <v>71</v>
      </c>
      <c r="M7" s="153">
        <f>'KB 01'!L80</f>
        <v>0</v>
      </c>
      <c r="N7" s="761">
        <f t="shared" ref="N7:N9" si="2">K7-L7-M7</f>
        <v>135735</v>
      </c>
      <c r="O7" s="760">
        <f>'(F2) Shpenzimet sipas nenfunk.b'!I7</f>
        <v>148956</v>
      </c>
      <c r="P7" s="153">
        <f>'KB 01'!M73</f>
        <v>0</v>
      </c>
      <c r="Q7" s="153">
        <f>'KB 01'!M80</f>
        <v>0</v>
      </c>
      <c r="R7" s="761">
        <f t="shared" ref="R7:R9" si="3">O7-P7-Q7</f>
        <v>148956</v>
      </c>
      <c r="S7" s="760">
        <f>'(F2) Shpenzimet sipas nenfunk.b'!M7</f>
        <v>130913</v>
      </c>
      <c r="T7" s="153">
        <f>'KB 01'!N73</f>
        <v>0</v>
      </c>
      <c r="U7" s="153">
        <f>'KB 01'!N80</f>
        <v>0</v>
      </c>
      <c r="V7" s="761">
        <f t="shared" ref="V7:V9" si="4">S7-T7-U7</f>
        <v>130913</v>
      </c>
      <c r="W7" s="760">
        <f>'(F2) Shpenzimet sipas nenfunk.b'!Q7</f>
        <v>132468</v>
      </c>
      <c r="X7" s="153">
        <f>'KB 01'!O73</f>
        <v>0</v>
      </c>
      <c r="Y7" s="153">
        <f>'KB 01'!O80</f>
        <v>0</v>
      </c>
      <c r="Z7" s="761">
        <f>W7-X7-Y7</f>
        <v>132468</v>
      </c>
    </row>
    <row r="8" spans="1:26" s="104" customFormat="1" ht="15" customHeight="1" x14ac:dyDescent="0.2">
      <c r="A8" s="730" t="str">
        <f>'(F2) Shpenzimet sipas nenfunk.b'!A8</f>
        <v>01120</v>
      </c>
      <c r="B8" s="787" t="str">
        <f>'(F2) Shpenzimet sipas nenfunk.b'!B8</f>
        <v>Çështje financiare dhe fiskale</v>
      </c>
      <c r="C8" s="760">
        <f>'(F2) Shpenzimet sipas nenfunk.b'!C8</f>
        <v>41889</v>
      </c>
      <c r="D8" s="153">
        <f>'KB 01'!J112</f>
        <v>0</v>
      </c>
      <c r="E8" s="153">
        <f>'KB 01'!J119</f>
        <v>0</v>
      </c>
      <c r="F8" s="761">
        <f t="shared" si="0"/>
        <v>41889</v>
      </c>
      <c r="G8" s="760">
        <f>'(F2) Shpenzimet sipas nenfunk.b'!D8</f>
        <v>31345</v>
      </c>
      <c r="H8" s="153">
        <f>'KB 01'!K112</f>
        <v>0</v>
      </c>
      <c r="I8" s="153">
        <f>'KB 01'!K119</f>
        <v>0</v>
      </c>
      <c r="J8" s="761">
        <f t="shared" si="1"/>
        <v>31345</v>
      </c>
      <c r="K8" s="760">
        <f>'(F2) Shpenzimet sipas nenfunk.b'!E8</f>
        <v>39031</v>
      </c>
      <c r="L8" s="153">
        <f>'KB 01'!L112</f>
        <v>0</v>
      </c>
      <c r="M8" s="153">
        <f>'KB 01'!L119</f>
        <v>0</v>
      </c>
      <c r="N8" s="761">
        <f t="shared" si="2"/>
        <v>39031</v>
      </c>
      <c r="O8" s="760">
        <f>'(F2) Shpenzimet sipas nenfunk.b'!I8</f>
        <v>36143</v>
      </c>
      <c r="P8" s="153">
        <f>'KB 01'!M112</f>
        <v>0</v>
      </c>
      <c r="Q8" s="153">
        <f>'KB 01'!M119</f>
        <v>0</v>
      </c>
      <c r="R8" s="761">
        <f t="shared" si="3"/>
        <v>36143</v>
      </c>
      <c r="S8" s="760">
        <f>'(F2) Shpenzimet sipas nenfunk.b'!M8</f>
        <v>36149</v>
      </c>
      <c r="T8" s="153">
        <f>'KB 01'!N112</f>
        <v>0</v>
      </c>
      <c r="U8" s="153">
        <f>'KB 01'!N119</f>
        <v>0</v>
      </c>
      <c r="V8" s="761">
        <f t="shared" si="4"/>
        <v>36149</v>
      </c>
      <c r="W8" s="760">
        <f>'(F2) Shpenzimet sipas nenfunk.b'!Q8</f>
        <v>36824</v>
      </c>
      <c r="X8" s="153">
        <f>'KB 01'!O112</f>
        <v>0</v>
      </c>
      <c r="Y8" s="153">
        <f>'KB 01'!O119</f>
        <v>0</v>
      </c>
      <c r="Z8" s="761">
        <f t="shared" ref="Z8:Z9" si="5">W8-X8-Y8</f>
        <v>36824</v>
      </c>
    </row>
    <row r="9" spans="1:26" s="104" customFormat="1" ht="15" customHeight="1" x14ac:dyDescent="0.2">
      <c r="A9" s="730" t="str">
        <f>'(F2) Shpenzimet sipas nenfunk.b'!A9</f>
        <v>01170</v>
      </c>
      <c r="B9" s="787" t="str">
        <f>'(F2) Shpenzimet sipas nenfunk.b'!B9</f>
        <v>Gjendja civile</v>
      </c>
      <c r="C9" s="760">
        <f>'(F2) Shpenzimet sipas nenfunk.b'!C9</f>
        <v>8104</v>
      </c>
      <c r="D9" s="153">
        <f>'KB 01'!J190</f>
        <v>0</v>
      </c>
      <c r="E9" s="153">
        <f>'KB 01'!J197</f>
        <v>8104</v>
      </c>
      <c r="F9" s="761">
        <f t="shared" si="0"/>
        <v>0</v>
      </c>
      <c r="G9" s="760">
        <f>'(F2) Shpenzimet sipas nenfunk.b'!D9</f>
        <v>12526</v>
      </c>
      <c r="H9" s="153">
        <f>'KB 01'!K190</f>
        <v>0</v>
      </c>
      <c r="I9" s="153">
        <f>'KB 01'!K197</f>
        <v>12526</v>
      </c>
      <c r="J9" s="761">
        <f t="shared" si="1"/>
        <v>0</v>
      </c>
      <c r="K9" s="760">
        <f>'(F2) Shpenzimet sipas nenfunk.b'!E9</f>
        <v>8397</v>
      </c>
      <c r="L9" s="153">
        <f>'KB 01'!L190</f>
        <v>0</v>
      </c>
      <c r="M9" s="153">
        <f>'KB 01'!L197</f>
        <v>8397</v>
      </c>
      <c r="N9" s="761">
        <f t="shared" si="2"/>
        <v>0</v>
      </c>
      <c r="O9" s="760">
        <f>'(F2) Shpenzimet sipas nenfunk.b'!I9</f>
        <v>8397</v>
      </c>
      <c r="P9" s="153">
        <f>'KB 01'!M190</f>
        <v>0</v>
      </c>
      <c r="Q9" s="153">
        <f>'KB 01'!M197</f>
        <v>8397</v>
      </c>
      <c r="R9" s="761">
        <f t="shared" si="3"/>
        <v>0</v>
      </c>
      <c r="S9" s="760">
        <f>'(F2) Shpenzimet sipas nenfunk.b'!M9</f>
        <v>8397</v>
      </c>
      <c r="T9" s="153">
        <f>'KB 01'!N190</f>
        <v>0</v>
      </c>
      <c r="U9" s="153">
        <f>'KB 01'!N197</f>
        <v>8397</v>
      </c>
      <c r="V9" s="761">
        <f t="shared" si="4"/>
        <v>0</v>
      </c>
      <c r="W9" s="760">
        <f>'(F2) Shpenzimet sipas nenfunk.b'!Q9</f>
        <v>8397</v>
      </c>
      <c r="X9" s="153">
        <f>'KB 01'!O190</f>
        <v>0</v>
      </c>
      <c r="Y9" s="153">
        <f>'KB 01'!O197</f>
        <v>8397</v>
      </c>
      <c r="Z9" s="761">
        <f t="shared" si="5"/>
        <v>0</v>
      </c>
    </row>
    <row r="10" spans="1:26" ht="15" customHeight="1" x14ac:dyDescent="0.2">
      <c r="A10" s="729" t="str">
        <f>'(F2) Shpenzimet sipas nenfunk.b'!A10</f>
        <v>Nënfunksioni 2</v>
      </c>
      <c r="B10" s="756" t="str">
        <f>'(F2) Shpenzimet sipas nenfunk.b'!B10</f>
        <v>017 Shërbime të  huamarrjes vendore</v>
      </c>
      <c r="C10" s="758">
        <f>'(F2) Shpenzimet sipas nenfunk.b'!C10</f>
        <v>11202</v>
      </c>
      <c r="D10" s="739">
        <f>'KB 02'!J$19</f>
        <v>0</v>
      </c>
      <c r="E10" s="739">
        <f>'KB 02'!J$27</f>
        <v>0</v>
      </c>
      <c r="F10" s="759">
        <f t="shared" ref="F10:F81" si="6">C10-D10-E10</f>
        <v>11202</v>
      </c>
      <c r="G10" s="758">
        <f>'(F2) Shpenzimet sipas nenfunk.b'!D10</f>
        <v>10996</v>
      </c>
      <c r="H10" s="739">
        <f>'KB 02'!K$19</f>
        <v>0</v>
      </c>
      <c r="I10" s="739">
        <f>'KB 02'!K$27</f>
        <v>0</v>
      </c>
      <c r="J10" s="759">
        <f t="shared" ref="J10:J81" si="7">G10-H10-I10</f>
        <v>10996</v>
      </c>
      <c r="K10" s="758">
        <f>'(F2) Shpenzimet sipas nenfunk.b'!E10</f>
        <v>11426</v>
      </c>
      <c r="L10" s="739">
        <f>'KB 02'!L$19</f>
        <v>0</v>
      </c>
      <c r="M10" s="739">
        <f>'KB 02'!L$27</f>
        <v>0</v>
      </c>
      <c r="N10" s="759">
        <f t="shared" ref="N10:N81" si="8">K10-L10-M10</f>
        <v>11426</v>
      </c>
      <c r="O10" s="758">
        <f>'(F2) Shpenzimet sipas nenfunk.b'!I10</f>
        <v>11129</v>
      </c>
      <c r="P10" s="739">
        <f>'KB 02'!M$19</f>
        <v>0</v>
      </c>
      <c r="Q10" s="739">
        <f>'KB 02'!M$27</f>
        <v>0</v>
      </c>
      <c r="R10" s="759">
        <f t="shared" ref="R10:R81" si="9">O10-P10-Q10</f>
        <v>11129</v>
      </c>
      <c r="S10" s="758">
        <f>'(F2) Shpenzimet sipas nenfunk.b'!M10</f>
        <v>8346</v>
      </c>
      <c r="T10" s="739">
        <f>'KB 02'!N$19</f>
        <v>0</v>
      </c>
      <c r="U10" s="739">
        <f>'KB 02'!N$27</f>
        <v>0</v>
      </c>
      <c r="V10" s="759">
        <f t="shared" ref="V10:V81" si="10">S10-T10-U10</f>
        <v>8346</v>
      </c>
      <c r="W10" s="758">
        <f>'(F2) Shpenzimet sipas nenfunk.b'!Q10</f>
        <v>0</v>
      </c>
      <c r="X10" s="739">
        <f>'KB 02'!O$19</f>
        <v>0</v>
      </c>
      <c r="Y10" s="739">
        <f>'KB 02'!O$27</f>
        <v>0</v>
      </c>
      <c r="Z10" s="759">
        <f t="shared" ref="Z10:Z81" si="11">W10-X10-Y10</f>
        <v>0</v>
      </c>
    </row>
    <row r="11" spans="1:26" s="104" customFormat="1" ht="15" hidden="1" customHeight="1" x14ac:dyDescent="0.2">
      <c r="A11" s="730" t="str">
        <f>'(F2) Shpenzimet sipas nenfunk.b'!A11</f>
        <v>01310</v>
      </c>
      <c r="B11" s="787" t="str">
        <f>'(F2) Shpenzimet sipas nenfunk.b'!B11</f>
        <v>Planifikimi i përgjithshëm dhe Shërbimet Statistikore</v>
      </c>
      <c r="C11" s="760">
        <f>'(F2) Shpenzimet sipas nenfunk.b'!C11</f>
        <v>0</v>
      </c>
      <c r="D11" s="153">
        <f>'KB 02'!J73</f>
        <v>0</v>
      </c>
      <c r="E11" s="153">
        <f>'KB 02'!J80</f>
        <v>0</v>
      </c>
      <c r="F11" s="761">
        <f t="shared" si="6"/>
        <v>0</v>
      </c>
      <c r="G11" s="760">
        <f>'(F2) Shpenzimet sipas nenfunk.b'!D11</f>
        <v>0</v>
      </c>
      <c r="H11" s="153">
        <f>'KB 02'!K73</f>
        <v>0</v>
      </c>
      <c r="I11" s="153">
        <f>'KB 02'!K80</f>
        <v>0</v>
      </c>
      <c r="J11" s="761">
        <f t="shared" si="7"/>
        <v>0</v>
      </c>
      <c r="K11" s="760">
        <f>'(F2) Shpenzimet sipas nenfunk.b'!E11</f>
        <v>0</v>
      </c>
      <c r="L11" s="153">
        <f>'KB 02'!L73</f>
        <v>0</v>
      </c>
      <c r="M11" s="153">
        <f>'KB 02'!L80</f>
        <v>0</v>
      </c>
      <c r="N11" s="761">
        <f t="shared" si="8"/>
        <v>0</v>
      </c>
      <c r="O11" s="760">
        <f>'(F2) Shpenzimet sipas nenfunk.b'!I11</f>
        <v>0</v>
      </c>
      <c r="P11" s="153">
        <f>'KB 02'!M73</f>
        <v>0</v>
      </c>
      <c r="Q11" s="153">
        <f>'KB 02'!M80</f>
        <v>0</v>
      </c>
      <c r="R11" s="761">
        <f t="shared" si="9"/>
        <v>0</v>
      </c>
      <c r="S11" s="760">
        <f>'(F2) Shpenzimet sipas nenfunk.b'!M11</f>
        <v>0</v>
      </c>
      <c r="T11" s="153">
        <f>'KB 02'!N73</f>
        <v>0</v>
      </c>
      <c r="U11" s="153">
        <f>'KB 02'!N80</f>
        <v>0</v>
      </c>
      <c r="V11" s="761">
        <f t="shared" si="10"/>
        <v>0</v>
      </c>
      <c r="W11" s="760">
        <f>'(F2) Shpenzimet sipas nenfunk.b'!Q11</f>
        <v>0</v>
      </c>
      <c r="X11" s="153">
        <f>'KB 02'!O73</f>
        <v>0</v>
      </c>
      <c r="Y11" s="153">
        <f>'KB 02'!O80</f>
        <v>0</v>
      </c>
      <c r="Z11" s="761">
        <f t="shared" si="11"/>
        <v>0</v>
      </c>
    </row>
    <row r="12" spans="1:26" s="104" customFormat="1" ht="15" hidden="1" customHeight="1" x14ac:dyDescent="0.2">
      <c r="A12" s="730" t="str">
        <f>'(F2) Shpenzimet sipas nenfunk.b'!A12</f>
        <v>01320</v>
      </c>
      <c r="B12" s="787" t="str">
        <f>'(F2) Shpenzimet sipas nenfunk.b'!B12</f>
        <v>Shërbime të tjera të përgjithshme</v>
      </c>
      <c r="C12" s="760">
        <f>'(F2) Shpenzimet sipas nenfunk.b'!C12</f>
        <v>0</v>
      </c>
      <c r="D12" s="153">
        <f>'KB 02'!J151</f>
        <v>0</v>
      </c>
      <c r="E12" s="153">
        <f>'KB 02'!J158</f>
        <v>0</v>
      </c>
      <c r="F12" s="761">
        <f>C12-D12-E12</f>
        <v>0</v>
      </c>
      <c r="G12" s="760">
        <f>'(F2) Shpenzimet sipas nenfunk.b'!D12</f>
        <v>0</v>
      </c>
      <c r="H12" s="153">
        <f>'KB 02'!K151</f>
        <v>0</v>
      </c>
      <c r="I12" s="153">
        <f>'KB 02'!K158</f>
        <v>0</v>
      </c>
      <c r="J12" s="761">
        <f t="shared" si="7"/>
        <v>0</v>
      </c>
      <c r="K12" s="760">
        <f>'(F2) Shpenzimet sipas nenfunk.b'!E12</f>
        <v>0</v>
      </c>
      <c r="L12" s="153">
        <f>'KB 02'!L151</f>
        <v>0</v>
      </c>
      <c r="M12" s="153">
        <f>'KB 02'!L158</f>
        <v>0</v>
      </c>
      <c r="N12" s="761">
        <f t="shared" si="8"/>
        <v>0</v>
      </c>
      <c r="O12" s="760">
        <f>'(F2) Shpenzimet sipas nenfunk.b'!I12</f>
        <v>0</v>
      </c>
      <c r="P12" s="153">
        <f>'KB 02'!M151</f>
        <v>0</v>
      </c>
      <c r="Q12" s="153">
        <f>'KB 02'!M158</f>
        <v>0</v>
      </c>
      <c r="R12" s="761">
        <f t="shared" si="9"/>
        <v>0</v>
      </c>
      <c r="S12" s="760">
        <f>'(F2) Shpenzimet sipas nenfunk.b'!M12</f>
        <v>0</v>
      </c>
      <c r="T12" s="153">
        <f>'KB 02'!N151</f>
        <v>0</v>
      </c>
      <c r="U12" s="153">
        <f>'KB 02'!N158</f>
        <v>0</v>
      </c>
      <c r="V12" s="761">
        <f t="shared" si="10"/>
        <v>0</v>
      </c>
      <c r="W12" s="760">
        <f>'(F2) Shpenzimet sipas nenfunk.b'!Q12</f>
        <v>0</v>
      </c>
      <c r="X12" s="153">
        <f>'KB 02'!O151</f>
        <v>0</v>
      </c>
      <c r="Y12" s="153">
        <f>'KB 02'!O158</f>
        <v>0</v>
      </c>
      <c r="Z12" s="761">
        <f t="shared" si="11"/>
        <v>0</v>
      </c>
    </row>
    <row r="13" spans="1:26" s="104" customFormat="1" ht="15" customHeight="1" x14ac:dyDescent="0.2">
      <c r="A13" s="730" t="str">
        <f>'(F2) Shpenzimet sipas nenfunk.b'!A13</f>
        <v>01710</v>
      </c>
      <c r="B13" s="787" t="str">
        <f>'(F2) Shpenzimet sipas nenfunk.b'!B13</f>
        <v>Pagesa për shërbimin e borxhit të brendshëm</v>
      </c>
      <c r="C13" s="760">
        <f>'(F2) Shpenzimet sipas nenfunk.b'!C13</f>
        <v>11202</v>
      </c>
      <c r="D13" s="153">
        <f>'KB 02'!J190</f>
        <v>0</v>
      </c>
      <c r="E13" s="153">
        <f>'KB 02'!J197</f>
        <v>0</v>
      </c>
      <c r="F13" s="761">
        <f t="shared" si="6"/>
        <v>11202</v>
      </c>
      <c r="G13" s="760">
        <f>'(F2) Shpenzimet sipas nenfunk.b'!D13</f>
        <v>10996</v>
      </c>
      <c r="H13" s="153">
        <f>'KB 02'!K190</f>
        <v>0</v>
      </c>
      <c r="I13" s="153">
        <f>'KB 02'!K197</f>
        <v>0</v>
      </c>
      <c r="J13" s="761">
        <f t="shared" si="7"/>
        <v>10996</v>
      </c>
      <c r="K13" s="760">
        <f>'(F2) Shpenzimet sipas nenfunk.b'!E13</f>
        <v>11426</v>
      </c>
      <c r="L13" s="153">
        <f>'KB 02'!L190</f>
        <v>0</v>
      </c>
      <c r="M13" s="153">
        <f>'KB 02'!L197</f>
        <v>0</v>
      </c>
      <c r="N13" s="761">
        <f t="shared" si="8"/>
        <v>11426</v>
      </c>
      <c r="O13" s="760">
        <f>'(F2) Shpenzimet sipas nenfunk.b'!I13</f>
        <v>11129</v>
      </c>
      <c r="P13" s="153">
        <f>'KB 02'!M190</f>
        <v>0</v>
      </c>
      <c r="Q13" s="153">
        <f>'KB 02'!M197</f>
        <v>0</v>
      </c>
      <c r="R13" s="761">
        <f t="shared" si="9"/>
        <v>11129</v>
      </c>
      <c r="S13" s="760">
        <f>'(F2) Shpenzimet sipas nenfunk.b'!M13</f>
        <v>8346</v>
      </c>
      <c r="T13" s="153">
        <f>'KB 02'!N190</f>
        <v>0</v>
      </c>
      <c r="U13" s="153">
        <f>'KB 02'!N197</f>
        <v>0</v>
      </c>
      <c r="V13" s="761">
        <f t="shared" si="10"/>
        <v>8346</v>
      </c>
      <c r="W13" s="760">
        <f>'(F2) Shpenzimet sipas nenfunk.b'!Q13</f>
        <v>0</v>
      </c>
      <c r="X13" s="153">
        <f>'KB 02'!O190</f>
        <v>0</v>
      </c>
      <c r="Y13" s="153">
        <f>'KB 02'!O197</f>
        <v>0</v>
      </c>
      <c r="Z13" s="761">
        <f t="shared" si="11"/>
        <v>0</v>
      </c>
    </row>
    <row r="14" spans="1:26" ht="15" customHeight="1" x14ac:dyDescent="0.2">
      <c r="A14" s="729" t="str">
        <f>'(F2) Shpenzimet sipas nenfunk.b'!A14</f>
        <v>Nënfunksioni 3</v>
      </c>
      <c r="B14" s="756" t="str">
        <f>'(F2) Shpenzimet sipas nenfunk.b'!B14</f>
        <v>031 Shërbimet Policore</v>
      </c>
      <c r="C14" s="758">
        <f>'(F2) Shpenzimet sipas nenfunk.b'!C14</f>
        <v>16656</v>
      </c>
      <c r="D14" s="739">
        <f>'KB 03'!J$19</f>
        <v>0</v>
      </c>
      <c r="E14" s="739">
        <f>'KB 03'!J$27</f>
        <v>0</v>
      </c>
      <c r="F14" s="759">
        <f t="shared" si="6"/>
        <v>16656</v>
      </c>
      <c r="G14" s="758">
        <f>'(F2) Shpenzimet sipas nenfunk.b'!D14</f>
        <v>9971</v>
      </c>
      <c r="H14" s="739">
        <f>'KB 03'!K$19</f>
        <v>0</v>
      </c>
      <c r="I14" s="739">
        <f>'KB 03'!K$27</f>
        <v>0</v>
      </c>
      <c r="J14" s="759">
        <f t="shared" si="7"/>
        <v>9971</v>
      </c>
      <c r="K14" s="758">
        <f>'(F2) Shpenzimet sipas nenfunk.b'!E14</f>
        <v>11959</v>
      </c>
      <c r="L14" s="739">
        <f>'KB 03'!L$19</f>
        <v>0</v>
      </c>
      <c r="M14" s="739">
        <f>'KB 03'!L$27</f>
        <v>0</v>
      </c>
      <c r="N14" s="759">
        <f t="shared" si="8"/>
        <v>11959</v>
      </c>
      <c r="O14" s="758">
        <f>'(F2) Shpenzimet sipas nenfunk.b'!I14</f>
        <v>12871</v>
      </c>
      <c r="P14" s="739">
        <f>'KB 03'!M$19</f>
        <v>0</v>
      </c>
      <c r="Q14" s="739">
        <f>'KB 03'!M$27</f>
        <v>0</v>
      </c>
      <c r="R14" s="759">
        <f t="shared" si="9"/>
        <v>12871</v>
      </c>
      <c r="S14" s="758">
        <f>'(F2) Shpenzimet sipas nenfunk.b'!M14</f>
        <v>12871</v>
      </c>
      <c r="T14" s="739">
        <f>'KB 03'!N$19</f>
        <v>0</v>
      </c>
      <c r="U14" s="739">
        <f>'KB 03'!N$27</f>
        <v>0</v>
      </c>
      <c r="V14" s="759">
        <f t="shared" si="10"/>
        <v>12871</v>
      </c>
      <c r="W14" s="758">
        <f>'(F2) Shpenzimet sipas nenfunk.b'!Q14</f>
        <v>12983</v>
      </c>
      <c r="X14" s="739">
        <f>'KB 03'!O$19</f>
        <v>0</v>
      </c>
      <c r="Y14" s="739">
        <f>'KB 03'!O$27</f>
        <v>0</v>
      </c>
      <c r="Z14" s="759">
        <f t="shared" si="11"/>
        <v>12983</v>
      </c>
    </row>
    <row r="15" spans="1:26" s="104" customFormat="1" ht="15" customHeight="1" x14ac:dyDescent="0.2">
      <c r="A15" s="730" t="str">
        <f>'(F2) Shpenzimet sipas nenfunk.b'!A15</f>
        <v>03140</v>
      </c>
      <c r="B15" s="787" t="str">
        <f>'(F2) Shpenzimet sipas nenfunk.b'!B15</f>
        <v>Shërbimet e Policisë Vendore</v>
      </c>
      <c r="C15" s="760">
        <f>'(F2) Shpenzimet sipas nenfunk.b'!C15</f>
        <v>16656</v>
      </c>
      <c r="D15" s="153">
        <f>'KB 03'!J73</f>
        <v>0</v>
      </c>
      <c r="E15" s="153">
        <f>'KB 03'!J80</f>
        <v>0</v>
      </c>
      <c r="F15" s="761">
        <f t="shared" si="6"/>
        <v>16656</v>
      </c>
      <c r="G15" s="760">
        <f>'(F2) Shpenzimet sipas nenfunk.b'!D15</f>
        <v>9971</v>
      </c>
      <c r="H15" s="153">
        <f>'KB 03'!K73</f>
        <v>0</v>
      </c>
      <c r="I15" s="153">
        <f>'KB 03'!K80</f>
        <v>0</v>
      </c>
      <c r="J15" s="761">
        <f t="shared" si="7"/>
        <v>9971</v>
      </c>
      <c r="K15" s="760">
        <f>'(F2) Shpenzimet sipas nenfunk.b'!E15</f>
        <v>11959</v>
      </c>
      <c r="L15" s="153">
        <f>'KB 03'!L73</f>
        <v>0</v>
      </c>
      <c r="M15" s="153">
        <f>'KB 03'!L80</f>
        <v>0</v>
      </c>
      <c r="N15" s="761">
        <f t="shared" si="8"/>
        <v>11959</v>
      </c>
      <c r="O15" s="760">
        <f>'(F2) Shpenzimet sipas nenfunk.b'!I15</f>
        <v>12871</v>
      </c>
      <c r="P15" s="153">
        <f>'KB 03'!M73</f>
        <v>0</v>
      </c>
      <c r="Q15" s="153">
        <f>'KB 03'!M80</f>
        <v>0</v>
      </c>
      <c r="R15" s="761">
        <f t="shared" si="9"/>
        <v>12871</v>
      </c>
      <c r="S15" s="760">
        <f>'(F2) Shpenzimet sipas nenfunk.b'!M15</f>
        <v>12871</v>
      </c>
      <c r="T15" s="153">
        <f>'KB 03'!N73</f>
        <v>0</v>
      </c>
      <c r="U15" s="153">
        <f>'KB 03'!N80</f>
        <v>0</v>
      </c>
      <c r="V15" s="761">
        <f t="shared" si="10"/>
        <v>12871</v>
      </c>
      <c r="W15" s="760">
        <f>'(F2) Shpenzimet sipas nenfunk.b'!Q15</f>
        <v>12983</v>
      </c>
      <c r="X15" s="153">
        <f>'KB 03'!O73</f>
        <v>0</v>
      </c>
      <c r="Y15" s="153">
        <f>'KB 03'!O80</f>
        <v>0</v>
      </c>
      <c r="Z15" s="761">
        <f t="shared" si="11"/>
        <v>12983</v>
      </c>
    </row>
    <row r="16" spans="1:26" ht="15" customHeight="1" x14ac:dyDescent="0.2">
      <c r="A16" s="729" t="str">
        <f>'(F2) Shpenzimet sipas nenfunk.b'!A16</f>
        <v>Nënfunksioni 4</v>
      </c>
      <c r="B16" s="756" t="str">
        <f>'(F2) Shpenzimet sipas nenfunk.b'!B16</f>
        <v>032 Shërbimet e mbrojtjes ndaj zjarrit</v>
      </c>
      <c r="C16" s="758">
        <f>'(F2) Shpenzimet sipas nenfunk.b'!C16</f>
        <v>55052</v>
      </c>
      <c r="D16" s="739">
        <f>'KB 04'!J$19</f>
        <v>425</v>
      </c>
      <c r="E16" s="739">
        <f>'KB 04'!J$27</f>
        <v>28991</v>
      </c>
      <c r="F16" s="759">
        <f t="shared" si="6"/>
        <v>25636</v>
      </c>
      <c r="G16" s="758">
        <f>'(F2) Shpenzimet sipas nenfunk.b'!D16</f>
        <v>57481</v>
      </c>
      <c r="H16" s="739">
        <f>'KB 04'!K$19</f>
        <v>751</v>
      </c>
      <c r="I16" s="739">
        <f>'KB 04'!K$27</f>
        <v>31251</v>
      </c>
      <c r="J16" s="759">
        <f t="shared" si="7"/>
        <v>25479</v>
      </c>
      <c r="K16" s="758">
        <f>'(F2) Shpenzimet sipas nenfunk.b'!E16</f>
        <v>82301</v>
      </c>
      <c r="L16" s="739">
        <f>'KB 04'!L$19</f>
        <v>1860</v>
      </c>
      <c r="M16" s="739">
        <f>'KB 04'!L$27</f>
        <v>40828</v>
      </c>
      <c r="N16" s="759">
        <f t="shared" si="8"/>
        <v>39613</v>
      </c>
      <c r="O16" s="758">
        <f>'(F2) Shpenzimet sipas nenfunk.b'!I16</f>
        <v>74949</v>
      </c>
      <c r="P16" s="739">
        <f>'KB 04'!M$19</f>
        <v>1325</v>
      </c>
      <c r="Q16" s="739">
        <f>'KB 04'!M$27</f>
        <v>39055</v>
      </c>
      <c r="R16" s="759">
        <f t="shared" si="9"/>
        <v>34569</v>
      </c>
      <c r="S16" s="758">
        <f>'(F2) Shpenzimet sipas nenfunk.b'!M16</f>
        <v>84475</v>
      </c>
      <c r="T16" s="739">
        <f>'KB 04'!N$19</f>
        <v>1360</v>
      </c>
      <c r="U16" s="739">
        <f>'KB 04'!N$27</f>
        <v>39418</v>
      </c>
      <c r="V16" s="759">
        <f t="shared" si="10"/>
        <v>43697</v>
      </c>
      <c r="W16" s="758">
        <f>'(F2) Shpenzimet sipas nenfunk.b'!Q16</f>
        <v>75253</v>
      </c>
      <c r="X16" s="739">
        <f>'KB 04'!O$19</f>
        <v>1375</v>
      </c>
      <c r="Y16" s="739">
        <f>'KB 04'!O$27</f>
        <v>40115</v>
      </c>
      <c r="Z16" s="759">
        <f t="shared" si="11"/>
        <v>33763</v>
      </c>
    </row>
    <row r="17" spans="1:26" s="104" customFormat="1" ht="15" customHeight="1" x14ac:dyDescent="0.2">
      <c r="A17" s="730" t="str">
        <f>'(F2) Shpenzimet sipas nenfunk.b'!A17</f>
        <v>03280</v>
      </c>
      <c r="B17" s="787" t="str">
        <f>'(F2) Shpenzimet sipas nenfunk.b'!B17</f>
        <v>Mbrotja nga zjarri dhe mbrojtja civile</v>
      </c>
      <c r="C17" s="760">
        <f>'(F2) Shpenzimet sipas nenfunk.b'!C17</f>
        <v>55052</v>
      </c>
      <c r="D17" s="153">
        <f>'KB 04'!J73</f>
        <v>425</v>
      </c>
      <c r="E17" s="153">
        <f>'KB 04'!J80</f>
        <v>28991</v>
      </c>
      <c r="F17" s="761">
        <f t="shared" si="6"/>
        <v>25636</v>
      </c>
      <c r="G17" s="760">
        <f>'(F2) Shpenzimet sipas nenfunk.b'!D17</f>
        <v>57481</v>
      </c>
      <c r="H17" s="153">
        <f>'KB 04'!K73</f>
        <v>751</v>
      </c>
      <c r="I17" s="153">
        <f>'KB 04'!K80</f>
        <v>31251</v>
      </c>
      <c r="J17" s="761">
        <f t="shared" si="7"/>
        <v>25479</v>
      </c>
      <c r="K17" s="760">
        <f>'(F2) Shpenzimet sipas nenfunk.b'!E17</f>
        <v>82301</v>
      </c>
      <c r="L17" s="153">
        <f>'KB 04'!L73</f>
        <v>1860</v>
      </c>
      <c r="M17" s="153">
        <f>'KB 04'!L80</f>
        <v>40828</v>
      </c>
      <c r="N17" s="761">
        <f t="shared" si="8"/>
        <v>39613</v>
      </c>
      <c r="O17" s="760">
        <f>'(F2) Shpenzimet sipas nenfunk.b'!I17</f>
        <v>41991</v>
      </c>
      <c r="P17" s="153">
        <f>'KB 04'!M73</f>
        <v>1325</v>
      </c>
      <c r="Q17" s="153">
        <f>'KB 04'!M80</f>
        <v>39055</v>
      </c>
      <c r="R17" s="761">
        <f t="shared" si="9"/>
        <v>1611</v>
      </c>
      <c r="S17" s="760">
        <f>'(F2) Shpenzimet sipas nenfunk.b'!M17</f>
        <v>52037</v>
      </c>
      <c r="T17" s="153">
        <f>'KB 04'!N73</f>
        <v>1360</v>
      </c>
      <c r="U17" s="153">
        <f>'KB 04'!N80</f>
        <v>39418</v>
      </c>
      <c r="V17" s="761">
        <f t="shared" si="10"/>
        <v>11259</v>
      </c>
      <c r="W17" s="760">
        <f>'(F2) Shpenzimet sipas nenfunk.b'!Q17</f>
        <v>42701</v>
      </c>
      <c r="X17" s="153">
        <f>'KB 04'!O73</f>
        <v>1375</v>
      </c>
      <c r="Y17" s="153">
        <f>'KB 04'!O80</f>
        <v>40115</v>
      </c>
      <c r="Z17" s="761">
        <f t="shared" si="11"/>
        <v>1211</v>
      </c>
    </row>
    <row r="18" spans="1:26" ht="15" customHeight="1" x14ac:dyDescent="0.2">
      <c r="A18" s="729" t="str">
        <f>'(F2) Shpenzimet sipas nenfunk.b'!A18</f>
        <v>Nënfunksioni 5</v>
      </c>
      <c r="B18" s="756" t="str">
        <f>'(F2) Shpenzimet sipas nenfunk.b'!B18</f>
        <v>036 Marrdheniet me komunitetin</v>
      </c>
      <c r="C18" s="758">
        <f>'(F2) Shpenzimet sipas nenfunk.b'!C18</f>
        <v>0</v>
      </c>
      <c r="D18" s="739">
        <f>'KB 05'!J$19</f>
        <v>0</v>
      </c>
      <c r="E18" s="739">
        <f>'KB 05'!J$27</f>
        <v>0</v>
      </c>
      <c r="F18" s="759">
        <f t="shared" si="6"/>
        <v>0</v>
      </c>
      <c r="G18" s="758">
        <f>'(F2) Shpenzimet sipas nenfunk.b'!D18</f>
        <v>0</v>
      </c>
      <c r="H18" s="739">
        <f>'KB 05'!K$19</f>
        <v>0</v>
      </c>
      <c r="I18" s="739">
        <f>'KB 05'!K$27</f>
        <v>0</v>
      </c>
      <c r="J18" s="759">
        <f t="shared" si="7"/>
        <v>0</v>
      </c>
      <c r="K18" s="758">
        <f>'(F2) Shpenzimet sipas nenfunk.b'!E18</f>
        <v>5056</v>
      </c>
      <c r="L18" s="739">
        <f>'KB 05'!L$19</f>
        <v>0</v>
      </c>
      <c r="M18" s="739">
        <f>'KB 05'!L$27</f>
        <v>0</v>
      </c>
      <c r="N18" s="759">
        <f t="shared" si="8"/>
        <v>5056</v>
      </c>
      <c r="O18" s="758">
        <f>'(F2) Shpenzimet sipas nenfunk.b'!I18</f>
        <v>4158</v>
      </c>
      <c r="P18" s="739">
        <f>'KB 05'!M$19</f>
        <v>0</v>
      </c>
      <c r="Q18" s="739">
        <f>'KB 05'!M$27</f>
        <v>0</v>
      </c>
      <c r="R18" s="759">
        <f t="shared" si="9"/>
        <v>4158</v>
      </c>
      <c r="S18" s="758">
        <f>'(F2) Shpenzimet sipas nenfunk.b'!M18</f>
        <v>4241</v>
      </c>
      <c r="T18" s="739">
        <f>'KB 05'!N$19</f>
        <v>0</v>
      </c>
      <c r="U18" s="739">
        <f>'KB 05'!N$27</f>
        <v>0</v>
      </c>
      <c r="V18" s="759">
        <f t="shared" si="10"/>
        <v>4241</v>
      </c>
      <c r="W18" s="758">
        <f>'(F2) Shpenzimet sipas nenfunk.b'!Q18</f>
        <v>4325</v>
      </c>
      <c r="X18" s="739">
        <f>'KB 05'!O$19</f>
        <v>0</v>
      </c>
      <c r="Y18" s="739">
        <f>'KB 05'!O$27</f>
        <v>0</v>
      </c>
      <c r="Z18" s="759">
        <f t="shared" si="11"/>
        <v>4325</v>
      </c>
    </row>
    <row r="19" spans="1:26" s="104" customFormat="1" ht="15" customHeight="1" x14ac:dyDescent="0.2">
      <c r="A19" s="730" t="str">
        <f>'(F2) Shpenzimet sipas nenfunk.b'!A19</f>
        <v>03600</v>
      </c>
      <c r="B19" s="787" t="str">
        <f>'(F2) Shpenzimet sipas nenfunk.b'!B19</f>
        <v>Marrdheniet me komunitetin</v>
      </c>
      <c r="C19" s="760">
        <f>'(F2) Shpenzimet sipas nenfunk.b'!C19</f>
        <v>0</v>
      </c>
      <c r="D19" s="153">
        <f>'KB 05'!J73</f>
        <v>0</v>
      </c>
      <c r="E19" s="153">
        <f>'KB 05'!J80</f>
        <v>0</v>
      </c>
      <c r="F19" s="761">
        <f>C19-D19-E19</f>
        <v>0</v>
      </c>
      <c r="G19" s="760">
        <f>'(F2) Shpenzimet sipas nenfunk.b'!D19</f>
        <v>0</v>
      </c>
      <c r="H19" s="153">
        <f>'KB 05'!K73</f>
        <v>0</v>
      </c>
      <c r="I19" s="153">
        <f>'KB 05'!K80</f>
        <v>0</v>
      </c>
      <c r="J19" s="761">
        <f t="shared" si="7"/>
        <v>0</v>
      </c>
      <c r="K19" s="760">
        <f>'(F2) Shpenzimet sipas nenfunk.b'!E19</f>
        <v>5056</v>
      </c>
      <c r="L19" s="153">
        <f>'KB 05'!L73</f>
        <v>0</v>
      </c>
      <c r="M19" s="153">
        <f>'KB 05'!L80</f>
        <v>0</v>
      </c>
      <c r="N19" s="761">
        <f t="shared" si="8"/>
        <v>5056</v>
      </c>
      <c r="O19" s="760">
        <f>'(F2) Shpenzimet sipas nenfunk.b'!I19</f>
        <v>4158</v>
      </c>
      <c r="P19" s="153">
        <f>'KB 05'!M73</f>
        <v>0</v>
      </c>
      <c r="Q19" s="153">
        <f>'KB 05'!M80</f>
        <v>0</v>
      </c>
      <c r="R19" s="761">
        <f t="shared" si="9"/>
        <v>4158</v>
      </c>
      <c r="S19" s="760">
        <f>'(F2) Shpenzimet sipas nenfunk.b'!M19</f>
        <v>4241</v>
      </c>
      <c r="T19" s="153">
        <f>'KB 05'!N73</f>
        <v>0</v>
      </c>
      <c r="U19" s="153">
        <f>'KB 05'!N80</f>
        <v>0</v>
      </c>
      <c r="V19" s="761">
        <f t="shared" si="10"/>
        <v>4241</v>
      </c>
      <c r="W19" s="760">
        <f>'(F2) Shpenzimet sipas nenfunk.b'!Q19</f>
        <v>4325</v>
      </c>
      <c r="X19" s="153">
        <f>'KB 05'!O73</f>
        <v>0</v>
      </c>
      <c r="Y19" s="153">
        <f>'KB 05'!O80</f>
        <v>0</v>
      </c>
      <c r="Z19" s="761">
        <f t="shared" si="11"/>
        <v>4325</v>
      </c>
    </row>
    <row r="20" spans="1:26" ht="15" customHeight="1" x14ac:dyDescent="0.2">
      <c r="A20" s="729" t="str">
        <f>'(F2) Shpenzimet sipas nenfunk.b'!A20</f>
        <v>Nënfunksioni 6</v>
      </c>
      <c r="B20" s="756" t="str">
        <f>'(F2) Shpenzimet sipas nenfunk.b'!B20</f>
        <v>041 Çështjet e përgjithshme ekonomike, tregtare dhe të punës</v>
      </c>
      <c r="C20" s="758">
        <f>'(F2) Shpenzimet sipas nenfunk.b'!C20</f>
        <v>1686</v>
      </c>
      <c r="D20" s="739">
        <f>'KB 06'!J$19</f>
        <v>0</v>
      </c>
      <c r="E20" s="739">
        <f>'KB 06'!J$27</f>
        <v>1686</v>
      </c>
      <c r="F20" s="759">
        <f t="shared" si="6"/>
        <v>0</v>
      </c>
      <c r="G20" s="758">
        <f>'(F2) Shpenzimet sipas nenfunk.b'!D20</f>
        <v>1759</v>
      </c>
      <c r="H20" s="739">
        <f>'KB 06'!K$19</f>
        <v>0</v>
      </c>
      <c r="I20" s="739">
        <f>'KB 06'!K$27</f>
        <v>1759</v>
      </c>
      <c r="J20" s="759">
        <f t="shared" si="7"/>
        <v>0</v>
      </c>
      <c r="K20" s="758">
        <f>'(F2) Shpenzimet sipas nenfunk.b'!E20</f>
        <v>1883</v>
      </c>
      <c r="L20" s="739">
        <f>'KB 06'!L$19</f>
        <v>0</v>
      </c>
      <c r="M20" s="739">
        <f>'KB 06'!L$27</f>
        <v>1763</v>
      </c>
      <c r="N20" s="759">
        <f t="shared" si="8"/>
        <v>120</v>
      </c>
      <c r="O20" s="758">
        <f>'(F2) Shpenzimet sipas nenfunk.b'!I20</f>
        <v>1843</v>
      </c>
      <c r="P20" s="739">
        <f>'KB 06'!M$19</f>
        <v>0</v>
      </c>
      <c r="Q20" s="739">
        <f>'KB 06'!M$27</f>
        <v>1723</v>
      </c>
      <c r="R20" s="759">
        <f t="shared" si="9"/>
        <v>120</v>
      </c>
      <c r="S20" s="758">
        <f>'(F2) Shpenzimet sipas nenfunk.b'!M20</f>
        <v>26193</v>
      </c>
      <c r="T20" s="739">
        <f>'KB 06'!N$19</f>
        <v>0</v>
      </c>
      <c r="U20" s="739">
        <f>'KB 06'!N$27</f>
        <v>1723</v>
      </c>
      <c r="V20" s="759">
        <f t="shared" si="10"/>
        <v>24470</v>
      </c>
      <c r="W20" s="758">
        <f>'(F2) Shpenzimet sipas nenfunk.b'!Q20</f>
        <v>151843</v>
      </c>
      <c r="X20" s="739">
        <f>'KB 06'!O$19</f>
        <v>0</v>
      </c>
      <c r="Y20" s="739">
        <f>'KB 06'!O$27</f>
        <v>1723</v>
      </c>
      <c r="Z20" s="759">
        <f t="shared" si="11"/>
        <v>150120</v>
      </c>
    </row>
    <row r="21" spans="1:26" s="104" customFormat="1" ht="15" hidden="1" customHeight="1" x14ac:dyDescent="0.2">
      <c r="A21" s="730" t="str">
        <f>'(F2) Shpenzimet sipas nenfunk.b'!A21</f>
        <v>04110</v>
      </c>
      <c r="B21" s="787" t="str">
        <f>'(F2) Shpenzimet sipas nenfunk.b'!B21</f>
        <v xml:space="preserve">Çështjet e përgjithshme ekonomike dhe tregtare </v>
      </c>
      <c r="C21" s="760">
        <f>'(F2) Shpenzimet sipas nenfunk.b'!C21</f>
        <v>0</v>
      </c>
      <c r="D21" s="153">
        <f>'KB 06'!J73</f>
        <v>0</v>
      </c>
      <c r="E21" s="153">
        <f>'KB 06'!J80</f>
        <v>0</v>
      </c>
      <c r="F21" s="761">
        <f t="shared" si="6"/>
        <v>0</v>
      </c>
      <c r="G21" s="760">
        <f>'(F2) Shpenzimet sipas nenfunk.b'!D21</f>
        <v>0</v>
      </c>
      <c r="H21" s="153">
        <f>'KB 06'!K73</f>
        <v>0</v>
      </c>
      <c r="I21" s="153">
        <f>'KB 06'!K80</f>
        <v>0</v>
      </c>
      <c r="J21" s="761">
        <f t="shared" si="7"/>
        <v>0</v>
      </c>
      <c r="K21" s="760">
        <f>'(F2) Shpenzimet sipas nenfunk.b'!E21</f>
        <v>0</v>
      </c>
      <c r="L21" s="153">
        <f>'KB 06'!L73</f>
        <v>0</v>
      </c>
      <c r="M21" s="153">
        <f>'KB 06'!L80</f>
        <v>0</v>
      </c>
      <c r="N21" s="761">
        <f t="shared" si="8"/>
        <v>0</v>
      </c>
      <c r="O21" s="760">
        <f>'(F2) Shpenzimet sipas nenfunk.b'!I21</f>
        <v>0</v>
      </c>
      <c r="P21" s="153">
        <f>'KB 06'!M73</f>
        <v>0</v>
      </c>
      <c r="Q21" s="153">
        <f>'KB 06'!M80</f>
        <v>0</v>
      </c>
      <c r="R21" s="761">
        <f t="shared" si="9"/>
        <v>0</v>
      </c>
      <c r="S21" s="760">
        <f>'(F2) Shpenzimet sipas nenfunk.b'!M21</f>
        <v>0</v>
      </c>
      <c r="T21" s="153">
        <f>'KB 06'!N73</f>
        <v>0</v>
      </c>
      <c r="U21" s="153">
        <f>'KB 06'!N80</f>
        <v>0</v>
      </c>
      <c r="V21" s="761">
        <f t="shared" si="10"/>
        <v>0</v>
      </c>
      <c r="W21" s="760">
        <f>'(F2) Shpenzimet sipas nenfunk.b'!Q21</f>
        <v>0</v>
      </c>
      <c r="X21" s="153">
        <f>'KB 06'!O73</f>
        <v>0</v>
      </c>
      <c r="Y21" s="153">
        <f>'KB 06'!O80</f>
        <v>0</v>
      </c>
      <c r="Z21" s="761">
        <f t="shared" si="11"/>
        <v>0</v>
      </c>
    </row>
    <row r="22" spans="1:26" s="104" customFormat="1" ht="15" customHeight="1" x14ac:dyDescent="0.2">
      <c r="A22" s="730" t="str">
        <f>'(F2) Shpenzimet sipas nenfunk.b'!A22</f>
        <v>04130</v>
      </c>
      <c r="B22" s="787" t="str">
        <f>'(F2) Shpenzimet sipas nenfunk.b'!B22</f>
        <v>Mbështetje për zhvillimin ekonomik</v>
      </c>
      <c r="C22" s="760">
        <f>'(F2) Shpenzimet sipas nenfunk.b'!C22</f>
        <v>1686</v>
      </c>
      <c r="D22" s="153">
        <f>'KB 06'!J112</f>
        <v>0</v>
      </c>
      <c r="E22" s="153">
        <f>'KB 06'!J119</f>
        <v>1686</v>
      </c>
      <c r="F22" s="761">
        <f t="shared" si="6"/>
        <v>0</v>
      </c>
      <c r="G22" s="760">
        <f>'(F2) Shpenzimet sipas nenfunk.b'!D22</f>
        <v>1759</v>
      </c>
      <c r="H22" s="153">
        <f>'KB 06'!K112</f>
        <v>0</v>
      </c>
      <c r="I22" s="153">
        <f>'KB 06'!K119</f>
        <v>1759</v>
      </c>
      <c r="J22" s="761">
        <f t="shared" si="7"/>
        <v>0</v>
      </c>
      <c r="K22" s="760">
        <f>'(F2) Shpenzimet sipas nenfunk.b'!E22</f>
        <v>1883</v>
      </c>
      <c r="L22" s="153">
        <f>'KB 06'!L112</f>
        <v>0</v>
      </c>
      <c r="M22" s="153">
        <f>'KB 06'!L119</f>
        <v>1763</v>
      </c>
      <c r="N22" s="761">
        <f t="shared" si="8"/>
        <v>120</v>
      </c>
      <c r="O22" s="760">
        <f>'(F2) Shpenzimet sipas nenfunk.b'!I22</f>
        <v>1843</v>
      </c>
      <c r="P22" s="153">
        <f>'KB 06'!M112</f>
        <v>0</v>
      </c>
      <c r="Q22" s="153">
        <f>'KB 06'!M119</f>
        <v>1723</v>
      </c>
      <c r="R22" s="761">
        <f t="shared" si="9"/>
        <v>120</v>
      </c>
      <c r="S22" s="760">
        <f>'(F2) Shpenzimet sipas nenfunk.b'!M22</f>
        <v>1843</v>
      </c>
      <c r="T22" s="153">
        <f>'KB 06'!N112</f>
        <v>0</v>
      </c>
      <c r="U22" s="153">
        <f>'KB 06'!N119</f>
        <v>1723</v>
      </c>
      <c r="V22" s="761">
        <f t="shared" si="10"/>
        <v>120</v>
      </c>
      <c r="W22" s="760">
        <f>'(F2) Shpenzimet sipas nenfunk.b'!Q22</f>
        <v>1843</v>
      </c>
      <c r="X22" s="153">
        <f>'KB 06'!O112</f>
        <v>0</v>
      </c>
      <c r="Y22" s="153">
        <f>'KB 06'!O119</f>
        <v>1723</v>
      </c>
      <c r="Z22" s="761">
        <f t="shared" si="11"/>
        <v>120</v>
      </c>
    </row>
    <row r="23" spans="1:26" s="104" customFormat="1" ht="15" hidden="1" customHeight="1" x14ac:dyDescent="0.2">
      <c r="A23" s="730" t="str">
        <f>'(F2) Shpenzimet sipas nenfunk.b'!A23</f>
        <v>04132</v>
      </c>
      <c r="B23" s="787" t="str">
        <f>'(F2) Shpenzimet sipas nenfunk.b'!B23</f>
        <v>Mbështetja e Zhvillimit rajonal</v>
      </c>
      <c r="C23" s="760">
        <f>'(F2) Shpenzimet sipas nenfunk.b'!C23</f>
        <v>0</v>
      </c>
      <c r="D23" s="153">
        <f>'KB 06'!J190</f>
        <v>0</v>
      </c>
      <c r="E23" s="153">
        <f>'KB 06'!J197</f>
        <v>0</v>
      </c>
      <c r="F23" s="761">
        <f t="shared" si="6"/>
        <v>0</v>
      </c>
      <c r="G23" s="760">
        <f>'(F2) Shpenzimet sipas nenfunk.b'!D23</f>
        <v>0</v>
      </c>
      <c r="H23" s="153">
        <f>'KB 06'!K190</f>
        <v>0</v>
      </c>
      <c r="I23" s="153">
        <f>'KB 06'!K197</f>
        <v>0</v>
      </c>
      <c r="J23" s="761">
        <f t="shared" si="7"/>
        <v>0</v>
      </c>
      <c r="K23" s="760">
        <f>'(F2) Shpenzimet sipas nenfunk.b'!E23</f>
        <v>0</v>
      </c>
      <c r="L23" s="153">
        <f>'KB 06'!L190</f>
        <v>0</v>
      </c>
      <c r="M23" s="153">
        <f>'KB 06'!L197</f>
        <v>0</v>
      </c>
      <c r="N23" s="761">
        <f t="shared" si="8"/>
        <v>0</v>
      </c>
      <c r="O23" s="760">
        <f>'(F2) Shpenzimet sipas nenfunk.b'!I23</f>
        <v>0</v>
      </c>
      <c r="P23" s="153">
        <f>'KB 06'!M190</f>
        <v>0</v>
      </c>
      <c r="Q23" s="153">
        <f>'KB 06'!M197</f>
        <v>0</v>
      </c>
      <c r="R23" s="761">
        <f t="shared" si="9"/>
        <v>0</v>
      </c>
      <c r="S23" s="760">
        <f>'(F2) Shpenzimet sipas nenfunk.b'!M23</f>
        <v>0</v>
      </c>
      <c r="T23" s="153">
        <f>'KB 06'!N190</f>
        <v>0</v>
      </c>
      <c r="U23" s="153">
        <f>'KB 06'!N197</f>
        <v>0</v>
      </c>
      <c r="V23" s="761">
        <f t="shared" si="10"/>
        <v>0</v>
      </c>
      <c r="W23" s="760">
        <f>'(F2) Shpenzimet sipas nenfunk.b'!Q23</f>
        <v>0</v>
      </c>
      <c r="X23" s="153">
        <f>'KB 06'!O190</f>
        <v>0</v>
      </c>
      <c r="Y23" s="153">
        <f>'KB 06'!O197</f>
        <v>0</v>
      </c>
      <c r="Z23" s="761">
        <f t="shared" si="11"/>
        <v>0</v>
      </c>
    </row>
    <row r="24" spans="1:26" s="104" customFormat="1" ht="15" customHeight="1" x14ac:dyDescent="0.2">
      <c r="A24" s="730" t="str">
        <f>'(F2) Shpenzimet sipas nenfunk.b'!A24</f>
        <v>04160</v>
      </c>
      <c r="B24" s="787" t="str">
        <f>'(F2) Shpenzimet sipas nenfunk.b'!B24</f>
        <v>Shërbimet e tregjeve, akreditimi dhe inspektimi</v>
      </c>
      <c r="C24" s="760">
        <f>'(F2) Shpenzimet sipas nenfunk.b'!C24</f>
        <v>0</v>
      </c>
      <c r="D24" s="153">
        <f>'KB 06'!J229</f>
        <v>0</v>
      </c>
      <c r="E24" s="153">
        <f>'KB 06'!J236</f>
        <v>0</v>
      </c>
      <c r="F24" s="761">
        <f t="shared" si="6"/>
        <v>0</v>
      </c>
      <c r="G24" s="760">
        <f>'(F2) Shpenzimet sipas nenfunk.b'!D24</f>
        <v>0</v>
      </c>
      <c r="H24" s="153">
        <f>'KB 06'!K229</f>
        <v>0</v>
      </c>
      <c r="I24" s="153">
        <f>'KB 06'!K236</f>
        <v>0</v>
      </c>
      <c r="J24" s="761">
        <f t="shared" si="7"/>
        <v>0</v>
      </c>
      <c r="K24" s="760">
        <f>'(F2) Shpenzimet sipas nenfunk.b'!E24</f>
        <v>0</v>
      </c>
      <c r="L24" s="153">
        <f>'KB 06'!L229</f>
        <v>0</v>
      </c>
      <c r="M24" s="153">
        <f>'KB 06'!L236</f>
        <v>0</v>
      </c>
      <c r="N24" s="761">
        <f t="shared" si="8"/>
        <v>0</v>
      </c>
      <c r="O24" s="760">
        <f>'(F2) Shpenzimet sipas nenfunk.b'!I24</f>
        <v>0</v>
      </c>
      <c r="P24" s="153">
        <f>'KB 06'!M229</f>
        <v>0</v>
      </c>
      <c r="Q24" s="153">
        <f>'KB 06'!M236</f>
        <v>0</v>
      </c>
      <c r="R24" s="761">
        <f t="shared" si="9"/>
        <v>0</v>
      </c>
      <c r="S24" s="760">
        <f>'(F2) Shpenzimet sipas nenfunk.b'!M24</f>
        <v>24350</v>
      </c>
      <c r="T24" s="153">
        <f>'KB 06'!N229</f>
        <v>0</v>
      </c>
      <c r="U24" s="153">
        <f>'KB 06'!N236</f>
        <v>0</v>
      </c>
      <c r="V24" s="761">
        <f t="shared" si="10"/>
        <v>24350</v>
      </c>
      <c r="W24" s="760">
        <f>'(F2) Shpenzimet sipas nenfunk.b'!Q24</f>
        <v>150000</v>
      </c>
      <c r="X24" s="153">
        <f>'KB 06'!O229</f>
        <v>0</v>
      </c>
      <c r="Y24" s="153">
        <f>'KB 06'!O236</f>
        <v>0</v>
      </c>
      <c r="Z24" s="761">
        <f t="shared" si="11"/>
        <v>150000</v>
      </c>
    </row>
    <row r="25" spans="1:26" ht="15" customHeight="1" x14ac:dyDescent="0.2">
      <c r="A25" s="729" t="str">
        <f>'(F2) Shpenzimet sipas nenfunk.b'!A25</f>
        <v>Nënfunksioni 7</v>
      </c>
      <c r="B25" s="756" t="str">
        <f>'(F2) Shpenzimet sipas nenfunk.b'!B25</f>
        <v>042 Bujqësia, pyjet, peshkimi dhe gjuetia</v>
      </c>
      <c r="C25" s="758">
        <f>'(F2) Shpenzimet sipas nenfunk.b'!C25</f>
        <v>68126</v>
      </c>
      <c r="D25" s="739">
        <f>'KB 07'!J$19</f>
        <v>847</v>
      </c>
      <c r="E25" s="739">
        <f>'KB 07'!J$27</f>
        <v>28918</v>
      </c>
      <c r="F25" s="759">
        <f t="shared" si="6"/>
        <v>38361</v>
      </c>
      <c r="G25" s="758">
        <f>'(F2) Shpenzimet sipas nenfunk.b'!D25</f>
        <v>79714</v>
      </c>
      <c r="H25" s="739">
        <f>'KB 07'!K$19</f>
        <v>449</v>
      </c>
      <c r="I25" s="739">
        <f>'KB 07'!K$27</f>
        <v>43918</v>
      </c>
      <c r="J25" s="759">
        <f t="shared" si="7"/>
        <v>35347</v>
      </c>
      <c r="K25" s="758">
        <f>'(F2) Shpenzimet sipas nenfunk.b'!E25</f>
        <v>106330</v>
      </c>
      <c r="L25" s="739">
        <f>'KB 07'!L$19</f>
        <v>1281</v>
      </c>
      <c r="M25" s="739">
        <f>'KB 07'!L$27</f>
        <v>62125</v>
      </c>
      <c r="N25" s="759">
        <f t="shared" si="8"/>
        <v>42924</v>
      </c>
      <c r="O25" s="758">
        <f>'(F2) Shpenzimet sipas nenfunk.b'!I25</f>
        <v>89742</v>
      </c>
      <c r="P25" s="739">
        <f>'KB 07'!M$19</f>
        <v>509</v>
      </c>
      <c r="Q25" s="739">
        <f>'KB 07'!M$27</f>
        <v>32162</v>
      </c>
      <c r="R25" s="759">
        <f t="shared" si="9"/>
        <v>57071</v>
      </c>
      <c r="S25" s="758">
        <f>'(F2) Shpenzimet sipas nenfunk.b'!M25</f>
        <v>72237</v>
      </c>
      <c r="T25" s="739">
        <f>'KB 07'!N$19</f>
        <v>529</v>
      </c>
      <c r="U25" s="739">
        <f>'KB 07'!N$27</f>
        <v>32534</v>
      </c>
      <c r="V25" s="759">
        <f t="shared" si="10"/>
        <v>39174</v>
      </c>
      <c r="W25" s="758">
        <f>'(F2) Shpenzimet sipas nenfunk.b'!Q25</f>
        <v>72385</v>
      </c>
      <c r="X25" s="739">
        <f>'KB 07'!O$19</f>
        <v>549</v>
      </c>
      <c r="Y25" s="739">
        <f>'KB 07'!O$27</f>
        <v>33110</v>
      </c>
      <c r="Z25" s="759">
        <f t="shared" si="11"/>
        <v>38726</v>
      </c>
    </row>
    <row r="26" spans="1:26" s="104" customFormat="1" ht="15" customHeight="1" x14ac:dyDescent="0.2">
      <c r="A26" s="730" t="str">
        <f>'(F2) Shpenzimet sipas nenfunk.b'!A26</f>
        <v>04220</v>
      </c>
      <c r="B26" s="787" t="str">
        <f>'(F2) Shpenzimet sipas nenfunk.b'!B26</f>
        <v>Shërbimet bujqësore, inspektimi, ushqimi dhe mbrojtja e konsumatoreve</v>
      </c>
      <c r="C26" s="760">
        <f>'(F2) Shpenzimet sipas nenfunk.b'!C26</f>
        <v>21238</v>
      </c>
      <c r="D26" s="153">
        <f>'KB 07'!J73</f>
        <v>729</v>
      </c>
      <c r="E26" s="153">
        <f>'KB 07'!J80</f>
        <v>0</v>
      </c>
      <c r="F26" s="761">
        <f t="shared" si="6"/>
        <v>20509</v>
      </c>
      <c r="G26" s="760">
        <f>'(F2) Shpenzimet sipas nenfunk.b'!D26</f>
        <v>21240</v>
      </c>
      <c r="H26" s="153">
        <f>'KB 07'!K73</f>
        <v>338</v>
      </c>
      <c r="I26" s="153">
        <f>'KB 07'!K80</f>
        <v>0</v>
      </c>
      <c r="J26" s="761">
        <f t="shared" si="7"/>
        <v>20902</v>
      </c>
      <c r="K26" s="760">
        <f>'(F2) Shpenzimet sipas nenfunk.b'!E26</f>
        <v>21512</v>
      </c>
      <c r="L26" s="153">
        <f>'KB 07'!L73</f>
        <v>782</v>
      </c>
      <c r="M26" s="153">
        <f>'KB 07'!L80</f>
        <v>0</v>
      </c>
      <c r="N26" s="761">
        <f t="shared" si="8"/>
        <v>20730</v>
      </c>
      <c r="O26" s="760">
        <f>'(F2) Shpenzimet sipas nenfunk.b'!I26</f>
        <v>20382</v>
      </c>
      <c r="P26" s="153">
        <f>'KB 07'!M73</f>
        <v>0</v>
      </c>
      <c r="Q26" s="153">
        <f>'KB 07'!M80</f>
        <v>0</v>
      </c>
      <c r="R26" s="761">
        <f t="shared" si="9"/>
        <v>20382</v>
      </c>
      <c r="S26" s="760">
        <f>'(F2) Shpenzimet sipas nenfunk.b'!M26</f>
        <v>20382</v>
      </c>
      <c r="T26" s="153">
        <f>'KB 07'!N73</f>
        <v>0</v>
      </c>
      <c r="U26" s="153">
        <f>'KB 07'!N80</f>
        <v>0</v>
      </c>
      <c r="V26" s="761">
        <f t="shared" si="10"/>
        <v>20382</v>
      </c>
      <c r="W26" s="760">
        <f>'(F2) Shpenzimet sipas nenfunk.b'!Q26</f>
        <v>20382</v>
      </c>
      <c r="X26" s="153">
        <f>'KB 07'!O73</f>
        <v>0</v>
      </c>
      <c r="Y26" s="153">
        <f>'KB 07'!O80</f>
        <v>0</v>
      </c>
      <c r="Z26" s="761">
        <f t="shared" si="11"/>
        <v>20382</v>
      </c>
    </row>
    <row r="27" spans="1:26" s="104" customFormat="1" ht="15" hidden="1" customHeight="1" x14ac:dyDescent="0.2">
      <c r="A27" s="730" t="str">
        <f>'(F2) Shpenzimet sipas nenfunk.b'!A27</f>
        <v>04223</v>
      </c>
      <c r="B27" s="787" t="str">
        <f>'(F2) Shpenzimet sipas nenfunk.b'!B27</f>
        <v>Veterineria</v>
      </c>
      <c r="C27" s="760">
        <f>'(F2) Shpenzimet sipas nenfunk.b'!C27</f>
        <v>0</v>
      </c>
      <c r="D27" s="153">
        <f>'KB 07'!J151</f>
        <v>0</v>
      </c>
      <c r="E27" s="153">
        <f>'KB 07'!J158</f>
        <v>0</v>
      </c>
      <c r="F27" s="761">
        <f t="shared" si="6"/>
        <v>0</v>
      </c>
      <c r="G27" s="760">
        <f>'(F2) Shpenzimet sipas nenfunk.b'!D27</f>
        <v>0</v>
      </c>
      <c r="H27" s="153">
        <f>'KB 07'!K151</f>
        <v>0</v>
      </c>
      <c r="I27" s="153">
        <f>'KB 07'!K158</f>
        <v>0</v>
      </c>
      <c r="J27" s="761">
        <f t="shared" si="7"/>
        <v>0</v>
      </c>
      <c r="K27" s="760">
        <f>'(F2) Shpenzimet sipas nenfunk.b'!E27</f>
        <v>0</v>
      </c>
      <c r="L27" s="153">
        <f>'KB 07'!L151</f>
        <v>0</v>
      </c>
      <c r="M27" s="153">
        <f>'KB 07'!L158</f>
        <v>0</v>
      </c>
      <c r="N27" s="761">
        <f t="shared" si="8"/>
        <v>0</v>
      </c>
      <c r="O27" s="760">
        <f>'(F2) Shpenzimet sipas nenfunk.b'!I27</f>
        <v>0</v>
      </c>
      <c r="P27" s="153">
        <f>'KB 07'!M151</f>
        <v>0</v>
      </c>
      <c r="Q27" s="153">
        <f>'KB 07'!M158</f>
        <v>0</v>
      </c>
      <c r="R27" s="761">
        <f t="shared" si="9"/>
        <v>0</v>
      </c>
      <c r="S27" s="760">
        <f>'(F2) Shpenzimet sipas nenfunk.b'!M27</f>
        <v>0</v>
      </c>
      <c r="T27" s="153">
        <f>'KB 07'!N151</f>
        <v>0</v>
      </c>
      <c r="U27" s="153">
        <f>'KB 07'!N158</f>
        <v>0</v>
      </c>
      <c r="V27" s="761">
        <f t="shared" si="10"/>
        <v>0</v>
      </c>
      <c r="W27" s="760">
        <f>'(F2) Shpenzimet sipas nenfunk.b'!Q27</f>
        <v>0</v>
      </c>
      <c r="X27" s="153">
        <f>'KB 07'!O151</f>
        <v>0</v>
      </c>
      <c r="Y27" s="153">
        <f>'KB 07'!O158</f>
        <v>0</v>
      </c>
      <c r="Z27" s="761">
        <f t="shared" si="11"/>
        <v>0</v>
      </c>
    </row>
    <row r="28" spans="1:26" s="104" customFormat="1" ht="15" customHeight="1" x14ac:dyDescent="0.2">
      <c r="A28" s="730" t="str">
        <f>'(F2) Shpenzimet sipas nenfunk.b'!A28</f>
        <v>04240</v>
      </c>
      <c r="B28" s="787" t="str">
        <f>'(F2) Shpenzimet sipas nenfunk.b'!B28</f>
        <v>Menaxhimi i Infrastruktuës së ujitjes dhe kullimit</v>
      </c>
      <c r="C28" s="760">
        <f>'(F2) Shpenzimet sipas nenfunk.b'!C28</f>
        <v>27212</v>
      </c>
      <c r="D28" s="153">
        <f>'KB 07'!J190</f>
        <v>19</v>
      </c>
      <c r="E28" s="153">
        <f>'KB 07'!J197</f>
        <v>21714</v>
      </c>
      <c r="F28" s="761">
        <f t="shared" si="6"/>
        <v>5479</v>
      </c>
      <c r="G28" s="760">
        <f>'(F2) Shpenzimet sipas nenfunk.b'!D28</f>
        <v>43472</v>
      </c>
      <c r="H28" s="153">
        <f>'KB 07'!K190</f>
        <v>6</v>
      </c>
      <c r="I28" s="153">
        <f>'KB 07'!K197</f>
        <v>36714</v>
      </c>
      <c r="J28" s="761">
        <f t="shared" si="7"/>
        <v>6752</v>
      </c>
      <c r="K28" s="760">
        <f>'(F2) Shpenzimet sipas nenfunk.b'!E28</f>
        <v>69518</v>
      </c>
      <c r="L28" s="153">
        <f>'KB 07'!L190</f>
        <v>10</v>
      </c>
      <c r="M28" s="153">
        <f>'KB 07'!L197</f>
        <v>54200</v>
      </c>
      <c r="N28" s="761">
        <f t="shared" si="8"/>
        <v>15308</v>
      </c>
      <c r="O28" s="760">
        <f>'(F2) Shpenzimet sipas nenfunk.b'!I28</f>
        <v>51444</v>
      </c>
      <c r="P28" s="153">
        <f>'KB 07'!M190</f>
        <v>0</v>
      </c>
      <c r="Q28" s="153">
        <f>'KB 07'!M197</f>
        <v>23920</v>
      </c>
      <c r="R28" s="761">
        <f t="shared" si="9"/>
        <v>27524</v>
      </c>
      <c r="S28" s="760">
        <f>'(F2) Shpenzimet sipas nenfunk.b'!M28</f>
        <v>36544</v>
      </c>
      <c r="T28" s="153">
        <f>'KB 07'!N190</f>
        <v>0</v>
      </c>
      <c r="U28" s="153">
        <f>'KB 07'!N197</f>
        <v>24197</v>
      </c>
      <c r="V28" s="761">
        <f t="shared" si="10"/>
        <v>12347</v>
      </c>
      <c r="W28" s="760">
        <f>'(F2) Shpenzimet sipas nenfunk.b'!Q28</f>
        <v>36544</v>
      </c>
      <c r="X28" s="153">
        <f>'KB 07'!O190</f>
        <v>0</v>
      </c>
      <c r="Y28" s="153">
        <f>'KB 07'!O197</f>
        <v>24625</v>
      </c>
      <c r="Z28" s="761">
        <f t="shared" si="11"/>
        <v>11919</v>
      </c>
    </row>
    <row r="29" spans="1:26" s="104" customFormat="1" ht="15" customHeight="1" x14ac:dyDescent="0.2">
      <c r="A29" s="730" t="str">
        <f>'(F2) Shpenzimet sipas nenfunk.b'!A29</f>
        <v>04260</v>
      </c>
      <c r="B29" s="787" t="str">
        <f>'(F2) Shpenzimet sipas nenfunk.b'!B29</f>
        <v>Administrimi i pyjeve dhe kullotave</v>
      </c>
      <c r="C29" s="760">
        <f>'(F2) Shpenzimet sipas nenfunk.b'!C29</f>
        <v>19676</v>
      </c>
      <c r="D29" s="153">
        <f>'KB 07'!J229</f>
        <v>99</v>
      </c>
      <c r="E29" s="153">
        <f>'KB 07'!J236</f>
        <v>7204</v>
      </c>
      <c r="F29" s="761">
        <f t="shared" si="6"/>
        <v>12373</v>
      </c>
      <c r="G29" s="760">
        <f>'(F2) Shpenzimet sipas nenfunk.b'!D29</f>
        <v>15002</v>
      </c>
      <c r="H29" s="153">
        <f>'KB 07'!K229</f>
        <v>105</v>
      </c>
      <c r="I29" s="153">
        <f>'KB 07'!K236</f>
        <v>7204</v>
      </c>
      <c r="J29" s="761">
        <f t="shared" si="7"/>
        <v>7693</v>
      </c>
      <c r="K29" s="760">
        <f>'(F2) Shpenzimet sipas nenfunk.b'!E29</f>
        <v>15300</v>
      </c>
      <c r="L29" s="153">
        <f>'KB 07'!L229</f>
        <v>489</v>
      </c>
      <c r="M29" s="153">
        <f>'KB 07'!L236</f>
        <v>7925</v>
      </c>
      <c r="N29" s="761">
        <f t="shared" si="8"/>
        <v>6886</v>
      </c>
      <c r="O29" s="760">
        <f>'(F2) Shpenzimet sipas nenfunk.b'!I29</f>
        <v>17916</v>
      </c>
      <c r="P29" s="153">
        <f>'KB 07'!M229</f>
        <v>509</v>
      </c>
      <c r="Q29" s="153">
        <f>'KB 07'!M236</f>
        <v>8242</v>
      </c>
      <c r="R29" s="761">
        <f t="shared" si="9"/>
        <v>9165</v>
      </c>
      <c r="S29" s="760">
        <f>'(F2) Shpenzimet sipas nenfunk.b'!M29</f>
        <v>15311</v>
      </c>
      <c r="T29" s="153">
        <f>'KB 07'!N229</f>
        <v>529</v>
      </c>
      <c r="U29" s="153">
        <f>'KB 07'!N236</f>
        <v>8337</v>
      </c>
      <c r="V29" s="761">
        <f t="shared" si="10"/>
        <v>6445</v>
      </c>
      <c r="W29" s="760">
        <f>'(F2) Shpenzimet sipas nenfunk.b'!Q29</f>
        <v>15459</v>
      </c>
      <c r="X29" s="153">
        <f>'KB 07'!O229</f>
        <v>549</v>
      </c>
      <c r="Y29" s="153">
        <f>'KB 07'!O236</f>
        <v>8485</v>
      </c>
      <c r="Z29" s="761">
        <f t="shared" si="11"/>
        <v>6425</v>
      </c>
    </row>
    <row r="30" spans="1:26" ht="15" customHeight="1" x14ac:dyDescent="0.2">
      <c r="A30" s="729" t="str">
        <f>'(F2) Shpenzimet sipas nenfunk.b'!A30</f>
        <v>Nënfunksioni 8</v>
      </c>
      <c r="B30" s="756" t="str">
        <f>'(F2) Shpenzimet sipas nenfunk.b'!B30</f>
        <v>045 Trasporti</v>
      </c>
      <c r="C30" s="758">
        <f>'(F2) Shpenzimet sipas nenfunk.b'!C30</f>
        <v>343030</v>
      </c>
      <c r="D30" s="739">
        <f>'KB 08'!J$19</f>
        <v>40189</v>
      </c>
      <c r="E30" s="739">
        <f>'KB 08'!J$27</f>
        <v>70240</v>
      </c>
      <c r="F30" s="759">
        <f t="shared" si="6"/>
        <v>232601</v>
      </c>
      <c r="G30" s="758">
        <f>'(F2) Shpenzimet sipas nenfunk.b'!D30</f>
        <v>128542</v>
      </c>
      <c r="H30" s="739">
        <f>'KB 08'!K$19</f>
        <v>42223</v>
      </c>
      <c r="I30" s="739">
        <f>'KB 08'!K$27</f>
        <v>5158</v>
      </c>
      <c r="J30" s="759">
        <f t="shared" si="7"/>
        <v>81161</v>
      </c>
      <c r="K30" s="758">
        <f>'(F2) Shpenzimet sipas nenfunk.b'!E30</f>
        <v>416918</v>
      </c>
      <c r="L30" s="739">
        <f>'KB 08'!L$19</f>
        <v>67819</v>
      </c>
      <c r="M30" s="739">
        <f>'KB 08'!L$27</f>
        <v>64095</v>
      </c>
      <c r="N30" s="759">
        <f t="shared" si="8"/>
        <v>285004</v>
      </c>
      <c r="O30" s="758">
        <f>'(F2) Shpenzimet sipas nenfunk.b'!I30</f>
        <v>355348</v>
      </c>
      <c r="P30" s="739">
        <f>'KB 08'!M$19</f>
        <v>82725</v>
      </c>
      <c r="Q30" s="739">
        <f>'KB 08'!M$27</f>
        <v>5588</v>
      </c>
      <c r="R30" s="759">
        <f t="shared" si="9"/>
        <v>267035</v>
      </c>
      <c r="S30" s="758">
        <f>'(F2) Shpenzimet sipas nenfunk.b'!M30</f>
        <v>359772</v>
      </c>
      <c r="T30" s="739">
        <f>'KB 08'!N$19</f>
        <v>92900</v>
      </c>
      <c r="U30" s="739">
        <f>'KB 08'!N$27</f>
        <v>5654</v>
      </c>
      <c r="V30" s="759">
        <f t="shared" si="10"/>
        <v>261218</v>
      </c>
      <c r="W30" s="758">
        <f>'(F2) Shpenzimet sipas nenfunk.b'!Q30</f>
        <v>286465</v>
      </c>
      <c r="X30" s="739">
        <f>'KB 08'!O$19</f>
        <v>100750</v>
      </c>
      <c r="Y30" s="739">
        <f>'KB 08'!O$27</f>
        <v>5754</v>
      </c>
      <c r="Z30" s="759">
        <f t="shared" si="11"/>
        <v>179961</v>
      </c>
    </row>
    <row r="31" spans="1:26" s="104" customFormat="1" ht="15" customHeight="1" x14ac:dyDescent="0.2">
      <c r="A31" s="730" t="str">
        <f>'(F2) Shpenzimet sipas nenfunk.b'!A31</f>
        <v>04520</v>
      </c>
      <c r="B31" s="787" t="str">
        <f>'(F2) Shpenzimet sipas nenfunk.b'!B31</f>
        <v>Rrjeti rrugor rural</v>
      </c>
      <c r="C31" s="760">
        <f>'(F2) Shpenzimet sipas nenfunk.b'!C31</f>
        <v>343030</v>
      </c>
      <c r="D31" s="153">
        <f>'KB 08'!J73</f>
        <v>40189</v>
      </c>
      <c r="E31" s="153">
        <f>'KB 08'!J80</f>
        <v>70240</v>
      </c>
      <c r="F31" s="761">
        <f t="shared" si="6"/>
        <v>232601</v>
      </c>
      <c r="G31" s="760">
        <f>'(F2) Shpenzimet sipas nenfunk.b'!D31</f>
        <v>128542</v>
      </c>
      <c r="H31" s="153">
        <f>'KB 08'!K73</f>
        <v>42223</v>
      </c>
      <c r="I31" s="153">
        <f>'KB 08'!K80</f>
        <v>5158</v>
      </c>
      <c r="J31" s="761">
        <f t="shared" si="7"/>
        <v>81161</v>
      </c>
      <c r="K31" s="760">
        <f>'(F2) Shpenzimet sipas nenfunk.b'!E31</f>
        <v>416918</v>
      </c>
      <c r="L31" s="153">
        <f>'KB 08'!L73</f>
        <v>67819</v>
      </c>
      <c r="M31" s="153">
        <f>'KB 08'!L80</f>
        <v>64095</v>
      </c>
      <c r="N31" s="761">
        <f t="shared" si="8"/>
        <v>285004</v>
      </c>
      <c r="O31" s="760">
        <f>'(F2) Shpenzimet sipas nenfunk.b'!I31</f>
        <v>355348</v>
      </c>
      <c r="P31" s="153">
        <f>'KB 08'!M73</f>
        <v>82725</v>
      </c>
      <c r="Q31" s="153">
        <f>'KB 08'!M80</f>
        <v>5588</v>
      </c>
      <c r="R31" s="761">
        <f t="shared" si="9"/>
        <v>267035</v>
      </c>
      <c r="S31" s="760">
        <f>'(F2) Shpenzimet sipas nenfunk.b'!M31</f>
        <v>359772</v>
      </c>
      <c r="T31" s="153">
        <f>'KB 08'!N73</f>
        <v>92900</v>
      </c>
      <c r="U31" s="153">
        <f>'KB 08'!N80</f>
        <v>5654</v>
      </c>
      <c r="V31" s="761">
        <f t="shared" si="10"/>
        <v>261218</v>
      </c>
      <c r="W31" s="760">
        <f>'(F2) Shpenzimet sipas nenfunk.b'!Q31</f>
        <v>286465</v>
      </c>
      <c r="X31" s="153">
        <f>'KB 08'!O73</f>
        <v>100750</v>
      </c>
      <c r="Y31" s="153">
        <f>'KB 08'!O80</f>
        <v>5754</v>
      </c>
      <c r="Z31" s="761">
        <f t="shared" si="11"/>
        <v>179961</v>
      </c>
    </row>
    <row r="32" spans="1:26" s="104" customFormat="1" ht="15" hidden="1" customHeight="1" x14ac:dyDescent="0.2">
      <c r="A32" s="730" t="str">
        <f>'(F2) Shpenzimet sipas nenfunk.b'!A32</f>
        <v>04530</v>
      </c>
      <c r="B32" s="787" t="str">
        <f>'(F2) Shpenzimet sipas nenfunk.b'!B32</f>
        <v>Studimi i rrugëve</v>
      </c>
      <c r="C32" s="760">
        <f>'(F2) Shpenzimet sipas nenfunk.b'!C32</f>
        <v>0</v>
      </c>
      <c r="D32" s="153">
        <f>'KB 08'!J112</f>
        <v>0</v>
      </c>
      <c r="E32" s="153">
        <f>'KB 08'!J119</f>
        <v>0</v>
      </c>
      <c r="F32" s="761">
        <f t="shared" si="6"/>
        <v>0</v>
      </c>
      <c r="G32" s="760">
        <f>'(F2) Shpenzimet sipas nenfunk.b'!D32</f>
        <v>0</v>
      </c>
      <c r="H32" s="153">
        <f>'KB 08'!K112</f>
        <v>0</v>
      </c>
      <c r="I32" s="153">
        <f>'KB 08'!K119</f>
        <v>0</v>
      </c>
      <c r="J32" s="761">
        <f t="shared" si="7"/>
        <v>0</v>
      </c>
      <c r="K32" s="760">
        <f>'(F2) Shpenzimet sipas nenfunk.b'!E32</f>
        <v>0</v>
      </c>
      <c r="L32" s="153">
        <f>'KB 08'!L112</f>
        <v>0</v>
      </c>
      <c r="M32" s="153">
        <f>'KB 08'!L119</f>
        <v>0</v>
      </c>
      <c r="N32" s="761">
        <f t="shared" si="8"/>
        <v>0</v>
      </c>
      <c r="O32" s="760">
        <f>'(F2) Shpenzimet sipas nenfunk.b'!I32</f>
        <v>0</v>
      </c>
      <c r="P32" s="153">
        <f>'KB 08'!M112</f>
        <v>0</v>
      </c>
      <c r="Q32" s="153">
        <f>'KB 08'!M119</f>
        <v>0</v>
      </c>
      <c r="R32" s="761">
        <f t="shared" si="9"/>
        <v>0</v>
      </c>
      <c r="S32" s="760">
        <f>'(F2) Shpenzimet sipas nenfunk.b'!M32</f>
        <v>0</v>
      </c>
      <c r="T32" s="153">
        <f>'KB 08'!N112</f>
        <v>0</v>
      </c>
      <c r="U32" s="153">
        <f>'KB 08'!N119</f>
        <v>0</v>
      </c>
      <c r="V32" s="761">
        <f t="shared" si="10"/>
        <v>0</v>
      </c>
      <c r="W32" s="760">
        <f>'(F2) Shpenzimet sipas nenfunk.b'!Q32</f>
        <v>0</v>
      </c>
      <c r="X32" s="153">
        <f>'KB 08'!O112</f>
        <v>0</v>
      </c>
      <c r="Y32" s="153">
        <f>'KB 08'!O119</f>
        <v>0</v>
      </c>
      <c r="Z32" s="761">
        <f t="shared" si="11"/>
        <v>0</v>
      </c>
    </row>
    <row r="33" spans="1:26" s="104" customFormat="1" ht="15" customHeight="1" x14ac:dyDescent="0.2">
      <c r="A33" s="730" t="str">
        <f>'(F2) Shpenzimet sipas nenfunk.b'!A33</f>
        <v>04570</v>
      </c>
      <c r="B33" s="787" t="str">
        <f>'(F2) Shpenzimet sipas nenfunk.b'!B33</f>
        <v>Transporti publik</v>
      </c>
      <c r="C33" s="760">
        <f>'(F2) Shpenzimet sipas nenfunk.b'!C33</f>
        <v>0</v>
      </c>
      <c r="D33" s="153">
        <f>'KB 08'!J151</f>
        <v>0</v>
      </c>
      <c r="E33" s="153">
        <f>'KB 08'!J158</f>
        <v>0</v>
      </c>
      <c r="F33" s="761">
        <f t="shared" si="6"/>
        <v>0</v>
      </c>
      <c r="G33" s="760">
        <f>'(F2) Shpenzimet sipas nenfunk.b'!D33</f>
        <v>0</v>
      </c>
      <c r="H33" s="153">
        <f>'KB 08'!K151</f>
        <v>0</v>
      </c>
      <c r="I33" s="153">
        <f>'KB 08'!K158</f>
        <v>0</v>
      </c>
      <c r="J33" s="761">
        <f t="shared" si="7"/>
        <v>0</v>
      </c>
      <c r="K33" s="760">
        <f>'(F2) Shpenzimet sipas nenfunk.b'!E33</f>
        <v>0</v>
      </c>
      <c r="L33" s="153">
        <f>'KB 08'!L151</f>
        <v>0</v>
      </c>
      <c r="M33" s="153">
        <f>'KB 08'!L158</f>
        <v>0</v>
      </c>
      <c r="N33" s="761">
        <f t="shared" si="8"/>
        <v>0</v>
      </c>
      <c r="O33" s="760">
        <f>'(F2) Shpenzimet sipas nenfunk.b'!I33</f>
        <v>0</v>
      </c>
      <c r="P33" s="153">
        <f>'KB 08'!M151</f>
        <v>0</v>
      </c>
      <c r="Q33" s="153">
        <f>'KB 08'!M158</f>
        <v>0</v>
      </c>
      <c r="R33" s="761">
        <f t="shared" si="9"/>
        <v>0</v>
      </c>
      <c r="S33" s="760">
        <f>'(F2) Shpenzimet sipas nenfunk.b'!M33</f>
        <v>0</v>
      </c>
      <c r="T33" s="153">
        <f>'KB 08'!N151</f>
        <v>0</v>
      </c>
      <c r="U33" s="153">
        <f>'KB 08'!N158</f>
        <v>0</v>
      </c>
      <c r="V33" s="761">
        <f t="shared" si="10"/>
        <v>0</v>
      </c>
      <c r="W33" s="760">
        <f>'(F2) Shpenzimet sipas nenfunk.b'!Q33</f>
        <v>0</v>
      </c>
      <c r="X33" s="153">
        <f>'KB 08'!O151</f>
        <v>0</v>
      </c>
      <c r="Y33" s="153">
        <f>'KB 08'!O158</f>
        <v>0</v>
      </c>
      <c r="Z33" s="761">
        <f t="shared" si="11"/>
        <v>0</v>
      </c>
    </row>
    <row r="34" spans="1:26" ht="15" customHeight="1" x14ac:dyDescent="0.2">
      <c r="A34" s="729" t="str">
        <f>'(F2) Shpenzimet sipas nenfunk.b'!A34</f>
        <v>Nënfunksioni 9</v>
      </c>
      <c r="B34" s="756" t="str">
        <f>'(F2) Shpenzimet sipas nenfunk.b'!B34</f>
        <v>047 Industri të tjera</v>
      </c>
      <c r="C34" s="758">
        <f>'(F2) Shpenzimet sipas nenfunk.b'!C34</f>
        <v>10655</v>
      </c>
      <c r="D34" s="739">
        <f>'KB 09'!J$19</f>
        <v>0</v>
      </c>
      <c r="E34" s="739">
        <f>'KB 09'!J$27</f>
        <v>0</v>
      </c>
      <c r="F34" s="759">
        <f t="shared" si="6"/>
        <v>10655</v>
      </c>
      <c r="G34" s="758">
        <f>'(F2) Shpenzimet sipas nenfunk.b'!D34</f>
        <v>7418</v>
      </c>
      <c r="H34" s="739">
        <f>'KB 09'!K$19</f>
        <v>0</v>
      </c>
      <c r="I34" s="739">
        <f>'KB 09'!K$27</f>
        <v>0</v>
      </c>
      <c r="J34" s="759">
        <f t="shared" si="7"/>
        <v>7418</v>
      </c>
      <c r="K34" s="758">
        <f>'(F2) Shpenzimet sipas nenfunk.b'!E34</f>
        <v>9003</v>
      </c>
      <c r="L34" s="739">
        <f>'KB 09'!L$19</f>
        <v>0</v>
      </c>
      <c r="M34" s="739">
        <f>'KB 09'!L$27</f>
        <v>0</v>
      </c>
      <c r="N34" s="759">
        <f t="shared" si="8"/>
        <v>9003</v>
      </c>
      <c r="O34" s="758">
        <f>'(F2) Shpenzimet sipas nenfunk.b'!I34</f>
        <v>8474</v>
      </c>
      <c r="P34" s="739">
        <f>'KB 09'!M$19</f>
        <v>0</v>
      </c>
      <c r="Q34" s="739">
        <f>'KB 09'!M$27</f>
        <v>0</v>
      </c>
      <c r="R34" s="759">
        <f t="shared" si="9"/>
        <v>8474</v>
      </c>
      <c r="S34" s="758">
        <f>'(F2) Shpenzimet sipas nenfunk.b'!M34</f>
        <v>8474</v>
      </c>
      <c r="T34" s="739">
        <f>'KB 09'!N$19</f>
        <v>0</v>
      </c>
      <c r="U34" s="739">
        <f>'KB 09'!N$27</f>
        <v>0</v>
      </c>
      <c r="V34" s="759">
        <f t="shared" si="10"/>
        <v>8474</v>
      </c>
      <c r="W34" s="758">
        <f>'(F2) Shpenzimet sipas nenfunk.b'!Q34</f>
        <v>8474</v>
      </c>
      <c r="X34" s="739">
        <f>'KB 09'!O$19</f>
        <v>0</v>
      </c>
      <c r="Y34" s="739">
        <f>'KB 09'!O$27</f>
        <v>0</v>
      </c>
      <c r="Z34" s="759">
        <f t="shared" si="11"/>
        <v>8474</v>
      </c>
    </row>
    <row r="35" spans="1:26" s="104" customFormat="1" ht="15" customHeight="1" x14ac:dyDescent="0.2">
      <c r="A35" s="730" t="str">
        <f>'(F2) Shpenzimet sipas nenfunk.b'!A35</f>
        <v>04740</v>
      </c>
      <c r="B35" s="787" t="str">
        <f>'(F2) Shpenzimet sipas nenfunk.b'!B35</f>
        <v>Projekte Zhvillimi</v>
      </c>
      <c r="C35" s="760">
        <f>'(F2) Shpenzimet sipas nenfunk.b'!C35</f>
        <v>0</v>
      </c>
      <c r="D35" s="153">
        <f>'KB 09'!J73</f>
        <v>0</v>
      </c>
      <c r="E35" s="153">
        <f>'KB 09'!J80</f>
        <v>0</v>
      </c>
      <c r="F35" s="761">
        <f t="shared" si="6"/>
        <v>0</v>
      </c>
      <c r="G35" s="760">
        <f>'(F2) Shpenzimet sipas nenfunk.b'!D35</f>
        <v>0</v>
      </c>
      <c r="H35" s="153">
        <f>'KB 09'!K73</f>
        <v>0</v>
      </c>
      <c r="I35" s="153">
        <f>'KB 09'!K80</f>
        <v>0</v>
      </c>
      <c r="J35" s="761">
        <f t="shared" si="7"/>
        <v>0</v>
      </c>
      <c r="K35" s="760">
        <f>'(F2) Shpenzimet sipas nenfunk.b'!E35</f>
        <v>0</v>
      </c>
      <c r="L35" s="153">
        <f>'KB 09'!L73</f>
        <v>0</v>
      </c>
      <c r="M35" s="153">
        <f>'KB 09'!L80</f>
        <v>0</v>
      </c>
      <c r="N35" s="761">
        <f t="shared" si="8"/>
        <v>0</v>
      </c>
      <c r="O35" s="760">
        <f>'(F2) Shpenzimet sipas nenfunk.b'!I35</f>
        <v>0</v>
      </c>
      <c r="P35" s="153">
        <f>'KB 09'!M73</f>
        <v>0</v>
      </c>
      <c r="Q35" s="153">
        <f>'KB 09'!M80</f>
        <v>0</v>
      </c>
      <c r="R35" s="761">
        <f t="shared" si="9"/>
        <v>0</v>
      </c>
      <c r="S35" s="760">
        <f>'(F2) Shpenzimet sipas nenfunk.b'!M35</f>
        <v>0</v>
      </c>
      <c r="T35" s="153">
        <f>'KB 09'!N73</f>
        <v>0</v>
      </c>
      <c r="U35" s="153">
        <f>'KB 09'!NZ80</f>
        <v>0</v>
      </c>
      <c r="V35" s="761">
        <f t="shared" si="10"/>
        <v>0</v>
      </c>
      <c r="W35" s="760">
        <f>'(F2) Shpenzimet sipas nenfunk.b'!Q35</f>
        <v>0</v>
      </c>
      <c r="X35" s="153">
        <f>'KB 09'!O73</f>
        <v>0</v>
      </c>
      <c r="Y35" s="153">
        <f>'KB 09'!O80</f>
        <v>0</v>
      </c>
      <c r="Z35" s="761">
        <f t="shared" si="11"/>
        <v>0</v>
      </c>
    </row>
    <row r="36" spans="1:26" s="104" customFormat="1" ht="15" customHeight="1" x14ac:dyDescent="0.2">
      <c r="A36" s="730" t="str">
        <f>'(F2) Shpenzimet sipas nenfunk.b'!A36</f>
        <v>04760</v>
      </c>
      <c r="B36" s="787" t="str">
        <f>'(F2) Shpenzimet sipas nenfunk.b'!B36</f>
        <v>Zhvillimi i turizmit</v>
      </c>
      <c r="C36" s="760">
        <f>'(F2) Shpenzimet sipas nenfunk.b'!C36</f>
        <v>10655</v>
      </c>
      <c r="D36" s="153">
        <f>'KB 09'!J112</f>
        <v>0</v>
      </c>
      <c r="E36" s="153">
        <f>'KB 09'!J119</f>
        <v>0</v>
      </c>
      <c r="F36" s="761">
        <f>C36-D36-E36</f>
        <v>10655</v>
      </c>
      <c r="G36" s="760">
        <f>'(F2) Shpenzimet sipas nenfunk.b'!D36</f>
        <v>7418</v>
      </c>
      <c r="H36" s="153">
        <f>'KB 09'!K112</f>
        <v>0</v>
      </c>
      <c r="I36" s="153">
        <f>'KB 09'!K119</f>
        <v>0</v>
      </c>
      <c r="J36" s="761">
        <f t="shared" si="7"/>
        <v>7418</v>
      </c>
      <c r="K36" s="760">
        <f>'(F2) Shpenzimet sipas nenfunk.b'!E36</f>
        <v>9003</v>
      </c>
      <c r="L36" s="153">
        <f>'KB 09'!L112</f>
        <v>0</v>
      </c>
      <c r="M36" s="153">
        <f>'KB 09'!L119</f>
        <v>0</v>
      </c>
      <c r="N36" s="761">
        <f t="shared" si="8"/>
        <v>9003</v>
      </c>
      <c r="O36" s="760">
        <f>'(F2) Shpenzimet sipas nenfunk.b'!I36</f>
        <v>8474</v>
      </c>
      <c r="P36" s="153">
        <f>'KB 09'!M112</f>
        <v>0</v>
      </c>
      <c r="Q36" s="153">
        <f>'KB 09'!M119</f>
        <v>0</v>
      </c>
      <c r="R36" s="761">
        <f t="shared" si="9"/>
        <v>8474</v>
      </c>
      <c r="S36" s="760">
        <f>'(F2) Shpenzimet sipas nenfunk.b'!M36</f>
        <v>8474</v>
      </c>
      <c r="T36" s="153">
        <f>'KB 09'!N112</f>
        <v>0</v>
      </c>
      <c r="U36" s="153">
        <f>'KB 09'!N119</f>
        <v>0</v>
      </c>
      <c r="V36" s="761">
        <f t="shared" si="10"/>
        <v>8474</v>
      </c>
      <c r="W36" s="760">
        <f>'(F2) Shpenzimet sipas nenfunk.b'!Q36</f>
        <v>8474</v>
      </c>
      <c r="X36" s="153">
        <f>'KB 09'!O112</f>
        <v>0</v>
      </c>
      <c r="Y36" s="153">
        <f>'KB 09'!O119</f>
        <v>0</v>
      </c>
      <c r="Z36" s="761">
        <f t="shared" si="11"/>
        <v>8474</v>
      </c>
    </row>
    <row r="37" spans="1:26" ht="15" customHeight="1" x14ac:dyDescent="0.2">
      <c r="A37" s="729" t="str">
        <f>'(F2) Shpenzimet sipas nenfunk.b'!A37</f>
        <v>Nënfunksioni 10</v>
      </c>
      <c r="B37" s="756" t="str">
        <f>'(F2) Shpenzimet sipas nenfunk.b'!B37</f>
        <v>051 Menaxhimi i i mbetjeve</v>
      </c>
      <c r="C37" s="758">
        <f>'(F2) Shpenzimet sipas nenfunk.b'!C37</f>
        <v>109022</v>
      </c>
      <c r="D37" s="739">
        <f>'KB 10'!J$19</f>
        <v>76506</v>
      </c>
      <c r="E37" s="739">
        <f>'KB 10'!J$27</f>
        <v>0</v>
      </c>
      <c r="F37" s="759">
        <f t="shared" si="6"/>
        <v>32516</v>
      </c>
      <c r="G37" s="758">
        <f>'(F2) Shpenzimet sipas nenfunk.b'!D37</f>
        <v>74491</v>
      </c>
      <c r="H37" s="739">
        <f>'KB 10'!K$19</f>
        <v>44268</v>
      </c>
      <c r="I37" s="739">
        <f>'KB 10'!K$27</f>
        <v>0</v>
      </c>
      <c r="J37" s="759">
        <f t="shared" si="7"/>
        <v>30223</v>
      </c>
      <c r="K37" s="758">
        <f>'(F2) Shpenzimet sipas nenfunk.b'!E37</f>
        <v>95801</v>
      </c>
      <c r="L37" s="739">
        <f>'KB 10'!L$19</f>
        <v>62422</v>
      </c>
      <c r="M37" s="739">
        <f>'KB 10'!L$27</f>
        <v>0</v>
      </c>
      <c r="N37" s="759">
        <f t="shared" si="8"/>
        <v>33379</v>
      </c>
      <c r="O37" s="758">
        <f>'(F2) Shpenzimet sipas nenfunk.b'!I37</f>
        <v>112877</v>
      </c>
      <c r="P37" s="739">
        <f>'KB 10'!M$19</f>
        <v>60741</v>
      </c>
      <c r="Q37" s="739">
        <f>'KB 10'!M$27</f>
        <v>0</v>
      </c>
      <c r="R37" s="759">
        <f t="shared" si="9"/>
        <v>52136</v>
      </c>
      <c r="S37" s="758">
        <f>'(F2) Shpenzimet sipas nenfunk.b'!M37</f>
        <v>108819</v>
      </c>
      <c r="T37" s="739">
        <f>'KB 10'!N$19</f>
        <v>64065</v>
      </c>
      <c r="U37" s="739">
        <f>'KB 10'!N$27</f>
        <v>0</v>
      </c>
      <c r="V37" s="759">
        <f t="shared" si="10"/>
        <v>44754</v>
      </c>
      <c r="W37" s="758">
        <f>'(F2) Shpenzimet sipas nenfunk.b'!Q37</f>
        <v>108819</v>
      </c>
      <c r="X37" s="739">
        <f>'KB 10'!O$19</f>
        <v>66913</v>
      </c>
      <c r="Y37" s="739">
        <f>'KB 10'!O$27</f>
        <v>0</v>
      </c>
      <c r="Z37" s="759">
        <f t="shared" si="11"/>
        <v>41906</v>
      </c>
    </row>
    <row r="38" spans="1:26" s="104" customFormat="1" ht="15" customHeight="1" x14ac:dyDescent="0.2">
      <c r="A38" s="730" t="str">
        <f>'(F2) Shpenzimet sipas nenfunk.b'!A38</f>
        <v>05100</v>
      </c>
      <c r="B38" s="787" t="str">
        <f>'(F2) Shpenzimet sipas nenfunk.b'!B38</f>
        <v>Menaxhimi i mbetjeve</v>
      </c>
      <c r="C38" s="760">
        <f>'(F2) Shpenzimet sipas nenfunk.b'!C38</f>
        <v>109022</v>
      </c>
      <c r="D38" s="153">
        <f>'KB 10'!J73</f>
        <v>76506</v>
      </c>
      <c r="E38" s="153">
        <f>'KB 10'!J80</f>
        <v>0</v>
      </c>
      <c r="F38" s="761">
        <f t="shared" si="6"/>
        <v>32516</v>
      </c>
      <c r="G38" s="760">
        <f>'(F2) Shpenzimet sipas nenfunk.b'!D38</f>
        <v>74491</v>
      </c>
      <c r="H38" s="153">
        <f>'KB 10'!K73</f>
        <v>44268</v>
      </c>
      <c r="I38" s="153">
        <f>'KB 10'!K80</f>
        <v>0</v>
      </c>
      <c r="J38" s="761">
        <f t="shared" si="7"/>
        <v>30223</v>
      </c>
      <c r="K38" s="760">
        <f>'(F2) Shpenzimet sipas nenfunk.b'!E38</f>
        <v>95801</v>
      </c>
      <c r="L38" s="153">
        <f>'KB 10'!L73</f>
        <v>62422</v>
      </c>
      <c r="M38" s="153">
        <f>'KB 10'!L80</f>
        <v>0</v>
      </c>
      <c r="N38" s="761">
        <f t="shared" si="8"/>
        <v>33379</v>
      </c>
      <c r="O38" s="760">
        <f>'(F2) Shpenzimet sipas nenfunk.b'!I38</f>
        <v>112877</v>
      </c>
      <c r="P38" s="153">
        <f>'KB 10'!M73</f>
        <v>60741</v>
      </c>
      <c r="Q38" s="153">
        <f>'KB 10'!M80</f>
        <v>0</v>
      </c>
      <c r="R38" s="761">
        <f t="shared" si="9"/>
        <v>52136</v>
      </c>
      <c r="S38" s="760">
        <f>'(F2) Shpenzimet sipas nenfunk.b'!M38</f>
        <v>108819</v>
      </c>
      <c r="T38" s="153">
        <f>'KB 10'!N73</f>
        <v>64065</v>
      </c>
      <c r="U38" s="153">
        <f>'KB 10'!N80</f>
        <v>0</v>
      </c>
      <c r="V38" s="761">
        <f t="shared" si="10"/>
        <v>44754</v>
      </c>
      <c r="W38" s="760">
        <f>'(F2) Shpenzimet sipas nenfunk.b'!Q38</f>
        <v>108819</v>
      </c>
      <c r="X38" s="153">
        <f>'KB 10'!O73</f>
        <v>66913</v>
      </c>
      <c r="Y38" s="153">
        <f>'KB 10'!O80</f>
        <v>0</v>
      </c>
      <c r="Z38" s="761"/>
    </row>
    <row r="39" spans="1:26" ht="15" customHeight="1" x14ac:dyDescent="0.2">
      <c r="A39" s="729" t="str">
        <f>'(F2) Shpenzimet sipas nenfunk.b'!A39</f>
        <v>Nënfunksioni 11</v>
      </c>
      <c r="B39" s="756" t="str">
        <f>'(F2) Shpenzimet sipas nenfunk.b'!B39</f>
        <v>052 Menaxhimi i ujrave të zeza</v>
      </c>
      <c r="C39" s="758">
        <f>'(F2) Shpenzimet sipas nenfunk.b'!C39</f>
        <v>8342</v>
      </c>
      <c r="D39" s="739">
        <f>'KB 11'!J$19</f>
        <v>0</v>
      </c>
      <c r="E39" s="739">
        <f>'KB 11'!J$27</f>
        <v>0</v>
      </c>
      <c r="F39" s="759">
        <f t="shared" si="6"/>
        <v>8342</v>
      </c>
      <c r="G39" s="758">
        <f>'(F2) Shpenzimet sipas nenfunk.b'!D39</f>
        <v>5664</v>
      </c>
      <c r="H39" s="739">
        <f>'KB 11'!K$19</f>
        <v>0</v>
      </c>
      <c r="I39" s="739">
        <f>'KB 11'!K$27</f>
        <v>0</v>
      </c>
      <c r="J39" s="759">
        <f t="shared" si="7"/>
        <v>5664</v>
      </c>
      <c r="K39" s="758">
        <f>'(F2) Shpenzimet sipas nenfunk.b'!E39</f>
        <v>12923</v>
      </c>
      <c r="L39" s="739">
        <f>'KB 11'!L$19</f>
        <v>0</v>
      </c>
      <c r="M39" s="739">
        <f>'KB 11'!L$27</f>
        <v>0</v>
      </c>
      <c r="N39" s="759">
        <f t="shared" si="8"/>
        <v>12923</v>
      </c>
      <c r="O39" s="758">
        <f>'(F2) Shpenzimet sipas nenfunk.b'!I39</f>
        <v>11896</v>
      </c>
      <c r="P39" s="739">
        <f>'KB 11'!M$19</f>
        <v>0</v>
      </c>
      <c r="Q39" s="739">
        <f>'KB 11'!M$27</f>
        <v>0</v>
      </c>
      <c r="R39" s="759">
        <f t="shared" si="9"/>
        <v>11896</v>
      </c>
      <c r="S39" s="758">
        <f>'(F2) Shpenzimet sipas nenfunk.b'!M39</f>
        <v>11896</v>
      </c>
      <c r="T39" s="739">
        <f>'KB 11'!N$19</f>
        <v>0</v>
      </c>
      <c r="U39" s="739">
        <f>'KB 11'!N$27</f>
        <v>0</v>
      </c>
      <c r="V39" s="759">
        <f t="shared" si="10"/>
        <v>11896</v>
      </c>
      <c r="W39" s="758">
        <f>'(F2) Shpenzimet sipas nenfunk.b'!Q39</f>
        <v>11994</v>
      </c>
      <c r="X39" s="739">
        <f>'KB 11'!O$19</f>
        <v>0</v>
      </c>
      <c r="Y39" s="739">
        <f>'KB 11'!O$27</f>
        <v>0</v>
      </c>
      <c r="Z39" s="759">
        <f t="shared" si="11"/>
        <v>11994</v>
      </c>
    </row>
    <row r="40" spans="1:26" s="104" customFormat="1" ht="15" customHeight="1" x14ac:dyDescent="0.2">
      <c r="A40" s="730" t="str">
        <f>'(F2) Shpenzimet sipas nenfunk.b'!A40</f>
        <v>05200</v>
      </c>
      <c r="B40" s="787" t="str">
        <f>'(F2) Shpenzimet sipas nenfunk.b'!B40</f>
        <v>Menaxhimi i ujrave të zeza dhe kanalizimeve</v>
      </c>
      <c r="C40" s="760">
        <f>'(F2) Shpenzimet sipas nenfunk.b'!C40</f>
        <v>8342</v>
      </c>
      <c r="D40" s="153">
        <f>'KB 11'!J73</f>
        <v>0</v>
      </c>
      <c r="E40" s="153">
        <f>'KB 11'!J80</f>
        <v>0</v>
      </c>
      <c r="F40" s="761">
        <f>C40-D40-E40</f>
        <v>8342</v>
      </c>
      <c r="G40" s="760">
        <f>'(F2) Shpenzimet sipas nenfunk.b'!D40</f>
        <v>5664</v>
      </c>
      <c r="H40" s="153">
        <f>'KB 11'!K73</f>
        <v>0</v>
      </c>
      <c r="I40" s="153">
        <f>'KB 11'!K80</f>
        <v>0</v>
      </c>
      <c r="J40" s="761">
        <f t="shared" si="7"/>
        <v>5664</v>
      </c>
      <c r="K40" s="760">
        <f>'(F2) Shpenzimet sipas nenfunk.b'!E40</f>
        <v>12923</v>
      </c>
      <c r="L40" s="153">
        <f>'KB 11'!L73</f>
        <v>0</v>
      </c>
      <c r="M40" s="153">
        <f>'KB 11'!L80</f>
        <v>0</v>
      </c>
      <c r="N40" s="761">
        <f t="shared" si="8"/>
        <v>12923</v>
      </c>
      <c r="O40" s="760">
        <f>'(F2) Shpenzimet sipas nenfunk.b'!I40</f>
        <v>11896</v>
      </c>
      <c r="P40" s="153">
        <f>'KB 11'!M73</f>
        <v>0</v>
      </c>
      <c r="Q40" s="153">
        <f>'KB 11'!M80</f>
        <v>0</v>
      </c>
      <c r="R40" s="761">
        <f t="shared" si="9"/>
        <v>11896</v>
      </c>
      <c r="S40" s="760">
        <f>'(F2) Shpenzimet sipas nenfunk.b'!M40</f>
        <v>11896</v>
      </c>
      <c r="T40" s="153">
        <f>'KB 11'!N73</f>
        <v>0</v>
      </c>
      <c r="U40" s="153">
        <f>'KB 11'!N80</f>
        <v>0</v>
      </c>
      <c r="V40" s="761">
        <f t="shared" si="10"/>
        <v>11896</v>
      </c>
      <c r="W40" s="760">
        <f>'(F2) Shpenzimet sipas nenfunk.b'!Q40</f>
        <v>11994</v>
      </c>
      <c r="X40" s="153">
        <f>'KB 11'!O73</f>
        <v>0</v>
      </c>
      <c r="Y40" s="153">
        <f>'KB 11'!O80</f>
        <v>0</v>
      </c>
      <c r="Z40" s="761">
        <f t="shared" si="11"/>
        <v>11994</v>
      </c>
    </row>
    <row r="41" spans="1:26" ht="15" customHeight="1" x14ac:dyDescent="0.2">
      <c r="A41" s="729" t="str">
        <f>'(F2) Shpenzimet sipas nenfunk.b'!A41</f>
        <v>Nënfunksioni 12</v>
      </c>
      <c r="B41" s="756" t="str">
        <f>'(F2) Shpenzimet sipas nenfunk.b'!B41</f>
        <v>053 Reduktimi i ndotjes</v>
      </c>
      <c r="C41" s="758">
        <f>'(F2) Shpenzimet sipas nenfunk.b'!C41</f>
        <v>0</v>
      </c>
      <c r="D41" s="739">
        <f>'KB 12'!J$19</f>
        <v>0</v>
      </c>
      <c r="E41" s="739">
        <f>'KB 12'!J$27</f>
        <v>0</v>
      </c>
      <c r="F41" s="759">
        <f t="shared" si="6"/>
        <v>0</v>
      </c>
      <c r="G41" s="758">
        <f>'(F2) Shpenzimet sipas nenfunk.b'!D41</f>
        <v>0</v>
      </c>
      <c r="H41" s="739">
        <f>'KB 12'!K$19</f>
        <v>0</v>
      </c>
      <c r="I41" s="739">
        <f>'KB 12'!K$27</f>
        <v>0</v>
      </c>
      <c r="J41" s="759">
        <f t="shared" si="7"/>
        <v>0</v>
      </c>
      <c r="K41" s="758">
        <f>'(F2) Shpenzimet sipas nenfunk.b'!E41</f>
        <v>0</v>
      </c>
      <c r="L41" s="739">
        <f>'KB 12'!L$19</f>
        <v>0</v>
      </c>
      <c r="M41" s="739">
        <f>'KB 12'!L$27</f>
        <v>0</v>
      </c>
      <c r="N41" s="759">
        <f t="shared" si="8"/>
        <v>0</v>
      </c>
      <c r="O41" s="758">
        <f>'(F2) Shpenzimet sipas nenfunk.b'!I41</f>
        <v>0</v>
      </c>
      <c r="P41" s="739">
        <f>'KB 12'!M$19</f>
        <v>0</v>
      </c>
      <c r="Q41" s="739">
        <f>'KB 12'!M$27</f>
        <v>0</v>
      </c>
      <c r="R41" s="759">
        <f t="shared" si="9"/>
        <v>0</v>
      </c>
      <c r="S41" s="758">
        <f>'(F2) Shpenzimet sipas nenfunk.b'!M41</f>
        <v>0</v>
      </c>
      <c r="T41" s="739">
        <f>'KB 12'!N$19</f>
        <v>0</v>
      </c>
      <c r="U41" s="739">
        <f>'KB 12'!N$27</f>
        <v>0</v>
      </c>
      <c r="V41" s="759">
        <f t="shared" si="10"/>
        <v>0</v>
      </c>
      <c r="W41" s="758">
        <f>'(F2) Shpenzimet sipas nenfunk.b'!Q41</f>
        <v>0</v>
      </c>
      <c r="X41" s="739">
        <f>'KB 12'!O$19</f>
        <v>0</v>
      </c>
      <c r="Y41" s="739">
        <f>'KB 12'!O$27</f>
        <v>0</v>
      </c>
      <c r="Z41" s="759">
        <f t="shared" si="11"/>
        <v>0</v>
      </c>
    </row>
    <row r="42" spans="1:26" s="104" customFormat="1" ht="15" customHeight="1" x14ac:dyDescent="0.2">
      <c r="A42" s="730" t="str">
        <f>'(F2) Shpenzimet sipas nenfunk.b'!A42</f>
        <v>05320</v>
      </c>
      <c r="B42" s="787" t="str">
        <f>'(F2) Shpenzimet sipas nenfunk.b'!B42</f>
        <v>Programet e mbrojtjes së mjedisit</v>
      </c>
      <c r="C42" s="760">
        <f>'(F2) Shpenzimet sipas nenfunk.b'!C42</f>
        <v>0</v>
      </c>
      <c r="D42" s="153">
        <f>'KB 12'!J73</f>
        <v>0</v>
      </c>
      <c r="E42" s="153">
        <f>'KB 12'!J80</f>
        <v>0</v>
      </c>
      <c r="F42" s="761">
        <f>C42-D42-E42</f>
        <v>0</v>
      </c>
      <c r="G42" s="760">
        <f>'(F2) Shpenzimet sipas nenfunk.b'!D42</f>
        <v>0</v>
      </c>
      <c r="H42" s="153">
        <f>'KB 12'!K73</f>
        <v>0</v>
      </c>
      <c r="I42" s="153">
        <f>'KB 12'!K80</f>
        <v>0</v>
      </c>
      <c r="J42" s="761">
        <f t="shared" si="7"/>
        <v>0</v>
      </c>
      <c r="K42" s="760">
        <f>'(F2) Shpenzimet sipas nenfunk.b'!E42</f>
        <v>0</v>
      </c>
      <c r="L42" s="153">
        <f>'KB 12'!L73</f>
        <v>0</v>
      </c>
      <c r="M42" s="153">
        <f>'KB 12'!L80</f>
        <v>0</v>
      </c>
      <c r="N42" s="761">
        <f t="shared" si="8"/>
        <v>0</v>
      </c>
      <c r="O42" s="760">
        <f>'(F2) Shpenzimet sipas nenfunk.b'!I42</f>
        <v>0</v>
      </c>
      <c r="P42" s="153">
        <f>'KB 12'!M73</f>
        <v>0</v>
      </c>
      <c r="Q42" s="153">
        <f>'KB 12'!M80</f>
        <v>0</v>
      </c>
      <c r="R42" s="761">
        <f t="shared" si="9"/>
        <v>0</v>
      </c>
      <c r="S42" s="760">
        <f>'(F2) Shpenzimet sipas nenfunk.b'!M42</f>
        <v>0</v>
      </c>
      <c r="T42" s="153">
        <f>'KB 12'!N73</f>
        <v>0</v>
      </c>
      <c r="U42" s="153">
        <f>'KB 12'!N80</f>
        <v>0</v>
      </c>
      <c r="V42" s="761">
        <f t="shared" si="10"/>
        <v>0</v>
      </c>
      <c r="W42" s="760">
        <f>'(F2) Shpenzimet sipas nenfunk.b'!Q42</f>
        <v>0</v>
      </c>
      <c r="X42" s="153">
        <f>'KB 12'!O73</f>
        <v>0</v>
      </c>
      <c r="Y42" s="153">
        <f>'KB 12'!O80</f>
        <v>0</v>
      </c>
      <c r="Z42" s="761">
        <f t="shared" si="11"/>
        <v>0</v>
      </c>
    </row>
    <row r="43" spans="1:26" ht="15" customHeight="1" x14ac:dyDescent="0.2">
      <c r="A43" s="729" t="str">
        <f>'(F2) Shpenzimet sipas nenfunk.b'!A43</f>
        <v>Nënfunksioni 13</v>
      </c>
      <c r="B43" s="756" t="str">
        <f>'(F2) Shpenzimet sipas nenfunk.b'!B43</f>
        <v>056 Mbrojtja e mjedisit</v>
      </c>
      <c r="C43" s="758">
        <f>'(F2) Shpenzimet sipas nenfunk.b'!C43</f>
        <v>0</v>
      </c>
      <c r="D43" s="739">
        <f>'KB 13'!J$19</f>
        <v>0</v>
      </c>
      <c r="E43" s="739">
        <f>'KB 13'!J$27</f>
        <v>0</v>
      </c>
      <c r="F43" s="759">
        <f>C43-D43-E43</f>
        <v>0</v>
      </c>
      <c r="G43" s="758">
        <f>'(F2) Shpenzimet sipas nenfunk.b'!D43</f>
        <v>0</v>
      </c>
      <c r="H43" s="739">
        <f>'KB 13'!K$19</f>
        <v>0</v>
      </c>
      <c r="I43" s="739">
        <f>'KB 13'!K$27</f>
        <v>0</v>
      </c>
      <c r="J43" s="759">
        <f t="shared" si="7"/>
        <v>0</v>
      </c>
      <c r="K43" s="758">
        <f>'(F2) Shpenzimet sipas nenfunk.b'!E43</f>
        <v>0</v>
      </c>
      <c r="L43" s="739">
        <f>'KB 13'!L$19</f>
        <v>0</v>
      </c>
      <c r="M43" s="739">
        <f>'KB 13'!L$27</f>
        <v>0</v>
      </c>
      <c r="N43" s="759">
        <f t="shared" si="8"/>
        <v>0</v>
      </c>
      <c r="O43" s="758">
        <f>'(F2) Shpenzimet sipas nenfunk.b'!I43</f>
        <v>0</v>
      </c>
      <c r="P43" s="739">
        <f>'KB 13'!M$19</f>
        <v>0</v>
      </c>
      <c r="Q43" s="739">
        <f>'KB 13'!M$27</f>
        <v>0</v>
      </c>
      <c r="R43" s="759">
        <f t="shared" si="9"/>
        <v>0</v>
      </c>
      <c r="S43" s="758">
        <f>'(F2) Shpenzimet sipas nenfunk.b'!M43</f>
        <v>0</v>
      </c>
      <c r="T43" s="739">
        <f>'KB 13'!N$19</f>
        <v>0</v>
      </c>
      <c r="U43" s="739">
        <f>'KB 13'!N$27</f>
        <v>0</v>
      </c>
      <c r="V43" s="759">
        <f t="shared" si="10"/>
        <v>0</v>
      </c>
      <c r="W43" s="758">
        <f>'(F2) Shpenzimet sipas nenfunk.b'!Q43</f>
        <v>0</v>
      </c>
      <c r="X43" s="739">
        <f>'KB 13'!O$19</f>
        <v>0</v>
      </c>
      <c r="Y43" s="739">
        <f>'KB 13'!O$27</f>
        <v>0</v>
      </c>
      <c r="Z43" s="759">
        <f t="shared" si="11"/>
        <v>0</v>
      </c>
    </row>
    <row r="44" spans="1:26" s="104" customFormat="1" ht="15" customHeight="1" x14ac:dyDescent="0.2">
      <c r="A44" s="730" t="str">
        <f>'(F2) Shpenzimet sipas nenfunk.b'!A44</f>
        <v>05630</v>
      </c>
      <c r="B44" s="787" t="str">
        <f>'(F2) Shpenzimet sipas nenfunk.b'!B44</f>
        <v>Ndërgjegjësimi mjedisor</v>
      </c>
      <c r="C44" s="760">
        <f>'(F2) Shpenzimet sipas nenfunk.b'!C44</f>
        <v>0</v>
      </c>
      <c r="D44" s="153">
        <f>'KB 13'!J73</f>
        <v>0</v>
      </c>
      <c r="E44" s="153">
        <f>'KB 13'!J80</f>
        <v>0</v>
      </c>
      <c r="F44" s="761">
        <f t="shared" ref="F44" si="12">C44-D44-E44</f>
        <v>0</v>
      </c>
      <c r="G44" s="760">
        <f>'(F2) Shpenzimet sipas nenfunk.b'!D44</f>
        <v>0</v>
      </c>
      <c r="H44" s="153">
        <f>'KB 13'!K73</f>
        <v>0</v>
      </c>
      <c r="I44" s="153">
        <f>'KB 13'!K80</f>
        <v>0</v>
      </c>
      <c r="J44" s="761">
        <f t="shared" si="7"/>
        <v>0</v>
      </c>
      <c r="K44" s="760">
        <f>'(F2) Shpenzimet sipas nenfunk.b'!E44</f>
        <v>0</v>
      </c>
      <c r="L44" s="153">
        <f>'KB 13'!L73</f>
        <v>0</v>
      </c>
      <c r="M44" s="153">
        <f>'KB 13'!L80</f>
        <v>0</v>
      </c>
      <c r="N44" s="761">
        <f t="shared" si="8"/>
        <v>0</v>
      </c>
      <c r="O44" s="760">
        <f>'(F2) Shpenzimet sipas nenfunk.b'!I44</f>
        <v>0</v>
      </c>
      <c r="P44" s="153">
        <f>'KB 13'!M73</f>
        <v>0</v>
      </c>
      <c r="Q44" s="153">
        <f>'KB 13'!M80</f>
        <v>0</v>
      </c>
      <c r="R44" s="761">
        <f t="shared" si="9"/>
        <v>0</v>
      </c>
      <c r="S44" s="760">
        <f>'(F2) Shpenzimet sipas nenfunk.b'!M44</f>
        <v>0</v>
      </c>
      <c r="T44" s="153">
        <f>'KB 13'!N73</f>
        <v>0</v>
      </c>
      <c r="U44" s="153">
        <f>'KB 13'!N80</f>
        <v>0</v>
      </c>
      <c r="V44" s="761">
        <f t="shared" si="10"/>
        <v>0</v>
      </c>
      <c r="W44" s="760">
        <f>'(F2) Shpenzimet sipas nenfunk.b'!Q44</f>
        <v>0</v>
      </c>
      <c r="X44" s="153">
        <f>'KB 13'!O73</f>
        <v>0</v>
      </c>
      <c r="Y44" s="153">
        <f>'KB 13'!O80</f>
        <v>0</v>
      </c>
      <c r="Z44" s="761">
        <f t="shared" si="11"/>
        <v>0</v>
      </c>
    </row>
    <row r="45" spans="1:26" s="104" customFormat="1" ht="15" hidden="1" customHeight="1" x14ac:dyDescent="0.2">
      <c r="A45" s="730" t="str">
        <f>'(F2) Shpenzimet sipas nenfunk.b'!A45</f>
        <v>05640</v>
      </c>
      <c r="B45" s="787" t="str">
        <f>'(F2) Shpenzimet sipas nenfunk.b'!B45</f>
        <v>Administrimi i resurseve ujore</v>
      </c>
      <c r="C45" s="760">
        <f>'(F2) Shpenzimet sipas nenfunk.b'!C45</f>
        <v>0</v>
      </c>
      <c r="D45" s="153">
        <f>'KB 13'!J112</f>
        <v>0</v>
      </c>
      <c r="E45" s="153">
        <f>'KB 13'!J119</f>
        <v>0</v>
      </c>
      <c r="F45" s="761">
        <f>C45-D45-E45</f>
        <v>0</v>
      </c>
      <c r="G45" s="760">
        <f>'(F2) Shpenzimet sipas nenfunk.b'!D45</f>
        <v>0</v>
      </c>
      <c r="H45" s="153">
        <f>'KB 13'!K112</f>
        <v>0</v>
      </c>
      <c r="I45" s="153">
        <f>'KB 13'!K119</f>
        <v>0</v>
      </c>
      <c r="J45" s="761">
        <f t="shared" si="7"/>
        <v>0</v>
      </c>
      <c r="K45" s="760">
        <f>'(F2) Shpenzimet sipas nenfunk.b'!E45</f>
        <v>0</v>
      </c>
      <c r="L45" s="153">
        <f>'KB 13'!L112</f>
        <v>0</v>
      </c>
      <c r="M45" s="153">
        <f>'KB 13'!L119</f>
        <v>0</v>
      </c>
      <c r="N45" s="761">
        <f t="shared" si="8"/>
        <v>0</v>
      </c>
      <c r="O45" s="760">
        <f>'(F2) Shpenzimet sipas nenfunk.b'!I45</f>
        <v>0</v>
      </c>
      <c r="P45" s="153">
        <f>'KB 13'!M112</f>
        <v>0</v>
      </c>
      <c r="Q45" s="153">
        <f>'KB 13'!M119</f>
        <v>0</v>
      </c>
      <c r="R45" s="761">
        <f t="shared" si="9"/>
        <v>0</v>
      </c>
      <c r="S45" s="760">
        <f>'(F2) Shpenzimet sipas nenfunk.b'!M45</f>
        <v>0</v>
      </c>
      <c r="T45" s="153">
        <f>'KB 13'!N112</f>
        <v>0</v>
      </c>
      <c r="U45" s="153">
        <f>'KB 13'!N119</f>
        <v>0</v>
      </c>
      <c r="V45" s="761">
        <f t="shared" si="10"/>
        <v>0</v>
      </c>
      <c r="W45" s="760">
        <f>'(F2) Shpenzimet sipas nenfunk.b'!Q45</f>
        <v>0</v>
      </c>
      <c r="X45" s="153">
        <f>'KB 13'!O112</f>
        <v>0</v>
      </c>
      <c r="Y45" s="153">
        <f>'KB 13'!O119</f>
        <v>0</v>
      </c>
      <c r="Z45" s="761">
        <f t="shared" si="11"/>
        <v>0</v>
      </c>
    </row>
    <row r="46" spans="1:26" ht="15" customHeight="1" x14ac:dyDescent="0.2">
      <c r="A46" s="729" t="str">
        <f>'(F2) Shpenzimet sipas nenfunk.b'!A46</f>
        <v>Nënfunksioni 14</v>
      </c>
      <c r="B46" s="756" t="str">
        <f>'(F2) Shpenzimet sipas nenfunk.b'!B46</f>
        <v>061 Urbanistika</v>
      </c>
      <c r="C46" s="758">
        <f>'(F2) Shpenzimet sipas nenfunk.b'!C46</f>
        <v>32353</v>
      </c>
      <c r="D46" s="739">
        <f>'KB 14'!J$19</f>
        <v>9522</v>
      </c>
      <c r="E46" s="739">
        <f>'KB 14'!J$27</f>
        <v>3199</v>
      </c>
      <c r="F46" s="759">
        <f t="shared" si="6"/>
        <v>19632</v>
      </c>
      <c r="G46" s="758">
        <f>'(F2) Shpenzimet sipas nenfunk.b'!D46</f>
        <v>530518</v>
      </c>
      <c r="H46" s="739">
        <f>'KB 14'!K$19</f>
        <v>4279</v>
      </c>
      <c r="I46" s="739">
        <f>'KB 14'!K$27</f>
        <v>514152</v>
      </c>
      <c r="J46" s="759">
        <f t="shared" si="7"/>
        <v>12087</v>
      </c>
      <c r="K46" s="758">
        <f>'(F2) Shpenzimet sipas nenfunk.b'!E46</f>
        <v>724740</v>
      </c>
      <c r="L46" s="739">
        <f>'KB 14'!L$19</f>
        <v>10000</v>
      </c>
      <c r="M46" s="739">
        <f>'KB 14'!L$27</f>
        <v>672929</v>
      </c>
      <c r="N46" s="759">
        <f t="shared" si="8"/>
        <v>41811</v>
      </c>
      <c r="O46" s="758">
        <f>'(F2) Shpenzimet sipas nenfunk.b'!I46</f>
        <v>32825</v>
      </c>
      <c r="P46" s="739">
        <f>'KB 14'!M$19</f>
        <v>11000</v>
      </c>
      <c r="Q46" s="739">
        <f>'KB 14'!M$27</f>
        <v>0</v>
      </c>
      <c r="R46" s="759">
        <f t="shared" si="9"/>
        <v>21825</v>
      </c>
      <c r="S46" s="758">
        <f>'(F2) Shpenzimet sipas nenfunk.b'!M46</f>
        <v>17425</v>
      </c>
      <c r="T46" s="739">
        <f>'KB 14'!N$19</f>
        <v>12000</v>
      </c>
      <c r="U46" s="739">
        <f>'KB 14'!N$27</f>
        <v>0</v>
      </c>
      <c r="V46" s="759">
        <f t="shared" si="10"/>
        <v>5425</v>
      </c>
      <c r="W46" s="758">
        <f>'(F2) Shpenzimet sipas nenfunk.b'!Q46</f>
        <v>17425</v>
      </c>
      <c r="X46" s="739">
        <f>'KB 14'!O$19</f>
        <v>12500</v>
      </c>
      <c r="Y46" s="739">
        <f>'KB 14'!O$27</f>
        <v>0</v>
      </c>
      <c r="Z46" s="759">
        <f t="shared" si="11"/>
        <v>4925</v>
      </c>
    </row>
    <row r="47" spans="1:26" s="104" customFormat="1" ht="15" customHeight="1" x14ac:dyDescent="0.2">
      <c r="A47" s="730" t="str">
        <f>'(F2) Shpenzimet sipas nenfunk.b'!A47</f>
        <v>06140</v>
      </c>
      <c r="B47" s="787" t="str">
        <f>'(F2) Shpenzimet sipas nenfunk.b'!B47</f>
        <v>Planifikimi Urban Vendor</v>
      </c>
      <c r="C47" s="760">
        <f>'(F2) Shpenzimet sipas nenfunk.b'!C47</f>
        <v>32353</v>
      </c>
      <c r="D47" s="153">
        <f>'KB 14'!J73</f>
        <v>9522</v>
      </c>
      <c r="E47" s="153">
        <f>'KB 14'!J80</f>
        <v>3199</v>
      </c>
      <c r="F47" s="761">
        <f t="shared" si="6"/>
        <v>19632</v>
      </c>
      <c r="G47" s="760">
        <f>'(F2) Shpenzimet sipas nenfunk.b'!D47</f>
        <v>16366</v>
      </c>
      <c r="H47" s="153">
        <f>'KB 14'!K73</f>
        <v>4279</v>
      </c>
      <c r="I47" s="153">
        <f>'KB 14'!K80</f>
        <v>0</v>
      </c>
      <c r="J47" s="761">
        <f t="shared" si="7"/>
        <v>12087</v>
      </c>
      <c r="K47" s="760">
        <f>'(F2) Shpenzimet sipas nenfunk.b'!E47</f>
        <v>51811</v>
      </c>
      <c r="L47" s="153">
        <f>'KB 14'!L73</f>
        <v>10000</v>
      </c>
      <c r="M47" s="153">
        <f>'KB 14'!L80</f>
        <v>0</v>
      </c>
      <c r="N47" s="761">
        <f t="shared" si="8"/>
        <v>41811</v>
      </c>
      <c r="O47" s="760">
        <f>'(F2) Shpenzimet sipas nenfunk.b'!I47</f>
        <v>32825</v>
      </c>
      <c r="P47" s="153">
        <f>'KB 14'!M73</f>
        <v>11000</v>
      </c>
      <c r="Q47" s="153">
        <f>'KB 14'!M80</f>
        <v>0</v>
      </c>
      <c r="R47" s="761">
        <f t="shared" si="9"/>
        <v>21825</v>
      </c>
      <c r="S47" s="760">
        <f>'(F2) Shpenzimet sipas nenfunk.b'!M47</f>
        <v>17425</v>
      </c>
      <c r="T47" s="153">
        <f>'KB 14'!N73</f>
        <v>12000</v>
      </c>
      <c r="U47" s="153">
        <f>'KB 14'!N80</f>
        <v>0</v>
      </c>
      <c r="V47" s="761">
        <f t="shared" si="10"/>
        <v>5425</v>
      </c>
      <c r="W47" s="760">
        <f>'(F2) Shpenzimet sipas nenfunk.b'!Q47</f>
        <v>17425</v>
      </c>
      <c r="X47" s="153">
        <f>'KB 14'!O73</f>
        <v>12500</v>
      </c>
      <c r="Y47" s="153">
        <f>'KB 14'!O80</f>
        <v>0</v>
      </c>
      <c r="Z47" s="761">
        <f t="shared" si="11"/>
        <v>4925</v>
      </c>
    </row>
    <row r="48" spans="1:26" s="104" customFormat="1" ht="15" hidden="1" customHeight="1" x14ac:dyDescent="0.2">
      <c r="A48" s="730" t="str">
        <f>'(F2) Shpenzimet sipas nenfunk.b'!A48</f>
        <v>06180</v>
      </c>
      <c r="B48" s="787" t="str">
        <f>'(F2) Shpenzimet sipas nenfunk.b'!B48</f>
        <v>Planifikimi urban dhe strehimi</v>
      </c>
      <c r="C48" s="760">
        <f>'(F2) Shpenzimet sipas nenfunk.b'!C48</f>
        <v>0</v>
      </c>
      <c r="D48" s="153">
        <f>'KB 14'!J112</f>
        <v>0</v>
      </c>
      <c r="E48" s="153">
        <f>'KB 14'!J119</f>
        <v>0</v>
      </c>
      <c r="F48" s="761">
        <f t="shared" si="6"/>
        <v>0</v>
      </c>
      <c r="G48" s="760">
        <f>'(F2) Shpenzimet sipas nenfunk.b'!D48</f>
        <v>0</v>
      </c>
      <c r="H48" s="153">
        <f>'KB 14'!K112</f>
        <v>0</v>
      </c>
      <c r="I48" s="153">
        <f>'KB 14'!K119</f>
        <v>0</v>
      </c>
      <c r="J48" s="761">
        <f t="shared" si="7"/>
        <v>0</v>
      </c>
      <c r="K48" s="760">
        <f>'(F2) Shpenzimet sipas nenfunk.b'!E48</f>
        <v>0</v>
      </c>
      <c r="L48" s="153">
        <f>'KB 14'!L112</f>
        <v>0</v>
      </c>
      <c r="M48" s="153">
        <f>'KB 14'!L119</f>
        <v>0</v>
      </c>
      <c r="N48" s="761">
        <f t="shared" si="8"/>
        <v>0</v>
      </c>
      <c r="O48" s="760">
        <f>'(F2) Shpenzimet sipas nenfunk.b'!I48</f>
        <v>0</v>
      </c>
      <c r="P48" s="153">
        <f>'KB 14'!M112</f>
        <v>0</v>
      </c>
      <c r="Q48" s="153">
        <f>'KB 14'!M119</f>
        <v>0</v>
      </c>
      <c r="R48" s="761">
        <f t="shared" si="9"/>
        <v>0</v>
      </c>
      <c r="S48" s="760">
        <f>'(F2) Shpenzimet sipas nenfunk.b'!M48</f>
        <v>0</v>
      </c>
      <c r="T48" s="153">
        <f>'KB 14'!N112</f>
        <v>0</v>
      </c>
      <c r="U48" s="153">
        <f>'KB 14'!N119</f>
        <v>0</v>
      </c>
      <c r="V48" s="761">
        <f t="shared" si="10"/>
        <v>0</v>
      </c>
      <c r="W48" s="760">
        <f>'(F2) Shpenzimet sipas nenfunk.b'!Q48</f>
        <v>0</v>
      </c>
      <c r="X48" s="153">
        <f>'KB 14'!O112</f>
        <v>0</v>
      </c>
      <c r="Y48" s="153">
        <f>'KB 14'!O119</f>
        <v>0</v>
      </c>
      <c r="Z48" s="761">
        <f t="shared" si="11"/>
        <v>0</v>
      </c>
    </row>
    <row r="49" spans="1:26" ht="15" customHeight="1" x14ac:dyDescent="0.2">
      <c r="A49" s="729" t="str">
        <f>'(F2) Shpenzimet sipas nenfunk.b'!A49</f>
        <v>Nënfunksioni 15</v>
      </c>
      <c r="B49" s="756" t="str">
        <f>'(F2) Shpenzimet sipas nenfunk.b'!B49</f>
        <v>062 Zhvillimi i komunitetit</v>
      </c>
      <c r="C49" s="758">
        <f>'(F2) Shpenzimet sipas nenfunk.b'!C49</f>
        <v>43351</v>
      </c>
      <c r="D49" s="739">
        <f>'KB 15'!J$19</f>
        <v>0</v>
      </c>
      <c r="E49" s="739">
        <f>'KB 15'!J$27</f>
        <v>0</v>
      </c>
      <c r="F49" s="759">
        <f t="shared" si="6"/>
        <v>43351</v>
      </c>
      <c r="G49" s="758">
        <f>'(F2) Shpenzimet sipas nenfunk.b'!D49</f>
        <v>31024</v>
      </c>
      <c r="H49" s="739">
        <f>'KB 15'!K$19</f>
        <v>13439</v>
      </c>
      <c r="I49" s="739">
        <f>'KB 15'!K$27</f>
        <v>0</v>
      </c>
      <c r="J49" s="759">
        <f t="shared" si="7"/>
        <v>17585</v>
      </c>
      <c r="K49" s="758">
        <f>'(F2) Shpenzimet sipas nenfunk.b'!E49</f>
        <v>87108</v>
      </c>
      <c r="L49" s="739">
        <f>'KB 15'!L$19</f>
        <v>18968</v>
      </c>
      <c r="M49" s="739">
        <f>'KB 15'!L$27</f>
        <v>0</v>
      </c>
      <c r="N49" s="759">
        <f t="shared" si="8"/>
        <v>68140</v>
      </c>
      <c r="O49" s="758">
        <f>'(F2) Shpenzimet sipas nenfunk.b'!I49</f>
        <v>54399</v>
      </c>
      <c r="P49" s="739">
        <f>'KB 15'!M$19</f>
        <v>21160</v>
      </c>
      <c r="Q49" s="739">
        <f>'KB 15'!M$27</f>
        <v>0</v>
      </c>
      <c r="R49" s="759">
        <f t="shared" si="9"/>
        <v>33239</v>
      </c>
      <c r="S49" s="758">
        <f>'(F2) Shpenzimet sipas nenfunk.b'!M49</f>
        <v>49635</v>
      </c>
      <c r="T49" s="739">
        <f>'KB 15'!N$19</f>
        <v>22098</v>
      </c>
      <c r="U49" s="739">
        <f>'KB 15'!N$27</f>
        <v>0</v>
      </c>
      <c r="V49" s="759">
        <f t="shared" si="10"/>
        <v>27537</v>
      </c>
      <c r="W49" s="758">
        <f>'(F2) Shpenzimet sipas nenfunk.b'!Q49</f>
        <v>49749</v>
      </c>
      <c r="X49" s="739">
        <f>'KB 15'!O$19</f>
        <v>22951</v>
      </c>
      <c r="Y49" s="739">
        <f>'KB 15'!O$27</f>
        <v>0</v>
      </c>
      <c r="Z49" s="759">
        <f t="shared" si="11"/>
        <v>26798</v>
      </c>
    </row>
    <row r="50" spans="1:26" s="104" customFormat="1" ht="15" customHeight="1" x14ac:dyDescent="0.2">
      <c r="A50" s="730" t="str">
        <f>'(F2) Shpenzimet sipas nenfunk.b'!A50</f>
        <v>06210</v>
      </c>
      <c r="B50" s="787" t="str">
        <f>'(F2) Shpenzimet sipas nenfunk.b'!B50</f>
        <v>Programet e zhvillimit</v>
      </c>
      <c r="C50" s="760">
        <f>'(F2) Shpenzimet sipas nenfunk.b'!C50</f>
        <v>0</v>
      </c>
      <c r="D50" s="153">
        <f>'KB 15'!J73</f>
        <v>0</v>
      </c>
      <c r="E50" s="153">
        <f>'KB 15'!J80</f>
        <v>0</v>
      </c>
      <c r="F50" s="761">
        <f>C50-D50-E50</f>
        <v>0</v>
      </c>
      <c r="G50" s="760">
        <f>'(F2) Shpenzimet sipas nenfunk.b'!D50</f>
        <v>0</v>
      </c>
      <c r="H50" s="153">
        <f>'KB 15'!K73</f>
        <v>0</v>
      </c>
      <c r="I50" s="153">
        <f>'KB 15'!K80</f>
        <v>0</v>
      </c>
      <c r="J50" s="761">
        <f t="shared" si="7"/>
        <v>0</v>
      </c>
      <c r="K50" s="760">
        <f>'(F2) Shpenzimet sipas nenfunk.b'!E50</f>
        <v>0</v>
      </c>
      <c r="L50" s="153">
        <f>'KB 15'!L73</f>
        <v>0</v>
      </c>
      <c r="M50" s="153">
        <f>'KB 15'!L80</f>
        <v>0</v>
      </c>
      <c r="N50" s="761">
        <f t="shared" si="8"/>
        <v>0</v>
      </c>
      <c r="O50" s="760">
        <f>'(F2) Shpenzimet sipas nenfunk.b'!I50</f>
        <v>0</v>
      </c>
      <c r="P50" s="153">
        <f>'KB 15'!M73</f>
        <v>0</v>
      </c>
      <c r="Q50" s="153">
        <f>'KB 15'!M80</f>
        <v>0</v>
      </c>
      <c r="R50" s="761">
        <f t="shared" si="9"/>
        <v>0</v>
      </c>
      <c r="S50" s="760">
        <f>'(F2) Shpenzimet sipas nenfunk.b'!M50</f>
        <v>0</v>
      </c>
      <c r="T50" s="153">
        <f>'KB 15'!N73</f>
        <v>0</v>
      </c>
      <c r="U50" s="153">
        <f>'KB 15'!N80</f>
        <v>0</v>
      </c>
      <c r="V50" s="761">
        <f t="shared" si="10"/>
        <v>0</v>
      </c>
      <c r="W50" s="760">
        <f>'(F2) Shpenzimet sipas nenfunk.b'!Q50</f>
        <v>0</v>
      </c>
      <c r="X50" s="153">
        <f>'KB 15'!O73</f>
        <v>0</v>
      </c>
      <c r="Y50" s="153">
        <f>'KB 15'!O80</f>
        <v>0</v>
      </c>
      <c r="Z50" s="761">
        <f t="shared" si="11"/>
        <v>0</v>
      </c>
    </row>
    <row r="51" spans="1:26" s="104" customFormat="1" ht="15" customHeight="1" x14ac:dyDescent="0.2">
      <c r="A51" s="730" t="str">
        <f>'(F2) Shpenzimet sipas nenfunk.b'!A51</f>
        <v>06260</v>
      </c>
      <c r="B51" s="787" t="str">
        <f>'(F2) Shpenzimet sipas nenfunk.b'!B51</f>
        <v>Sherbime publike vendore</v>
      </c>
      <c r="C51" s="760">
        <f>'(F2) Shpenzimet sipas nenfunk.b'!C51</f>
        <v>43351</v>
      </c>
      <c r="D51" s="153">
        <f>'KB 15'!J112</f>
        <v>0</v>
      </c>
      <c r="E51" s="153">
        <f>'KB 15'!J119</f>
        <v>0</v>
      </c>
      <c r="F51" s="761">
        <f t="shared" si="6"/>
        <v>43351</v>
      </c>
      <c r="G51" s="760">
        <f>'(F2) Shpenzimet sipas nenfunk.b'!D51</f>
        <v>31024</v>
      </c>
      <c r="H51" s="153">
        <f>'KB 15'!K112</f>
        <v>13439</v>
      </c>
      <c r="I51" s="153">
        <f>'KB 15'!K119</f>
        <v>0</v>
      </c>
      <c r="J51" s="761">
        <f t="shared" si="7"/>
        <v>17585</v>
      </c>
      <c r="K51" s="760">
        <f>'(F2) Shpenzimet sipas nenfunk.b'!E51</f>
        <v>87108</v>
      </c>
      <c r="L51" s="153">
        <f>'KB 15'!L112</f>
        <v>18968</v>
      </c>
      <c r="M51" s="153">
        <f>'KB 15'!L119</f>
        <v>0</v>
      </c>
      <c r="N51" s="761">
        <f t="shared" si="8"/>
        <v>68140</v>
      </c>
      <c r="O51" s="760">
        <f>'(F2) Shpenzimet sipas nenfunk.b'!I51</f>
        <v>54399</v>
      </c>
      <c r="P51" s="153">
        <f>'KB 15'!M112</f>
        <v>21160</v>
      </c>
      <c r="Q51" s="153">
        <f>'KB 15'!M119</f>
        <v>0</v>
      </c>
      <c r="R51" s="761">
        <f t="shared" si="9"/>
        <v>33239</v>
      </c>
      <c r="S51" s="760">
        <f>'(F2) Shpenzimet sipas nenfunk.b'!M51</f>
        <v>49635</v>
      </c>
      <c r="T51" s="153">
        <f>'KB 15'!N112</f>
        <v>22098</v>
      </c>
      <c r="U51" s="153">
        <f>'KB 15'!N119</f>
        <v>0</v>
      </c>
      <c r="V51" s="761">
        <f t="shared" si="10"/>
        <v>27537</v>
      </c>
      <c r="W51" s="760">
        <f>'(F2) Shpenzimet sipas nenfunk.b'!Q51</f>
        <v>49749</v>
      </c>
      <c r="X51" s="153">
        <f>'KB 15'!O112</f>
        <v>22951</v>
      </c>
      <c r="Y51" s="153">
        <f>'KB 15'!O119</f>
        <v>0</v>
      </c>
      <c r="Z51" s="761">
        <f t="shared" si="11"/>
        <v>26798</v>
      </c>
    </row>
    <row r="52" spans="1:26" ht="15" customHeight="1" x14ac:dyDescent="0.2">
      <c r="A52" s="729" t="str">
        <f>'(F2) Shpenzimet sipas nenfunk.b'!A52</f>
        <v>Nënfunksioni 16</v>
      </c>
      <c r="B52" s="756" t="str">
        <f>'(F2) Shpenzimet sipas nenfunk.b'!B52</f>
        <v>063 Furnizimi me ujë</v>
      </c>
      <c r="C52" s="758">
        <f>'(F2) Shpenzimet sipas nenfunk.b'!C52</f>
        <v>24563</v>
      </c>
      <c r="D52" s="739">
        <f>'KB 16'!J$19</f>
        <v>0</v>
      </c>
      <c r="E52" s="739">
        <f>'KB 16'!J$27</f>
        <v>24561</v>
      </c>
      <c r="F52" s="759">
        <f>C52-D52-E52</f>
        <v>2</v>
      </c>
      <c r="G52" s="758">
        <f>'(F2) Shpenzimet sipas nenfunk.b'!D52</f>
        <v>74584</v>
      </c>
      <c r="H52" s="739">
        <f>'KB 16'!K$19</f>
        <v>0</v>
      </c>
      <c r="I52" s="739">
        <f>'KB 16'!K$27</f>
        <v>60390</v>
      </c>
      <c r="J52" s="759">
        <f t="shared" si="7"/>
        <v>14194</v>
      </c>
      <c r="K52" s="758">
        <f>'(F2) Shpenzimet sipas nenfunk.b'!E52</f>
        <v>220155</v>
      </c>
      <c r="L52" s="739">
        <f>'KB 16'!L$19</f>
        <v>0</v>
      </c>
      <c r="M52" s="739">
        <f>'KB 16'!L$27</f>
        <v>220155</v>
      </c>
      <c r="N52" s="759">
        <f t="shared" si="8"/>
        <v>0</v>
      </c>
      <c r="O52" s="758">
        <f>'(F2) Shpenzimet sipas nenfunk.b'!I52</f>
        <v>158455</v>
      </c>
      <c r="P52" s="739">
        <f>'KB 16'!M$19</f>
        <v>0</v>
      </c>
      <c r="Q52" s="739">
        <f>'KB 16'!M$27</f>
        <v>158455</v>
      </c>
      <c r="R52" s="759">
        <f t="shared" si="9"/>
        <v>0</v>
      </c>
      <c r="S52" s="758">
        <f>'(F2) Shpenzimet sipas nenfunk.b'!M52</f>
        <v>200086</v>
      </c>
      <c r="T52" s="739">
        <f>'KB 16'!N$19</f>
        <v>0</v>
      </c>
      <c r="U52" s="739">
        <f>'KB 16'!N$27</f>
        <v>200086</v>
      </c>
      <c r="V52" s="759">
        <f t="shared" si="10"/>
        <v>0</v>
      </c>
      <c r="W52" s="758">
        <f>'(F2) Shpenzimet sipas nenfunk.b'!Q52</f>
        <v>262584</v>
      </c>
      <c r="X52" s="739">
        <f>'KB 16'!O$19</f>
        <v>0</v>
      </c>
      <c r="Y52" s="739">
        <f>'KB 16'!O$27</f>
        <v>262584</v>
      </c>
      <c r="Z52" s="759">
        <f t="shared" si="11"/>
        <v>0</v>
      </c>
    </row>
    <row r="53" spans="1:26" s="104" customFormat="1" ht="15" customHeight="1" x14ac:dyDescent="0.2">
      <c r="A53" s="730" t="str">
        <f>'(F2) Shpenzimet sipas nenfunk.b'!A53</f>
        <v>06330</v>
      </c>
      <c r="B53" s="787" t="str">
        <f>'(F2) Shpenzimet sipas nenfunk.b'!B53</f>
        <v xml:space="preserve">Furnizimi me ujë </v>
      </c>
      <c r="C53" s="760">
        <f>'(F2) Shpenzimet sipas nenfunk.b'!C53</f>
        <v>24563</v>
      </c>
      <c r="D53" s="153">
        <f>'KB 16'!J73</f>
        <v>0</v>
      </c>
      <c r="E53" s="153">
        <f>'KB 16'!J80</f>
        <v>24561</v>
      </c>
      <c r="F53" s="761">
        <f>C53-D53-E53</f>
        <v>2</v>
      </c>
      <c r="G53" s="760">
        <f>'(F2) Shpenzimet sipas nenfunk.b'!D53</f>
        <v>74584</v>
      </c>
      <c r="H53" s="153">
        <f>'KB 16'!K73</f>
        <v>0</v>
      </c>
      <c r="I53" s="153">
        <f>'KB 16'!K80</f>
        <v>60390</v>
      </c>
      <c r="J53" s="761">
        <f t="shared" si="7"/>
        <v>14194</v>
      </c>
      <c r="K53" s="760">
        <f>'(F2) Shpenzimet sipas nenfunk.b'!E53</f>
        <v>220155</v>
      </c>
      <c r="L53" s="153">
        <f>'KB 16'!L73</f>
        <v>0</v>
      </c>
      <c r="M53" s="153">
        <f>'KB 16'!L80</f>
        <v>220155</v>
      </c>
      <c r="N53" s="761">
        <f t="shared" si="8"/>
        <v>0</v>
      </c>
      <c r="O53" s="760">
        <f>'(F2) Shpenzimet sipas nenfunk.b'!I53</f>
        <v>158455</v>
      </c>
      <c r="P53" s="153">
        <f>'KB 16'!M73</f>
        <v>0</v>
      </c>
      <c r="Q53" s="153">
        <f>'KB 16'!M80</f>
        <v>158455</v>
      </c>
      <c r="R53" s="761">
        <f t="shared" si="9"/>
        <v>0</v>
      </c>
      <c r="S53" s="760">
        <f>'(F2) Shpenzimet sipas nenfunk.b'!M53</f>
        <v>200086</v>
      </c>
      <c r="T53" s="153">
        <f>'KB 16'!N73</f>
        <v>0</v>
      </c>
      <c r="U53" s="153">
        <f>'KB 16'!N80</f>
        <v>200086</v>
      </c>
      <c r="V53" s="761">
        <f t="shared" si="10"/>
        <v>0</v>
      </c>
      <c r="W53" s="760">
        <f>'(F2) Shpenzimet sipas nenfunk.b'!Q53</f>
        <v>262584</v>
      </c>
      <c r="X53" s="153">
        <f>'KB 16'!O73</f>
        <v>0</v>
      </c>
      <c r="Y53" s="153">
        <f>'KB 16'!O80</f>
        <v>262584</v>
      </c>
      <c r="Z53" s="761">
        <f t="shared" si="11"/>
        <v>0</v>
      </c>
    </row>
    <row r="54" spans="1:26" ht="15" customHeight="1" x14ac:dyDescent="0.2">
      <c r="A54" s="729" t="str">
        <f>'(F2) Shpenzimet sipas nenfunk.b'!A54</f>
        <v>Nënfunksioni 17</v>
      </c>
      <c r="B54" s="756" t="str">
        <f>'(F2) Shpenzimet sipas nenfunk.b'!B54</f>
        <v>064 Ndriçimi i rrugëve</v>
      </c>
      <c r="C54" s="758">
        <f>'(F2) Shpenzimet sipas nenfunk.b'!C54</f>
        <v>16193</v>
      </c>
      <c r="D54" s="739">
        <f>'KB 17'!J$19</f>
        <v>17</v>
      </c>
      <c r="E54" s="739">
        <f>'KB 17'!J$27</f>
        <v>0</v>
      </c>
      <c r="F54" s="759">
        <f t="shared" si="6"/>
        <v>16176</v>
      </c>
      <c r="G54" s="758">
        <f>'(F2) Shpenzimet sipas nenfunk.b'!D54</f>
        <v>54456</v>
      </c>
      <c r="H54" s="739">
        <f>'KB 17'!K$19</f>
        <v>12727</v>
      </c>
      <c r="I54" s="739">
        <f>'KB 17'!K$27</f>
        <v>0</v>
      </c>
      <c r="J54" s="759">
        <f t="shared" si="7"/>
        <v>41729</v>
      </c>
      <c r="K54" s="758">
        <f>'(F2) Shpenzimet sipas nenfunk.b'!E54</f>
        <v>40670</v>
      </c>
      <c r="L54" s="739">
        <f>'KB 17'!L$19</f>
        <v>17962</v>
      </c>
      <c r="M54" s="739">
        <f>'KB 17'!L$27</f>
        <v>0</v>
      </c>
      <c r="N54" s="759">
        <f t="shared" si="8"/>
        <v>22708</v>
      </c>
      <c r="O54" s="758">
        <f>'(F2) Shpenzimet sipas nenfunk.b'!I54</f>
        <v>18934</v>
      </c>
      <c r="P54" s="739">
        <f>'KB 17'!M$19</f>
        <v>19171</v>
      </c>
      <c r="Q54" s="739">
        <f>'KB 17'!M$27</f>
        <v>0</v>
      </c>
      <c r="R54" s="759">
        <f t="shared" si="9"/>
        <v>-237</v>
      </c>
      <c r="S54" s="758">
        <f>'(F2) Shpenzimet sipas nenfunk.b'!M54</f>
        <v>18934</v>
      </c>
      <c r="T54" s="739">
        <f>'KB 17'!N$19</f>
        <v>20433</v>
      </c>
      <c r="U54" s="739">
        <f>'KB 17'!N$27</f>
        <v>0</v>
      </c>
      <c r="V54" s="759">
        <f t="shared" si="10"/>
        <v>-1499</v>
      </c>
      <c r="W54" s="758">
        <f>'(F2) Shpenzimet sipas nenfunk.b'!Q54</f>
        <v>18934</v>
      </c>
      <c r="X54" s="739">
        <f>'KB 17'!O$19</f>
        <v>21351</v>
      </c>
      <c r="Y54" s="739">
        <f>'KB 17'!O$27</f>
        <v>0</v>
      </c>
      <c r="Z54" s="759">
        <f t="shared" si="11"/>
        <v>-2417</v>
      </c>
    </row>
    <row r="55" spans="1:26" s="104" customFormat="1" ht="15" customHeight="1" x14ac:dyDescent="0.2">
      <c r="A55" s="730" t="str">
        <f>'(F2) Shpenzimet sipas nenfunk.b'!A55</f>
        <v>06440</v>
      </c>
      <c r="B55" s="787" t="str">
        <f>'(F2) Shpenzimet sipas nenfunk.b'!B55</f>
        <v>Ndriçim rrugësh</v>
      </c>
      <c r="C55" s="760">
        <f>'(F2) Shpenzimet sipas nenfunk.b'!C55</f>
        <v>16193</v>
      </c>
      <c r="D55" s="153">
        <f>'KB 17'!J73</f>
        <v>17</v>
      </c>
      <c r="E55" s="153">
        <f>'KB 17'!J80</f>
        <v>0</v>
      </c>
      <c r="F55" s="761">
        <f t="shared" si="6"/>
        <v>16176</v>
      </c>
      <c r="G55" s="760">
        <f>'(F2) Shpenzimet sipas nenfunk.b'!D55</f>
        <v>54456</v>
      </c>
      <c r="H55" s="153">
        <f>'KB 17'!K73</f>
        <v>12727</v>
      </c>
      <c r="I55" s="153">
        <f>'KB 17'!K80</f>
        <v>0</v>
      </c>
      <c r="J55" s="761">
        <f t="shared" si="7"/>
        <v>41729</v>
      </c>
      <c r="K55" s="760">
        <f>'(F2) Shpenzimet sipas nenfunk.b'!E55</f>
        <v>40670</v>
      </c>
      <c r="L55" s="153">
        <f>'KB 17'!L73</f>
        <v>17962</v>
      </c>
      <c r="M55" s="153">
        <f>'KB 17'!L80</f>
        <v>0</v>
      </c>
      <c r="N55" s="761">
        <f t="shared" si="8"/>
        <v>22708</v>
      </c>
      <c r="O55" s="760">
        <f>'(F2) Shpenzimet sipas nenfunk.b'!I55</f>
        <v>18934</v>
      </c>
      <c r="P55" s="153">
        <f>'KB 17'!M73</f>
        <v>19171</v>
      </c>
      <c r="Q55" s="153">
        <f>'KB 17'!M80</f>
        <v>0</v>
      </c>
      <c r="R55" s="761">
        <f t="shared" si="9"/>
        <v>-237</v>
      </c>
      <c r="S55" s="760">
        <f>'(F2) Shpenzimet sipas nenfunk.b'!M55</f>
        <v>18934</v>
      </c>
      <c r="T55" s="153">
        <f>'KB 17'!N73</f>
        <v>20433</v>
      </c>
      <c r="U55" s="153">
        <f>'KB 17'!N80</f>
        <v>0</v>
      </c>
      <c r="V55" s="761">
        <f t="shared" si="10"/>
        <v>-1499</v>
      </c>
      <c r="W55" s="760">
        <f>'(F2) Shpenzimet sipas nenfunk.b'!Q55</f>
        <v>18934</v>
      </c>
      <c r="X55" s="153">
        <f>'KB 17'!O73</f>
        <v>21351</v>
      </c>
      <c r="Y55" s="153">
        <f>'KB 17'!O80</f>
        <v>0</v>
      </c>
      <c r="Z55" s="761">
        <f t="shared" si="11"/>
        <v>-2417</v>
      </c>
    </row>
    <row r="56" spans="1:26" s="740" customFormat="1" ht="15" customHeight="1" x14ac:dyDescent="0.2">
      <c r="A56" s="729" t="str">
        <f>'(F2) Shpenzimet sipas nenfunk.b'!A56</f>
        <v>Nënfunksioni 18</v>
      </c>
      <c r="B56" s="756" t="str">
        <f>'(F2) Shpenzimet sipas nenfunk.b'!B56</f>
        <v xml:space="preserve">072 Shërbimet e kujdesit parësor </v>
      </c>
      <c r="C56" s="758">
        <f>'(F2) Shpenzimet sipas nenfunk.b'!C56</f>
        <v>0</v>
      </c>
      <c r="D56" s="739">
        <f>'KB 18'!J$19</f>
        <v>0</v>
      </c>
      <c r="E56" s="739">
        <f>'KB 18'!J$27</f>
        <v>0</v>
      </c>
      <c r="F56" s="759">
        <f t="shared" si="6"/>
        <v>0</v>
      </c>
      <c r="G56" s="758">
        <f>'(F2) Shpenzimet sipas nenfunk.b'!D56</f>
        <v>0</v>
      </c>
      <c r="H56" s="739">
        <f>'KB 18'!K$19</f>
        <v>0</v>
      </c>
      <c r="I56" s="739">
        <f>'KB 18'!K$27</f>
        <v>0</v>
      </c>
      <c r="J56" s="759">
        <f t="shared" si="7"/>
        <v>0</v>
      </c>
      <c r="K56" s="758">
        <f>'(F2) Shpenzimet sipas nenfunk.b'!E56</f>
        <v>0</v>
      </c>
      <c r="L56" s="739">
        <f>'KB 18'!L$19</f>
        <v>0</v>
      </c>
      <c r="M56" s="739">
        <f>'KB 18'!L$27</f>
        <v>0</v>
      </c>
      <c r="N56" s="759">
        <f t="shared" si="8"/>
        <v>0</v>
      </c>
      <c r="O56" s="758">
        <f>'(F2) Shpenzimet sipas nenfunk.b'!I56</f>
        <v>0</v>
      </c>
      <c r="P56" s="739">
        <f>'KB 18'!M$19</f>
        <v>0</v>
      </c>
      <c r="Q56" s="739">
        <f>'KB 18'!M$27</f>
        <v>0</v>
      </c>
      <c r="R56" s="759">
        <f t="shared" si="9"/>
        <v>0</v>
      </c>
      <c r="S56" s="758">
        <f>'(F2) Shpenzimet sipas nenfunk.b'!M56</f>
        <v>0</v>
      </c>
      <c r="T56" s="739">
        <f>'KB 18'!N$19</f>
        <v>0</v>
      </c>
      <c r="U56" s="739">
        <f>'KB 18'!N$27</f>
        <v>0</v>
      </c>
      <c r="V56" s="759">
        <f t="shared" si="10"/>
        <v>0</v>
      </c>
      <c r="W56" s="758">
        <f>'(F2) Shpenzimet sipas nenfunk.b'!Q56</f>
        <v>0</v>
      </c>
      <c r="X56" s="739">
        <f>'KB 18'!O$19</f>
        <v>0</v>
      </c>
      <c r="Y56" s="739">
        <f>'KB 18'!O$27</f>
        <v>0</v>
      </c>
      <c r="Z56" s="759">
        <f t="shared" si="11"/>
        <v>0</v>
      </c>
    </row>
    <row r="57" spans="1:26" s="104" customFormat="1" ht="15" customHeight="1" x14ac:dyDescent="0.2">
      <c r="A57" s="730" t="str">
        <f>'(F2) Shpenzimet sipas nenfunk.b'!A57</f>
        <v>07220</v>
      </c>
      <c r="B57" s="787" t="str">
        <f>'(F2) Shpenzimet sipas nenfunk.b'!B57</f>
        <v>Shërbimet e kujdesit parësor</v>
      </c>
      <c r="C57" s="760">
        <f>'(F2) Shpenzimet sipas nenfunk.b'!C57</f>
        <v>0</v>
      </c>
      <c r="D57" s="153">
        <f>'KB 18'!J73</f>
        <v>0</v>
      </c>
      <c r="E57" s="153">
        <f>'KB 18'!J80</f>
        <v>0</v>
      </c>
      <c r="F57" s="761">
        <f t="shared" si="6"/>
        <v>0</v>
      </c>
      <c r="G57" s="760">
        <f>'(F2) Shpenzimet sipas nenfunk.b'!D57</f>
        <v>0</v>
      </c>
      <c r="H57" s="153">
        <f>'KB 18'!K73</f>
        <v>0</v>
      </c>
      <c r="I57" s="153">
        <f>'KB 18'!K80</f>
        <v>0</v>
      </c>
      <c r="J57" s="761">
        <f t="shared" si="7"/>
        <v>0</v>
      </c>
      <c r="K57" s="760">
        <f>'(F2) Shpenzimet sipas nenfunk.b'!E57</f>
        <v>0</v>
      </c>
      <c r="L57" s="153">
        <f>'KB 18'!L73</f>
        <v>0</v>
      </c>
      <c r="M57" s="153">
        <f>'KB 18'!L80</f>
        <v>0</v>
      </c>
      <c r="N57" s="761">
        <f t="shared" si="8"/>
        <v>0</v>
      </c>
      <c r="O57" s="760">
        <f>'(F2) Shpenzimet sipas nenfunk.b'!I57</f>
        <v>0</v>
      </c>
      <c r="P57" s="153">
        <f>'KB 18'!M73</f>
        <v>0</v>
      </c>
      <c r="Q57" s="153">
        <f>'KB 18'!M80</f>
        <v>0</v>
      </c>
      <c r="R57" s="761">
        <f t="shared" si="9"/>
        <v>0</v>
      </c>
      <c r="S57" s="760">
        <f>'(F2) Shpenzimet sipas nenfunk.b'!M57</f>
        <v>0</v>
      </c>
      <c r="T57" s="153">
        <f>'KB 18'!N73</f>
        <v>0</v>
      </c>
      <c r="U57" s="153">
        <f>'KB 18'!N80</f>
        <v>0</v>
      </c>
      <c r="V57" s="761">
        <f t="shared" si="10"/>
        <v>0</v>
      </c>
      <c r="W57" s="760">
        <f>'(F2) Shpenzimet sipas nenfunk.b'!Q57</f>
        <v>0</v>
      </c>
      <c r="X57" s="153">
        <f>'KB 18'!O73</f>
        <v>0</v>
      </c>
      <c r="Y57" s="153">
        <f>'KB 18'!O80</f>
        <v>0</v>
      </c>
      <c r="Z57" s="761">
        <f t="shared" si="11"/>
        <v>0</v>
      </c>
    </row>
    <row r="58" spans="1:26" s="740" customFormat="1" ht="15" customHeight="1" x14ac:dyDescent="0.2">
      <c r="A58" s="729" t="str">
        <f>'(F2) Shpenzimet sipas nenfunk.b'!A58</f>
        <v>Nënfunksioni 19</v>
      </c>
      <c r="B58" s="756" t="str">
        <f>'(F2) Shpenzimet sipas nenfunk.b'!B58</f>
        <v>081 Shërbimet rekreative dhe sportive</v>
      </c>
      <c r="C58" s="758">
        <f>'(F2) Shpenzimet sipas nenfunk.b'!C58</f>
        <v>30743</v>
      </c>
      <c r="D58" s="739">
        <f>'KB 19'!J$19</f>
        <v>0</v>
      </c>
      <c r="E58" s="739">
        <f>'KB 19'!J$27</f>
        <v>0</v>
      </c>
      <c r="F58" s="759">
        <f t="shared" si="6"/>
        <v>30743</v>
      </c>
      <c r="G58" s="758">
        <f>'(F2) Shpenzimet sipas nenfunk.b'!D58</f>
        <v>9776</v>
      </c>
      <c r="H58" s="739">
        <f>'KB 19'!K$19</f>
        <v>0</v>
      </c>
      <c r="I58" s="739">
        <f>'KB 19'!K$27</f>
        <v>0</v>
      </c>
      <c r="J58" s="759">
        <f t="shared" si="7"/>
        <v>9776</v>
      </c>
      <c r="K58" s="758">
        <f>'(F2) Shpenzimet sipas nenfunk.b'!E58</f>
        <v>9921</v>
      </c>
      <c r="L58" s="739">
        <f>'KB 19'!L$19</f>
        <v>0</v>
      </c>
      <c r="M58" s="739">
        <f>'KB 19'!L$27</f>
        <v>0</v>
      </c>
      <c r="N58" s="759">
        <f t="shared" si="8"/>
        <v>9921</v>
      </c>
      <c r="O58" s="758">
        <f>'(F2) Shpenzimet sipas nenfunk.b'!I58</f>
        <v>16808</v>
      </c>
      <c r="P58" s="739">
        <f>'KB 19'!M$19</f>
        <v>0</v>
      </c>
      <c r="Q58" s="739">
        <f>'KB 19'!M$27</f>
        <v>0</v>
      </c>
      <c r="R58" s="759">
        <f t="shared" si="9"/>
        <v>16808</v>
      </c>
      <c r="S58" s="758">
        <f>'(F2) Shpenzimet sipas nenfunk.b'!M58</f>
        <v>17255</v>
      </c>
      <c r="T58" s="739">
        <f>'KB 19'!N$19</f>
        <v>0</v>
      </c>
      <c r="U58" s="739">
        <f>'KB 19'!N$27</f>
        <v>0</v>
      </c>
      <c r="V58" s="759">
        <f t="shared" si="10"/>
        <v>17255</v>
      </c>
      <c r="W58" s="758">
        <f>'(F2) Shpenzimet sipas nenfunk.b'!Q58</f>
        <v>84236</v>
      </c>
      <c r="X58" s="739">
        <f>'KB 19'!O$19</f>
        <v>0</v>
      </c>
      <c r="Y58" s="739">
        <f>'KB 19'!O$27</f>
        <v>0</v>
      </c>
      <c r="Z58" s="759">
        <f t="shared" si="11"/>
        <v>84236</v>
      </c>
    </row>
    <row r="59" spans="1:26" s="104" customFormat="1" ht="15" hidden="1" customHeight="1" x14ac:dyDescent="0.2">
      <c r="A59" s="730" t="str">
        <f>'(F2) Shpenzimet sipas nenfunk.b'!A59</f>
        <v>08120</v>
      </c>
      <c r="B59" s="787" t="str">
        <f>'(F2) Shpenzimet sipas nenfunk.b'!B59</f>
        <v>Parqet</v>
      </c>
      <c r="C59" s="760">
        <f>'(F2) Shpenzimet sipas nenfunk.b'!C59</f>
        <v>0</v>
      </c>
      <c r="D59" s="153">
        <f>'KB 19'!J73</f>
        <v>0</v>
      </c>
      <c r="E59" s="153">
        <f>'KB 19'!J80</f>
        <v>0</v>
      </c>
      <c r="F59" s="761">
        <f t="shared" si="6"/>
        <v>0</v>
      </c>
      <c r="G59" s="760">
        <f>'(F2) Shpenzimet sipas nenfunk.b'!D59</f>
        <v>0</v>
      </c>
      <c r="H59" s="153">
        <f>'KB 19'!K73</f>
        <v>0</v>
      </c>
      <c r="I59" s="153">
        <f>'KB 19'!K80</f>
        <v>0</v>
      </c>
      <c r="J59" s="761">
        <f t="shared" si="7"/>
        <v>0</v>
      </c>
      <c r="K59" s="760">
        <f>'(F2) Shpenzimet sipas nenfunk.b'!E59</f>
        <v>0</v>
      </c>
      <c r="L59" s="153">
        <f>'KB 19'!L73</f>
        <v>0</v>
      </c>
      <c r="M59" s="153">
        <f>'KB 19'!L80</f>
        <v>0</v>
      </c>
      <c r="N59" s="761">
        <f t="shared" si="8"/>
        <v>0</v>
      </c>
      <c r="O59" s="760">
        <f>'(F2) Shpenzimet sipas nenfunk.b'!I59</f>
        <v>0</v>
      </c>
      <c r="P59" s="153">
        <f>'KB 19'!M73</f>
        <v>0</v>
      </c>
      <c r="Q59" s="153">
        <f>'KB 19'!M80</f>
        <v>0</v>
      </c>
      <c r="R59" s="761">
        <f t="shared" si="9"/>
        <v>0</v>
      </c>
      <c r="S59" s="760">
        <f>'(F2) Shpenzimet sipas nenfunk.b'!M59</f>
        <v>0</v>
      </c>
      <c r="T59" s="153">
        <f>'KB 19'!N73</f>
        <v>0</v>
      </c>
      <c r="U59" s="153">
        <f>'KB 19'!N80</f>
        <v>0</v>
      </c>
      <c r="V59" s="761">
        <f t="shared" si="10"/>
        <v>0</v>
      </c>
      <c r="W59" s="760">
        <f>'(F2) Shpenzimet sipas nenfunk.b'!Q59</f>
        <v>0</v>
      </c>
      <c r="X59" s="153">
        <f>'KB 19'!O73</f>
        <v>0</v>
      </c>
      <c r="Y59" s="153">
        <f>'KB 19'!O80</f>
        <v>0</v>
      </c>
      <c r="Z59" s="761">
        <f t="shared" si="11"/>
        <v>0</v>
      </c>
    </row>
    <row r="60" spans="1:26" s="104" customFormat="1" ht="15" customHeight="1" x14ac:dyDescent="0.2">
      <c r="A60" s="730" t="str">
        <f>'(F2) Shpenzimet sipas nenfunk.b'!A60</f>
        <v>08130</v>
      </c>
      <c r="B60" s="787" t="str">
        <f>'(F2) Shpenzimet sipas nenfunk.b'!B60</f>
        <v>Sport dhe argëtim</v>
      </c>
      <c r="C60" s="760">
        <f>'(F2) Shpenzimet sipas nenfunk.b'!C60</f>
        <v>30743</v>
      </c>
      <c r="D60" s="153">
        <f>'KB 19'!J112</f>
        <v>0</v>
      </c>
      <c r="E60" s="153">
        <f>'KB 19'!J119</f>
        <v>0</v>
      </c>
      <c r="F60" s="761">
        <f t="shared" si="6"/>
        <v>30743</v>
      </c>
      <c r="G60" s="760">
        <f>'(F2) Shpenzimet sipas nenfunk.b'!D60</f>
        <v>9776</v>
      </c>
      <c r="H60" s="153">
        <f>'KB 19'!K112</f>
        <v>0</v>
      </c>
      <c r="I60" s="153">
        <f>'KB 19'!K119</f>
        <v>0</v>
      </c>
      <c r="J60" s="761">
        <f t="shared" si="7"/>
        <v>9776</v>
      </c>
      <c r="K60" s="760">
        <f>'(F2) Shpenzimet sipas nenfunk.b'!E60</f>
        <v>9921</v>
      </c>
      <c r="L60" s="153">
        <f>'KB 19'!L112</f>
        <v>0</v>
      </c>
      <c r="M60" s="153">
        <f>'KB 19'!L119</f>
        <v>0</v>
      </c>
      <c r="N60" s="761">
        <f t="shared" si="8"/>
        <v>9921</v>
      </c>
      <c r="O60" s="760">
        <f>'(F2) Shpenzimet sipas nenfunk.b'!I60</f>
        <v>16808</v>
      </c>
      <c r="P60" s="153">
        <f>'KB 19'!M112</f>
        <v>0</v>
      </c>
      <c r="Q60" s="153">
        <f>'KB 19'!M119</f>
        <v>0</v>
      </c>
      <c r="R60" s="761">
        <f t="shared" si="9"/>
        <v>16808</v>
      </c>
      <c r="S60" s="760">
        <f>'(F2) Shpenzimet sipas nenfunk.b'!M60</f>
        <v>17255</v>
      </c>
      <c r="T60" s="153">
        <f>'KB 19'!N112</f>
        <v>0</v>
      </c>
      <c r="U60" s="153">
        <f>'KB 19'!N119</f>
        <v>0</v>
      </c>
      <c r="V60" s="761">
        <f t="shared" si="10"/>
        <v>17255</v>
      </c>
      <c r="W60" s="760">
        <f>'(F2) Shpenzimet sipas nenfunk.b'!Q60</f>
        <v>84236</v>
      </c>
      <c r="X60" s="153">
        <f>'KB 19'!O112</f>
        <v>0</v>
      </c>
      <c r="Y60" s="153">
        <f>'KB 19'!O119</f>
        <v>0</v>
      </c>
      <c r="Z60" s="761">
        <f t="shared" si="11"/>
        <v>84236</v>
      </c>
    </row>
    <row r="61" spans="1:26" s="740" customFormat="1" ht="15" customHeight="1" x14ac:dyDescent="0.2">
      <c r="A61" s="729" t="str">
        <f>'(F2) Shpenzimet sipas nenfunk.b'!A61</f>
        <v>Nënfunksioni 20</v>
      </c>
      <c r="B61" s="756" t="str">
        <f>'(F2) Shpenzimet sipas nenfunk.b'!B61</f>
        <v>082 Shërbimet kulturore</v>
      </c>
      <c r="C61" s="758">
        <f>'(F2) Shpenzimet sipas nenfunk.b'!C61</f>
        <v>18950</v>
      </c>
      <c r="D61" s="739">
        <f>'KB 20'!J$19</f>
        <v>1608</v>
      </c>
      <c r="E61" s="739">
        <f>'KB 20'!J$27</f>
        <v>0</v>
      </c>
      <c r="F61" s="759">
        <f t="shared" si="6"/>
        <v>17342</v>
      </c>
      <c r="G61" s="758">
        <f>'(F2) Shpenzimet sipas nenfunk.b'!D61</f>
        <v>17890</v>
      </c>
      <c r="H61" s="739">
        <f>'KB 20'!K$19</f>
        <v>274</v>
      </c>
      <c r="I61" s="739">
        <f>'KB 20'!K$27</f>
        <v>0</v>
      </c>
      <c r="J61" s="759">
        <f t="shared" si="7"/>
        <v>17616</v>
      </c>
      <c r="K61" s="758">
        <f>'(F2) Shpenzimet sipas nenfunk.b'!E61</f>
        <v>175105</v>
      </c>
      <c r="L61" s="739">
        <f>'KB 20'!L$19</f>
        <v>1588</v>
      </c>
      <c r="M61" s="739">
        <f>'KB 20'!L$27</f>
        <v>153400</v>
      </c>
      <c r="N61" s="759">
        <f t="shared" si="8"/>
        <v>20117</v>
      </c>
      <c r="O61" s="758">
        <f>'(F2) Shpenzimet sipas nenfunk.b'!I61</f>
        <v>26505</v>
      </c>
      <c r="P61" s="739">
        <f>'KB 20'!M$19</f>
        <v>1975</v>
      </c>
      <c r="Q61" s="739">
        <f>'KB 20'!M$27</f>
        <v>0</v>
      </c>
      <c r="R61" s="759">
        <f t="shared" si="9"/>
        <v>24530</v>
      </c>
      <c r="S61" s="758">
        <f>'(F2) Shpenzimet sipas nenfunk.b'!M61</f>
        <v>38776</v>
      </c>
      <c r="T61" s="739">
        <f>'KB 20'!N$19</f>
        <v>1233</v>
      </c>
      <c r="U61" s="739">
        <f>'KB 20'!N$27</f>
        <v>0</v>
      </c>
      <c r="V61" s="759">
        <f t="shared" si="10"/>
        <v>37543</v>
      </c>
      <c r="W61" s="758">
        <f>'(F2) Shpenzimet sipas nenfunk.b'!Q61</f>
        <v>59156</v>
      </c>
      <c r="X61" s="739">
        <f>'KB 20'!O$19</f>
        <v>1543</v>
      </c>
      <c r="Y61" s="739">
        <f>'KB 20'!O$27</f>
        <v>0</v>
      </c>
      <c r="Z61" s="759">
        <f t="shared" si="11"/>
        <v>57613</v>
      </c>
    </row>
    <row r="62" spans="1:26" s="104" customFormat="1" ht="15" customHeight="1" x14ac:dyDescent="0.2">
      <c r="A62" s="730" t="str">
        <f>'(F2) Shpenzimet sipas nenfunk.b'!A62</f>
        <v>08220</v>
      </c>
      <c r="B62" s="787" t="str">
        <f>'(F2) Shpenzimet sipas nenfunk.b'!B62</f>
        <v>Trashëgimia kulturore, eventet artistike dhe kulturore</v>
      </c>
      <c r="C62" s="760">
        <f>'(F2) Shpenzimet sipas nenfunk.b'!C62</f>
        <v>18950</v>
      </c>
      <c r="D62" s="153">
        <f>'KB 20'!J$73</f>
        <v>1608</v>
      </c>
      <c r="E62" s="153">
        <f>'KB 20'!J$80</f>
        <v>0</v>
      </c>
      <c r="F62" s="761">
        <f t="shared" si="6"/>
        <v>17342</v>
      </c>
      <c r="G62" s="760">
        <f>'(F2) Shpenzimet sipas nenfunk.b'!D62</f>
        <v>17890</v>
      </c>
      <c r="H62" s="153">
        <f>'KB 20'!K$73</f>
        <v>274</v>
      </c>
      <c r="I62" s="153">
        <f>'KB 20'!K$80</f>
        <v>0</v>
      </c>
      <c r="J62" s="761">
        <f t="shared" si="7"/>
        <v>17616</v>
      </c>
      <c r="K62" s="760">
        <f>'(F2) Shpenzimet sipas nenfunk.b'!E62</f>
        <v>175105</v>
      </c>
      <c r="L62" s="153">
        <f>'KB 20'!L$73</f>
        <v>1588</v>
      </c>
      <c r="M62" s="153">
        <f>'KB 20'!L$80</f>
        <v>153400</v>
      </c>
      <c r="N62" s="761">
        <f t="shared" si="8"/>
        <v>20117</v>
      </c>
      <c r="O62" s="760">
        <f>'(F2) Shpenzimet sipas nenfunk.b'!I62</f>
        <v>26505</v>
      </c>
      <c r="P62" s="153">
        <f>'KB 20'!M$73</f>
        <v>1975</v>
      </c>
      <c r="Q62" s="153">
        <f>'KB 20'!M$80</f>
        <v>0</v>
      </c>
      <c r="R62" s="761">
        <f t="shared" si="9"/>
        <v>24530</v>
      </c>
      <c r="S62" s="760">
        <f>'(F2) Shpenzimet sipas nenfunk.b'!M62</f>
        <v>38776</v>
      </c>
      <c r="T62" s="153">
        <f>'KB 20'!N$73</f>
        <v>1233</v>
      </c>
      <c r="U62" s="153">
        <f>'KB 20'!N$80</f>
        <v>0</v>
      </c>
      <c r="V62" s="761">
        <f t="shared" si="10"/>
        <v>37543</v>
      </c>
      <c r="W62" s="760">
        <f>'(F2) Shpenzimet sipas nenfunk.b'!Q62</f>
        <v>59156</v>
      </c>
      <c r="X62" s="153">
        <f>'KB 20'!O$73</f>
        <v>1543</v>
      </c>
      <c r="Y62" s="153">
        <f>'KB 20'!O$80</f>
        <v>0</v>
      </c>
      <c r="Z62" s="761">
        <f t="shared" si="11"/>
        <v>57613</v>
      </c>
    </row>
    <row r="63" spans="1:26" s="104" customFormat="1" ht="15" hidden="1" customHeight="1" x14ac:dyDescent="0.2">
      <c r="A63" s="730" t="str">
        <f>'(F2) Shpenzimet sipas nenfunk.b'!A63</f>
        <v>08230</v>
      </c>
      <c r="B63" s="787" t="str">
        <f>'(F2) Shpenzimet sipas nenfunk.b'!B63</f>
        <v>Arti dhe kultura</v>
      </c>
      <c r="C63" s="760">
        <f>'(F2) Shpenzimet sipas nenfunk.b'!C63</f>
        <v>0</v>
      </c>
      <c r="D63" s="153">
        <f>'KB 20'!J$112</f>
        <v>0</v>
      </c>
      <c r="E63" s="153">
        <f>'KB 20'!J$119</f>
        <v>0</v>
      </c>
      <c r="F63" s="761">
        <f t="shared" si="6"/>
        <v>0</v>
      </c>
      <c r="G63" s="760">
        <f>'(F2) Shpenzimet sipas nenfunk.b'!D63</f>
        <v>0</v>
      </c>
      <c r="H63" s="153">
        <f>'KB 20'!K$112</f>
        <v>0</v>
      </c>
      <c r="I63" s="153">
        <f>'KB 20'!K$119</f>
        <v>0</v>
      </c>
      <c r="J63" s="761">
        <f t="shared" si="7"/>
        <v>0</v>
      </c>
      <c r="K63" s="760">
        <f>'(F2) Shpenzimet sipas nenfunk.b'!E63</f>
        <v>0</v>
      </c>
      <c r="L63" s="153">
        <f>'KB 20'!L$112</f>
        <v>0</v>
      </c>
      <c r="M63" s="153">
        <f>'KB 20'!L$119</f>
        <v>0</v>
      </c>
      <c r="N63" s="761">
        <f t="shared" si="8"/>
        <v>0</v>
      </c>
      <c r="O63" s="760">
        <f>'(F2) Shpenzimet sipas nenfunk.b'!I63</f>
        <v>0</v>
      </c>
      <c r="P63" s="153">
        <f>'KB 20'!M$112</f>
        <v>0</v>
      </c>
      <c r="Q63" s="153">
        <f>'KB 20'!M$119</f>
        <v>0</v>
      </c>
      <c r="R63" s="761">
        <f t="shared" si="9"/>
        <v>0</v>
      </c>
      <c r="S63" s="760">
        <f>'(F2) Shpenzimet sipas nenfunk.b'!M63</f>
        <v>0</v>
      </c>
      <c r="T63" s="153">
        <f>'KB 20'!N$112</f>
        <v>0</v>
      </c>
      <c r="U63" s="153">
        <f>'KB 20'!N$119</f>
        <v>0</v>
      </c>
      <c r="V63" s="761">
        <f t="shared" si="10"/>
        <v>0</v>
      </c>
      <c r="W63" s="760">
        <f>'(F2) Shpenzimet sipas nenfunk.b'!Q63</f>
        <v>0</v>
      </c>
      <c r="X63" s="153">
        <f>'KB 20'!O$112</f>
        <v>0</v>
      </c>
      <c r="Y63" s="153">
        <f>'KB 20'!O$119</f>
        <v>0</v>
      </c>
      <c r="Z63" s="761">
        <f t="shared" si="11"/>
        <v>0</v>
      </c>
    </row>
    <row r="64" spans="1:26" s="104" customFormat="1" ht="15" hidden="1" customHeight="1" x14ac:dyDescent="0.2">
      <c r="A64" s="730" t="str">
        <f>'(F2) Shpenzimet sipas nenfunk.b'!A64</f>
        <v>08280</v>
      </c>
      <c r="B64" s="787" t="str">
        <f>'(F2) Shpenzimet sipas nenfunk.b'!B64</f>
        <v xml:space="preserve">Muzetë, teatrot dhe eventet kulturore </v>
      </c>
      <c r="C64" s="760">
        <f>'(F2) Shpenzimet sipas nenfunk.b'!C64</f>
        <v>0</v>
      </c>
      <c r="D64" s="153">
        <f>'KB 20'!J$151</f>
        <v>0</v>
      </c>
      <c r="E64" s="153">
        <f>'KB 20'!J$158</f>
        <v>0</v>
      </c>
      <c r="F64" s="761">
        <f t="shared" si="6"/>
        <v>0</v>
      </c>
      <c r="G64" s="760">
        <f>'(F2) Shpenzimet sipas nenfunk.b'!D64</f>
        <v>0</v>
      </c>
      <c r="H64" s="153">
        <f>'KB 20'!K$151</f>
        <v>0</v>
      </c>
      <c r="I64" s="153">
        <f>'KB 20'!K$158</f>
        <v>0</v>
      </c>
      <c r="J64" s="761">
        <f t="shared" si="7"/>
        <v>0</v>
      </c>
      <c r="K64" s="760">
        <f>'(F2) Shpenzimet sipas nenfunk.b'!E64</f>
        <v>0</v>
      </c>
      <c r="L64" s="153">
        <f>'KB 20'!L$151</f>
        <v>0</v>
      </c>
      <c r="M64" s="153">
        <f>'KB 20'!L$158</f>
        <v>0</v>
      </c>
      <c r="N64" s="761">
        <f t="shared" si="8"/>
        <v>0</v>
      </c>
      <c r="O64" s="760">
        <f>'(F2) Shpenzimet sipas nenfunk.b'!I64</f>
        <v>0</v>
      </c>
      <c r="P64" s="153">
        <f>'KB 20'!M$151</f>
        <v>0</v>
      </c>
      <c r="Q64" s="153">
        <f>'KB 20'!M$158</f>
        <v>0</v>
      </c>
      <c r="R64" s="761">
        <f t="shared" si="9"/>
        <v>0</v>
      </c>
      <c r="S64" s="760">
        <f>'(F2) Shpenzimet sipas nenfunk.b'!M64</f>
        <v>0</v>
      </c>
      <c r="T64" s="153">
        <f>'KB 20'!N$151</f>
        <v>0</v>
      </c>
      <c r="U64" s="153">
        <f>'KB 20'!N$158</f>
        <v>0</v>
      </c>
      <c r="V64" s="761">
        <f t="shared" si="10"/>
        <v>0</v>
      </c>
      <c r="W64" s="760">
        <f>'(F2) Shpenzimet sipas nenfunk.b'!Q64</f>
        <v>0</v>
      </c>
      <c r="X64" s="153">
        <f>'KB 20'!O$151</f>
        <v>0</v>
      </c>
      <c r="Y64" s="153">
        <f>'KB 20'!O$158</f>
        <v>0</v>
      </c>
      <c r="Z64" s="761">
        <f t="shared" si="11"/>
        <v>0</v>
      </c>
    </row>
    <row r="65" spans="1:26" s="740" customFormat="1" ht="15" customHeight="1" x14ac:dyDescent="0.2">
      <c r="A65" s="729" t="str">
        <f>'(F2) Shpenzimet sipas nenfunk.b'!A65</f>
        <v>Nënfunksioni 21</v>
      </c>
      <c r="B65" s="756" t="str">
        <f>'(F2) Shpenzimet sipas nenfunk.b'!B65</f>
        <v>091 Arsimi bazë dhe parashkollor</v>
      </c>
      <c r="C65" s="758">
        <f>'(F2) Shpenzimet sipas nenfunk.b'!C65</f>
        <v>248101</v>
      </c>
      <c r="D65" s="739">
        <f>'KB 21'!J$19</f>
        <v>5119</v>
      </c>
      <c r="E65" s="739">
        <f>'KB 21'!J$27</f>
        <v>144223</v>
      </c>
      <c r="F65" s="759">
        <f t="shared" si="6"/>
        <v>98759</v>
      </c>
      <c r="G65" s="758">
        <f>'(F2) Shpenzimet sipas nenfunk.b'!D65</f>
        <v>167050</v>
      </c>
      <c r="H65" s="739">
        <f>'KB 21'!K$19</f>
        <v>3861</v>
      </c>
      <c r="I65" s="739">
        <f>'KB 21'!K$27</f>
        <v>115019</v>
      </c>
      <c r="J65" s="759">
        <f t="shared" si="7"/>
        <v>48170</v>
      </c>
      <c r="K65" s="758">
        <f>'(F2) Shpenzimet sipas nenfunk.b'!E65</f>
        <v>432980</v>
      </c>
      <c r="L65" s="739">
        <f>'KB 21'!L$19</f>
        <v>11954</v>
      </c>
      <c r="M65" s="739">
        <f>'KB 21'!L$27</f>
        <v>351016</v>
      </c>
      <c r="N65" s="759">
        <f t="shared" si="8"/>
        <v>70010</v>
      </c>
      <c r="O65" s="758">
        <f>'(F2) Shpenzimet sipas nenfunk.b'!I65</f>
        <v>201495</v>
      </c>
      <c r="P65" s="739">
        <f>'KB 21'!M$19</f>
        <v>10060</v>
      </c>
      <c r="Q65" s="739">
        <f>'KB 21'!M$27</f>
        <v>129581</v>
      </c>
      <c r="R65" s="759">
        <f t="shared" si="9"/>
        <v>61854</v>
      </c>
      <c r="S65" s="758">
        <f>'(F2) Shpenzimet sipas nenfunk.b'!M65</f>
        <v>240606</v>
      </c>
      <c r="T65" s="739">
        <f>'KB 21'!N$19</f>
        <v>10060</v>
      </c>
      <c r="U65" s="739">
        <f>'KB 21'!N$27</f>
        <v>131082</v>
      </c>
      <c r="V65" s="759">
        <f t="shared" si="10"/>
        <v>99464</v>
      </c>
      <c r="W65" s="758">
        <f>'(F2) Shpenzimet sipas nenfunk.b'!Q65</f>
        <v>198187</v>
      </c>
      <c r="X65" s="739">
        <f>'KB 21'!O$19</f>
        <v>10060</v>
      </c>
      <c r="Y65" s="739">
        <f>'KB 21'!O$27</f>
        <v>133400</v>
      </c>
      <c r="Z65" s="759">
        <f t="shared" si="11"/>
        <v>54727</v>
      </c>
    </row>
    <row r="66" spans="1:26" s="104" customFormat="1" ht="15" customHeight="1" x14ac:dyDescent="0.2">
      <c r="A66" s="730" t="str">
        <f>'(F2) Shpenzimet sipas nenfunk.b'!A66</f>
        <v>09120</v>
      </c>
      <c r="B66" s="787" t="str">
        <f>'(F2) Shpenzimet sipas nenfunk.b'!B66</f>
        <v>Arsimi bazë përfshirë arsimin parashkollor.</v>
      </c>
      <c r="C66" s="760">
        <f>'(F2) Shpenzimet sipas nenfunk.b'!C66</f>
        <v>248101</v>
      </c>
      <c r="D66" s="153">
        <f>'KB 21'!J$73</f>
        <v>5119</v>
      </c>
      <c r="E66" s="153">
        <f>'KB 21'!J$80</f>
        <v>144223</v>
      </c>
      <c r="F66" s="761">
        <f t="shared" si="6"/>
        <v>98759</v>
      </c>
      <c r="G66" s="760">
        <f>'(F2) Shpenzimet sipas nenfunk.b'!D66</f>
        <v>167050</v>
      </c>
      <c r="H66" s="153">
        <f>'KB 21'!K$73</f>
        <v>3861</v>
      </c>
      <c r="I66" s="153">
        <f>'KB 21'!K$80</f>
        <v>115019</v>
      </c>
      <c r="J66" s="761">
        <f t="shared" si="7"/>
        <v>48170</v>
      </c>
      <c r="K66" s="760">
        <f>'(F2) Shpenzimet sipas nenfunk.b'!E66</f>
        <v>432980</v>
      </c>
      <c r="L66" s="153">
        <f>'KB 21'!L$73</f>
        <v>11954</v>
      </c>
      <c r="M66" s="153">
        <f>'KB 21'!L$80</f>
        <v>351016</v>
      </c>
      <c r="N66" s="761">
        <f t="shared" si="8"/>
        <v>70010</v>
      </c>
      <c r="O66" s="760">
        <f>'(F2) Shpenzimet sipas nenfunk.b'!I66</f>
        <v>201495</v>
      </c>
      <c r="P66" s="153">
        <f>'KB 21'!M$73</f>
        <v>10060</v>
      </c>
      <c r="Q66" s="153">
        <f>'KB 21'!M$80</f>
        <v>129581</v>
      </c>
      <c r="R66" s="761">
        <f t="shared" si="9"/>
        <v>61854</v>
      </c>
      <c r="S66" s="760">
        <f>'(F2) Shpenzimet sipas nenfunk.b'!M66</f>
        <v>240606</v>
      </c>
      <c r="T66" s="153">
        <f>'KB 21'!N$73</f>
        <v>10060</v>
      </c>
      <c r="U66" s="153">
        <f>'KB 21'!N$80</f>
        <v>131082</v>
      </c>
      <c r="V66" s="761">
        <f t="shared" si="10"/>
        <v>99464</v>
      </c>
      <c r="W66" s="760">
        <f>'(F2) Shpenzimet sipas nenfunk.b'!Q66</f>
        <v>198187</v>
      </c>
      <c r="X66" s="153">
        <f>'KB 21'!O$73</f>
        <v>10060</v>
      </c>
      <c r="Y66" s="153">
        <f>'KB 21'!O$80</f>
        <v>133400</v>
      </c>
      <c r="Z66" s="761">
        <f t="shared" si="11"/>
        <v>54727</v>
      </c>
    </row>
    <row r="67" spans="1:26" s="740" customFormat="1" ht="15" customHeight="1" x14ac:dyDescent="0.2">
      <c r="A67" s="729" t="str">
        <f>'(F2) Shpenzimet sipas nenfunk.b'!A67</f>
        <v>Nënfunksioni 22</v>
      </c>
      <c r="B67" s="756" t="str">
        <f>'(F2) Shpenzimet sipas nenfunk.b'!B67</f>
        <v>092 Arsimi  parauniversitar</v>
      </c>
      <c r="C67" s="758">
        <f>'(F2) Shpenzimet sipas nenfunk.b'!C67</f>
        <v>105932</v>
      </c>
      <c r="D67" s="739">
        <f>'KB 22'!J$19</f>
        <v>0</v>
      </c>
      <c r="E67" s="739">
        <f>'KB 22'!J$27</f>
        <v>65797</v>
      </c>
      <c r="F67" s="759">
        <f t="shared" si="6"/>
        <v>40135</v>
      </c>
      <c r="G67" s="758">
        <f>'(F2) Shpenzimet sipas nenfunk.b'!D67</f>
        <v>89049</v>
      </c>
      <c r="H67" s="739">
        <f>'KB 22'!K$19</f>
        <v>96</v>
      </c>
      <c r="I67" s="739">
        <f>'KB 22'!K$27</f>
        <v>55302</v>
      </c>
      <c r="J67" s="759">
        <f t="shared" si="7"/>
        <v>33651</v>
      </c>
      <c r="K67" s="758">
        <f>'(F2) Shpenzimet sipas nenfunk.b'!E67</f>
        <v>209317</v>
      </c>
      <c r="L67" s="739">
        <f>'KB 22'!L$19</f>
        <v>0</v>
      </c>
      <c r="M67" s="739">
        <f>'KB 22'!L$27</f>
        <v>184797</v>
      </c>
      <c r="N67" s="759">
        <f t="shared" si="8"/>
        <v>24520</v>
      </c>
      <c r="O67" s="758">
        <f>'(F2) Shpenzimet sipas nenfunk.b'!I67</f>
        <v>48306</v>
      </c>
      <c r="P67" s="739">
        <f>'KB 22'!M$19</f>
        <v>0</v>
      </c>
      <c r="Q67" s="739">
        <f>'KB 22'!M$27</f>
        <v>33879</v>
      </c>
      <c r="R67" s="759">
        <f t="shared" si="9"/>
        <v>14427</v>
      </c>
      <c r="S67" s="758">
        <f>'(F2) Shpenzimet sipas nenfunk.b'!M67</f>
        <v>47049</v>
      </c>
      <c r="T67" s="739">
        <f>'KB 22'!N$19</f>
        <v>0</v>
      </c>
      <c r="U67" s="739">
        <f>'KB 22'!N$27</f>
        <v>34201</v>
      </c>
      <c r="V67" s="759">
        <f t="shared" si="10"/>
        <v>12848</v>
      </c>
      <c r="W67" s="758">
        <f>'(F2) Shpenzimet sipas nenfunk.b'!Q67</f>
        <v>48620</v>
      </c>
      <c r="X67" s="739">
        <f>'KB 22'!O$19</f>
        <v>0</v>
      </c>
      <c r="Y67" s="739">
        <f>'KB 22'!O$27</f>
        <v>34698</v>
      </c>
      <c r="Z67" s="759">
        <f t="shared" si="11"/>
        <v>13922</v>
      </c>
    </row>
    <row r="68" spans="1:26" s="104" customFormat="1" ht="15" customHeight="1" x14ac:dyDescent="0.2">
      <c r="A68" s="730" t="str">
        <f>'(F2) Shpenzimet sipas nenfunk.b'!A68</f>
        <v>09230</v>
      </c>
      <c r="B68" s="787" t="str">
        <f>'(F2) Shpenzimet sipas nenfunk.b'!B68</f>
        <v>Arsimi i mesëm i përgjithshëm</v>
      </c>
      <c r="C68" s="760">
        <f>'(F2) Shpenzimet sipas nenfunk.b'!C68</f>
        <v>90697</v>
      </c>
      <c r="D68" s="153">
        <f>'KB 22'!J$73</f>
        <v>0</v>
      </c>
      <c r="E68" s="153">
        <f>'KB 22'!J$80</f>
        <v>52841</v>
      </c>
      <c r="F68" s="761">
        <f t="shared" si="6"/>
        <v>37856</v>
      </c>
      <c r="G68" s="760">
        <f>'(F2) Shpenzimet sipas nenfunk.b'!D68</f>
        <v>73401</v>
      </c>
      <c r="H68" s="153">
        <f>'KB 22'!K$73</f>
        <v>0</v>
      </c>
      <c r="I68" s="153">
        <f>'KB 22'!K$80</f>
        <v>40741</v>
      </c>
      <c r="J68" s="761">
        <f t="shared" si="7"/>
        <v>32660</v>
      </c>
      <c r="K68" s="760">
        <f>'(F2) Shpenzimet sipas nenfunk.b'!E68</f>
        <v>38111</v>
      </c>
      <c r="L68" s="153">
        <f>'KB 22'!L$73</f>
        <v>0</v>
      </c>
      <c r="M68" s="153">
        <f>'KB 22'!L$80</f>
        <v>15766</v>
      </c>
      <c r="N68" s="761">
        <f t="shared" si="8"/>
        <v>22345</v>
      </c>
      <c r="O68" s="760">
        <f>'(F2) Shpenzimet sipas nenfunk.b'!I68</f>
        <v>29050</v>
      </c>
      <c r="P68" s="153">
        <f>'KB 22'!M$73</f>
        <v>0</v>
      </c>
      <c r="Q68" s="153">
        <f>'KB 22'!M$80</f>
        <v>18397</v>
      </c>
      <c r="R68" s="761">
        <f t="shared" si="9"/>
        <v>10653</v>
      </c>
      <c r="S68" s="760">
        <f>'(F2) Shpenzimet sipas nenfunk.b'!M68</f>
        <v>26107</v>
      </c>
      <c r="T68" s="153">
        <f>'KB 22'!N$73</f>
        <v>0</v>
      </c>
      <c r="U68" s="153">
        <f>'KB 22'!N$80</f>
        <v>18610</v>
      </c>
      <c r="V68" s="761">
        <f t="shared" si="10"/>
        <v>7497</v>
      </c>
      <c r="W68" s="760">
        <f>'(F2) Shpenzimet sipas nenfunk.b'!Q68</f>
        <v>26445</v>
      </c>
      <c r="X68" s="153">
        <f>'KB 22'!O$73</f>
        <v>0</v>
      </c>
      <c r="Y68" s="153">
        <f>'KB 22'!O$80</f>
        <v>18939</v>
      </c>
      <c r="Z68" s="761">
        <f t="shared" si="11"/>
        <v>7506</v>
      </c>
    </row>
    <row r="69" spans="1:26" s="104" customFormat="1" ht="15" hidden="1" customHeight="1" x14ac:dyDescent="0.2">
      <c r="A69" s="730" t="str">
        <f>'(F2) Shpenzimet sipas nenfunk.b'!A69</f>
        <v>09232</v>
      </c>
      <c r="B69" s="787" t="str">
        <f>'(F2) Shpenzimet sipas nenfunk.b'!B69</f>
        <v>Pagat e stafit mbështetës</v>
      </c>
      <c r="C69" s="760">
        <f>'(F2) Shpenzimet sipas nenfunk.b'!C69</f>
        <v>0</v>
      </c>
      <c r="D69" s="153">
        <f>'KB 22'!J$112</f>
        <v>0</v>
      </c>
      <c r="E69" s="153">
        <f>'KB 22'!J$119</f>
        <v>0</v>
      </c>
      <c r="F69" s="761">
        <f t="shared" si="6"/>
        <v>0</v>
      </c>
      <c r="G69" s="760">
        <f>'(F2) Shpenzimet sipas nenfunk.b'!D69</f>
        <v>0</v>
      </c>
      <c r="H69" s="153">
        <f>'KB 22'!K$112</f>
        <v>0</v>
      </c>
      <c r="I69" s="153">
        <f>'KB 22'!K$119</f>
        <v>0</v>
      </c>
      <c r="J69" s="761">
        <f t="shared" si="7"/>
        <v>0</v>
      </c>
      <c r="K69" s="760">
        <f>'(F2) Shpenzimet sipas nenfunk.b'!E69</f>
        <v>0</v>
      </c>
      <c r="L69" s="153">
        <f>'KB 22'!L$112</f>
        <v>0</v>
      </c>
      <c r="M69" s="153">
        <f>'KB 22'!L$119</f>
        <v>0</v>
      </c>
      <c r="N69" s="761">
        <f t="shared" si="8"/>
        <v>0</v>
      </c>
      <c r="O69" s="760">
        <f>'(F2) Shpenzimet sipas nenfunk.b'!I69</f>
        <v>0</v>
      </c>
      <c r="P69" s="153">
        <f>'KB 22'!M$112</f>
        <v>0</v>
      </c>
      <c r="Q69" s="153">
        <f>'KB 22'!M$119</f>
        <v>0</v>
      </c>
      <c r="R69" s="761">
        <f t="shared" si="9"/>
        <v>0</v>
      </c>
      <c r="S69" s="760">
        <f>'(F2) Shpenzimet sipas nenfunk.b'!M69</f>
        <v>0</v>
      </c>
      <c r="T69" s="153">
        <f>'KB 22'!N$112</f>
        <v>0</v>
      </c>
      <c r="U69" s="153">
        <f>'KB 22'!N$119</f>
        <v>0</v>
      </c>
      <c r="V69" s="761">
        <f t="shared" si="10"/>
        <v>0</v>
      </c>
      <c r="W69" s="760">
        <f>'(F2) Shpenzimet sipas nenfunk.b'!Q69</f>
        <v>0</v>
      </c>
      <c r="X69" s="153">
        <f>'KB 22'!O$112</f>
        <v>0</v>
      </c>
      <c r="Y69" s="153">
        <f>'KB 22'!O$119</f>
        <v>0</v>
      </c>
      <c r="Z69" s="761">
        <f t="shared" si="11"/>
        <v>0</v>
      </c>
    </row>
    <row r="70" spans="1:26" s="104" customFormat="1" ht="15" customHeight="1" x14ac:dyDescent="0.2">
      <c r="A70" s="730" t="str">
        <f>'(F2) Shpenzimet sipas nenfunk.b'!A70</f>
        <v>09240</v>
      </c>
      <c r="B70" s="787" t="str">
        <f>'(F2) Shpenzimet sipas nenfunk.b'!B70</f>
        <v>Arsimi profesional</v>
      </c>
      <c r="C70" s="760">
        <f>'(F2) Shpenzimet sipas nenfunk.b'!C70</f>
        <v>15235</v>
      </c>
      <c r="D70" s="153">
        <f>'KB 22'!J$151</f>
        <v>0</v>
      </c>
      <c r="E70" s="153">
        <f>'KB 22'!J$158</f>
        <v>12956</v>
      </c>
      <c r="F70" s="761">
        <f t="shared" si="6"/>
        <v>2279</v>
      </c>
      <c r="G70" s="760">
        <f>'(F2) Shpenzimet sipas nenfunk.b'!D70</f>
        <v>15648</v>
      </c>
      <c r="H70" s="153">
        <f>'KB 22'!K$151</f>
        <v>96</v>
      </c>
      <c r="I70" s="153">
        <f>'KB 22'!K$158</f>
        <v>14561</v>
      </c>
      <c r="J70" s="761">
        <f t="shared" si="7"/>
        <v>991</v>
      </c>
      <c r="K70" s="760">
        <f>'(F2) Shpenzimet sipas nenfunk.b'!E70</f>
        <v>171206</v>
      </c>
      <c r="L70" s="153">
        <f>'KB 22'!L$151</f>
        <v>0</v>
      </c>
      <c r="M70" s="153">
        <f>'KB 22'!L$158</f>
        <v>169031</v>
      </c>
      <c r="N70" s="761">
        <f t="shared" si="8"/>
        <v>2175</v>
      </c>
      <c r="O70" s="760">
        <f>'(F2) Shpenzimet sipas nenfunk.b'!I70</f>
        <v>19256</v>
      </c>
      <c r="P70" s="153">
        <f>'KB 22'!M$151</f>
        <v>0</v>
      </c>
      <c r="Q70" s="153">
        <f>'KB 22'!M$158</f>
        <v>15482</v>
      </c>
      <c r="R70" s="761">
        <f t="shared" si="9"/>
        <v>3774</v>
      </c>
      <c r="S70" s="760">
        <f>'(F2) Shpenzimet sipas nenfunk.b'!M70</f>
        <v>20942</v>
      </c>
      <c r="T70" s="153">
        <f>'KB 22'!N$151</f>
        <v>0</v>
      </c>
      <c r="U70" s="153">
        <f>'KB 22'!N$158</f>
        <v>15591</v>
      </c>
      <c r="V70" s="761">
        <f t="shared" si="10"/>
        <v>5351</v>
      </c>
      <c r="W70" s="760">
        <f>'(F2) Shpenzimet sipas nenfunk.b'!Q70</f>
        <v>22175</v>
      </c>
      <c r="X70" s="153">
        <f>'KB 22'!O$151</f>
        <v>0</v>
      </c>
      <c r="Y70" s="153">
        <f>'KB 22'!O$158</f>
        <v>15759</v>
      </c>
      <c r="Z70" s="761">
        <f t="shared" si="11"/>
        <v>6416</v>
      </c>
    </row>
    <row r="71" spans="1:26" s="740" customFormat="1" ht="15" customHeight="1" x14ac:dyDescent="0.2">
      <c r="A71" s="729" t="str">
        <f>'(F2) Shpenzimet sipas nenfunk.b'!A71</f>
        <v>Nënfunksioni 23</v>
      </c>
      <c r="B71" s="756" t="str">
        <f>'(F2) Shpenzimet sipas nenfunk.b'!B71</f>
        <v>101 Sëmundje dhe paaftësi</v>
      </c>
      <c r="C71" s="758">
        <f>'(F2) Shpenzimet sipas nenfunk.b'!C71</f>
        <v>478678</v>
      </c>
      <c r="D71" s="739">
        <f>'KB 23'!J$19</f>
        <v>0</v>
      </c>
      <c r="E71" s="739">
        <f>'KB 23'!J$27</f>
        <v>471950</v>
      </c>
      <c r="F71" s="759">
        <f t="shared" si="6"/>
        <v>6728</v>
      </c>
      <c r="G71" s="758">
        <f>'(F2) Shpenzimet sipas nenfunk.b'!D71</f>
        <v>516814</v>
      </c>
      <c r="H71" s="739">
        <f>'KB 23'!K$19</f>
        <v>0</v>
      </c>
      <c r="I71" s="739">
        <f>'KB 23'!K$27</f>
        <v>503905</v>
      </c>
      <c r="J71" s="759">
        <f t="shared" si="7"/>
        <v>12909</v>
      </c>
      <c r="K71" s="758">
        <f>'(F2) Shpenzimet sipas nenfunk.b'!E71</f>
        <v>503974</v>
      </c>
      <c r="L71" s="739">
        <f>'KB 23'!L$19</f>
        <v>0</v>
      </c>
      <c r="M71" s="739">
        <f>'KB 23'!L$27</f>
        <v>496256</v>
      </c>
      <c r="N71" s="759">
        <f t="shared" si="8"/>
        <v>7718</v>
      </c>
      <c r="O71" s="758">
        <f>'(F2) Shpenzimet sipas nenfunk.b'!I71</f>
        <v>507070</v>
      </c>
      <c r="P71" s="739">
        <f>'KB 23'!M$19</f>
        <v>0</v>
      </c>
      <c r="Q71" s="739">
        <f>'KB 23'!M$27</f>
        <v>499769</v>
      </c>
      <c r="R71" s="759">
        <f t="shared" si="9"/>
        <v>7301</v>
      </c>
      <c r="S71" s="758">
        <f>'(F2) Shpenzimet sipas nenfunk.b'!M71</f>
        <v>510270</v>
      </c>
      <c r="T71" s="739">
        <f>'KB 23'!N$19</f>
        <v>0</v>
      </c>
      <c r="U71" s="739">
        <f>'KB 23'!N$27</f>
        <v>502938</v>
      </c>
      <c r="V71" s="759">
        <f t="shared" si="10"/>
        <v>7332</v>
      </c>
      <c r="W71" s="758">
        <f>'(F2) Shpenzimet sipas nenfunk.b'!Q71</f>
        <v>535450</v>
      </c>
      <c r="X71" s="739">
        <f>'KB 23'!O$19</f>
        <v>0</v>
      </c>
      <c r="Y71" s="739">
        <f>'KB 23'!O$27</f>
        <v>528085</v>
      </c>
      <c r="Z71" s="759">
        <f t="shared" si="11"/>
        <v>7365</v>
      </c>
    </row>
    <row r="72" spans="1:26" s="104" customFormat="1" ht="15" customHeight="1" x14ac:dyDescent="0.2">
      <c r="A72" s="730" t="str">
        <f>'(F2) Shpenzimet sipas nenfunk.b'!A72</f>
        <v>10140</v>
      </c>
      <c r="B72" s="787" t="str">
        <f>'(F2) Shpenzimet sipas nenfunk.b'!B72</f>
        <v>Kujdesi social për personat e sëmurë dhe me aftësi të kufizuara</v>
      </c>
      <c r="C72" s="760">
        <f>'(F2) Shpenzimet sipas nenfunk.b'!C72</f>
        <v>478678</v>
      </c>
      <c r="D72" s="153">
        <f>'KB 23'!J$73</f>
        <v>0</v>
      </c>
      <c r="E72" s="153">
        <f>'KB 23'!J$80</f>
        <v>471950</v>
      </c>
      <c r="F72" s="761">
        <f t="shared" si="6"/>
        <v>6728</v>
      </c>
      <c r="G72" s="760">
        <f>'(F2) Shpenzimet sipas nenfunk.b'!D72</f>
        <v>516814</v>
      </c>
      <c r="H72" s="153">
        <f>'KB 23'!K$73</f>
        <v>0</v>
      </c>
      <c r="I72" s="153">
        <f>'KB 23'!K$80</f>
        <v>503905</v>
      </c>
      <c r="J72" s="761">
        <f t="shared" si="7"/>
        <v>12909</v>
      </c>
      <c r="K72" s="760">
        <f>'(F2) Shpenzimet sipas nenfunk.b'!E72</f>
        <v>503974</v>
      </c>
      <c r="L72" s="153">
        <f>'KB 23'!L$73</f>
        <v>0</v>
      </c>
      <c r="M72" s="153">
        <f>'KB 23'!L$80</f>
        <v>496256</v>
      </c>
      <c r="N72" s="761">
        <f t="shared" si="8"/>
        <v>7718</v>
      </c>
      <c r="O72" s="760">
        <f>'(F2) Shpenzimet sipas nenfunk.b'!I72</f>
        <v>507070</v>
      </c>
      <c r="P72" s="153">
        <f>'KB 23'!M$73</f>
        <v>0</v>
      </c>
      <c r="Q72" s="153">
        <f>'KB 23'!M$80</f>
        <v>499769</v>
      </c>
      <c r="R72" s="761">
        <f t="shared" si="9"/>
        <v>7301</v>
      </c>
      <c r="S72" s="760">
        <f>'(F2) Shpenzimet sipas nenfunk.b'!M72</f>
        <v>510270</v>
      </c>
      <c r="T72" s="153">
        <f>'KB 23'!N$73</f>
        <v>0</v>
      </c>
      <c r="U72" s="153">
        <f>'KB 23'!N$80</f>
        <v>502938</v>
      </c>
      <c r="V72" s="761">
        <f t="shared" si="10"/>
        <v>7332</v>
      </c>
      <c r="W72" s="760">
        <f>'(F2) Shpenzimet sipas nenfunk.b'!Q72</f>
        <v>535450</v>
      </c>
      <c r="X72" s="153">
        <f>'KB 23'!O$73</f>
        <v>0</v>
      </c>
      <c r="Y72" s="153">
        <f>'KB 23'!O$80</f>
        <v>528085</v>
      </c>
      <c r="Z72" s="761">
        <f t="shared" si="11"/>
        <v>7365</v>
      </c>
    </row>
    <row r="73" spans="1:26" s="740" customFormat="1" ht="15" customHeight="1" x14ac:dyDescent="0.2">
      <c r="A73" s="729" t="str">
        <f>'(F2) Shpenzimet sipas nenfunk.b'!A73</f>
        <v>Nënfunksioni 24</v>
      </c>
      <c r="B73" s="756" t="str">
        <f>'(F2) Shpenzimet sipas nenfunk.b'!B73</f>
        <v>102 Të moshuarit</v>
      </c>
      <c r="C73" s="758">
        <f>'(F2) Shpenzimet sipas nenfunk.b'!C73</f>
        <v>744</v>
      </c>
      <c r="D73" s="739">
        <f>'KB 24'!J$19</f>
        <v>0</v>
      </c>
      <c r="E73" s="739">
        <f>'KB 24'!J$27</f>
        <v>0</v>
      </c>
      <c r="F73" s="759">
        <f t="shared" si="6"/>
        <v>744</v>
      </c>
      <c r="G73" s="758">
        <f>'(F2) Shpenzimet sipas nenfunk.b'!D73</f>
        <v>1425</v>
      </c>
      <c r="H73" s="739">
        <f>'KB 24'!K$19</f>
        <v>0</v>
      </c>
      <c r="I73" s="739">
        <f>'KB 24'!K$27</f>
        <v>0</v>
      </c>
      <c r="J73" s="759">
        <f t="shared" si="7"/>
        <v>1425</v>
      </c>
      <c r="K73" s="758">
        <f>'(F2) Shpenzimet sipas nenfunk.b'!E73</f>
        <v>50</v>
      </c>
      <c r="L73" s="739">
        <f>'KB 24'!L$19</f>
        <v>0</v>
      </c>
      <c r="M73" s="739">
        <f>'KB 24'!L$27</f>
        <v>0</v>
      </c>
      <c r="N73" s="759">
        <f t="shared" si="8"/>
        <v>50</v>
      </c>
      <c r="O73" s="758">
        <f>'(F2) Shpenzimet sipas nenfunk.b'!I73</f>
        <v>250</v>
      </c>
      <c r="P73" s="739">
        <f>'KB 24'!M$19</f>
        <v>0</v>
      </c>
      <c r="Q73" s="739">
        <f>'KB 24'!M$27</f>
        <v>0</v>
      </c>
      <c r="R73" s="759">
        <f t="shared" si="9"/>
        <v>250</v>
      </c>
      <c r="S73" s="758">
        <f>'(F2) Shpenzimet sipas nenfunk.b'!M73</f>
        <v>20250</v>
      </c>
      <c r="T73" s="739">
        <f>'KB 24'!N$19</f>
        <v>0</v>
      </c>
      <c r="U73" s="739">
        <f>'KB 24'!N$27</f>
        <v>0</v>
      </c>
      <c r="V73" s="759">
        <f t="shared" si="10"/>
        <v>20250</v>
      </c>
      <c r="W73" s="758">
        <f>'(F2) Shpenzimet sipas nenfunk.b'!Q73</f>
        <v>250</v>
      </c>
      <c r="X73" s="739">
        <f>'KB 24'!O$19</f>
        <v>0</v>
      </c>
      <c r="Y73" s="739">
        <f>'KB 24'!O$27</f>
        <v>0</v>
      </c>
      <c r="Z73" s="759">
        <f t="shared" si="11"/>
        <v>250</v>
      </c>
    </row>
    <row r="74" spans="1:26" s="104" customFormat="1" ht="15" customHeight="1" x14ac:dyDescent="0.2">
      <c r="A74" s="730" t="str">
        <f>'(F2) Shpenzimet sipas nenfunk.b'!A74</f>
        <v>10220</v>
      </c>
      <c r="B74" s="787" t="str">
        <f>'(F2) Shpenzimet sipas nenfunk.b'!B74</f>
        <v>Sigurimi shoqëror</v>
      </c>
      <c r="C74" s="760">
        <f>'(F2) Shpenzimet sipas nenfunk.b'!C74</f>
        <v>744</v>
      </c>
      <c r="D74" s="153">
        <f>'KB 24'!J$73</f>
        <v>0</v>
      </c>
      <c r="E74" s="153">
        <f>'KB 24'!J$80</f>
        <v>0</v>
      </c>
      <c r="F74" s="761">
        <f t="shared" si="6"/>
        <v>744</v>
      </c>
      <c r="G74" s="760">
        <f>'(F2) Shpenzimet sipas nenfunk.b'!D74</f>
        <v>1425</v>
      </c>
      <c r="H74" s="153">
        <f>'KB 24'!K$73</f>
        <v>0</v>
      </c>
      <c r="I74" s="153">
        <f>'KB 24'!K$80</f>
        <v>0</v>
      </c>
      <c r="J74" s="761">
        <f t="shared" si="7"/>
        <v>1425</v>
      </c>
      <c r="K74" s="760">
        <f>'(F2) Shpenzimet sipas nenfunk.b'!E74</f>
        <v>50</v>
      </c>
      <c r="L74" s="153">
        <f>'KB 24'!L$73</f>
        <v>0</v>
      </c>
      <c r="M74" s="153">
        <f>'KB 24'!L$80</f>
        <v>0</v>
      </c>
      <c r="N74" s="761">
        <f t="shared" si="8"/>
        <v>50</v>
      </c>
      <c r="O74" s="760">
        <f>'(F2) Shpenzimet sipas nenfunk.b'!I74</f>
        <v>250</v>
      </c>
      <c r="P74" s="153">
        <f>'KB 24'!M$73</f>
        <v>0</v>
      </c>
      <c r="Q74" s="153">
        <f>'KB 24'!M$80</f>
        <v>0</v>
      </c>
      <c r="R74" s="761">
        <f t="shared" si="9"/>
        <v>250</v>
      </c>
      <c r="S74" s="760">
        <f>'(F2) Shpenzimet sipas nenfunk.b'!M74</f>
        <v>20250</v>
      </c>
      <c r="T74" s="153">
        <f>'KB 24'!N$73</f>
        <v>0</v>
      </c>
      <c r="U74" s="153">
        <f>'KB 24'!N$80</f>
        <v>0</v>
      </c>
      <c r="V74" s="761">
        <f t="shared" si="10"/>
        <v>20250</v>
      </c>
      <c r="W74" s="760">
        <f>'(F2) Shpenzimet sipas nenfunk.b'!Q74</f>
        <v>250</v>
      </c>
      <c r="X74" s="153">
        <f>'KB 24'!O$73</f>
        <v>0</v>
      </c>
      <c r="Y74" s="153">
        <f>'KB 24'!O$80</f>
        <v>0</v>
      </c>
      <c r="Z74" s="761">
        <f t="shared" si="11"/>
        <v>250</v>
      </c>
    </row>
    <row r="75" spans="1:26" s="740" customFormat="1" ht="15" customHeight="1" x14ac:dyDescent="0.2">
      <c r="A75" s="729" t="str">
        <f>'(F2) Shpenzimet sipas nenfunk.b'!A75</f>
        <v>Nënfunksioni 25</v>
      </c>
      <c r="B75" s="756" t="str">
        <f>'(F2) Shpenzimet sipas nenfunk.b'!B75</f>
        <v>104 Familje dhe fëmijë</v>
      </c>
      <c r="C75" s="758">
        <f>'(F2) Shpenzimet sipas nenfunk.b'!C75</f>
        <v>91010</v>
      </c>
      <c r="D75" s="739">
        <f>'KB 25'!J$19</f>
        <v>2369</v>
      </c>
      <c r="E75" s="739">
        <f>'KB 25'!J$27</f>
        <v>66975</v>
      </c>
      <c r="F75" s="759">
        <f t="shared" si="6"/>
        <v>21666</v>
      </c>
      <c r="G75" s="758">
        <f>'(F2) Shpenzimet sipas nenfunk.b'!D75</f>
        <v>106661</v>
      </c>
      <c r="H75" s="739">
        <f>'KB 25'!K$19</f>
        <v>1322</v>
      </c>
      <c r="I75" s="739">
        <f>'KB 25'!K$27</f>
        <v>86009</v>
      </c>
      <c r="J75" s="759">
        <f t="shared" si="7"/>
        <v>19330</v>
      </c>
      <c r="K75" s="758">
        <f>'(F2) Shpenzimet sipas nenfunk.b'!E75</f>
        <v>130502</v>
      </c>
      <c r="L75" s="739">
        <f>'KB 25'!L$19</f>
        <v>2870</v>
      </c>
      <c r="M75" s="739">
        <f>'KB 25'!L$27</f>
        <v>101573</v>
      </c>
      <c r="N75" s="759">
        <f t="shared" si="8"/>
        <v>26059</v>
      </c>
      <c r="O75" s="758">
        <f>'(F2) Shpenzimet sipas nenfunk.b'!I75</f>
        <v>101324</v>
      </c>
      <c r="P75" s="739">
        <f>'KB 25'!M$19</f>
        <v>3168</v>
      </c>
      <c r="Q75" s="739">
        <f>'KB 25'!M$27</f>
        <v>70141</v>
      </c>
      <c r="R75" s="759">
        <f t="shared" si="9"/>
        <v>28015</v>
      </c>
      <c r="S75" s="758">
        <f>'(F2) Shpenzimet sipas nenfunk.b'!M75</f>
        <v>101693</v>
      </c>
      <c r="T75" s="739">
        <f>'KB 25'!N$19</f>
        <v>3960</v>
      </c>
      <c r="U75" s="739">
        <f>'KB 25'!N$27</f>
        <v>70141</v>
      </c>
      <c r="V75" s="759">
        <f t="shared" si="10"/>
        <v>27592</v>
      </c>
      <c r="W75" s="758">
        <f>'(F2) Shpenzimet sipas nenfunk.b'!Q75</f>
        <v>101738</v>
      </c>
      <c r="X75" s="739">
        <f>'KB 25'!O$19</f>
        <v>3960</v>
      </c>
      <c r="Y75" s="739">
        <f>'KB 25'!O$27</f>
        <v>70141</v>
      </c>
      <c r="Z75" s="759">
        <f t="shared" si="11"/>
        <v>27637</v>
      </c>
    </row>
    <row r="76" spans="1:26" s="104" customFormat="1" ht="15" customHeight="1" x14ac:dyDescent="0.2">
      <c r="A76" s="730" t="str">
        <f>'(F2) Shpenzimet sipas nenfunk.b'!A76</f>
        <v>10430</v>
      </c>
      <c r="B76" s="787" t="str">
        <f>'(F2) Shpenzimet sipas nenfunk.b'!B76</f>
        <v>Kujdesi social për familjet dhe fëmijët</v>
      </c>
      <c r="C76" s="760">
        <f>'(F2) Shpenzimet sipas nenfunk.b'!C76</f>
        <v>91010</v>
      </c>
      <c r="D76" s="153">
        <f>'KB 25'!J$73</f>
        <v>2369</v>
      </c>
      <c r="E76" s="153">
        <f>'KB 25'!J$80</f>
        <v>66975</v>
      </c>
      <c r="F76" s="761">
        <f t="shared" si="6"/>
        <v>21666</v>
      </c>
      <c r="G76" s="760">
        <f>'(F2) Shpenzimet sipas nenfunk.b'!D76</f>
        <v>106661</v>
      </c>
      <c r="H76" s="153">
        <f>'KB 25'!K$73</f>
        <v>1322</v>
      </c>
      <c r="I76" s="153">
        <f>'KB 25'!K$80</f>
        <v>86009</v>
      </c>
      <c r="J76" s="761">
        <f t="shared" si="7"/>
        <v>19330</v>
      </c>
      <c r="K76" s="760">
        <f>'(F2) Shpenzimet sipas nenfunk.b'!E76</f>
        <v>130502</v>
      </c>
      <c r="L76" s="153">
        <f>'KB 25'!L$73</f>
        <v>2870</v>
      </c>
      <c r="M76" s="153">
        <f>'KB 25'!L$80</f>
        <v>101573</v>
      </c>
      <c r="N76" s="761">
        <f t="shared" si="8"/>
        <v>26059</v>
      </c>
      <c r="O76" s="760">
        <f>'(F2) Shpenzimet sipas nenfunk.b'!I76</f>
        <v>101324</v>
      </c>
      <c r="P76" s="153">
        <f>'KB 25'!M$73</f>
        <v>3168</v>
      </c>
      <c r="Q76" s="153">
        <f>'KB 25'!M$80</f>
        <v>70141</v>
      </c>
      <c r="R76" s="761">
        <f t="shared" si="9"/>
        <v>28015</v>
      </c>
      <c r="S76" s="760">
        <f>'(F2) Shpenzimet sipas nenfunk.b'!M76</f>
        <v>101693</v>
      </c>
      <c r="T76" s="153">
        <f>'KB 25'!N$73</f>
        <v>3960</v>
      </c>
      <c r="U76" s="153">
        <f>'KB 25'!N$80</f>
        <v>70141</v>
      </c>
      <c r="V76" s="761">
        <f t="shared" si="10"/>
        <v>27592</v>
      </c>
      <c r="W76" s="760">
        <f>'(F2) Shpenzimet sipas nenfunk.b'!Q76</f>
        <v>101738</v>
      </c>
      <c r="X76" s="153">
        <f>'KB 25'!O$73</f>
        <v>3960</v>
      </c>
      <c r="Y76" s="153">
        <f>'KB 25'!O$80</f>
        <v>70141</v>
      </c>
      <c r="Z76" s="761">
        <f t="shared" si="11"/>
        <v>27637</v>
      </c>
    </row>
    <row r="77" spans="1:26" s="104" customFormat="1" ht="15" hidden="1" customHeight="1" x14ac:dyDescent="0.2">
      <c r="A77" s="730" t="str">
        <f>'(F2) Shpenzimet sipas nenfunk.b'!A77</f>
        <v>10460</v>
      </c>
      <c r="B77" s="787" t="str">
        <f>'(F2) Shpenzimet sipas nenfunk.b'!B77</f>
        <v>Përfshirja sociale</v>
      </c>
      <c r="C77" s="760">
        <f>'(F2) Shpenzimet sipas nenfunk.b'!C77</f>
        <v>0</v>
      </c>
      <c r="D77" s="153">
        <f>'KB 25'!J$112</f>
        <v>0</v>
      </c>
      <c r="E77" s="153">
        <f>'KB 25'!J$119</f>
        <v>0</v>
      </c>
      <c r="F77" s="761">
        <f t="shared" si="6"/>
        <v>0</v>
      </c>
      <c r="G77" s="760">
        <f>'(F2) Shpenzimet sipas nenfunk.b'!D77</f>
        <v>0</v>
      </c>
      <c r="H77" s="153">
        <f>'KB 25'!K$112</f>
        <v>0</v>
      </c>
      <c r="I77" s="153">
        <f>'KB 25'!K$119</f>
        <v>0</v>
      </c>
      <c r="J77" s="761">
        <f t="shared" si="7"/>
        <v>0</v>
      </c>
      <c r="K77" s="760">
        <f>'(F2) Shpenzimet sipas nenfunk.b'!E77</f>
        <v>0</v>
      </c>
      <c r="L77" s="153">
        <f>'KB 25'!L$112</f>
        <v>0</v>
      </c>
      <c r="M77" s="153">
        <f>'KB 25'!L$119</f>
        <v>0</v>
      </c>
      <c r="N77" s="761">
        <f t="shared" si="8"/>
        <v>0</v>
      </c>
      <c r="O77" s="760">
        <f>'(F2) Shpenzimet sipas nenfunk.b'!I77</f>
        <v>0</v>
      </c>
      <c r="P77" s="153">
        <f>'KB 25'!M$112</f>
        <v>0</v>
      </c>
      <c r="Q77" s="153">
        <f>'KB 25'!M$119</f>
        <v>0</v>
      </c>
      <c r="R77" s="761">
        <f t="shared" si="9"/>
        <v>0</v>
      </c>
      <c r="S77" s="760">
        <f>'(F2) Shpenzimet sipas nenfunk.b'!M77</f>
        <v>0</v>
      </c>
      <c r="T77" s="153">
        <f>'KB 25'!N$112</f>
        <v>0</v>
      </c>
      <c r="U77" s="153">
        <f>'KB 25'!N$119</f>
        <v>0</v>
      </c>
      <c r="V77" s="761">
        <f t="shared" si="10"/>
        <v>0</v>
      </c>
      <c r="W77" s="760">
        <f>'(F2) Shpenzimet sipas nenfunk.b'!Q77</f>
        <v>0</v>
      </c>
      <c r="X77" s="153">
        <f>'KB 25'!O$112</f>
        <v>0</v>
      </c>
      <c r="Y77" s="153">
        <f>'KB 25'!O$119</f>
        <v>0</v>
      </c>
      <c r="Z77" s="761">
        <f t="shared" si="11"/>
        <v>0</v>
      </c>
    </row>
    <row r="78" spans="1:26" s="740" customFormat="1" ht="15" customHeight="1" x14ac:dyDescent="0.2">
      <c r="A78" s="729" t="str">
        <f>'(F2) Shpenzimet sipas nenfunk.b'!A78</f>
        <v>Nënfunksioni 26</v>
      </c>
      <c r="B78" s="756" t="str">
        <f>'(F2) Shpenzimet sipas nenfunk.b'!B78</f>
        <v>105 Papunësia</v>
      </c>
      <c r="C78" s="758">
        <f>'(F2) Shpenzimet sipas nenfunk.b'!C78</f>
        <v>0</v>
      </c>
      <c r="D78" s="739">
        <f>'KB 26'!J$19</f>
        <v>0</v>
      </c>
      <c r="E78" s="739">
        <f>'KB 26'!J$27</f>
        <v>0</v>
      </c>
      <c r="F78" s="759">
        <f t="shared" si="6"/>
        <v>0</v>
      </c>
      <c r="G78" s="758">
        <f>'(F2) Shpenzimet sipas nenfunk.b'!D78</f>
        <v>0</v>
      </c>
      <c r="H78" s="739">
        <f>'KB 26'!K$19</f>
        <v>0</v>
      </c>
      <c r="I78" s="739">
        <f>'KB 26'!K$27</f>
        <v>0</v>
      </c>
      <c r="J78" s="759">
        <f t="shared" si="7"/>
        <v>0</v>
      </c>
      <c r="K78" s="758">
        <f>'(F2) Shpenzimet sipas nenfunk.b'!E78</f>
        <v>0</v>
      </c>
      <c r="L78" s="739">
        <f>'KB 26'!L$19</f>
        <v>0</v>
      </c>
      <c r="M78" s="739">
        <f>'KB 26'!L$27</f>
        <v>0</v>
      </c>
      <c r="N78" s="759">
        <f t="shared" si="8"/>
        <v>0</v>
      </c>
      <c r="O78" s="758">
        <f>'(F2) Shpenzimet sipas nenfunk.b'!I78</f>
        <v>0</v>
      </c>
      <c r="P78" s="739">
        <f>'KB 26'!M$19</f>
        <v>0</v>
      </c>
      <c r="Q78" s="739">
        <f>'KB 26'!M$27</f>
        <v>0</v>
      </c>
      <c r="R78" s="759">
        <f t="shared" si="9"/>
        <v>0</v>
      </c>
      <c r="S78" s="758">
        <f>'(F2) Shpenzimet sipas nenfunk.b'!M78</f>
        <v>0</v>
      </c>
      <c r="T78" s="739">
        <f>'KB 26'!N$19</f>
        <v>0</v>
      </c>
      <c r="U78" s="739">
        <f>'KB 26'!N$27</f>
        <v>0</v>
      </c>
      <c r="V78" s="759">
        <f t="shared" si="10"/>
        <v>0</v>
      </c>
      <c r="W78" s="758">
        <f>'(F2) Shpenzimet sipas nenfunk.b'!Q78</f>
        <v>0</v>
      </c>
      <c r="X78" s="739">
        <f>'KB 26'!O$19</f>
        <v>0</v>
      </c>
      <c r="Y78" s="739">
        <f>'KB 26'!O$27</f>
        <v>0</v>
      </c>
      <c r="Z78" s="759">
        <f t="shared" si="11"/>
        <v>0</v>
      </c>
    </row>
    <row r="79" spans="1:26" s="104" customFormat="1" ht="15" customHeight="1" x14ac:dyDescent="0.2">
      <c r="A79" s="730" t="str">
        <f>'(F2) Shpenzimet sipas nenfunk.b'!A79</f>
        <v>10550</v>
      </c>
      <c r="B79" s="787" t="str">
        <f>'(F2) Shpenzimet sipas nenfunk.b'!B79</f>
        <v>Papunësia, arsim dhe aftësim</v>
      </c>
      <c r="C79" s="760">
        <f>'(F2) Shpenzimet sipas nenfunk.b'!C79</f>
        <v>0</v>
      </c>
      <c r="D79" s="153">
        <f>'KB 26'!J$73</f>
        <v>0</v>
      </c>
      <c r="E79" s="153">
        <f>'KB 26'!J$80</f>
        <v>0</v>
      </c>
      <c r="F79" s="761">
        <f t="shared" si="6"/>
        <v>0</v>
      </c>
      <c r="G79" s="760">
        <f>'(F2) Shpenzimet sipas nenfunk.b'!D79</f>
        <v>0</v>
      </c>
      <c r="H79" s="153">
        <f>'KB 26'!K$73</f>
        <v>0</v>
      </c>
      <c r="I79" s="153">
        <f>'KB 26'!K$80</f>
        <v>0</v>
      </c>
      <c r="J79" s="761">
        <f t="shared" si="7"/>
        <v>0</v>
      </c>
      <c r="K79" s="760">
        <f>'(F2) Shpenzimet sipas nenfunk.b'!E79</f>
        <v>0</v>
      </c>
      <c r="L79" s="153">
        <f>'KB 26'!L$73</f>
        <v>0</v>
      </c>
      <c r="M79" s="153">
        <f>'KB 26'!L$80</f>
        <v>0</v>
      </c>
      <c r="N79" s="761">
        <f t="shared" si="8"/>
        <v>0</v>
      </c>
      <c r="O79" s="760">
        <f>'(F2) Shpenzimet sipas nenfunk.b'!I79</f>
        <v>0</v>
      </c>
      <c r="P79" s="153">
        <f>'KB 26'!M$73</f>
        <v>0</v>
      </c>
      <c r="Q79" s="153">
        <f>'KB 26'!M$80</f>
        <v>0</v>
      </c>
      <c r="R79" s="761">
        <f t="shared" si="9"/>
        <v>0</v>
      </c>
      <c r="S79" s="760">
        <f>'(F2) Shpenzimet sipas nenfunk.b'!M79</f>
        <v>0</v>
      </c>
      <c r="T79" s="153">
        <f>'KB 26'!N$73</f>
        <v>0</v>
      </c>
      <c r="U79" s="153">
        <f>'KB 26'!N$80</f>
        <v>0</v>
      </c>
      <c r="V79" s="761">
        <f t="shared" si="10"/>
        <v>0</v>
      </c>
      <c r="W79" s="760">
        <f>'(F2) Shpenzimet sipas nenfunk.b'!Q79</f>
        <v>0</v>
      </c>
      <c r="X79" s="153">
        <f>'KB 26'!O$73</f>
        <v>0</v>
      </c>
      <c r="Y79" s="153">
        <f>'KB 26'!O$80</f>
        <v>0</v>
      </c>
      <c r="Z79" s="761">
        <f t="shared" si="11"/>
        <v>0</v>
      </c>
    </row>
    <row r="80" spans="1:26" s="740" customFormat="1" ht="15" customHeight="1" x14ac:dyDescent="0.2">
      <c r="A80" s="729" t="str">
        <f>'(F2) Shpenzimet sipas nenfunk.b'!A80</f>
        <v>Nënfunksioni 27</v>
      </c>
      <c r="B80" s="756" t="str">
        <f>'(F2) Shpenzimet sipas nenfunk.b'!B80</f>
        <v>106 Strehimi social</v>
      </c>
      <c r="C80" s="758">
        <f>'(F2) Shpenzimet sipas nenfunk.b'!C80</f>
        <v>5968</v>
      </c>
      <c r="D80" s="739">
        <f>'KB27'!J$19</f>
        <v>0</v>
      </c>
      <c r="E80" s="739">
        <f>'KB27'!J$27</f>
        <v>1344</v>
      </c>
      <c r="F80" s="759">
        <f t="shared" si="6"/>
        <v>4624</v>
      </c>
      <c r="G80" s="758">
        <f>'(F2) Shpenzimet sipas nenfunk.b'!D80</f>
        <v>3689</v>
      </c>
      <c r="H80" s="739">
        <f>'KB27'!K$19</f>
        <v>0</v>
      </c>
      <c r="I80" s="739">
        <f>'KB27'!K$27</f>
        <v>0</v>
      </c>
      <c r="J80" s="759">
        <f t="shared" si="7"/>
        <v>3689</v>
      </c>
      <c r="K80" s="758">
        <f>'(F2) Shpenzimet sipas nenfunk.b'!E80</f>
        <v>6374</v>
      </c>
      <c r="L80" s="739">
        <f>'KB27'!L$19</f>
        <v>0</v>
      </c>
      <c r="M80" s="739">
        <f>'KB27'!L$27</f>
        <v>0</v>
      </c>
      <c r="N80" s="759">
        <f t="shared" si="8"/>
        <v>6374</v>
      </c>
      <c r="O80" s="758">
        <f>'(F2) Shpenzimet sipas nenfunk.b'!I80</f>
        <v>5847</v>
      </c>
      <c r="P80" s="739">
        <f>'KB27'!M$19</f>
        <v>0</v>
      </c>
      <c r="Q80" s="739">
        <f>'KB27'!M$27</f>
        <v>0</v>
      </c>
      <c r="R80" s="759">
        <f t="shared" si="9"/>
        <v>5847</v>
      </c>
      <c r="S80" s="758">
        <f>'(F2) Shpenzimet sipas nenfunk.b'!M80</f>
        <v>5850</v>
      </c>
      <c r="T80" s="739">
        <f>'KB27'!N$19</f>
        <v>0</v>
      </c>
      <c r="U80" s="739">
        <f>'KB27'!N$27</f>
        <v>0</v>
      </c>
      <c r="V80" s="759">
        <f t="shared" si="10"/>
        <v>5850</v>
      </c>
      <c r="W80" s="758">
        <f>'(F2) Shpenzimet sipas nenfunk.b'!Q80</f>
        <v>5854</v>
      </c>
      <c r="X80" s="739">
        <f>'KB27'!O$19</f>
        <v>0</v>
      </c>
      <c r="Y80" s="739">
        <f>'KB27'!O$27</f>
        <v>0</v>
      </c>
      <c r="Z80" s="759">
        <f t="shared" si="11"/>
        <v>5854</v>
      </c>
    </row>
    <row r="81" spans="1:26" s="104" customFormat="1" ht="15" customHeight="1" thickBot="1" x14ac:dyDescent="0.25">
      <c r="A81" s="730" t="str">
        <f>'(F2) Shpenzimet sipas nenfunk.b'!A81</f>
        <v>10661</v>
      </c>
      <c r="B81" s="787" t="str">
        <f>'(F2) Shpenzimet sipas nenfunk.b'!B81</f>
        <v>Strehimi social</v>
      </c>
      <c r="C81" s="760">
        <f>'(F2) Shpenzimet sipas nenfunk.b'!C81</f>
        <v>5968</v>
      </c>
      <c r="D81" s="153">
        <f>'KB27'!J$73</f>
        <v>0</v>
      </c>
      <c r="E81" s="153">
        <f>'KB27'!J$80</f>
        <v>1344</v>
      </c>
      <c r="F81" s="761">
        <f t="shared" si="6"/>
        <v>4624</v>
      </c>
      <c r="G81" s="760">
        <f>'(F2) Shpenzimet sipas nenfunk.b'!D81</f>
        <v>3689</v>
      </c>
      <c r="H81" s="153">
        <f>'KB27'!K$73</f>
        <v>0</v>
      </c>
      <c r="I81" s="153">
        <f>'KB27'!K$80</f>
        <v>0</v>
      </c>
      <c r="J81" s="761">
        <f t="shared" si="7"/>
        <v>3689</v>
      </c>
      <c r="K81" s="760">
        <f>'(F2) Shpenzimet sipas nenfunk.b'!E81</f>
        <v>6374</v>
      </c>
      <c r="L81" s="153">
        <f>'KB27'!L$73</f>
        <v>0</v>
      </c>
      <c r="M81" s="153">
        <f>'KB27'!L$80</f>
        <v>0</v>
      </c>
      <c r="N81" s="761">
        <f t="shared" si="8"/>
        <v>6374</v>
      </c>
      <c r="O81" s="760">
        <f>'(F2) Shpenzimet sipas nenfunk.b'!I81</f>
        <v>5847</v>
      </c>
      <c r="P81" s="153">
        <f>'KB27'!M$73</f>
        <v>0</v>
      </c>
      <c r="Q81" s="153">
        <f>'KB27'!M$80</f>
        <v>0</v>
      </c>
      <c r="R81" s="761">
        <f t="shared" si="9"/>
        <v>5847</v>
      </c>
      <c r="S81" s="760">
        <f>'(F2) Shpenzimet sipas nenfunk.b'!M81</f>
        <v>5850</v>
      </c>
      <c r="T81" s="153">
        <f>'KB27'!N$73</f>
        <v>0</v>
      </c>
      <c r="U81" s="153">
        <f>'KB27'!N$80</f>
        <v>0</v>
      </c>
      <c r="V81" s="761">
        <f t="shared" si="10"/>
        <v>5850</v>
      </c>
      <c r="W81" s="760">
        <f>'(F2) Shpenzimet sipas nenfunk.b'!Q81</f>
        <v>5854</v>
      </c>
      <c r="X81" s="153">
        <f>'KB27'!O$73</f>
        <v>0</v>
      </c>
      <c r="Y81" s="153">
        <f>'KB27'!O$80</f>
        <v>0</v>
      </c>
      <c r="Z81" s="761">
        <f t="shared" si="11"/>
        <v>5854</v>
      </c>
    </row>
    <row r="82" spans="1:26" ht="18.75" customHeight="1" thickTop="1" thickBot="1" x14ac:dyDescent="0.25">
      <c r="A82" s="1024" t="str">
        <f>'(G1) Fjalori'!A426</f>
        <v>Totali</v>
      </c>
      <c r="B82" s="1025"/>
      <c r="C82" s="790">
        <f>C6+C10+C14+C16+C18+C20+C25+C30+C34+C37+C39+C41+C43+C46+C49+C52+C54+C56+C58+C61+C65+C67+C71+C73+C75+C78+C80</f>
        <v>1953298</v>
      </c>
      <c r="D82" s="790">
        <f t="shared" ref="D82:Z82" si="13">D6+D10+D14+D16+D18+D20+D25+D30+D34+D37+D39+D41+D43+D46+D49+D52+D54+D56+D58+D61+D65+D67+D71+D73+D75+D78+D80</f>
        <v>136607</v>
      </c>
      <c r="E82" s="790">
        <f t="shared" si="13"/>
        <v>915988</v>
      </c>
      <c r="F82" s="790">
        <f t="shared" si="13"/>
        <v>900703</v>
      </c>
      <c r="G82" s="790">
        <f t="shared" si="13"/>
        <v>2134403</v>
      </c>
      <c r="H82" s="790">
        <f t="shared" si="13"/>
        <v>123689</v>
      </c>
      <c r="I82" s="790">
        <f t="shared" si="13"/>
        <v>1429389</v>
      </c>
      <c r="J82" s="790">
        <f t="shared" si="13"/>
        <v>581325</v>
      </c>
      <c r="K82" s="790">
        <f t="shared" si="13"/>
        <v>3477730</v>
      </c>
      <c r="L82" s="790">
        <f t="shared" si="13"/>
        <v>196795</v>
      </c>
      <c r="M82" s="790">
        <f t="shared" si="13"/>
        <v>2357334</v>
      </c>
      <c r="N82" s="790">
        <f t="shared" si="13"/>
        <v>923601</v>
      </c>
      <c r="O82" s="790">
        <f t="shared" si="13"/>
        <v>2049001</v>
      </c>
      <c r="P82" s="790">
        <f t="shared" si="13"/>
        <v>211834</v>
      </c>
      <c r="Q82" s="790">
        <f t="shared" si="13"/>
        <v>978750</v>
      </c>
      <c r="R82" s="790">
        <f t="shared" si="13"/>
        <v>858417</v>
      </c>
      <c r="S82" s="790">
        <f t="shared" si="13"/>
        <v>2140612</v>
      </c>
      <c r="T82" s="790">
        <f t="shared" si="13"/>
        <v>228638</v>
      </c>
      <c r="U82" s="790">
        <f t="shared" si="13"/>
        <v>1026174</v>
      </c>
      <c r="V82" s="790">
        <f t="shared" si="13"/>
        <v>885800</v>
      </c>
      <c r="W82" s="790">
        <f t="shared" si="13"/>
        <v>2292413</v>
      </c>
      <c r="X82" s="790">
        <f t="shared" si="13"/>
        <v>241952</v>
      </c>
      <c r="Y82" s="790">
        <f t="shared" si="13"/>
        <v>1118007</v>
      </c>
      <c r="Z82" s="790">
        <f t="shared" si="13"/>
        <v>932454</v>
      </c>
    </row>
    <row r="83" spans="1:26" ht="13.5" thickTop="1" x14ac:dyDescent="0.2"/>
  </sheetData>
  <sheetProtection algorithmName="SHA-512" hashValue="OfGopr1cQmKB2c8GpBugXu4cUsV2kYmEBgtw0iP+NzVeOsfuv0if2R3hb5jRW+wPsbVFLsqYLYONd/4dCDt6RA==" saltValue="QLRHMHqd69ZTvwJbbLwp4g==" spinCount="100000" sheet="1" objects="1" scenarios="1" selectLockedCells="1"/>
  <mergeCells count="11">
    <mergeCell ref="G4:J4"/>
    <mergeCell ref="A82:B82"/>
    <mergeCell ref="A1:Z1"/>
    <mergeCell ref="O3:R4"/>
    <mergeCell ref="S3:V4"/>
    <mergeCell ref="W3:Z4"/>
    <mergeCell ref="K4:N4"/>
    <mergeCell ref="G3:J3"/>
    <mergeCell ref="K3:N3"/>
    <mergeCell ref="C3:F3"/>
    <mergeCell ref="C4:F4"/>
  </mergeCells>
  <pageMargins left="0.23" right="0.2" top="0.37" bottom="0.48" header="0.19" footer="0.31496062992126"/>
  <pageSetup paperSize="256" fitToHeight="0" orientation="landscape" r:id="rId1"/>
  <headerFooter>
    <oddHeader>&amp;LPROGRAMI BUXHETOR AFATMESËM&amp;C&amp;8 28 Shkurt 2019&amp;R&amp;A</oddHeader>
    <oddFooter>&amp;L&amp;8Copyright for Albania: Ministry of Finance and Economy / Local Finance Directory&amp;R1</oddFooter>
  </headerFooter>
  <rowBreaks count="1" manualBreakCount="1">
    <brk id="159" max="16383" man="1"/>
  </rowBreaks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5">
    <tabColor rgb="FF92D050"/>
  </sheetPr>
  <dimension ref="A1:J31"/>
  <sheetViews>
    <sheetView showGridLines="0" topLeftCell="B1" zoomScaleNormal="100" workbookViewId="0">
      <selection activeCell="M7" sqref="M7"/>
    </sheetView>
  </sheetViews>
  <sheetFormatPr defaultColWidth="4.140625" defaultRowHeight="12.75" x14ac:dyDescent="0.2"/>
  <cols>
    <col min="1" max="1" width="4.140625" style="104"/>
    <col min="2" max="2" width="5.7109375" style="104" bestFit="1" customWidth="1"/>
    <col min="3" max="3" width="24.28515625" style="104" customWidth="1"/>
    <col min="4" max="4" width="60.140625" style="104" customWidth="1"/>
    <col min="5" max="6" width="7.85546875" style="104" customWidth="1"/>
    <col min="7" max="9" width="8" style="104" customWidth="1"/>
    <col min="10" max="10" width="8.42578125" style="104" customWidth="1"/>
    <col min="11" max="202" width="11.42578125" style="104" customWidth="1"/>
    <col min="203" max="203" width="3.85546875" style="104" customWidth="1"/>
    <col min="204" max="204" width="22" style="104" customWidth="1"/>
    <col min="205" max="207" width="4.140625" style="104" customWidth="1"/>
    <col min="208" max="208" width="5.85546875" style="104" customWidth="1"/>
    <col min="209" max="209" width="4.140625" style="104" customWidth="1"/>
    <col min="210" max="210" width="0.85546875" style="104" customWidth="1"/>
    <col min="211" max="211" width="5.85546875" style="104" customWidth="1"/>
    <col min="212" max="212" width="4.140625" style="104" customWidth="1"/>
    <col min="213" max="213" width="0.85546875" style="104" customWidth="1"/>
    <col min="214" max="214" width="5.85546875" style="104" customWidth="1"/>
    <col min="215" max="215" width="4.140625" style="104" customWidth="1"/>
    <col min="216" max="216" width="0.85546875" style="104" customWidth="1"/>
    <col min="217" max="217" width="5.85546875" style="104" customWidth="1"/>
    <col min="218" max="16384" width="4.140625" style="104"/>
  </cols>
  <sheetData>
    <row r="1" spans="1:10" s="221" customFormat="1" ht="21" x14ac:dyDescent="0.25">
      <c r="A1" s="832" t="str">
        <f>'(G1) Fjalori'!A428</f>
        <v>(F5) GRAFIKU I SHPENZIMEVE SIPAS NËNFUNKSIONIT - VLERA NETO</v>
      </c>
      <c r="B1" s="833"/>
      <c r="C1" s="833"/>
      <c r="D1" s="833"/>
      <c r="E1" s="833"/>
      <c r="F1" s="833"/>
      <c r="G1" s="833"/>
      <c r="H1" s="833"/>
      <c r="I1" s="833"/>
      <c r="J1" s="834"/>
    </row>
    <row r="2" spans="1:10" s="98" customFormat="1" ht="12.75" customHeight="1" thickBot="1" x14ac:dyDescent="0.25">
      <c r="I2" s="99"/>
    </row>
    <row r="3" spans="1:10" ht="15" customHeight="1" thickBot="1" x14ac:dyDescent="0.25">
      <c r="D3" s="238">
        <f>'(A1) Titulli'!B39</f>
        <v>2019</v>
      </c>
      <c r="E3" s="238">
        <f>'(A1) Titulli'!B40</f>
        <v>2020</v>
      </c>
      <c r="F3" s="238">
        <f>'(A1) Titulli'!B41</f>
        <v>2021</v>
      </c>
      <c r="G3" s="239">
        <f>'(A1) Titulli'!B42</f>
        <v>2022</v>
      </c>
      <c r="H3" s="239">
        <f>'(A1) Titulli'!B43</f>
        <v>2023</v>
      </c>
      <c r="I3" s="239">
        <f>'(A1) Titulli'!B44</f>
        <v>2024</v>
      </c>
    </row>
    <row r="4" spans="1:10" ht="15" customHeight="1" thickBot="1" x14ac:dyDescent="0.25">
      <c r="B4" s="156" t="s">
        <v>63</v>
      </c>
      <c r="C4" s="156" t="str">
        <f>' (F4)Shpenzimet sipas nenf.neto'!B6</f>
        <v>011 Organet ekzekutive dhe legjislative, për çështjet financiare dhe fiskale, çështjet e brendshme</v>
      </c>
      <c r="D4" s="154">
        <f>' (F4)Shpenzimet sipas nenf.neto'!F6</f>
        <v>224832</v>
      </c>
      <c r="E4" s="154">
        <f>' (F4)Shpenzimet sipas nenf.neto'!J6</f>
        <v>142905</v>
      </c>
      <c r="F4" s="155">
        <f>' (F4)Shpenzimet sipas nenf.neto'!N6</f>
        <v>174766</v>
      </c>
      <c r="G4" s="154">
        <f>' (F4)Shpenzimet sipas nenf.neto'!R6</f>
        <v>185099</v>
      </c>
      <c r="H4" s="154">
        <f>' (F4)Shpenzimet sipas nenf.neto'!V6</f>
        <v>167062</v>
      </c>
      <c r="I4" s="154">
        <f>' (F4)Shpenzimet sipas nenf.neto'!Z6</f>
        <v>169292</v>
      </c>
    </row>
    <row r="5" spans="1:10" ht="11.25" customHeight="1" thickBot="1" x14ac:dyDescent="0.25">
      <c r="B5" s="156" t="s">
        <v>64</v>
      </c>
      <c r="C5" s="156" t="str">
        <f>' (F4)Shpenzimet sipas nenf.neto'!B10</f>
        <v>017 Shërbime të  huamarrjes vendore</v>
      </c>
      <c r="D5" s="154">
        <f>' (F4)Shpenzimet sipas nenf.neto'!F10</f>
        <v>11202</v>
      </c>
      <c r="E5" s="154">
        <f>' (F4)Shpenzimet sipas nenf.neto'!J10</f>
        <v>10996</v>
      </c>
      <c r="F5" s="155">
        <f>' (F4)Shpenzimet sipas nenf.neto'!N10</f>
        <v>11426</v>
      </c>
      <c r="G5" s="154">
        <f>' (F4)Shpenzimet sipas nenf.neto'!R10</f>
        <v>11129</v>
      </c>
      <c r="H5" s="154">
        <f>' (F4)Shpenzimet sipas nenf.neto'!V10</f>
        <v>8346</v>
      </c>
      <c r="I5" s="154">
        <f>' (F4)Shpenzimet sipas nenf.neto'!Z10</f>
        <v>0</v>
      </c>
    </row>
    <row r="6" spans="1:10" ht="11.25" customHeight="1" thickBot="1" x14ac:dyDescent="0.25">
      <c r="B6" s="156" t="s">
        <v>65</v>
      </c>
      <c r="C6" s="156" t="str">
        <f>' (F4)Shpenzimet sipas nenf.neto'!B14</f>
        <v>031 Shërbimet Policore</v>
      </c>
      <c r="D6" s="154">
        <f>' (F4)Shpenzimet sipas nenf.neto'!F14</f>
        <v>16656</v>
      </c>
      <c r="E6" s="154">
        <f>' (F4)Shpenzimet sipas nenf.neto'!J14</f>
        <v>9971</v>
      </c>
      <c r="F6" s="155">
        <f>' (F4)Shpenzimet sipas nenf.neto'!N14</f>
        <v>11959</v>
      </c>
      <c r="G6" s="154">
        <f>' (F4)Shpenzimet sipas nenf.neto'!R14</f>
        <v>12871</v>
      </c>
      <c r="H6" s="154">
        <f>' (F4)Shpenzimet sipas nenf.neto'!V14</f>
        <v>12871</v>
      </c>
      <c r="I6" s="154">
        <f>' (F4)Shpenzimet sipas nenf.neto'!Z14</f>
        <v>12983</v>
      </c>
    </row>
    <row r="7" spans="1:10" ht="11.25" customHeight="1" thickBot="1" x14ac:dyDescent="0.25">
      <c r="B7" s="156" t="s">
        <v>221</v>
      </c>
      <c r="C7" s="156" t="str">
        <f>' (F4)Shpenzimet sipas nenf.neto'!B16</f>
        <v>032 Shërbimet e mbrojtjes ndaj zjarrit</v>
      </c>
      <c r="D7" s="154">
        <f>' (F4)Shpenzimet sipas nenf.neto'!F16</f>
        <v>25636</v>
      </c>
      <c r="E7" s="154">
        <f>' (F4)Shpenzimet sipas nenf.neto'!J16</f>
        <v>25479</v>
      </c>
      <c r="F7" s="155">
        <f>' (F4)Shpenzimet sipas nenf.neto'!N16</f>
        <v>39613</v>
      </c>
      <c r="G7" s="154">
        <f>' (F4)Shpenzimet sipas nenf.neto'!R16</f>
        <v>34569</v>
      </c>
      <c r="H7" s="154">
        <f>' (F4)Shpenzimet sipas nenf.neto'!V16</f>
        <v>43697</v>
      </c>
      <c r="I7" s="154">
        <f>' (F4)Shpenzimet sipas nenf.neto'!Z16</f>
        <v>33763</v>
      </c>
    </row>
    <row r="8" spans="1:10" ht="11.25" customHeight="1" thickBot="1" x14ac:dyDescent="0.25">
      <c r="B8" s="156" t="s">
        <v>66</v>
      </c>
      <c r="C8" s="156" t="str">
        <f>' (F4)Shpenzimet sipas nenf.neto'!B18</f>
        <v>036 Marrdheniet me komunitetin</v>
      </c>
      <c r="D8" s="154">
        <f>' (F4)Shpenzimet sipas nenf.neto'!F18</f>
        <v>0</v>
      </c>
      <c r="E8" s="154">
        <f>' (F4)Shpenzimet sipas nenf.neto'!J18</f>
        <v>0</v>
      </c>
      <c r="F8" s="155">
        <f>' (F4)Shpenzimet sipas nenf.neto'!N18</f>
        <v>5056</v>
      </c>
      <c r="G8" s="154">
        <f>' (F4)Shpenzimet sipas nenf.neto'!R18</f>
        <v>4158</v>
      </c>
      <c r="H8" s="154">
        <f>' (F4)Shpenzimet sipas nenf.neto'!V18</f>
        <v>4241</v>
      </c>
      <c r="I8" s="154">
        <f>' (F4)Shpenzimet sipas nenf.neto'!Z18</f>
        <v>4325</v>
      </c>
    </row>
    <row r="9" spans="1:10" ht="11.25" customHeight="1" thickBot="1" x14ac:dyDescent="0.25">
      <c r="B9" s="156" t="s">
        <v>67</v>
      </c>
      <c r="C9" s="156" t="str">
        <f>' (F4)Shpenzimet sipas nenf.neto'!B20</f>
        <v>041 Çështjet e përgjithshme ekonomike, tregtare dhe të punës</v>
      </c>
      <c r="D9" s="154">
        <f>' (F4)Shpenzimet sipas nenf.neto'!F20</f>
        <v>0</v>
      </c>
      <c r="E9" s="154">
        <f>' (F4)Shpenzimet sipas nenf.neto'!J20</f>
        <v>0</v>
      </c>
      <c r="F9" s="155">
        <f>' (F4)Shpenzimet sipas nenf.neto'!N20</f>
        <v>120</v>
      </c>
      <c r="G9" s="154">
        <f>' (F4)Shpenzimet sipas nenf.neto'!R20</f>
        <v>120</v>
      </c>
      <c r="H9" s="154">
        <f>' (F4)Shpenzimet sipas nenf.neto'!V20</f>
        <v>24470</v>
      </c>
      <c r="I9" s="154">
        <f>' (F4)Shpenzimet sipas nenf.neto'!Z20</f>
        <v>150120</v>
      </c>
    </row>
    <row r="10" spans="1:10" ht="11.25" customHeight="1" thickBot="1" x14ac:dyDescent="0.25">
      <c r="B10" s="156" t="s">
        <v>68</v>
      </c>
      <c r="C10" s="156" t="str">
        <f>' (F4)Shpenzimet sipas nenf.neto'!B25</f>
        <v>042 Bujqësia, pyjet, peshkimi dhe gjuetia</v>
      </c>
      <c r="D10" s="154">
        <f>' (F4)Shpenzimet sipas nenf.neto'!F25</f>
        <v>38361</v>
      </c>
      <c r="E10" s="154">
        <f>' (F4)Shpenzimet sipas nenf.neto'!J25</f>
        <v>35347</v>
      </c>
      <c r="F10" s="155">
        <f>' (F4)Shpenzimet sipas nenf.neto'!N25</f>
        <v>42924</v>
      </c>
      <c r="G10" s="154">
        <f>' (F4)Shpenzimet sipas nenf.neto'!R25</f>
        <v>57071</v>
      </c>
      <c r="H10" s="154">
        <f>' (F4)Shpenzimet sipas nenf.neto'!V25</f>
        <v>39174</v>
      </c>
      <c r="I10" s="154">
        <f>' (F4)Shpenzimet sipas nenf.neto'!Z25</f>
        <v>38726</v>
      </c>
    </row>
    <row r="11" spans="1:10" ht="11.25" customHeight="1" thickBot="1" x14ac:dyDescent="0.25">
      <c r="B11" s="156" t="s">
        <v>69</v>
      </c>
      <c r="C11" s="156" t="str">
        <f>' (F4)Shpenzimet sipas nenf.neto'!B30</f>
        <v>045 Trasporti</v>
      </c>
      <c r="D11" s="154">
        <f>' (F4)Shpenzimet sipas nenf.neto'!F30</f>
        <v>232601</v>
      </c>
      <c r="E11" s="154">
        <f>' (F4)Shpenzimet sipas nenf.neto'!J30</f>
        <v>81161</v>
      </c>
      <c r="F11" s="155">
        <f>' (F4)Shpenzimet sipas nenf.neto'!N30</f>
        <v>285004</v>
      </c>
      <c r="G11" s="154">
        <f>' (F4)Shpenzimet sipas nenf.neto'!R30</f>
        <v>267035</v>
      </c>
      <c r="H11" s="154">
        <f>' (F4)Shpenzimet sipas nenf.neto'!V30</f>
        <v>261218</v>
      </c>
      <c r="I11" s="154">
        <f>' (F4)Shpenzimet sipas nenf.neto'!Z30</f>
        <v>179961</v>
      </c>
    </row>
    <row r="12" spans="1:10" ht="11.25" customHeight="1" thickBot="1" x14ac:dyDescent="0.25">
      <c r="B12" s="156" t="s">
        <v>70</v>
      </c>
      <c r="C12" s="156" t="str">
        <f>' (F4)Shpenzimet sipas nenf.neto'!B34</f>
        <v>047 Industri të tjera</v>
      </c>
      <c r="D12" s="154">
        <f>' (F4)Shpenzimet sipas nenf.neto'!F34</f>
        <v>10655</v>
      </c>
      <c r="E12" s="154">
        <f>' (F4)Shpenzimet sipas nenf.neto'!J34</f>
        <v>7418</v>
      </c>
      <c r="F12" s="155">
        <f>' (F4)Shpenzimet sipas nenf.neto'!N34</f>
        <v>9003</v>
      </c>
      <c r="G12" s="154">
        <f>' (F4)Shpenzimet sipas nenf.neto'!R34</f>
        <v>8474</v>
      </c>
      <c r="H12" s="154">
        <f>' (F4)Shpenzimet sipas nenf.neto'!V34</f>
        <v>8474</v>
      </c>
      <c r="I12" s="154">
        <f>' (F4)Shpenzimet sipas nenf.neto'!Z34</f>
        <v>8474</v>
      </c>
    </row>
    <row r="13" spans="1:10" ht="11.25" customHeight="1" thickBot="1" x14ac:dyDescent="0.25">
      <c r="B13" s="156" t="s">
        <v>71</v>
      </c>
      <c r="C13" s="156" t="str">
        <f>' (F4)Shpenzimet sipas nenf.neto'!B37</f>
        <v>051 Menaxhimi i i mbetjeve</v>
      </c>
      <c r="D13" s="154">
        <f>' (F4)Shpenzimet sipas nenf.neto'!F37</f>
        <v>32516</v>
      </c>
      <c r="E13" s="154">
        <f>' (F4)Shpenzimet sipas nenf.neto'!J37</f>
        <v>30223</v>
      </c>
      <c r="F13" s="155">
        <f>' (F4)Shpenzimet sipas nenf.neto'!N37</f>
        <v>33379</v>
      </c>
      <c r="G13" s="154">
        <f>' (F4)Shpenzimet sipas nenf.neto'!R37</f>
        <v>52136</v>
      </c>
      <c r="H13" s="154">
        <f>' (F4)Shpenzimet sipas nenf.neto'!V37</f>
        <v>44754</v>
      </c>
      <c r="I13" s="154">
        <f>' (F4)Shpenzimet sipas nenf.neto'!Z37</f>
        <v>41906</v>
      </c>
    </row>
    <row r="14" spans="1:10" ht="11.25" customHeight="1" thickBot="1" x14ac:dyDescent="0.25">
      <c r="B14" s="156" t="s">
        <v>72</v>
      </c>
      <c r="C14" s="156" t="str">
        <f>' (F4)Shpenzimet sipas nenf.neto'!B39</f>
        <v>052 Menaxhimi i ujrave të zeza</v>
      </c>
      <c r="D14" s="154">
        <f>' (F4)Shpenzimet sipas nenf.neto'!F39</f>
        <v>8342</v>
      </c>
      <c r="E14" s="154">
        <f>' (F4)Shpenzimet sipas nenf.neto'!J39</f>
        <v>5664</v>
      </c>
      <c r="F14" s="155">
        <f>' (F4)Shpenzimet sipas nenf.neto'!N39</f>
        <v>12923</v>
      </c>
      <c r="G14" s="154">
        <f>' (F4)Shpenzimet sipas nenf.neto'!R39</f>
        <v>11896</v>
      </c>
      <c r="H14" s="154">
        <f>' (F4)Shpenzimet sipas nenf.neto'!V39</f>
        <v>11896</v>
      </c>
      <c r="I14" s="154">
        <f>' (F4)Shpenzimet sipas nenf.neto'!Z39</f>
        <v>11994</v>
      </c>
    </row>
    <row r="15" spans="1:10" ht="11.25" customHeight="1" thickBot="1" x14ac:dyDescent="0.25">
      <c r="B15" s="156" t="s">
        <v>73</v>
      </c>
      <c r="C15" s="156" t="str">
        <f>' (F4)Shpenzimet sipas nenf.neto'!B41</f>
        <v>053 Reduktimi i ndotjes</v>
      </c>
      <c r="D15" s="154">
        <f>' (F4)Shpenzimet sipas nenf.neto'!F41</f>
        <v>0</v>
      </c>
      <c r="E15" s="154">
        <f>' (F4)Shpenzimet sipas nenf.neto'!J41</f>
        <v>0</v>
      </c>
      <c r="F15" s="155">
        <f>' (F4)Shpenzimet sipas nenf.neto'!N41</f>
        <v>0</v>
      </c>
      <c r="G15" s="154">
        <f>' (F4)Shpenzimet sipas nenf.neto'!R41</f>
        <v>0</v>
      </c>
      <c r="H15" s="154">
        <f>' (F4)Shpenzimet sipas nenf.neto'!V41</f>
        <v>0</v>
      </c>
      <c r="I15" s="154">
        <f>' (F4)Shpenzimet sipas nenf.neto'!Z41</f>
        <v>0</v>
      </c>
    </row>
    <row r="16" spans="1:10" ht="11.25" customHeight="1" thickBot="1" x14ac:dyDescent="0.25">
      <c r="B16" s="156" t="s">
        <v>74</v>
      </c>
      <c r="C16" s="156" t="str">
        <f>' (F4)Shpenzimet sipas nenf.neto'!B43</f>
        <v>056 Mbrojtja e mjedisit</v>
      </c>
      <c r="D16" s="154">
        <f>' (F4)Shpenzimet sipas nenf.neto'!F43</f>
        <v>0</v>
      </c>
      <c r="E16" s="154">
        <f>' (F4)Shpenzimet sipas nenf.neto'!J43</f>
        <v>0</v>
      </c>
      <c r="F16" s="155">
        <f>' (F4)Shpenzimet sipas nenf.neto'!N43</f>
        <v>0</v>
      </c>
      <c r="G16" s="154">
        <f>' (F4)Shpenzimet sipas nenf.neto'!R43</f>
        <v>0</v>
      </c>
      <c r="H16" s="154">
        <f>' (F4)Shpenzimet sipas nenf.neto'!V43</f>
        <v>0</v>
      </c>
      <c r="I16" s="154">
        <f>' (F4)Shpenzimet sipas nenf.neto'!Z43</f>
        <v>0</v>
      </c>
    </row>
    <row r="17" spans="2:9" ht="15" customHeight="1" thickBot="1" x14ac:dyDescent="0.25">
      <c r="B17" s="156" t="s">
        <v>75</v>
      </c>
      <c r="C17" s="156" t="str">
        <f>' (F4)Shpenzimet sipas nenf.neto'!B46</f>
        <v>061 Urbanistika</v>
      </c>
      <c r="D17" s="154">
        <f>' (F4)Shpenzimet sipas nenf.neto'!F46</f>
        <v>19632</v>
      </c>
      <c r="E17" s="154">
        <f>' (F4)Shpenzimet sipas nenf.neto'!J46</f>
        <v>12087</v>
      </c>
      <c r="F17" s="155">
        <f>' (F4)Shpenzimet sipas nenf.neto'!N46</f>
        <v>41811</v>
      </c>
      <c r="G17" s="154">
        <f>' (F4)Shpenzimet sipas nenf.neto'!R46</f>
        <v>21825</v>
      </c>
      <c r="H17" s="154">
        <f>' (F4)Shpenzimet sipas nenf.neto'!V46</f>
        <v>5425</v>
      </c>
      <c r="I17" s="154">
        <f>' (F4)Shpenzimet sipas nenf.neto'!Z46</f>
        <v>4925</v>
      </c>
    </row>
    <row r="18" spans="2:9" ht="15" customHeight="1" thickBot="1" x14ac:dyDescent="0.25">
      <c r="B18" s="156" t="s">
        <v>76</v>
      </c>
      <c r="C18" s="156" t="str">
        <f>' (F4)Shpenzimet sipas nenf.neto'!B49</f>
        <v>062 Zhvillimi i komunitetit</v>
      </c>
      <c r="D18" s="154">
        <f>' (F4)Shpenzimet sipas nenf.neto'!F49</f>
        <v>43351</v>
      </c>
      <c r="E18" s="154">
        <f>' (F4)Shpenzimet sipas nenf.neto'!J49</f>
        <v>17585</v>
      </c>
      <c r="F18" s="155">
        <f>' (F4)Shpenzimet sipas nenf.neto'!N49</f>
        <v>68140</v>
      </c>
      <c r="G18" s="154">
        <f>' (F4)Shpenzimet sipas nenf.neto'!R49</f>
        <v>33239</v>
      </c>
      <c r="H18" s="154">
        <f>' (F4)Shpenzimet sipas nenf.neto'!V49</f>
        <v>27537</v>
      </c>
      <c r="I18" s="154">
        <f>' (F4)Shpenzimet sipas nenf.neto'!Z49</f>
        <v>26798</v>
      </c>
    </row>
    <row r="19" spans="2:9" ht="15" customHeight="1" thickBot="1" x14ac:dyDescent="0.25">
      <c r="B19" s="156" t="s">
        <v>222</v>
      </c>
      <c r="C19" s="156" t="str">
        <f>' (F4)Shpenzimet sipas nenf.neto'!B52</f>
        <v>063 Furnizimi me ujë</v>
      </c>
      <c r="D19" s="154">
        <f>' (F4)Shpenzimet sipas nenf.neto'!F52</f>
        <v>2</v>
      </c>
      <c r="E19" s="154">
        <f>' (F4)Shpenzimet sipas nenf.neto'!J52</f>
        <v>14194</v>
      </c>
      <c r="F19" s="155">
        <f>' (F4)Shpenzimet sipas nenf.neto'!N52</f>
        <v>0</v>
      </c>
      <c r="G19" s="154">
        <f>' (F4)Shpenzimet sipas nenf.neto'!R52</f>
        <v>0</v>
      </c>
      <c r="H19" s="154">
        <f>' (F4)Shpenzimet sipas nenf.neto'!V52</f>
        <v>0</v>
      </c>
      <c r="I19" s="154">
        <f>' (F4)Shpenzimet sipas nenf.neto'!Z52</f>
        <v>0</v>
      </c>
    </row>
    <row r="20" spans="2:9" ht="15" customHeight="1" thickBot="1" x14ac:dyDescent="0.25">
      <c r="B20" s="156" t="s">
        <v>345</v>
      </c>
      <c r="C20" s="156" t="str">
        <f>' (F4)Shpenzimet sipas nenf.neto'!B54</f>
        <v>064 Ndriçimi i rrugëve</v>
      </c>
      <c r="D20" s="154">
        <f>' (F4)Shpenzimet sipas nenf.neto'!F54</f>
        <v>16176</v>
      </c>
      <c r="E20" s="154">
        <f>' (F4)Shpenzimet sipas nenf.neto'!J54</f>
        <v>41729</v>
      </c>
      <c r="F20" s="155">
        <f>' (F4)Shpenzimet sipas nenf.neto'!N54</f>
        <v>22708</v>
      </c>
      <c r="G20" s="154">
        <f>' (F4)Shpenzimet sipas nenf.neto'!R54</f>
        <v>-237</v>
      </c>
      <c r="H20" s="154">
        <f>' (F4)Shpenzimet sipas nenf.neto'!V54</f>
        <v>-1499</v>
      </c>
      <c r="I20" s="154">
        <f>' (F4)Shpenzimet sipas nenf.neto'!Z54</f>
        <v>-2417</v>
      </c>
    </row>
    <row r="21" spans="2:9" ht="15" customHeight="1" thickBot="1" x14ac:dyDescent="0.25">
      <c r="B21" s="156" t="s">
        <v>346</v>
      </c>
      <c r="C21" s="156" t="str">
        <f>' (F4)Shpenzimet sipas nenf.neto'!B56</f>
        <v xml:space="preserve">072 Shërbimet e kujdesit parësor </v>
      </c>
      <c r="D21" s="154">
        <f>' (F4)Shpenzimet sipas nenf.neto'!F56</f>
        <v>0</v>
      </c>
      <c r="E21" s="154">
        <f>' (F4)Shpenzimet sipas nenf.neto'!J56</f>
        <v>0</v>
      </c>
      <c r="F21" s="155">
        <f>' (F4)Shpenzimet sipas nenf.neto'!N56</f>
        <v>0</v>
      </c>
      <c r="G21" s="154">
        <f>' (F4)Shpenzimet sipas nenf.neto'!R56</f>
        <v>0</v>
      </c>
      <c r="H21" s="154">
        <f>' (F4)Shpenzimet sipas nenf.neto'!V56</f>
        <v>0</v>
      </c>
      <c r="I21" s="154">
        <f>' (F4)Shpenzimet sipas nenf.neto'!Z56</f>
        <v>0</v>
      </c>
    </row>
    <row r="22" spans="2:9" ht="15" customHeight="1" thickBot="1" x14ac:dyDescent="0.25">
      <c r="B22" s="156" t="s">
        <v>347</v>
      </c>
      <c r="C22" s="156" t="str">
        <f>' (F4)Shpenzimet sipas nenf.neto'!B58</f>
        <v>081 Shërbimet rekreative dhe sportive</v>
      </c>
      <c r="D22" s="154">
        <f>' (F4)Shpenzimet sipas nenf.neto'!F58</f>
        <v>30743</v>
      </c>
      <c r="E22" s="154">
        <f>' (F4)Shpenzimet sipas nenf.neto'!J58</f>
        <v>9776</v>
      </c>
      <c r="F22" s="155">
        <f>' (F4)Shpenzimet sipas nenf.neto'!N58</f>
        <v>9921</v>
      </c>
      <c r="G22" s="154">
        <f>' (F4)Shpenzimet sipas nenf.neto'!R58</f>
        <v>16808</v>
      </c>
      <c r="H22" s="154">
        <f>' (F4)Shpenzimet sipas nenf.neto'!V58</f>
        <v>17255</v>
      </c>
      <c r="I22" s="154">
        <f>' (F4)Shpenzimet sipas nenf.neto'!Z58</f>
        <v>84236</v>
      </c>
    </row>
    <row r="23" spans="2:9" ht="15" customHeight="1" thickBot="1" x14ac:dyDescent="0.25">
      <c r="B23" s="156" t="s">
        <v>348</v>
      </c>
      <c r="C23" s="156" t="str">
        <f>' (F4)Shpenzimet sipas nenf.neto'!B61</f>
        <v>082 Shërbimet kulturore</v>
      </c>
      <c r="D23" s="154">
        <f>' (F4)Shpenzimet sipas nenf.neto'!F61</f>
        <v>17342</v>
      </c>
      <c r="E23" s="154">
        <f>' (F4)Shpenzimet sipas nenf.neto'!J61</f>
        <v>17616</v>
      </c>
      <c r="F23" s="155">
        <f>' (F4)Shpenzimet sipas nenf.neto'!N61</f>
        <v>20117</v>
      </c>
      <c r="G23" s="154">
        <f>' (F4)Shpenzimet sipas nenf.neto'!R61</f>
        <v>24530</v>
      </c>
      <c r="H23" s="154">
        <f>' (F4)Shpenzimet sipas nenf.neto'!V61</f>
        <v>37543</v>
      </c>
      <c r="I23" s="154">
        <f>' (F4)Shpenzimet sipas nenf.neto'!Z61</f>
        <v>57613</v>
      </c>
    </row>
    <row r="24" spans="2:9" ht="15" customHeight="1" thickBot="1" x14ac:dyDescent="0.25">
      <c r="B24" s="156" t="s">
        <v>349</v>
      </c>
      <c r="C24" s="156" t="str">
        <f>' (F4)Shpenzimet sipas nenf.neto'!B65</f>
        <v>091 Arsimi bazë dhe parashkollor</v>
      </c>
      <c r="D24" s="154">
        <f>' (F4)Shpenzimet sipas nenf.neto'!F65</f>
        <v>98759</v>
      </c>
      <c r="E24" s="154">
        <f>' (F4)Shpenzimet sipas nenf.neto'!J65</f>
        <v>48170</v>
      </c>
      <c r="F24" s="155">
        <f>' (F4)Shpenzimet sipas nenf.neto'!N65</f>
        <v>70010</v>
      </c>
      <c r="G24" s="154">
        <f>' (F4)Shpenzimet sipas nenf.neto'!R65</f>
        <v>61854</v>
      </c>
      <c r="H24" s="154">
        <f>' (F4)Shpenzimet sipas nenf.neto'!V65</f>
        <v>99464</v>
      </c>
      <c r="I24" s="154">
        <f>' (F4)Shpenzimet sipas nenf.neto'!Z65</f>
        <v>54727</v>
      </c>
    </row>
    <row r="25" spans="2:9" ht="15" customHeight="1" thickBot="1" x14ac:dyDescent="0.25">
      <c r="B25" s="156" t="s">
        <v>350</v>
      </c>
      <c r="C25" s="156" t="str">
        <f>' (F4)Shpenzimet sipas nenf.neto'!B67</f>
        <v>092 Arsimi  parauniversitar</v>
      </c>
      <c r="D25" s="154">
        <f>' (F4)Shpenzimet sipas nenf.neto'!F67</f>
        <v>40135</v>
      </c>
      <c r="E25" s="154">
        <f>' (F4)Shpenzimet sipas nenf.neto'!J67</f>
        <v>33651</v>
      </c>
      <c r="F25" s="155">
        <f>' (F4)Shpenzimet sipas nenf.neto'!N67</f>
        <v>24520</v>
      </c>
      <c r="G25" s="154">
        <f>' (F4)Shpenzimet sipas nenf.neto'!R67</f>
        <v>14427</v>
      </c>
      <c r="H25" s="154">
        <f>' (F4)Shpenzimet sipas nenf.neto'!V67</f>
        <v>12848</v>
      </c>
      <c r="I25" s="154">
        <f>' (F4)Shpenzimet sipas nenf.neto'!Z67</f>
        <v>13922</v>
      </c>
    </row>
    <row r="26" spans="2:9" ht="15" customHeight="1" thickBot="1" x14ac:dyDescent="0.25">
      <c r="B26" s="156" t="s">
        <v>351</v>
      </c>
      <c r="C26" s="156" t="str">
        <f>' (F4)Shpenzimet sipas nenf.neto'!B71</f>
        <v>101 Sëmundje dhe paaftësi</v>
      </c>
      <c r="D26" s="154">
        <f>' (F4)Shpenzimet sipas nenf.neto'!F71</f>
        <v>6728</v>
      </c>
      <c r="E26" s="154">
        <f>' (F4)Shpenzimet sipas nenf.neto'!J71</f>
        <v>12909</v>
      </c>
      <c r="F26" s="155">
        <f>' (F4)Shpenzimet sipas nenf.neto'!N71</f>
        <v>7718</v>
      </c>
      <c r="G26" s="154">
        <f>' (F4)Shpenzimet sipas nenf.neto'!R71</f>
        <v>7301</v>
      </c>
      <c r="H26" s="154">
        <f>' (F4)Shpenzimet sipas nenf.neto'!V71</f>
        <v>7332</v>
      </c>
      <c r="I26" s="154">
        <f>' (F4)Shpenzimet sipas nenf.neto'!Z71</f>
        <v>7365</v>
      </c>
    </row>
    <row r="27" spans="2:9" ht="15" customHeight="1" thickBot="1" x14ac:dyDescent="0.25">
      <c r="B27" s="156" t="s">
        <v>352</v>
      </c>
      <c r="C27" s="156" t="str">
        <f>' (F4)Shpenzimet sipas nenf.neto'!B73</f>
        <v>102 Të moshuarit</v>
      </c>
      <c r="D27" s="154">
        <f>' (F4)Shpenzimet sipas nenf.neto'!F73</f>
        <v>744</v>
      </c>
      <c r="E27" s="154">
        <f>' (F4)Shpenzimet sipas nenf.neto'!J73</f>
        <v>1425</v>
      </c>
      <c r="F27" s="155">
        <f>' (F4)Shpenzimet sipas nenf.neto'!N73</f>
        <v>50</v>
      </c>
      <c r="G27" s="154">
        <f>' (F4)Shpenzimet sipas nenf.neto'!R73</f>
        <v>250</v>
      </c>
      <c r="H27" s="154">
        <f>' (F4)Shpenzimet sipas nenf.neto'!V73</f>
        <v>20250</v>
      </c>
      <c r="I27" s="154">
        <f>' (F4)Shpenzimet sipas nenf.neto'!Z73</f>
        <v>250</v>
      </c>
    </row>
    <row r="28" spans="2:9" ht="15" customHeight="1" thickBot="1" x14ac:dyDescent="0.25">
      <c r="B28" s="156" t="s">
        <v>353</v>
      </c>
      <c r="C28" s="156" t="str">
        <f>' (F4)Shpenzimet sipas nenf.neto'!B75</f>
        <v>104 Familje dhe fëmijë</v>
      </c>
      <c r="D28" s="154">
        <f>' (F4)Shpenzimet sipas nenf.neto'!F75</f>
        <v>21666</v>
      </c>
      <c r="E28" s="154">
        <f>' (F4)Shpenzimet sipas nenf.neto'!J75</f>
        <v>19330</v>
      </c>
      <c r="F28" s="155">
        <f>' (F4)Shpenzimet sipas nenf.neto'!N75</f>
        <v>26059</v>
      </c>
      <c r="G28" s="154">
        <f>' (F4)Shpenzimet sipas nenf.neto'!R75</f>
        <v>28015</v>
      </c>
      <c r="H28" s="154">
        <f>' (F4)Shpenzimet sipas nenf.neto'!V75</f>
        <v>27592</v>
      </c>
      <c r="I28" s="154">
        <f>' (F4)Shpenzimet sipas nenf.neto'!Z75</f>
        <v>27637</v>
      </c>
    </row>
    <row r="29" spans="2:9" ht="15" customHeight="1" thickBot="1" x14ac:dyDescent="0.25">
      <c r="B29" s="156" t="s">
        <v>354</v>
      </c>
      <c r="C29" s="156" t="str">
        <f>' (F4)Shpenzimet sipas nenf.neto'!B78</f>
        <v>105 Papunësia</v>
      </c>
      <c r="D29" s="154">
        <f>' (F4)Shpenzimet sipas nenf.neto'!F78</f>
        <v>0</v>
      </c>
      <c r="E29" s="154">
        <f>' (F4)Shpenzimet sipas nenf.neto'!J78</f>
        <v>0</v>
      </c>
      <c r="F29" s="155">
        <f>' (F4)Shpenzimet sipas nenf.neto'!N78</f>
        <v>0</v>
      </c>
      <c r="G29" s="154">
        <f>' (F4)Shpenzimet sipas nenf.neto'!R78</f>
        <v>0</v>
      </c>
      <c r="H29" s="154">
        <f>' (F4)Shpenzimet sipas nenf.neto'!V78</f>
        <v>0</v>
      </c>
      <c r="I29" s="154">
        <f>' (F4)Shpenzimet sipas nenf.neto'!Z78</f>
        <v>0</v>
      </c>
    </row>
    <row r="30" spans="2:9" ht="15" customHeight="1" thickBot="1" x14ac:dyDescent="0.25">
      <c r="B30" s="156" t="s">
        <v>355</v>
      </c>
      <c r="C30" s="156" t="str">
        <f>' (F4)Shpenzimet sipas nenf.neto'!B80</f>
        <v>106 Strehimi social</v>
      </c>
      <c r="D30" s="154">
        <f>' (F4)Shpenzimet sipas nenf.neto'!F80</f>
        <v>4624</v>
      </c>
      <c r="E30" s="154">
        <f>' (F4)Shpenzimet sipas nenf.neto'!J80</f>
        <v>3689</v>
      </c>
      <c r="F30" s="155">
        <f>' (F4)Shpenzimet sipas nenf.neto'!N80</f>
        <v>6374</v>
      </c>
      <c r="G30" s="154">
        <f>' (F4)Shpenzimet sipas nenf.neto'!R80</f>
        <v>5847</v>
      </c>
      <c r="H30" s="154">
        <f>' (F4)Shpenzimet sipas nenf.neto'!V80</f>
        <v>5850</v>
      </c>
      <c r="I30" s="154">
        <f>' (F4)Shpenzimet sipas nenf.neto'!Z80</f>
        <v>5854</v>
      </c>
    </row>
    <row r="31" spans="2:9" ht="15" customHeight="1" thickBot="1" x14ac:dyDescent="0.25">
      <c r="B31" s="1034" t="str">
        <f>'(G1) Fjalori'!A426:B426</f>
        <v>Total</v>
      </c>
      <c r="C31" s="1035"/>
      <c r="D31" s="157">
        <f t="shared" ref="D31:I31" si="0">SUM(D4:D30)</f>
        <v>900703</v>
      </c>
      <c r="E31" s="157">
        <f t="shared" si="0"/>
        <v>581325</v>
      </c>
      <c r="F31" s="157">
        <f t="shared" si="0"/>
        <v>923601</v>
      </c>
      <c r="G31" s="157">
        <f t="shared" si="0"/>
        <v>858417</v>
      </c>
      <c r="H31" s="157">
        <f t="shared" si="0"/>
        <v>885800</v>
      </c>
      <c r="I31" s="157">
        <f t="shared" si="0"/>
        <v>932454</v>
      </c>
    </row>
  </sheetData>
  <sheetProtection algorithmName="SHA-512" hashValue="Sc95OqQKGfz6ZrJvBKtKDCalfCC/HOg45OJTllJzWkfnL7TsnhbpCuc/vgtZQrNAW9W4MSmq8XCw3EFNxwoDbg==" saltValue="vYLZ6NxaGh/7vwFsu3Azug==" spinCount="100000" sheet="1" objects="1" scenarios="1" selectLockedCells="1"/>
  <mergeCells count="2">
    <mergeCell ref="B31:C31"/>
    <mergeCell ref="A1:J1"/>
  </mergeCells>
  <pageMargins left="0.78740157480314965" right="0.70866141732283472" top="0.98425196850393704" bottom="0.78740157480314965" header="0.43307086614173229" footer="0.31496062992125984"/>
  <pageSetup paperSize="256" fitToWidth="0" fitToHeight="0" orientation="landscape" r:id="rId1"/>
  <headerFooter>
    <oddHeader>&amp;LPROGRAMI BUXHETOR AFATMESËM&amp;C&amp;8 28 Shkurt 2019&amp;R&amp;A</oddHeader>
    <oddFooter>&amp;L&amp;8Copyright for Albania: Ministry of Finance and Economy / Local Finance Directory&amp;R1</oddFooter>
  </headerFooter>
  <rowBreaks count="1" manualBreakCount="1">
    <brk id="108" max="16383" man="1"/>
  </rowBreaks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6">
    <tabColor rgb="FF00B050"/>
    <pageSetUpPr fitToPage="1"/>
  </sheetPr>
  <dimension ref="A1:Q43"/>
  <sheetViews>
    <sheetView showGridLines="0" topLeftCell="A10" zoomScaleNormal="100" workbookViewId="0">
      <selection activeCell="G45" sqref="G45"/>
    </sheetView>
  </sheetViews>
  <sheetFormatPr defaultColWidth="4.140625" defaultRowHeight="12.75" x14ac:dyDescent="0.2"/>
  <cols>
    <col min="1" max="1" width="14.85546875" style="104" customWidth="1"/>
    <col min="2" max="2" width="41.42578125" style="104" customWidth="1"/>
    <col min="3" max="4" width="8.85546875" style="104" customWidth="1"/>
    <col min="5" max="5" width="8.85546875" style="104" customWidth="1" collapsed="1"/>
    <col min="6" max="9" width="8.85546875" style="104" customWidth="1"/>
    <col min="10" max="10" width="8.85546875" style="104" customWidth="1" collapsed="1"/>
    <col min="11" max="13" width="8.85546875" style="104" customWidth="1"/>
    <col min="14" max="14" width="8.85546875" style="104" customWidth="1" collapsed="1"/>
    <col min="15" max="17" width="8.85546875" style="104" customWidth="1"/>
    <col min="18" max="204" width="11.42578125" style="104" customWidth="1"/>
    <col min="205" max="205" width="3.85546875" style="104" customWidth="1"/>
    <col min="206" max="206" width="22" style="104" customWidth="1"/>
    <col min="207" max="209" width="4.140625" style="104" customWidth="1"/>
    <col min="210" max="210" width="5.85546875" style="104" customWidth="1"/>
    <col min="211" max="211" width="4.140625" style="104" customWidth="1"/>
    <col min="212" max="212" width="0.85546875" style="104" customWidth="1"/>
    <col min="213" max="213" width="5.85546875" style="104" customWidth="1"/>
    <col min="214" max="214" width="4.140625" style="104" customWidth="1"/>
    <col min="215" max="215" width="0.85546875" style="104" customWidth="1"/>
    <col min="216" max="216" width="5.85546875" style="104" customWidth="1"/>
    <col min="217" max="217" width="4.140625" style="104" customWidth="1"/>
    <col min="218" max="218" width="0.85546875" style="104" customWidth="1"/>
    <col min="219" max="219" width="5.85546875" style="104" customWidth="1"/>
    <col min="220" max="16384" width="4.140625" style="104"/>
  </cols>
  <sheetData>
    <row r="1" spans="1:17" s="221" customFormat="1" ht="21" x14ac:dyDescent="0.25">
      <c r="A1" s="832" t="str">
        <f>'(G1) Fjalori'!A430</f>
        <v>(F6) SHPENZIMET SIPAS FUNKSIONIT - VLERA BRUTO</v>
      </c>
      <c r="B1" s="833"/>
      <c r="C1" s="833"/>
      <c r="D1" s="833"/>
      <c r="E1" s="833"/>
      <c r="F1" s="833"/>
      <c r="G1" s="833"/>
      <c r="H1" s="833"/>
      <c r="I1" s="833"/>
      <c r="J1" s="833"/>
      <c r="K1" s="833"/>
      <c r="L1" s="833"/>
      <c r="M1" s="833"/>
      <c r="N1" s="833"/>
      <c r="O1" s="833"/>
      <c r="P1" s="833"/>
      <c r="Q1" s="834"/>
    </row>
    <row r="2" spans="1:17" s="98" customFormat="1" ht="12.75" customHeight="1" x14ac:dyDescent="0.2">
      <c r="N2" s="99"/>
      <c r="O2" s="99"/>
      <c r="P2" s="99"/>
      <c r="Q2" s="99"/>
    </row>
    <row r="3" spans="1:17" ht="15" customHeight="1" x14ac:dyDescent="0.2">
      <c r="C3" s="1030">
        <f>'(B1)Informacion i përgjithshëm '!B5</f>
        <v>2019</v>
      </c>
      <c r="D3" s="1030">
        <f>'(B1)Informacion i përgjithshëm '!B6</f>
        <v>2020</v>
      </c>
      <c r="E3" s="1030">
        <f>'(B1)Informacion i përgjithshëm '!B7</f>
        <v>2021</v>
      </c>
      <c r="F3" s="1019">
        <f>'(B1)Informacion i përgjithshëm '!B8</f>
        <v>2022</v>
      </c>
      <c r="G3" s="1019"/>
      <c r="H3" s="1019"/>
      <c r="I3" s="1019"/>
      <c r="J3" s="1019">
        <f>'(B1)Informacion i përgjithshëm '!B9</f>
        <v>2023</v>
      </c>
      <c r="K3" s="1019"/>
      <c r="L3" s="1019"/>
      <c r="M3" s="1019"/>
      <c r="N3" s="1019">
        <f>'(B1)Informacion i përgjithshëm '!B10</f>
        <v>2024</v>
      </c>
      <c r="O3" s="1019"/>
      <c r="P3" s="1019"/>
      <c r="Q3" s="1019"/>
    </row>
    <row r="4" spans="1:17" s="107" customFormat="1" x14ac:dyDescent="0.25">
      <c r="A4" s="106"/>
      <c r="B4" s="106"/>
      <c r="C4" s="1030"/>
      <c r="D4" s="1030"/>
      <c r="E4" s="1030"/>
      <c r="F4" s="1019"/>
      <c r="G4" s="1019"/>
      <c r="H4" s="1019"/>
      <c r="I4" s="1019"/>
      <c r="J4" s="1019"/>
      <c r="K4" s="1019"/>
      <c r="L4" s="1019"/>
      <c r="M4" s="1019"/>
      <c r="N4" s="1019"/>
      <c r="O4" s="1019"/>
      <c r="P4" s="1019"/>
      <c r="Q4" s="1019"/>
    </row>
    <row r="5" spans="1:17" s="107" customFormat="1" ht="53.25" x14ac:dyDescent="0.25">
      <c r="A5" s="106"/>
      <c r="B5" s="106"/>
      <c r="C5" s="507" t="str">
        <f>'(A1) Titulli'!A39</f>
        <v>Viti t-2</v>
      </c>
      <c r="D5" s="507" t="str">
        <f>'(A1) Titulli'!A40</f>
        <v>Viti i shkuar</v>
      </c>
      <c r="E5" s="507" t="str">
        <f>'(A1) Titulli'!A41</f>
        <v>Viti aktual</v>
      </c>
      <c r="F5" s="508" t="str">
        <f>'(G1) Fjalori'!A431</f>
        <v>Pagat dhe sigurimet shoqërore</v>
      </c>
      <c r="G5" s="509" t="str">
        <f>'(G1) Fjalori'!A432</f>
        <v>Shpenzime të tjera korrente</v>
      </c>
      <c r="H5" s="509" t="str">
        <f>'(G1) Fjalori'!A330</f>
        <v>Shpenzimet kapitale</v>
      </c>
      <c r="I5" s="149" t="str">
        <f>'(G1) Fjalori'!A384</f>
        <v>SHPENZIME TË PRITSHME</v>
      </c>
      <c r="J5" s="508" t="str">
        <f>F5</f>
        <v>Pagat dhe sigurimet shoqërore</v>
      </c>
      <c r="K5" s="509" t="str">
        <f t="shared" ref="K5:M5" si="0">G5</f>
        <v>Shpenzime të tjera korrente</v>
      </c>
      <c r="L5" s="509" t="str">
        <f t="shared" si="0"/>
        <v>Shpenzimet kapitale</v>
      </c>
      <c r="M5" s="149" t="str">
        <f t="shared" si="0"/>
        <v>SHPENZIME TË PRITSHME</v>
      </c>
      <c r="N5" s="508" t="str">
        <f>F5</f>
        <v>Pagat dhe sigurimet shoqërore</v>
      </c>
      <c r="O5" s="509" t="str">
        <f t="shared" ref="O5:Q5" si="1">G5</f>
        <v>Shpenzime të tjera korrente</v>
      </c>
      <c r="P5" s="509" t="str">
        <f t="shared" si="1"/>
        <v>Shpenzimet kapitale</v>
      </c>
      <c r="Q5" s="149" t="str">
        <f t="shared" si="1"/>
        <v>SHPENZIME TË PRITSHME</v>
      </c>
    </row>
    <row r="6" spans="1:17" ht="15" customHeight="1" x14ac:dyDescent="0.2">
      <c r="A6" s="510" t="str">
        <f>'(B2) Struktura Organizative'!A7</f>
        <v>Nënfunksioni 1</v>
      </c>
      <c r="B6" s="103" t="str">
        <f>'(B2) Struktura Organizative'!B7</f>
        <v>011 Organet ekzekutive dhe legjislative, për çështjet financiare dhe fiskale, çështjet e brendshme</v>
      </c>
      <c r="C6" s="147">
        <f>'(F2) Shpenzimet sipas nenfunk.b'!C6</f>
        <v>232941</v>
      </c>
      <c r="D6" s="147">
        <f>'(F2) Shpenzimet sipas nenfunk.b'!D6</f>
        <v>155431</v>
      </c>
      <c r="E6" s="147">
        <f>'(F2) Shpenzimet sipas nenfunk.b'!E6</f>
        <v>183234</v>
      </c>
      <c r="F6" s="80">
        <f>'(F2) Shpenzimet sipas nenfunk.b'!F6</f>
        <v>112575</v>
      </c>
      <c r="G6" s="80">
        <f>'(F2) Shpenzimet sipas nenfunk.b'!G6</f>
        <v>57624</v>
      </c>
      <c r="H6" s="80">
        <f>'(F2) Shpenzimet sipas nenfunk.b'!H6</f>
        <v>23297</v>
      </c>
      <c r="I6" s="143">
        <f>'(F2) Shpenzimet sipas nenfunk.b'!I6</f>
        <v>193496</v>
      </c>
      <c r="J6" s="80">
        <f>'(F2) Shpenzimet sipas nenfunk.b'!J6</f>
        <v>114745</v>
      </c>
      <c r="K6" s="80">
        <f>'(F2) Shpenzimet sipas nenfunk.b'!K6</f>
        <v>57414</v>
      </c>
      <c r="L6" s="80">
        <f>'(F2) Shpenzimet sipas nenfunk.b'!L6</f>
        <v>3300</v>
      </c>
      <c r="M6" s="143">
        <f>'(F2) Shpenzimet sipas nenfunk.b'!M6</f>
        <v>175459</v>
      </c>
      <c r="N6" s="80">
        <f>'(F2) Shpenzimet sipas nenfunk.b'!N6</f>
        <v>116876</v>
      </c>
      <c r="O6" s="80">
        <f>'(F2) Shpenzimet sipas nenfunk.b'!O6</f>
        <v>57513</v>
      </c>
      <c r="P6" s="80">
        <f>'(F2) Shpenzimet sipas nenfunk.b'!P6</f>
        <v>3300</v>
      </c>
      <c r="Q6" s="143">
        <f>'(F2) Shpenzimet sipas nenfunk.b'!Q6</f>
        <v>177689</v>
      </c>
    </row>
    <row r="7" spans="1:17" ht="15" customHeight="1" x14ac:dyDescent="0.2">
      <c r="A7" s="510" t="str">
        <f>'(B2) Struktura Organizative'!A11</f>
        <v>Nënfunksioni 2</v>
      </c>
      <c r="B7" s="103" t="str">
        <f>'(B2) Struktura Organizative'!B11</f>
        <v>017 Shërbime të  huamarrjes vendore</v>
      </c>
      <c r="C7" s="147">
        <f>'(F2) Shpenzimet sipas nenfunk.b'!C10</f>
        <v>11202</v>
      </c>
      <c r="D7" s="147">
        <f>'(F2) Shpenzimet sipas nenfunk.b'!D10</f>
        <v>10996</v>
      </c>
      <c r="E7" s="147">
        <f>'(F2) Shpenzimet sipas nenfunk.b'!E10</f>
        <v>11426</v>
      </c>
      <c r="F7" s="80">
        <f>'(F2) Shpenzimet sipas nenfunk.b'!F10</f>
        <v>0</v>
      </c>
      <c r="G7" s="80">
        <f>'(F2) Shpenzimet sipas nenfunk.b'!G10</f>
        <v>11129</v>
      </c>
      <c r="H7" s="80">
        <f>'(F2) Shpenzimet sipas nenfunk.b'!H10</f>
        <v>0</v>
      </c>
      <c r="I7" s="143">
        <f>'(F2) Shpenzimet sipas nenfunk.b'!I10</f>
        <v>11129</v>
      </c>
      <c r="J7" s="80">
        <f>'(F2) Shpenzimet sipas nenfunk.b'!J10</f>
        <v>0</v>
      </c>
      <c r="K7" s="80">
        <f>'(F2) Shpenzimet sipas nenfunk.b'!K10</f>
        <v>8346</v>
      </c>
      <c r="L7" s="80">
        <f>'(F2) Shpenzimet sipas nenfunk.b'!L10</f>
        <v>0</v>
      </c>
      <c r="M7" s="143">
        <f>'(F2) Shpenzimet sipas nenfunk.b'!M10</f>
        <v>8346</v>
      </c>
      <c r="N7" s="80">
        <f>'(F2) Shpenzimet sipas nenfunk.b'!N10</f>
        <v>0</v>
      </c>
      <c r="O7" s="80">
        <f>'(F2) Shpenzimet sipas nenfunk.b'!O10</f>
        <v>0</v>
      </c>
      <c r="P7" s="80">
        <f>'(F2) Shpenzimet sipas nenfunk.b'!P10</f>
        <v>0</v>
      </c>
      <c r="Q7" s="143">
        <f>'(F2) Shpenzimet sipas nenfunk.b'!Q10</f>
        <v>0</v>
      </c>
    </row>
    <row r="8" spans="1:17" ht="15" customHeight="1" x14ac:dyDescent="0.2">
      <c r="A8" s="1038" t="str">
        <f>'(G1) Fjalori'!A433</f>
        <v>01 Shërbimet e Përgjithshme Publike</v>
      </c>
      <c r="B8" s="1039"/>
      <c r="C8" s="469">
        <f>SUM(C6:C7)</f>
        <v>244143</v>
      </c>
      <c r="D8" s="469">
        <f t="shared" ref="D8:Q8" si="2">SUM(D6:D7)</f>
        <v>166427</v>
      </c>
      <c r="E8" s="469">
        <f t="shared" si="2"/>
        <v>194660</v>
      </c>
      <c r="F8" s="469">
        <f t="shared" si="2"/>
        <v>112575</v>
      </c>
      <c r="G8" s="469">
        <f t="shared" si="2"/>
        <v>68753</v>
      </c>
      <c r="H8" s="469">
        <f t="shared" si="2"/>
        <v>23297</v>
      </c>
      <c r="I8" s="469">
        <f>SUM(I6:I7)</f>
        <v>204625</v>
      </c>
      <c r="J8" s="469">
        <f t="shared" si="2"/>
        <v>114745</v>
      </c>
      <c r="K8" s="469">
        <f t="shared" si="2"/>
        <v>65760</v>
      </c>
      <c r="L8" s="469">
        <f t="shared" si="2"/>
        <v>3300</v>
      </c>
      <c r="M8" s="469">
        <f t="shared" si="2"/>
        <v>183805</v>
      </c>
      <c r="N8" s="469">
        <f t="shared" si="2"/>
        <v>116876</v>
      </c>
      <c r="O8" s="469">
        <f t="shared" si="2"/>
        <v>57513</v>
      </c>
      <c r="P8" s="469">
        <f t="shared" si="2"/>
        <v>3300</v>
      </c>
      <c r="Q8" s="469">
        <f t="shared" si="2"/>
        <v>177689</v>
      </c>
    </row>
    <row r="9" spans="1:17" ht="15" customHeight="1" x14ac:dyDescent="0.2">
      <c r="A9" s="510" t="str">
        <f>'(B2) Struktura Organizative'!A13</f>
        <v>Nënfunksioni 3</v>
      </c>
      <c r="B9" s="103" t="str">
        <f>'(B2) Struktura Organizative'!B13</f>
        <v>031 Shërbimet Policore</v>
      </c>
      <c r="C9" s="147">
        <f>'(F2) Shpenzimet sipas nenfunk.b'!C14</f>
        <v>16656</v>
      </c>
      <c r="D9" s="147">
        <f>'(F2) Shpenzimet sipas nenfunk.b'!D14</f>
        <v>9971</v>
      </c>
      <c r="E9" s="147">
        <f>'(F2) Shpenzimet sipas nenfunk.b'!E14</f>
        <v>11959</v>
      </c>
      <c r="F9" s="80">
        <f>'(F2) Shpenzimet sipas nenfunk.b'!F14</f>
        <v>10895</v>
      </c>
      <c r="G9" s="80">
        <f>'(F2) Shpenzimet sipas nenfunk.b'!G14</f>
        <v>1976</v>
      </c>
      <c r="H9" s="80">
        <f>'(F2) Shpenzimet sipas nenfunk.b'!H14</f>
        <v>0</v>
      </c>
      <c r="I9" s="143">
        <f>'(F2) Shpenzimet sipas nenfunk.b'!I14</f>
        <v>12871</v>
      </c>
      <c r="J9" s="80">
        <f>'(F2) Shpenzimet sipas nenfunk.b'!J14</f>
        <v>0</v>
      </c>
      <c r="K9" s="80">
        <f>'(F2) Shpenzimet sipas nenfunk.b'!K14</f>
        <v>12871</v>
      </c>
      <c r="L9" s="80">
        <f>'(F2) Shpenzimet sipas nenfunk.b'!L14</f>
        <v>0</v>
      </c>
      <c r="M9" s="143">
        <f>'(F2) Shpenzimet sipas nenfunk.b'!M14</f>
        <v>12871</v>
      </c>
      <c r="N9" s="80">
        <f>'(F2) Shpenzimet sipas nenfunk.b'!N14</f>
        <v>11004</v>
      </c>
      <c r="O9" s="80">
        <f>'(F2) Shpenzimet sipas nenfunk.b'!O14</f>
        <v>1979</v>
      </c>
      <c r="P9" s="80">
        <f>'(F2) Shpenzimet sipas nenfunk.b'!P14</f>
        <v>0</v>
      </c>
      <c r="Q9" s="143">
        <f>'(F2) Shpenzimet sipas nenfunk.b'!Q14</f>
        <v>12983</v>
      </c>
    </row>
    <row r="10" spans="1:17" ht="15" customHeight="1" x14ac:dyDescent="0.2">
      <c r="A10" s="510" t="str">
        <f>'(B2) Struktura Organizative'!A15</f>
        <v>Nënfunksioni 4</v>
      </c>
      <c r="B10" s="103" t="str">
        <f>'(B2) Struktura Organizative'!B15</f>
        <v>032 Shërbimet e mbrojtjes ndaj zjarrit</v>
      </c>
      <c r="C10" s="147">
        <f>'(F2) Shpenzimet sipas nenfunk.b'!C16</f>
        <v>55052</v>
      </c>
      <c r="D10" s="147">
        <f>'(F2) Shpenzimet sipas nenfunk.b'!D16</f>
        <v>57481</v>
      </c>
      <c r="E10" s="147">
        <f>'(F2) Shpenzimet sipas nenfunk.b'!E16</f>
        <v>82301</v>
      </c>
      <c r="F10" s="80">
        <f>'(F2) Shpenzimet sipas nenfunk.b'!F16</f>
        <v>42451</v>
      </c>
      <c r="G10" s="80">
        <f>'(F2) Shpenzimet sipas nenfunk.b'!G16</f>
        <v>32498</v>
      </c>
      <c r="H10" s="80">
        <f>'(F2) Shpenzimet sipas nenfunk.b'!H16</f>
        <v>0</v>
      </c>
      <c r="I10" s="143">
        <f>'(F2) Shpenzimet sipas nenfunk.b'!I16</f>
        <v>74949</v>
      </c>
      <c r="J10" s="80">
        <f>'(F2) Shpenzimet sipas nenfunk.b'!J16</f>
        <v>43192</v>
      </c>
      <c r="K10" s="80">
        <f>'(F2) Shpenzimet sipas nenfunk.b'!K16</f>
        <v>31233</v>
      </c>
      <c r="L10" s="80">
        <f>'(F2) Shpenzimet sipas nenfunk.b'!L16</f>
        <v>10050</v>
      </c>
      <c r="M10" s="143">
        <f>'(F2) Shpenzimet sipas nenfunk.b'!M16</f>
        <v>84475</v>
      </c>
      <c r="N10" s="80">
        <f>'(F2) Shpenzimet sipas nenfunk.b'!N16</f>
        <v>44051</v>
      </c>
      <c r="O10" s="80">
        <f>'(F2) Shpenzimet sipas nenfunk.b'!O16</f>
        <v>31202</v>
      </c>
      <c r="P10" s="80">
        <f>'(F2) Shpenzimet sipas nenfunk.b'!P16</f>
        <v>0</v>
      </c>
      <c r="Q10" s="143">
        <f>'(F2) Shpenzimet sipas nenfunk.b'!Q16</f>
        <v>75253</v>
      </c>
    </row>
    <row r="11" spans="1:17" ht="15" customHeight="1" x14ac:dyDescent="0.2">
      <c r="A11" s="510" t="str">
        <f>'(B2) Struktura Organizative'!A17</f>
        <v>Nënfunksioni 5</v>
      </c>
      <c r="B11" s="103" t="str">
        <f>'(B2) Struktura Organizative'!B17</f>
        <v>036 Marrdheniet me komunitetin</v>
      </c>
      <c r="C11" s="147">
        <f>'(F2) Shpenzimet sipas nenfunk.b'!C18</f>
        <v>0</v>
      </c>
      <c r="D11" s="147">
        <f>'(F2) Shpenzimet sipas nenfunk.b'!D18</f>
        <v>0</v>
      </c>
      <c r="E11" s="147">
        <f>'(F2) Shpenzimet sipas nenfunk.b'!E18</f>
        <v>5056</v>
      </c>
      <c r="F11" s="80">
        <f>'(F2) Shpenzimet sipas nenfunk.b'!F18</f>
        <v>0</v>
      </c>
      <c r="G11" s="80">
        <f>'(F2) Shpenzimet sipas nenfunk.b'!G18</f>
        <v>4158</v>
      </c>
      <c r="H11" s="80">
        <f>'(F2) Shpenzimet sipas nenfunk.b'!H18</f>
        <v>0</v>
      </c>
      <c r="I11" s="143">
        <f>'(F2) Shpenzimet sipas nenfunk.b'!I18</f>
        <v>4158</v>
      </c>
      <c r="J11" s="80">
        <f>'(F2) Shpenzimet sipas nenfunk.b'!J18</f>
        <v>0</v>
      </c>
      <c r="K11" s="80">
        <f>'(F2) Shpenzimet sipas nenfunk.b'!K18</f>
        <v>4241</v>
      </c>
      <c r="L11" s="80">
        <f>'(F2) Shpenzimet sipas nenfunk.b'!L18</f>
        <v>0</v>
      </c>
      <c r="M11" s="143">
        <f>'(F2) Shpenzimet sipas nenfunk.b'!M18</f>
        <v>4241</v>
      </c>
      <c r="N11" s="80">
        <f>'(F2) Shpenzimet sipas nenfunk.b'!N18</f>
        <v>0</v>
      </c>
      <c r="O11" s="80">
        <f>'(F2) Shpenzimet sipas nenfunk.b'!O18</f>
        <v>4325</v>
      </c>
      <c r="P11" s="80">
        <f>'(F2) Shpenzimet sipas nenfunk.b'!P18</f>
        <v>0</v>
      </c>
      <c r="Q11" s="143">
        <f>'(F2) Shpenzimet sipas nenfunk.b'!Q18</f>
        <v>4325</v>
      </c>
    </row>
    <row r="12" spans="1:17" ht="15" customHeight="1" x14ac:dyDescent="0.2">
      <c r="A12" s="469" t="str">
        <f>'(G1) Fjalori'!A434</f>
        <v>03 Rendi dhe Siguria Publike</v>
      </c>
      <c r="B12" s="143"/>
      <c r="C12" s="469">
        <f>SUM(C9:C11)</f>
        <v>71708</v>
      </c>
      <c r="D12" s="469">
        <f t="shared" ref="D12:Q12" si="3">SUM(D9:D11)</f>
        <v>67452</v>
      </c>
      <c r="E12" s="469">
        <f t="shared" si="3"/>
        <v>99316</v>
      </c>
      <c r="F12" s="469">
        <f t="shared" si="3"/>
        <v>53346</v>
      </c>
      <c r="G12" s="469">
        <f t="shared" si="3"/>
        <v>38632</v>
      </c>
      <c r="H12" s="469">
        <f t="shared" si="3"/>
        <v>0</v>
      </c>
      <c r="I12" s="469">
        <f t="shared" si="3"/>
        <v>91978</v>
      </c>
      <c r="J12" s="469">
        <f t="shared" si="3"/>
        <v>43192</v>
      </c>
      <c r="K12" s="469">
        <f t="shared" si="3"/>
        <v>48345</v>
      </c>
      <c r="L12" s="469">
        <f t="shared" si="3"/>
        <v>10050</v>
      </c>
      <c r="M12" s="469">
        <f t="shared" si="3"/>
        <v>101587</v>
      </c>
      <c r="N12" s="469">
        <f t="shared" si="3"/>
        <v>55055</v>
      </c>
      <c r="O12" s="469">
        <f t="shared" si="3"/>
        <v>37506</v>
      </c>
      <c r="P12" s="469">
        <f t="shared" si="3"/>
        <v>0</v>
      </c>
      <c r="Q12" s="469">
        <f t="shared" si="3"/>
        <v>92561</v>
      </c>
    </row>
    <row r="13" spans="1:17" ht="15" customHeight="1" x14ac:dyDescent="0.2">
      <c r="A13" s="510" t="str">
        <f>'(B2) Struktura Organizative'!A19</f>
        <v>Nënfunksioni 6</v>
      </c>
      <c r="B13" s="103" t="str">
        <f>'(B2) Struktura Organizative'!B19</f>
        <v>041 Çështjet e përgjithshme ekonomike, tregtare dhe të punës</v>
      </c>
      <c r="C13" s="147">
        <f>'(F2) Shpenzimet sipas nenfunk.b'!C20</f>
        <v>1686</v>
      </c>
      <c r="D13" s="147">
        <f>'(F2) Shpenzimet sipas nenfunk.b'!D20</f>
        <v>1759</v>
      </c>
      <c r="E13" s="147">
        <f>'(F2) Shpenzimet sipas nenfunk.b'!E20</f>
        <v>1883</v>
      </c>
      <c r="F13" s="80">
        <f>'(F2) Shpenzimet sipas nenfunk.b'!F20</f>
        <v>1653</v>
      </c>
      <c r="G13" s="80">
        <f>'(F2) Shpenzimet sipas nenfunk.b'!G20</f>
        <v>190</v>
      </c>
      <c r="H13" s="80">
        <f>'(F2) Shpenzimet sipas nenfunk.b'!H20</f>
        <v>0</v>
      </c>
      <c r="I13" s="143">
        <f>'(F2) Shpenzimet sipas nenfunk.b'!I20</f>
        <v>1843</v>
      </c>
      <c r="J13" s="80">
        <f>'(F2) Shpenzimet sipas nenfunk.b'!J20</f>
        <v>1653</v>
      </c>
      <c r="K13" s="80">
        <f>'(F2) Shpenzimet sipas nenfunk.b'!K20</f>
        <v>190</v>
      </c>
      <c r="L13" s="80">
        <f>'(F2) Shpenzimet sipas nenfunk.b'!L20</f>
        <v>24350</v>
      </c>
      <c r="M13" s="143">
        <f>'(F2) Shpenzimet sipas nenfunk.b'!M20</f>
        <v>26193</v>
      </c>
      <c r="N13" s="80">
        <f>'(F2) Shpenzimet sipas nenfunk.b'!N20</f>
        <v>1653</v>
      </c>
      <c r="O13" s="80">
        <f>'(F2) Shpenzimet sipas nenfunk.b'!O20</f>
        <v>190</v>
      </c>
      <c r="P13" s="80">
        <f>'(F2) Shpenzimet sipas nenfunk.b'!P20</f>
        <v>150000</v>
      </c>
      <c r="Q13" s="143">
        <f>'(F2) Shpenzimet sipas nenfunk.b'!Q20</f>
        <v>151843</v>
      </c>
    </row>
    <row r="14" spans="1:17" ht="15" customHeight="1" x14ac:dyDescent="0.2">
      <c r="A14" s="510" t="str">
        <f>'(B2) Struktura Organizative'!A22</f>
        <v>Nënfunksioni 7</v>
      </c>
      <c r="B14" s="103" t="str">
        <f>'(B2) Struktura Organizative'!B22</f>
        <v>042 Bujqësia, pyjet, peshkimi dhe gjuetia</v>
      </c>
      <c r="C14" s="147">
        <f>'(F2) Shpenzimet sipas nenfunk.b'!C25</f>
        <v>68126</v>
      </c>
      <c r="D14" s="147">
        <f>'(F2) Shpenzimet sipas nenfunk.b'!D25</f>
        <v>79714</v>
      </c>
      <c r="E14" s="147">
        <f>'(F2) Shpenzimet sipas nenfunk.b'!E25</f>
        <v>106330</v>
      </c>
      <c r="F14" s="80">
        <f>'(F2) Shpenzimet sipas nenfunk.b'!F25</f>
        <v>38721</v>
      </c>
      <c r="G14" s="80">
        <f>'(F2) Shpenzimet sipas nenfunk.b'!G25</f>
        <v>38348</v>
      </c>
      <c r="H14" s="80">
        <f>'(F2) Shpenzimet sipas nenfunk.b'!H25</f>
        <v>12673</v>
      </c>
      <c r="I14" s="143">
        <f>'(F2) Shpenzimet sipas nenfunk.b'!I25</f>
        <v>89742</v>
      </c>
      <c r="J14" s="80">
        <f>'(F2) Shpenzimet sipas nenfunk.b'!J25</f>
        <v>38721</v>
      </c>
      <c r="K14" s="80">
        <f>'(F2) Shpenzimet sipas nenfunk.b'!K25</f>
        <v>32148</v>
      </c>
      <c r="L14" s="80">
        <f>'(F2) Shpenzimet sipas nenfunk.b'!L25</f>
        <v>1368</v>
      </c>
      <c r="M14" s="143">
        <f>'(F2) Shpenzimet sipas nenfunk.b'!M25</f>
        <v>72237</v>
      </c>
      <c r="N14" s="80">
        <f>'(F2) Shpenzimet sipas nenfunk.b'!N25</f>
        <v>38721</v>
      </c>
      <c r="O14" s="80">
        <f>'(F2) Shpenzimet sipas nenfunk.b'!O25</f>
        <v>32148</v>
      </c>
      <c r="P14" s="80">
        <f>'(F2) Shpenzimet sipas nenfunk.b'!P25</f>
        <v>1516</v>
      </c>
      <c r="Q14" s="143">
        <f>'(F2) Shpenzimet sipas nenfunk.b'!Q25</f>
        <v>72385</v>
      </c>
    </row>
    <row r="15" spans="1:17" ht="15" customHeight="1" x14ac:dyDescent="0.2">
      <c r="A15" s="510" t="str">
        <f>'(B2) Struktura Organizative'!A26</f>
        <v>Nënfunksioni 8</v>
      </c>
      <c r="B15" s="103" t="str">
        <f>'(B2) Struktura Organizative'!B26</f>
        <v>045 Trasporti</v>
      </c>
      <c r="C15" s="147">
        <f>'(F2) Shpenzimet sipas nenfunk.b'!C30</f>
        <v>343030</v>
      </c>
      <c r="D15" s="147">
        <f>'(F2) Shpenzimet sipas nenfunk.b'!D30</f>
        <v>128542</v>
      </c>
      <c r="E15" s="147">
        <f>'(F2) Shpenzimet sipas nenfunk.b'!E30</f>
        <v>416918</v>
      </c>
      <c r="F15" s="80">
        <f>'(F2) Shpenzimet sipas nenfunk.b'!F30</f>
        <v>32203</v>
      </c>
      <c r="G15" s="80">
        <f>'(F2) Shpenzimet sipas nenfunk.b'!G30</f>
        <v>43926</v>
      </c>
      <c r="H15" s="80">
        <f>'(F2) Shpenzimet sipas nenfunk.b'!H30</f>
        <v>279219</v>
      </c>
      <c r="I15" s="143">
        <f>'(F2) Shpenzimet sipas nenfunk.b'!I30</f>
        <v>355348</v>
      </c>
      <c r="J15" s="80">
        <f>'(F2) Shpenzimet sipas nenfunk.b'!J30</f>
        <v>32267</v>
      </c>
      <c r="K15" s="80">
        <f>'(F2) Shpenzimet sipas nenfunk.b'!K30</f>
        <v>48052</v>
      </c>
      <c r="L15" s="80">
        <f>'(F2) Shpenzimet sipas nenfunk.b'!L30</f>
        <v>279453</v>
      </c>
      <c r="M15" s="143">
        <f>'(F2) Shpenzimet sipas nenfunk.b'!M30</f>
        <v>359772</v>
      </c>
      <c r="N15" s="80">
        <f>'(F2) Shpenzimet sipas nenfunk.b'!N30</f>
        <v>32365</v>
      </c>
      <c r="O15" s="80">
        <f>'(F2) Shpenzimet sipas nenfunk.b'!O30</f>
        <v>48038</v>
      </c>
      <c r="P15" s="80">
        <f>'(F2) Shpenzimet sipas nenfunk.b'!P30</f>
        <v>206062</v>
      </c>
      <c r="Q15" s="143">
        <f>'(F2) Shpenzimet sipas nenfunk.b'!Q30</f>
        <v>286465</v>
      </c>
    </row>
    <row r="16" spans="1:17" ht="15" customHeight="1" x14ac:dyDescent="0.2">
      <c r="A16" s="510" t="str">
        <f>'(B2) Struktura Organizative'!A29</f>
        <v>Nënfunksioni 9</v>
      </c>
      <c r="B16" s="103" t="str">
        <f>'(B2) Struktura Organizative'!B29</f>
        <v>047 Industri të tjera</v>
      </c>
      <c r="C16" s="147">
        <f>'(F2) Shpenzimet sipas nenfunk.b'!C34</f>
        <v>10655</v>
      </c>
      <c r="D16" s="147">
        <f>'(F2) Shpenzimet sipas nenfunk.b'!D34</f>
        <v>7418</v>
      </c>
      <c r="E16" s="147">
        <f>'(F2) Shpenzimet sipas nenfunk.b'!E34</f>
        <v>9003</v>
      </c>
      <c r="F16" s="80">
        <f>'(F2) Shpenzimet sipas nenfunk.b'!F34</f>
        <v>4517</v>
      </c>
      <c r="G16" s="80">
        <f>'(F2) Shpenzimet sipas nenfunk.b'!G34</f>
        <v>3757</v>
      </c>
      <c r="H16" s="80">
        <f>'(F2) Shpenzimet sipas nenfunk.b'!H34</f>
        <v>200</v>
      </c>
      <c r="I16" s="143">
        <f>'(F2) Shpenzimet sipas nenfunk.b'!I34</f>
        <v>8474</v>
      </c>
      <c r="J16" s="80">
        <f>'(F2) Shpenzimet sipas nenfunk.b'!J34</f>
        <v>4517</v>
      </c>
      <c r="K16" s="80">
        <f>'(F2) Shpenzimet sipas nenfunk.b'!K34</f>
        <v>3757</v>
      </c>
      <c r="L16" s="80">
        <f>'(F2) Shpenzimet sipas nenfunk.b'!L34</f>
        <v>200</v>
      </c>
      <c r="M16" s="143">
        <f>'(F2) Shpenzimet sipas nenfunk.b'!M34</f>
        <v>8474</v>
      </c>
      <c r="N16" s="80">
        <f>'(F2) Shpenzimet sipas nenfunk.b'!N34</f>
        <v>4517</v>
      </c>
      <c r="O16" s="80">
        <f>'(F2) Shpenzimet sipas nenfunk.b'!O34</f>
        <v>3757</v>
      </c>
      <c r="P16" s="80">
        <f>'(F2) Shpenzimet sipas nenfunk.b'!P34</f>
        <v>200</v>
      </c>
      <c r="Q16" s="143">
        <f>'(F2) Shpenzimet sipas nenfunk.b'!Q34</f>
        <v>8474</v>
      </c>
    </row>
    <row r="17" spans="1:17" ht="15" customHeight="1" x14ac:dyDescent="0.2">
      <c r="A17" s="469" t="str">
        <f>'(G1) Fjalori'!A435</f>
        <v>04 Çeshtjet Ekonomike</v>
      </c>
      <c r="B17" s="143"/>
      <c r="C17" s="469">
        <f>SUM(C13:C16)</f>
        <v>423497</v>
      </c>
      <c r="D17" s="469">
        <f t="shared" ref="D17:Q17" si="4">SUM(D13:D16)</f>
        <v>217433</v>
      </c>
      <c r="E17" s="469">
        <f t="shared" si="4"/>
        <v>534134</v>
      </c>
      <c r="F17" s="469">
        <f t="shared" si="4"/>
        <v>77094</v>
      </c>
      <c r="G17" s="469">
        <f t="shared" si="4"/>
        <v>86221</v>
      </c>
      <c r="H17" s="469">
        <f t="shared" si="4"/>
        <v>292092</v>
      </c>
      <c r="I17" s="469">
        <f t="shared" si="4"/>
        <v>455407</v>
      </c>
      <c r="J17" s="469">
        <f t="shared" si="4"/>
        <v>77158</v>
      </c>
      <c r="K17" s="469">
        <f t="shared" si="4"/>
        <v>84147</v>
      </c>
      <c r="L17" s="469">
        <f t="shared" si="4"/>
        <v>305371</v>
      </c>
      <c r="M17" s="469">
        <f t="shared" si="4"/>
        <v>466676</v>
      </c>
      <c r="N17" s="469">
        <f t="shared" si="4"/>
        <v>77256</v>
      </c>
      <c r="O17" s="469">
        <f t="shared" si="4"/>
        <v>84133</v>
      </c>
      <c r="P17" s="469">
        <f t="shared" si="4"/>
        <v>357778</v>
      </c>
      <c r="Q17" s="469">
        <f t="shared" si="4"/>
        <v>519167</v>
      </c>
    </row>
    <row r="18" spans="1:17" ht="15" customHeight="1" x14ac:dyDescent="0.2">
      <c r="A18" s="510" t="str">
        <f>'(B2) Struktura Organizative'!A32</f>
        <v>Nënfunksioni 10</v>
      </c>
      <c r="B18" s="103" t="str">
        <f>'(B2) Struktura Organizative'!B32</f>
        <v>051 Menaxhimi i i mbetjeve</v>
      </c>
      <c r="C18" s="147">
        <f>'(F2) Shpenzimet sipas nenfunk.b'!C37</f>
        <v>109022</v>
      </c>
      <c r="D18" s="147">
        <f>'(F2) Shpenzimet sipas nenfunk.b'!D37</f>
        <v>74491</v>
      </c>
      <c r="E18" s="147">
        <f>'(F2) Shpenzimet sipas nenfunk.b'!E37</f>
        <v>95801</v>
      </c>
      <c r="F18" s="80">
        <f>'(F2) Shpenzimet sipas nenfunk.b'!F37</f>
        <v>26400</v>
      </c>
      <c r="G18" s="80">
        <f>'(F2) Shpenzimet sipas nenfunk.b'!G37</f>
        <v>85377</v>
      </c>
      <c r="H18" s="80">
        <f>'(F2) Shpenzimet sipas nenfunk.b'!H37</f>
        <v>1100</v>
      </c>
      <c r="I18" s="143">
        <f>'(F2) Shpenzimet sipas nenfunk.b'!I37</f>
        <v>112877</v>
      </c>
      <c r="J18" s="80">
        <f>'(F2) Shpenzimet sipas nenfunk.b'!J37</f>
        <v>26400</v>
      </c>
      <c r="K18" s="80">
        <f>'(F2) Shpenzimet sipas nenfunk.b'!K37</f>
        <v>82419</v>
      </c>
      <c r="L18" s="80">
        <f>'(F2) Shpenzimet sipas nenfunk.b'!L37</f>
        <v>0</v>
      </c>
      <c r="M18" s="143">
        <f>'(F2) Shpenzimet sipas nenfunk.b'!M37</f>
        <v>108819</v>
      </c>
      <c r="N18" s="80">
        <f>'(F2) Shpenzimet sipas nenfunk.b'!N37</f>
        <v>26400</v>
      </c>
      <c r="O18" s="80">
        <f>'(F2) Shpenzimet sipas nenfunk.b'!O37</f>
        <v>82419</v>
      </c>
      <c r="P18" s="80">
        <f>'(F2) Shpenzimet sipas nenfunk.b'!P37</f>
        <v>0</v>
      </c>
      <c r="Q18" s="143">
        <f>'(F2) Shpenzimet sipas nenfunk.b'!Q37</f>
        <v>108819</v>
      </c>
    </row>
    <row r="19" spans="1:17" ht="15" customHeight="1" x14ac:dyDescent="0.2">
      <c r="A19" s="510" t="str">
        <f>'(B2) Struktura Organizative'!A34</f>
        <v>Nënfunksioni 11</v>
      </c>
      <c r="B19" s="103" t="str">
        <f>'(B2) Struktura Organizative'!B34</f>
        <v>052 Menaxhimi i ujrave të zeza</v>
      </c>
      <c r="C19" s="147">
        <f>'(F2) Shpenzimet sipas nenfunk.b'!C39</f>
        <v>8342</v>
      </c>
      <c r="D19" s="147">
        <f>'(F2) Shpenzimet sipas nenfunk.b'!D39</f>
        <v>5664</v>
      </c>
      <c r="E19" s="147">
        <f>'(F2) Shpenzimet sipas nenfunk.b'!E39</f>
        <v>12923</v>
      </c>
      <c r="F19" s="80">
        <f>'(F2) Shpenzimet sipas nenfunk.b'!F39</f>
        <v>6928</v>
      </c>
      <c r="G19" s="80">
        <f>'(F2) Shpenzimet sipas nenfunk.b'!G39</f>
        <v>4968</v>
      </c>
      <c r="H19" s="80">
        <f>'(F2) Shpenzimet sipas nenfunk.b'!H39</f>
        <v>0</v>
      </c>
      <c r="I19" s="143">
        <f>'(F2) Shpenzimet sipas nenfunk.b'!I39</f>
        <v>11896</v>
      </c>
      <c r="J19" s="80">
        <f>'(F2) Shpenzimet sipas nenfunk.b'!J39</f>
        <v>6928</v>
      </c>
      <c r="K19" s="80">
        <f>'(F2) Shpenzimet sipas nenfunk.b'!K39</f>
        <v>4968</v>
      </c>
      <c r="L19" s="80">
        <f>'(F2) Shpenzimet sipas nenfunk.b'!L39</f>
        <v>0</v>
      </c>
      <c r="M19" s="143">
        <f>'(F2) Shpenzimet sipas nenfunk.b'!M39</f>
        <v>11896</v>
      </c>
      <c r="N19" s="80">
        <f>'(F2) Shpenzimet sipas nenfunk.b'!N39</f>
        <v>6928</v>
      </c>
      <c r="O19" s="80">
        <f>'(F2) Shpenzimet sipas nenfunk.b'!O39</f>
        <v>5066</v>
      </c>
      <c r="P19" s="80">
        <f>'(F2) Shpenzimet sipas nenfunk.b'!P39</f>
        <v>0</v>
      </c>
      <c r="Q19" s="143">
        <f>'(F2) Shpenzimet sipas nenfunk.b'!Q39</f>
        <v>11994</v>
      </c>
    </row>
    <row r="20" spans="1:17" ht="15" customHeight="1" x14ac:dyDescent="0.2">
      <c r="A20" s="510" t="str">
        <f>'(B2) Struktura Organizative'!A36</f>
        <v>Nënfunksioni 12</v>
      </c>
      <c r="B20" s="103" t="str">
        <f>'(B2) Struktura Organizative'!B36</f>
        <v>053 Reduktimi i ndotjes</v>
      </c>
      <c r="C20" s="147">
        <f>'(F2) Shpenzimet sipas nenfunk.b'!C41</f>
        <v>0</v>
      </c>
      <c r="D20" s="147">
        <f>'(F2) Shpenzimet sipas nenfunk.b'!D41</f>
        <v>0</v>
      </c>
      <c r="E20" s="147">
        <f>'(F2) Shpenzimet sipas nenfunk.b'!E41</f>
        <v>0</v>
      </c>
      <c r="F20" s="80">
        <f>'(F2) Shpenzimet sipas nenfunk.b'!F41</f>
        <v>0</v>
      </c>
      <c r="G20" s="80">
        <f>'(F2) Shpenzimet sipas nenfunk.b'!G41</f>
        <v>0</v>
      </c>
      <c r="H20" s="80">
        <f>'(F2) Shpenzimet sipas nenfunk.b'!H41</f>
        <v>0</v>
      </c>
      <c r="I20" s="143">
        <f>'(F2) Shpenzimet sipas nenfunk.b'!I41</f>
        <v>0</v>
      </c>
      <c r="J20" s="80">
        <f>'(F2) Shpenzimet sipas nenfunk.b'!J41</f>
        <v>0</v>
      </c>
      <c r="K20" s="80">
        <f>'(F2) Shpenzimet sipas nenfunk.b'!K41</f>
        <v>0</v>
      </c>
      <c r="L20" s="80">
        <f>'(F2) Shpenzimet sipas nenfunk.b'!L41</f>
        <v>0</v>
      </c>
      <c r="M20" s="143">
        <f>'(F2) Shpenzimet sipas nenfunk.b'!M41</f>
        <v>0</v>
      </c>
      <c r="N20" s="80">
        <f>'(F2) Shpenzimet sipas nenfunk.b'!N41</f>
        <v>0</v>
      </c>
      <c r="O20" s="80">
        <f>'(F2) Shpenzimet sipas nenfunk.b'!O41</f>
        <v>0</v>
      </c>
      <c r="P20" s="80">
        <f>'(F2) Shpenzimet sipas nenfunk.b'!P41</f>
        <v>0</v>
      </c>
      <c r="Q20" s="143">
        <f>'(F2) Shpenzimet sipas nenfunk.b'!Q41</f>
        <v>0</v>
      </c>
    </row>
    <row r="21" spans="1:17" ht="15" customHeight="1" x14ac:dyDescent="0.2">
      <c r="A21" s="510" t="str">
        <f>'(B2) Struktura Organizative'!A38</f>
        <v>Nënfunksioni 13</v>
      </c>
      <c r="B21" s="103" t="str">
        <f>'(B2) Struktura Organizative'!B38</f>
        <v>056 Mbrojtja e mjedisit</v>
      </c>
      <c r="C21" s="147">
        <f>'(F2) Shpenzimet sipas nenfunk.b'!C43</f>
        <v>0</v>
      </c>
      <c r="D21" s="147">
        <f>'(F2) Shpenzimet sipas nenfunk.b'!D43</f>
        <v>0</v>
      </c>
      <c r="E21" s="147">
        <f>'(F2) Shpenzimet sipas nenfunk.b'!E43</f>
        <v>0</v>
      </c>
      <c r="F21" s="80">
        <f>'(F2) Shpenzimet sipas nenfunk.b'!F43</f>
        <v>0</v>
      </c>
      <c r="G21" s="80">
        <f>'(F2) Shpenzimet sipas nenfunk.b'!G43</f>
        <v>0</v>
      </c>
      <c r="H21" s="80">
        <f>'(F2) Shpenzimet sipas nenfunk.b'!H43</f>
        <v>0</v>
      </c>
      <c r="I21" s="143">
        <f>'(F2) Shpenzimet sipas nenfunk.b'!I43</f>
        <v>0</v>
      </c>
      <c r="J21" s="80">
        <f>'(F2) Shpenzimet sipas nenfunk.b'!J43</f>
        <v>0</v>
      </c>
      <c r="K21" s="80">
        <f>'(F2) Shpenzimet sipas nenfunk.b'!K43</f>
        <v>0</v>
      </c>
      <c r="L21" s="80">
        <f>'(F2) Shpenzimet sipas nenfunk.b'!L43</f>
        <v>0</v>
      </c>
      <c r="M21" s="143">
        <f>'(F2) Shpenzimet sipas nenfunk.b'!M43</f>
        <v>0</v>
      </c>
      <c r="N21" s="80">
        <f>'(F2) Shpenzimet sipas nenfunk.b'!N43</f>
        <v>0</v>
      </c>
      <c r="O21" s="80">
        <f>'(F2) Shpenzimet sipas nenfunk.b'!O43</f>
        <v>0</v>
      </c>
      <c r="P21" s="80">
        <f>'(F2) Shpenzimet sipas nenfunk.b'!P43</f>
        <v>0</v>
      </c>
      <c r="Q21" s="143">
        <f>'(F2) Shpenzimet sipas nenfunk.b'!Q43</f>
        <v>0</v>
      </c>
    </row>
    <row r="22" spans="1:17" ht="15" customHeight="1" x14ac:dyDescent="0.2">
      <c r="A22" s="469" t="str">
        <f>'(G1) Fjalori'!A436</f>
        <v>05 Mbrojtja Mjedisore</v>
      </c>
      <c r="B22" s="143"/>
      <c r="C22" s="469">
        <f>SUM(C18:C21)</f>
        <v>117364</v>
      </c>
      <c r="D22" s="469">
        <f t="shared" ref="D22:Q22" si="5">SUM(D18:D21)</f>
        <v>80155</v>
      </c>
      <c r="E22" s="469">
        <f t="shared" si="5"/>
        <v>108724</v>
      </c>
      <c r="F22" s="469">
        <f t="shared" si="5"/>
        <v>33328</v>
      </c>
      <c r="G22" s="469">
        <f t="shared" si="5"/>
        <v>90345</v>
      </c>
      <c r="H22" s="469">
        <f t="shared" si="5"/>
        <v>1100</v>
      </c>
      <c r="I22" s="469">
        <f t="shared" si="5"/>
        <v>124773</v>
      </c>
      <c r="J22" s="469">
        <f t="shared" si="5"/>
        <v>33328</v>
      </c>
      <c r="K22" s="469">
        <f t="shared" si="5"/>
        <v>87387</v>
      </c>
      <c r="L22" s="469">
        <f t="shared" si="5"/>
        <v>0</v>
      </c>
      <c r="M22" s="469">
        <f t="shared" si="5"/>
        <v>120715</v>
      </c>
      <c r="N22" s="469">
        <f t="shared" si="5"/>
        <v>33328</v>
      </c>
      <c r="O22" s="469">
        <f t="shared" si="5"/>
        <v>87485</v>
      </c>
      <c r="P22" s="469">
        <f t="shared" si="5"/>
        <v>0</v>
      </c>
      <c r="Q22" s="469">
        <f t="shared" si="5"/>
        <v>120813</v>
      </c>
    </row>
    <row r="23" spans="1:17" ht="15" customHeight="1" x14ac:dyDescent="0.2">
      <c r="A23" s="510" t="str">
        <f>'(B2) Struktura Organizative'!A40</f>
        <v>Nënfunksioni 14</v>
      </c>
      <c r="B23" s="103" t="str">
        <f>'(B2) Struktura Organizative'!B40</f>
        <v>061 Urbanistika</v>
      </c>
      <c r="C23" s="147">
        <f>'(F2) Shpenzimet sipas nenfunk.b'!C46</f>
        <v>32353</v>
      </c>
      <c r="D23" s="147">
        <f>'(F2) Shpenzimet sipas nenfunk.b'!D46</f>
        <v>530518</v>
      </c>
      <c r="E23" s="147">
        <f>'(F2) Shpenzimet sipas nenfunk.b'!E46</f>
        <v>724740</v>
      </c>
      <c r="F23" s="80">
        <f>'(F2) Shpenzimet sipas nenfunk.b'!F46</f>
        <v>15670</v>
      </c>
      <c r="G23" s="80">
        <f>'(F2) Shpenzimet sipas nenfunk.b'!G46</f>
        <v>2155</v>
      </c>
      <c r="H23" s="80">
        <f>'(F2) Shpenzimet sipas nenfunk.b'!H46</f>
        <v>15000</v>
      </c>
      <c r="I23" s="143">
        <f>'(F2) Shpenzimet sipas nenfunk.b'!I46</f>
        <v>32825</v>
      </c>
      <c r="J23" s="80">
        <f>'(F2) Shpenzimet sipas nenfunk.b'!J46</f>
        <v>15670</v>
      </c>
      <c r="K23" s="80">
        <f>'(F2) Shpenzimet sipas nenfunk.b'!K46</f>
        <v>1755</v>
      </c>
      <c r="L23" s="80">
        <f>'(F2) Shpenzimet sipas nenfunk.b'!L46</f>
        <v>0</v>
      </c>
      <c r="M23" s="143">
        <f>'(F2) Shpenzimet sipas nenfunk.b'!M46</f>
        <v>17425</v>
      </c>
      <c r="N23" s="80">
        <f>'(F2) Shpenzimet sipas nenfunk.b'!N46</f>
        <v>15670</v>
      </c>
      <c r="O23" s="80">
        <f>'(F2) Shpenzimet sipas nenfunk.b'!O46</f>
        <v>1755</v>
      </c>
      <c r="P23" s="80">
        <f>'(F2) Shpenzimet sipas nenfunk.b'!P46</f>
        <v>0</v>
      </c>
      <c r="Q23" s="143">
        <f>'(F2) Shpenzimet sipas nenfunk.b'!Q46</f>
        <v>17425</v>
      </c>
    </row>
    <row r="24" spans="1:17" ht="15" customHeight="1" x14ac:dyDescent="0.2">
      <c r="A24" s="510" t="str">
        <f>'(B2) Struktura Organizative'!A42</f>
        <v>Nënfunksioni 15</v>
      </c>
      <c r="B24" s="103" t="str">
        <f>'(B2) Struktura Organizative'!B42</f>
        <v>062 Zhvillimi i komunitetit</v>
      </c>
      <c r="C24" s="147">
        <f>'(F2) Shpenzimet sipas nenfunk.b'!C49</f>
        <v>43351</v>
      </c>
      <c r="D24" s="147">
        <f>'(F2) Shpenzimet sipas nenfunk.b'!D49</f>
        <v>31024</v>
      </c>
      <c r="E24" s="147">
        <f>'(F2) Shpenzimet sipas nenfunk.b'!E49</f>
        <v>87108</v>
      </c>
      <c r="F24" s="80">
        <f>'(F2) Shpenzimet sipas nenfunk.b'!F49</f>
        <v>31857</v>
      </c>
      <c r="G24" s="80">
        <f>'(F2) Shpenzimet sipas nenfunk.b'!G49</f>
        <v>18042</v>
      </c>
      <c r="H24" s="80">
        <f>'(F2) Shpenzimet sipas nenfunk.b'!H49</f>
        <v>4500</v>
      </c>
      <c r="I24" s="143">
        <f>'(F2) Shpenzimet sipas nenfunk.b'!I49</f>
        <v>54399</v>
      </c>
      <c r="J24" s="80">
        <f>'(F2) Shpenzimet sipas nenfunk.b'!J49</f>
        <v>31857</v>
      </c>
      <c r="K24" s="80">
        <f>'(F2) Shpenzimet sipas nenfunk.b'!K49</f>
        <v>16278</v>
      </c>
      <c r="L24" s="80">
        <f>'(F2) Shpenzimet sipas nenfunk.b'!L49</f>
        <v>1500</v>
      </c>
      <c r="M24" s="143">
        <f>'(F2) Shpenzimet sipas nenfunk.b'!M49</f>
        <v>49635</v>
      </c>
      <c r="N24" s="80">
        <f>'(F2) Shpenzimet sipas nenfunk.b'!N49</f>
        <v>31857</v>
      </c>
      <c r="O24" s="80">
        <f>'(F2) Shpenzimet sipas nenfunk.b'!O49</f>
        <v>16392</v>
      </c>
      <c r="P24" s="80">
        <f>'(F2) Shpenzimet sipas nenfunk.b'!P49</f>
        <v>1500</v>
      </c>
      <c r="Q24" s="143">
        <f>'(F2) Shpenzimet sipas nenfunk.b'!Q49</f>
        <v>49749</v>
      </c>
    </row>
    <row r="25" spans="1:17" ht="15" customHeight="1" x14ac:dyDescent="0.2">
      <c r="A25" s="510" t="str">
        <f>'(B2) Struktura Organizative'!A45</f>
        <v>Nënfunksioni 16</v>
      </c>
      <c r="B25" s="103" t="str">
        <f>'(B2) Struktura Organizative'!B45</f>
        <v>063 Furnizimi me ujë</v>
      </c>
      <c r="C25" s="147">
        <f>'(F2) Shpenzimet sipas nenfunk.b'!C52</f>
        <v>24563</v>
      </c>
      <c r="D25" s="147">
        <f>'(F2) Shpenzimet sipas nenfunk.b'!D52</f>
        <v>74584</v>
      </c>
      <c r="E25" s="147">
        <f>'(F2) Shpenzimet sipas nenfunk.b'!E52</f>
        <v>220155</v>
      </c>
      <c r="F25" s="80">
        <f>'(F2) Shpenzimet sipas nenfunk.b'!F52</f>
        <v>0</v>
      </c>
      <c r="G25" s="80">
        <f>'(F2) Shpenzimet sipas nenfunk.b'!G52</f>
        <v>0</v>
      </c>
      <c r="H25" s="80">
        <f>'(F2) Shpenzimet sipas nenfunk.b'!H52</f>
        <v>158455</v>
      </c>
      <c r="I25" s="143">
        <f>'(F2) Shpenzimet sipas nenfunk.b'!I52</f>
        <v>158455</v>
      </c>
      <c r="J25" s="80">
        <f>'(F2) Shpenzimet sipas nenfunk.b'!J52</f>
        <v>0</v>
      </c>
      <c r="K25" s="80">
        <f>'(F2) Shpenzimet sipas nenfunk.b'!K52</f>
        <v>0</v>
      </c>
      <c r="L25" s="80">
        <f>'(F2) Shpenzimet sipas nenfunk.b'!L52</f>
        <v>200086</v>
      </c>
      <c r="M25" s="143">
        <f>'(F2) Shpenzimet sipas nenfunk.b'!M52</f>
        <v>200086</v>
      </c>
      <c r="N25" s="80">
        <f>'(F2) Shpenzimet sipas nenfunk.b'!N52</f>
        <v>0</v>
      </c>
      <c r="O25" s="80">
        <f>'(F2) Shpenzimet sipas nenfunk.b'!O52</f>
        <v>0</v>
      </c>
      <c r="P25" s="80">
        <f>'(F2) Shpenzimet sipas nenfunk.b'!P52</f>
        <v>262584</v>
      </c>
      <c r="Q25" s="143">
        <f>'(F2) Shpenzimet sipas nenfunk.b'!Q52</f>
        <v>262584</v>
      </c>
    </row>
    <row r="26" spans="1:17" ht="15" customHeight="1" x14ac:dyDescent="0.2">
      <c r="A26" s="510" t="str">
        <f>'(B2) Struktura Organizative'!A47</f>
        <v>Nënfunksioni 17</v>
      </c>
      <c r="B26" s="103" t="str">
        <f>'(B2) Struktura Organizative'!B47</f>
        <v>064 Ndriçimi i rrugëve</v>
      </c>
      <c r="C26" s="147">
        <f>'(F2) Shpenzimet sipas nenfunk.b'!C54</f>
        <v>16193</v>
      </c>
      <c r="D26" s="147">
        <f>'(F2) Shpenzimet sipas nenfunk.b'!D54</f>
        <v>54456</v>
      </c>
      <c r="E26" s="147">
        <f>'(F2) Shpenzimet sipas nenfunk.b'!E54</f>
        <v>40670</v>
      </c>
      <c r="F26" s="80">
        <f>'(F2) Shpenzimet sipas nenfunk.b'!F54</f>
        <v>5673</v>
      </c>
      <c r="G26" s="80">
        <f>'(F2) Shpenzimet sipas nenfunk.b'!G54</f>
        <v>13261</v>
      </c>
      <c r="H26" s="80">
        <f>'(F2) Shpenzimet sipas nenfunk.b'!H54</f>
        <v>0</v>
      </c>
      <c r="I26" s="143">
        <f>'(F2) Shpenzimet sipas nenfunk.b'!I54</f>
        <v>18934</v>
      </c>
      <c r="J26" s="80">
        <f>'(F2) Shpenzimet sipas nenfunk.b'!J54</f>
        <v>5673</v>
      </c>
      <c r="K26" s="80">
        <f>'(F2) Shpenzimet sipas nenfunk.b'!K54</f>
        <v>13261</v>
      </c>
      <c r="L26" s="80">
        <f>'(F2) Shpenzimet sipas nenfunk.b'!L54</f>
        <v>0</v>
      </c>
      <c r="M26" s="143">
        <f>'(F2) Shpenzimet sipas nenfunk.b'!M54</f>
        <v>18934</v>
      </c>
      <c r="N26" s="80">
        <f>'(F2) Shpenzimet sipas nenfunk.b'!N54</f>
        <v>5673</v>
      </c>
      <c r="O26" s="80">
        <f>'(F2) Shpenzimet sipas nenfunk.b'!O54</f>
        <v>13261</v>
      </c>
      <c r="P26" s="80">
        <f>'(F2) Shpenzimet sipas nenfunk.b'!P54</f>
        <v>0</v>
      </c>
      <c r="Q26" s="143">
        <f>'(F2) Shpenzimet sipas nenfunk.b'!Q54</f>
        <v>18934</v>
      </c>
    </row>
    <row r="27" spans="1:17" ht="15" customHeight="1" x14ac:dyDescent="0.2">
      <c r="A27" s="469" t="str">
        <f>'(G1) Fjalori'!A437</f>
        <v>06 Strehimi dhe Komoditetet e Komunitetit</v>
      </c>
      <c r="B27" s="143"/>
      <c r="C27" s="469">
        <f>SUM(C23:C26)</f>
        <v>116460</v>
      </c>
      <c r="D27" s="469">
        <f t="shared" ref="D27:Q27" si="6">SUM(D23:D26)</f>
        <v>690582</v>
      </c>
      <c r="E27" s="469">
        <f t="shared" si="6"/>
        <v>1072673</v>
      </c>
      <c r="F27" s="469">
        <f t="shared" si="6"/>
        <v>53200</v>
      </c>
      <c r="G27" s="469">
        <f t="shared" si="6"/>
        <v>33458</v>
      </c>
      <c r="H27" s="469">
        <f t="shared" si="6"/>
        <v>177955</v>
      </c>
      <c r="I27" s="469">
        <f t="shared" si="6"/>
        <v>264613</v>
      </c>
      <c r="J27" s="469">
        <f t="shared" si="6"/>
        <v>53200</v>
      </c>
      <c r="K27" s="469">
        <f t="shared" si="6"/>
        <v>31294</v>
      </c>
      <c r="L27" s="469">
        <f t="shared" si="6"/>
        <v>201586</v>
      </c>
      <c r="M27" s="469">
        <f t="shared" si="6"/>
        <v>286080</v>
      </c>
      <c r="N27" s="469">
        <f t="shared" si="6"/>
        <v>53200</v>
      </c>
      <c r="O27" s="469">
        <f t="shared" si="6"/>
        <v>31408</v>
      </c>
      <c r="P27" s="469">
        <f t="shared" si="6"/>
        <v>264084</v>
      </c>
      <c r="Q27" s="469">
        <f t="shared" si="6"/>
        <v>348692</v>
      </c>
    </row>
    <row r="28" spans="1:17" ht="15" customHeight="1" x14ac:dyDescent="0.2">
      <c r="A28" s="510" t="str">
        <f>'(B2) Struktura Organizative'!A49</f>
        <v>Nënfunksioni 18</v>
      </c>
      <c r="B28" s="103" t="str">
        <f>'(B2) Struktura Organizative'!B49</f>
        <v xml:space="preserve">072 Shërbimet e kujdesit parësor </v>
      </c>
      <c r="C28" s="147">
        <f>'(F2) Shpenzimet sipas nenfunk.b'!C56</f>
        <v>0</v>
      </c>
      <c r="D28" s="147">
        <f>'(F2) Shpenzimet sipas nenfunk.b'!D56</f>
        <v>0</v>
      </c>
      <c r="E28" s="147">
        <f>'(F2) Shpenzimet sipas nenfunk.b'!E56</f>
        <v>0</v>
      </c>
      <c r="F28" s="80">
        <f>'(F2) Shpenzimet sipas nenfunk.b'!F56</f>
        <v>0</v>
      </c>
      <c r="G28" s="80">
        <f>'(F2) Shpenzimet sipas nenfunk.b'!G56</f>
        <v>0</v>
      </c>
      <c r="H28" s="80">
        <f>'(F2) Shpenzimet sipas nenfunk.b'!H56</f>
        <v>0</v>
      </c>
      <c r="I28" s="143">
        <f>'(F2) Shpenzimet sipas nenfunk.b'!I56</f>
        <v>0</v>
      </c>
      <c r="J28" s="80">
        <f>'(F2) Shpenzimet sipas nenfunk.b'!J56</f>
        <v>0</v>
      </c>
      <c r="K28" s="80">
        <f>'(F2) Shpenzimet sipas nenfunk.b'!K56</f>
        <v>0</v>
      </c>
      <c r="L28" s="80">
        <f>'(F2) Shpenzimet sipas nenfunk.b'!L56</f>
        <v>0</v>
      </c>
      <c r="M28" s="143">
        <f>'(F2) Shpenzimet sipas nenfunk.b'!M56</f>
        <v>0</v>
      </c>
      <c r="N28" s="80">
        <f>'(F2) Shpenzimet sipas nenfunk.b'!N56</f>
        <v>0</v>
      </c>
      <c r="O28" s="80">
        <f>'(F2) Shpenzimet sipas nenfunk.b'!O56</f>
        <v>0</v>
      </c>
      <c r="P28" s="80">
        <f>'(F2) Shpenzimet sipas nenfunk.b'!P56</f>
        <v>0</v>
      </c>
      <c r="Q28" s="143">
        <f>'(F2) Shpenzimet sipas nenfunk.b'!Q56</f>
        <v>0</v>
      </c>
    </row>
    <row r="29" spans="1:17" ht="15" customHeight="1" x14ac:dyDescent="0.2">
      <c r="A29" s="754" t="str">
        <f>'(G1) Fjalori'!A438</f>
        <v>07 Shëndetësia</v>
      </c>
      <c r="B29" s="755"/>
      <c r="C29" s="469">
        <f>SUM(C28)</f>
        <v>0</v>
      </c>
      <c r="D29" s="469">
        <f t="shared" ref="D29:Q29" si="7">SUM(D28)</f>
        <v>0</v>
      </c>
      <c r="E29" s="469">
        <f t="shared" si="7"/>
        <v>0</v>
      </c>
      <c r="F29" s="469">
        <f t="shared" si="7"/>
        <v>0</v>
      </c>
      <c r="G29" s="469">
        <f t="shared" si="7"/>
        <v>0</v>
      </c>
      <c r="H29" s="469">
        <f t="shared" si="7"/>
        <v>0</v>
      </c>
      <c r="I29" s="469">
        <f t="shared" si="7"/>
        <v>0</v>
      </c>
      <c r="J29" s="469">
        <f t="shared" si="7"/>
        <v>0</v>
      </c>
      <c r="K29" s="469">
        <f t="shared" si="7"/>
        <v>0</v>
      </c>
      <c r="L29" s="469">
        <f t="shared" si="7"/>
        <v>0</v>
      </c>
      <c r="M29" s="469">
        <f t="shared" si="7"/>
        <v>0</v>
      </c>
      <c r="N29" s="469">
        <f t="shared" si="7"/>
        <v>0</v>
      </c>
      <c r="O29" s="469">
        <f t="shared" si="7"/>
        <v>0</v>
      </c>
      <c r="P29" s="469">
        <f t="shared" si="7"/>
        <v>0</v>
      </c>
      <c r="Q29" s="469">
        <f t="shared" si="7"/>
        <v>0</v>
      </c>
    </row>
    <row r="30" spans="1:17" ht="15" customHeight="1" x14ac:dyDescent="0.2">
      <c r="A30" s="510" t="str">
        <f>'(B2) Struktura Organizative'!A51</f>
        <v>Nënfunksioni 19</v>
      </c>
      <c r="B30" s="103" t="str">
        <f>'(B2) Struktura Organizative'!B51</f>
        <v>081 Shërbimet rekreative dhe sportive</v>
      </c>
      <c r="C30" s="147">
        <f>'(F2) Shpenzimet sipas nenfunk.b'!C58</f>
        <v>30743</v>
      </c>
      <c r="D30" s="147">
        <f>'(F2) Shpenzimet sipas nenfunk.b'!D58</f>
        <v>9776</v>
      </c>
      <c r="E30" s="147">
        <f>'(F2) Shpenzimet sipas nenfunk.b'!E58</f>
        <v>9921</v>
      </c>
      <c r="F30" s="80">
        <f>'(F2) Shpenzimet sipas nenfunk.b'!F58</f>
        <v>2281</v>
      </c>
      <c r="G30" s="80">
        <f>'(F2) Shpenzimet sipas nenfunk.b'!G58</f>
        <v>14527</v>
      </c>
      <c r="H30" s="80">
        <f>'(F2) Shpenzimet sipas nenfunk.b'!H58</f>
        <v>0</v>
      </c>
      <c r="I30" s="143">
        <f>'(F2) Shpenzimet sipas nenfunk.b'!I58</f>
        <v>16808</v>
      </c>
      <c r="J30" s="80">
        <f>'(F2) Shpenzimet sipas nenfunk.b'!J58</f>
        <v>2349</v>
      </c>
      <c r="K30" s="80">
        <f>'(F2) Shpenzimet sipas nenfunk.b'!K58</f>
        <v>14906</v>
      </c>
      <c r="L30" s="80">
        <f>'(F2) Shpenzimet sipas nenfunk.b'!L58</f>
        <v>0</v>
      </c>
      <c r="M30" s="143">
        <f>'(F2) Shpenzimet sipas nenfunk.b'!M58</f>
        <v>17255</v>
      </c>
      <c r="N30" s="80">
        <f>'(F2) Shpenzimet sipas nenfunk.b'!N58</f>
        <v>2419</v>
      </c>
      <c r="O30" s="80">
        <f>'(F2) Shpenzimet sipas nenfunk.b'!O58</f>
        <v>15354</v>
      </c>
      <c r="P30" s="80">
        <f>'(F2) Shpenzimet sipas nenfunk.b'!P58</f>
        <v>66463</v>
      </c>
      <c r="Q30" s="143">
        <f>'(F2) Shpenzimet sipas nenfunk.b'!Q58</f>
        <v>84236</v>
      </c>
    </row>
    <row r="31" spans="1:17" ht="15" customHeight="1" x14ac:dyDescent="0.2">
      <c r="A31" s="510" t="str">
        <f>'(B2) Struktura Organizative'!A53</f>
        <v>Nënfunksioni 20</v>
      </c>
      <c r="B31" s="103" t="str">
        <f>'(B2) Struktura Organizative'!B53</f>
        <v>082 Shërbimet kulturore</v>
      </c>
      <c r="C31" s="147">
        <f>'(F2) Shpenzimet sipas nenfunk.b'!C61</f>
        <v>18950</v>
      </c>
      <c r="D31" s="147">
        <f>'(F2) Shpenzimet sipas nenfunk.b'!D61</f>
        <v>17890</v>
      </c>
      <c r="E31" s="147">
        <f>'(F2) Shpenzimet sipas nenfunk.b'!E61</f>
        <v>175105</v>
      </c>
      <c r="F31" s="80">
        <f>'(F2) Shpenzimet sipas nenfunk.b'!F61</f>
        <v>18901</v>
      </c>
      <c r="G31" s="80">
        <f>'(F2) Shpenzimet sipas nenfunk.b'!G61</f>
        <v>4604</v>
      </c>
      <c r="H31" s="80">
        <f>'(F2) Shpenzimet sipas nenfunk.b'!H61</f>
        <v>3000</v>
      </c>
      <c r="I31" s="143">
        <f>'(F2) Shpenzimet sipas nenfunk.b'!I61</f>
        <v>26505</v>
      </c>
      <c r="J31" s="80">
        <f>'(F2) Shpenzimet sipas nenfunk.b'!J61</f>
        <v>18978</v>
      </c>
      <c r="K31" s="80">
        <f>'(F2) Shpenzimet sipas nenfunk.b'!K61</f>
        <v>3540</v>
      </c>
      <c r="L31" s="80">
        <f>'(F2) Shpenzimet sipas nenfunk.b'!L61</f>
        <v>16258</v>
      </c>
      <c r="M31" s="143">
        <f>'(F2) Shpenzimet sipas nenfunk.b'!M61</f>
        <v>38776</v>
      </c>
      <c r="N31" s="80">
        <f>'(F2) Shpenzimet sipas nenfunk.b'!N61</f>
        <v>19053</v>
      </c>
      <c r="O31" s="80">
        <f>'(F2) Shpenzimet sipas nenfunk.b'!O61</f>
        <v>3603</v>
      </c>
      <c r="P31" s="80">
        <f>'(F2) Shpenzimet sipas nenfunk.b'!P61</f>
        <v>36500</v>
      </c>
      <c r="Q31" s="143">
        <f>'(F2) Shpenzimet sipas nenfunk.b'!Q61</f>
        <v>59156</v>
      </c>
    </row>
    <row r="32" spans="1:17" ht="15" customHeight="1" x14ac:dyDescent="0.2">
      <c r="A32" s="469" t="str">
        <f>'(G1) Fjalori'!A439</f>
        <v>08 Argëtimi, Kultura dhe Feja</v>
      </c>
      <c r="B32" s="143"/>
      <c r="C32" s="469">
        <f>SUM(C30:C31)</f>
        <v>49693</v>
      </c>
      <c r="D32" s="469">
        <f t="shared" ref="D32:Q32" si="8">SUM(D30:D31)</f>
        <v>27666</v>
      </c>
      <c r="E32" s="469">
        <f t="shared" si="8"/>
        <v>185026</v>
      </c>
      <c r="F32" s="469">
        <f t="shared" si="8"/>
        <v>21182</v>
      </c>
      <c r="G32" s="469">
        <f t="shared" si="8"/>
        <v>19131</v>
      </c>
      <c r="H32" s="469">
        <f t="shared" si="8"/>
        <v>3000</v>
      </c>
      <c r="I32" s="469">
        <f t="shared" si="8"/>
        <v>43313</v>
      </c>
      <c r="J32" s="469">
        <f t="shared" si="8"/>
        <v>21327</v>
      </c>
      <c r="K32" s="469">
        <f t="shared" si="8"/>
        <v>18446</v>
      </c>
      <c r="L32" s="469">
        <f t="shared" si="8"/>
        <v>16258</v>
      </c>
      <c r="M32" s="469">
        <f t="shared" si="8"/>
        <v>56031</v>
      </c>
      <c r="N32" s="469">
        <f t="shared" si="8"/>
        <v>21472</v>
      </c>
      <c r="O32" s="469">
        <f t="shared" si="8"/>
        <v>18957</v>
      </c>
      <c r="P32" s="469">
        <f t="shared" si="8"/>
        <v>102963</v>
      </c>
      <c r="Q32" s="469">
        <f t="shared" si="8"/>
        <v>143392</v>
      </c>
    </row>
    <row r="33" spans="1:17" ht="15" customHeight="1" x14ac:dyDescent="0.2">
      <c r="A33" s="510" t="str">
        <f>'(B2) Struktura Organizative'!A55</f>
        <v>Nënfunksioni 21</v>
      </c>
      <c r="B33" s="103" t="str">
        <f>'(B2) Struktura Organizative'!B55</f>
        <v>091 Arsimi bazë dhe parashkollor</v>
      </c>
      <c r="C33" s="147">
        <f>'(F2) Shpenzimet sipas nenfunk.b'!C65</f>
        <v>248101</v>
      </c>
      <c r="D33" s="147">
        <f>'(F2) Shpenzimet sipas nenfunk.b'!D65</f>
        <v>167050</v>
      </c>
      <c r="E33" s="147">
        <f>'(F2) Shpenzimet sipas nenfunk.b'!E65</f>
        <v>432980</v>
      </c>
      <c r="F33" s="80">
        <f>'(F2) Shpenzimet sipas nenfunk.b'!F65</f>
        <v>146527</v>
      </c>
      <c r="G33" s="80">
        <f>'(F2) Shpenzimet sipas nenfunk.b'!G65</f>
        <v>49299</v>
      </c>
      <c r="H33" s="80">
        <f>'(F2) Shpenzimet sipas nenfunk.b'!H65</f>
        <v>5669</v>
      </c>
      <c r="I33" s="143">
        <f>'(F2) Shpenzimet sipas nenfunk.b'!I65</f>
        <v>201495</v>
      </c>
      <c r="J33" s="80">
        <f>'(F2) Shpenzimet sipas nenfunk.b'!J65</f>
        <v>147941</v>
      </c>
      <c r="K33" s="80">
        <f>'(F2) Shpenzimet sipas nenfunk.b'!K65</f>
        <v>49510</v>
      </c>
      <c r="L33" s="80">
        <f>'(F2) Shpenzimet sipas nenfunk.b'!L65</f>
        <v>43155</v>
      </c>
      <c r="M33" s="143">
        <f>'(F2) Shpenzimet sipas nenfunk.b'!M65</f>
        <v>240606</v>
      </c>
      <c r="N33" s="80">
        <f>'(F2) Shpenzimet sipas nenfunk.b'!N65</f>
        <v>150200</v>
      </c>
      <c r="O33" s="80">
        <f>'(F2) Shpenzimet sipas nenfunk.b'!O65</f>
        <v>47987</v>
      </c>
      <c r="P33" s="80">
        <f>'(F2) Shpenzimet sipas nenfunk.b'!P65</f>
        <v>0</v>
      </c>
      <c r="Q33" s="143">
        <f>'(F2) Shpenzimet sipas nenfunk.b'!Q65</f>
        <v>198187</v>
      </c>
    </row>
    <row r="34" spans="1:17" ht="15" customHeight="1" x14ac:dyDescent="0.2">
      <c r="A34" s="510" t="str">
        <f>'(B2) Struktura Organizative'!A57</f>
        <v>Nënfunksioni 22</v>
      </c>
      <c r="B34" s="103" t="str">
        <f>'(B2) Struktura Organizative'!B57</f>
        <v>092 Arsimi  parauniversitar</v>
      </c>
      <c r="C34" s="147">
        <f>'(F2) Shpenzimet sipas nenfunk.b'!C67</f>
        <v>105932</v>
      </c>
      <c r="D34" s="147">
        <f>'(F2) Shpenzimet sipas nenfunk.b'!D67</f>
        <v>89049</v>
      </c>
      <c r="E34" s="147">
        <f>'(F2) Shpenzimet sipas nenfunk.b'!E67</f>
        <v>209317</v>
      </c>
      <c r="F34" s="80">
        <f>'(F2) Shpenzimet sipas nenfunk.b'!F67</f>
        <v>27909</v>
      </c>
      <c r="G34" s="80">
        <f>'(F2) Shpenzimet sipas nenfunk.b'!G67</f>
        <v>18097</v>
      </c>
      <c r="H34" s="80">
        <f>'(F2) Shpenzimet sipas nenfunk.b'!H67</f>
        <v>2300</v>
      </c>
      <c r="I34" s="143">
        <f>'(F2) Shpenzimet sipas nenfunk.b'!I67</f>
        <v>48306</v>
      </c>
      <c r="J34" s="80">
        <f>'(F2) Shpenzimet sipas nenfunk.b'!J67</f>
        <v>28181</v>
      </c>
      <c r="K34" s="80">
        <f>'(F2) Shpenzimet sipas nenfunk.b'!K67</f>
        <v>18358</v>
      </c>
      <c r="L34" s="80">
        <f>'(F2) Shpenzimet sipas nenfunk.b'!L67</f>
        <v>510</v>
      </c>
      <c r="M34" s="143">
        <f>'(F2) Shpenzimet sipas nenfunk.b'!M67</f>
        <v>47049</v>
      </c>
      <c r="N34" s="80">
        <f>'(F2) Shpenzimet sipas nenfunk.b'!N67</f>
        <v>28681</v>
      </c>
      <c r="O34" s="80">
        <f>'(F2) Shpenzimet sipas nenfunk.b'!O67</f>
        <v>19939</v>
      </c>
      <c r="P34" s="80">
        <f>'(F2) Shpenzimet sipas nenfunk.b'!P67</f>
        <v>0</v>
      </c>
      <c r="Q34" s="143">
        <f>'(F2) Shpenzimet sipas nenfunk.b'!Q67</f>
        <v>48620</v>
      </c>
    </row>
    <row r="35" spans="1:17" ht="15" customHeight="1" x14ac:dyDescent="0.2">
      <c r="A35" s="754" t="str">
        <f>'(G1) Fjalori'!A440</f>
        <v>09 Arsimi</v>
      </c>
      <c r="B35" s="755"/>
      <c r="C35" s="469">
        <f t="shared" ref="C35:Q35" si="9">SUM(C33:C34)</f>
        <v>354033</v>
      </c>
      <c r="D35" s="469">
        <f t="shared" si="9"/>
        <v>256099</v>
      </c>
      <c r="E35" s="469">
        <f t="shared" si="9"/>
        <v>642297</v>
      </c>
      <c r="F35" s="469">
        <f t="shared" si="9"/>
        <v>174436</v>
      </c>
      <c r="G35" s="469">
        <f t="shared" si="9"/>
        <v>67396</v>
      </c>
      <c r="H35" s="469">
        <f t="shared" si="9"/>
        <v>7969</v>
      </c>
      <c r="I35" s="469">
        <f t="shared" si="9"/>
        <v>249801</v>
      </c>
      <c r="J35" s="469">
        <f t="shared" si="9"/>
        <v>176122</v>
      </c>
      <c r="K35" s="469">
        <f t="shared" si="9"/>
        <v>67868</v>
      </c>
      <c r="L35" s="469">
        <f t="shared" si="9"/>
        <v>43665</v>
      </c>
      <c r="M35" s="469">
        <f t="shared" si="9"/>
        <v>287655</v>
      </c>
      <c r="N35" s="469">
        <f t="shared" si="9"/>
        <v>178881</v>
      </c>
      <c r="O35" s="469">
        <f t="shared" si="9"/>
        <v>67926</v>
      </c>
      <c r="P35" s="469">
        <f t="shared" si="9"/>
        <v>0</v>
      </c>
      <c r="Q35" s="469">
        <f t="shared" si="9"/>
        <v>246807</v>
      </c>
    </row>
    <row r="36" spans="1:17" ht="15" customHeight="1" x14ac:dyDescent="0.2">
      <c r="A36" s="510" t="str">
        <f>'(B2) Struktura Organizative'!A60</f>
        <v>Nënfunksioni 23</v>
      </c>
      <c r="B36" s="103" t="str">
        <f>'(B2) Struktura Organizative'!B60</f>
        <v>101 Sëmundje dhe paaftësi</v>
      </c>
      <c r="C36" s="147">
        <f>'(F2) Shpenzimet sipas nenfunk.b'!C71</f>
        <v>478678</v>
      </c>
      <c r="D36" s="147">
        <f>'(F2) Shpenzimet sipas nenfunk.b'!D71</f>
        <v>516814</v>
      </c>
      <c r="E36" s="147">
        <f>'(F2) Shpenzimet sipas nenfunk.b'!E71</f>
        <v>503974</v>
      </c>
      <c r="F36" s="80">
        <f>'(F2) Shpenzimet sipas nenfunk.b'!F71</f>
        <v>5948</v>
      </c>
      <c r="G36" s="80">
        <f>'(F2) Shpenzimet sipas nenfunk.b'!G71</f>
        <v>501122</v>
      </c>
      <c r="H36" s="80">
        <f>'(F2) Shpenzimet sipas nenfunk.b'!H71</f>
        <v>0</v>
      </c>
      <c r="I36" s="143">
        <f>'(F2) Shpenzimet sipas nenfunk.b'!I71</f>
        <v>507070</v>
      </c>
      <c r="J36" s="80">
        <f>'(F2) Shpenzimet sipas nenfunk.b'!J71</f>
        <v>5978</v>
      </c>
      <c r="K36" s="80">
        <f>'(F2) Shpenzimet sipas nenfunk.b'!K71</f>
        <v>504292</v>
      </c>
      <c r="L36" s="80">
        <f>'(F2) Shpenzimet sipas nenfunk.b'!L71</f>
        <v>0</v>
      </c>
      <c r="M36" s="143">
        <f>'(F2) Shpenzimet sipas nenfunk.b'!M71</f>
        <v>510270</v>
      </c>
      <c r="N36" s="80">
        <f>'(F2) Shpenzimet sipas nenfunk.b'!N71</f>
        <v>6010</v>
      </c>
      <c r="O36" s="80">
        <f>'(F2) Shpenzimet sipas nenfunk.b'!O71</f>
        <v>529440</v>
      </c>
      <c r="P36" s="80">
        <f>'(F2) Shpenzimet sipas nenfunk.b'!P71</f>
        <v>0</v>
      </c>
      <c r="Q36" s="143">
        <f>'(F2) Shpenzimet sipas nenfunk.b'!Q71</f>
        <v>535450</v>
      </c>
    </row>
    <row r="37" spans="1:17" ht="15" customHeight="1" x14ac:dyDescent="0.2">
      <c r="A37" s="510" t="str">
        <f>'(B2) Struktura Organizative'!A62</f>
        <v>Nënfunksioni 24</v>
      </c>
      <c r="B37" s="103" t="str">
        <f>'(B2) Struktura Organizative'!B62</f>
        <v>102 Të moshuarit</v>
      </c>
      <c r="C37" s="147">
        <f>'(F2) Shpenzimet sipas nenfunk.b'!C73</f>
        <v>744</v>
      </c>
      <c r="D37" s="147">
        <f>'(F2) Shpenzimet sipas nenfunk.b'!D73</f>
        <v>1425</v>
      </c>
      <c r="E37" s="147">
        <f>'(F2) Shpenzimet sipas nenfunk.b'!E73</f>
        <v>50</v>
      </c>
      <c r="F37" s="80">
        <f>'(F2) Shpenzimet sipas nenfunk.b'!F73</f>
        <v>0</v>
      </c>
      <c r="G37" s="80">
        <f>'(F2) Shpenzimet sipas nenfunk.b'!G73</f>
        <v>250</v>
      </c>
      <c r="H37" s="80">
        <f>'(F2) Shpenzimet sipas nenfunk.b'!H73</f>
        <v>0</v>
      </c>
      <c r="I37" s="143">
        <f>'(F2) Shpenzimet sipas nenfunk.b'!I73</f>
        <v>250</v>
      </c>
      <c r="J37" s="80">
        <f>'(F2) Shpenzimet sipas nenfunk.b'!J73</f>
        <v>0</v>
      </c>
      <c r="K37" s="80">
        <f>'(F2) Shpenzimet sipas nenfunk.b'!K73</f>
        <v>250</v>
      </c>
      <c r="L37" s="80">
        <f>'(F2) Shpenzimet sipas nenfunk.b'!L73</f>
        <v>20000</v>
      </c>
      <c r="M37" s="143">
        <f>'(F2) Shpenzimet sipas nenfunk.b'!M73</f>
        <v>20250</v>
      </c>
      <c r="N37" s="80">
        <f>'(F2) Shpenzimet sipas nenfunk.b'!N73</f>
        <v>0</v>
      </c>
      <c r="O37" s="80">
        <f>'(F2) Shpenzimet sipas nenfunk.b'!O73</f>
        <v>250</v>
      </c>
      <c r="P37" s="80">
        <f>'(F2) Shpenzimet sipas nenfunk.b'!P73</f>
        <v>0</v>
      </c>
      <c r="Q37" s="143">
        <f>'(F2) Shpenzimet sipas nenfunk.b'!Q73</f>
        <v>250</v>
      </c>
    </row>
    <row r="38" spans="1:17" ht="15" customHeight="1" x14ac:dyDescent="0.2">
      <c r="A38" s="510" t="str">
        <f>'(B2) Struktura Organizative'!A64</f>
        <v>Nënfunksioni 25</v>
      </c>
      <c r="B38" s="103" t="str">
        <f>'(B2) Struktura Organizative'!B64</f>
        <v>104 Familje dhe fëmijë</v>
      </c>
      <c r="C38" s="147">
        <f>'(F2) Shpenzimet sipas nenfunk.b'!C75</f>
        <v>91010</v>
      </c>
      <c r="D38" s="147">
        <f>'(F2) Shpenzimet sipas nenfunk.b'!D75</f>
        <v>106661</v>
      </c>
      <c r="E38" s="147">
        <f>'(F2) Shpenzimet sipas nenfunk.b'!E75</f>
        <v>130502</v>
      </c>
      <c r="F38" s="80">
        <f>'(F2) Shpenzimet sipas nenfunk.b'!F75</f>
        <v>21123</v>
      </c>
      <c r="G38" s="80">
        <f>'(F2) Shpenzimet sipas nenfunk.b'!G75</f>
        <v>80001</v>
      </c>
      <c r="H38" s="80">
        <f>'(F2) Shpenzimet sipas nenfunk.b'!H75</f>
        <v>200</v>
      </c>
      <c r="I38" s="143">
        <f>'(F2) Shpenzimet sipas nenfunk.b'!I75</f>
        <v>101324</v>
      </c>
      <c r="J38" s="80">
        <f>'(F2) Shpenzimet sipas nenfunk.b'!J75</f>
        <v>21480</v>
      </c>
      <c r="K38" s="80">
        <f>'(F2) Shpenzimet sipas nenfunk.b'!K75</f>
        <v>80013</v>
      </c>
      <c r="L38" s="80">
        <f>'(F2) Shpenzimet sipas nenfunk.b'!L75</f>
        <v>200</v>
      </c>
      <c r="M38" s="143">
        <f>'(F2) Shpenzimet sipas nenfunk.b'!M75</f>
        <v>101693</v>
      </c>
      <c r="N38" s="80">
        <f>'(F2) Shpenzimet sipas nenfunk.b'!N75</f>
        <v>21524</v>
      </c>
      <c r="O38" s="80">
        <f>'(F2) Shpenzimet sipas nenfunk.b'!O75</f>
        <v>80014</v>
      </c>
      <c r="P38" s="80">
        <f>'(F2) Shpenzimet sipas nenfunk.b'!P75</f>
        <v>200</v>
      </c>
      <c r="Q38" s="143">
        <f>'(F2) Shpenzimet sipas nenfunk.b'!Q75</f>
        <v>101738</v>
      </c>
    </row>
    <row r="39" spans="1:17" ht="15" customHeight="1" x14ac:dyDescent="0.2">
      <c r="A39" s="510" t="str">
        <f>'(B2) Struktura Organizative'!A66</f>
        <v>Nënfunksioni 26</v>
      </c>
      <c r="B39" s="103" t="str">
        <f>'(B2) Struktura Organizative'!B66</f>
        <v>105 Papunësia</v>
      </c>
      <c r="C39" s="147">
        <f>'(F2) Shpenzimet sipas nenfunk.b'!C78</f>
        <v>0</v>
      </c>
      <c r="D39" s="147">
        <f>'(F2) Shpenzimet sipas nenfunk.b'!D78</f>
        <v>0</v>
      </c>
      <c r="E39" s="147">
        <f>'(F2) Shpenzimet sipas nenfunk.b'!E78</f>
        <v>0</v>
      </c>
      <c r="F39" s="80">
        <f>'(F2) Shpenzimet sipas nenfunk.b'!F78</f>
        <v>0</v>
      </c>
      <c r="G39" s="80">
        <f>'(F2) Shpenzimet sipas nenfunk.b'!G78</f>
        <v>0</v>
      </c>
      <c r="H39" s="80">
        <f>'(F2) Shpenzimet sipas nenfunk.b'!H78</f>
        <v>0</v>
      </c>
      <c r="I39" s="143">
        <f>'(F2) Shpenzimet sipas nenfunk.b'!I78</f>
        <v>0</v>
      </c>
      <c r="J39" s="80">
        <f>'(F2) Shpenzimet sipas nenfunk.b'!J78</f>
        <v>0</v>
      </c>
      <c r="K39" s="80">
        <f>'(F2) Shpenzimet sipas nenfunk.b'!K78</f>
        <v>0</v>
      </c>
      <c r="L39" s="80">
        <f>'(F2) Shpenzimet sipas nenfunk.b'!L78</f>
        <v>0</v>
      </c>
      <c r="M39" s="143">
        <f>'(F2) Shpenzimet sipas nenfunk.b'!M78</f>
        <v>0</v>
      </c>
      <c r="N39" s="80">
        <f>'(F2) Shpenzimet sipas nenfunk.b'!N78</f>
        <v>0</v>
      </c>
      <c r="O39" s="80">
        <f>'(F2) Shpenzimet sipas nenfunk.b'!O78</f>
        <v>0</v>
      </c>
      <c r="P39" s="80">
        <f>'(F2) Shpenzimet sipas nenfunk.b'!P78</f>
        <v>0</v>
      </c>
      <c r="Q39" s="143">
        <f>'(F2) Shpenzimet sipas nenfunk.b'!Q78</f>
        <v>0</v>
      </c>
    </row>
    <row r="40" spans="1:17" ht="15" customHeight="1" x14ac:dyDescent="0.2">
      <c r="A40" s="510" t="str">
        <f>'(B2) Struktura Organizative'!A68</f>
        <v>Nënfunksioni 27</v>
      </c>
      <c r="B40" s="103" t="str">
        <f>'(B2) Struktura Organizative'!B68</f>
        <v>106 Strehimi social</v>
      </c>
      <c r="C40" s="147">
        <f>'(F2) Shpenzimet sipas nenfunk.b'!C80</f>
        <v>5968</v>
      </c>
      <c r="D40" s="147">
        <f>'(F2) Shpenzimet sipas nenfunk.b'!D80</f>
        <v>3689</v>
      </c>
      <c r="E40" s="147">
        <f>'(F2) Shpenzimet sipas nenfunk.b'!E80</f>
        <v>6374</v>
      </c>
      <c r="F40" s="80">
        <f>'(F2) Shpenzimet sipas nenfunk.b'!F80</f>
        <v>826</v>
      </c>
      <c r="G40" s="80">
        <f>'(F2) Shpenzimet sipas nenfunk.b'!G80</f>
        <v>5021</v>
      </c>
      <c r="H40" s="80">
        <f>'(F2) Shpenzimet sipas nenfunk.b'!H80</f>
        <v>0</v>
      </c>
      <c r="I40" s="143">
        <f>'(F2) Shpenzimet sipas nenfunk.b'!I80</f>
        <v>5847</v>
      </c>
      <c r="J40" s="80">
        <f>'(F2) Shpenzimet sipas nenfunk.b'!J80</f>
        <v>829</v>
      </c>
      <c r="K40" s="80">
        <f>'(F2) Shpenzimet sipas nenfunk.b'!K80</f>
        <v>5021</v>
      </c>
      <c r="L40" s="80">
        <f>'(F2) Shpenzimet sipas nenfunk.b'!L80</f>
        <v>0</v>
      </c>
      <c r="M40" s="143">
        <f>'(F2) Shpenzimet sipas nenfunk.b'!M80</f>
        <v>5850</v>
      </c>
      <c r="N40" s="80">
        <f>'(F2) Shpenzimet sipas nenfunk.b'!N80</f>
        <v>833</v>
      </c>
      <c r="O40" s="80">
        <f>'(F2) Shpenzimet sipas nenfunk.b'!O80</f>
        <v>5021</v>
      </c>
      <c r="P40" s="80">
        <f>'(F2) Shpenzimet sipas nenfunk.b'!P80</f>
        <v>0</v>
      </c>
      <c r="Q40" s="143">
        <f>'(F2) Shpenzimet sipas nenfunk.b'!Q80</f>
        <v>5854</v>
      </c>
    </row>
    <row r="41" spans="1:17" ht="15" customHeight="1" x14ac:dyDescent="0.2">
      <c r="A41" s="754" t="str">
        <f>'(G1) Fjalori'!A441</f>
        <v>10 Mbrojtja Sociale</v>
      </c>
      <c r="B41" s="755"/>
      <c r="C41" s="469">
        <f t="shared" ref="C41:Q41" si="10">SUM(C36:C40)</f>
        <v>576400</v>
      </c>
      <c r="D41" s="469">
        <f t="shared" si="10"/>
        <v>628589</v>
      </c>
      <c r="E41" s="469">
        <f t="shared" si="10"/>
        <v>640900</v>
      </c>
      <c r="F41" s="469">
        <f t="shared" si="10"/>
        <v>27897</v>
      </c>
      <c r="G41" s="469">
        <f t="shared" si="10"/>
        <v>586394</v>
      </c>
      <c r="H41" s="469">
        <f t="shared" si="10"/>
        <v>200</v>
      </c>
      <c r="I41" s="469">
        <f t="shared" si="10"/>
        <v>614491</v>
      </c>
      <c r="J41" s="469">
        <f t="shared" si="10"/>
        <v>28287</v>
      </c>
      <c r="K41" s="469">
        <f t="shared" si="10"/>
        <v>589576</v>
      </c>
      <c r="L41" s="469">
        <f t="shared" si="10"/>
        <v>20200</v>
      </c>
      <c r="M41" s="469">
        <f t="shared" si="10"/>
        <v>638063</v>
      </c>
      <c r="N41" s="469">
        <f t="shared" si="10"/>
        <v>28367</v>
      </c>
      <c r="O41" s="469">
        <f t="shared" si="10"/>
        <v>614725</v>
      </c>
      <c r="P41" s="469">
        <f t="shared" si="10"/>
        <v>200</v>
      </c>
      <c r="Q41" s="469">
        <f t="shared" si="10"/>
        <v>643292</v>
      </c>
    </row>
    <row r="42" spans="1:17" ht="15" customHeight="1" x14ac:dyDescent="0.2">
      <c r="A42" s="1036" t="str">
        <f>'(G1) Fjalori'!A751</f>
        <v>TOTALI I FONDEVE REZERVE + KONTIGJENCË</v>
      </c>
      <c r="B42" s="1037"/>
      <c r="C42" s="754"/>
      <c r="D42" s="765"/>
      <c r="E42" s="766"/>
      <c r="F42" s="754"/>
      <c r="G42" s="765"/>
      <c r="H42" s="766"/>
      <c r="I42" s="469">
        <f>'(D1) Tavanet buxhetore'!C494</f>
        <v>10213.228507073409</v>
      </c>
      <c r="J42" s="754"/>
      <c r="K42" s="765"/>
      <c r="L42" s="766"/>
      <c r="M42" s="469">
        <f>'(D1) Tavanet buxhetore'!D494</f>
        <v>13924.178620101633</v>
      </c>
      <c r="N42" s="754"/>
      <c r="O42" s="765"/>
      <c r="P42" s="766"/>
      <c r="Q42" s="469">
        <f>'(D1) Tavanet buxhetore'!E494</f>
        <v>15213.14906522465</v>
      </c>
    </row>
    <row r="43" spans="1:17" ht="15" customHeight="1" x14ac:dyDescent="0.2">
      <c r="A43" s="1015" t="str">
        <f>'(G1) Fjalori'!A426</f>
        <v>Totali</v>
      </c>
      <c r="B43" s="1015"/>
      <c r="C43" s="237">
        <f t="shared" ref="C43:Q43" si="11">C42+C41+C35+C32+C29+C27+C22+C17+C12+C8</f>
        <v>1953298</v>
      </c>
      <c r="D43" s="237">
        <f t="shared" si="11"/>
        <v>2134403</v>
      </c>
      <c r="E43" s="237">
        <f t="shared" si="11"/>
        <v>3477730</v>
      </c>
      <c r="F43" s="237">
        <f t="shared" si="11"/>
        <v>553058</v>
      </c>
      <c r="G43" s="237">
        <f t="shared" si="11"/>
        <v>990330</v>
      </c>
      <c r="H43" s="237">
        <f t="shared" si="11"/>
        <v>505613</v>
      </c>
      <c r="I43" s="237">
        <f t="shared" si="11"/>
        <v>2059214.2285070734</v>
      </c>
      <c r="J43" s="237">
        <f t="shared" si="11"/>
        <v>547359</v>
      </c>
      <c r="K43" s="237">
        <f t="shared" si="11"/>
        <v>992823</v>
      </c>
      <c r="L43" s="237">
        <f t="shared" si="11"/>
        <v>600430</v>
      </c>
      <c r="M43" s="237">
        <f t="shared" si="11"/>
        <v>2154536.1786201019</v>
      </c>
      <c r="N43" s="237">
        <f t="shared" si="11"/>
        <v>564435</v>
      </c>
      <c r="O43" s="237">
        <f t="shared" si="11"/>
        <v>999653</v>
      </c>
      <c r="P43" s="237">
        <f t="shared" si="11"/>
        <v>728325</v>
      </c>
      <c r="Q43" s="237">
        <f t="shared" si="11"/>
        <v>2307626.1490652245</v>
      </c>
    </row>
  </sheetData>
  <sheetProtection algorithmName="SHA-512" hashValue="jH0eSq9L5wLVCzx+84LJNowxQ4uqWxejej6gdVuiQbxHuWq20p0zgDfNnNDGKcY8Aq7m+n0D07D05wyfXWnx+A==" saltValue="I4Y65Af7RlPPfZvY4tFo6A==" spinCount="100000" sheet="1" objects="1" scenarios="1" selectLockedCells="1"/>
  <mergeCells count="10">
    <mergeCell ref="A1:Q1"/>
    <mergeCell ref="F3:I4"/>
    <mergeCell ref="J3:M4"/>
    <mergeCell ref="N3:Q4"/>
    <mergeCell ref="A43:B43"/>
    <mergeCell ref="C3:C4"/>
    <mergeCell ref="D3:D4"/>
    <mergeCell ref="E3:E4"/>
    <mergeCell ref="A42:B42"/>
    <mergeCell ref="A8:B8"/>
  </mergeCells>
  <pageMargins left="0.78740157480314965" right="0.70866141732283472" top="0.98425196850393704" bottom="0.78740157480314965" header="0.43307086614173229" footer="0.31496062992125984"/>
  <pageSetup paperSize="256" scale="69" fitToHeight="0" orientation="landscape" r:id="rId1"/>
  <headerFooter>
    <oddHeader>&amp;LPROGRAMI BUXHETOR AFATMESËM&amp;C&amp;8 28 Shkurt 2019&amp;R&amp;A</oddHeader>
    <oddFooter>&amp;L&amp;8Copyright for Albania: Ministry of Finance and Economy / Local Finance Directory&amp;R1</oddFooter>
  </headerFooter>
  <rowBreaks count="1" manualBreakCount="1">
    <brk id="120" max="15" man="1"/>
  </rowBreaks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9">
    <tabColor rgb="FF92D050"/>
  </sheetPr>
  <dimension ref="A1:J13"/>
  <sheetViews>
    <sheetView showGridLines="0" showRowColHeaders="0" zoomScaleNormal="100" workbookViewId="0">
      <selection activeCell="R20" sqref="R20"/>
    </sheetView>
  </sheetViews>
  <sheetFormatPr defaultColWidth="4.140625" defaultRowHeight="12.75" x14ac:dyDescent="0.2"/>
  <cols>
    <col min="1" max="1" width="4.140625" style="104"/>
    <col min="2" max="2" width="5.7109375" style="104" bestFit="1" customWidth="1"/>
    <col min="3" max="3" width="24.28515625" style="104" customWidth="1"/>
    <col min="4" max="4" width="60.140625" style="104" customWidth="1"/>
    <col min="5" max="6" width="7.85546875" style="104" customWidth="1"/>
    <col min="7" max="9" width="8" style="104" customWidth="1"/>
    <col min="10" max="10" width="8.42578125" style="104" customWidth="1"/>
    <col min="11" max="202" width="11.42578125" style="104" customWidth="1"/>
    <col min="203" max="203" width="3.85546875" style="104" customWidth="1"/>
    <col min="204" max="204" width="22" style="104" customWidth="1"/>
    <col min="205" max="207" width="4.140625" style="104" customWidth="1"/>
    <col min="208" max="208" width="5.85546875" style="104" customWidth="1"/>
    <col min="209" max="209" width="4.140625" style="104" customWidth="1"/>
    <col min="210" max="210" width="0.85546875" style="104" customWidth="1"/>
    <col min="211" max="211" width="5.85546875" style="104" customWidth="1"/>
    <col min="212" max="212" width="4.140625" style="104" customWidth="1"/>
    <col min="213" max="213" width="0.85546875" style="104" customWidth="1"/>
    <col min="214" max="214" width="5.85546875" style="104" customWidth="1"/>
    <col min="215" max="215" width="4.140625" style="104" customWidth="1"/>
    <col min="216" max="216" width="0.85546875" style="104" customWidth="1"/>
    <col min="217" max="217" width="5.85546875" style="104" customWidth="1"/>
    <col min="218" max="16384" width="4.140625" style="104"/>
  </cols>
  <sheetData>
    <row r="1" spans="1:10" s="221" customFormat="1" ht="21" x14ac:dyDescent="0.25">
      <c r="A1" s="832" t="str">
        <f>'(G1) Fjalori'!A443</f>
        <v>(F7) GRAFIKU I SHPENZIMEVE SIPAS FUNKSIONIT - VLERA BRUTO</v>
      </c>
      <c r="B1" s="833"/>
      <c r="C1" s="833"/>
      <c r="D1" s="833"/>
      <c r="E1" s="833"/>
      <c r="F1" s="833"/>
      <c r="G1" s="833"/>
      <c r="H1" s="833"/>
      <c r="I1" s="833"/>
      <c r="J1" s="834"/>
    </row>
    <row r="2" spans="1:10" s="98" customFormat="1" ht="12.75" customHeight="1" thickBot="1" x14ac:dyDescent="0.25">
      <c r="I2" s="99"/>
    </row>
    <row r="3" spans="1:10" ht="15" customHeight="1" thickBot="1" x14ac:dyDescent="0.25">
      <c r="D3" s="238">
        <f>'(A1) Titulli'!B39</f>
        <v>2019</v>
      </c>
      <c r="E3" s="238">
        <f>'(A1) Titulli'!B40</f>
        <v>2020</v>
      </c>
      <c r="F3" s="238">
        <f>'(A1) Titulli'!B41</f>
        <v>2021</v>
      </c>
      <c r="G3" s="239">
        <f>'(A1) Titulli'!B42</f>
        <v>2022</v>
      </c>
      <c r="H3" s="239">
        <f>'(A1) Titulli'!B43</f>
        <v>2023</v>
      </c>
      <c r="I3" s="239">
        <f>'(A1) Titulli'!B44</f>
        <v>2024</v>
      </c>
    </row>
    <row r="4" spans="1:10" ht="15" customHeight="1" thickBot="1" x14ac:dyDescent="0.25">
      <c r="B4" s="156" t="s">
        <v>63</v>
      </c>
      <c r="C4" s="156" t="str">
        <f>'(F6) Shpenzimet sipas funks.bru'!A8</f>
        <v>01 Shërbimet e Përgjithshme Publike</v>
      </c>
      <c r="D4" s="154">
        <f>'(F6) Shpenzimet sipas funks.bru'!C8</f>
        <v>244143</v>
      </c>
      <c r="E4" s="154">
        <f>'(F6) Shpenzimet sipas funks.bru'!D8</f>
        <v>166427</v>
      </c>
      <c r="F4" s="154">
        <f>'(F6) Shpenzimet sipas funks.bru'!E8</f>
        <v>194660</v>
      </c>
      <c r="G4" s="154">
        <f>'(F6) Shpenzimet sipas funks.bru'!I8</f>
        <v>204625</v>
      </c>
      <c r="H4" s="154">
        <f>'(F6) Shpenzimet sipas funks.bru'!M8</f>
        <v>183805</v>
      </c>
      <c r="I4" s="154">
        <f>'(F6) Shpenzimet sipas funks.bru'!Q8</f>
        <v>177689</v>
      </c>
    </row>
    <row r="5" spans="1:10" ht="11.25" customHeight="1" thickBot="1" x14ac:dyDescent="0.25">
      <c r="B5" s="156" t="s">
        <v>64</v>
      </c>
      <c r="C5" s="156" t="str">
        <f>'(F6) Shpenzimet sipas funks.bru'!A12</f>
        <v>03 Rendi dhe Siguria Publike</v>
      </c>
      <c r="D5" s="154">
        <f>'(F6) Shpenzimet sipas funks.bru'!C12</f>
        <v>71708</v>
      </c>
      <c r="E5" s="154">
        <f>'(F6) Shpenzimet sipas funks.bru'!D12</f>
        <v>67452</v>
      </c>
      <c r="F5" s="154">
        <f>'(F6) Shpenzimet sipas funks.bru'!E12</f>
        <v>99316</v>
      </c>
      <c r="G5" s="154">
        <f>'(F6) Shpenzimet sipas funks.bru'!I12</f>
        <v>91978</v>
      </c>
      <c r="H5" s="154">
        <f>'(F6) Shpenzimet sipas funks.bru'!M12</f>
        <v>101587</v>
      </c>
      <c r="I5" s="154">
        <f>'(F6) Shpenzimet sipas funks.bru'!Q12</f>
        <v>92561</v>
      </c>
    </row>
    <row r="6" spans="1:10" ht="11.25" customHeight="1" thickBot="1" x14ac:dyDescent="0.25">
      <c r="B6" s="156" t="s">
        <v>65</v>
      </c>
      <c r="C6" s="156" t="str">
        <f>'(F6) Shpenzimet sipas funks.bru'!A17</f>
        <v>04 Çeshtjet Ekonomike</v>
      </c>
      <c r="D6" s="154">
        <f>'(F6) Shpenzimet sipas funks.bru'!C17</f>
        <v>423497</v>
      </c>
      <c r="E6" s="154">
        <f>'(F6) Shpenzimet sipas funks.bru'!D17</f>
        <v>217433</v>
      </c>
      <c r="F6" s="154">
        <f>'(F6) Shpenzimet sipas funks.bru'!E17</f>
        <v>534134</v>
      </c>
      <c r="G6" s="154">
        <f>'(F6) Shpenzimet sipas funks.bru'!I17</f>
        <v>455407</v>
      </c>
      <c r="H6" s="154">
        <f>'(F6) Shpenzimet sipas funks.bru'!M17</f>
        <v>466676</v>
      </c>
      <c r="I6" s="154">
        <f>'(F6) Shpenzimet sipas funks.bru'!Q17</f>
        <v>519167</v>
      </c>
    </row>
    <row r="7" spans="1:10" ht="11.25" customHeight="1" thickBot="1" x14ac:dyDescent="0.25">
      <c r="B7" s="156" t="s">
        <v>221</v>
      </c>
      <c r="C7" s="156" t="str">
        <f>'(F6) Shpenzimet sipas funks.bru'!A22</f>
        <v>05 Mbrojtja Mjedisore</v>
      </c>
      <c r="D7" s="154">
        <f>'(F6) Shpenzimet sipas funks.bru'!C22</f>
        <v>117364</v>
      </c>
      <c r="E7" s="154">
        <f>'(F6) Shpenzimet sipas funks.bru'!D22</f>
        <v>80155</v>
      </c>
      <c r="F7" s="154">
        <f>'(F6) Shpenzimet sipas funks.bru'!E22</f>
        <v>108724</v>
      </c>
      <c r="G7" s="154">
        <f>'(F6) Shpenzimet sipas funks.bru'!I22</f>
        <v>124773</v>
      </c>
      <c r="H7" s="154">
        <f>'(F6) Shpenzimet sipas funks.bru'!M22</f>
        <v>120715</v>
      </c>
      <c r="I7" s="154">
        <f>'(F6) Shpenzimet sipas funks.bru'!Q22</f>
        <v>120813</v>
      </c>
    </row>
    <row r="8" spans="1:10" ht="11.25" customHeight="1" thickBot="1" x14ac:dyDescent="0.25">
      <c r="B8" s="156" t="s">
        <v>66</v>
      </c>
      <c r="C8" s="156" t="str">
        <f>'(F6) Shpenzimet sipas funks.bru'!A27</f>
        <v>06 Strehimi dhe Komoditetet e Komunitetit</v>
      </c>
      <c r="D8" s="154">
        <f>'(F6) Shpenzimet sipas funks.bru'!C27</f>
        <v>116460</v>
      </c>
      <c r="E8" s="154">
        <f>'(F6) Shpenzimet sipas funks.bru'!D27</f>
        <v>690582</v>
      </c>
      <c r="F8" s="154">
        <f>'(F6) Shpenzimet sipas funks.bru'!E27</f>
        <v>1072673</v>
      </c>
      <c r="G8" s="154">
        <f>'(F6) Shpenzimet sipas funks.bru'!I27</f>
        <v>264613</v>
      </c>
      <c r="H8" s="154">
        <f>'(F6) Shpenzimet sipas funks.bru'!M27</f>
        <v>286080</v>
      </c>
      <c r="I8" s="154">
        <f>'(F6) Shpenzimet sipas funks.bru'!Q27</f>
        <v>348692</v>
      </c>
    </row>
    <row r="9" spans="1:10" ht="11.25" customHeight="1" thickBot="1" x14ac:dyDescent="0.25">
      <c r="B9" s="156" t="s">
        <v>67</v>
      </c>
      <c r="C9" s="156" t="str">
        <f>'(F6) Shpenzimet sipas funks.bru'!A29</f>
        <v>07 Shëndetësia</v>
      </c>
      <c r="D9" s="154">
        <f>'(F6) Shpenzimet sipas funks.bru'!C29</f>
        <v>0</v>
      </c>
      <c r="E9" s="154">
        <f>'(F6) Shpenzimet sipas funks.bru'!D29</f>
        <v>0</v>
      </c>
      <c r="F9" s="154">
        <f>'(F6) Shpenzimet sipas funks.bru'!E29</f>
        <v>0</v>
      </c>
      <c r="G9" s="154">
        <f>'(F6) Shpenzimet sipas funks.bru'!I29</f>
        <v>0</v>
      </c>
      <c r="H9" s="154">
        <f>'(F6) Shpenzimet sipas funks.bru'!M29</f>
        <v>0</v>
      </c>
      <c r="I9" s="154">
        <f>'(F6) Shpenzimet sipas funks.bru'!Q29</f>
        <v>0</v>
      </c>
    </row>
    <row r="10" spans="1:10" ht="11.25" customHeight="1" thickBot="1" x14ac:dyDescent="0.25">
      <c r="B10" s="156" t="s">
        <v>68</v>
      </c>
      <c r="C10" s="156" t="str">
        <f>'(F6) Shpenzimet sipas funks.bru'!A32</f>
        <v>08 Argëtimi, Kultura dhe Feja</v>
      </c>
      <c r="D10" s="154">
        <f>'(F6) Shpenzimet sipas funks.bru'!C32</f>
        <v>49693</v>
      </c>
      <c r="E10" s="154">
        <f>'(F6) Shpenzimet sipas funks.bru'!D32</f>
        <v>27666</v>
      </c>
      <c r="F10" s="154">
        <f>'(F6) Shpenzimet sipas funks.bru'!E32</f>
        <v>185026</v>
      </c>
      <c r="G10" s="154">
        <f>'(F6) Shpenzimet sipas funks.bru'!I32</f>
        <v>43313</v>
      </c>
      <c r="H10" s="154">
        <f>'(F6) Shpenzimet sipas funks.bru'!M32</f>
        <v>56031</v>
      </c>
      <c r="I10" s="154">
        <f>'(F6) Shpenzimet sipas funks.bru'!Q32</f>
        <v>143392</v>
      </c>
    </row>
    <row r="11" spans="1:10" ht="11.25" customHeight="1" thickBot="1" x14ac:dyDescent="0.25">
      <c r="B11" s="156" t="s">
        <v>69</v>
      </c>
      <c r="C11" s="156" t="str">
        <f>'(F6) Shpenzimet sipas funks.bru'!A35</f>
        <v>09 Arsimi</v>
      </c>
      <c r="D11" s="154">
        <f>'(F6) Shpenzimet sipas funks.bru'!C35</f>
        <v>354033</v>
      </c>
      <c r="E11" s="154">
        <f>'(F6) Shpenzimet sipas funks.bru'!D35</f>
        <v>256099</v>
      </c>
      <c r="F11" s="154">
        <f>'(F6) Shpenzimet sipas funks.bru'!E35</f>
        <v>642297</v>
      </c>
      <c r="G11" s="154">
        <f>'(F6) Shpenzimet sipas funks.bru'!I35</f>
        <v>249801</v>
      </c>
      <c r="H11" s="154">
        <f>'(F6) Shpenzimet sipas funks.bru'!M35</f>
        <v>287655</v>
      </c>
      <c r="I11" s="154">
        <f>'(F6) Shpenzimet sipas funks.bru'!Q35</f>
        <v>246807</v>
      </c>
    </row>
    <row r="12" spans="1:10" ht="11.25" customHeight="1" thickBot="1" x14ac:dyDescent="0.25">
      <c r="B12" s="156" t="s">
        <v>70</v>
      </c>
      <c r="C12" s="156" t="str">
        <f>'(F6) Shpenzimet sipas funks.bru'!A41</f>
        <v>10 Mbrojtja Sociale</v>
      </c>
      <c r="D12" s="154">
        <f>'(F6) Shpenzimet sipas funks.bru'!C41</f>
        <v>576400</v>
      </c>
      <c r="E12" s="154">
        <f>'(F6) Shpenzimet sipas funks.bru'!D41</f>
        <v>628589</v>
      </c>
      <c r="F12" s="154">
        <f>'(F6) Shpenzimet sipas funks.bru'!E41</f>
        <v>640900</v>
      </c>
      <c r="G12" s="154">
        <f>'(F6) Shpenzimet sipas funks.bru'!I41</f>
        <v>614491</v>
      </c>
      <c r="H12" s="154">
        <f>'(F6) Shpenzimet sipas funks.bru'!M41</f>
        <v>638063</v>
      </c>
      <c r="I12" s="154">
        <f>'(F6) Shpenzimet sipas funks.bru'!Q41</f>
        <v>643292</v>
      </c>
    </row>
    <row r="13" spans="1:10" ht="15" customHeight="1" thickBot="1" x14ac:dyDescent="0.25">
      <c r="B13" s="1034" t="str">
        <f>'(G1) Fjalori'!A426:B426</f>
        <v>Total</v>
      </c>
      <c r="C13" s="1035"/>
      <c r="D13" s="154">
        <f t="shared" ref="D13:I13" si="0">SUM(D4:D12)</f>
        <v>1953298</v>
      </c>
      <c r="E13" s="154">
        <f t="shared" si="0"/>
        <v>2134403</v>
      </c>
      <c r="F13" s="154">
        <f t="shared" si="0"/>
        <v>3477730</v>
      </c>
      <c r="G13" s="154">
        <f t="shared" si="0"/>
        <v>2049001</v>
      </c>
      <c r="H13" s="154">
        <f t="shared" si="0"/>
        <v>2140612</v>
      </c>
      <c r="I13" s="154">
        <f t="shared" si="0"/>
        <v>2292413</v>
      </c>
    </row>
  </sheetData>
  <sheetProtection algorithmName="SHA-512" hashValue="5P6udTqReGV7H98/wDxgnCubvuTk6dMrzT3rsv/YzvDxkaiO3J0kfZbUrJyy/pz5kN1a98pBgWf0RxMWJe56eA==" saltValue="hEDyOKrkJ6Sl2T6JZxlfaw==" spinCount="100000" sheet="1" objects="1" scenarios="1" selectLockedCells="1"/>
  <mergeCells count="2">
    <mergeCell ref="A1:J1"/>
    <mergeCell ref="B13:C13"/>
  </mergeCells>
  <pageMargins left="0.78740157480314965" right="0.70866141732283472" top="0.98425196850393704" bottom="0.78740157480314965" header="0.43307086614173229" footer="0.31496062992125984"/>
  <pageSetup paperSize="256" fitToWidth="0" fitToHeight="0" orientation="portrait" r:id="rId1"/>
  <headerFooter>
    <oddHeader>&amp;LPROGRAMI BUXHETOR AFATMESËM&amp;C&amp;8 28 Shkurt 2019&amp;R&amp;A</oddHeader>
    <oddFooter>&amp;L&amp;8Copyright for Albania: Ministry of Finance and Economy / Local Finance Directory&amp;R1</oddFooter>
  </headerFooter>
  <rowBreaks count="1" manualBreakCount="1">
    <brk id="90" max="16383" man="1"/>
  </rowBreaks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9">
    <tabColor rgb="FF00B050"/>
    <pageSetUpPr fitToPage="1"/>
  </sheetPr>
  <dimension ref="A1:AG414"/>
  <sheetViews>
    <sheetView showGridLines="0" topLeftCell="G23" zoomScaleNormal="100" workbookViewId="0">
      <selection activeCell="H36" sqref="H36"/>
    </sheetView>
  </sheetViews>
  <sheetFormatPr defaultColWidth="9.140625" defaultRowHeight="15" outlineLevelRow="1" x14ac:dyDescent="0.25"/>
  <cols>
    <col min="1" max="1" width="21.7109375" style="83" hidden="1" customWidth="1"/>
    <col min="2" max="2" width="13.7109375" style="78" hidden="1" customWidth="1"/>
    <col min="3" max="5" width="16.85546875" style="78" hidden="1" customWidth="1"/>
    <col min="6" max="6" width="29.85546875" style="77" hidden="1" customWidth="1"/>
    <col min="7" max="7" width="41.140625" style="77" customWidth="1"/>
    <col min="8" max="8" width="14.140625" style="77" customWidth="1"/>
    <col min="9" max="10" width="14.140625" style="109" customWidth="1"/>
    <col min="11" max="13" width="14.140625" style="77" customWidth="1"/>
    <col min="14" max="14" width="19.28515625" style="77" bestFit="1" customWidth="1"/>
    <col min="15" max="18" width="7.140625" style="77" customWidth="1"/>
    <col min="19" max="19" width="10" style="77" bestFit="1" customWidth="1"/>
    <col min="20" max="20" width="19.28515625" style="77" bestFit="1" customWidth="1"/>
    <col min="21" max="22" width="7.140625" style="77" customWidth="1"/>
    <col min="23" max="16384" width="9.140625" style="77"/>
  </cols>
  <sheetData>
    <row r="1" spans="1:13" s="243" customFormat="1" ht="21" x14ac:dyDescent="0.25">
      <c r="A1" s="336"/>
      <c r="G1" s="1043" t="str">
        <f>'(G1) Fjalori'!A445</f>
        <v>(F8) SHPENZIMET SIPAS TIPIT TË PROGRAMIT - VLERA BRUTO</v>
      </c>
      <c r="H1" s="1044"/>
      <c r="I1" s="1044"/>
      <c r="J1" s="1044"/>
      <c r="K1" s="1044"/>
      <c r="L1" s="1044"/>
      <c r="M1" s="1045"/>
    </row>
    <row r="2" spans="1:13" s="98" customFormat="1" ht="12.75" x14ac:dyDescent="0.2">
      <c r="A2" s="1046" t="s">
        <v>45</v>
      </c>
      <c r="B2" s="1047"/>
      <c r="C2" s="1047"/>
      <c r="D2" s="1047"/>
      <c r="E2" s="1047"/>
      <c r="F2" s="111" t="str">
        <f>A2</f>
        <v>STATEMENT BY ACTIVITY / PROJECT</v>
      </c>
    </row>
    <row r="3" spans="1:13" s="98" customFormat="1" ht="21" x14ac:dyDescent="0.2">
      <c r="A3" s="370"/>
      <c r="B3" s="370"/>
      <c r="C3" s="370"/>
      <c r="D3" s="370"/>
      <c r="E3" s="370"/>
      <c r="F3" s="111"/>
      <c r="G3" s="816" t="str">
        <f>'(B3) Struktura Funksionale'!D5</f>
        <v>Programi:  detyrueshme / shtesë</v>
      </c>
      <c r="H3" s="817"/>
      <c r="I3" s="817"/>
      <c r="J3" s="817"/>
      <c r="K3" s="817"/>
      <c r="L3" s="817"/>
      <c r="M3" s="818"/>
    </row>
    <row r="4" spans="1:13" s="325" customFormat="1" ht="12" x14ac:dyDescent="0.2">
      <c r="A4" s="323"/>
      <c r="B4" s="324"/>
      <c r="C4" s="324"/>
      <c r="D4" s="324"/>
      <c r="E4" s="324"/>
      <c r="H4" s="1040" t="str">
        <f>'KB 01'!A69</f>
        <v>SHPENZIME TË PRITSHME</v>
      </c>
      <c r="I4" s="1041"/>
      <c r="J4" s="1041"/>
      <c r="K4" s="1041"/>
      <c r="L4" s="1041"/>
      <c r="M4" s="1042"/>
    </row>
    <row r="5" spans="1:13" s="325" customFormat="1" ht="12" x14ac:dyDescent="0.2">
      <c r="A5" s="323"/>
      <c r="B5" s="324"/>
      <c r="C5" s="324"/>
      <c r="D5" s="324"/>
      <c r="E5" s="324"/>
      <c r="H5" s="367">
        <f>'(A1) Titulli'!B39</f>
        <v>2019</v>
      </c>
      <c r="I5" s="367">
        <f>'(A1) Titulli'!B40</f>
        <v>2020</v>
      </c>
      <c r="J5" s="367">
        <f>'(A1) Titulli'!B41</f>
        <v>2021</v>
      </c>
      <c r="K5" s="368">
        <f>'(A1) Titulli'!B42</f>
        <v>2022</v>
      </c>
      <c r="L5" s="368">
        <f>'(A1) Titulli'!B43</f>
        <v>2023</v>
      </c>
      <c r="M5" s="368">
        <f>'(A1) Titulli'!B44</f>
        <v>2024</v>
      </c>
    </row>
    <row r="6" spans="1:13" s="325" customFormat="1" ht="12" x14ac:dyDescent="0.2">
      <c r="A6" s="326"/>
      <c r="B6" s="327"/>
      <c r="C6" s="327"/>
      <c r="D6" s="327"/>
      <c r="E6" s="327"/>
      <c r="G6" s="369" t="str">
        <f>'(G1) Fjalori'!A446</f>
        <v>E detyrueshme</v>
      </c>
      <c r="H6" s="328">
        <f t="shared" ref="H6:M6" si="0">SUMIF($S$59:$S$260,$G$6,U$59:U$260)</f>
        <v>1953298</v>
      </c>
      <c r="I6" s="328">
        <f t="shared" si="0"/>
        <v>1620251</v>
      </c>
      <c r="J6" s="328">
        <f t="shared" si="0"/>
        <v>2804801</v>
      </c>
      <c r="K6" s="331">
        <f t="shared" si="0"/>
        <v>2016043</v>
      </c>
      <c r="L6" s="331">
        <f t="shared" si="0"/>
        <v>2108174</v>
      </c>
      <c r="M6" s="331">
        <f t="shared" si="0"/>
        <v>2259861</v>
      </c>
    </row>
    <row r="7" spans="1:13" s="325" customFormat="1" ht="12" x14ac:dyDescent="0.2">
      <c r="A7" s="329" t="e">
        <f>#REF!</f>
        <v>#REF!</v>
      </c>
      <c r="B7" s="330" t="e">
        <f>#REF!</f>
        <v>#REF!</v>
      </c>
      <c r="C7" s="330" t="e">
        <f>#REF!</f>
        <v>#REF!</v>
      </c>
      <c r="D7" s="330" t="e">
        <f>#REF!</f>
        <v>#REF!</v>
      </c>
      <c r="E7" s="330" t="e">
        <f>#REF!</f>
        <v>#REF!</v>
      </c>
      <c r="G7" s="369" t="str">
        <f>'(G1) Fjalori'!A911</f>
        <v>Plotësuese</v>
      </c>
      <c r="H7" s="328">
        <f t="shared" ref="H7:M7" si="1">SUMIF($S$59:$S$260,$G$7,U$59:U$260)</f>
        <v>0</v>
      </c>
      <c r="I7" s="328">
        <f t="shared" si="1"/>
        <v>0</v>
      </c>
      <c r="J7" s="328">
        <f t="shared" si="1"/>
        <v>0</v>
      </c>
      <c r="K7" s="331">
        <f t="shared" si="1"/>
        <v>0</v>
      </c>
      <c r="L7" s="331">
        <f t="shared" si="1"/>
        <v>0</v>
      </c>
      <c r="M7" s="331">
        <f t="shared" si="1"/>
        <v>0</v>
      </c>
    </row>
    <row r="8" spans="1:13" s="325" customFormat="1" ht="12" x14ac:dyDescent="0.2">
      <c r="A8" s="329" t="e">
        <f>#REF!</f>
        <v>#REF!</v>
      </c>
      <c r="B8" s="330" t="e">
        <f>#REF!</f>
        <v>#REF!</v>
      </c>
      <c r="C8" s="330" t="e">
        <f>#REF!</f>
        <v>#REF!</v>
      </c>
      <c r="D8" s="330" t="e">
        <f>#REF!</f>
        <v>#REF!</v>
      </c>
      <c r="E8" s="330" t="e">
        <f>#REF!</f>
        <v>#REF!</v>
      </c>
      <c r="G8" s="363" t="str">
        <f>H4</f>
        <v>SHPENZIME TË PRITSHME</v>
      </c>
      <c r="H8" s="112">
        <f>SUM(H6:H7)</f>
        <v>1953298</v>
      </c>
      <c r="I8" s="112">
        <f t="shared" ref="I8:M8" si="2">SUM(I6:I7)</f>
        <v>1620251</v>
      </c>
      <c r="J8" s="112">
        <f t="shared" si="2"/>
        <v>2804801</v>
      </c>
      <c r="K8" s="112">
        <f t="shared" si="2"/>
        <v>2016043</v>
      </c>
      <c r="L8" s="112">
        <f t="shared" si="2"/>
        <v>2108174</v>
      </c>
      <c r="M8" s="112">
        <f t="shared" si="2"/>
        <v>2259861</v>
      </c>
    </row>
    <row r="9" spans="1:13" s="325" customFormat="1" ht="12" x14ac:dyDescent="0.2">
      <c r="A9" s="329" t="e">
        <f>#REF!</f>
        <v>#REF!</v>
      </c>
      <c r="B9" s="330" t="e">
        <f>#REF!</f>
        <v>#REF!</v>
      </c>
      <c r="C9" s="330" t="e">
        <f>#REF!</f>
        <v>#REF!</v>
      </c>
      <c r="D9" s="330" t="e">
        <f>#REF!</f>
        <v>#REF!</v>
      </c>
      <c r="E9" s="330" t="e">
        <f>#REF!</f>
        <v>#REF!</v>
      </c>
      <c r="G9" s="332"/>
      <c r="H9" s="330"/>
    </row>
    <row r="10" spans="1:13" s="325" customFormat="1" ht="12" x14ac:dyDescent="0.2">
      <c r="A10" s="329" t="e">
        <f>#REF!</f>
        <v>#REF!</v>
      </c>
      <c r="B10" s="330" t="e">
        <f>#REF!</f>
        <v>#REF!</v>
      </c>
      <c r="C10" s="330" t="e">
        <f>#REF!</f>
        <v>#REF!</v>
      </c>
      <c r="D10" s="330" t="e">
        <f>#REF!</f>
        <v>#REF!</v>
      </c>
      <c r="E10" s="330" t="e">
        <f>#REF!</f>
        <v>#REF!</v>
      </c>
      <c r="H10" s="1040" t="str">
        <f>'KB 01'!I15</f>
        <v xml:space="preserve">TË ARDHURAT E PRITSHME </v>
      </c>
      <c r="I10" s="1041"/>
      <c r="J10" s="1041"/>
      <c r="K10" s="1041"/>
      <c r="L10" s="1041"/>
      <c r="M10" s="1042"/>
    </row>
    <row r="11" spans="1:13" s="325" customFormat="1" ht="12" x14ac:dyDescent="0.2">
      <c r="A11" s="329"/>
      <c r="B11" s="330"/>
      <c r="C11" s="330"/>
      <c r="D11" s="330"/>
      <c r="E11" s="330"/>
      <c r="H11" s="367">
        <f>H5</f>
        <v>2019</v>
      </c>
      <c r="I11" s="367">
        <f t="shared" ref="I11:M11" si="3">I5</f>
        <v>2020</v>
      </c>
      <c r="J11" s="367">
        <f t="shared" si="3"/>
        <v>2021</v>
      </c>
      <c r="K11" s="368">
        <f t="shared" si="3"/>
        <v>2022</v>
      </c>
      <c r="L11" s="368">
        <f t="shared" si="3"/>
        <v>2023</v>
      </c>
      <c r="M11" s="368">
        <f t="shared" si="3"/>
        <v>2024</v>
      </c>
    </row>
    <row r="12" spans="1:13" s="325" customFormat="1" ht="12" x14ac:dyDescent="0.2">
      <c r="A12" s="329" t="e">
        <f>#REF!</f>
        <v>#REF!</v>
      </c>
      <c r="B12" s="330" t="e">
        <f>#REF!</f>
        <v>#REF!</v>
      </c>
      <c r="C12" s="330" t="e">
        <f>#REF!</f>
        <v>#REF!</v>
      </c>
      <c r="D12" s="330" t="e">
        <f>#REF!</f>
        <v>#REF!</v>
      </c>
      <c r="E12" s="330" t="e">
        <f>#REF!</f>
        <v>#REF!</v>
      </c>
      <c r="G12" s="369" t="str">
        <f>G6</f>
        <v>E detyrueshme</v>
      </c>
      <c r="H12" s="328">
        <f>SUMIF($S$59:$S$260,$G$12,AB$59:AB$260)</f>
        <v>1052595</v>
      </c>
      <c r="I12" s="328">
        <f>SUMIF($S$59:$S$260,$G$6,AC$59:AC$260)</f>
        <v>1038926</v>
      </c>
      <c r="J12" s="328">
        <f>SUMIF($S$59:$S$260,$G$6,AD$59:AD$260)</f>
        <v>1881200</v>
      </c>
      <c r="K12" s="331">
        <f>SUMIF($S$59:$S$260,$G$6,AE$59:AE$260)</f>
        <v>1190584</v>
      </c>
      <c r="L12" s="331">
        <f>SUMIF($S$59:$S$260,$G$6,AF$59:AF$260)</f>
        <v>1254812</v>
      </c>
      <c r="M12" s="331">
        <f>SUMIF($S$59:$S$260,$G$6,AG$59:AG$260)</f>
        <v>1359959</v>
      </c>
    </row>
    <row r="13" spans="1:13" s="325" customFormat="1" ht="12" x14ac:dyDescent="0.2">
      <c r="A13" s="329" t="e">
        <f>#REF!</f>
        <v>#REF!</v>
      </c>
      <c r="B13" s="330" t="e">
        <f>#REF!</f>
        <v>#REF!</v>
      </c>
      <c r="C13" s="330" t="e">
        <f>#REF!</f>
        <v>#REF!</v>
      </c>
      <c r="D13" s="330" t="e">
        <f>#REF!</f>
        <v>#REF!</v>
      </c>
      <c r="E13" s="330" t="e">
        <f>#REF!</f>
        <v>#REF!</v>
      </c>
      <c r="G13" s="369" t="str">
        <f>G7</f>
        <v>Plotësuese</v>
      </c>
      <c r="H13" s="328">
        <f t="shared" ref="H13:M13" si="4">SUMIF($S$59:$S$260,$G$13,AB$59:AB$260)</f>
        <v>0</v>
      </c>
      <c r="I13" s="328">
        <f t="shared" si="4"/>
        <v>0</v>
      </c>
      <c r="J13" s="328">
        <f t="shared" si="4"/>
        <v>0</v>
      </c>
      <c r="K13" s="331">
        <f t="shared" si="4"/>
        <v>0</v>
      </c>
      <c r="L13" s="331">
        <f t="shared" si="4"/>
        <v>0</v>
      </c>
      <c r="M13" s="331">
        <f t="shared" si="4"/>
        <v>0</v>
      </c>
    </row>
    <row r="14" spans="1:13" s="325" customFormat="1" ht="12" x14ac:dyDescent="0.2">
      <c r="A14" s="329" t="e">
        <f>#REF!</f>
        <v>#REF!</v>
      </c>
      <c r="B14" s="330" t="e">
        <f>#REF!</f>
        <v>#REF!</v>
      </c>
      <c r="C14" s="330" t="e">
        <f>#REF!</f>
        <v>#REF!</v>
      </c>
      <c r="D14" s="330" t="e">
        <f>#REF!</f>
        <v>#REF!</v>
      </c>
      <c r="E14" s="330" t="e">
        <f>#REF!</f>
        <v>#REF!</v>
      </c>
      <c r="G14" s="363" t="str">
        <f>H10</f>
        <v xml:space="preserve">TË ARDHURAT E PRITSHME </v>
      </c>
      <c r="H14" s="112">
        <f>SUM(H12:H13)</f>
        <v>1052595</v>
      </c>
      <c r="I14" s="112">
        <f t="shared" ref="I14:M14" si="5">SUM(I12:I13)</f>
        <v>1038926</v>
      </c>
      <c r="J14" s="112">
        <f t="shared" si="5"/>
        <v>1881200</v>
      </c>
      <c r="K14" s="112">
        <f t="shared" si="5"/>
        <v>1190584</v>
      </c>
      <c r="L14" s="112">
        <f t="shared" si="5"/>
        <v>1254812</v>
      </c>
      <c r="M14" s="112">
        <f t="shared" si="5"/>
        <v>1359959</v>
      </c>
    </row>
    <row r="15" spans="1:13" s="325" customFormat="1" ht="12" x14ac:dyDescent="0.2">
      <c r="A15" s="329" t="e">
        <f>#REF!</f>
        <v>#REF!</v>
      </c>
      <c r="B15" s="330" t="e">
        <f>#REF!</f>
        <v>#REF!</v>
      </c>
      <c r="C15" s="330" t="e">
        <f>#REF!</f>
        <v>#REF!</v>
      </c>
      <c r="D15" s="330" t="e">
        <f>#REF!</f>
        <v>#REF!</v>
      </c>
      <c r="E15" s="330" t="e">
        <f>#REF!</f>
        <v>#REF!</v>
      </c>
      <c r="G15" s="365"/>
      <c r="H15" s="366"/>
      <c r="I15" s="366"/>
      <c r="J15" s="364"/>
    </row>
    <row r="16" spans="1:13" s="325" customFormat="1" ht="12.75" thickBot="1" x14ac:dyDescent="0.25">
      <c r="A16" s="333"/>
      <c r="B16" s="334"/>
      <c r="C16" s="334"/>
      <c r="D16" s="334"/>
      <c r="E16" s="334"/>
      <c r="F16" s="335"/>
      <c r="H16" s="1040" t="str">
        <f>'KB 01'!I127</f>
        <v>SHUMA E KËRKUAR NETO</v>
      </c>
      <c r="I16" s="1041"/>
      <c r="J16" s="1041"/>
      <c r="K16" s="1041"/>
      <c r="L16" s="1041"/>
      <c r="M16" s="1042"/>
    </row>
    <row r="17" spans="1:13" s="325" customFormat="1" ht="12" x14ac:dyDescent="0.2">
      <c r="A17" s="329" t="e">
        <f>#REF!</f>
        <v>#REF!</v>
      </c>
      <c r="B17" s="330" t="e">
        <f>#REF!</f>
        <v>#REF!</v>
      </c>
      <c r="C17" s="330" t="e">
        <f>#REF!</f>
        <v>#REF!</v>
      </c>
      <c r="D17" s="330" t="e">
        <f>#REF!</f>
        <v>#REF!</v>
      </c>
      <c r="E17" s="330" t="e">
        <f>#REF!</f>
        <v>#REF!</v>
      </c>
      <c r="F17" s="335"/>
      <c r="H17" s="367">
        <f>H11</f>
        <v>2019</v>
      </c>
      <c r="I17" s="367">
        <f t="shared" ref="I17:M17" si="6">I11</f>
        <v>2020</v>
      </c>
      <c r="J17" s="367">
        <f t="shared" si="6"/>
        <v>2021</v>
      </c>
      <c r="K17" s="368">
        <f t="shared" si="6"/>
        <v>2022</v>
      </c>
      <c r="L17" s="368">
        <f t="shared" si="6"/>
        <v>2023</v>
      </c>
      <c r="M17" s="368">
        <f t="shared" si="6"/>
        <v>2024</v>
      </c>
    </row>
    <row r="18" spans="1:13" s="325" customFormat="1" ht="12" x14ac:dyDescent="0.2">
      <c r="A18" s="329" t="e">
        <f>#REF!</f>
        <v>#REF!</v>
      </c>
      <c r="B18" s="330" t="e">
        <f>#REF!</f>
        <v>#REF!</v>
      </c>
      <c r="C18" s="330" t="e">
        <f>#REF!</f>
        <v>#REF!</v>
      </c>
      <c r="D18" s="330" t="e">
        <f>#REF!</f>
        <v>#REF!</v>
      </c>
      <c r="E18" s="330" t="e">
        <f>#REF!</f>
        <v>#REF!</v>
      </c>
      <c r="F18" s="335"/>
      <c r="G18" s="369" t="str">
        <f>G12</f>
        <v>E detyrueshme</v>
      </c>
      <c r="H18" s="328">
        <f t="shared" ref="H18:M19" si="7">H6-H12</f>
        <v>900703</v>
      </c>
      <c r="I18" s="328">
        <f t="shared" si="7"/>
        <v>581325</v>
      </c>
      <c r="J18" s="328">
        <f t="shared" si="7"/>
        <v>923601</v>
      </c>
      <c r="K18" s="331">
        <f t="shared" si="7"/>
        <v>825459</v>
      </c>
      <c r="L18" s="331">
        <f t="shared" si="7"/>
        <v>853362</v>
      </c>
      <c r="M18" s="331">
        <f t="shared" si="7"/>
        <v>899902</v>
      </c>
    </row>
    <row r="19" spans="1:13" s="325" customFormat="1" ht="12" x14ac:dyDescent="0.2">
      <c r="A19" s="329" t="e">
        <f>#REF!</f>
        <v>#REF!</v>
      </c>
      <c r="B19" s="330" t="e">
        <f>#REF!</f>
        <v>#REF!</v>
      </c>
      <c r="C19" s="330" t="e">
        <f>#REF!</f>
        <v>#REF!</v>
      </c>
      <c r="D19" s="330" t="e">
        <f>#REF!</f>
        <v>#REF!</v>
      </c>
      <c r="E19" s="330" t="e">
        <f>#REF!</f>
        <v>#REF!</v>
      </c>
      <c r="F19" s="335"/>
      <c r="G19" s="369" t="str">
        <f>G13</f>
        <v>Plotësuese</v>
      </c>
      <c r="H19" s="328">
        <f t="shared" si="7"/>
        <v>0</v>
      </c>
      <c r="I19" s="328">
        <f t="shared" si="7"/>
        <v>0</v>
      </c>
      <c r="J19" s="328">
        <f t="shared" si="7"/>
        <v>0</v>
      </c>
      <c r="K19" s="331">
        <f t="shared" si="7"/>
        <v>0</v>
      </c>
      <c r="L19" s="331">
        <f t="shared" si="7"/>
        <v>0</v>
      </c>
      <c r="M19" s="331">
        <f t="shared" si="7"/>
        <v>0</v>
      </c>
    </row>
    <row r="20" spans="1:13" s="325" customFormat="1" ht="12" x14ac:dyDescent="0.2">
      <c r="A20" s="329" t="e">
        <f>#REF!</f>
        <v>#REF!</v>
      </c>
      <c r="B20" s="330" t="e">
        <f>#REF!</f>
        <v>#REF!</v>
      </c>
      <c r="C20" s="330" t="e">
        <f>#REF!</f>
        <v>#REF!</v>
      </c>
      <c r="D20" s="330" t="e">
        <f>#REF!</f>
        <v>#REF!</v>
      </c>
      <c r="E20" s="330" t="e">
        <f>#REF!</f>
        <v>#REF!</v>
      </c>
      <c r="F20" s="335"/>
      <c r="G20" s="363" t="str">
        <f>H16</f>
        <v>SHUMA E KËRKUAR NETO</v>
      </c>
      <c r="H20" s="112">
        <f>SUM(H18:H19)</f>
        <v>900703</v>
      </c>
      <c r="I20" s="112">
        <f t="shared" ref="I20" si="8">SUM(I18:I19)</f>
        <v>581325</v>
      </c>
      <c r="J20" s="112">
        <f t="shared" ref="J20" si="9">SUM(J18:J19)</f>
        <v>923601</v>
      </c>
      <c r="K20" s="112">
        <f t="shared" ref="K20" si="10">SUM(K18:K19)</f>
        <v>825459</v>
      </c>
      <c r="L20" s="112">
        <f t="shared" ref="L20" si="11">SUM(L18:L19)</f>
        <v>853362</v>
      </c>
      <c r="M20" s="112">
        <f t="shared" ref="M20" si="12">SUM(M18:M19)</f>
        <v>899902</v>
      </c>
    </row>
    <row r="21" spans="1:13" s="325" customFormat="1" ht="12" x14ac:dyDescent="0.2">
      <c r="A21" s="329" t="e">
        <f>#REF!</f>
        <v>#REF!</v>
      </c>
      <c r="B21" s="330" t="e">
        <f>#REF!</f>
        <v>#REF!</v>
      </c>
      <c r="C21" s="330" t="e">
        <f>#REF!</f>
        <v>#REF!</v>
      </c>
      <c r="D21" s="330" t="e">
        <f>#REF!</f>
        <v>#REF!</v>
      </c>
      <c r="E21" s="330" t="e">
        <f>#REF!</f>
        <v>#REF!</v>
      </c>
      <c r="F21" s="335"/>
      <c r="G21" s="365"/>
      <c r="H21" s="366"/>
      <c r="I21" s="366"/>
      <c r="J21" s="364"/>
    </row>
    <row r="22" spans="1:13" s="325" customFormat="1" ht="12" x14ac:dyDescent="0.2">
      <c r="A22" s="329" t="e">
        <f>#REF!</f>
        <v>#REF!</v>
      </c>
      <c r="B22" s="330" t="e">
        <f>#REF!</f>
        <v>#REF!</v>
      </c>
      <c r="C22" s="330" t="e">
        <f>#REF!</f>
        <v>#REF!</v>
      </c>
      <c r="D22" s="330" t="e">
        <f>#REF!</f>
        <v>#REF!</v>
      </c>
      <c r="E22" s="330" t="e">
        <f>#REF!</f>
        <v>#REF!</v>
      </c>
      <c r="F22" s="335"/>
      <c r="G22" s="365"/>
      <c r="H22" s="366"/>
      <c r="I22" s="366"/>
      <c r="J22" s="364"/>
    </row>
    <row r="23" spans="1:13" x14ac:dyDescent="0.25">
      <c r="A23" s="85" t="e">
        <f>#REF!</f>
        <v>#REF!</v>
      </c>
      <c r="B23" s="91" t="e">
        <f>#REF!</f>
        <v>#REF!</v>
      </c>
      <c r="C23" s="91" t="e">
        <f>#REF!</f>
        <v>#REF!</v>
      </c>
      <c r="D23" s="91" t="e">
        <f>#REF!</f>
        <v>#REF!</v>
      </c>
      <c r="E23" s="91" t="e">
        <f>#REF!</f>
        <v>#REF!</v>
      </c>
      <c r="F23" s="82"/>
    </row>
    <row r="24" spans="1:13" ht="21" x14ac:dyDescent="0.25">
      <c r="A24" s="85" t="e">
        <f>#REF!</f>
        <v>#REF!</v>
      </c>
      <c r="B24" s="91" t="e">
        <f>#REF!</f>
        <v>#REF!</v>
      </c>
      <c r="C24" s="91" t="e">
        <f>#REF!</f>
        <v>#REF!</v>
      </c>
      <c r="D24" s="91" t="e">
        <f>#REF!</f>
        <v>#REF!</v>
      </c>
      <c r="E24" s="91" t="e">
        <f>#REF!</f>
        <v>#REF!</v>
      </c>
      <c r="F24" s="82"/>
      <c r="G24" s="816" t="str">
        <f>'(B3) Struktura Funksionale'!E5</f>
        <v>Programi: I veti / I deleguar / Transferuar</v>
      </c>
      <c r="H24" s="817"/>
      <c r="I24" s="817"/>
      <c r="J24" s="817"/>
      <c r="K24" s="817"/>
      <c r="L24" s="817"/>
      <c r="M24" s="818"/>
    </row>
    <row r="25" spans="1:13" x14ac:dyDescent="0.25">
      <c r="A25" s="85" t="e">
        <f>#REF!</f>
        <v>#REF!</v>
      </c>
      <c r="B25" s="91" t="e">
        <f>#REF!</f>
        <v>#REF!</v>
      </c>
      <c r="C25" s="91" t="e">
        <f>#REF!</f>
        <v>#REF!</v>
      </c>
      <c r="D25" s="91" t="e">
        <f>#REF!</f>
        <v>#REF!</v>
      </c>
      <c r="E25" s="91" t="e">
        <f>#REF!</f>
        <v>#REF!</v>
      </c>
      <c r="F25" s="82"/>
      <c r="G25" s="325"/>
      <c r="H25" s="1040" t="str">
        <f>H4</f>
        <v>SHPENZIME TË PRITSHME</v>
      </c>
      <c r="I25" s="1041"/>
      <c r="J25" s="1041"/>
      <c r="K25" s="1041"/>
      <c r="L25" s="1041"/>
      <c r="M25" s="1042"/>
    </row>
    <row r="26" spans="1:13" x14ac:dyDescent="0.25">
      <c r="A26" s="85" t="e">
        <f>#REF!</f>
        <v>#REF!</v>
      </c>
      <c r="B26" s="91" t="e">
        <f>#REF!</f>
        <v>#REF!</v>
      </c>
      <c r="C26" s="91" t="e">
        <f>#REF!</f>
        <v>#REF!</v>
      </c>
      <c r="D26" s="91" t="e">
        <f>#REF!</f>
        <v>#REF!</v>
      </c>
      <c r="E26" s="91" t="e">
        <f>#REF!</f>
        <v>#REF!</v>
      </c>
      <c r="F26" s="82"/>
      <c r="G26" s="325"/>
      <c r="H26" s="367">
        <f>H5</f>
        <v>2019</v>
      </c>
      <c r="I26" s="367">
        <f t="shared" ref="I26:M26" si="13">I5</f>
        <v>2020</v>
      </c>
      <c r="J26" s="367">
        <f t="shared" si="13"/>
        <v>2021</v>
      </c>
      <c r="K26" s="368">
        <f t="shared" si="13"/>
        <v>2022</v>
      </c>
      <c r="L26" s="368">
        <f t="shared" si="13"/>
        <v>2023</v>
      </c>
      <c r="M26" s="368">
        <f t="shared" si="13"/>
        <v>2024</v>
      </c>
    </row>
    <row r="27" spans="1:13" x14ac:dyDescent="0.25">
      <c r="A27" s="85" t="e">
        <f>#REF!</f>
        <v>#REF!</v>
      </c>
      <c r="B27" s="91" t="e">
        <f>#REF!</f>
        <v>#REF!</v>
      </c>
      <c r="C27" s="91" t="e">
        <f>#REF!</f>
        <v>#REF!</v>
      </c>
      <c r="D27" s="91" t="e">
        <f>#REF!</f>
        <v>#REF!</v>
      </c>
      <c r="E27" s="91" t="e">
        <f>#REF!</f>
        <v>#REF!</v>
      </c>
      <c r="F27" s="82"/>
      <c r="G27" s="369" t="str">
        <f>'(G1) Fjalori'!A98</f>
        <v>I veti</v>
      </c>
      <c r="H27" s="328">
        <f>SUMIF($T$59:$T$260,$G$27,U$59:U$260)</f>
        <v>1055181</v>
      </c>
      <c r="I27" s="328">
        <f t="shared" ref="I27:M27" si="14">SUMIF($T$59:$T$260,$G$27,V$59:V$260)</f>
        <v>1000468</v>
      </c>
      <c r="J27" s="328">
        <f t="shared" si="14"/>
        <v>1439568</v>
      </c>
      <c r="K27" s="331">
        <f t="shared" si="14"/>
        <v>1189822</v>
      </c>
      <c r="L27" s="331">
        <f t="shared" si="14"/>
        <v>1246765</v>
      </c>
      <c r="M27" s="331">
        <f t="shared" si="14"/>
        <v>1521750</v>
      </c>
    </row>
    <row r="28" spans="1:13" s="109" customFormat="1" x14ac:dyDescent="0.25">
      <c r="A28" s="85"/>
      <c r="B28" s="91"/>
      <c r="C28" s="91"/>
      <c r="D28" s="91"/>
      <c r="E28" s="91"/>
      <c r="F28" s="82"/>
      <c r="G28" s="369" t="str">
        <f>'(G1) Fjalori'!A99</f>
        <v>I deleguar</v>
      </c>
      <c r="H28" s="328">
        <f>SUMIF($T$59:$T$260,$G$28,U$59:U$260)</f>
        <v>114349</v>
      </c>
      <c r="I28" s="328">
        <f t="shared" ref="I28:M28" si="15">SUMIF($T$59:$T$260,$G$28,V$59:V$260)</f>
        <v>134835</v>
      </c>
      <c r="J28" s="328">
        <f t="shared" si="15"/>
        <v>310105</v>
      </c>
      <c r="K28" s="331">
        <f t="shared" si="15"/>
        <v>128977</v>
      </c>
      <c r="L28" s="331">
        <f t="shared" si="15"/>
        <v>131032</v>
      </c>
      <c r="M28" s="331">
        <f t="shared" si="15"/>
        <v>132310</v>
      </c>
    </row>
    <row r="29" spans="1:13" x14ac:dyDescent="0.25">
      <c r="A29" s="85" t="e">
        <f>#REF!</f>
        <v>#REF!</v>
      </c>
      <c r="B29" s="91" t="e">
        <f>#REF!</f>
        <v>#REF!</v>
      </c>
      <c r="C29" s="91" t="e">
        <f>#REF!</f>
        <v>#REF!</v>
      </c>
      <c r="D29" s="91" t="e">
        <f>#REF!</f>
        <v>#REF!</v>
      </c>
      <c r="E29" s="91" t="e">
        <f>#REF!</f>
        <v>#REF!</v>
      </c>
      <c r="F29" s="82"/>
      <c r="G29" s="369" t="str">
        <f>'(G1) Fjalori'!A100</f>
        <v>Transferuar</v>
      </c>
      <c r="H29" s="328">
        <f>SUMIF($T$59:$T$260,$G$29,U$59:U$260)</f>
        <v>783768</v>
      </c>
      <c r="I29" s="328">
        <f t="shared" ref="I29:M29" si="16">SUMIF($T$59:$T$260,$G$29,V$59:V$260)</f>
        <v>484948</v>
      </c>
      <c r="J29" s="328">
        <f t="shared" si="16"/>
        <v>1055128</v>
      </c>
      <c r="K29" s="331">
        <f t="shared" si="16"/>
        <v>697244</v>
      </c>
      <c r="L29" s="331">
        <f t="shared" si="16"/>
        <v>730377</v>
      </c>
      <c r="M29" s="331">
        <f t="shared" si="16"/>
        <v>605801</v>
      </c>
    </row>
    <row r="30" spans="1:13" x14ac:dyDescent="0.25">
      <c r="A30" s="85" t="e">
        <f>#REF!</f>
        <v>#REF!</v>
      </c>
      <c r="B30" s="91" t="e">
        <f>#REF!</f>
        <v>#REF!</v>
      </c>
      <c r="C30" s="91" t="e">
        <f>#REF!</f>
        <v>#REF!</v>
      </c>
      <c r="D30" s="91" t="e">
        <f>#REF!</f>
        <v>#REF!</v>
      </c>
      <c r="E30" s="91" t="e">
        <f>#REF!</f>
        <v>#REF!</v>
      </c>
      <c r="F30" s="82"/>
      <c r="G30" s="363" t="str">
        <f>H25</f>
        <v>SHPENZIME TË PRITSHME</v>
      </c>
      <c r="H30" s="112">
        <f>SUM(H27:H29)</f>
        <v>1953298</v>
      </c>
      <c r="I30" s="112">
        <f t="shared" ref="I30:M30" si="17">SUM(I27:I29)</f>
        <v>1620251</v>
      </c>
      <c r="J30" s="112">
        <f t="shared" si="17"/>
        <v>2804801</v>
      </c>
      <c r="K30" s="112">
        <f t="shared" si="17"/>
        <v>2016043</v>
      </c>
      <c r="L30" s="112">
        <f t="shared" si="17"/>
        <v>2108174</v>
      </c>
      <c r="M30" s="112">
        <f t="shared" si="17"/>
        <v>2259861</v>
      </c>
    </row>
    <row r="31" spans="1:13" x14ac:dyDescent="0.25">
      <c r="A31" s="85" t="e">
        <f>#REF!</f>
        <v>#REF!</v>
      </c>
      <c r="B31" s="91" t="e">
        <f>#REF!</f>
        <v>#REF!</v>
      </c>
      <c r="C31" s="91" t="e">
        <f>#REF!</f>
        <v>#REF!</v>
      </c>
      <c r="D31" s="91" t="e">
        <f>#REF!</f>
        <v>#REF!</v>
      </c>
      <c r="E31" s="91" t="e">
        <f>#REF!</f>
        <v>#REF!</v>
      </c>
      <c r="F31" s="82"/>
      <c r="G31" s="332"/>
      <c r="H31" s="330"/>
      <c r="I31" s="325"/>
      <c r="J31" s="325"/>
      <c r="K31" s="325"/>
      <c r="L31" s="325"/>
      <c r="M31" s="325"/>
    </row>
    <row r="32" spans="1:13" x14ac:dyDescent="0.25">
      <c r="A32" s="85" t="e">
        <f>#REF!</f>
        <v>#REF!</v>
      </c>
      <c r="B32" s="91" t="e">
        <f>#REF!</f>
        <v>#REF!</v>
      </c>
      <c r="C32" s="91" t="e">
        <f>#REF!</f>
        <v>#REF!</v>
      </c>
      <c r="D32" s="91" t="e">
        <f>#REF!</f>
        <v>#REF!</v>
      </c>
      <c r="E32" s="91" t="e">
        <f>#REF!</f>
        <v>#REF!</v>
      </c>
      <c r="F32" s="82"/>
      <c r="G32" s="325"/>
      <c r="H32" s="1040" t="str">
        <f>H10</f>
        <v xml:space="preserve">TË ARDHURAT E PRITSHME </v>
      </c>
      <c r="I32" s="1041"/>
      <c r="J32" s="1041"/>
      <c r="K32" s="1041"/>
      <c r="L32" s="1041"/>
      <c r="M32" s="1042"/>
    </row>
    <row r="33" spans="1:13" x14ac:dyDescent="0.25">
      <c r="A33" s="85" t="e">
        <f>#REF!</f>
        <v>#REF!</v>
      </c>
      <c r="B33" s="91" t="e">
        <f>#REF!</f>
        <v>#REF!</v>
      </c>
      <c r="C33" s="91" t="e">
        <f>#REF!</f>
        <v>#REF!</v>
      </c>
      <c r="D33" s="91" t="e">
        <f>#REF!</f>
        <v>#REF!</v>
      </c>
      <c r="E33" s="91" t="e">
        <f>#REF!</f>
        <v>#REF!</v>
      </c>
      <c r="F33" s="82"/>
      <c r="G33" s="325"/>
      <c r="H33" s="367">
        <f>H26</f>
        <v>2019</v>
      </c>
      <c r="I33" s="367">
        <f t="shared" ref="I33:M33" si="18">I26</f>
        <v>2020</v>
      </c>
      <c r="J33" s="367">
        <f t="shared" si="18"/>
        <v>2021</v>
      </c>
      <c r="K33" s="368">
        <f t="shared" si="18"/>
        <v>2022</v>
      </c>
      <c r="L33" s="368">
        <f t="shared" si="18"/>
        <v>2023</v>
      </c>
      <c r="M33" s="368">
        <f t="shared" si="18"/>
        <v>2024</v>
      </c>
    </row>
    <row r="34" spans="1:13" x14ac:dyDescent="0.25">
      <c r="A34" s="85" t="e">
        <f>#REF!</f>
        <v>#REF!</v>
      </c>
      <c r="B34" s="91" t="e">
        <f>#REF!</f>
        <v>#REF!</v>
      </c>
      <c r="C34" s="91" t="e">
        <f>#REF!</f>
        <v>#REF!</v>
      </c>
      <c r="D34" s="91" t="e">
        <f>#REF!</f>
        <v>#REF!</v>
      </c>
      <c r="E34" s="91" t="e">
        <f>#REF!</f>
        <v>#REF!</v>
      </c>
      <c r="F34" s="82"/>
      <c r="G34" s="369" t="str">
        <f>G27</f>
        <v>I veti</v>
      </c>
      <c r="H34" s="328">
        <f>SUMIF($T$59:$T$260,$G$34,AB$59:AB$260)</f>
        <v>591127</v>
      </c>
      <c r="I34" s="328">
        <f t="shared" ref="I34:M34" si="19">SUMIF($T$59:$T$260,$G$34,AC$59:AC$260)</f>
        <v>641379</v>
      </c>
      <c r="J34" s="328">
        <f t="shared" si="19"/>
        <v>983367</v>
      </c>
      <c r="K34" s="331">
        <f t="shared" si="19"/>
        <v>773994</v>
      </c>
      <c r="L34" s="331">
        <f t="shared" si="19"/>
        <v>824576</v>
      </c>
      <c r="M34" s="331">
        <f t="shared" si="19"/>
        <v>917650</v>
      </c>
    </row>
    <row r="35" spans="1:13" s="109" customFormat="1" x14ac:dyDescent="0.25">
      <c r="A35" s="85"/>
      <c r="B35" s="91"/>
      <c r="C35" s="91"/>
      <c r="D35" s="91"/>
      <c r="E35" s="91"/>
      <c r="F35" s="82"/>
      <c r="G35" s="369" t="str">
        <f>G28</f>
        <v>I deleguar</v>
      </c>
      <c r="H35" s="328">
        <f>SUMIF($T$59:$T$260,$G$35,AB$59:AB$260)</f>
        <v>90404</v>
      </c>
      <c r="I35" s="328">
        <f t="shared" ref="I35:M35" si="20">SUMIF($T$59:$T$260,$G$35,AC$59:AC$260)</f>
        <v>114514</v>
      </c>
      <c r="J35" s="328">
        <f t="shared" si="20"/>
        <v>281871</v>
      </c>
      <c r="K35" s="331">
        <f t="shared" si="20"/>
        <v>97188</v>
      </c>
      <c r="L35" s="331">
        <f t="shared" si="20"/>
        <v>98089</v>
      </c>
      <c r="M35" s="331">
        <f t="shared" si="20"/>
        <v>98257</v>
      </c>
    </row>
    <row r="36" spans="1:13" s="109" customFormat="1" x14ac:dyDescent="0.25">
      <c r="A36" s="85"/>
      <c r="B36" s="91"/>
      <c r="C36" s="91"/>
      <c r="D36" s="91"/>
      <c r="E36" s="91"/>
      <c r="F36" s="82"/>
      <c r="G36" s="369" t="str">
        <f>G29</f>
        <v>Transferuar</v>
      </c>
      <c r="H36" s="328">
        <f>SUMIF($T$59:$T$260,$G$36,AB$59:AB$260)</f>
        <v>371064</v>
      </c>
      <c r="I36" s="328">
        <f t="shared" ref="I36:M36" si="21">SUMIF($T$59:$T$260,$G$36,AC$59:AC$260)</f>
        <v>283033</v>
      </c>
      <c r="J36" s="328">
        <f t="shared" si="21"/>
        <v>615962</v>
      </c>
      <c r="K36" s="331">
        <f t="shared" si="21"/>
        <v>319402</v>
      </c>
      <c r="L36" s="331">
        <f t="shared" si="21"/>
        <v>332147</v>
      </c>
      <c r="M36" s="331">
        <f t="shared" si="21"/>
        <v>344052</v>
      </c>
    </row>
    <row r="37" spans="1:13" s="109" customFormat="1" x14ac:dyDescent="0.25">
      <c r="A37" s="85"/>
      <c r="B37" s="91"/>
      <c r="C37" s="91"/>
      <c r="D37" s="91"/>
      <c r="E37" s="91"/>
      <c r="F37" s="82"/>
      <c r="G37" s="363" t="str">
        <f>H32</f>
        <v xml:space="preserve">TË ARDHURAT E PRITSHME </v>
      </c>
      <c r="H37" s="112">
        <f>SUM(H34:H36)</f>
        <v>1052595</v>
      </c>
      <c r="I37" s="112">
        <f t="shared" ref="I37" si="22">SUM(I34:I36)</f>
        <v>1038926</v>
      </c>
      <c r="J37" s="112">
        <f t="shared" ref="J37" si="23">SUM(J34:J36)</f>
        <v>1881200</v>
      </c>
      <c r="K37" s="112">
        <f t="shared" ref="K37" si="24">SUM(K34:K36)</f>
        <v>1190584</v>
      </c>
      <c r="L37" s="112">
        <f t="shared" ref="L37" si="25">SUM(L34:L36)</f>
        <v>1254812</v>
      </c>
      <c r="M37" s="112">
        <f t="shared" ref="M37" si="26">SUM(M34:M36)</f>
        <v>1359959</v>
      </c>
    </row>
    <row r="38" spans="1:13" x14ac:dyDescent="0.25">
      <c r="A38" s="85"/>
      <c r="B38" s="91"/>
      <c r="C38" s="91"/>
      <c r="D38" s="91"/>
      <c r="E38" s="91"/>
      <c r="F38" s="82"/>
      <c r="G38" s="365"/>
      <c r="H38" s="366"/>
      <c r="I38" s="366"/>
      <c r="J38" s="364"/>
      <c r="K38" s="325"/>
      <c r="L38" s="325"/>
      <c r="M38" s="325"/>
    </row>
    <row r="39" spans="1:13" x14ac:dyDescent="0.25">
      <c r="A39" s="85" t="e">
        <f>#REF!</f>
        <v>#REF!</v>
      </c>
      <c r="B39" s="91" t="e">
        <f>#REF!</f>
        <v>#REF!</v>
      </c>
      <c r="C39" s="91" t="e">
        <f>#REF!</f>
        <v>#REF!</v>
      </c>
      <c r="D39" s="91" t="e">
        <f>#REF!</f>
        <v>#REF!</v>
      </c>
      <c r="E39" s="91" t="e">
        <f>#REF!</f>
        <v>#REF!</v>
      </c>
      <c r="F39" s="82"/>
      <c r="G39" s="325"/>
      <c r="H39" s="1040" t="str">
        <f>H16</f>
        <v>SHUMA E KËRKUAR NETO</v>
      </c>
      <c r="I39" s="1041"/>
      <c r="J39" s="1041"/>
      <c r="K39" s="1041"/>
      <c r="L39" s="1041"/>
      <c r="M39" s="1042"/>
    </row>
    <row r="40" spans="1:13" x14ac:dyDescent="0.25">
      <c r="A40" s="85" t="e">
        <f>#REF!</f>
        <v>#REF!</v>
      </c>
      <c r="B40" s="91" t="e">
        <f>#REF!</f>
        <v>#REF!</v>
      </c>
      <c r="C40" s="91" t="e">
        <f>#REF!</f>
        <v>#REF!</v>
      </c>
      <c r="D40" s="91" t="e">
        <f>#REF!</f>
        <v>#REF!</v>
      </c>
      <c r="E40" s="91" t="e">
        <f>#REF!</f>
        <v>#REF!</v>
      </c>
      <c r="F40" s="82"/>
      <c r="G40" s="325"/>
      <c r="H40" s="367">
        <f>H33</f>
        <v>2019</v>
      </c>
      <c r="I40" s="367">
        <f t="shared" ref="I40:M40" si="27">I33</f>
        <v>2020</v>
      </c>
      <c r="J40" s="367">
        <f t="shared" si="27"/>
        <v>2021</v>
      </c>
      <c r="K40" s="368">
        <f t="shared" si="27"/>
        <v>2022</v>
      </c>
      <c r="L40" s="368">
        <f t="shared" si="27"/>
        <v>2023</v>
      </c>
      <c r="M40" s="368">
        <f t="shared" si="27"/>
        <v>2024</v>
      </c>
    </row>
    <row r="41" spans="1:13" x14ac:dyDescent="0.25">
      <c r="A41" s="87"/>
      <c r="B41" s="93"/>
      <c r="C41" s="93"/>
      <c r="D41" s="93"/>
      <c r="E41" s="93"/>
      <c r="F41" s="82"/>
      <c r="G41" s="369" t="str">
        <f>G34</f>
        <v>I veti</v>
      </c>
      <c r="H41" s="328">
        <f>H27-H34</f>
        <v>464054</v>
      </c>
      <c r="I41" s="328">
        <f t="shared" ref="I41:M41" si="28">I27-I34</f>
        <v>359089</v>
      </c>
      <c r="J41" s="328">
        <f t="shared" si="28"/>
        <v>456201</v>
      </c>
      <c r="K41" s="331">
        <f t="shared" si="28"/>
        <v>415828</v>
      </c>
      <c r="L41" s="331">
        <f t="shared" si="28"/>
        <v>422189</v>
      </c>
      <c r="M41" s="331">
        <f t="shared" si="28"/>
        <v>604100</v>
      </c>
    </row>
    <row r="42" spans="1:13" s="109" customFormat="1" x14ac:dyDescent="0.25">
      <c r="A42" s="87"/>
      <c r="B42" s="93"/>
      <c r="C42" s="93"/>
      <c r="D42" s="93"/>
      <c r="E42" s="93"/>
      <c r="F42" s="82"/>
      <c r="G42" s="369" t="str">
        <f>G35</f>
        <v>I deleguar</v>
      </c>
      <c r="H42" s="328">
        <f t="shared" ref="H42:M43" si="29">H28-H35</f>
        <v>23945</v>
      </c>
      <c r="I42" s="328">
        <f t="shared" si="29"/>
        <v>20321</v>
      </c>
      <c r="J42" s="328">
        <f t="shared" si="29"/>
        <v>28234</v>
      </c>
      <c r="K42" s="331">
        <f t="shared" si="29"/>
        <v>31789</v>
      </c>
      <c r="L42" s="331">
        <f t="shared" si="29"/>
        <v>32943</v>
      </c>
      <c r="M42" s="331">
        <f t="shared" si="29"/>
        <v>34053</v>
      </c>
    </row>
    <row r="43" spans="1:13" s="109" customFormat="1" x14ac:dyDescent="0.25">
      <c r="A43" s="85"/>
      <c r="B43" s="91"/>
      <c r="C43" s="91"/>
      <c r="D43" s="91"/>
      <c r="E43" s="91"/>
      <c r="F43" s="82"/>
      <c r="G43" s="369" t="str">
        <f>G36</f>
        <v>Transferuar</v>
      </c>
      <c r="H43" s="328">
        <f t="shared" si="29"/>
        <v>412704</v>
      </c>
      <c r="I43" s="328">
        <f t="shared" si="29"/>
        <v>201915</v>
      </c>
      <c r="J43" s="328">
        <f t="shared" si="29"/>
        <v>439166</v>
      </c>
      <c r="K43" s="331">
        <f t="shared" si="29"/>
        <v>377842</v>
      </c>
      <c r="L43" s="331">
        <f t="shared" si="29"/>
        <v>398230</v>
      </c>
      <c r="M43" s="331">
        <f t="shared" si="29"/>
        <v>261749</v>
      </c>
    </row>
    <row r="44" spans="1:13" s="109" customFormat="1" x14ac:dyDescent="0.25">
      <c r="A44" s="87"/>
      <c r="B44" s="93"/>
      <c r="C44" s="93"/>
      <c r="D44" s="93"/>
      <c r="E44" s="93"/>
      <c r="F44" s="82"/>
      <c r="G44" s="363" t="str">
        <f>H39</f>
        <v>SHUMA E KËRKUAR NETO</v>
      </c>
      <c r="H44" s="112">
        <f>SUM(H41:H43)</f>
        <v>900703</v>
      </c>
      <c r="I44" s="112">
        <f t="shared" ref="I44" si="30">SUM(I41:I43)</f>
        <v>581325</v>
      </c>
      <c r="J44" s="112">
        <f t="shared" ref="J44" si="31">SUM(J41:J43)</f>
        <v>923601</v>
      </c>
      <c r="K44" s="112">
        <f t="shared" ref="K44" si="32">SUM(K41:K43)</f>
        <v>825459</v>
      </c>
      <c r="L44" s="112">
        <f t="shared" ref="L44" si="33">SUM(L41:L43)</f>
        <v>853362</v>
      </c>
      <c r="M44" s="112">
        <f t="shared" ref="M44" si="34">SUM(M41:M43)</f>
        <v>899902</v>
      </c>
    </row>
    <row r="45" spans="1:13" x14ac:dyDescent="0.25">
      <c r="A45" s="85"/>
      <c r="B45" s="79"/>
      <c r="C45" s="79"/>
      <c r="D45" s="79"/>
      <c r="E45" s="79"/>
      <c r="F45" s="82"/>
    </row>
    <row r="46" spans="1:13" x14ac:dyDescent="0.25">
      <c r="A46" s="85" t="e">
        <f>#REF!</f>
        <v>#REF!</v>
      </c>
      <c r="B46" s="79" t="e">
        <f>#REF!</f>
        <v>#REF!</v>
      </c>
      <c r="C46" s="79" t="e">
        <f>#REF!</f>
        <v>#REF!</v>
      </c>
      <c r="D46" s="79" t="e">
        <f>#REF!</f>
        <v>#REF!</v>
      </c>
      <c r="E46" s="79" t="e">
        <f>#REF!</f>
        <v>#REF!</v>
      </c>
      <c r="F46" s="82"/>
    </row>
    <row r="47" spans="1:13" x14ac:dyDescent="0.25">
      <c r="A47" s="85" t="e">
        <f>#REF!</f>
        <v>#REF!</v>
      </c>
      <c r="B47" s="91" t="e">
        <f>#REF!</f>
        <v>#REF!</v>
      </c>
      <c r="C47" s="91" t="e">
        <f>#REF!</f>
        <v>#REF!</v>
      </c>
      <c r="D47" s="91" t="e">
        <f>#REF!</f>
        <v>#REF!</v>
      </c>
      <c r="E47" s="91" t="e">
        <f>#REF!</f>
        <v>#REF!</v>
      </c>
      <c r="F47" s="82"/>
    </row>
    <row r="48" spans="1:13" x14ac:dyDescent="0.25">
      <c r="A48" s="85" t="e">
        <f>#REF!</f>
        <v>#REF!</v>
      </c>
      <c r="B48" s="91" t="e">
        <f>#REF!</f>
        <v>#REF!</v>
      </c>
      <c r="C48" s="91" t="e">
        <f>#REF!</f>
        <v>#REF!</v>
      </c>
      <c r="D48" s="91" t="e">
        <f>#REF!</f>
        <v>#REF!</v>
      </c>
      <c r="E48" s="91" t="e">
        <f>#REF!</f>
        <v>#REF!</v>
      </c>
      <c r="F48" s="82"/>
    </row>
    <row r="49" spans="1:33" x14ac:dyDescent="0.25">
      <c r="A49" s="85"/>
      <c r="B49" s="91"/>
      <c r="C49" s="91"/>
      <c r="D49" s="91"/>
      <c r="E49" s="91"/>
      <c r="F49" s="82"/>
    </row>
    <row r="50" spans="1:33" x14ac:dyDescent="0.25">
      <c r="A50" s="85" t="e">
        <f>#REF!</f>
        <v>#REF!</v>
      </c>
      <c r="B50" s="91" t="e">
        <f>#REF!</f>
        <v>#REF!</v>
      </c>
      <c r="C50" s="91" t="e">
        <f>#REF!</f>
        <v>#REF!</v>
      </c>
      <c r="D50" s="91" t="e">
        <f>#REF!</f>
        <v>#REF!</v>
      </c>
      <c r="E50" s="91" t="e">
        <f>#REF!</f>
        <v>#REF!</v>
      </c>
      <c r="F50" s="82"/>
    </row>
    <row r="51" spans="1:33" x14ac:dyDescent="0.25">
      <c r="A51" s="85" t="e">
        <f>#REF!</f>
        <v>#REF!</v>
      </c>
      <c r="B51" s="91" t="e">
        <f>#REF!</f>
        <v>#REF!</v>
      </c>
      <c r="C51" s="91" t="e">
        <f>#REF!</f>
        <v>#REF!</v>
      </c>
      <c r="D51" s="91" t="e">
        <f>#REF!</f>
        <v>#REF!</v>
      </c>
      <c r="E51" s="91" t="e">
        <f>#REF!</f>
        <v>#REF!</v>
      </c>
      <c r="F51" s="82"/>
    </row>
    <row r="52" spans="1:33" x14ac:dyDescent="0.25">
      <c r="A52" s="85" t="e">
        <f>#REF!</f>
        <v>#REF!</v>
      </c>
      <c r="B52" s="91" t="e">
        <f>#REF!</f>
        <v>#REF!</v>
      </c>
      <c r="C52" s="91" t="e">
        <f>#REF!</f>
        <v>#REF!</v>
      </c>
      <c r="D52" s="91" t="e">
        <f>#REF!</f>
        <v>#REF!</v>
      </c>
      <c r="E52" s="91" t="e">
        <f>#REF!</f>
        <v>#REF!</v>
      </c>
      <c r="F52" s="82"/>
    </row>
    <row r="53" spans="1:33" x14ac:dyDescent="0.25">
      <c r="A53" s="85"/>
      <c r="B53" s="91"/>
      <c r="C53" s="91"/>
      <c r="D53" s="91"/>
      <c r="E53" s="91"/>
      <c r="F53" s="82"/>
    </row>
    <row r="54" spans="1:33" x14ac:dyDescent="0.25">
      <c r="A54" s="85" t="e">
        <f>#REF!</f>
        <v>#REF!</v>
      </c>
      <c r="B54" s="91" t="e">
        <f>#REF!</f>
        <v>#REF!</v>
      </c>
      <c r="C54" s="91" t="e">
        <f>#REF!</f>
        <v>#REF!</v>
      </c>
      <c r="D54" s="91" t="e">
        <f>#REF!</f>
        <v>#REF!</v>
      </c>
      <c r="E54" s="91" t="e">
        <f>#REF!</f>
        <v>#REF!</v>
      </c>
      <c r="F54" s="82"/>
    </row>
    <row r="55" spans="1:33" x14ac:dyDescent="0.25">
      <c r="A55" s="85" t="e">
        <f>#REF!</f>
        <v>#REF!</v>
      </c>
      <c r="B55" s="91" t="e">
        <f>#REF!</f>
        <v>#REF!</v>
      </c>
      <c r="C55" s="91" t="e">
        <f>#REF!</f>
        <v>#REF!</v>
      </c>
      <c r="D55" s="91" t="e">
        <f>#REF!</f>
        <v>#REF!</v>
      </c>
      <c r="E55" s="91" t="e">
        <f>#REF!</f>
        <v>#REF!</v>
      </c>
      <c r="F55" s="82"/>
    </row>
    <row r="56" spans="1:33" s="529" customFormat="1" x14ac:dyDescent="0.25">
      <c r="A56" s="526" t="e">
        <f>#REF!</f>
        <v>#REF!</v>
      </c>
      <c r="B56" s="527" t="e">
        <f>#REF!</f>
        <v>#REF!</v>
      </c>
      <c r="C56" s="527" t="e">
        <f>#REF!</f>
        <v>#REF!</v>
      </c>
      <c r="D56" s="527" t="e">
        <f>#REF!</f>
        <v>#REF!</v>
      </c>
      <c r="E56" s="527" t="e">
        <f>#REF!</f>
        <v>#REF!</v>
      </c>
      <c r="F56" s="528"/>
    </row>
    <row r="57" spans="1:33" s="473" customFormat="1" ht="3.75" customHeight="1" x14ac:dyDescent="0.15">
      <c r="A57" s="470"/>
      <c r="B57" s="471"/>
      <c r="C57" s="471"/>
      <c r="D57" s="471"/>
      <c r="E57" s="471"/>
      <c r="F57" s="472"/>
      <c r="S57" s="474"/>
      <c r="T57" s="475"/>
      <c r="U57" s="475">
        <f>'KB 01'!B16</f>
        <v>2019</v>
      </c>
      <c r="V57" s="475">
        <f>'KB 01'!C16</f>
        <v>2020</v>
      </c>
      <c r="W57" s="475">
        <f>'KB 01'!D16</f>
        <v>2021</v>
      </c>
      <c r="X57" s="475">
        <f>'KB 01'!E16</f>
        <v>2022</v>
      </c>
      <c r="Y57" s="475">
        <f>'KB 01'!F16</f>
        <v>2023</v>
      </c>
      <c r="Z57" s="475">
        <f>'KB 01'!G16</f>
        <v>2024</v>
      </c>
      <c r="AB57" s="475">
        <f>U57</f>
        <v>2019</v>
      </c>
      <c r="AC57" s="475">
        <f t="shared" ref="AC57:AG57" si="35">V57</f>
        <v>2020</v>
      </c>
      <c r="AD57" s="475">
        <f t="shared" si="35"/>
        <v>2021</v>
      </c>
      <c r="AE57" s="475">
        <f t="shared" si="35"/>
        <v>2022</v>
      </c>
      <c r="AF57" s="475">
        <f t="shared" si="35"/>
        <v>2023</v>
      </c>
      <c r="AG57" s="475">
        <f t="shared" si="35"/>
        <v>2024</v>
      </c>
    </row>
    <row r="58" spans="1:33" s="473" customFormat="1" ht="3.75" customHeight="1" x14ac:dyDescent="0.15">
      <c r="A58" s="470" t="e">
        <f>#REF!</f>
        <v>#REF!</v>
      </c>
      <c r="B58" s="471" t="e">
        <f>#REF!</f>
        <v>#REF!</v>
      </c>
      <c r="C58" s="471" t="e">
        <f>#REF!</f>
        <v>#REF!</v>
      </c>
      <c r="D58" s="471" t="e">
        <f>#REF!</f>
        <v>#REF!</v>
      </c>
      <c r="E58" s="471" t="e">
        <f>#REF!</f>
        <v>#REF!</v>
      </c>
      <c r="F58" s="472"/>
      <c r="S58" s="474"/>
      <c r="U58" s="476" t="s">
        <v>713</v>
      </c>
      <c r="V58" s="477"/>
      <c r="W58" s="477"/>
      <c r="X58" s="477"/>
      <c r="Y58" s="477"/>
      <c r="Z58" s="478"/>
      <c r="AB58" s="479" t="s">
        <v>714</v>
      </c>
      <c r="AC58" s="480"/>
      <c r="AD58" s="480"/>
      <c r="AE58" s="480"/>
      <c r="AF58" s="480"/>
      <c r="AG58" s="481"/>
    </row>
    <row r="59" spans="1:33" s="473" customFormat="1" ht="3.75" customHeight="1" x14ac:dyDescent="0.15">
      <c r="A59" s="470" t="e">
        <f>#REF!</f>
        <v>#REF!</v>
      </c>
      <c r="B59" s="471" t="e">
        <f>#REF!</f>
        <v>#REF!</v>
      </c>
      <c r="C59" s="471" t="e">
        <f>#REF!</f>
        <v>#REF!</v>
      </c>
      <c r="D59" s="471" t="e">
        <f>#REF!</f>
        <v>#REF!</v>
      </c>
      <c r="E59" s="471" t="e">
        <f>#REF!</f>
        <v>#REF!</v>
      </c>
      <c r="F59" s="472"/>
      <c r="R59" s="473">
        <v>1</v>
      </c>
      <c r="S59" s="474" t="str">
        <f>'KB 01'!I6</f>
        <v>E detyrueshme</v>
      </c>
      <c r="T59" s="474" t="str">
        <f>'KB 01'!L6</f>
        <v>I veti</v>
      </c>
      <c r="U59" s="473">
        <f>'KB 01'!B$72</f>
        <v>182948</v>
      </c>
      <c r="V59" s="473">
        <f>'KB 01'!C$72</f>
        <v>111560</v>
      </c>
      <c r="W59" s="473">
        <f>'KB 01'!D$72</f>
        <v>135806</v>
      </c>
      <c r="X59" s="473">
        <f>'KB 01'!E$72</f>
        <v>148956</v>
      </c>
      <c r="Y59" s="473">
        <f>'KB 01'!F$72</f>
        <v>130913</v>
      </c>
      <c r="Z59" s="473">
        <f>'KB 01'!G$72</f>
        <v>132468</v>
      </c>
      <c r="AB59" s="473">
        <f>'KB 01'!J$82</f>
        <v>5</v>
      </c>
      <c r="AC59" s="473">
        <f>'KB 01'!K$82</f>
        <v>0</v>
      </c>
      <c r="AD59" s="473">
        <f>'KB 01'!L$82</f>
        <v>71</v>
      </c>
      <c r="AE59" s="473">
        <f>'KB 01'!M$82</f>
        <v>0</v>
      </c>
      <c r="AF59" s="473">
        <f>'KB 01'!N$82</f>
        <v>0</v>
      </c>
      <c r="AG59" s="473">
        <f>'KB 01'!O$82</f>
        <v>0</v>
      </c>
    </row>
    <row r="60" spans="1:33" s="473" customFormat="1" ht="3.75" customHeight="1" x14ac:dyDescent="0.15">
      <c r="A60" s="470" t="e">
        <f>#REF!</f>
        <v>#REF!</v>
      </c>
      <c r="B60" s="471" t="e">
        <f>#REF!</f>
        <v>#REF!</v>
      </c>
      <c r="C60" s="471" t="e">
        <f>#REF!</f>
        <v>#REF!</v>
      </c>
      <c r="D60" s="471" t="e">
        <f>#REF!</f>
        <v>#REF!</v>
      </c>
      <c r="E60" s="471" t="e">
        <f>#REF!</f>
        <v>#REF!</v>
      </c>
      <c r="F60" s="472"/>
      <c r="S60" s="474" t="str">
        <f>'KB 01'!I7</f>
        <v>E detyrueshme</v>
      </c>
      <c r="T60" s="474" t="str">
        <f>'KB 01'!L7</f>
        <v>I veti</v>
      </c>
      <c r="U60" s="471">
        <f>'KB 01'!B$111</f>
        <v>41889</v>
      </c>
      <c r="V60" s="471">
        <f>'KB 01'!C$111</f>
        <v>31345</v>
      </c>
      <c r="W60" s="471">
        <f>'KB 01'!D$111</f>
        <v>39031</v>
      </c>
      <c r="X60" s="471">
        <f>'KB 01'!E$111</f>
        <v>36143</v>
      </c>
      <c r="Y60" s="471">
        <f>'KB 01'!F$111</f>
        <v>36149</v>
      </c>
      <c r="Z60" s="471">
        <f>'KB 01'!G$111</f>
        <v>36824</v>
      </c>
      <c r="AA60" s="471"/>
      <c r="AB60" s="471">
        <f>'KB 01'!J$121</f>
        <v>0</v>
      </c>
      <c r="AC60" s="471">
        <f>'KB 01'!K$121</f>
        <v>0</v>
      </c>
      <c r="AD60" s="471">
        <f>'KB 01'!L$121</f>
        <v>0</v>
      </c>
      <c r="AE60" s="471">
        <f>'KB 01'!M$121</f>
        <v>0</v>
      </c>
      <c r="AF60" s="471">
        <f>'KB 01'!N$121</f>
        <v>0</v>
      </c>
      <c r="AG60" s="471">
        <f>'KB 01'!O$121</f>
        <v>0</v>
      </c>
    </row>
    <row r="61" spans="1:33" s="473" customFormat="1" ht="3.75" customHeight="1" x14ac:dyDescent="0.15">
      <c r="A61" s="470"/>
      <c r="B61" s="471"/>
      <c r="C61" s="471"/>
      <c r="D61" s="471"/>
      <c r="E61" s="471"/>
      <c r="F61" s="472"/>
      <c r="S61" s="474" t="str">
        <f>'KB 01'!I8</f>
        <v>E detyrueshme</v>
      </c>
      <c r="T61" s="474" t="str">
        <f>'KB 01'!L8</f>
        <v>I veti</v>
      </c>
      <c r="U61" s="471">
        <f>'KB 01'!B$150</f>
        <v>0</v>
      </c>
      <c r="V61" s="471">
        <f>'KB 01'!C$150</f>
        <v>0</v>
      </c>
      <c r="W61" s="471">
        <f>'KB 01'!D$150</f>
        <v>0</v>
      </c>
      <c r="X61" s="471">
        <f>'KB 01'!E$150</f>
        <v>0</v>
      </c>
      <c r="Y61" s="471">
        <f>'KB 01'!F$150</f>
        <v>0</v>
      </c>
      <c r="Z61" s="471">
        <f>'KB 01'!G$150</f>
        <v>0</v>
      </c>
      <c r="AA61" s="471"/>
      <c r="AB61" s="471">
        <f>'KB 01'!J$160</f>
        <v>0</v>
      </c>
      <c r="AC61" s="471">
        <f>'KB 01'!K$160</f>
        <v>0</v>
      </c>
      <c r="AD61" s="471">
        <f>'KB 01'!L$160</f>
        <v>0</v>
      </c>
      <c r="AE61" s="471">
        <f>'KB 01'!M$160</f>
        <v>0</v>
      </c>
      <c r="AF61" s="471">
        <f>'KB 01'!N$160</f>
        <v>0</v>
      </c>
      <c r="AG61" s="471">
        <f>'KB 01'!O$160</f>
        <v>0</v>
      </c>
    </row>
    <row r="62" spans="1:33" s="473" customFormat="1" ht="3.75" customHeight="1" x14ac:dyDescent="0.15">
      <c r="A62" s="470"/>
      <c r="B62" s="471"/>
      <c r="C62" s="471"/>
      <c r="D62" s="471"/>
      <c r="E62" s="471"/>
      <c r="F62" s="472"/>
      <c r="S62" s="474" t="str">
        <f>'KB 01'!I9</f>
        <v>E detyrueshme</v>
      </c>
      <c r="T62" s="474" t="str">
        <f>'KB 01'!L9</f>
        <v>I deleguar</v>
      </c>
      <c r="U62" s="471">
        <f>'KB 01'!B$189</f>
        <v>8104</v>
      </c>
      <c r="V62" s="471">
        <f>'KB 01'!C$189</f>
        <v>12526</v>
      </c>
      <c r="W62" s="471">
        <f>'KB 01'!D$189</f>
        <v>8397</v>
      </c>
      <c r="X62" s="471">
        <f>'KB 01'!E$189</f>
        <v>8397</v>
      </c>
      <c r="Y62" s="471">
        <f>'KB 01'!F$189</f>
        <v>8397</v>
      </c>
      <c r="Z62" s="471">
        <f>'KB 01'!G$189</f>
        <v>8397</v>
      </c>
      <c r="AA62" s="471"/>
      <c r="AB62" s="471">
        <f>'KB 01'!J$199</f>
        <v>8104</v>
      </c>
      <c r="AC62" s="471">
        <f>'KB 01'!K$199</f>
        <v>12526</v>
      </c>
      <c r="AD62" s="471">
        <f>'KB 01'!L$199</f>
        <v>8397</v>
      </c>
      <c r="AE62" s="471">
        <f>'KB 01'!M$199</f>
        <v>8397</v>
      </c>
      <c r="AF62" s="471">
        <f>'KB 01'!N$199</f>
        <v>8397</v>
      </c>
      <c r="AG62" s="471">
        <f>'KB 01'!O$199</f>
        <v>8397</v>
      </c>
    </row>
    <row r="63" spans="1:33" s="473" customFormat="1" ht="3.75" customHeight="1" x14ac:dyDescent="0.15">
      <c r="A63" s="470"/>
      <c r="B63" s="471"/>
      <c r="C63" s="471"/>
      <c r="D63" s="471"/>
      <c r="E63" s="471"/>
      <c r="F63" s="472"/>
      <c r="S63" s="474">
        <f>'KB 01'!I10</f>
        <v>0</v>
      </c>
      <c r="T63" s="474">
        <f>'KB 01'!L10</f>
        <v>0</v>
      </c>
      <c r="U63" s="471">
        <f>'KB 01'!B$228</f>
        <v>0</v>
      </c>
      <c r="V63" s="471">
        <f>'KB 01'!C$228</f>
        <v>0</v>
      </c>
      <c r="W63" s="471">
        <f>'KB 01'!D$228</f>
        <v>0</v>
      </c>
      <c r="X63" s="471">
        <f>'KB 01'!E$228</f>
        <v>0</v>
      </c>
      <c r="Y63" s="471">
        <f>'KB 01'!F$228</f>
        <v>0</v>
      </c>
      <c r="Z63" s="471">
        <f>'KB 01'!G$228</f>
        <v>0</v>
      </c>
      <c r="AA63" s="471"/>
      <c r="AB63" s="471">
        <f>'KB 01'!J$238</f>
        <v>0</v>
      </c>
      <c r="AC63" s="471">
        <f>'KB 01'!K$238</f>
        <v>0</v>
      </c>
      <c r="AD63" s="471">
        <f>'KB 01'!L$238</f>
        <v>0</v>
      </c>
      <c r="AE63" s="471">
        <f>'KB 01'!M$238</f>
        <v>0</v>
      </c>
      <c r="AF63" s="471">
        <f>'KB 01'!N$238</f>
        <v>0</v>
      </c>
      <c r="AG63" s="471">
        <f>'KB 01'!O$238</f>
        <v>0</v>
      </c>
    </row>
    <row r="64" spans="1:33" s="473" customFormat="1" ht="3.75" customHeight="1" x14ac:dyDescent="0.15">
      <c r="A64" s="470"/>
      <c r="B64" s="471"/>
      <c r="C64" s="471"/>
      <c r="D64" s="471"/>
      <c r="E64" s="471"/>
      <c r="F64" s="472"/>
      <c r="S64" s="474">
        <f>'KB 01'!I11</f>
        <v>0</v>
      </c>
      <c r="T64" s="474">
        <f>'KB 01'!L11</f>
        <v>0</v>
      </c>
      <c r="U64" s="473">
        <f>'KB 01'!B$267</f>
        <v>0</v>
      </c>
      <c r="V64" s="473">
        <f>'KB 01'!C$267</f>
        <v>0</v>
      </c>
      <c r="W64" s="473">
        <f>'KB 01'!D$267</f>
        <v>0</v>
      </c>
      <c r="X64" s="473">
        <f>'KB 01'!E$267</f>
        <v>0</v>
      </c>
      <c r="Y64" s="473">
        <f>'KB 01'!F$267</f>
        <v>0</v>
      </c>
      <c r="Z64" s="473">
        <f>'KB 01'!G$267</f>
        <v>0</v>
      </c>
      <c r="AB64" s="473">
        <f>'KB 01'!J$277</f>
        <v>0</v>
      </c>
      <c r="AC64" s="473">
        <f>'KB 01'!K$277</f>
        <v>0</v>
      </c>
      <c r="AD64" s="473">
        <f>'KB 01'!L$277</f>
        <v>0</v>
      </c>
      <c r="AE64" s="473">
        <f>'KB 01'!M$277</f>
        <v>0</v>
      </c>
      <c r="AF64" s="473">
        <f>'KB 01'!N$277</f>
        <v>0</v>
      </c>
      <c r="AG64" s="473">
        <f>'KB 01'!O$277</f>
        <v>0</v>
      </c>
    </row>
    <row r="65" spans="1:33" s="473" customFormat="1" ht="3.75" customHeight="1" x14ac:dyDescent="0.15">
      <c r="A65" s="470" t="e">
        <f>#REF!</f>
        <v>#REF!</v>
      </c>
      <c r="B65" s="471" t="e">
        <f>#REF!</f>
        <v>#REF!</v>
      </c>
      <c r="C65" s="471" t="e">
        <f>#REF!</f>
        <v>#REF!</v>
      </c>
      <c r="D65" s="471" t="e">
        <f>#REF!</f>
        <v>#REF!</v>
      </c>
      <c r="E65" s="471" t="e">
        <f>#REF!</f>
        <v>#REF!</v>
      </c>
      <c r="F65" s="472"/>
      <c r="S65" s="474"/>
      <c r="T65" s="474"/>
      <c r="U65" s="471"/>
      <c r="V65" s="471"/>
      <c r="W65" s="471"/>
      <c r="X65" s="471"/>
      <c r="Y65" s="471"/>
      <c r="Z65" s="471"/>
      <c r="AA65" s="471"/>
      <c r="AB65" s="471"/>
      <c r="AC65" s="471"/>
      <c r="AD65" s="471"/>
      <c r="AE65" s="471"/>
      <c r="AF65" s="471"/>
      <c r="AG65" s="471"/>
    </row>
    <row r="66" spans="1:33" s="473" customFormat="1" ht="3.75" customHeight="1" x14ac:dyDescent="0.15">
      <c r="A66" s="470" t="e">
        <f>#REF!</f>
        <v>#REF!</v>
      </c>
      <c r="B66" s="471" t="e">
        <f>#REF!</f>
        <v>#REF!</v>
      </c>
      <c r="C66" s="471" t="e">
        <f>#REF!</f>
        <v>#REF!</v>
      </c>
      <c r="D66" s="471" t="e">
        <f>#REF!</f>
        <v>#REF!</v>
      </c>
      <c r="E66" s="471" t="e">
        <f>#REF!</f>
        <v>#REF!</v>
      </c>
      <c r="F66" s="472"/>
      <c r="R66" s="473">
        <v>2</v>
      </c>
      <c r="S66" s="474" t="str">
        <f>'KB 02'!I6</f>
        <v>E detyrueshme</v>
      </c>
      <c r="T66" s="474" t="str">
        <f>'KB 02'!L6</f>
        <v>I veti</v>
      </c>
      <c r="U66" s="473">
        <f>'KB 02'!B$72</f>
        <v>0</v>
      </c>
      <c r="V66" s="473">
        <f>'KB 02'!C$72</f>
        <v>0</v>
      </c>
      <c r="W66" s="473">
        <f>'KB 02'!D$72</f>
        <v>0</v>
      </c>
      <c r="X66" s="473">
        <f>'KB 02'!E$72</f>
        <v>0</v>
      </c>
      <c r="Y66" s="473">
        <f>'KB 02'!F$72</f>
        <v>0</v>
      </c>
      <c r="Z66" s="473">
        <f>'KB 02'!G$72</f>
        <v>0</v>
      </c>
      <c r="AB66" s="473">
        <f>'KB 02'!J$82</f>
        <v>0</v>
      </c>
      <c r="AC66" s="473">
        <f>'KB 02'!K$82</f>
        <v>0</v>
      </c>
      <c r="AD66" s="473">
        <f>'KB 02'!L$82</f>
        <v>0</v>
      </c>
      <c r="AE66" s="473">
        <f>'KB 02'!M$82</f>
        <v>0</v>
      </c>
      <c r="AF66" s="473">
        <f>'KB 02'!N$82</f>
        <v>0</v>
      </c>
      <c r="AG66" s="473">
        <f>'KB 02'!O$82</f>
        <v>0</v>
      </c>
    </row>
    <row r="67" spans="1:33" s="473" customFormat="1" ht="3.75" customHeight="1" x14ac:dyDescent="0.15">
      <c r="A67" s="470" t="e">
        <f>#REF!</f>
        <v>#REF!</v>
      </c>
      <c r="B67" s="471" t="e">
        <f>#REF!</f>
        <v>#REF!</v>
      </c>
      <c r="C67" s="471" t="e">
        <f>#REF!</f>
        <v>#REF!</v>
      </c>
      <c r="D67" s="471" t="e">
        <f>#REF!</f>
        <v>#REF!</v>
      </c>
      <c r="E67" s="471" t="e">
        <f>#REF!</f>
        <v>#REF!</v>
      </c>
      <c r="F67" s="472"/>
      <c r="S67" s="474" t="str">
        <f>'KB 02'!I7</f>
        <v>E detyrueshme</v>
      </c>
      <c r="T67" s="474" t="str">
        <f>'KB 02'!L7</f>
        <v>I veti</v>
      </c>
      <c r="U67" s="471">
        <f>'KB 02'!B$111</f>
        <v>0</v>
      </c>
      <c r="V67" s="471">
        <f>'KB 02'!C$111</f>
        <v>0</v>
      </c>
      <c r="W67" s="471">
        <f>'KB 02'!D$111</f>
        <v>0</v>
      </c>
      <c r="X67" s="471">
        <f>'KB 02'!E$111</f>
        <v>0</v>
      </c>
      <c r="Y67" s="471">
        <f>'KB 02'!F$111</f>
        <v>0</v>
      </c>
      <c r="Z67" s="471">
        <f>'KB 02'!G$111</f>
        <v>0</v>
      </c>
      <c r="AA67" s="471"/>
      <c r="AB67" s="471">
        <f>'KB 02'!J$121</f>
        <v>0</v>
      </c>
      <c r="AC67" s="471">
        <f>'KB 02'!K$121</f>
        <v>0</v>
      </c>
      <c r="AD67" s="471">
        <f>'KB 02'!L$121</f>
        <v>0</v>
      </c>
      <c r="AE67" s="471">
        <f>'KB 02'!M$121</f>
        <v>0</v>
      </c>
      <c r="AF67" s="471">
        <f>'KB 02'!N$121</f>
        <v>0</v>
      </c>
      <c r="AG67" s="471">
        <f>'KB 02'!O$121</f>
        <v>0</v>
      </c>
    </row>
    <row r="68" spans="1:33" s="473" customFormat="1" ht="3.75" customHeight="1" x14ac:dyDescent="0.15">
      <c r="A68" s="470"/>
      <c r="B68" s="471"/>
      <c r="C68" s="471"/>
      <c r="D68" s="471"/>
      <c r="E68" s="471"/>
      <c r="F68" s="472"/>
      <c r="S68" s="474" t="str">
        <f>'KB 02'!I8</f>
        <v>E detyrueshme</v>
      </c>
      <c r="T68" s="474" t="str">
        <f>'KB 02'!L8</f>
        <v>I veti</v>
      </c>
      <c r="U68" s="471">
        <f>'KB 02'!B$150</f>
        <v>0</v>
      </c>
      <c r="V68" s="471">
        <f>'KB 02'!C$150</f>
        <v>0</v>
      </c>
      <c r="W68" s="471">
        <f>'KB 02'!D$150</f>
        <v>0</v>
      </c>
      <c r="X68" s="471">
        <f>'KB 02'!E$150</f>
        <v>0</v>
      </c>
      <c r="Y68" s="471">
        <f>'KB 02'!F$150</f>
        <v>0</v>
      </c>
      <c r="Z68" s="471">
        <f>'KB 02'!G$150</f>
        <v>0</v>
      </c>
      <c r="AA68" s="471"/>
      <c r="AB68" s="471">
        <f>'KB 02'!J$160</f>
        <v>0</v>
      </c>
      <c r="AC68" s="471">
        <f>'KB 02'!K$160</f>
        <v>0</v>
      </c>
      <c r="AD68" s="471">
        <f>'KB 02'!L$160</f>
        <v>0</v>
      </c>
      <c r="AE68" s="471">
        <f>'KB 02'!M$160</f>
        <v>0</v>
      </c>
      <c r="AF68" s="471">
        <f>'KB 02'!N$160</f>
        <v>0</v>
      </c>
      <c r="AG68" s="471">
        <f>'KB 02'!O$160</f>
        <v>0</v>
      </c>
    </row>
    <row r="69" spans="1:33" s="473" customFormat="1" ht="3.75" customHeight="1" x14ac:dyDescent="0.15">
      <c r="A69" s="470"/>
      <c r="B69" s="471"/>
      <c r="C69" s="471"/>
      <c r="D69" s="471"/>
      <c r="E69" s="471"/>
      <c r="F69" s="472"/>
      <c r="S69" s="474" t="str">
        <f>'KB 02'!I9</f>
        <v>E detyrueshme</v>
      </c>
      <c r="T69" s="474" t="str">
        <f>'KB 02'!L9</f>
        <v>I veti</v>
      </c>
      <c r="U69" s="471">
        <f>'KB 02'!B$189</f>
        <v>11202</v>
      </c>
      <c r="V69" s="471">
        <f>'KB 02'!C$189</f>
        <v>10996</v>
      </c>
      <c r="W69" s="471">
        <f>'KB 02'!D$189</f>
        <v>11426</v>
      </c>
      <c r="X69" s="471">
        <f>'KB 02'!E$189</f>
        <v>11129</v>
      </c>
      <c r="Y69" s="471">
        <f>'KB 02'!F$189</f>
        <v>8346</v>
      </c>
      <c r="Z69" s="471">
        <f>'KB 02'!G$189</f>
        <v>0</v>
      </c>
      <c r="AA69" s="471"/>
      <c r="AB69" s="471">
        <f>'KB 02'!J$199</f>
        <v>0</v>
      </c>
      <c r="AC69" s="471">
        <f>'KB 02'!K$199</f>
        <v>0</v>
      </c>
      <c r="AD69" s="471">
        <f>'KB 02'!L$199</f>
        <v>0</v>
      </c>
      <c r="AE69" s="471">
        <f>'KB 02'!M$199</f>
        <v>0</v>
      </c>
      <c r="AF69" s="471">
        <f>'KB 02'!N$199</f>
        <v>0</v>
      </c>
      <c r="AG69" s="471">
        <f>'KB 02'!O$199</f>
        <v>0</v>
      </c>
    </row>
    <row r="70" spans="1:33" s="473" customFormat="1" ht="3.75" customHeight="1" x14ac:dyDescent="0.15">
      <c r="A70" s="470"/>
      <c r="B70" s="471"/>
      <c r="C70" s="471"/>
      <c r="D70" s="471"/>
      <c r="E70" s="471"/>
      <c r="F70" s="472"/>
      <c r="S70" s="474">
        <f>'KB 02'!I10</f>
        <v>0</v>
      </c>
      <c r="T70" s="474">
        <f>'KB 02'!L10</f>
        <v>0</v>
      </c>
      <c r="U70" s="471">
        <f>'KB 02'!B$228</f>
        <v>0</v>
      </c>
      <c r="V70" s="471">
        <f>'KB 02'!C$228</f>
        <v>0</v>
      </c>
      <c r="W70" s="471">
        <f>'KB 02'!D$228</f>
        <v>0</v>
      </c>
      <c r="X70" s="471">
        <f>'KB 02'!E$228</f>
        <v>0</v>
      </c>
      <c r="Y70" s="471">
        <f>'KB 02'!F$228</f>
        <v>0</v>
      </c>
      <c r="Z70" s="471">
        <f>'KB 02'!G$228</f>
        <v>0</v>
      </c>
      <c r="AA70" s="471"/>
      <c r="AB70" s="471">
        <f>'KB 02'!J$238</f>
        <v>0</v>
      </c>
      <c r="AC70" s="471">
        <f>'KB 02'!K$238</f>
        <v>0</v>
      </c>
      <c r="AD70" s="471">
        <f>'KB 02'!L$238</f>
        <v>0</v>
      </c>
      <c r="AE70" s="471">
        <f>'KB 02'!M$238</f>
        <v>0</v>
      </c>
      <c r="AF70" s="471">
        <f>'KB 02'!N$238</f>
        <v>0</v>
      </c>
      <c r="AG70" s="471">
        <f>'KB 02'!O$238</f>
        <v>0</v>
      </c>
    </row>
    <row r="71" spans="1:33" s="473" customFormat="1" ht="3.75" customHeight="1" x14ac:dyDescent="0.15">
      <c r="A71" s="470"/>
      <c r="B71" s="471"/>
      <c r="C71" s="471"/>
      <c r="D71" s="471"/>
      <c r="E71" s="471"/>
      <c r="F71" s="472"/>
      <c r="S71" s="474">
        <f>'KB 02'!I11</f>
        <v>0</v>
      </c>
      <c r="T71" s="474">
        <f>'KB 02'!L11</f>
        <v>0</v>
      </c>
      <c r="U71" s="473">
        <f>'KB 02'!B$266</f>
        <v>0</v>
      </c>
      <c r="V71" s="473">
        <f>'KB 02'!C$266</f>
        <v>0</v>
      </c>
      <c r="W71" s="473">
        <f>'KB 02'!D$266</f>
        <v>0</v>
      </c>
      <c r="X71" s="473">
        <f>'KB 02'!E$266</f>
        <v>0</v>
      </c>
      <c r="Y71" s="473">
        <f>'KB 02'!F$266</f>
        <v>0</v>
      </c>
      <c r="Z71" s="473">
        <f>'KB 02'!G$266</f>
        <v>0</v>
      </c>
      <c r="AB71" s="473">
        <f>'KB 02'!J$276</f>
        <v>0</v>
      </c>
      <c r="AC71" s="473">
        <f>'KB 02'!K$276</f>
        <v>0</v>
      </c>
      <c r="AD71" s="473">
        <f>'KB 02'!L$276</f>
        <v>0</v>
      </c>
      <c r="AE71" s="473">
        <f>'KB 02'!M$276</f>
        <v>0</v>
      </c>
      <c r="AF71" s="473">
        <f>'KB 02'!N$276</f>
        <v>0</v>
      </c>
      <c r="AG71" s="473">
        <f>'KB 02'!O$276</f>
        <v>0</v>
      </c>
    </row>
    <row r="72" spans="1:33" s="473" customFormat="1" ht="3.75" customHeight="1" x14ac:dyDescent="0.15">
      <c r="A72" s="470" t="e">
        <f>#REF!</f>
        <v>#REF!</v>
      </c>
      <c r="B72" s="471" t="e">
        <f>#REF!</f>
        <v>#REF!</v>
      </c>
      <c r="C72" s="471" t="e">
        <f>#REF!</f>
        <v>#REF!</v>
      </c>
      <c r="D72" s="471" t="e">
        <f>#REF!</f>
        <v>#REF!</v>
      </c>
      <c r="E72" s="471" t="e">
        <f>#REF!</f>
        <v>#REF!</v>
      </c>
      <c r="F72" s="472"/>
      <c r="S72" s="474"/>
      <c r="T72" s="474"/>
      <c r="U72" s="471"/>
      <c r="V72" s="471"/>
      <c r="W72" s="471"/>
      <c r="X72" s="471"/>
      <c r="Y72" s="471"/>
      <c r="Z72" s="471"/>
      <c r="AA72" s="471"/>
      <c r="AB72" s="471"/>
      <c r="AC72" s="471"/>
      <c r="AD72" s="471"/>
      <c r="AE72" s="471"/>
      <c r="AF72" s="471"/>
      <c r="AG72" s="471"/>
    </row>
    <row r="73" spans="1:33" s="473" customFormat="1" ht="3.75" customHeight="1" x14ac:dyDescent="0.15">
      <c r="A73" s="482"/>
      <c r="B73" s="483"/>
      <c r="C73" s="483"/>
      <c r="D73" s="483"/>
      <c r="E73" s="483"/>
      <c r="F73" s="472"/>
      <c r="R73" s="473">
        <v>3</v>
      </c>
      <c r="S73" s="474" t="str">
        <f>'KB 03'!I6</f>
        <v>E detyrueshme</v>
      </c>
      <c r="T73" s="474" t="str">
        <f>'KB 03'!L6</f>
        <v>I veti</v>
      </c>
      <c r="U73" s="473">
        <f>'KB 03'!B$72</f>
        <v>16656</v>
      </c>
      <c r="V73" s="473">
        <f>'KB 03'!C$72</f>
        <v>9971</v>
      </c>
      <c r="W73" s="473">
        <f>'KB 03'!D$72</f>
        <v>11959</v>
      </c>
      <c r="X73" s="473">
        <f>'KB 03'!E$72</f>
        <v>12871</v>
      </c>
      <c r="Y73" s="473">
        <f>'KB 03'!F$72</f>
        <v>12871</v>
      </c>
      <c r="Z73" s="473">
        <f>'KB 03'!G$72</f>
        <v>12983</v>
      </c>
      <c r="AB73" s="473">
        <f>'KB 03'!J$82</f>
        <v>0</v>
      </c>
      <c r="AC73" s="473">
        <f>'KB 03'!K$82</f>
        <v>0</v>
      </c>
      <c r="AD73" s="473">
        <f>'KB 03'!L$82</f>
        <v>0</v>
      </c>
      <c r="AE73" s="473">
        <f>'KB 03'!M$82</f>
        <v>0</v>
      </c>
      <c r="AF73" s="473">
        <f>'KB 03'!N$82</f>
        <v>0</v>
      </c>
      <c r="AG73" s="473">
        <f>'KB 03'!O$82</f>
        <v>0</v>
      </c>
    </row>
    <row r="74" spans="1:33" s="473" customFormat="1" ht="3.75" customHeight="1" x14ac:dyDescent="0.15">
      <c r="A74" s="474"/>
      <c r="B74" s="484"/>
      <c r="C74" s="484"/>
      <c r="D74" s="484"/>
      <c r="E74" s="484"/>
      <c r="F74" s="473" t="s">
        <v>62</v>
      </c>
      <c r="S74" s="474">
        <f>'KB 03'!I7</f>
        <v>0</v>
      </c>
      <c r="T74" s="474">
        <f>'KB 03'!L7</f>
        <v>0</v>
      </c>
      <c r="U74" s="471">
        <f>'KB 03'!B$111</f>
        <v>0</v>
      </c>
      <c r="V74" s="471">
        <f>'KB 03'!C$111</f>
        <v>0</v>
      </c>
      <c r="W74" s="471">
        <f>'KB 03'!D$111</f>
        <v>0</v>
      </c>
      <c r="X74" s="471">
        <f>'KB 03'!E$111</f>
        <v>0</v>
      </c>
      <c r="Y74" s="471">
        <f>'KB 03'!F$111</f>
        <v>0</v>
      </c>
      <c r="Z74" s="471">
        <f>'KB 03'!G$111</f>
        <v>0</v>
      </c>
      <c r="AA74" s="471"/>
      <c r="AB74" s="471">
        <f>'KB 03'!J$121</f>
        <v>0</v>
      </c>
      <c r="AC74" s="471">
        <f>'KB 03'!K$121</f>
        <v>0</v>
      </c>
      <c r="AD74" s="471">
        <f>'KB 03'!L$121</f>
        <v>0</v>
      </c>
      <c r="AE74" s="471">
        <f>'KB 03'!M$121</f>
        <v>0</v>
      </c>
      <c r="AF74" s="471">
        <f>'KB 03'!N$121</f>
        <v>0</v>
      </c>
      <c r="AG74" s="471">
        <f>'KB 03'!O$121</f>
        <v>0</v>
      </c>
    </row>
    <row r="75" spans="1:33" s="473" customFormat="1" ht="3.75" customHeight="1" thickBot="1" x14ac:dyDescent="0.2">
      <c r="A75" s="470"/>
      <c r="B75" s="471"/>
      <c r="C75" s="471"/>
      <c r="D75" s="471"/>
      <c r="E75" s="471"/>
      <c r="F75" s="472"/>
      <c r="S75" s="474">
        <f>'KB 03'!I8</f>
        <v>0</v>
      </c>
      <c r="T75" s="474">
        <f>'KB 03'!L8</f>
        <v>0</v>
      </c>
      <c r="U75" s="471">
        <f>'KB 03'!B$150</f>
        <v>0</v>
      </c>
      <c r="V75" s="471">
        <f>'KB 03'!C$150</f>
        <v>0</v>
      </c>
      <c r="W75" s="471">
        <f>'KB 03'!D$150</f>
        <v>0</v>
      </c>
      <c r="X75" s="471">
        <f>'KB 03'!E$150</f>
        <v>0</v>
      </c>
      <c r="Y75" s="471">
        <f>'KB 03'!F$150</f>
        <v>0</v>
      </c>
      <c r="Z75" s="471">
        <f>'KB 03'!G$150</f>
        <v>0</v>
      </c>
      <c r="AA75" s="471"/>
      <c r="AB75" s="471">
        <f>'KB 03'!J$160</f>
        <v>0</v>
      </c>
      <c r="AC75" s="471">
        <f>'KB 03'!K$160</f>
        <v>0</v>
      </c>
      <c r="AD75" s="471">
        <f>'KB 03'!L$160</f>
        <v>0</v>
      </c>
      <c r="AE75" s="471">
        <f>'KB 03'!M$160</f>
        <v>0</v>
      </c>
      <c r="AF75" s="471">
        <f>'KB 03'!N$160</f>
        <v>0</v>
      </c>
      <c r="AG75" s="471">
        <f>'KB 03'!O$160</f>
        <v>0</v>
      </c>
    </row>
    <row r="76" spans="1:33" s="473" customFormat="1" ht="3.75" customHeight="1" x14ac:dyDescent="0.15">
      <c r="A76" s="485"/>
      <c r="B76" s="486"/>
      <c r="C76" s="486"/>
      <c r="D76" s="486"/>
      <c r="E76" s="487"/>
      <c r="S76" s="474">
        <f>'KB 03'!I9</f>
        <v>0</v>
      </c>
      <c r="T76" s="474">
        <f>'KB 03'!L9</f>
        <v>0</v>
      </c>
      <c r="U76" s="471">
        <f>'KB 03'!B$188</f>
        <v>0</v>
      </c>
      <c r="V76" s="471">
        <f>'KB 03'!C$188</f>
        <v>0</v>
      </c>
      <c r="W76" s="471">
        <f>'KB 03'!D$188</f>
        <v>0</v>
      </c>
      <c r="X76" s="471">
        <f>'KB 03'!E$188</f>
        <v>0</v>
      </c>
      <c r="Y76" s="471">
        <f>'KB 03'!F$188</f>
        <v>0</v>
      </c>
      <c r="Z76" s="471">
        <f>'KB 03'!G$188</f>
        <v>0</v>
      </c>
      <c r="AA76" s="471"/>
      <c r="AB76" s="471">
        <f>'KB 03'!J$198</f>
        <v>0</v>
      </c>
      <c r="AC76" s="471">
        <f>'KB 03'!K$198</f>
        <v>0</v>
      </c>
      <c r="AD76" s="471">
        <f>'KB 03'!L$198</f>
        <v>0</v>
      </c>
      <c r="AE76" s="471">
        <f>'KB 03'!M$198</f>
        <v>0</v>
      </c>
      <c r="AF76" s="471">
        <f>'KB 03'!N$198</f>
        <v>0</v>
      </c>
      <c r="AG76" s="471">
        <f>'KB 03'!O$198</f>
        <v>0</v>
      </c>
    </row>
    <row r="77" spans="1:33" s="473" customFormat="1" ht="3.75" customHeight="1" x14ac:dyDescent="0.15">
      <c r="A77" s="470" t="e">
        <f>#REF!</f>
        <v>#REF!</v>
      </c>
      <c r="B77" s="488" t="e">
        <f>#REF!</f>
        <v>#REF!</v>
      </c>
      <c r="C77" s="488" t="e">
        <f>#REF!</f>
        <v>#REF!</v>
      </c>
      <c r="D77" s="488" t="e">
        <f>#REF!</f>
        <v>#REF!</v>
      </c>
      <c r="E77" s="488" t="e">
        <f>#REF!</f>
        <v>#REF!</v>
      </c>
      <c r="S77" s="474">
        <f>'KB 03'!I10</f>
        <v>0</v>
      </c>
      <c r="T77" s="474">
        <f>'KB 03'!L10</f>
        <v>0</v>
      </c>
      <c r="U77" s="471">
        <f>'KB 03'!B$226</f>
        <v>0</v>
      </c>
      <c r="V77" s="471">
        <f>'KB 03'!C$226</f>
        <v>0</v>
      </c>
      <c r="W77" s="471">
        <f>'KB 03'!D$226</f>
        <v>0</v>
      </c>
      <c r="X77" s="471">
        <f>'KB 03'!E$226</f>
        <v>0</v>
      </c>
      <c r="Y77" s="471">
        <f>'KB 03'!F$226</f>
        <v>0</v>
      </c>
      <c r="Z77" s="471">
        <f>'KB 03'!G$226</f>
        <v>0</v>
      </c>
      <c r="AA77" s="471"/>
      <c r="AB77" s="471">
        <f>'KB 03'!J$236</f>
        <v>0</v>
      </c>
      <c r="AC77" s="471">
        <f>'KB 03'!K$236</f>
        <v>0</v>
      </c>
      <c r="AD77" s="471">
        <f>'KB 03'!L$236</f>
        <v>0</v>
      </c>
      <c r="AE77" s="471">
        <f>'KB 03'!M$236</f>
        <v>0</v>
      </c>
      <c r="AF77" s="471">
        <f>'KB 03'!N$236</f>
        <v>0</v>
      </c>
      <c r="AG77" s="471">
        <f>'KB 03'!O$236</f>
        <v>0</v>
      </c>
    </row>
    <row r="78" spans="1:33" s="473" customFormat="1" ht="3.75" customHeight="1" x14ac:dyDescent="0.15">
      <c r="A78" s="470" t="e">
        <f>#REF!</f>
        <v>#REF!</v>
      </c>
      <c r="B78" s="488" t="e">
        <f>#REF!</f>
        <v>#REF!</v>
      </c>
      <c r="C78" s="488" t="e">
        <f>#REF!</f>
        <v>#REF!</v>
      </c>
      <c r="D78" s="488" t="e">
        <f>#REF!</f>
        <v>#REF!</v>
      </c>
      <c r="E78" s="488" t="e">
        <f>#REF!</f>
        <v>#REF!</v>
      </c>
      <c r="S78" s="474">
        <f>'KB 03'!I11</f>
        <v>0</v>
      </c>
      <c r="T78" s="474">
        <f>'KB 03'!L11</f>
        <v>0</v>
      </c>
      <c r="U78" s="473">
        <f>'KB 03'!B$264</f>
        <v>0</v>
      </c>
      <c r="V78" s="473">
        <f>'KB 03'!C$264</f>
        <v>0</v>
      </c>
      <c r="W78" s="473">
        <f>'KB 03'!D$264</f>
        <v>0</v>
      </c>
      <c r="X78" s="473">
        <f>'KB 03'!E$264</f>
        <v>0</v>
      </c>
      <c r="Y78" s="473">
        <f>'KB 03'!F$264</f>
        <v>0</v>
      </c>
      <c r="Z78" s="473">
        <f>'KB 03'!G$264</f>
        <v>0</v>
      </c>
      <c r="AB78" s="473">
        <f>'KB 03'!J$274</f>
        <v>0</v>
      </c>
      <c r="AC78" s="473">
        <f>'KB 03'!K$274</f>
        <v>0</v>
      </c>
      <c r="AD78" s="473">
        <f>'KB 03'!L$274</f>
        <v>0</v>
      </c>
      <c r="AE78" s="473">
        <f>'KB 03'!M$274</f>
        <v>0</v>
      </c>
      <c r="AF78" s="473">
        <f>'KB 03'!N$274</f>
        <v>0</v>
      </c>
      <c r="AG78" s="473">
        <f>'KB 03'!O$274</f>
        <v>0</v>
      </c>
    </row>
    <row r="79" spans="1:33" s="473" customFormat="1" ht="3.75" customHeight="1" outlineLevel="1" x14ac:dyDescent="0.15">
      <c r="A79" s="470" t="e">
        <f>#REF!</f>
        <v>#REF!</v>
      </c>
      <c r="B79" s="471" t="e">
        <f>#REF!</f>
        <v>#REF!</v>
      </c>
      <c r="C79" s="471" t="e">
        <f>#REF!</f>
        <v>#REF!</v>
      </c>
      <c r="D79" s="471" t="e">
        <f>#REF!</f>
        <v>#REF!</v>
      </c>
      <c r="E79" s="471" t="e">
        <f>#REF!</f>
        <v>#REF!</v>
      </c>
      <c r="S79" s="474"/>
      <c r="T79" s="474"/>
      <c r="U79" s="471"/>
      <c r="V79" s="471"/>
      <c r="W79" s="471"/>
      <c r="X79" s="471"/>
      <c r="Y79" s="471"/>
      <c r="Z79" s="471"/>
      <c r="AA79" s="471"/>
      <c r="AB79" s="471"/>
      <c r="AC79" s="471"/>
      <c r="AD79" s="471"/>
      <c r="AE79" s="471"/>
      <c r="AF79" s="471"/>
      <c r="AG79" s="471"/>
    </row>
    <row r="80" spans="1:33" s="473" customFormat="1" ht="3.75" customHeight="1" x14ac:dyDescent="0.15">
      <c r="A80" s="470"/>
      <c r="B80" s="471"/>
      <c r="C80" s="471"/>
      <c r="D80" s="471"/>
      <c r="E80" s="471"/>
      <c r="F80" s="472"/>
      <c r="R80" s="473">
        <v>4</v>
      </c>
      <c r="S80" s="474" t="str">
        <f>'KB 04'!I6</f>
        <v>E detyrueshme</v>
      </c>
      <c r="T80" s="474" t="str">
        <f>'KB 04'!L6</f>
        <v>Transferuar</v>
      </c>
      <c r="U80" s="473">
        <f>'KB 04'!B$72</f>
        <v>55052</v>
      </c>
      <c r="V80" s="473">
        <f>'KB 04'!C$72</f>
        <v>57481</v>
      </c>
      <c r="W80" s="473">
        <f>'KB 04'!D$72</f>
        <v>82301</v>
      </c>
      <c r="X80" s="473">
        <f>'KB 04'!E$72</f>
        <v>41991</v>
      </c>
      <c r="Y80" s="473">
        <f>'KB 04'!F$72</f>
        <v>52037</v>
      </c>
      <c r="Z80" s="473">
        <f>'KB 04'!G$72</f>
        <v>42701</v>
      </c>
      <c r="AB80" s="473">
        <f>'KB 04'!J$82</f>
        <v>29416</v>
      </c>
      <c r="AC80" s="473">
        <f>'KB 04'!K$82</f>
        <v>32002</v>
      </c>
      <c r="AD80" s="473">
        <f>'KB 04'!L$82</f>
        <v>42688</v>
      </c>
      <c r="AE80" s="473">
        <f>'KB 04'!M$82</f>
        <v>40380</v>
      </c>
      <c r="AF80" s="473">
        <f>'KB 04'!N$82</f>
        <v>40778</v>
      </c>
      <c r="AG80" s="473">
        <f>'KB 04'!O$82</f>
        <v>41490</v>
      </c>
    </row>
    <row r="81" spans="1:33" s="473" customFormat="1" ht="3.75" customHeight="1" outlineLevel="1" x14ac:dyDescent="0.15">
      <c r="A81" s="470"/>
      <c r="B81" s="471"/>
      <c r="C81" s="471"/>
      <c r="D81" s="471"/>
      <c r="E81" s="471"/>
      <c r="S81" s="474">
        <f>'KB 04'!I7</f>
        <v>0</v>
      </c>
      <c r="T81" s="474">
        <f>'KB 04'!L7</f>
        <v>0</v>
      </c>
      <c r="U81" s="471">
        <f>'KB 04'!B$111</f>
        <v>0</v>
      </c>
      <c r="V81" s="471">
        <f>'KB 04'!C$111</f>
        <v>0</v>
      </c>
      <c r="W81" s="471">
        <f>'KB 04'!D$111</f>
        <v>0</v>
      </c>
      <c r="X81" s="471">
        <f>'KB 04'!E$111</f>
        <v>32958</v>
      </c>
      <c r="Y81" s="471">
        <f>'KB 04'!F$111</f>
        <v>32438</v>
      </c>
      <c r="Z81" s="471">
        <f>'KB 04'!G$111</f>
        <v>32552</v>
      </c>
      <c r="AA81" s="471"/>
      <c r="AB81" s="471">
        <f>'KB 04'!J$121</f>
        <v>0</v>
      </c>
      <c r="AC81" s="471">
        <f>'KB 04'!K$121</f>
        <v>0</v>
      </c>
      <c r="AD81" s="471">
        <f>'KB 04'!L$121</f>
        <v>0</v>
      </c>
      <c r="AE81" s="471">
        <f>'KB 04'!M$121</f>
        <v>0</v>
      </c>
      <c r="AF81" s="471">
        <f>'KB 04'!N$121</f>
        <v>0</v>
      </c>
      <c r="AG81" s="471">
        <f>'KB 04'!O$121</f>
        <v>0</v>
      </c>
    </row>
    <row r="82" spans="1:33" s="473" customFormat="1" ht="3.75" customHeight="1" outlineLevel="1" x14ac:dyDescent="0.15">
      <c r="A82" s="470" t="e">
        <f>#REF!</f>
        <v>#REF!</v>
      </c>
      <c r="B82" s="471" t="e">
        <f>#REF!</f>
        <v>#REF!</v>
      </c>
      <c r="C82" s="471" t="e">
        <f>#REF!</f>
        <v>#REF!</v>
      </c>
      <c r="D82" s="471" t="e">
        <f>#REF!</f>
        <v>#REF!</v>
      </c>
      <c r="E82" s="471" t="e">
        <f>#REF!</f>
        <v>#REF!</v>
      </c>
      <c r="S82" s="474">
        <f>'KB 04'!I8</f>
        <v>0</v>
      </c>
      <c r="T82" s="474">
        <f>'KB 04'!L8</f>
        <v>0</v>
      </c>
      <c r="U82" s="471">
        <f>'KB 04'!B$150</f>
        <v>0</v>
      </c>
      <c r="V82" s="471">
        <f>'KB 04'!C$150</f>
        <v>0</v>
      </c>
      <c r="W82" s="471">
        <f>'KB 04'!D$150</f>
        <v>0</v>
      </c>
      <c r="X82" s="471">
        <f>'KB 04'!E$150</f>
        <v>0</v>
      </c>
      <c r="Y82" s="471">
        <f>'KB 04'!F$150</f>
        <v>0</v>
      </c>
      <c r="Z82" s="471">
        <f>'KB 04'!G$150</f>
        <v>0</v>
      </c>
      <c r="AA82" s="471"/>
      <c r="AB82" s="471">
        <f>'KB 04'!J$160</f>
        <v>0</v>
      </c>
      <c r="AC82" s="471">
        <f>'KB 04'!K$160</f>
        <v>0</v>
      </c>
      <c r="AD82" s="471">
        <f>'KB 04'!L$160</f>
        <v>0</v>
      </c>
      <c r="AE82" s="471">
        <f>'KB 04'!M$160</f>
        <v>0</v>
      </c>
      <c r="AF82" s="471">
        <f>'KB 04'!N$160</f>
        <v>0</v>
      </c>
      <c r="AG82" s="471">
        <f>'KB 04'!O$160</f>
        <v>0</v>
      </c>
    </row>
    <row r="83" spans="1:33" s="473" customFormat="1" ht="3.75" customHeight="1" outlineLevel="1" x14ac:dyDescent="0.15">
      <c r="A83" s="470" t="e">
        <f>#REF!</f>
        <v>#REF!</v>
      </c>
      <c r="B83" s="471" t="e">
        <f>#REF!</f>
        <v>#REF!</v>
      </c>
      <c r="C83" s="471" t="e">
        <f>#REF!</f>
        <v>#REF!</v>
      </c>
      <c r="D83" s="471" t="e">
        <f>#REF!</f>
        <v>#REF!</v>
      </c>
      <c r="E83" s="471" t="e">
        <f>#REF!</f>
        <v>#REF!</v>
      </c>
      <c r="S83" s="474">
        <f>'KB 04'!I9</f>
        <v>0</v>
      </c>
      <c r="T83" s="474">
        <f>'KB 04'!L9</f>
        <v>0</v>
      </c>
      <c r="U83" s="471">
        <f>'KB 04'!B$188</f>
        <v>0</v>
      </c>
      <c r="V83" s="471">
        <f>'KB 04'!C$188</f>
        <v>0</v>
      </c>
      <c r="W83" s="471">
        <f>'KB 04'!D$188</f>
        <v>0</v>
      </c>
      <c r="X83" s="471">
        <f>'KB 04'!E$188</f>
        <v>0</v>
      </c>
      <c r="Y83" s="471">
        <f>'KB 04'!F$188</f>
        <v>0</v>
      </c>
      <c r="Z83" s="471">
        <f>'KB 04'!G$188</f>
        <v>0</v>
      </c>
      <c r="AA83" s="471"/>
      <c r="AB83" s="471">
        <f>'KB 04'!J$198</f>
        <v>0</v>
      </c>
      <c r="AC83" s="471">
        <f>'KB 04'!K$198</f>
        <v>0</v>
      </c>
      <c r="AD83" s="471">
        <f>'KB 04'!L$198</f>
        <v>0</v>
      </c>
      <c r="AE83" s="471">
        <f>'KB 04'!M$198</f>
        <v>0</v>
      </c>
      <c r="AF83" s="471">
        <f>'KB 04'!N$198</f>
        <v>0</v>
      </c>
      <c r="AG83" s="471">
        <f>'KB 04'!O$198</f>
        <v>0</v>
      </c>
    </row>
    <row r="84" spans="1:33" s="473" customFormat="1" ht="3.75" customHeight="1" outlineLevel="1" x14ac:dyDescent="0.15">
      <c r="A84" s="470" t="e">
        <f>#REF!</f>
        <v>#REF!</v>
      </c>
      <c r="B84" s="471" t="e">
        <f>#REF!</f>
        <v>#REF!</v>
      </c>
      <c r="C84" s="471" t="e">
        <f>#REF!</f>
        <v>#REF!</v>
      </c>
      <c r="D84" s="471" t="e">
        <f>#REF!</f>
        <v>#REF!</v>
      </c>
      <c r="E84" s="471" t="e">
        <f>#REF!</f>
        <v>#REF!</v>
      </c>
      <c r="S84" s="474">
        <f>'KB 04'!I10</f>
        <v>0</v>
      </c>
      <c r="T84" s="474">
        <f>'KB 04'!L10</f>
        <v>0</v>
      </c>
      <c r="U84" s="471">
        <f>'KB 04'!B$226</f>
        <v>0</v>
      </c>
      <c r="V84" s="471">
        <f>'KB 04'!C$226</f>
        <v>0</v>
      </c>
      <c r="W84" s="471">
        <f>'KB 04'!D$226</f>
        <v>0</v>
      </c>
      <c r="X84" s="471">
        <f>'KB 04'!E$226</f>
        <v>0</v>
      </c>
      <c r="Y84" s="471">
        <f>'KB 04'!F$226</f>
        <v>0</v>
      </c>
      <c r="Z84" s="471">
        <f>'KB 04'!G$226</f>
        <v>0</v>
      </c>
      <c r="AA84" s="471"/>
      <c r="AB84" s="471">
        <f>'KB 04'!J$236</f>
        <v>0</v>
      </c>
      <c r="AC84" s="471">
        <f>'KB 04'!K$236</f>
        <v>0</v>
      </c>
      <c r="AD84" s="471">
        <f>'KB 04'!L$236</f>
        <v>0</v>
      </c>
      <c r="AE84" s="471">
        <f>'KB 04'!M$236</f>
        <v>0</v>
      </c>
      <c r="AF84" s="471">
        <f>'KB 04'!N$236</f>
        <v>0</v>
      </c>
      <c r="AG84" s="471">
        <f>'KB 04'!O$236</f>
        <v>0</v>
      </c>
    </row>
    <row r="85" spans="1:33" s="473" customFormat="1" ht="3.75" customHeight="1" outlineLevel="1" x14ac:dyDescent="0.15">
      <c r="A85" s="470"/>
      <c r="B85" s="471"/>
      <c r="C85" s="471"/>
      <c r="D85" s="471"/>
      <c r="E85" s="471"/>
      <c r="S85" s="474">
        <f>'KB 04'!I11</f>
        <v>0</v>
      </c>
      <c r="T85" s="474">
        <f>'KB 04'!L11</f>
        <v>0</v>
      </c>
      <c r="U85" s="473">
        <f>'KB 04'!B$264</f>
        <v>0</v>
      </c>
      <c r="V85" s="473">
        <f>'KB 04'!C$264</f>
        <v>0</v>
      </c>
      <c r="W85" s="473">
        <f>'KB 04'!D$264</f>
        <v>0</v>
      </c>
      <c r="X85" s="473">
        <f>'KB 04'!E$264</f>
        <v>0</v>
      </c>
      <c r="Y85" s="473">
        <f>'KB 04'!F$264</f>
        <v>0</v>
      </c>
      <c r="Z85" s="473">
        <f>'KB 04'!G$264</f>
        <v>0</v>
      </c>
      <c r="AB85" s="473">
        <f>'KB 04'!J$274</f>
        <v>0</v>
      </c>
      <c r="AC85" s="473">
        <f>'KB 04'!K$274</f>
        <v>0</v>
      </c>
      <c r="AD85" s="473">
        <f>'KB 04'!L$274</f>
        <v>0</v>
      </c>
      <c r="AE85" s="473">
        <f>'KB 04'!M$274</f>
        <v>0</v>
      </c>
      <c r="AF85" s="473">
        <f>'KB 04'!N$274</f>
        <v>0</v>
      </c>
      <c r="AG85" s="473">
        <f>'KB 04'!O$274</f>
        <v>0</v>
      </c>
    </row>
    <row r="86" spans="1:33" s="473" customFormat="1" ht="3.75" customHeight="1" outlineLevel="1" x14ac:dyDescent="0.15">
      <c r="A86" s="470" t="e">
        <f>#REF!</f>
        <v>#REF!</v>
      </c>
      <c r="B86" s="471" t="e">
        <f>#REF!</f>
        <v>#REF!</v>
      </c>
      <c r="C86" s="471" t="e">
        <f>#REF!</f>
        <v>#REF!</v>
      </c>
      <c r="D86" s="471" t="e">
        <f>#REF!</f>
        <v>#REF!</v>
      </c>
      <c r="E86" s="471" t="e">
        <f>#REF!</f>
        <v>#REF!</v>
      </c>
      <c r="S86" s="474"/>
      <c r="T86" s="474"/>
      <c r="U86" s="471"/>
      <c r="V86" s="471"/>
      <c r="W86" s="471"/>
      <c r="X86" s="471"/>
      <c r="Y86" s="471"/>
      <c r="Z86" s="471"/>
      <c r="AA86" s="471"/>
      <c r="AB86" s="471"/>
      <c r="AC86" s="471"/>
      <c r="AD86" s="471"/>
      <c r="AE86" s="471"/>
      <c r="AF86" s="471"/>
      <c r="AG86" s="471"/>
    </row>
    <row r="87" spans="1:33" s="473" customFormat="1" ht="3.75" customHeight="1" outlineLevel="1" x14ac:dyDescent="0.15">
      <c r="A87" s="470" t="e">
        <f>#REF!</f>
        <v>#REF!</v>
      </c>
      <c r="B87" s="471" t="e">
        <f>#REF!</f>
        <v>#REF!</v>
      </c>
      <c r="C87" s="471" t="e">
        <f>#REF!</f>
        <v>#REF!</v>
      </c>
      <c r="D87" s="471" t="e">
        <f>#REF!</f>
        <v>#REF!</v>
      </c>
      <c r="E87" s="471" t="e">
        <f>#REF!</f>
        <v>#REF!</v>
      </c>
      <c r="R87" s="473">
        <v>5</v>
      </c>
      <c r="S87" s="474" t="str">
        <f>'KB 05'!I6</f>
        <v>E detyrueshme</v>
      </c>
      <c r="T87" s="474" t="str">
        <f>'KB 05'!L6</f>
        <v>I veti</v>
      </c>
      <c r="U87" s="473">
        <f>'KB 05'!B$72</f>
        <v>0</v>
      </c>
      <c r="V87" s="473">
        <f>'KB 05'!C$72</f>
        <v>0</v>
      </c>
      <c r="W87" s="473">
        <f>'KB 05'!D$72</f>
        <v>5056</v>
      </c>
      <c r="X87" s="473">
        <f>'KB 05'!E$72</f>
        <v>4158</v>
      </c>
      <c r="Y87" s="473">
        <f>'KB 05'!F$72</f>
        <v>4241</v>
      </c>
      <c r="Z87" s="473">
        <f>'KB 05'!G$72</f>
        <v>4325</v>
      </c>
      <c r="AB87" s="473">
        <f>'KB 05'!J$82</f>
        <v>0</v>
      </c>
      <c r="AC87" s="473">
        <f>'KB 05'!K$82</f>
        <v>0</v>
      </c>
      <c r="AD87" s="473">
        <f>'KB 05'!L$82</f>
        <v>0</v>
      </c>
      <c r="AE87" s="473">
        <f>'KB 05'!M$82</f>
        <v>0</v>
      </c>
      <c r="AF87" s="473">
        <f>'KB 05'!N$82</f>
        <v>0</v>
      </c>
      <c r="AG87" s="473">
        <f>'KB 05'!O$82</f>
        <v>0</v>
      </c>
    </row>
    <row r="88" spans="1:33" s="473" customFormat="1" ht="3.75" customHeight="1" outlineLevel="1" x14ac:dyDescent="0.15">
      <c r="A88" s="470" t="e">
        <f>#REF!</f>
        <v>#REF!</v>
      </c>
      <c r="B88" s="471" t="e">
        <f>#REF!</f>
        <v>#REF!</v>
      </c>
      <c r="C88" s="471" t="e">
        <f>#REF!</f>
        <v>#REF!</v>
      </c>
      <c r="D88" s="471" t="e">
        <f>#REF!</f>
        <v>#REF!</v>
      </c>
      <c r="E88" s="471" t="e">
        <f>#REF!</f>
        <v>#REF!</v>
      </c>
      <c r="S88" s="474" t="str">
        <f>'KB 05'!I7</f>
        <v>E detyrueshme</v>
      </c>
      <c r="T88" s="474" t="str">
        <f>'KB 05'!L7</f>
        <v>I veti</v>
      </c>
      <c r="U88" s="471">
        <f>'KB 05'!B$111</f>
        <v>0</v>
      </c>
      <c r="V88" s="471">
        <f>'KB 05'!C$111</f>
        <v>0</v>
      </c>
      <c r="W88" s="471">
        <f>'KB 05'!D$111</f>
        <v>0</v>
      </c>
      <c r="X88" s="471">
        <f>'KB 05'!E$111</f>
        <v>0</v>
      </c>
      <c r="Y88" s="471">
        <f>'KB 05'!F$111</f>
        <v>0</v>
      </c>
      <c r="Z88" s="471">
        <f>'KB 05'!G$111</f>
        <v>0</v>
      </c>
      <c r="AA88" s="471"/>
      <c r="AB88" s="471">
        <f>'KB 05'!J$121</f>
        <v>0</v>
      </c>
      <c r="AC88" s="471">
        <f>'KB 05'!K$121</f>
        <v>0</v>
      </c>
      <c r="AD88" s="471">
        <f>'KB 05'!L$121</f>
        <v>0</v>
      </c>
      <c r="AE88" s="471">
        <f>'KB 05'!M$121</f>
        <v>0</v>
      </c>
      <c r="AF88" s="471">
        <f>'KB 05'!N$121</f>
        <v>0</v>
      </c>
      <c r="AG88" s="471">
        <f>'KB 05'!O$121</f>
        <v>0</v>
      </c>
    </row>
    <row r="89" spans="1:33" s="473" customFormat="1" ht="3.75" customHeight="1" outlineLevel="1" x14ac:dyDescent="0.15">
      <c r="A89" s="470"/>
      <c r="B89" s="471"/>
      <c r="C89" s="471"/>
      <c r="D89" s="471"/>
      <c r="E89" s="471"/>
      <c r="S89" s="474">
        <f>'KB 05'!I8</f>
        <v>0</v>
      </c>
      <c r="T89" s="474">
        <f>'KB 05'!L8</f>
        <v>0</v>
      </c>
      <c r="U89" s="471">
        <f>'KB 05'!B$150</f>
        <v>0</v>
      </c>
      <c r="V89" s="471">
        <f>'KB 05'!C$150</f>
        <v>0</v>
      </c>
      <c r="W89" s="471">
        <f>'KB 05'!D$150</f>
        <v>0</v>
      </c>
      <c r="X89" s="471">
        <f>'KB 05'!E$150</f>
        <v>0</v>
      </c>
      <c r="Y89" s="471">
        <f>'KB 05'!F$150</f>
        <v>0</v>
      </c>
      <c r="Z89" s="471">
        <f>'KB 05'!G$150</f>
        <v>0</v>
      </c>
      <c r="AA89" s="471"/>
      <c r="AB89" s="471">
        <f>'KB 05'!J$160</f>
        <v>0</v>
      </c>
      <c r="AC89" s="471">
        <f>'KB 05'!K$160</f>
        <v>0</v>
      </c>
      <c r="AD89" s="471">
        <f>'KB 05'!L$160</f>
        <v>0</v>
      </c>
      <c r="AE89" s="471">
        <f>'KB 05'!M$160</f>
        <v>0</v>
      </c>
      <c r="AF89" s="471">
        <f>'KB 05'!N$160</f>
        <v>0</v>
      </c>
      <c r="AG89" s="471">
        <f>'KB 05'!O$160</f>
        <v>0</v>
      </c>
    </row>
    <row r="90" spans="1:33" s="473" customFormat="1" ht="3.75" customHeight="1" outlineLevel="1" x14ac:dyDescent="0.15">
      <c r="A90" s="470" t="e">
        <f>#REF!</f>
        <v>#REF!</v>
      </c>
      <c r="B90" s="471" t="e">
        <f>#REF!</f>
        <v>#REF!</v>
      </c>
      <c r="C90" s="471" t="e">
        <f>#REF!</f>
        <v>#REF!</v>
      </c>
      <c r="D90" s="471" t="e">
        <f>#REF!</f>
        <v>#REF!</v>
      </c>
      <c r="E90" s="471" t="e">
        <f>#REF!</f>
        <v>#REF!</v>
      </c>
      <c r="S90" s="474">
        <f>'KB 05'!I9</f>
        <v>0</v>
      </c>
      <c r="T90" s="474">
        <f>'KB 05'!L9</f>
        <v>0</v>
      </c>
      <c r="U90" s="471">
        <f>'KB 05'!B$188</f>
        <v>0</v>
      </c>
      <c r="V90" s="471">
        <f>'KB 05'!C$188</f>
        <v>0</v>
      </c>
      <c r="W90" s="471">
        <f>'KB 05'!D$188</f>
        <v>0</v>
      </c>
      <c r="X90" s="471">
        <f>'KB 05'!E$188</f>
        <v>0</v>
      </c>
      <c r="Y90" s="471">
        <f>'KB 05'!F$188</f>
        <v>0</v>
      </c>
      <c r="Z90" s="471">
        <f>'KB 05'!G$188</f>
        <v>0</v>
      </c>
      <c r="AA90" s="471"/>
      <c r="AB90" s="471">
        <f>'KB 05'!J$198</f>
        <v>0</v>
      </c>
      <c r="AC90" s="471">
        <f>'KB 05'!K$198</f>
        <v>0</v>
      </c>
      <c r="AD90" s="471">
        <f>'KB 05'!L$198</f>
        <v>0</v>
      </c>
      <c r="AE90" s="471">
        <f>'KB 05'!M$198</f>
        <v>0</v>
      </c>
      <c r="AF90" s="471">
        <f>'KB 05'!N$198</f>
        <v>0</v>
      </c>
      <c r="AG90" s="471">
        <f>'KB 05'!O$198</f>
        <v>0</v>
      </c>
    </row>
    <row r="91" spans="1:33" s="473" customFormat="1" ht="3.75" customHeight="1" outlineLevel="1" x14ac:dyDescent="0.15">
      <c r="A91" s="470" t="e">
        <f>#REF!</f>
        <v>#REF!</v>
      </c>
      <c r="B91" s="471" t="e">
        <f>#REF!</f>
        <v>#REF!</v>
      </c>
      <c r="C91" s="471" t="e">
        <f>#REF!</f>
        <v>#REF!</v>
      </c>
      <c r="D91" s="471" t="e">
        <f>#REF!</f>
        <v>#REF!</v>
      </c>
      <c r="E91" s="471" t="e">
        <f>#REF!</f>
        <v>#REF!</v>
      </c>
      <c r="S91" s="474">
        <f>'KB 05'!I10</f>
        <v>0</v>
      </c>
      <c r="T91" s="474">
        <f>'KB 05'!L10</f>
        <v>0</v>
      </c>
      <c r="U91" s="471">
        <f>'KB 05'!B$226</f>
        <v>0</v>
      </c>
      <c r="V91" s="471">
        <f>'KB 05'!C$226</f>
        <v>0</v>
      </c>
      <c r="W91" s="471">
        <f>'KB 05'!D$226</f>
        <v>0</v>
      </c>
      <c r="X91" s="471">
        <f>'KB 05'!E$226</f>
        <v>0</v>
      </c>
      <c r="Y91" s="471">
        <f>'KB 05'!F$226</f>
        <v>0</v>
      </c>
      <c r="Z91" s="471">
        <f>'KB 05'!G$226</f>
        <v>0</v>
      </c>
      <c r="AA91" s="471"/>
      <c r="AB91" s="471">
        <f>'KB 05'!J$236</f>
        <v>0</v>
      </c>
      <c r="AC91" s="471">
        <f>'KB 05'!K$236</f>
        <v>0</v>
      </c>
      <c r="AD91" s="471">
        <f>'KB 05'!L$236</f>
        <v>0</v>
      </c>
      <c r="AE91" s="471">
        <f>'KB 05'!M$236</f>
        <v>0</v>
      </c>
      <c r="AF91" s="471">
        <f>'KB 05'!N$236</f>
        <v>0</v>
      </c>
      <c r="AG91" s="471">
        <f>'KB 05'!O$236</f>
        <v>0</v>
      </c>
    </row>
    <row r="92" spans="1:33" s="473" customFormat="1" ht="3.75" customHeight="1" outlineLevel="1" x14ac:dyDescent="0.15">
      <c r="A92" s="470" t="e">
        <f>#REF!</f>
        <v>#REF!</v>
      </c>
      <c r="B92" s="471" t="e">
        <f>#REF!</f>
        <v>#REF!</v>
      </c>
      <c r="C92" s="471" t="e">
        <f>#REF!</f>
        <v>#REF!</v>
      </c>
      <c r="D92" s="471" t="e">
        <f>#REF!</f>
        <v>#REF!</v>
      </c>
      <c r="E92" s="471" t="e">
        <f>#REF!</f>
        <v>#REF!</v>
      </c>
      <c r="S92" s="474">
        <f>'KB 05'!I11</f>
        <v>0</v>
      </c>
      <c r="T92" s="474">
        <f>'KB 05'!L11</f>
        <v>0</v>
      </c>
      <c r="U92" s="473">
        <f>'KB 05'!B$264</f>
        <v>0</v>
      </c>
      <c r="V92" s="473">
        <f>'KB 05'!C$264</f>
        <v>0</v>
      </c>
      <c r="W92" s="473">
        <f>'KB 05'!D$264</f>
        <v>0</v>
      </c>
      <c r="X92" s="473">
        <f>'KB 05'!E$264</f>
        <v>0</v>
      </c>
      <c r="Y92" s="473">
        <f>'KB 05'!F$264</f>
        <v>0</v>
      </c>
      <c r="Z92" s="473">
        <f>'KB 05'!G$264</f>
        <v>0</v>
      </c>
      <c r="AB92" s="473">
        <f>'KB 05'!J$274</f>
        <v>0</v>
      </c>
      <c r="AC92" s="473">
        <f>'KB 05'!K$274</f>
        <v>0</v>
      </c>
      <c r="AD92" s="473">
        <f>'KB 05'!L$274</f>
        <v>0</v>
      </c>
      <c r="AE92" s="473">
        <f>'KB 05'!M$274</f>
        <v>0</v>
      </c>
      <c r="AF92" s="473">
        <f>'KB 05'!N$274</f>
        <v>0</v>
      </c>
      <c r="AG92" s="473">
        <f>'KB 05'!O$274</f>
        <v>0</v>
      </c>
    </row>
    <row r="93" spans="1:33" s="473" customFormat="1" ht="3.75" customHeight="1" outlineLevel="1" x14ac:dyDescent="0.15">
      <c r="A93" s="470"/>
      <c r="B93" s="471"/>
      <c r="C93" s="471"/>
      <c r="D93" s="471"/>
      <c r="E93" s="471"/>
      <c r="S93" s="474"/>
      <c r="T93" s="474"/>
      <c r="U93" s="471"/>
      <c r="V93" s="471"/>
      <c r="W93" s="471"/>
      <c r="X93" s="471"/>
      <c r="Y93" s="471"/>
      <c r="Z93" s="471"/>
      <c r="AA93" s="471"/>
      <c r="AB93" s="471"/>
      <c r="AC93" s="471"/>
      <c r="AD93" s="471"/>
      <c r="AE93" s="471"/>
      <c r="AF93" s="471"/>
      <c r="AG93" s="471"/>
    </row>
    <row r="94" spans="1:33" s="473" customFormat="1" ht="3.75" customHeight="1" outlineLevel="1" x14ac:dyDescent="0.15">
      <c r="A94" s="470" t="e">
        <f>#REF!</f>
        <v>#REF!</v>
      </c>
      <c r="B94" s="471" t="e">
        <f>#REF!</f>
        <v>#REF!</v>
      </c>
      <c r="C94" s="471" t="e">
        <f>#REF!</f>
        <v>#REF!</v>
      </c>
      <c r="D94" s="471" t="e">
        <f>#REF!</f>
        <v>#REF!</v>
      </c>
      <c r="E94" s="471" t="e">
        <f>#REF!</f>
        <v>#REF!</v>
      </c>
      <c r="R94" s="473">
        <v>6</v>
      </c>
      <c r="S94" s="474" t="str">
        <f>'KB 06'!I6</f>
        <v>E detyrueshme</v>
      </c>
      <c r="T94" s="474" t="str">
        <f>'KB 06'!L6</f>
        <v>I veti</v>
      </c>
      <c r="U94" s="473">
        <f>'KB 06'!B$72</f>
        <v>0</v>
      </c>
      <c r="V94" s="473">
        <f>'KB 06'!C$72</f>
        <v>0</v>
      </c>
      <c r="W94" s="473">
        <f>'KB 06'!D$72</f>
        <v>0</v>
      </c>
      <c r="X94" s="473">
        <f>'KB 06'!E$72</f>
        <v>0</v>
      </c>
      <c r="Y94" s="473">
        <f>'KB 06'!F$72</f>
        <v>0</v>
      </c>
      <c r="Z94" s="473">
        <f>'KB 06'!G$72</f>
        <v>0</v>
      </c>
      <c r="AB94" s="473">
        <f>'KB 06'!J$82</f>
        <v>0</v>
      </c>
      <c r="AC94" s="473">
        <f>'KB 06'!K$82</f>
        <v>0</v>
      </c>
      <c r="AD94" s="473">
        <f>'KB 06'!L$82</f>
        <v>0</v>
      </c>
      <c r="AE94" s="473">
        <f>'KB 06'!M$82</f>
        <v>0</v>
      </c>
      <c r="AF94" s="473">
        <f>'KB 06'!N$82</f>
        <v>0</v>
      </c>
      <c r="AG94" s="473">
        <f>'KB 06'!O$82</f>
        <v>0</v>
      </c>
    </row>
    <row r="95" spans="1:33" s="473" customFormat="1" ht="3.75" customHeight="1" outlineLevel="1" x14ac:dyDescent="0.15">
      <c r="A95" s="470" t="e">
        <f>#REF!</f>
        <v>#REF!</v>
      </c>
      <c r="B95" s="471" t="e">
        <f>#REF!</f>
        <v>#REF!</v>
      </c>
      <c r="C95" s="471" t="e">
        <f>#REF!</f>
        <v>#REF!</v>
      </c>
      <c r="D95" s="471" t="e">
        <f>#REF!</f>
        <v>#REF!</v>
      </c>
      <c r="E95" s="471" t="e">
        <f>#REF!</f>
        <v>#REF!</v>
      </c>
      <c r="S95" s="474" t="str">
        <f>'KB 06'!I7</f>
        <v>E detyrueshme</v>
      </c>
      <c r="T95" s="474" t="str">
        <f>'KB 06'!L7</f>
        <v>I veti</v>
      </c>
      <c r="U95" s="471">
        <f>'KB 06'!B$111</f>
        <v>1686</v>
      </c>
      <c r="V95" s="471">
        <f>'KB 06'!C$111</f>
        <v>1759</v>
      </c>
      <c r="W95" s="471">
        <f>'KB 06'!D$111</f>
        <v>1883</v>
      </c>
      <c r="X95" s="471">
        <f>'KB 06'!E$111</f>
        <v>1843</v>
      </c>
      <c r="Y95" s="471">
        <f>'KB 06'!F$111</f>
        <v>1843</v>
      </c>
      <c r="Z95" s="471">
        <f>'KB 06'!G$111</f>
        <v>1843</v>
      </c>
      <c r="AA95" s="471"/>
      <c r="AB95" s="471">
        <f>'KB 06'!J$121</f>
        <v>1686</v>
      </c>
      <c r="AC95" s="471">
        <f>'KB 06'!K$121</f>
        <v>1759</v>
      </c>
      <c r="AD95" s="471">
        <f>'KB 06'!L$121</f>
        <v>1763</v>
      </c>
      <c r="AE95" s="471">
        <f>'KB 06'!M$121</f>
        <v>1723</v>
      </c>
      <c r="AF95" s="471">
        <f>'KB 06'!N$121</f>
        <v>1723</v>
      </c>
      <c r="AG95" s="471">
        <f>'KB 06'!O$121</f>
        <v>1723</v>
      </c>
    </row>
    <row r="96" spans="1:33" s="473" customFormat="1" ht="3.75" customHeight="1" outlineLevel="1" x14ac:dyDescent="0.15">
      <c r="A96" s="470" t="e">
        <f>#REF!</f>
        <v>#REF!</v>
      </c>
      <c r="B96" s="471" t="e">
        <f>#REF!</f>
        <v>#REF!</v>
      </c>
      <c r="C96" s="471" t="e">
        <f>#REF!</f>
        <v>#REF!</v>
      </c>
      <c r="D96" s="471" t="e">
        <f>#REF!</f>
        <v>#REF!</v>
      </c>
      <c r="E96" s="471" t="e">
        <f>#REF!</f>
        <v>#REF!</v>
      </c>
      <c r="S96" s="474" t="str">
        <f>'KB 06'!I8</f>
        <v>E detyrueshme</v>
      </c>
      <c r="T96" s="474" t="str">
        <f>'KB 06'!L8</f>
        <v>I veti</v>
      </c>
      <c r="U96" s="471">
        <f>'KB 06'!B$150</f>
        <v>0</v>
      </c>
      <c r="V96" s="471">
        <f>'KB 06'!C$150</f>
        <v>0</v>
      </c>
      <c r="W96" s="471">
        <f>'KB 06'!D$150</f>
        <v>0</v>
      </c>
      <c r="X96" s="471">
        <f>'KB 06'!E$150</f>
        <v>0</v>
      </c>
      <c r="Y96" s="471">
        <f>'KB 06'!F$150</f>
        <v>0</v>
      </c>
      <c r="Z96" s="471">
        <f>'KB 06'!G$150</f>
        <v>0</v>
      </c>
      <c r="AA96" s="471"/>
      <c r="AB96" s="471">
        <f>'KB 06'!J$160</f>
        <v>0</v>
      </c>
      <c r="AC96" s="471">
        <f>'KB 06'!K$160</f>
        <v>0</v>
      </c>
      <c r="AD96" s="471">
        <f>'KB 06'!L$160</f>
        <v>0</v>
      </c>
      <c r="AE96" s="471">
        <f>'KB 06'!M$160</f>
        <v>0</v>
      </c>
      <c r="AF96" s="471">
        <f>'KB 06'!N$160</f>
        <v>0</v>
      </c>
      <c r="AG96" s="471">
        <f>'KB 06'!O$160</f>
        <v>0</v>
      </c>
    </row>
    <row r="97" spans="1:33" s="473" customFormat="1" ht="3.75" customHeight="1" outlineLevel="1" x14ac:dyDescent="0.15">
      <c r="A97" s="470"/>
      <c r="B97" s="471"/>
      <c r="C97" s="471"/>
      <c r="D97" s="471"/>
      <c r="E97" s="471"/>
      <c r="S97" s="474" t="str">
        <f>'KB 06'!I9</f>
        <v>E detyrueshme</v>
      </c>
      <c r="T97" s="474" t="str">
        <f>'KB 06'!L9</f>
        <v>I veti</v>
      </c>
      <c r="U97" s="471">
        <f>'KB 06'!B$189</f>
        <v>0</v>
      </c>
      <c r="V97" s="471">
        <f>'KB 06'!C$189</f>
        <v>0</v>
      </c>
      <c r="W97" s="471">
        <f>'KB 06'!D$189</f>
        <v>0</v>
      </c>
      <c r="X97" s="471">
        <f>'KB 06'!E$189</f>
        <v>0</v>
      </c>
      <c r="Y97" s="471">
        <f>'KB 06'!F$189</f>
        <v>0</v>
      </c>
      <c r="Z97" s="471">
        <f>'KB 06'!G$189</f>
        <v>0</v>
      </c>
      <c r="AA97" s="471"/>
      <c r="AB97" s="471">
        <f>'KB 06'!J$199</f>
        <v>0</v>
      </c>
      <c r="AC97" s="471">
        <f>'KB 06'!K$199</f>
        <v>0</v>
      </c>
      <c r="AD97" s="471">
        <f>'KB 06'!L$199</f>
        <v>0</v>
      </c>
      <c r="AE97" s="471">
        <f>'KB 06'!M$199</f>
        <v>0</v>
      </c>
      <c r="AF97" s="471">
        <f>'KB 06'!N$199</f>
        <v>0</v>
      </c>
      <c r="AG97" s="471">
        <f>'KB 06'!O$199</f>
        <v>0</v>
      </c>
    </row>
    <row r="98" spans="1:33" s="473" customFormat="1" ht="3.75" customHeight="1" outlineLevel="1" x14ac:dyDescent="0.15">
      <c r="A98" s="470" t="e">
        <f>#REF!</f>
        <v>#REF!</v>
      </c>
      <c r="B98" s="471" t="e">
        <f>#REF!</f>
        <v>#REF!</v>
      </c>
      <c r="C98" s="471" t="e">
        <f>#REF!</f>
        <v>#REF!</v>
      </c>
      <c r="D98" s="471" t="e">
        <f>#REF!</f>
        <v>#REF!</v>
      </c>
      <c r="E98" s="471" t="e">
        <f>#REF!</f>
        <v>#REF!</v>
      </c>
      <c r="S98" s="474" t="str">
        <f>'KB 06'!I10</f>
        <v>E detyrueshme</v>
      </c>
      <c r="T98" s="474" t="str">
        <f>'KB 06'!L10</f>
        <v>I veti</v>
      </c>
      <c r="U98" s="471">
        <f>'KB 06'!B$228</f>
        <v>0</v>
      </c>
      <c r="V98" s="471">
        <f>'KB 06'!C$228</f>
        <v>0</v>
      </c>
      <c r="W98" s="471">
        <f>'KB 06'!D$228</f>
        <v>0</v>
      </c>
      <c r="X98" s="471">
        <f>'KB 06'!E$228</f>
        <v>0</v>
      </c>
      <c r="Y98" s="471">
        <f>'KB 06'!F$228</f>
        <v>24350</v>
      </c>
      <c r="Z98" s="471">
        <f>'KB 06'!G$228</f>
        <v>150000</v>
      </c>
      <c r="AA98" s="471"/>
      <c r="AB98" s="471">
        <f>'KB 06'!J$238</f>
        <v>0</v>
      </c>
      <c r="AC98" s="471">
        <f>'KB 06'!K$238</f>
        <v>0</v>
      </c>
      <c r="AD98" s="471">
        <f>'KB 06'!L$238</f>
        <v>0</v>
      </c>
      <c r="AE98" s="471">
        <f>'KB 06'!M$238</f>
        <v>0</v>
      </c>
      <c r="AF98" s="471">
        <f>'KB 06'!N$238</f>
        <v>0</v>
      </c>
      <c r="AG98" s="471">
        <f>'KB 06'!O$238</f>
        <v>0</v>
      </c>
    </row>
    <row r="99" spans="1:33" s="473" customFormat="1" ht="3.75" customHeight="1" outlineLevel="1" x14ac:dyDescent="0.15">
      <c r="A99" s="470" t="e">
        <f>#REF!</f>
        <v>#REF!</v>
      </c>
      <c r="B99" s="471" t="e">
        <f>#REF!</f>
        <v>#REF!</v>
      </c>
      <c r="C99" s="471" t="e">
        <f>#REF!</f>
        <v>#REF!</v>
      </c>
      <c r="D99" s="471" t="e">
        <f>#REF!</f>
        <v>#REF!</v>
      </c>
      <c r="E99" s="471" t="e">
        <f>#REF!</f>
        <v>#REF!</v>
      </c>
      <c r="S99" s="474">
        <f>'KB 06'!I11</f>
        <v>0</v>
      </c>
      <c r="T99" s="474">
        <f>'KB 06'!L11</f>
        <v>0</v>
      </c>
      <c r="U99" s="473">
        <f>'KB 06'!B$267</f>
        <v>0</v>
      </c>
      <c r="V99" s="473">
        <f>'KB 06'!C$267</f>
        <v>0</v>
      </c>
      <c r="W99" s="473">
        <f>'KB 06'!D$267</f>
        <v>0</v>
      </c>
      <c r="X99" s="473">
        <f>'KB 06'!E$267</f>
        <v>0</v>
      </c>
      <c r="Y99" s="473">
        <f>'KB 06'!F$267</f>
        <v>0</v>
      </c>
      <c r="Z99" s="473">
        <f>'KB 06'!G$267</f>
        <v>0</v>
      </c>
      <c r="AB99" s="473">
        <f>'KB 06'!J$277</f>
        <v>0</v>
      </c>
      <c r="AC99" s="473">
        <f>'KB 06'!K$277</f>
        <v>0</v>
      </c>
      <c r="AD99" s="473">
        <f>'KB 06'!L$277</f>
        <v>0</v>
      </c>
      <c r="AE99" s="473">
        <f>'KB 06'!M$277</f>
        <v>0</v>
      </c>
      <c r="AF99" s="473">
        <f>'KB 06'!N$277</f>
        <v>0</v>
      </c>
      <c r="AG99" s="473">
        <f>'KB 06'!O$277</f>
        <v>0</v>
      </c>
    </row>
    <row r="100" spans="1:33" s="473" customFormat="1" ht="3.75" customHeight="1" thickBot="1" x14ac:dyDescent="0.2">
      <c r="A100" s="489"/>
      <c r="B100" s="490"/>
      <c r="C100" s="490"/>
      <c r="D100" s="490"/>
      <c r="E100" s="490"/>
      <c r="F100" s="491"/>
      <c r="S100" s="474"/>
      <c r="T100" s="474"/>
      <c r="U100" s="471"/>
      <c r="V100" s="471"/>
      <c r="W100" s="471"/>
      <c r="X100" s="471"/>
      <c r="Y100" s="471"/>
      <c r="Z100" s="471"/>
      <c r="AA100" s="471"/>
      <c r="AB100" s="471"/>
      <c r="AC100" s="471"/>
      <c r="AD100" s="471"/>
      <c r="AE100" s="471"/>
      <c r="AF100" s="471"/>
      <c r="AG100" s="471"/>
    </row>
    <row r="101" spans="1:33" s="473" customFormat="1" ht="3.75" customHeight="1" x14ac:dyDescent="0.15">
      <c r="A101" s="470"/>
      <c r="B101" s="488"/>
      <c r="C101" s="488"/>
      <c r="D101" s="488"/>
      <c r="E101" s="488"/>
      <c r="F101" s="472"/>
      <c r="R101" s="473">
        <v>7</v>
      </c>
      <c r="S101" s="474" t="str">
        <f>'KB 07'!I6</f>
        <v>E detyrueshme</v>
      </c>
      <c r="T101" s="474" t="str">
        <f>'KB 07'!L6</f>
        <v>I veti</v>
      </c>
      <c r="U101" s="473">
        <f>'KB 07'!B$72</f>
        <v>21238</v>
      </c>
      <c r="V101" s="473">
        <f>'KB 07'!C$72</f>
        <v>21240</v>
      </c>
      <c r="W101" s="473">
        <f>'KB 07'!D$72</f>
        <v>21512</v>
      </c>
      <c r="X101" s="473">
        <f>'KB 07'!E$72</f>
        <v>20382</v>
      </c>
      <c r="Y101" s="473">
        <f>'KB 07'!F$72</f>
        <v>20382</v>
      </c>
      <c r="Z101" s="473">
        <f>'KB 07'!G$72</f>
        <v>20382</v>
      </c>
      <c r="AB101" s="473">
        <f>'KB 07'!J$82</f>
        <v>729</v>
      </c>
      <c r="AC101" s="473">
        <f>'KB 07'!K$82</f>
        <v>338</v>
      </c>
      <c r="AD101" s="473">
        <f>'KB 07'!L$82</f>
        <v>782</v>
      </c>
      <c r="AE101" s="473">
        <f>'KB 07'!M$82</f>
        <v>0</v>
      </c>
      <c r="AF101" s="473">
        <f>'KB 07'!N$82</f>
        <v>0</v>
      </c>
      <c r="AG101" s="473">
        <f>'KB 07'!O$82</f>
        <v>0</v>
      </c>
    </row>
    <row r="102" spans="1:33" s="473" customFormat="1" ht="3.75" customHeight="1" x14ac:dyDescent="0.15">
      <c r="A102" s="470" t="e">
        <f>#REF!</f>
        <v>#REF!</v>
      </c>
      <c r="B102" s="488" t="e">
        <f>#REF!</f>
        <v>#REF!</v>
      </c>
      <c r="C102" s="488" t="e">
        <f>#REF!</f>
        <v>#REF!</v>
      </c>
      <c r="D102" s="488" t="e">
        <f>#REF!</f>
        <v>#REF!</v>
      </c>
      <c r="E102" s="488" t="e">
        <f>#REF!</f>
        <v>#REF!</v>
      </c>
      <c r="F102" s="472"/>
      <c r="S102" s="474" t="str">
        <f>'KB 07'!I7</f>
        <v>E detyrueshme</v>
      </c>
      <c r="T102" s="474" t="str">
        <f>'KB 07'!L7</f>
        <v>I veti</v>
      </c>
      <c r="U102" s="471">
        <f>'KB 07'!B$111</f>
        <v>0</v>
      </c>
      <c r="V102" s="471">
        <f>'KB 07'!C$111</f>
        <v>0</v>
      </c>
      <c r="W102" s="471">
        <f>'KB 07'!D$111</f>
        <v>0</v>
      </c>
      <c r="X102" s="471">
        <f>'KB 07'!E$111</f>
        <v>0</v>
      </c>
      <c r="Y102" s="471">
        <f>'KB 07'!F$111</f>
        <v>0</v>
      </c>
      <c r="Z102" s="471">
        <f>'KB 07'!G$111</f>
        <v>0</v>
      </c>
      <c r="AA102" s="471"/>
      <c r="AB102" s="471">
        <f>'KB 07'!J$121</f>
        <v>0</v>
      </c>
      <c r="AC102" s="471">
        <f>'KB 07'!K$121</f>
        <v>0</v>
      </c>
      <c r="AD102" s="471">
        <f>'KB 07'!L$121</f>
        <v>0</v>
      </c>
      <c r="AE102" s="471">
        <f>'KB 07'!M$121</f>
        <v>0</v>
      </c>
      <c r="AF102" s="471">
        <f>'KB 07'!N$121</f>
        <v>0</v>
      </c>
      <c r="AG102" s="471">
        <f>'KB 07'!O$121</f>
        <v>0</v>
      </c>
    </row>
    <row r="103" spans="1:33" s="473" customFormat="1" ht="3.75" customHeight="1" x14ac:dyDescent="0.15">
      <c r="A103" s="470" t="e">
        <f>#REF!</f>
        <v>#REF!</v>
      </c>
      <c r="B103" s="471" t="e">
        <f>#REF!</f>
        <v>#REF!</v>
      </c>
      <c r="C103" s="471" t="e">
        <f>#REF!</f>
        <v>#REF!</v>
      </c>
      <c r="D103" s="471" t="e">
        <f>#REF!</f>
        <v>#REF!</v>
      </c>
      <c r="E103" s="471" t="e">
        <f>#REF!</f>
        <v>#REF!</v>
      </c>
      <c r="F103" s="472"/>
      <c r="S103" s="474" t="str">
        <f>'KB 07'!I8</f>
        <v>E detyrueshme</v>
      </c>
      <c r="T103" s="474" t="str">
        <f>'KB 07'!L8</f>
        <v>I veti</v>
      </c>
      <c r="U103" s="471">
        <f>'KB 07'!B$150</f>
        <v>0</v>
      </c>
      <c r="V103" s="471">
        <f>'KB 07'!C$150</f>
        <v>0</v>
      </c>
      <c r="W103" s="471">
        <f>'KB 07'!D$150</f>
        <v>0</v>
      </c>
      <c r="X103" s="471">
        <f>'KB 07'!E$150</f>
        <v>0</v>
      </c>
      <c r="Y103" s="471">
        <f>'KB 07'!F$150</f>
        <v>0</v>
      </c>
      <c r="Z103" s="471">
        <f>'KB 07'!G$150</f>
        <v>0</v>
      </c>
      <c r="AA103" s="471"/>
      <c r="AB103" s="471">
        <f>'KB 07'!J$160</f>
        <v>0</v>
      </c>
      <c r="AC103" s="471">
        <f>'KB 07'!K$160</f>
        <v>0</v>
      </c>
      <c r="AD103" s="471">
        <f>'KB 07'!L$160</f>
        <v>0</v>
      </c>
      <c r="AE103" s="471">
        <f>'KB 07'!M$160</f>
        <v>0</v>
      </c>
      <c r="AF103" s="471">
        <f>'KB 07'!N$160</f>
        <v>0</v>
      </c>
      <c r="AG103" s="471">
        <f>'KB 07'!O$160</f>
        <v>0</v>
      </c>
    </row>
    <row r="104" spans="1:33" s="473" customFormat="1" ht="3.75" customHeight="1" x14ac:dyDescent="0.15">
      <c r="A104" s="470" t="e">
        <f>#REF!</f>
        <v>#REF!</v>
      </c>
      <c r="B104" s="471" t="e">
        <f>#REF!</f>
        <v>#REF!</v>
      </c>
      <c r="C104" s="471" t="e">
        <f>#REF!</f>
        <v>#REF!</v>
      </c>
      <c r="D104" s="471" t="e">
        <f>#REF!</f>
        <v>#REF!</v>
      </c>
      <c r="E104" s="471" t="e">
        <f>#REF!</f>
        <v>#REF!</v>
      </c>
      <c r="F104" s="472"/>
      <c r="S104" s="474" t="str">
        <f>'KB 07'!I9</f>
        <v>E detyrueshme</v>
      </c>
      <c r="T104" s="474" t="str">
        <f>'KB 07'!L9</f>
        <v>Transferuar</v>
      </c>
      <c r="U104" s="471">
        <f>'KB 07'!B$189</f>
        <v>27212</v>
      </c>
      <c r="V104" s="471">
        <f>'KB 07'!C$189</f>
        <v>43472</v>
      </c>
      <c r="W104" s="471">
        <f>'KB 07'!D$189</f>
        <v>69518</v>
      </c>
      <c r="X104" s="471">
        <f>'KB 07'!E$189</f>
        <v>51444</v>
      </c>
      <c r="Y104" s="471">
        <f>'KB 07'!F$189</f>
        <v>36544</v>
      </c>
      <c r="Z104" s="471">
        <f>'KB 07'!G$189</f>
        <v>36544</v>
      </c>
      <c r="AA104" s="471"/>
      <c r="AB104" s="471">
        <f>'KB 07'!J$199</f>
        <v>21733</v>
      </c>
      <c r="AC104" s="471">
        <f>'KB 07'!K$199</f>
        <v>36720</v>
      </c>
      <c r="AD104" s="471">
        <f>'KB 07'!L$199</f>
        <v>54210</v>
      </c>
      <c r="AE104" s="471">
        <f>'KB 07'!M$199</f>
        <v>23920</v>
      </c>
      <c r="AF104" s="471">
        <f>'KB 07'!N$199</f>
        <v>24197</v>
      </c>
      <c r="AG104" s="471">
        <f>'KB 07'!O$199</f>
        <v>24625</v>
      </c>
    </row>
    <row r="105" spans="1:33" s="473" customFormat="1" ht="3.75" customHeight="1" x14ac:dyDescent="0.15">
      <c r="A105" s="470"/>
      <c r="B105" s="471"/>
      <c r="C105" s="471"/>
      <c r="D105" s="471"/>
      <c r="E105" s="471"/>
      <c r="F105" s="472"/>
      <c r="S105" s="474" t="str">
        <f>'KB 07'!I10</f>
        <v>E detyrueshme</v>
      </c>
      <c r="T105" s="474" t="str">
        <f>'KB 07'!L10</f>
        <v>Transferuar</v>
      </c>
      <c r="U105" s="471">
        <f>'KB 07'!B$228</f>
        <v>19676</v>
      </c>
      <c r="V105" s="471">
        <f>'KB 07'!C$228</f>
        <v>15002</v>
      </c>
      <c r="W105" s="471">
        <f>'KB 07'!D$228</f>
        <v>15300</v>
      </c>
      <c r="X105" s="471">
        <f>'KB 07'!E$228</f>
        <v>17916</v>
      </c>
      <c r="Y105" s="471">
        <f>'KB 07'!F$228</f>
        <v>15311</v>
      </c>
      <c r="Z105" s="471">
        <f>'KB 07'!G$228</f>
        <v>15459</v>
      </c>
      <c r="AA105" s="471"/>
      <c r="AB105" s="471">
        <f>'KB 07'!J$238</f>
        <v>7303</v>
      </c>
      <c r="AC105" s="471">
        <f>'KB 07'!K$238</f>
        <v>7309</v>
      </c>
      <c r="AD105" s="471">
        <f>'KB 07'!L$238</f>
        <v>8414</v>
      </c>
      <c r="AE105" s="471">
        <f>'KB 07'!M$238</f>
        <v>8751</v>
      </c>
      <c r="AF105" s="471">
        <f>'KB 07'!N$238</f>
        <v>8866</v>
      </c>
      <c r="AG105" s="471">
        <f>'KB 07'!O$238</f>
        <v>9034</v>
      </c>
    </row>
    <row r="106" spans="1:33" s="473" customFormat="1" ht="3.75" customHeight="1" x14ac:dyDescent="0.15">
      <c r="A106" s="470" t="e">
        <f>#REF!</f>
        <v>#REF!</v>
      </c>
      <c r="B106" s="471" t="e">
        <f>#REF!</f>
        <v>#REF!</v>
      </c>
      <c r="C106" s="471" t="e">
        <f>#REF!</f>
        <v>#REF!</v>
      </c>
      <c r="D106" s="471" t="e">
        <f>#REF!</f>
        <v>#REF!</v>
      </c>
      <c r="E106" s="471" t="e">
        <f>#REF!</f>
        <v>#REF!</v>
      </c>
      <c r="F106" s="472"/>
      <c r="S106" s="474">
        <f>'KB 07'!I11</f>
        <v>0</v>
      </c>
      <c r="T106" s="474">
        <f>'KB 07'!L11</f>
        <v>0</v>
      </c>
      <c r="U106" s="473">
        <f>'KB 07'!B$267</f>
        <v>0</v>
      </c>
      <c r="V106" s="473">
        <f>'KB 07'!C$267</f>
        <v>0</v>
      </c>
      <c r="W106" s="473">
        <f>'KB 07'!D$267</f>
        <v>0</v>
      </c>
      <c r="X106" s="473">
        <f>'KB 07'!E$267</f>
        <v>0</v>
      </c>
      <c r="Y106" s="473">
        <f>'KB 07'!F$267</f>
        <v>0</v>
      </c>
      <c r="Z106" s="473">
        <f>'KB 07'!G$267</f>
        <v>0</v>
      </c>
      <c r="AB106" s="473">
        <f>'KB 07'!J$277</f>
        <v>0</v>
      </c>
      <c r="AC106" s="473">
        <f>'KB 07'!K$277</f>
        <v>0</v>
      </c>
      <c r="AD106" s="473">
        <f>'KB 07'!L$277</f>
        <v>0</v>
      </c>
      <c r="AE106" s="473">
        <f>'KB 07'!M$277</f>
        <v>0</v>
      </c>
      <c r="AF106" s="473">
        <f>'KB 07'!N$277</f>
        <v>0</v>
      </c>
      <c r="AG106" s="473">
        <f>'KB 07'!O$277</f>
        <v>0</v>
      </c>
    </row>
    <row r="107" spans="1:33" s="473" customFormat="1" ht="3.75" customHeight="1" x14ac:dyDescent="0.15">
      <c r="A107" s="470" t="e">
        <f>#REF!</f>
        <v>#REF!</v>
      </c>
      <c r="B107" s="471" t="e">
        <f>#REF!</f>
        <v>#REF!</v>
      </c>
      <c r="C107" s="471" t="e">
        <f>#REF!</f>
        <v>#REF!</v>
      </c>
      <c r="D107" s="471" t="e">
        <f>#REF!</f>
        <v>#REF!</v>
      </c>
      <c r="E107" s="471" t="e">
        <f>#REF!</f>
        <v>#REF!</v>
      </c>
      <c r="F107" s="472"/>
      <c r="S107" s="474"/>
      <c r="T107" s="474"/>
      <c r="U107" s="471"/>
      <c r="V107" s="471"/>
      <c r="W107" s="471"/>
      <c r="X107" s="471"/>
      <c r="Y107" s="471"/>
      <c r="Z107" s="471"/>
      <c r="AA107" s="471"/>
      <c r="AB107" s="471"/>
      <c r="AC107" s="471"/>
      <c r="AD107" s="471"/>
      <c r="AE107" s="471"/>
      <c r="AF107" s="471"/>
      <c r="AG107" s="471"/>
    </row>
    <row r="108" spans="1:33" s="473" customFormat="1" ht="3.75" customHeight="1" x14ac:dyDescent="0.15">
      <c r="A108" s="470" t="e">
        <f>#REF!</f>
        <v>#REF!</v>
      </c>
      <c r="B108" s="471" t="e">
        <f>#REF!</f>
        <v>#REF!</v>
      </c>
      <c r="C108" s="471" t="e">
        <f>#REF!</f>
        <v>#REF!</v>
      </c>
      <c r="D108" s="471" t="e">
        <f>#REF!</f>
        <v>#REF!</v>
      </c>
      <c r="E108" s="471" t="e">
        <f>#REF!</f>
        <v>#REF!</v>
      </c>
      <c r="F108" s="472"/>
      <c r="R108" s="473">
        <v>8</v>
      </c>
      <c r="S108" s="474" t="str">
        <f>'KB 08'!I6</f>
        <v>E detyrueshme</v>
      </c>
      <c r="T108" s="474" t="str">
        <f>'KB 08'!L6</f>
        <v>Transferuar</v>
      </c>
      <c r="U108" s="473">
        <f>'KB 08'!B$72</f>
        <v>343030</v>
      </c>
      <c r="V108" s="473">
        <f>'KB 08'!C$72</f>
        <v>128542</v>
      </c>
      <c r="W108" s="473">
        <f>'KB 08'!D$72</f>
        <v>416918</v>
      </c>
      <c r="X108" s="473">
        <f>'KB 08'!E$72</f>
        <v>355348</v>
      </c>
      <c r="Y108" s="473">
        <f>'KB 08'!F$72</f>
        <v>359772</v>
      </c>
      <c r="Z108" s="473">
        <f>'KB 08'!G$72</f>
        <v>286465</v>
      </c>
      <c r="AB108" s="473">
        <f>'KB 08'!J$82</f>
        <v>110429</v>
      </c>
      <c r="AC108" s="473">
        <f>'KB 08'!K$82</f>
        <v>47381</v>
      </c>
      <c r="AD108" s="473">
        <f>'KB 08'!L$82</f>
        <v>131914</v>
      </c>
      <c r="AE108" s="473">
        <f>'KB 08'!M$82</f>
        <v>88313</v>
      </c>
      <c r="AF108" s="473">
        <f>'KB 08'!N$82</f>
        <v>98554</v>
      </c>
      <c r="AG108" s="473">
        <f>'KB 08'!O$82</f>
        <v>106504</v>
      </c>
    </row>
    <row r="109" spans="1:33" s="473" customFormat="1" ht="3.75" customHeight="1" x14ac:dyDescent="0.15">
      <c r="A109" s="470"/>
      <c r="B109" s="471"/>
      <c r="C109" s="471"/>
      <c r="D109" s="471"/>
      <c r="E109" s="471"/>
      <c r="F109" s="472"/>
      <c r="S109" s="474" t="str">
        <f>'KB 08'!I7</f>
        <v>E detyrueshme</v>
      </c>
      <c r="T109" s="474" t="str">
        <f>'KB 08'!L7</f>
        <v>I veti</v>
      </c>
      <c r="U109" s="471">
        <f>'KB 08'!B$111</f>
        <v>0</v>
      </c>
      <c r="V109" s="471">
        <f>'KB 08'!C$111</f>
        <v>0</v>
      </c>
      <c r="W109" s="471">
        <f>'KB 08'!D$111</f>
        <v>0</v>
      </c>
      <c r="X109" s="471">
        <f>'KB 08'!E$111</f>
        <v>0</v>
      </c>
      <c r="Y109" s="471">
        <f>'KB 08'!F$111</f>
        <v>0</v>
      </c>
      <c r="Z109" s="471">
        <f>'KB 08'!G$111</f>
        <v>0</v>
      </c>
      <c r="AA109" s="471"/>
      <c r="AB109" s="471">
        <f>'KB 08'!J$121</f>
        <v>0</v>
      </c>
      <c r="AC109" s="471">
        <f>'KB 08'!K$121</f>
        <v>0</v>
      </c>
      <c r="AD109" s="471">
        <f>'KB 08'!L$121</f>
        <v>0</v>
      </c>
      <c r="AE109" s="471">
        <f>'KB 08'!M$121</f>
        <v>0</v>
      </c>
      <c r="AF109" s="471">
        <f>'KB 08'!N$121</f>
        <v>0</v>
      </c>
      <c r="AG109" s="471">
        <f>'KB 08'!O$121</f>
        <v>0</v>
      </c>
    </row>
    <row r="110" spans="1:33" s="473" customFormat="1" ht="3.75" customHeight="1" x14ac:dyDescent="0.15">
      <c r="A110" s="470" t="e">
        <f>#REF!</f>
        <v>#REF!</v>
      </c>
      <c r="B110" s="471" t="e">
        <f>#REF!</f>
        <v>#REF!</v>
      </c>
      <c r="C110" s="471" t="e">
        <f>#REF!</f>
        <v>#REF!</v>
      </c>
      <c r="D110" s="471" t="e">
        <f>#REF!</f>
        <v>#REF!</v>
      </c>
      <c r="E110" s="471" t="e">
        <f>#REF!</f>
        <v>#REF!</v>
      </c>
      <c r="F110" s="472"/>
      <c r="S110" s="474" t="str">
        <f>'KB 08'!I8</f>
        <v>E detyrueshme</v>
      </c>
      <c r="T110" s="474" t="str">
        <f>'KB 08'!L8</f>
        <v>I veti</v>
      </c>
      <c r="U110" s="471">
        <f>'KB 08'!B$150</f>
        <v>0</v>
      </c>
      <c r="V110" s="471">
        <f>'KB 08'!C$150</f>
        <v>0</v>
      </c>
      <c r="W110" s="471">
        <f>'KB 08'!D$150</f>
        <v>0</v>
      </c>
      <c r="X110" s="471">
        <f>'KB 08'!E$150</f>
        <v>0</v>
      </c>
      <c r="Y110" s="471">
        <f>'KB 08'!F$150</f>
        <v>0</v>
      </c>
      <c r="Z110" s="471">
        <f>'KB 08'!G$150</f>
        <v>0</v>
      </c>
      <c r="AA110" s="471"/>
      <c r="AB110" s="471">
        <f>'KB 08'!J$160</f>
        <v>0</v>
      </c>
      <c r="AC110" s="471">
        <f>'KB 08'!K$160</f>
        <v>0</v>
      </c>
      <c r="AD110" s="471">
        <f>'KB 08'!L$160</f>
        <v>0</v>
      </c>
      <c r="AE110" s="471">
        <f>'KB 08'!M$160</f>
        <v>0</v>
      </c>
      <c r="AF110" s="471">
        <f>'KB 08'!N$160</f>
        <v>0</v>
      </c>
      <c r="AG110" s="471">
        <f>'KB 08'!O$160</f>
        <v>0</v>
      </c>
    </row>
    <row r="111" spans="1:33" s="473" customFormat="1" ht="3.75" customHeight="1" x14ac:dyDescent="0.15">
      <c r="A111" s="470" t="e">
        <f>#REF!</f>
        <v>#REF!</v>
      </c>
      <c r="B111" s="471" t="e">
        <f>#REF!</f>
        <v>#REF!</v>
      </c>
      <c r="C111" s="471" t="e">
        <f>#REF!</f>
        <v>#REF!</v>
      </c>
      <c r="D111" s="471" t="e">
        <f>#REF!</f>
        <v>#REF!</v>
      </c>
      <c r="E111" s="471" t="e">
        <f>#REF!</f>
        <v>#REF!</v>
      </c>
      <c r="F111" s="472"/>
      <c r="S111" s="474">
        <f>'KB 08'!I9</f>
        <v>0</v>
      </c>
      <c r="T111" s="474">
        <f>'KB 08'!L9</f>
        <v>0</v>
      </c>
      <c r="U111" s="471">
        <f>'KB 08'!B$189</f>
        <v>0</v>
      </c>
      <c r="V111" s="471">
        <f>'KB 08'!C$189</f>
        <v>0</v>
      </c>
      <c r="W111" s="471">
        <f>'KB 08'!D$189</f>
        <v>0</v>
      </c>
      <c r="X111" s="471">
        <f>'KB 08'!E$189</f>
        <v>0</v>
      </c>
      <c r="Y111" s="471">
        <f>'KB 08'!F$189</f>
        <v>0</v>
      </c>
      <c r="Z111" s="471">
        <f>'KB 08'!G$189</f>
        <v>0</v>
      </c>
      <c r="AA111" s="471"/>
      <c r="AB111" s="471">
        <f>'KB 08'!J$199</f>
        <v>0</v>
      </c>
      <c r="AC111" s="471">
        <f>'KB 08'!K$199</f>
        <v>0</v>
      </c>
      <c r="AD111" s="471">
        <f>'KB 08'!L$199</f>
        <v>0</v>
      </c>
      <c r="AE111" s="471">
        <f>'KB 08'!M$199</f>
        <v>0</v>
      </c>
      <c r="AF111" s="471">
        <f>'KB 08'!N$199</f>
        <v>0</v>
      </c>
      <c r="AG111" s="471">
        <f>'KB 08'!O$199</f>
        <v>0</v>
      </c>
    </row>
    <row r="112" spans="1:33" s="473" customFormat="1" ht="3.75" customHeight="1" x14ac:dyDescent="0.15">
      <c r="A112" s="470" t="e">
        <f>#REF!</f>
        <v>#REF!</v>
      </c>
      <c r="B112" s="471" t="e">
        <f>#REF!</f>
        <v>#REF!</v>
      </c>
      <c r="C112" s="471" t="e">
        <f>#REF!</f>
        <v>#REF!</v>
      </c>
      <c r="D112" s="471" t="e">
        <f>#REF!</f>
        <v>#REF!</v>
      </c>
      <c r="E112" s="471" t="e">
        <f>#REF!</f>
        <v>#REF!</v>
      </c>
      <c r="F112" s="472"/>
      <c r="S112" s="474">
        <f>'KB 08'!I10</f>
        <v>0</v>
      </c>
      <c r="T112" s="474">
        <f>'KB 08'!L10</f>
        <v>0</v>
      </c>
      <c r="U112" s="471">
        <f>'KB 08'!B$227</f>
        <v>0</v>
      </c>
      <c r="V112" s="471">
        <f>'KB 08'!C$227</f>
        <v>0</v>
      </c>
      <c r="W112" s="471">
        <f>'KB 08'!D$227</f>
        <v>0</v>
      </c>
      <c r="X112" s="471">
        <f>'KB 08'!E$227</f>
        <v>0</v>
      </c>
      <c r="Y112" s="471">
        <f>'KB 08'!F$227</f>
        <v>0</v>
      </c>
      <c r="Z112" s="471">
        <f>'KB 08'!G$227</f>
        <v>0</v>
      </c>
      <c r="AA112" s="471"/>
      <c r="AB112" s="471">
        <f>'KB 08'!J$237</f>
        <v>0</v>
      </c>
      <c r="AC112" s="471">
        <f>'KB 08'!K$237</f>
        <v>0</v>
      </c>
      <c r="AD112" s="471">
        <f>'KB 08'!L$237</f>
        <v>0</v>
      </c>
      <c r="AE112" s="471">
        <f>'KB 08'!M$237</f>
        <v>0</v>
      </c>
      <c r="AF112" s="471">
        <f>'KB 08'!N$237</f>
        <v>0</v>
      </c>
      <c r="AG112" s="471">
        <f>'KB 08'!O$237</f>
        <v>0</v>
      </c>
    </row>
    <row r="113" spans="1:33" s="473" customFormat="1" ht="3.75" customHeight="1" x14ac:dyDescent="0.15">
      <c r="A113" s="470"/>
      <c r="B113" s="471"/>
      <c r="C113" s="471"/>
      <c r="D113" s="471"/>
      <c r="E113" s="471"/>
      <c r="F113" s="472"/>
      <c r="S113" s="474">
        <f>'KB 08'!I11</f>
        <v>0</v>
      </c>
      <c r="T113" s="474">
        <f>'KB 08'!L11</f>
        <v>0</v>
      </c>
      <c r="U113" s="473">
        <f>'KB 08'!B$265</f>
        <v>0</v>
      </c>
      <c r="V113" s="473">
        <f>'KB 08'!C$265</f>
        <v>0</v>
      </c>
      <c r="W113" s="473">
        <f>'KB 08'!D$265</f>
        <v>0</v>
      </c>
      <c r="X113" s="473">
        <f>'KB 08'!E$265</f>
        <v>0</v>
      </c>
      <c r="Y113" s="473">
        <f>'KB 08'!F$265</f>
        <v>0</v>
      </c>
      <c r="Z113" s="473">
        <f>'KB 08'!G$265</f>
        <v>0</v>
      </c>
      <c r="AB113" s="473">
        <f>'KB 08'!J$275</f>
        <v>0</v>
      </c>
      <c r="AC113" s="473">
        <f>'KB 08'!K$275</f>
        <v>0</v>
      </c>
      <c r="AD113" s="473">
        <f>'KB 08'!L$275</f>
        <v>0</v>
      </c>
      <c r="AE113" s="473">
        <f>'KB 08'!M$275</f>
        <v>0</v>
      </c>
      <c r="AF113" s="473">
        <f>'KB 08'!N$275</f>
        <v>0</v>
      </c>
      <c r="AG113" s="473">
        <f>'KB 08'!O$275</f>
        <v>0</v>
      </c>
    </row>
    <row r="114" spans="1:33" s="473" customFormat="1" ht="3.75" customHeight="1" x14ac:dyDescent="0.15">
      <c r="A114" s="470" t="e">
        <f>#REF!</f>
        <v>#REF!</v>
      </c>
      <c r="B114" s="471" t="e">
        <f>#REF!</f>
        <v>#REF!</v>
      </c>
      <c r="C114" s="471" t="e">
        <f>#REF!</f>
        <v>#REF!</v>
      </c>
      <c r="D114" s="471" t="e">
        <f>#REF!</f>
        <v>#REF!</v>
      </c>
      <c r="E114" s="471" t="e">
        <f>#REF!</f>
        <v>#REF!</v>
      </c>
      <c r="F114" s="472"/>
      <c r="S114" s="474"/>
      <c r="T114" s="474"/>
    </row>
    <row r="115" spans="1:33" s="473" customFormat="1" ht="3.75" customHeight="1" x14ac:dyDescent="0.15">
      <c r="A115" s="470" t="e">
        <f>#REF!</f>
        <v>#REF!</v>
      </c>
      <c r="B115" s="471" t="e">
        <f>#REF!</f>
        <v>#REF!</v>
      </c>
      <c r="C115" s="471" t="e">
        <f>#REF!</f>
        <v>#REF!</v>
      </c>
      <c r="D115" s="471" t="e">
        <f>#REF!</f>
        <v>#REF!</v>
      </c>
      <c r="E115" s="471" t="e">
        <f>#REF!</f>
        <v>#REF!</v>
      </c>
      <c r="F115" s="472"/>
      <c r="R115" s="473">
        <v>9</v>
      </c>
      <c r="S115" s="474" t="str">
        <f>'KB 09'!I6</f>
        <v>E detyrueshme</v>
      </c>
      <c r="T115" s="474" t="str">
        <f>'KB 09'!L6</f>
        <v>I veti</v>
      </c>
      <c r="U115" s="473">
        <f>'KB 09'!B$72</f>
        <v>0</v>
      </c>
      <c r="V115" s="473">
        <f>'KB 09'!C$72</f>
        <v>0</v>
      </c>
      <c r="W115" s="473">
        <f>'KB 09'!D$72</f>
        <v>0</v>
      </c>
      <c r="X115" s="473">
        <f>'KB 09'!E$72</f>
        <v>0</v>
      </c>
      <c r="Y115" s="473">
        <f>'KB 09'!F$72</f>
        <v>0</v>
      </c>
      <c r="Z115" s="473">
        <f>'KB 09'!G$72</f>
        <v>0</v>
      </c>
      <c r="AB115" s="473">
        <f>'KB 09'!J$82</f>
        <v>0</v>
      </c>
      <c r="AC115" s="473">
        <f>'KB 09'!K$82</f>
        <v>0</v>
      </c>
      <c r="AD115" s="473">
        <f>'KB 09'!L$82</f>
        <v>0</v>
      </c>
      <c r="AE115" s="473">
        <f>'KB 09'!M$82</f>
        <v>0</v>
      </c>
      <c r="AF115" s="473">
        <f>'KB 09'!N$82</f>
        <v>0</v>
      </c>
      <c r="AG115" s="473">
        <f>'KB 09'!O$82</f>
        <v>0</v>
      </c>
    </row>
    <row r="116" spans="1:33" s="473" customFormat="1" ht="3.75" customHeight="1" x14ac:dyDescent="0.15">
      <c r="A116" s="470" t="e">
        <f>#REF!</f>
        <v>#REF!</v>
      </c>
      <c r="B116" s="471" t="e">
        <f>#REF!</f>
        <v>#REF!</v>
      </c>
      <c r="C116" s="471" t="e">
        <f>#REF!</f>
        <v>#REF!</v>
      </c>
      <c r="D116" s="471" t="e">
        <f>#REF!</f>
        <v>#REF!</v>
      </c>
      <c r="E116" s="471" t="e">
        <f>#REF!</f>
        <v>#REF!</v>
      </c>
      <c r="F116" s="472"/>
      <c r="S116" s="474" t="str">
        <f>'KB 09'!I7</f>
        <v>E detyrueshme</v>
      </c>
      <c r="T116" s="474" t="str">
        <f>'KB 09'!L7</f>
        <v>I veti</v>
      </c>
      <c r="U116" s="471">
        <f>'KB 09'!B$111</f>
        <v>10655</v>
      </c>
      <c r="V116" s="471">
        <f>'KB 09'!C$111</f>
        <v>7418</v>
      </c>
      <c r="W116" s="471">
        <f>'KB 09'!D$111</f>
        <v>9003</v>
      </c>
      <c r="X116" s="471">
        <f>'KB 09'!E$111</f>
        <v>8474</v>
      </c>
      <c r="Y116" s="471">
        <f>'KB 09'!F$111</f>
        <v>8474</v>
      </c>
      <c r="Z116" s="471">
        <f>'KB 09'!G$111</f>
        <v>8474</v>
      </c>
      <c r="AA116" s="471"/>
      <c r="AB116" s="471">
        <f>'KB 09'!J$121</f>
        <v>0</v>
      </c>
      <c r="AC116" s="471">
        <f>'KB 09'!K$121</f>
        <v>0</v>
      </c>
      <c r="AD116" s="471">
        <f>'KB 09'!L$121</f>
        <v>0</v>
      </c>
      <c r="AE116" s="471">
        <f>'KB 09'!M$121</f>
        <v>0</v>
      </c>
      <c r="AF116" s="471">
        <f>'KB 09'!N$121</f>
        <v>0</v>
      </c>
      <c r="AG116" s="471">
        <f>'KB 09'!O$121</f>
        <v>0</v>
      </c>
    </row>
    <row r="117" spans="1:33" s="473" customFormat="1" ht="3.75" customHeight="1" x14ac:dyDescent="0.15">
      <c r="A117" s="470" t="e">
        <f>#REF!</f>
        <v>#REF!</v>
      </c>
      <c r="B117" s="471" t="e">
        <f>#REF!</f>
        <v>#REF!</v>
      </c>
      <c r="C117" s="471" t="e">
        <f>#REF!</f>
        <v>#REF!</v>
      </c>
      <c r="D117" s="471" t="e">
        <f>#REF!</f>
        <v>#REF!</v>
      </c>
      <c r="E117" s="471" t="e">
        <f>#REF!</f>
        <v>#REF!</v>
      </c>
      <c r="F117" s="472"/>
      <c r="S117" s="474" t="str">
        <f>'KB 09'!I8</f>
        <v>E detyrueshme</v>
      </c>
      <c r="T117" s="474" t="str">
        <f>'KB 09'!L8</f>
        <v>I veti</v>
      </c>
      <c r="U117" s="471">
        <f>'KB 09'!B$150</f>
        <v>0</v>
      </c>
      <c r="V117" s="471">
        <f>'KB 09'!C$150</f>
        <v>0</v>
      </c>
      <c r="W117" s="471">
        <f>'KB 09'!D$150</f>
        <v>0</v>
      </c>
      <c r="X117" s="471">
        <f>'KB 09'!E$150</f>
        <v>0</v>
      </c>
      <c r="Y117" s="471">
        <f>'KB 09'!F$150</f>
        <v>0</v>
      </c>
      <c r="Z117" s="471">
        <f>'KB 09'!G$150</f>
        <v>0</v>
      </c>
      <c r="AA117" s="471"/>
      <c r="AB117" s="471">
        <f>'KB 09'!J$160</f>
        <v>0</v>
      </c>
      <c r="AC117" s="471">
        <f>'KB 09'!K$160</f>
        <v>0</v>
      </c>
      <c r="AD117" s="471">
        <f>'KB 09'!L$160</f>
        <v>0</v>
      </c>
      <c r="AE117" s="471">
        <f>'KB 09'!M$160</f>
        <v>0</v>
      </c>
      <c r="AF117" s="471">
        <f>'KB 09'!N$160</f>
        <v>0</v>
      </c>
      <c r="AG117" s="471">
        <f>'KB 09'!O$160</f>
        <v>0</v>
      </c>
    </row>
    <row r="118" spans="1:33" s="473" customFormat="1" ht="3.75" customHeight="1" x14ac:dyDescent="0.15">
      <c r="A118" s="470" t="e">
        <f>#REF!</f>
        <v>#REF!</v>
      </c>
      <c r="B118" s="471" t="e">
        <f>#REF!</f>
        <v>#REF!</v>
      </c>
      <c r="C118" s="471" t="e">
        <f>#REF!</f>
        <v>#REF!</v>
      </c>
      <c r="D118" s="471" t="e">
        <f>#REF!</f>
        <v>#REF!</v>
      </c>
      <c r="E118" s="471" t="e">
        <f>#REF!</f>
        <v>#REF!</v>
      </c>
      <c r="F118" s="472"/>
      <c r="S118" s="474">
        <f>'KB 09'!I9</f>
        <v>0</v>
      </c>
      <c r="T118" s="474">
        <f>'KB 09'!L9</f>
        <v>0</v>
      </c>
      <c r="U118" s="471">
        <f>'KB 09'!B$189</f>
        <v>0</v>
      </c>
      <c r="V118" s="471">
        <f>'KB 09'!C$189</f>
        <v>0</v>
      </c>
      <c r="W118" s="471">
        <f>'KB 09'!D$189</f>
        <v>0</v>
      </c>
      <c r="X118" s="471">
        <f>'KB 09'!E$189</f>
        <v>0</v>
      </c>
      <c r="Y118" s="471">
        <f>'KB 09'!F$189</f>
        <v>0</v>
      </c>
      <c r="Z118" s="471">
        <f>'KB 09'!G$189</f>
        <v>0</v>
      </c>
      <c r="AA118" s="471"/>
      <c r="AB118" s="471">
        <f>'KB 09'!J$199</f>
        <v>0</v>
      </c>
      <c r="AC118" s="471">
        <f>'KB 09'!K$199</f>
        <v>0</v>
      </c>
      <c r="AD118" s="471">
        <f>'KB 09'!L$199</f>
        <v>0</v>
      </c>
      <c r="AE118" s="471">
        <f>'KB 09'!M$199</f>
        <v>0</v>
      </c>
      <c r="AF118" s="471">
        <f>'KB 09'!N$199</f>
        <v>0</v>
      </c>
      <c r="AG118" s="471">
        <f>'KB 09'!O$199</f>
        <v>0</v>
      </c>
    </row>
    <row r="119" spans="1:33" s="473" customFormat="1" ht="3.75" customHeight="1" x14ac:dyDescent="0.15">
      <c r="A119" s="470" t="e">
        <f>#REF!</f>
        <v>#REF!</v>
      </c>
      <c r="B119" s="471" t="e">
        <f>#REF!</f>
        <v>#REF!</v>
      </c>
      <c r="C119" s="471" t="e">
        <f>#REF!</f>
        <v>#REF!</v>
      </c>
      <c r="D119" s="471" t="e">
        <f>#REF!</f>
        <v>#REF!</v>
      </c>
      <c r="E119" s="471" t="e">
        <f>#REF!</f>
        <v>#REF!</v>
      </c>
      <c r="F119" s="472"/>
      <c r="S119" s="474">
        <f>'KB 09'!I10</f>
        <v>0</v>
      </c>
      <c r="T119" s="474">
        <f>'KB 09'!L10</f>
        <v>0</v>
      </c>
      <c r="U119" s="471">
        <f>'KB 09'!B$227</f>
        <v>0</v>
      </c>
      <c r="V119" s="471">
        <f>'KB 09'!C$227</f>
        <v>0</v>
      </c>
      <c r="W119" s="471">
        <f>'KB 09'!D$227</f>
        <v>0</v>
      </c>
      <c r="X119" s="471">
        <f>'KB 09'!E$227</f>
        <v>0</v>
      </c>
      <c r="Y119" s="471">
        <f>'KB 09'!F$227</f>
        <v>0</v>
      </c>
      <c r="Z119" s="471">
        <f>'KB 09'!G$227</f>
        <v>0</v>
      </c>
      <c r="AA119" s="471"/>
      <c r="AB119" s="471">
        <f>'KB 09'!J$237</f>
        <v>0</v>
      </c>
      <c r="AC119" s="471">
        <f>'KB 09'!K$237</f>
        <v>0</v>
      </c>
      <c r="AD119" s="471">
        <f>'KB 09'!L$237</f>
        <v>0</v>
      </c>
      <c r="AE119" s="471">
        <f>'KB 09'!M$237</f>
        <v>0</v>
      </c>
      <c r="AF119" s="471">
        <f>'KB 09'!N$237</f>
        <v>0</v>
      </c>
      <c r="AG119" s="471">
        <f>'KB 09'!O$237</f>
        <v>0</v>
      </c>
    </row>
    <row r="120" spans="1:33" s="473" customFormat="1" ht="3.75" customHeight="1" x14ac:dyDescent="0.15">
      <c r="A120" s="470"/>
      <c r="B120" s="471"/>
      <c r="C120" s="471"/>
      <c r="D120" s="471"/>
      <c r="E120" s="471"/>
      <c r="F120" s="472"/>
      <c r="S120" s="474">
        <f>'KB 09'!I11</f>
        <v>0</v>
      </c>
      <c r="T120" s="474">
        <f>'KB 09'!L11</f>
        <v>0</v>
      </c>
      <c r="U120" s="473">
        <f>'KB 09'!B$265</f>
        <v>0</v>
      </c>
      <c r="V120" s="473">
        <f>'KB 09'!C$265</f>
        <v>0</v>
      </c>
      <c r="W120" s="473">
        <f>'KB 09'!D$265</f>
        <v>0</v>
      </c>
      <c r="X120" s="473">
        <f>'KB 09'!E$265</f>
        <v>0</v>
      </c>
      <c r="Y120" s="473">
        <f>'KB 09'!F$265</f>
        <v>0</v>
      </c>
      <c r="Z120" s="473">
        <f>'KB 09'!G$265</f>
        <v>0</v>
      </c>
      <c r="AB120" s="473">
        <f>'KB 09'!J$275</f>
        <v>0</v>
      </c>
      <c r="AC120" s="473">
        <f>'KB 09'!K$275</f>
        <v>0</v>
      </c>
      <c r="AD120" s="473">
        <f>'KB 09'!L$275</f>
        <v>0</v>
      </c>
      <c r="AE120" s="473">
        <f>'KB 09'!M$275</f>
        <v>0</v>
      </c>
      <c r="AF120" s="473">
        <f>'KB 09'!N$275</f>
        <v>0</v>
      </c>
      <c r="AG120" s="473">
        <f>'KB 09'!O$275</f>
        <v>0</v>
      </c>
    </row>
    <row r="121" spans="1:33" s="473" customFormat="1" ht="3.75" customHeight="1" x14ac:dyDescent="0.15">
      <c r="A121" s="470" t="e">
        <f>#REF!</f>
        <v>#REF!</v>
      </c>
      <c r="B121" s="471" t="e">
        <f>#REF!</f>
        <v>#REF!</v>
      </c>
      <c r="C121" s="471" t="e">
        <f>#REF!</f>
        <v>#REF!</v>
      </c>
      <c r="D121" s="471" t="e">
        <f>#REF!</f>
        <v>#REF!</v>
      </c>
      <c r="E121" s="471" t="e">
        <f>#REF!</f>
        <v>#REF!</v>
      </c>
      <c r="F121" s="472"/>
      <c r="S121" s="474"/>
      <c r="T121" s="474"/>
      <c r="U121" s="471"/>
      <c r="V121" s="471"/>
      <c r="W121" s="471"/>
      <c r="X121" s="471"/>
      <c r="Y121" s="471"/>
      <c r="Z121" s="471"/>
      <c r="AA121" s="471"/>
      <c r="AB121" s="471"/>
      <c r="AC121" s="471"/>
      <c r="AD121" s="471"/>
      <c r="AE121" s="471"/>
      <c r="AF121" s="471"/>
      <c r="AG121" s="471"/>
    </row>
    <row r="122" spans="1:33" s="473" customFormat="1" ht="3.75" customHeight="1" x14ac:dyDescent="0.15">
      <c r="A122" s="482"/>
      <c r="B122" s="483"/>
      <c r="C122" s="483"/>
      <c r="D122" s="483"/>
      <c r="E122" s="483"/>
      <c r="F122" s="472"/>
      <c r="R122" s="473">
        <v>10</v>
      </c>
      <c r="S122" s="474" t="str">
        <f>'KB 10'!I6</f>
        <v>E detyrueshme</v>
      </c>
      <c r="T122" s="474" t="str">
        <f>'KB 10'!L6</f>
        <v>I veti</v>
      </c>
      <c r="U122" s="473">
        <f>'KB 10'!B$72</f>
        <v>109022</v>
      </c>
      <c r="V122" s="473">
        <f>'KB 10'!C$72</f>
        <v>74491</v>
      </c>
      <c r="W122" s="473">
        <f>'KB 10'!D$72</f>
        <v>95801</v>
      </c>
      <c r="X122" s="473">
        <f>'KB 10'!E$72</f>
        <v>112877</v>
      </c>
      <c r="Y122" s="473">
        <f>'KB 10'!F$72</f>
        <v>108819</v>
      </c>
      <c r="Z122" s="473">
        <f>'KB 10'!G$72</f>
        <v>108819</v>
      </c>
      <c r="AB122" s="473">
        <f>'KB 10'!J$82</f>
        <v>76506</v>
      </c>
      <c r="AC122" s="473">
        <f>'KB 10'!K$82</f>
        <v>44268</v>
      </c>
      <c r="AD122" s="473">
        <f>'KB 10'!L$82</f>
        <v>62422</v>
      </c>
      <c r="AE122" s="473">
        <f>'KB 10'!M$82</f>
        <v>60741</v>
      </c>
      <c r="AF122" s="473">
        <f>'KB 10'!N$82</f>
        <v>64065</v>
      </c>
      <c r="AG122" s="473">
        <f>'KB 10'!O$82</f>
        <v>66913</v>
      </c>
    </row>
    <row r="123" spans="1:33" s="473" customFormat="1" ht="3.75" customHeight="1" x14ac:dyDescent="0.15">
      <c r="A123" s="470" t="e">
        <f>#REF!</f>
        <v>#REF!</v>
      </c>
      <c r="B123" s="488" t="e">
        <f>#REF!</f>
        <v>#REF!</v>
      </c>
      <c r="C123" s="488" t="e">
        <f>#REF!</f>
        <v>#REF!</v>
      </c>
      <c r="D123" s="488" t="e">
        <f>#REF!</f>
        <v>#REF!</v>
      </c>
      <c r="E123" s="488" t="e">
        <f>#REF!</f>
        <v>#REF!</v>
      </c>
      <c r="F123" s="472"/>
      <c r="S123" s="474">
        <f>'KB 10'!I7</f>
        <v>0</v>
      </c>
      <c r="T123" s="474">
        <f>'KB 10'!L7</f>
        <v>0</v>
      </c>
      <c r="U123" s="471">
        <f>'KB 10'!B$111</f>
        <v>0</v>
      </c>
      <c r="V123" s="471">
        <f>'KB 10'!C$111</f>
        <v>0</v>
      </c>
      <c r="W123" s="471">
        <f>'KB 10'!D$111</f>
        <v>0</v>
      </c>
      <c r="X123" s="471">
        <f>'KB 10'!E$111</f>
        <v>0</v>
      </c>
      <c r="Y123" s="471">
        <f>'KB 10'!F$111</f>
        <v>0</v>
      </c>
      <c r="Z123" s="471">
        <f>'KB 10'!G$111</f>
        <v>0</v>
      </c>
      <c r="AA123" s="471"/>
      <c r="AB123" s="471">
        <f>'KB 10'!J$121</f>
        <v>0</v>
      </c>
      <c r="AC123" s="471">
        <f>'KB 10'!K$121</f>
        <v>0</v>
      </c>
      <c r="AD123" s="471">
        <f>'KB 10'!L$121</f>
        <v>0</v>
      </c>
      <c r="AE123" s="471">
        <f>'KB 10'!M$121</f>
        <v>0</v>
      </c>
      <c r="AF123" s="471">
        <f>'KB 10'!N$121</f>
        <v>0</v>
      </c>
      <c r="AG123" s="471">
        <f>'KB 10'!O$121</f>
        <v>0</v>
      </c>
    </row>
    <row r="124" spans="1:33" s="473" customFormat="1" ht="3.75" customHeight="1" x14ac:dyDescent="0.15">
      <c r="A124" s="470"/>
      <c r="B124" s="488"/>
      <c r="C124" s="488"/>
      <c r="D124" s="488"/>
      <c r="E124" s="488"/>
      <c r="F124" s="472"/>
      <c r="S124" s="474">
        <f>'KB 10'!I8</f>
        <v>0</v>
      </c>
      <c r="T124" s="474">
        <f>'KB 10'!L8</f>
        <v>0</v>
      </c>
      <c r="U124" s="471">
        <f>'KB 10'!B$150</f>
        <v>0</v>
      </c>
      <c r="V124" s="471">
        <f>'KB 10'!C$150</f>
        <v>0</v>
      </c>
      <c r="W124" s="471">
        <f>'KB 10'!D$150</f>
        <v>0</v>
      </c>
      <c r="X124" s="471">
        <f>'KB 10'!E$150</f>
        <v>0</v>
      </c>
      <c r="Y124" s="471">
        <f>'KB 10'!F$150</f>
        <v>0</v>
      </c>
      <c r="Z124" s="471">
        <f>'KB 10'!G$150</f>
        <v>0</v>
      </c>
      <c r="AA124" s="471"/>
      <c r="AB124" s="471">
        <f>'KB 10'!J$160</f>
        <v>0</v>
      </c>
      <c r="AC124" s="471">
        <f>'KB 10'!K$160</f>
        <v>0</v>
      </c>
      <c r="AD124" s="471">
        <f>'KB 10'!L$160</f>
        <v>0</v>
      </c>
      <c r="AE124" s="471">
        <f>'KB 10'!M$160</f>
        <v>0</v>
      </c>
      <c r="AF124" s="471">
        <f>'KB 10'!N$160</f>
        <v>0</v>
      </c>
      <c r="AG124" s="471">
        <f>'KB 10'!O$160</f>
        <v>0</v>
      </c>
    </row>
    <row r="125" spans="1:33" s="473" customFormat="1" ht="3.75" customHeight="1" x14ac:dyDescent="0.15">
      <c r="A125" s="470" t="e">
        <f>#REF!</f>
        <v>#REF!</v>
      </c>
      <c r="B125" s="471" t="e">
        <f>#REF!</f>
        <v>#REF!</v>
      </c>
      <c r="C125" s="471" t="e">
        <f>#REF!</f>
        <v>#REF!</v>
      </c>
      <c r="D125" s="471" t="e">
        <f>#REF!</f>
        <v>#REF!</v>
      </c>
      <c r="E125" s="471" t="e">
        <f>#REF!</f>
        <v>#REF!</v>
      </c>
      <c r="F125" s="472"/>
      <c r="S125" s="474">
        <f>'KB 10'!I9</f>
        <v>0</v>
      </c>
      <c r="T125" s="474">
        <f>'KB 10'!L9</f>
        <v>0</v>
      </c>
      <c r="U125" s="471">
        <f>'KB 10'!B$188</f>
        <v>0</v>
      </c>
      <c r="V125" s="471">
        <f>'KB 10'!C$188</f>
        <v>0</v>
      </c>
      <c r="W125" s="471">
        <f>'KB 10'!D$188</f>
        <v>0</v>
      </c>
      <c r="X125" s="471">
        <f>'KB 10'!E$188</f>
        <v>0</v>
      </c>
      <c r="Y125" s="471">
        <f>'KB 10'!F$188</f>
        <v>0</v>
      </c>
      <c r="Z125" s="471">
        <f>'KB 10'!G$188</f>
        <v>0</v>
      </c>
      <c r="AA125" s="471"/>
      <c r="AB125" s="471">
        <f>'KB 10'!J$198</f>
        <v>0</v>
      </c>
      <c r="AC125" s="471">
        <f>'KB 10'!K$198</f>
        <v>0</v>
      </c>
      <c r="AD125" s="471">
        <f>'KB 10'!L$198</f>
        <v>0</v>
      </c>
      <c r="AE125" s="471">
        <f>'KB 10'!M$198</f>
        <v>0</v>
      </c>
      <c r="AF125" s="471">
        <f>'KB 10'!N$198</f>
        <v>0</v>
      </c>
      <c r="AG125" s="471">
        <f>'KB 10'!O$198</f>
        <v>0</v>
      </c>
    </row>
    <row r="126" spans="1:33" s="473" customFormat="1" ht="3.75" customHeight="1" x14ac:dyDescent="0.15">
      <c r="A126" s="470" t="e">
        <f>#REF!</f>
        <v>#REF!</v>
      </c>
      <c r="B126" s="471" t="e">
        <f>#REF!</f>
        <v>#REF!</v>
      </c>
      <c r="C126" s="471" t="e">
        <f>#REF!</f>
        <v>#REF!</v>
      </c>
      <c r="D126" s="471" t="e">
        <f>#REF!</f>
        <v>#REF!</v>
      </c>
      <c r="E126" s="471" t="e">
        <f>#REF!</f>
        <v>#REF!</v>
      </c>
      <c r="F126" s="472"/>
      <c r="S126" s="474">
        <f>'KB 10'!I10</f>
        <v>0</v>
      </c>
      <c r="T126" s="474">
        <f>'KB 10'!L10</f>
        <v>0</v>
      </c>
      <c r="U126" s="471">
        <f>'KB 10'!B$226</f>
        <v>0</v>
      </c>
      <c r="V126" s="471">
        <f>'KB 10'!C$226</f>
        <v>0</v>
      </c>
      <c r="W126" s="471">
        <f>'KB 10'!D$226</f>
        <v>0</v>
      </c>
      <c r="X126" s="471">
        <f>'KB 10'!E$226</f>
        <v>0</v>
      </c>
      <c r="Y126" s="471">
        <f>'KB 10'!F$226</f>
        <v>0</v>
      </c>
      <c r="Z126" s="471">
        <f>'KB 10'!G$226</f>
        <v>0</v>
      </c>
      <c r="AA126" s="471"/>
      <c r="AB126" s="471">
        <f>'KB 10'!J$236</f>
        <v>0</v>
      </c>
      <c r="AC126" s="471">
        <f>'KB 10'!K$236</f>
        <v>0</v>
      </c>
      <c r="AD126" s="471">
        <f>'KB 10'!L$236</f>
        <v>0</v>
      </c>
      <c r="AE126" s="471">
        <f>'KB 10'!M$236</f>
        <v>0</v>
      </c>
      <c r="AF126" s="471">
        <f>'KB 10'!N$236</f>
        <v>0</v>
      </c>
      <c r="AG126" s="471">
        <f>'KB 10'!O$236</f>
        <v>0</v>
      </c>
    </row>
    <row r="127" spans="1:33" s="473" customFormat="1" ht="3.75" customHeight="1" x14ac:dyDescent="0.15">
      <c r="A127" s="470" t="e">
        <f>#REF!</f>
        <v>#REF!</v>
      </c>
      <c r="B127" s="471" t="e">
        <f>#REF!</f>
        <v>#REF!</v>
      </c>
      <c r="C127" s="471" t="e">
        <f>#REF!</f>
        <v>#REF!</v>
      </c>
      <c r="D127" s="471" t="e">
        <f>#REF!</f>
        <v>#REF!</v>
      </c>
      <c r="E127" s="471" t="e">
        <f>#REF!</f>
        <v>#REF!</v>
      </c>
      <c r="F127" s="472"/>
      <c r="S127" s="474">
        <f>'KB 10'!I11</f>
        <v>0</v>
      </c>
      <c r="T127" s="474">
        <f>'KB 10'!L11</f>
        <v>0</v>
      </c>
      <c r="U127" s="473">
        <f>'KB 10'!B$264</f>
        <v>0</v>
      </c>
      <c r="V127" s="473">
        <f>'KB 10'!C$264</f>
        <v>0</v>
      </c>
      <c r="W127" s="473">
        <f>'KB 10'!D$264</f>
        <v>0</v>
      </c>
      <c r="X127" s="473">
        <f>'KB 10'!E$264</f>
        <v>0</v>
      </c>
      <c r="Y127" s="473">
        <f>'KB 10'!F$264</f>
        <v>0</v>
      </c>
      <c r="Z127" s="473">
        <f>'KB 10'!G$264</f>
        <v>0</v>
      </c>
      <c r="AB127" s="473">
        <f>'KB 10'!J$274</f>
        <v>0</v>
      </c>
      <c r="AC127" s="473">
        <f>'KB 10'!K$274</f>
        <v>0</v>
      </c>
      <c r="AD127" s="473">
        <f>'KB 10'!L$274</f>
        <v>0</v>
      </c>
      <c r="AE127" s="473">
        <f>'KB 10'!M$274</f>
        <v>0</v>
      </c>
      <c r="AF127" s="473">
        <f>'KB 10'!N$274</f>
        <v>0</v>
      </c>
      <c r="AG127" s="473">
        <f>'KB 10'!O$274</f>
        <v>0</v>
      </c>
    </row>
    <row r="128" spans="1:33" s="473" customFormat="1" ht="3.75" customHeight="1" x14ac:dyDescent="0.15">
      <c r="A128" s="470"/>
      <c r="B128" s="471"/>
      <c r="C128" s="471"/>
      <c r="D128" s="471"/>
      <c r="E128" s="471"/>
      <c r="F128" s="472"/>
      <c r="S128" s="474"/>
      <c r="T128" s="474"/>
      <c r="U128" s="471"/>
      <c r="V128" s="471"/>
      <c r="W128" s="471"/>
      <c r="X128" s="471"/>
      <c r="Y128" s="471"/>
      <c r="Z128" s="471"/>
      <c r="AA128" s="471"/>
      <c r="AB128" s="471"/>
      <c r="AC128" s="471"/>
      <c r="AD128" s="471"/>
      <c r="AE128" s="471"/>
      <c r="AF128" s="471"/>
      <c r="AG128" s="471"/>
    </row>
    <row r="129" spans="1:33" s="473" customFormat="1" ht="3.75" customHeight="1" x14ac:dyDescent="0.15">
      <c r="A129" s="470"/>
      <c r="B129" s="471"/>
      <c r="C129" s="471"/>
      <c r="D129" s="471"/>
      <c r="E129" s="471"/>
      <c r="F129" s="472"/>
      <c r="R129" s="473">
        <v>11</v>
      </c>
      <c r="S129" s="474" t="str">
        <f>'KB 11'!I6</f>
        <v>E detyrueshme</v>
      </c>
      <c r="T129" s="474" t="str">
        <f>'KB 11'!L6</f>
        <v>I veti</v>
      </c>
      <c r="U129" s="473">
        <f>'KB 11'!B$72</f>
        <v>8342</v>
      </c>
      <c r="V129" s="473">
        <f>'KB 11'!C$72</f>
        <v>5664</v>
      </c>
      <c r="W129" s="473">
        <f>'KB 11'!D$72</f>
        <v>12923</v>
      </c>
      <c r="X129" s="473">
        <f>'KB 11'!E$72</f>
        <v>11896</v>
      </c>
      <c r="Y129" s="473">
        <f>'KB 11'!F$72</f>
        <v>11896</v>
      </c>
      <c r="Z129" s="473">
        <f>'KB 11'!G$72</f>
        <v>11994</v>
      </c>
      <c r="AB129" s="473">
        <f>'KB 11'!J$82</f>
        <v>0</v>
      </c>
      <c r="AC129" s="473">
        <f>'KB 11'!K$82</f>
        <v>0</v>
      </c>
      <c r="AD129" s="473">
        <f>'KB 11'!L$82</f>
        <v>0</v>
      </c>
      <c r="AE129" s="473">
        <f>'KB 11'!M$82</f>
        <v>0</v>
      </c>
      <c r="AF129" s="473">
        <f>'KB 11'!N$82</f>
        <v>0</v>
      </c>
      <c r="AG129" s="473">
        <f>'KB 11'!O$82</f>
        <v>0</v>
      </c>
    </row>
    <row r="130" spans="1:33" s="473" customFormat="1" ht="3.75" customHeight="1" x14ac:dyDescent="0.15">
      <c r="A130" s="470" t="e">
        <f>#REF!</f>
        <v>#REF!</v>
      </c>
      <c r="B130" s="471" t="e">
        <f>#REF!</f>
        <v>#REF!</v>
      </c>
      <c r="C130" s="471" t="e">
        <f>#REF!</f>
        <v>#REF!</v>
      </c>
      <c r="D130" s="471" t="e">
        <f>#REF!</f>
        <v>#REF!</v>
      </c>
      <c r="E130" s="471" t="e">
        <f>#REF!</f>
        <v>#REF!</v>
      </c>
      <c r="F130" s="472"/>
      <c r="S130" s="474">
        <f>'KB 11'!I7</f>
        <v>0</v>
      </c>
      <c r="T130" s="474">
        <f>'KB 11'!L7</f>
        <v>0</v>
      </c>
      <c r="U130" s="471">
        <f>'KB 11'!B$111</f>
        <v>0</v>
      </c>
      <c r="V130" s="471">
        <f>'KB 11'!C$111</f>
        <v>0</v>
      </c>
      <c r="W130" s="471">
        <f>'KB 11'!D$111</f>
        <v>0</v>
      </c>
      <c r="X130" s="471">
        <f>'KB 11'!E$111</f>
        <v>0</v>
      </c>
      <c r="Y130" s="471">
        <f>'KB 11'!F$111</f>
        <v>0</v>
      </c>
      <c r="Z130" s="471">
        <f>'KB 11'!G$111</f>
        <v>0</v>
      </c>
      <c r="AA130" s="471"/>
      <c r="AB130" s="471">
        <f>'KB 11'!J$121</f>
        <v>0</v>
      </c>
      <c r="AC130" s="471">
        <f>'KB 11'!K$121</f>
        <v>0</v>
      </c>
      <c r="AD130" s="471">
        <f>'KB 11'!L$121</f>
        <v>0</v>
      </c>
      <c r="AE130" s="471">
        <f>'KB 11'!M$121</f>
        <v>0</v>
      </c>
      <c r="AF130" s="471">
        <f>'KB 11'!N$121</f>
        <v>0</v>
      </c>
      <c r="AG130" s="471">
        <f>'KB 11'!O$121</f>
        <v>0</v>
      </c>
    </row>
    <row r="131" spans="1:33" s="473" customFormat="1" ht="3.75" customHeight="1" x14ac:dyDescent="0.15">
      <c r="A131" s="470" t="e">
        <f>#REF!</f>
        <v>#REF!</v>
      </c>
      <c r="B131" s="471" t="e">
        <f>#REF!</f>
        <v>#REF!</v>
      </c>
      <c r="C131" s="471" t="e">
        <f>#REF!</f>
        <v>#REF!</v>
      </c>
      <c r="D131" s="471" t="e">
        <f>#REF!</f>
        <v>#REF!</v>
      </c>
      <c r="E131" s="471" t="e">
        <f>#REF!</f>
        <v>#REF!</v>
      </c>
      <c r="F131" s="472"/>
      <c r="S131" s="474">
        <f>'KB 11'!I8</f>
        <v>0</v>
      </c>
      <c r="T131" s="474">
        <f>'KB 11'!L8</f>
        <v>0</v>
      </c>
      <c r="U131" s="471">
        <f>'KB 11'!B$150</f>
        <v>0</v>
      </c>
      <c r="V131" s="471">
        <f>'KB 11'!C$150</f>
        <v>0</v>
      </c>
      <c r="W131" s="471">
        <f>'KB 11'!D$150</f>
        <v>0</v>
      </c>
      <c r="X131" s="471">
        <f>'KB 11'!E$150</f>
        <v>0</v>
      </c>
      <c r="Y131" s="471">
        <f>'KB 11'!F$150</f>
        <v>0</v>
      </c>
      <c r="Z131" s="471">
        <f>'KB 11'!G$150</f>
        <v>0</v>
      </c>
      <c r="AA131" s="471"/>
      <c r="AB131" s="471">
        <f>'KB 11'!J$160</f>
        <v>0</v>
      </c>
      <c r="AC131" s="471">
        <f>'KB 11'!K$160</f>
        <v>0</v>
      </c>
      <c r="AD131" s="471">
        <f>'KB 11'!L$160</f>
        <v>0</v>
      </c>
      <c r="AE131" s="471">
        <f>'KB 11'!M$160</f>
        <v>0</v>
      </c>
      <c r="AF131" s="471">
        <f>'KB 11'!N$160</f>
        <v>0</v>
      </c>
      <c r="AG131" s="471">
        <f>'KB 11'!O$160</f>
        <v>0</v>
      </c>
    </row>
    <row r="132" spans="1:33" s="473" customFormat="1" ht="3.75" customHeight="1" x14ac:dyDescent="0.15">
      <c r="A132" s="470"/>
      <c r="B132" s="471"/>
      <c r="C132" s="471"/>
      <c r="D132" s="471"/>
      <c r="E132" s="471"/>
      <c r="F132" s="472"/>
      <c r="S132" s="474">
        <f>'KB 11'!I9</f>
        <v>0</v>
      </c>
      <c r="T132" s="474">
        <f>'KB 11'!L9</f>
        <v>0</v>
      </c>
      <c r="U132" s="471">
        <f>'KB 11'!B$188</f>
        <v>0</v>
      </c>
      <c r="V132" s="471">
        <f>'KB 11'!C$188</f>
        <v>0</v>
      </c>
      <c r="W132" s="471">
        <f>'KB 11'!D$188</f>
        <v>0</v>
      </c>
      <c r="X132" s="471">
        <f>'KB 11'!E$188</f>
        <v>0</v>
      </c>
      <c r="Y132" s="471">
        <f>'KB 11'!F$188</f>
        <v>0</v>
      </c>
      <c r="Z132" s="471">
        <f>'KB 11'!G$188</f>
        <v>0</v>
      </c>
      <c r="AA132" s="471"/>
      <c r="AB132" s="471">
        <f>'KB 11'!J$198</f>
        <v>0</v>
      </c>
      <c r="AC132" s="471">
        <f>'KB 11'!K$198</f>
        <v>0</v>
      </c>
      <c r="AD132" s="471">
        <f>'KB 11'!L$198</f>
        <v>0</v>
      </c>
      <c r="AE132" s="471">
        <f>'KB 11'!M$198</f>
        <v>0</v>
      </c>
      <c r="AF132" s="471">
        <f>'KB 11'!N$198</f>
        <v>0</v>
      </c>
      <c r="AG132" s="471">
        <f>'KB 11'!O$198</f>
        <v>0</v>
      </c>
    </row>
    <row r="133" spans="1:33" s="473" customFormat="1" ht="3.75" customHeight="1" x14ac:dyDescent="0.15">
      <c r="A133" s="470"/>
      <c r="B133" s="471"/>
      <c r="C133" s="471"/>
      <c r="D133" s="471"/>
      <c r="E133" s="471"/>
      <c r="F133" s="472"/>
      <c r="S133" s="474">
        <f>'KB 11'!I10</f>
        <v>0</v>
      </c>
      <c r="T133" s="474">
        <f>'KB 11'!L10</f>
        <v>0</v>
      </c>
      <c r="U133" s="471">
        <f>'KB 11'!B$226</f>
        <v>0</v>
      </c>
      <c r="V133" s="471">
        <f>'KB 11'!C$226</f>
        <v>0</v>
      </c>
      <c r="W133" s="471">
        <f>'KB 11'!D$226</f>
        <v>0</v>
      </c>
      <c r="X133" s="471">
        <f>'KB 11'!E$226</f>
        <v>0</v>
      </c>
      <c r="Y133" s="471">
        <f>'KB 11'!F$226</f>
        <v>0</v>
      </c>
      <c r="Z133" s="471">
        <f>'KB 11'!G$226</f>
        <v>0</v>
      </c>
      <c r="AA133" s="471"/>
      <c r="AB133" s="471">
        <f>'KB 11'!J$236</f>
        <v>0</v>
      </c>
      <c r="AC133" s="471">
        <f>'KB 11'!K$236</f>
        <v>0</v>
      </c>
      <c r="AD133" s="471">
        <f>'KB 11'!L$236</f>
        <v>0</v>
      </c>
      <c r="AE133" s="471">
        <f>'KB 11'!M$236</f>
        <v>0</v>
      </c>
      <c r="AF133" s="471">
        <f>'KB 11'!N$236</f>
        <v>0</v>
      </c>
      <c r="AG133" s="471">
        <f>'KB 11'!O$236</f>
        <v>0</v>
      </c>
    </row>
    <row r="134" spans="1:33" s="473" customFormat="1" ht="3.75" customHeight="1" x14ac:dyDescent="0.15">
      <c r="A134" s="470"/>
      <c r="B134" s="471"/>
      <c r="C134" s="471"/>
      <c r="D134" s="471"/>
      <c r="E134" s="471"/>
      <c r="F134" s="472"/>
      <c r="S134" s="474">
        <f>'KB 11'!I11</f>
        <v>0</v>
      </c>
      <c r="T134" s="474">
        <f>'KB 11'!L11</f>
        <v>0</v>
      </c>
      <c r="U134" s="473">
        <f>'KB 11'!B$264</f>
        <v>0</v>
      </c>
      <c r="V134" s="473">
        <f>'KB 11'!C$264</f>
        <v>0</v>
      </c>
      <c r="W134" s="473">
        <f>'KB 11'!D$264</f>
        <v>0</v>
      </c>
      <c r="X134" s="473">
        <f>'KB 11'!E$264</f>
        <v>0</v>
      </c>
      <c r="Y134" s="473">
        <f>'KB 11'!F$264</f>
        <v>0</v>
      </c>
      <c r="Z134" s="473">
        <f>'KB 11'!G$264</f>
        <v>0</v>
      </c>
      <c r="AB134" s="473">
        <f>'KB 11'!J$274</f>
        <v>0</v>
      </c>
      <c r="AC134" s="473">
        <f>'KB 11'!K$274</f>
        <v>0</v>
      </c>
      <c r="AD134" s="473">
        <f>'KB 11'!L$274</f>
        <v>0</v>
      </c>
      <c r="AE134" s="473">
        <f>'KB 11'!M$274</f>
        <v>0</v>
      </c>
      <c r="AF134" s="473">
        <f>'KB 11'!N$274</f>
        <v>0</v>
      </c>
      <c r="AG134" s="473">
        <f>'KB 11'!O$274</f>
        <v>0</v>
      </c>
    </row>
    <row r="135" spans="1:33" s="473" customFormat="1" ht="3.75" customHeight="1" x14ac:dyDescent="0.15">
      <c r="A135" s="470"/>
      <c r="B135" s="471"/>
      <c r="C135" s="471"/>
      <c r="D135" s="471"/>
      <c r="E135" s="471"/>
      <c r="F135" s="472"/>
      <c r="S135" s="474"/>
      <c r="T135" s="474"/>
      <c r="U135" s="471"/>
      <c r="V135" s="471"/>
      <c r="W135" s="471"/>
      <c r="X135" s="471"/>
      <c r="Y135" s="471"/>
      <c r="Z135" s="471"/>
      <c r="AA135" s="471"/>
      <c r="AB135" s="471"/>
      <c r="AC135" s="471"/>
      <c r="AD135" s="471"/>
      <c r="AE135" s="471"/>
      <c r="AF135" s="471"/>
      <c r="AG135" s="471"/>
    </row>
    <row r="136" spans="1:33" s="473" customFormat="1" ht="3.75" customHeight="1" x14ac:dyDescent="0.15">
      <c r="A136" s="470"/>
      <c r="B136" s="471"/>
      <c r="C136" s="471"/>
      <c r="D136" s="471"/>
      <c r="E136" s="471"/>
      <c r="F136" s="472"/>
      <c r="R136" s="473">
        <v>12</v>
      </c>
      <c r="S136" s="474" t="str">
        <f>'KB 12'!I6</f>
        <v>E detyrueshme</v>
      </c>
      <c r="T136" s="474" t="str">
        <f>'KB 12'!L6</f>
        <v>I veti</v>
      </c>
      <c r="U136" s="473">
        <f>'KB 12'!B$72</f>
        <v>0</v>
      </c>
      <c r="V136" s="473">
        <f>'KB 12'!C$72</f>
        <v>0</v>
      </c>
      <c r="W136" s="473">
        <f>'KB 12'!D$72</f>
        <v>0</v>
      </c>
      <c r="X136" s="473">
        <f>'KB 12'!E$72</f>
        <v>0</v>
      </c>
      <c r="Y136" s="473">
        <f>'KB 12'!F$72</f>
        <v>0</v>
      </c>
      <c r="Z136" s="473">
        <f>'KB 12'!G$72</f>
        <v>0</v>
      </c>
      <c r="AB136" s="473">
        <f>'KB 12'!J$82</f>
        <v>0</v>
      </c>
      <c r="AC136" s="473">
        <f>'KB 12'!K$82</f>
        <v>0</v>
      </c>
      <c r="AD136" s="473">
        <f>'KB 12'!L$82</f>
        <v>0</v>
      </c>
      <c r="AE136" s="473">
        <f>'KB 12'!M$82</f>
        <v>0</v>
      </c>
      <c r="AF136" s="473">
        <f>'KB 12'!N$82</f>
        <v>0</v>
      </c>
      <c r="AG136" s="473">
        <f>'KB 12'!O$82</f>
        <v>0</v>
      </c>
    </row>
    <row r="137" spans="1:33" s="473" customFormat="1" ht="3.75" customHeight="1" x14ac:dyDescent="0.15">
      <c r="A137" s="470"/>
      <c r="B137" s="471"/>
      <c r="C137" s="471"/>
      <c r="D137" s="471"/>
      <c r="E137" s="471"/>
      <c r="F137" s="472"/>
      <c r="S137" s="474">
        <f>'KB 12'!I7</f>
        <v>0</v>
      </c>
      <c r="T137" s="474">
        <f>'KB 12'!L7</f>
        <v>0</v>
      </c>
      <c r="U137" s="471">
        <f>'KB 12'!B$111</f>
        <v>0</v>
      </c>
      <c r="V137" s="471">
        <f>'KB 12'!C$111</f>
        <v>0</v>
      </c>
      <c r="W137" s="471">
        <f>'KB 12'!D$111</f>
        <v>0</v>
      </c>
      <c r="X137" s="471">
        <f>'KB 12'!E$111</f>
        <v>0</v>
      </c>
      <c r="Y137" s="471">
        <f>'KB 12'!F$111</f>
        <v>0</v>
      </c>
      <c r="Z137" s="471">
        <f>'KB 12'!G$111</f>
        <v>0</v>
      </c>
      <c r="AA137" s="471"/>
      <c r="AB137" s="471">
        <f>'KB 12'!J$121</f>
        <v>0</v>
      </c>
      <c r="AC137" s="471">
        <f>'KB 12'!K$121</f>
        <v>0</v>
      </c>
      <c r="AD137" s="471">
        <f>'KB 12'!L$121</f>
        <v>0</v>
      </c>
      <c r="AE137" s="471">
        <f>'KB 12'!M$121</f>
        <v>0</v>
      </c>
      <c r="AF137" s="471">
        <f>'KB 12'!N$121</f>
        <v>0</v>
      </c>
      <c r="AG137" s="471">
        <f>'KB 12'!O$121</f>
        <v>0</v>
      </c>
    </row>
    <row r="138" spans="1:33" s="473" customFormat="1" ht="3.75" customHeight="1" x14ac:dyDescent="0.15">
      <c r="A138" s="470"/>
      <c r="B138" s="471"/>
      <c r="C138" s="471"/>
      <c r="D138" s="471"/>
      <c r="E138" s="471"/>
      <c r="F138" s="472"/>
      <c r="S138" s="474">
        <f>'KB 12'!I8</f>
        <v>0</v>
      </c>
      <c r="T138" s="474">
        <f>'KB 12'!L8</f>
        <v>0</v>
      </c>
      <c r="U138" s="471">
        <f>'KB 12'!B$150</f>
        <v>0</v>
      </c>
      <c r="V138" s="471">
        <f>'KB 12'!C$150</f>
        <v>0</v>
      </c>
      <c r="W138" s="471">
        <f>'KB 12'!D$150</f>
        <v>0</v>
      </c>
      <c r="X138" s="471">
        <f>'KB 12'!E$150</f>
        <v>0</v>
      </c>
      <c r="Y138" s="471">
        <f>'KB 12'!F$150</f>
        <v>0</v>
      </c>
      <c r="Z138" s="471">
        <f>'KB 12'!G$150</f>
        <v>0</v>
      </c>
      <c r="AA138" s="471"/>
      <c r="AB138" s="471">
        <f>'KB 12'!J$160</f>
        <v>0</v>
      </c>
      <c r="AC138" s="471">
        <f>'KB 12'!K$160</f>
        <v>0</v>
      </c>
      <c r="AD138" s="471">
        <f>'KB 12'!L$160</f>
        <v>0</v>
      </c>
      <c r="AE138" s="471">
        <f>'KB 12'!M$160</f>
        <v>0</v>
      </c>
      <c r="AF138" s="471">
        <f>'KB 12'!N$160</f>
        <v>0</v>
      </c>
      <c r="AG138" s="471">
        <f>'KB 12'!O$160</f>
        <v>0</v>
      </c>
    </row>
    <row r="139" spans="1:33" s="473" customFormat="1" ht="3.75" customHeight="1" x14ac:dyDescent="0.15">
      <c r="A139" s="470"/>
      <c r="B139" s="471"/>
      <c r="C139" s="471"/>
      <c r="D139" s="471"/>
      <c r="E139" s="471"/>
      <c r="F139" s="472"/>
      <c r="S139" s="474">
        <f>'KB 12'!I9</f>
        <v>0</v>
      </c>
      <c r="T139" s="474">
        <f>'KB 12'!L9</f>
        <v>0</v>
      </c>
      <c r="U139" s="471">
        <f>'KB 12'!B$188</f>
        <v>0</v>
      </c>
      <c r="V139" s="471">
        <f>'KB 12'!C$188</f>
        <v>0</v>
      </c>
      <c r="W139" s="471">
        <f>'KB 12'!D$188</f>
        <v>0</v>
      </c>
      <c r="X139" s="471">
        <f>'KB 12'!E$188</f>
        <v>0</v>
      </c>
      <c r="Y139" s="471">
        <f>'KB 12'!F$188</f>
        <v>0</v>
      </c>
      <c r="Z139" s="471">
        <f>'KB 12'!G$188</f>
        <v>0</v>
      </c>
      <c r="AA139" s="471"/>
      <c r="AB139" s="471">
        <f>'KB 12'!J$198</f>
        <v>0</v>
      </c>
      <c r="AC139" s="471">
        <f>'KB 12'!K$198</f>
        <v>0</v>
      </c>
      <c r="AD139" s="471">
        <f>'KB 12'!L$198</f>
        <v>0</v>
      </c>
      <c r="AE139" s="471">
        <f>'KB 12'!M$198</f>
        <v>0</v>
      </c>
      <c r="AF139" s="471">
        <f>'KB 12'!N$198</f>
        <v>0</v>
      </c>
      <c r="AG139" s="471">
        <f>'KB 12'!O$198</f>
        <v>0</v>
      </c>
    </row>
    <row r="140" spans="1:33" s="473" customFormat="1" ht="3.75" customHeight="1" x14ac:dyDescent="0.15">
      <c r="A140" s="470"/>
      <c r="B140" s="471"/>
      <c r="C140" s="471"/>
      <c r="D140" s="471"/>
      <c r="E140" s="471"/>
      <c r="F140" s="472"/>
      <c r="S140" s="474">
        <f>'KB 12'!I10</f>
        <v>0</v>
      </c>
      <c r="T140" s="474">
        <f>'KB 12'!L10</f>
        <v>0</v>
      </c>
      <c r="U140" s="471">
        <f>'KB 12'!B$226</f>
        <v>0</v>
      </c>
      <c r="V140" s="471">
        <f>'KB 12'!C$226</f>
        <v>0</v>
      </c>
      <c r="W140" s="471">
        <f>'KB 12'!D$226</f>
        <v>0</v>
      </c>
      <c r="X140" s="471">
        <f>'KB 12'!E$226</f>
        <v>0</v>
      </c>
      <c r="Y140" s="471">
        <f>'KB 12'!F$226</f>
        <v>0</v>
      </c>
      <c r="Z140" s="471">
        <f>'KB 12'!G$226</f>
        <v>0</v>
      </c>
      <c r="AA140" s="471"/>
      <c r="AB140" s="471">
        <f>'KB 12'!J$236</f>
        <v>0</v>
      </c>
      <c r="AC140" s="471">
        <f>'KB 12'!K$236</f>
        <v>0</v>
      </c>
      <c r="AD140" s="471">
        <f>'KB 12'!L$236</f>
        <v>0</v>
      </c>
      <c r="AE140" s="471">
        <f>'KB 12'!M$236</f>
        <v>0</v>
      </c>
      <c r="AF140" s="471">
        <f>'KB 12'!N$236</f>
        <v>0</v>
      </c>
      <c r="AG140" s="471">
        <f>'KB 12'!O$236</f>
        <v>0</v>
      </c>
    </row>
    <row r="141" spans="1:33" s="473" customFormat="1" ht="3.75" customHeight="1" x14ac:dyDescent="0.15">
      <c r="A141" s="470"/>
      <c r="B141" s="471"/>
      <c r="C141" s="471"/>
      <c r="D141" s="471"/>
      <c r="E141" s="471"/>
      <c r="F141" s="472"/>
      <c r="S141" s="474">
        <f>'KB 12'!I11</f>
        <v>0</v>
      </c>
      <c r="T141" s="474">
        <f>'KB 12'!L11</f>
        <v>0</v>
      </c>
      <c r="U141" s="473">
        <f>'KB 12'!B$264</f>
        <v>0</v>
      </c>
      <c r="V141" s="473">
        <f>'KB 12'!C$264</f>
        <v>0</v>
      </c>
      <c r="W141" s="473">
        <f>'KB 12'!D$264</f>
        <v>0</v>
      </c>
      <c r="X141" s="473">
        <f>'KB 12'!E$264</f>
        <v>0</v>
      </c>
      <c r="Y141" s="473">
        <f>'KB 12'!F$264</f>
        <v>0</v>
      </c>
      <c r="Z141" s="473">
        <f>'KB 12'!G$264</f>
        <v>0</v>
      </c>
      <c r="AB141" s="473">
        <f>'KB 12'!J$274</f>
        <v>0</v>
      </c>
      <c r="AC141" s="473">
        <f>'KB 12'!K$274</f>
        <v>0</v>
      </c>
      <c r="AD141" s="473">
        <f>'KB 12'!L$274</f>
        <v>0</v>
      </c>
      <c r="AE141" s="473">
        <f>'KB 12'!M$274</f>
        <v>0</v>
      </c>
      <c r="AF141" s="473">
        <f>'KB 12'!N$274</f>
        <v>0</v>
      </c>
      <c r="AG141" s="473">
        <f>'KB 12'!O$274</f>
        <v>0</v>
      </c>
    </row>
    <row r="142" spans="1:33" s="473" customFormat="1" ht="3.75" customHeight="1" x14ac:dyDescent="0.15">
      <c r="A142" s="470"/>
      <c r="B142" s="471"/>
      <c r="C142" s="471"/>
      <c r="D142" s="471"/>
      <c r="E142" s="471"/>
      <c r="F142" s="472"/>
      <c r="S142" s="474"/>
      <c r="T142" s="474"/>
      <c r="U142" s="471"/>
      <c r="V142" s="471"/>
      <c r="W142" s="471"/>
      <c r="X142" s="471"/>
      <c r="Y142" s="471"/>
      <c r="Z142" s="471"/>
      <c r="AA142" s="471"/>
    </row>
    <row r="143" spans="1:33" s="473" customFormat="1" ht="3.75" customHeight="1" x14ac:dyDescent="0.15">
      <c r="A143" s="470"/>
      <c r="B143" s="471"/>
      <c r="C143" s="471"/>
      <c r="D143" s="471"/>
      <c r="E143" s="471"/>
      <c r="F143" s="472"/>
      <c r="R143" s="473">
        <v>13</v>
      </c>
      <c r="S143" s="474" t="str">
        <f>'KB 13'!I6</f>
        <v>E detyrueshme</v>
      </c>
      <c r="T143" s="474" t="str">
        <f>'KB 13'!L6</f>
        <v>I veti</v>
      </c>
      <c r="U143" s="473">
        <f>'KB 13'!B$72</f>
        <v>0</v>
      </c>
      <c r="V143" s="473">
        <f>'KB 13'!C$72</f>
        <v>0</v>
      </c>
      <c r="W143" s="473">
        <f>'KB 13'!D$72</f>
        <v>0</v>
      </c>
      <c r="X143" s="473">
        <f>'KB 13'!E$72</f>
        <v>0</v>
      </c>
      <c r="Y143" s="473">
        <f>'KB 13'!F$72</f>
        <v>0</v>
      </c>
      <c r="Z143" s="473">
        <f>'KB 13'!G$72</f>
        <v>0</v>
      </c>
      <c r="AB143" s="473">
        <f>'KB 13'!J$82</f>
        <v>0</v>
      </c>
      <c r="AC143" s="473">
        <f>'KB 13'!K$82</f>
        <v>0</v>
      </c>
      <c r="AD143" s="473">
        <f>'KB 13'!L$82</f>
        <v>0</v>
      </c>
      <c r="AE143" s="473">
        <f>'KB 13'!M$82</f>
        <v>0</v>
      </c>
      <c r="AF143" s="473">
        <f>'KB 13'!N$82</f>
        <v>0</v>
      </c>
      <c r="AG143" s="473">
        <f>'KB 13'!O$82</f>
        <v>0</v>
      </c>
    </row>
    <row r="144" spans="1:33" s="473" customFormat="1" ht="3.75" customHeight="1" x14ac:dyDescent="0.15">
      <c r="A144" s="470"/>
      <c r="B144" s="471"/>
      <c r="C144" s="471"/>
      <c r="D144" s="471"/>
      <c r="E144" s="471"/>
      <c r="F144" s="472"/>
      <c r="S144" s="474" t="str">
        <f>'KB 13'!I7</f>
        <v>E detyrueshme</v>
      </c>
      <c r="T144" s="474" t="str">
        <f>'KB 13'!L7</f>
        <v>I veti</v>
      </c>
      <c r="U144" s="471">
        <f>'KB 13'!B$111</f>
        <v>0</v>
      </c>
      <c r="V144" s="471">
        <f>'KB 13'!C$111</f>
        <v>0</v>
      </c>
      <c r="W144" s="471">
        <f>'KB 13'!D$111</f>
        <v>0</v>
      </c>
      <c r="X144" s="471">
        <f>'KB 13'!E$111</f>
        <v>0</v>
      </c>
      <c r="Y144" s="471">
        <f>'KB 13'!F$111</f>
        <v>0</v>
      </c>
      <c r="Z144" s="471">
        <f>'KB 13'!G$111</f>
        <v>0</v>
      </c>
      <c r="AA144" s="471"/>
      <c r="AB144" s="471">
        <f>'KB 13'!J$121</f>
        <v>0</v>
      </c>
      <c r="AC144" s="471">
        <f>'KB 13'!K$121</f>
        <v>0</v>
      </c>
      <c r="AD144" s="471">
        <f>'KB 13'!L$121</f>
        <v>0</v>
      </c>
      <c r="AE144" s="471">
        <f>'KB 13'!M$121</f>
        <v>0</v>
      </c>
      <c r="AF144" s="471">
        <f>'KB 13'!N$121</f>
        <v>0</v>
      </c>
      <c r="AG144" s="471">
        <f>'KB 13'!O$121</f>
        <v>0</v>
      </c>
    </row>
    <row r="145" spans="1:33" s="473" customFormat="1" ht="3.75" customHeight="1" x14ac:dyDescent="0.15">
      <c r="A145" s="470"/>
      <c r="B145" s="471"/>
      <c r="C145" s="471"/>
      <c r="D145" s="471"/>
      <c r="E145" s="471"/>
      <c r="F145" s="472"/>
      <c r="S145" s="474">
        <f>'KB 13'!I8</f>
        <v>0</v>
      </c>
      <c r="T145" s="474">
        <f>'KB 13'!L8</f>
        <v>0</v>
      </c>
      <c r="U145" s="471">
        <f>'KB 13'!B$150</f>
        <v>0</v>
      </c>
      <c r="V145" s="471">
        <f>'KB 13'!C$150</f>
        <v>0</v>
      </c>
      <c r="W145" s="471">
        <f>'KB 13'!D$150</f>
        <v>0</v>
      </c>
      <c r="X145" s="471">
        <f>'KB 13'!E$150</f>
        <v>0</v>
      </c>
      <c r="Y145" s="471">
        <f>'KB 13'!F$150</f>
        <v>0</v>
      </c>
      <c r="Z145" s="471">
        <f>'KB 13'!G$150</f>
        <v>0</v>
      </c>
      <c r="AA145" s="471"/>
      <c r="AB145" s="471">
        <f>'KB 13'!J$160</f>
        <v>0</v>
      </c>
      <c r="AC145" s="471">
        <f>'KB 13'!K$160</f>
        <v>0</v>
      </c>
      <c r="AD145" s="471">
        <f>'KB 13'!L$160</f>
        <v>0</v>
      </c>
      <c r="AE145" s="471">
        <f>'KB 13'!M$160</f>
        <v>0</v>
      </c>
      <c r="AF145" s="471">
        <f>'KB 13'!N$160</f>
        <v>0</v>
      </c>
      <c r="AG145" s="471">
        <f>'KB 13'!O$160</f>
        <v>0</v>
      </c>
    </row>
    <row r="146" spans="1:33" s="473" customFormat="1" ht="3.75" customHeight="1" x14ac:dyDescent="0.15">
      <c r="A146" s="470"/>
      <c r="B146" s="471"/>
      <c r="C146" s="471"/>
      <c r="D146" s="471"/>
      <c r="E146" s="471"/>
      <c r="F146" s="472"/>
      <c r="S146" s="474">
        <f>'KB 13'!I9</f>
        <v>0</v>
      </c>
      <c r="T146" s="474">
        <f>'KB 13'!L9</f>
        <v>0</v>
      </c>
      <c r="U146" s="471">
        <f>'KB 13'!B$188</f>
        <v>0</v>
      </c>
      <c r="V146" s="471">
        <f>'KB 13'!C$188</f>
        <v>0</v>
      </c>
      <c r="W146" s="471">
        <f>'KB 13'!D$188</f>
        <v>0</v>
      </c>
      <c r="X146" s="471">
        <f>'KB 13'!E$188</f>
        <v>0</v>
      </c>
      <c r="Y146" s="471">
        <f>'KB 13'!F$188</f>
        <v>0</v>
      </c>
      <c r="Z146" s="471">
        <f>'KB 13'!G$188</f>
        <v>0</v>
      </c>
      <c r="AA146" s="471"/>
      <c r="AB146" s="471">
        <f>'KB 13'!J$198</f>
        <v>0</v>
      </c>
      <c r="AC146" s="471">
        <f>'KB 13'!K$198</f>
        <v>0</v>
      </c>
      <c r="AD146" s="471">
        <f>'KB 13'!L$198</f>
        <v>0</v>
      </c>
      <c r="AE146" s="471">
        <f>'KB 13'!M$198</f>
        <v>0</v>
      </c>
      <c r="AF146" s="471">
        <f>'KB 13'!N$198</f>
        <v>0</v>
      </c>
      <c r="AG146" s="471">
        <f>'KB 13'!O$198</f>
        <v>0</v>
      </c>
    </row>
    <row r="147" spans="1:33" s="473" customFormat="1" ht="3.75" customHeight="1" x14ac:dyDescent="0.15">
      <c r="A147" s="470"/>
      <c r="B147" s="471"/>
      <c r="C147" s="471"/>
      <c r="D147" s="471"/>
      <c r="E147" s="471"/>
      <c r="F147" s="472"/>
      <c r="S147" s="474">
        <f>'KB 13'!I10</f>
        <v>0</v>
      </c>
      <c r="T147" s="474">
        <f>'KB 13'!L10</f>
        <v>0</v>
      </c>
      <c r="U147" s="471">
        <f>'KB 13'!B$226</f>
        <v>0</v>
      </c>
      <c r="V147" s="471">
        <f>'KB 13'!C$226</f>
        <v>0</v>
      </c>
      <c r="W147" s="471">
        <f>'KB 13'!D$226</f>
        <v>0</v>
      </c>
      <c r="X147" s="471">
        <f>'KB 13'!E$226</f>
        <v>0</v>
      </c>
      <c r="Y147" s="471">
        <f>'KB 13'!F$226</f>
        <v>0</v>
      </c>
      <c r="Z147" s="471">
        <f>'KB 13'!G$226</f>
        <v>0</v>
      </c>
      <c r="AA147" s="471"/>
      <c r="AB147" s="471">
        <f>'KB 13'!J$236</f>
        <v>0</v>
      </c>
      <c r="AC147" s="471">
        <f>'KB 13'!K$236</f>
        <v>0</v>
      </c>
      <c r="AD147" s="471">
        <f>'KB 13'!L$236</f>
        <v>0</v>
      </c>
      <c r="AE147" s="471">
        <f>'KB 13'!M$236</f>
        <v>0</v>
      </c>
      <c r="AF147" s="471">
        <f>'KB 13'!N$236</f>
        <v>0</v>
      </c>
      <c r="AG147" s="471">
        <f>'KB 13'!O$236</f>
        <v>0</v>
      </c>
    </row>
    <row r="148" spans="1:33" s="473" customFormat="1" ht="3.75" customHeight="1" x14ac:dyDescent="0.15">
      <c r="A148" s="470"/>
      <c r="B148" s="471"/>
      <c r="C148" s="471"/>
      <c r="D148" s="471"/>
      <c r="E148" s="471"/>
      <c r="F148" s="472"/>
      <c r="S148" s="474">
        <f>'KB 13'!I11</f>
        <v>0</v>
      </c>
      <c r="T148" s="474">
        <f>'KB 13'!L11</f>
        <v>0</v>
      </c>
      <c r="U148" s="473">
        <f>'KB 13'!B$264</f>
        <v>0</v>
      </c>
      <c r="V148" s="473">
        <f>'KB 13'!C$264</f>
        <v>0</v>
      </c>
      <c r="W148" s="473">
        <f>'KB 13'!D$264</f>
        <v>0</v>
      </c>
      <c r="X148" s="473">
        <f>'KB 13'!E$264</f>
        <v>0</v>
      </c>
      <c r="Y148" s="473">
        <f>'KB 13'!F$264</f>
        <v>0</v>
      </c>
      <c r="Z148" s="473">
        <f>'KB 13'!G$264</f>
        <v>0</v>
      </c>
      <c r="AB148" s="473">
        <f>'KB 13'!J$274</f>
        <v>0</v>
      </c>
      <c r="AC148" s="473">
        <f>'KB 13'!K$274</f>
        <v>0</v>
      </c>
      <c r="AD148" s="473">
        <f>'KB 13'!L$274</f>
        <v>0</v>
      </c>
      <c r="AE148" s="473">
        <f>'KB 13'!M$274</f>
        <v>0</v>
      </c>
      <c r="AF148" s="473">
        <f>'KB 13'!N$274</f>
        <v>0</v>
      </c>
      <c r="AG148" s="473">
        <f>'KB 13'!O$274</f>
        <v>0</v>
      </c>
    </row>
    <row r="149" spans="1:33" s="473" customFormat="1" ht="3.75" customHeight="1" x14ac:dyDescent="0.15">
      <c r="A149" s="470"/>
      <c r="B149" s="471"/>
      <c r="C149" s="471"/>
      <c r="D149" s="471"/>
      <c r="E149" s="471"/>
      <c r="F149" s="472"/>
      <c r="S149" s="474"/>
      <c r="T149" s="474"/>
      <c r="AB149" s="471"/>
      <c r="AC149" s="471"/>
      <c r="AD149" s="471"/>
      <c r="AE149" s="471"/>
      <c r="AF149" s="471"/>
      <c r="AG149" s="471"/>
    </row>
    <row r="150" spans="1:33" s="473" customFormat="1" ht="3.75" customHeight="1" x14ac:dyDescent="0.15">
      <c r="A150" s="470"/>
      <c r="B150" s="471"/>
      <c r="C150" s="471"/>
      <c r="D150" s="471"/>
      <c r="E150" s="471"/>
      <c r="F150" s="472"/>
      <c r="R150" s="473">
        <v>14</v>
      </c>
      <c r="S150" s="474" t="str">
        <f>'KB 14'!I6</f>
        <v>E detyrueshme</v>
      </c>
      <c r="T150" s="474" t="str">
        <f>'KB 14'!L6</f>
        <v>I veti</v>
      </c>
      <c r="U150" s="473">
        <f>'KB 14'!B$72</f>
        <v>32353</v>
      </c>
      <c r="V150" s="473">
        <f>'KB 14'!C$72</f>
        <v>16366</v>
      </c>
      <c r="W150" s="473">
        <f>'KB 14'!D$72</f>
        <v>51811</v>
      </c>
      <c r="X150" s="473">
        <f>'KB 14'!E$72</f>
        <v>32825</v>
      </c>
      <c r="Y150" s="473">
        <f>'KB 14'!F$72</f>
        <v>17425</v>
      </c>
      <c r="Z150" s="473">
        <f>'KB 14'!G$72</f>
        <v>17425</v>
      </c>
      <c r="AB150" s="473">
        <f>'KB 14'!J$82</f>
        <v>12721</v>
      </c>
      <c r="AC150" s="473">
        <f>'KB 14'!K$82</f>
        <v>4279</v>
      </c>
      <c r="AD150" s="473">
        <f>'KB 14'!L$82</f>
        <v>10000</v>
      </c>
      <c r="AE150" s="473">
        <f>'KB 14'!M$82</f>
        <v>11000</v>
      </c>
      <c r="AF150" s="473">
        <f>'KB 14'!N$82</f>
        <v>12000</v>
      </c>
      <c r="AG150" s="473">
        <f>'KB 14'!O$82</f>
        <v>12500</v>
      </c>
    </row>
    <row r="151" spans="1:33" s="473" customFormat="1" ht="3.75" customHeight="1" x14ac:dyDescent="0.15">
      <c r="A151" s="470"/>
      <c r="B151" s="471"/>
      <c r="C151" s="471"/>
      <c r="D151" s="471"/>
      <c r="E151" s="471"/>
      <c r="F151" s="472"/>
      <c r="S151" s="474" t="str">
        <f>'KB 14'!I7</f>
        <v>E detyrueshme</v>
      </c>
      <c r="T151" s="474" t="str">
        <f>'KB 14'!L7</f>
        <v>I veti</v>
      </c>
      <c r="U151" s="471">
        <f>'KB 14'!B$111</f>
        <v>0</v>
      </c>
      <c r="V151" s="471">
        <f>'KB 14'!C$111</f>
        <v>0</v>
      </c>
      <c r="W151" s="471">
        <f>'KB 14'!D$111</f>
        <v>0</v>
      </c>
      <c r="X151" s="471">
        <f>'KB 14'!E$111</f>
        <v>0</v>
      </c>
      <c r="Y151" s="471">
        <f>'KB 14'!F$111</f>
        <v>0</v>
      </c>
      <c r="Z151" s="471">
        <f>'KB 14'!G$111</f>
        <v>0</v>
      </c>
      <c r="AA151" s="471"/>
      <c r="AB151" s="471">
        <f>'KB 14'!J$121</f>
        <v>0</v>
      </c>
      <c r="AC151" s="471">
        <f>'KB 14'!K$121</f>
        <v>0</v>
      </c>
      <c r="AD151" s="471">
        <f>'KB 14'!L$121</f>
        <v>0</v>
      </c>
      <c r="AE151" s="471">
        <f>'KB 14'!M$121</f>
        <v>0</v>
      </c>
      <c r="AF151" s="471">
        <f>'KB 14'!N$121</f>
        <v>0</v>
      </c>
      <c r="AG151" s="471">
        <f>'KB 14'!O$121</f>
        <v>0</v>
      </c>
    </row>
    <row r="152" spans="1:33" s="473" customFormat="1" ht="3.75" customHeight="1" x14ac:dyDescent="0.15">
      <c r="A152" s="470"/>
      <c r="B152" s="471"/>
      <c r="C152" s="471"/>
      <c r="D152" s="471"/>
      <c r="E152" s="471"/>
      <c r="F152" s="472"/>
      <c r="S152" s="474">
        <f>'KB 14'!I8</f>
        <v>0</v>
      </c>
      <c r="T152" s="474">
        <f>'KB 14'!L8</f>
        <v>0</v>
      </c>
      <c r="U152" s="471">
        <f>'KB 14'!B$150</f>
        <v>0</v>
      </c>
      <c r="V152" s="471">
        <f>'KB 14'!C$150</f>
        <v>514152</v>
      </c>
      <c r="W152" s="471">
        <f>'KB 14'!D$150</f>
        <v>672929</v>
      </c>
      <c r="X152" s="471">
        <f>'KB 14'!E$150</f>
        <v>0</v>
      </c>
      <c r="Y152" s="471">
        <f>'KB 14'!F$150</f>
        <v>0</v>
      </c>
      <c r="Z152" s="471">
        <f>'KB 14'!G$150</f>
        <v>0</v>
      </c>
      <c r="AA152" s="471"/>
      <c r="AB152" s="471">
        <f>'KB 14'!J$160</f>
        <v>0</v>
      </c>
      <c r="AC152" s="471">
        <f>'KB 14'!K$160</f>
        <v>514152</v>
      </c>
      <c r="AD152" s="471">
        <f>'KB 14'!L$160</f>
        <v>672929</v>
      </c>
      <c r="AE152" s="471">
        <f>'KB 14'!M$160</f>
        <v>0</v>
      </c>
      <c r="AF152" s="471">
        <f>'KB 14'!N$160</f>
        <v>0</v>
      </c>
      <c r="AG152" s="471">
        <f>'KB 14'!O$160</f>
        <v>0</v>
      </c>
    </row>
    <row r="153" spans="1:33" s="473" customFormat="1" ht="3.75" customHeight="1" x14ac:dyDescent="0.15">
      <c r="A153" s="470"/>
      <c r="B153" s="471"/>
      <c r="C153" s="471"/>
      <c r="D153" s="471"/>
      <c r="E153" s="471"/>
      <c r="F153" s="472"/>
      <c r="S153" s="474">
        <f>'KB 14'!I9</f>
        <v>0</v>
      </c>
      <c r="T153" s="474">
        <f>'KB 14'!L9</f>
        <v>0</v>
      </c>
      <c r="U153" s="471">
        <f>'KB 14'!B$188</f>
        <v>0</v>
      </c>
      <c r="V153" s="471">
        <f>'KB 14'!C$188</f>
        <v>0</v>
      </c>
      <c r="W153" s="471">
        <f>'KB 14'!D$188</f>
        <v>0</v>
      </c>
      <c r="X153" s="471">
        <f>'KB 14'!E$188</f>
        <v>0</v>
      </c>
      <c r="Y153" s="471">
        <f>'KB 14'!F$188</f>
        <v>0</v>
      </c>
      <c r="Z153" s="471">
        <f>'KB 14'!G$188</f>
        <v>0</v>
      </c>
      <c r="AA153" s="471"/>
      <c r="AB153" s="471">
        <f>'KB 14'!J$198</f>
        <v>0</v>
      </c>
      <c r="AC153" s="471">
        <f>'KB 14'!K$198</f>
        <v>0</v>
      </c>
      <c r="AD153" s="471">
        <f>'KB 14'!L$198</f>
        <v>0</v>
      </c>
      <c r="AE153" s="471">
        <f>'KB 14'!M$198</f>
        <v>0</v>
      </c>
      <c r="AF153" s="471">
        <f>'KB 14'!N$198</f>
        <v>0</v>
      </c>
      <c r="AG153" s="471">
        <f>'KB 14'!O$198</f>
        <v>0</v>
      </c>
    </row>
    <row r="154" spans="1:33" s="473" customFormat="1" ht="3.75" customHeight="1" x14ac:dyDescent="0.15">
      <c r="A154" s="470"/>
      <c r="B154" s="471"/>
      <c r="C154" s="471"/>
      <c r="D154" s="471"/>
      <c r="E154" s="471"/>
      <c r="F154" s="472"/>
      <c r="S154" s="474">
        <f>'KB 14'!I10</f>
        <v>0</v>
      </c>
      <c r="T154" s="474">
        <f>'KB 14'!L10</f>
        <v>0</v>
      </c>
      <c r="U154" s="471">
        <f>'KB 14'!B$226</f>
        <v>0</v>
      </c>
      <c r="V154" s="471">
        <f>'KB 14'!C$226</f>
        <v>0</v>
      </c>
      <c r="W154" s="471">
        <f>'KB 14'!D$226</f>
        <v>0</v>
      </c>
      <c r="X154" s="471">
        <f>'KB 14'!E$226</f>
        <v>0</v>
      </c>
      <c r="Y154" s="471">
        <f>'KB 14'!F$226</f>
        <v>0</v>
      </c>
      <c r="Z154" s="471">
        <f>'KB 14'!G$226</f>
        <v>0</v>
      </c>
      <c r="AA154" s="471"/>
      <c r="AB154" s="471">
        <f>'KB 14'!J$236</f>
        <v>0</v>
      </c>
      <c r="AC154" s="471">
        <f>'KB 14'!K$236</f>
        <v>0</v>
      </c>
      <c r="AD154" s="471">
        <f>'KB 14'!L$236</f>
        <v>0</v>
      </c>
      <c r="AE154" s="471">
        <f>'KB 14'!M$236</f>
        <v>0</v>
      </c>
      <c r="AF154" s="471">
        <f>'KB 14'!N$236</f>
        <v>0</v>
      </c>
      <c r="AG154" s="471">
        <f>'KB 14'!O$236</f>
        <v>0</v>
      </c>
    </row>
    <row r="155" spans="1:33" s="473" customFormat="1" ht="3.75" customHeight="1" x14ac:dyDescent="0.15">
      <c r="A155" s="470"/>
      <c r="B155" s="471"/>
      <c r="C155" s="471"/>
      <c r="D155" s="471"/>
      <c r="E155" s="471"/>
      <c r="F155" s="472"/>
      <c r="S155" s="474">
        <f>'KB 14'!I11</f>
        <v>0</v>
      </c>
      <c r="T155" s="474">
        <f>'KB 14'!L11</f>
        <v>0</v>
      </c>
      <c r="U155" s="473">
        <f>'KB 14'!B$264</f>
        <v>0</v>
      </c>
      <c r="V155" s="473">
        <f>'KB 14'!C$264</f>
        <v>0</v>
      </c>
      <c r="W155" s="473">
        <f>'KB 14'!D$264</f>
        <v>0</v>
      </c>
      <c r="X155" s="473">
        <f>'KB 14'!E$264</f>
        <v>0</v>
      </c>
      <c r="Y155" s="473">
        <f>'KB 14'!F$264</f>
        <v>0</v>
      </c>
      <c r="Z155" s="473">
        <f>'KB 14'!G$264</f>
        <v>0</v>
      </c>
      <c r="AB155" s="473">
        <f>'KB 14'!J$274</f>
        <v>0</v>
      </c>
      <c r="AC155" s="473">
        <f>'KB 14'!K$274</f>
        <v>0</v>
      </c>
      <c r="AD155" s="473">
        <f>'KB 14'!L$274</f>
        <v>0</v>
      </c>
      <c r="AE155" s="473">
        <f>'KB 14'!M$274</f>
        <v>0</v>
      </c>
      <c r="AF155" s="473">
        <f>'KB 14'!N$274</f>
        <v>0</v>
      </c>
      <c r="AG155" s="473">
        <f>'KB 14'!O$274</f>
        <v>0</v>
      </c>
    </row>
    <row r="156" spans="1:33" s="473" customFormat="1" ht="3.75" customHeight="1" x14ac:dyDescent="0.15">
      <c r="A156" s="470"/>
      <c r="B156" s="471"/>
      <c r="C156" s="471"/>
      <c r="D156" s="471"/>
      <c r="E156" s="471"/>
      <c r="F156" s="472"/>
      <c r="S156" s="474"/>
      <c r="T156" s="474"/>
      <c r="U156" s="471"/>
      <c r="V156" s="471"/>
      <c r="W156" s="471"/>
      <c r="X156" s="471"/>
      <c r="Y156" s="471"/>
      <c r="Z156" s="471"/>
      <c r="AA156" s="471"/>
      <c r="AB156" s="471"/>
      <c r="AC156" s="471"/>
      <c r="AD156" s="471"/>
      <c r="AE156" s="471"/>
      <c r="AF156" s="471"/>
      <c r="AG156" s="471"/>
    </row>
    <row r="157" spans="1:33" s="473" customFormat="1" ht="3.75" customHeight="1" x14ac:dyDescent="0.15">
      <c r="A157" s="470"/>
      <c r="B157" s="471"/>
      <c r="C157" s="471"/>
      <c r="D157" s="471"/>
      <c r="E157" s="471"/>
      <c r="F157" s="472"/>
      <c r="R157" s="473">
        <v>15</v>
      </c>
      <c r="S157" s="474" t="str">
        <f>'KB 15'!I6</f>
        <v>E detyrueshme</v>
      </c>
      <c r="T157" s="474" t="str">
        <f>'KB 15'!L6</f>
        <v>I veti</v>
      </c>
      <c r="U157" s="473">
        <f>'KB 15'!B$72</f>
        <v>0</v>
      </c>
      <c r="V157" s="473">
        <f>'KB 15'!C$72</f>
        <v>0</v>
      </c>
      <c r="W157" s="473">
        <f>'KB 15'!D$72</f>
        <v>0</v>
      </c>
      <c r="X157" s="473">
        <f>'KB 15'!E$72</f>
        <v>0</v>
      </c>
      <c r="Y157" s="473">
        <f>'KB 15'!F$72</f>
        <v>0</v>
      </c>
      <c r="Z157" s="473">
        <f>'KB 15'!G$72</f>
        <v>0</v>
      </c>
      <c r="AB157" s="473">
        <f>'KB 15'!J$82</f>
        <v>0</v>
      </c>
      <c r="AC157" s="473">
        <f>'KB 15'!K$82</f>
        <v>0</v>
      </c>
      <c r="AD157" s="473">
        <f>'KB 15'!L$82</f>
        <v>0</v>
      </c>
      <c r="AE157" s="473">
        <f>'KB 15'!M$82</f>
        <v>0</v>
      </c>
      <c r="AF157" s="473">
        <f>'KB 15'!N$82</f>
        <v>0</v>
      </c>
      <c r="AG157" s="473">
        <f>'KB 15'!O$82</f>
        <v>0</v>
      </c>
    </row>
    <row r="158" spans="1:33" s="473" customFormat="1" ht="3.75" customHeight="1" x14ac:dyDescent="0.15">
      <c r="A158" s="470"/>
      <c r="B158" s="471"/>
      <c r="C158" s="471"/>
      <c r="D158" s="471"/>
      <c r="E158" s="471"/>
      <c r="F158" s="472"/>
      <c r="S158" s="474" t="str">
        <f>'KB 15'!I7</f>
        <v>E detyrueshme</v>
      </c>
      <c r="T158" s="474" t="str">
        <f>'KB 15'!L7</f>
        <v>I veti</v>
      </c>
      <c r="U158" s="471">
        <f>'KB 15'!B$111</f>
        <v>43351</v>
      </c>
      <c r="V158" s="471">
        <f>'KB 15'!C$111</f>
        <v>31024</v>
      </c>
      <c r="W158" s="471">
        <f>'KB 15'!D$111</f>
        <v>87108</v>
      </c>
      <c r="X158" s="471">
        <f>'KB 15'!E$111</f>
        <v>54399</v>
      </c>
      <c r="Y158" s="471">
        <f>'KB 15'!F$111</f>
        <v>49635</v>
      </c>
      <c r="Z158" s="471">
        <f>'KB 15'!G$111</f>
        <v>49749</v>
      </c>
      <c r="AA158" s="471"/>
      <c r="AB158" s="471">
        <f>'KB 15'!J$121</f>
        <v>0</v>
      </c>
      <c r="AC158" s="471">
        <f>'KB 15'!K$121</f>
        <v>13439</v>
      </c>
      <c r="AD158" s="471">
        <f>'KB 15'!L$121</f>
        <v>18968</v>
      </c>
      <c r="AE158" s="471">
        <f>'KB 15'!M$121</f>
        <v>21160</v>
      </c>
      <c r="AF158" s="471">
        <f>'KB 15'!N$121</f>
        <v>22098</v>
      </c>
      <c r="AG158" s="471">
        <f>'KB 15'!O$121</f>
        <v>22951</v>
      </c>
    </row>
    <row r="159" spans="1:33" s="473" customFormat="1" ht="3.75" customHeight="1" x14ac:dyDescent="0.15">
      <c r="A159" s="470" t="e">
        <f>#REF!</f>
        <v>#REF!</v>
      </c>
      <c r="B159" s="471" t="e">
        <f>#REF!</f>
        <v>#REF!</v>
      </c>
      <c r="C159" s="471" t="e">
        <f>#REF!</f>
        <v>#REF!</v>
      </c>
      <c r="D159" s="471" t="e">
        <f>#REF!</f>
        <v>#REF!</v>
      </c>
      <c r="E159" s="471" t="e">
        <f>#REF!</f>
        <v>#REF!</v>
      </c>
      <c r="F159" s="472"/>
      <c r="S159" s="474">
        <f>'KB 15'!I8</f>
        <v>0</v>
      </c>
      <c r="T159" s="474">
        <f>'KB 15'!L8</f>
        <v>0</v>
      </c>
      <c r="U159" s="471">
        <f>'KB 15'!B$150</f>
        <v>0</v>
      </c>
      <c r="V159" s="471">
        <f>'KB 15'!C$150</f>
        <v>0</v>
      </c>
      <c r="W159" s="471">
        <f>'KB 15'!D$150</f>
        <v>0</v>
      </c>
      <c r="X159" s="471">
        <f>'KB 15'!E$150</f>
        <v>0</v>
      </c>
      <c r="Y159" s="471">
        <f>'KB 15'!F$150</f>
        <v>0</v>
      </c>
      <c r="Z159" s="471">
        <f>'KB 15'!G$150</f>
        <v>0</v>
      </c>
      <c r="AA159" s="471"/>
      <c r="AB159" s="471">
        <f>'KB 15'!J$160</f>
        <v>0</v>
      </c>
      <c r="AC159" s="471">
        <f>'KB 15'!K$160</f>
        <v>0</v>
      </c>
      <c r="AD159" s="471">
        <f>'KB 15'!L$160</f>
        <v>0</v>
      </c>
      <c r="AE159" s="471">
        <f>'KB 15'!M$160</f>
        <v>0</v>
      </c>
      <c r="AF159" s="471">
        <f>'KB 15'!N$160</f>
        <v>0</v>
      </c>
      <c r="AG159" s="471">
        <f>'KB 15'!O$160</f>
        <v>0</v>
      </c>
    </row>
    <row r="160" spans="1:33" s="473" customFormat="1" ht="3.75" customHeight="1" x14ac:dyDescent="0.15">
      <c r="A160" s="470" t="e">
        <f>#REF!</f>
        <v>#REF!</v>
      </c>
      <c r="B160" s="471" t="e">
        <f>#REF!</f>
        <v>#REF!</v>
      </c>
      <c r="C160" s="471" t="e">
        <f>#REF!</f>
        <v>#REF!</v>
      </c>
      <c r="D160" s="471" t="e">
        <f>#REF!</f>
        <v>#REF!</v>
      </c>
      <c r="E160" s="471" t="e">
        <f>#REF!</f>
        <v>#REF!</v>
      </c>
      <c r="F160" s="472"/>
      <c r="S160" s="474">
        <f>'KB 15'!I9</f>
        <v>0</v>
      </c>
      <c r="T160" s="474">
        <f>'KB 15'!L9</f>
        <v>0</v>
      </c>
      <c r="U160" s="471">
        <f>'KB 15'!B$188</f>
        <v>0</v>
      </c>
      <c r="V160" s="471">
        <f>'KB 15'!C$188</f>
        <v>0</v>
      </c>
      <c r="W160" s="471">
        <f>'KB 15'!D$188</f>
        <v>0</v>
      </c>
      <c r="X160" s="471">
        <f>'KB 15'!E$188</f>
        <v>0</v>
      </c>
      <c r="Y160" s="471">
        <f>'KB 15'!F$188</f>
        <v>0</v>
      </c>
      <c r="Z160" s="471">
        <f>'KB 15'!G$188</f>
        <v>0</v>
      </c>
      <c r="AA160" s="471"/>
      <c r="AB160" s="471">
        <f>'KB 15'!J$198</f>
        <v>0</v>
      </c>
      <c r="AC160" s="471">
        <f>'KB 15'!K$198</f>
        <v>0</v>
      </c>
      <c r="AD160" s="471">
        <f>'KB 15'!L$198</f>
        <v>0</v>
      </c>
      <c r="AE160" s="471">
        <f>'KB 15'!M$198</f>
        <v>0</v>
      </c>
      <c r="AF160" s="471">
        <f>'KB 15'!N$198</f>
        <v>0</v>
      </c>
      <c r="AG160" s="471">
        <f>'KB 15'!O$198</f>
        <v>0</v>
      </c>
    </row>
    <row r="161" spans="1:33" s="473" customFormat="1" ht="3.75" customHeight="1" x14ac:dyDescent="0.15">
      <c r="A161" s="470" t="e">
        <f>#REF!</f>
        <v>#REF!</v>
      </c>
      <c r="B161" s="471" t="e">
        <f>#REF!</f>
        <v>#REF!</v>
      </c>
      <c r="C161" s="471" t="e">
        <f>#REF!</f>
        <v>#REF!</v>
      </c>
      <c r="D161" s="471" t="e">
        <f>#REF!</f>
        <v>#REF!</v>
      </c>
      <c r="E161" s="471" t="e">
        <f>#REF!</f>
        <v>#REF!</v>
      </c>
      <c r="F161" s="472"/>
      <c r="S161" s="474">
        <f>'KB 15'!I10</f>
        <v>0</v>
      </c>
      <c r="T161" s="474">
        <f>'KB 15'!L10</f>
        <v>0</v>
      </c>
      <c r="U161" s="471">
        <f>'KB 15'!B$226</f>
        <v>0</v>
      </c>
      <c r="V161" s="471">
        <f>'KB 15'!C$226</f>
        <v>0</v>
      </c>
      <c r="W161" s="471">
        <f>'KB 15'!D$226</f>
        <v>0</v>
      </c>
      <c r="X161" s="471">
        <f>'KB 15'!E$226</f>
        <v>0</v>
      </c>
      <c r="Y161" s="471">
        <f>'KB 15'!F$226</f>
        <v>0</v>
      </c>
      <c r="Z161" s="471">
        <f>'KB 15'!G$226</f>
        <v>0</v>
      </c>
      <c r="AA161" s="471"/>
      <c r="AB161" s="471">
        <f>'KB 15'!J$236</f>
        <v>0</v>
      </c>
      <c r="AC161" s="471">
        <f>'KB 15'!K$236</f>
        <v>0</v>
      </c>
      <c r="AD161" s="471">
        <f>'KB 15'!L$236</f>
        <v>0</v>
      </c>
      <c r="AE161" s="471">
        <f>'KB 15'!M$236</f>
        <v>0</v>
      </c>
      <c r="AF161" s="471">
        <f>'KB 15'!N$236</f>
        <v>0</v>
      </c>
      <c r="AG161" s="471">
        <f>'KB 15'!O$236</f>
        <v>0</v>
      </c>
    </row>
    <row r="162" spans="1:33" s="473" customFormat="1" ht="3.75" customHeight="1" x14ac:dyDescent="0.15">
      <c r="A162" s="470" t="e">
        <f>#REF!</f>
        <v>#REF!</v>
      </c>
      <c r="B162" s="471" t="e">
        <f>#REF!</f>
        <v>#REF!</v>
      </c>
      <c r="C162" s="471" t="e">
        <f>#REF!</f>
        <v>#REF!</v>
      </c>
      <c r="D162" s="471" t="e">
        <f>#REF!</f>
        <v>#REF!</v>
      </c>
      <c r="E162" s="471" t="e">
        <f>#REF!</f>
        <v>#REF!</v>
      </c>
      <c r="F162" s="472"/>
      <c r="S162" s="474">
        <f>'KB 15'!I11</f>
        <v>0</v>
      </c>
      <c r="T162" s="474">
        <f>'KB 15'!L11</f>
        <v>0</v>
      </c>
      <c r="U162" s="473">
        <f>'KB 15'!B$264</f>
        <v>0</v>
      </c>
      <c r="V162" s="473">
        <f>'KB 15'!C$264</f>
        <v>0</v>
      </c>
      <c r="W162" s="473">
        <f>'KB 15'!D$264</f>
        <v>0</v>
      </c>
      <c r="X162" s="473">
        <f>'KB 15'!E$264</f>
        <v>0</v>
      </c>
      <c r="Y162" s="473">
        <f>'KB 15'!F$264</f>
        <v>0</v>
      </c>
      <c r="Z162" s="473">
        <f>'KB 15'!G$264</f>
        <v>0</v>
      </c>
      <c r="AB162" s="473">
        <f>'KB 15'!J$274</f>
        <v>0</v>
      </c>
      <c r="AC162" s="473">
        <f>'KB 15'!K$274</f>
        <v>0</v>
      </c>
      <c r="AD162" s="473">
        <f>'KB 15'!L$274</f>
        <v>0</v>
      </c>
      <c r="AE162" s="473">
        <f>'KB 15'!M$274</f>
        <v>0</v>
      </c>
      <c r="AF162" s="473">
        <f>'KB 15'!N$274</f>
        <v>0</v>
      </c>
      <c r="AG162" s="473">
        <f>'KB 15'!O$274</f>
        <v>0</v>
      </c>
    </row>
    <row r="163" spans="1:33" s="473" customFormat="1" ht="3.75" customHeight="1" x14ac:dyDescent="0.15">
      <c r="A163" s="470" t="e">
        <f>#REF!</f>
        <v>#REF!</v>
      </c>
      <c r="B163" s="471" t="e">
        <f>#REF!</f>
        <v>#REF!</v>
      </c>
      <c r="C163" s="471" t="e">
        <f>#REF!</f>
        <v>#REF!</v>
      </c>
      <c r="D163" s="471" t="e">
        <f>#REF!</f>
        <v>#REF!</v>
      </c>
      <c r="E163" s="471" t="e">
        <f>#REF!</f>
        <v>#REF!</v>
      </c>
      <c r="F163" s="472"/>
      <c r="S163" s="474"/>
      <c r="T163" s="474"/>
      <c r="U163" s="471"/>
      <c r="V163" s="471"/>
      <c r="W163" s="471"/>
      <c r="X163" s="471"/>
      <c r="Y163" s="471"/>
      <c r="Z163" s="471"/>
      <c r="AA163" s="471"/>
      <c r="AB163" s="471"/>
      <c r="AC163" s="471"/>
      <c r="AD163" s="471"/>
      <c r="AE163" s="471"/>
      <c r="AF163" s="471"/>
      <c r="AG163" s="471"/>
    </row>
    <row r="164" spans="1:33" s="473" customFormat="1" ht="3.75" customHeight="1" x14ac:dyDescent="0.15">
      <c r="A164" s="470" t="e">
        <f>#REF!</f>
        <v>#REF!</v>
      </c>
      <c r="B164" s="471" t="e">
        <f>#REF!</f>
        <v>#REF!</v>
      </c>
      <c r="C164" s="471" t="e">
        <f>#REF!</f>
        <v>#REF!</v>
      </c>
      <c r="D164" s="471" t="e">
        <f>#REF!</f>
        <v>#REF!</v>
      </c>
      <c r="E164" s="471" t="e">
        <f>#REF!</f>
        <v>#REF!</v>
      </c>
      <c r="F164" s="472"/>
      <c r="R164" s="473">
        <v>16</v>
      </c>
      <c r="S164" s="474" t="str">
        <f>'KB 16'!I6</f>
        <v>E detyrueshme</v>
      </c>
      <c r="T164" s="474" t="str">
        <f>'KB 16'!L6</f>
        <v>I veti</v>
      </c>
      <c r="U164" s="473">
        <f>'KB 16'!B$72</f>
        <v>24563</v>
      </c>
      <c r="V164" s="473">
        <f>'KB 16'!C$72</f>
        <v>74584</v>
      </c>
      <c r="W164" s="473">
        <f>'KB 16'!D$72</f>
        <v>220155</v>
      </c>
      <c r="X164" s="473">
        <f>'KB 16'!E$72</f>
        <v>158455</v>
      </c>
      <c r="Y164" s="473">
        <f>'KB 16'!F$72</f>
        <v>200086</v>
      </c>
      <c r="Z164" s="473">
        <f>'KB 16'!G$72</f>
        <v>262584</v>
      </c>
      <c r="AB164" s="473">
        <f>'KB 16'!J$82</f>
        <v>24561</v>
      </c>
      <c r="AC164" s="473">
        <f>'KB 16'!K$82</f>
        <v>60390</v>
      </c>
      <c r="AD164" s="473">
        <f>'KB 16'!L$82</f>
        <v>220155</v>
      </c>
      <c r="AE164" s="473">
        <f>'KB 16'!M$82</f>
        <v>158455</v>
      </c>
      <c r="AF164" s="473">
        <f>'KB 16'!N$82</f>
        <v>200086</v>
      </c>
      <c r="AG164" s="473">
        <f>'KB 16'!O$82</f>
        <v>262584</v>
      </c>
    </row>
    <row r="165" spans="1:33" s="473" customFormat="1" ht="3.75" customHeight="1" x14ac:dyDescent="0.15">
      <c r="A165" s="470" t="e">
        <f>#REF!</f>
        <v>#REF!</v>
      </c>
      <c r="B165" s="471" t="e">
        <f>#REF!</f>
        <v>#REF!</v>
      </c>
      <c r="C165" s="471" t="e">
        <f>#REF!</f>
        <v>#REF!</v>
      </c>
      <c r="D165" s="471" t="e">
        <f>#REF!</f>
        <v>#REF!</v>
      </c>
      <c r="E165" s="471" t="e">
        <f>#REF!</f>
        <v>#REF!</v>
      </c>
      <c r="F165" s="472"/>
      <c r="S165" s="474">
        <f>'KB 16'!I7</f>
        <v>0</v>
      </c>
      <c r="T165" s="474">
        <f>'KB 16'!L7</f>
        <v>0</v>
      </c>
      <c r="U165" s="471">
        <f>'KB 16'!B$111</f>
        <v>0</v>
      </c>
      <c r="V165" s="471">
        <f>'KB 16'!C$111</f>
        <v>0</v>
      </c>
      <c r="W165" s="471">
        <f>'KB 16'!D$111</f>
        <v>0</v>
      </c>
      <c r="X165" s="471">
        <f>'KB 16'!E$111</f>
        <v>0</v>
      </c>
      <c r="Y165" s="471">
        <f>'KB 16'!F$111</f>
        <v>0</v>
      </c>
      <c r="Z165" s="471">
        <f>'KB 16'!G$111</f>
        <v>0</v>
      </c>
      <c r="AA165" s="471"/>
      <c r="AB165" s="471">
        <f>'KB 16'!J$121</f>
        <v>0</v>
      </c>
      <c r="AC165" s="471">
        <f>'KB 16'!K$121</f>
        <v>0</v>
      </c>
      <c r="AD165" s="471">
        <f>'KB 16'!L$121</f>
        <v>0</v>
      </c>
      <c r="AE165" s="471">
        <f>'KB 16'!M$121</f>
        <v>0</v>
      </c>
      <c r="AF165" s="471">
        <f>'KB 16'!N$121</f>
        <v>0</v>
      </c>
      <c r="AG165" s="471">
        <f>'KB 16'!O$121</f>
        <v>0</v>
      </c>
    </row>
    <row r="166" spans="1:33" s="473" customFormat="1" ht="3.75" customHeight="1" x14ac:dyDescent="0.15">
      <c r="A166" s="470" t="e">
        <f>#REF!</f>
        <v>#REF!</v>
      </c>
      <c r="B166" s="471" t="e">
        <f>#REF!</f>
        <v>#REF!</v>
      </c>
      <c r="C166" s="471" t="e">
        <f>#REF!</f>
        <v>#REF!</v>
      </c>
      <c r="D166" s="471" t="e">
        <f>#REF!</f>
        <v>#REF!</v>
      </c>
      <c r="E166" s="471" t="e">
        <f>#REF!</f>
        <v>#REF!</v>
      </c>
      <c r="F166" s="472"/>
      <c r="S166" s="474">
        <f>'KB 16'!I8</f>
        <v>0</v>
      </c>
      <c r="T166" s="474">
        <f>'KB 16'!L8</f>
        <v>0</v>
      </c>
      <c r="U166" s="471">
        <f>'KB 16'!B$150</f>
        <v>0</v>
      </c>
      <c r="V166" s="471">
        <f>'KB 16'!C$150</f>
        <v>0</v>
      </c>
      <c r="W166" s="471">
        <f>'KB 16'!D$150</f>
        <v>0</v>
      </c>
      <c r="X166" s="471">
        <f>'KB 16'!E$150</f>
        <v>0</v>
      </c>
      <c r="Y166" s="471">
        <f>'KB 16'!F$150</f>
        <v>0</v>
      </c>
      <c r="Z166" s="471">
        <f>'KB 16'!G$150</f>
        <v>0</v>
      </c>
      <c r="AA166" s="471"/>
      <c r="AB166" s="471">
        <f>'KB 16'!J$160</f>
        <v>0</v>
      </c>
      <c r="AC166" s="471">
        <f>'KB 16'!K$160</f>
        <v>0</v>
      </c>
      <c r="AD166" s="471">
        <f>'KB 16'!L$160</f>
        <v>0</v>
      </c>
      <c r="AE166" s="471">
        <f>'KB 16'!M$160</f>
        <v>0</v>
      </c>
      <c r="AF166" s="471">
        <f>'KB 16'!N$160</f>
        <v>0</v>
      </c>
      <c r="AG166" s="471">
        <f>'KB 16'!O$160</f>
        <v>0</v>
      </c>
    </row>
    <row r="167" spans="1:33" s="473" customFormat="1" ht="3.75" customHeight="1" x14ac:dyDescent="0.15">
      <c r="A167" s="470" t="e">
        <f>#REF!</f>
        <v>#REF!</v>
      </c>
      <c r="B167" s="471" t="e">
        <f>#REF!</f>
        <v>#REF!</v>
      </c>
      <c r="C167" s="471" t="e">
        <f>#REF!</f>
        <v>#REF!</v>
      </c>
      <c r="D167" s="471" t="e">
        <f>#REF!</f>
        <v>#REF!</v>
      </c>
      <c r="E167" s="471" t="e">
        <f>#REF!</f>
        <v>#REF!</v>
      </c>
      <c r="F167" s="472"/>
      <c r="S167" s="474">
        <f>'KB 16'!I9</f>
        <v>0</v>
      </c>
      <c r="T167" s="474">
        <f>'KB 16'!L9</f>
        <v>0</v>
      </c>
      <c r="U167" s="471">
        <f>'KB 16'!B$188</f>
        <v>0</v>
      </c>
      <c r="V167" s="471">
        <f>'KB 16'!C$188</f>
        <v>0</v>
      </c>
      <c r="W167" s="471">
        <f>'KB 16'!D$188</f>
        <v>0</v>
      </c>
      <c r="X167" s="471">
        <f>'KB 16'!E$188</f>
        <v>0</v>
      </c>
      <c r="Y167" s="471">
        <f>'KB 16'!F$188</f>
        <v>0</v>
      </c>
      <c r="Z167" s="471">
        <f>'KB 16'!G$188</f>
        <v>0</v>
      </c>
      <c r="AA167" s="471"/>
      <c r="AB167" s="471">
        <f>'KB 16'!J$198</f>
        <v>0</v>
      </c>
      <c r="AC167" s="471">
        <f>'KB 16'!K$198</f>
        <v>0</v>
      </c>
      <c r="AD167" s="471">
        <f>'KB 16'!L$198</f>
        <v>0</v>
      </c>
      <c r="AE167" s="471">
        <f>'KB 16'!M$198</f>
        <v>0</v>
      </c>
      <c r="AF167" s="471">
        <f>'KB 16'!N$198</f>
        <v>0</v>
      </c>
      <c r="AG167" s="471">
        <f>'KB 16'!O$198</f>
        <v>0</v>
      </c>
    </row>
    <row r="168" spans="1:33" s="473" customFormat="1" ht="3.75" customHeight="1" x14ac:dyDescent="0.15">
      <c r="A168" s="470" t="e">
        <f>#REF!</f>
        <v>#REF!</v>
      </c>
      <c r="B168" s="471" t="e">
        <f>#REF!</f>
        <v>#REF!</v>
      </c>
      <c r="C168" s="471" t="e">
        <f>#REF!</f>
        <v>#REF!</v>
      </c>
      <c r="D168" s="471" t="e">
        <f>#REF!</f>
        <v>#REF!</v>
      </c>
      <c r="E168" s="471" t="e">
        <f>#REF!</f>
        <v>#REF!</v>
      </c>
      <c r="F168" s="472"/>
      <c r="S168" s="474">
        <f>'KB 16'!I10</f>
        <v>0</v>
      </c>
      <c r="T168" s="474">
        <f>'KB 16'!L10</f>
        <v>0</v>
      </c>
      <c r="U168" s="471">
        <f>'KB 16'!B$226</f>
        <v>0</v>
      </c>
      <c r="V168" s="471">
        <f>'KB 16'!C$226</f>
        <v>0</v>
      </c>
      <c r="W168" s="471">
        <f>'KB 16'!D$226</f>
        <v>0</v>
      </c>
      <c r="X168" s="471">
        <f>'KB 16'!E$226</f>
        <v>0</v>
      </c>
      <c r="Y168" s="471">
        <f>'KB 16'!F$226</f>
        <v>0</v>
      </c>
      <c r="Z168" s="471">
        <f>'KB 16'!G$226</f>
        <v>0</v>
      </c>
      <c r="AA168" s="471"/>
      <c r="AB168" s="471">
        <f>'KB 16'!J$236</f>
        <v>0</v>
      </c>
      <c r="AC168" s="471">
        <f>'KB 16'!K$236</f>
        <v>0</v>
      </c>
      <c r="AD168" s="471">
        <f>'KB 16'!L$236</f>
        <v>0</v>
      </c>
      <c r="AE168" s="471">
        <f>'KB 16'!M$236</f>
        <v>0</v>
      </c>
      <c r="AF168" s="471">
        <f>'KB 16'!N$236</f>
        <v>0</v>
      </c>
      <c r="AG168" s="471">
        <f>'KB 16'!O$236</f>
        <v>0</v>
      </c>
    </row>
    <row r="169" spans="1:33" s="473" customFormat="1" ht="3.75" customHeight="1" x14ac:dyDescent="0.15">
      <c r="A169" s="470" t="e">
        <f>#REF!</f>
        <v>#REF!</v>
      </c>
      <c r="B169" s="471" t="e">
        <f>#REF!</f>
        <v>#REF!</v>
      </c>
      <c r="C169" s="471" t="e">
        <f>#REF!</f>
        <v>#REF!</v>
      </c>
      <c r="D169" s="471" t="e">
        <f>#REF!</f>
        <v>#REF!</v>
      </c>
      <c r="E169" s="471" t="e">
        <f>#REF!</f>
        <v>#REF!</v>
      </c>
      <c r="F169" s="472"/>
      <c r="S169" s="474">
        <f>'KB 16'!I11</f>
        <v>0</v>
      </c>
      <c r="T169" s="474">
        <f>'KB 16'!L11</f>
        <v>0</v>
      </c>
      <c r="U169" s="473">
        <f>'KB 16'!B$264</f>
        <v>0</v>
      </c>
      <c r="V169" s="473">
        <f>'KB 16'!C$264</f>
        <v>0</v>
      </c>
      <c r="W169" s="473">
        <f>'KB 16'!D$264</f>
        <v>0</v>
      </c>
      <c r="X169" s="473">
        <f>'KB 16'!E$264</f>
        <v>0</v>
      </c>
      <c r="Y169" s="473">
        <f>'KB 16'!F$264</f>
        <v>0</v>
      </c>
      <c r="Z169" s="473">
        <f>'KB 16'!G$264</f>
        <v>0</v>
      </c>
      <c r="AB169" s="473">
        <f>'KB 16'!J$274</f>
        <v>0</v>
      </c>
      <c r="AC169" s="473">
        <f>'KB 16'!K$274</f>
        <v>0</v>
      </c>
      <c r="AD169" s="473">
        <f>'KB 16'!L$274</f>
        <v>0</v>
      </c>
      <c r="AE169" s="473">
        <f>'KB 16'!M$274</f>
        <v>0</v>
      </c>
      <c r="AF169" s="473">
        <f>'KB 16'!N$274</f>
        <v>0</v>
      </c>
      <c r="AG169" s="473">
        <f>'KB 16'!O$274</f>
        <v>0</v>
      </c>
    </row>
    <row r="170" spans="1:33" s="473" customFormat="1" ht="3.75" customHeight="1" x14ac:dyDescent="0.15">
      <c r="A170" s="470" t="e">
        <f>#REF!</f>
        <v>#REF!</v>
      </c>
      <c r="B170" s="471" t="e">
        <f>#REF!</f>
        <v>#REF!</v>
      </c>
      <c r="C170" s="471" t="e">
        <f>#REF!</f>
        <v>#REF!</v>
      </c>
      <c r="D170" s="471" t="e">
        <f>#REF!</f>
        <v>#REF!</v>
      </c>
      <c r="E170" s="471" t="e">
        <f>#REF!</f>
        <v>#REF!</v>
      </c>
      <c r="F170" s="472"/>
      <c r="S170" s="474"/>
      <c r="T170" s="474"/>
      <c r="U170" s="471"/>
      <c r="V170" s="471"/>
      <c r="W170" s="471"/>
      <c r="X170" s="471"/>
      <c r="Y170" s="471"/>
      <c r="Z170" s="471"/>
      <c r="AA170" s="471"/>
      <c r="AB170" s="471"/>
      <c r="AC170" s="471"/>
      <c r="AD170" s="471"/>
      <c r="AE170" s="471"/>
      <c r="AF170" s="471"/>
      <c r="AG170" s="471"/>
    </row>
    <row r="171" spans="1:33" s="473" customFormat="1" ht="3.75" customHeight="1" x14ac:dyDescent="0.15">
      <c r="A171" s="482"/>
      <c r="B171" s="483"/>
      <c r="C171" s="483"/>
      <c r="D171" s="483"/>
      <c r="E171" s="483"/>
      <c r="F171" s="472"/>
      <c r="R171" s="473">
        <v>17</v>
      </c>
      <c r="S171" s="474" t="str">
        <f>'KB 17'!I6</f>
        <v>E detyrueshme</v>
      </c>
      <c r="T171" s="474" t="str">
        <f>'KB 17'!L6</f>
        <v>I veti</v>
      </c>
      <c r="U171" s="473">
        <f>'KB 17'!B$72</f>
        <v>16193</v>
      </c>
      <c r="V171" s="473">
        <f>'KB 17'!C$72</f>
        <v>54456</v>
      </c>
      <c r="W171" s="473">
        <f>'KB 17'!D$72</f>
        <v>40670</v>
      </c>
      <c r="X171" s="473">
        <f>'KB 17'!E$72</f>
        <v>18934</v>
      </c>
      <c r="Y171" s="473">
        <f>'KB 17'!F$72</f>
        <v>18934</v>
      </c>
      <c r="Z171" s="473">
        <f>'KB 17'!G$72</f>
        <v>18934</v>
      </c>
      <c r="AB171" s="473">
        <f>'KB 17'!J$82</f>
        <v>17</v>
      </c>
      <c r="AC171" s="473">
        <f>'KB 17'!K$82</f>
        <v>12727</v>
      </c>
      <c r="AD171" s="473">
        <f>'KB 17'!L$82</f>
        <v>17962</v>
      </c>
      <c r="AE171" s="473">
        <f>'KB 17'!M$82</f>
        <v>19171</v>
      </c>
      <c r="AF171" s="473">
        <f>'KB 17'!N$82</f>
        <v>20433</v>
      </c>
      <c r="AG171" s="473">
        <f>'KB 17'!O$82</f>
        <v>21351</v>
      </c>
    </row>
    <row r="172" spans="1:33" s="473" customFormat="1" ht="3.75" customHeight="1" x14ac:dyDescent="0.15">
      <c r="A172" s="474"/>
      <c r="B172" s="484"/>
      <c r="C172" s="484"/>
      <c r="D172" s="484"/>
      <c r="E172" s="484"/>
      <c r="F172" s="473" t="e">
        <f>#REF!</f>
        <v>#REF!</v>
      </c>
      <c r="S172" s="474">
        <f>'KB 17'!I7</f>
        <v>0</v>
      </c>
      <c r="T172" s="474">
        <f>'KB 17'!L7</f>
        <v>0</v>
      </c>
      <c r="U172" s="471">
        <f>'KB 17'!B$111</f>
        <v>0</v>
      </c>
      <c r="V172" s="471">
        <f>'KB 17'!C$111</f>
        <v>0</v>
      </c>
      <c r="W172" s="471">
        <f>'KB 17'!D$111</f>
        <v>0</v>
      </c>
      <c r="X172" s="471">
        <f>'KB 17'!E$111</f>
        <v>0</v>
      </c>
      <c r="Y172" s="471">
        <f>'KB 17'!F$111</f>
        <v>0</v>
      </c>
      <c r="Z172" s="471">
        <f>'KB 17'!G$111</f>
        <v>0</v>
      </c>
      <c r="AA172" s="471"/>
      <c r="AB172" s="471">
        <f>'KB 17'!J$121</f>
        <v>0</v>
      </c>
      <c r="AC172" s="471">
        <f>'KB 17'!K$121</f>
        <v>0</v>
      </c>
      <c r="AD172" s="471">
        <f>'KB 17'!L$121</f>
        <v>0</v>
      </c>
      <c r="AE172" s="471">
        <f>'KB 17'!M$121</f>
        <v>0</v>
      </c>
      <c r="AF172" s="471">
        <f>'KB 17'!N$121</f>
        <v>0</v>
      </c>
      <c r="AG172" s="471">
        <f>'KB 17'!O$121</f>
        <v>0</v>
      </c>
    </row>
    <row r="173" spans="1:33" s="473" customFormat="1" ht="3.75" customHeight="1" x14ac:dyDescent="0.15">
      <c r="A173" s="470" t="e">
        <f>#REF!</f>
        <v>#REF!</v>
      </c>
      <c r="B173" s="488" t="e">
        <f>#REF!</f>
        <v>#REF!</v>
      </c>
      <c r="C173" s="488" t="e">
        <f>#REF!</f>
        <v>#REF!</v>
      </c>
      <c r="D173" s="488" t="e">
        <f>#REF!</f>
        <v>#REF!</v>
      </c>
      <c r="E173" s="488" t="e">
        <f>#REF!</f>
        <v>#REF!</v>
      </c>
      <c r="F173" s="492"/>
      <c r="S173" s="474">
        <f>'KB 17'!I8</f>
        <v>0</v>
      </c>
      <c r="T173" s="474">
        <f>'KB 17'!L8</f>
        <v>0</v>
      </c>
      <c r="U173" s="471">
        <f>'KB 17'!B$150</f>
        <v>0</v>
      </c>
      <c r="V173" s="471">
        <f>'KB 17'!C$150</f>
        <v>0</v>
      </c>
      <c r="W173" s="471">
        <f>'KB 17'!D$150</f>
        <v>0</v>
      </c>
      <c r="X173" s="471">
        <f>'KB 17'!E$150</f>
        <v>0</v>
      </c>
      <c r="Y173" s="471">
        <f>'KB 17'!F$150</f>
        <v>0</v>
      </c>
      <c r="Z173" s="471">
        <f>'KB 17'!G$150</f>
        <v>0</v>
      </c>
      <c r="AA173" s="471"/>
      <c r="AB173" s="471">
        <f>'KB 17'!J$160</f>
        <v>0</v>
      </c>
      <c r="AC173" s="471">
        <f>'KB 17'!K$160</f>
        <v>0</v>
      </c>
      <c r="AD173" s="471">
        <f>'KB 17'!L$160</f>
        <v>0</v>
      </c>
      <c r="AE173" s="471">
        <f>'KB 17'!M$160</f>
        <v>0</v>
      </c>
      <c r="AF173" s="471">
        <f>'KB 17'!N$160</f>
        <v>0</v>
      </c>
      <c r="AG173" s="471">
        <f>'KB 17'!O$160</f>
        <v>0</v>
      </c>
    </row>
    <row r="174" spans="1:33" s="473" customFormat="1" ht="3.75" customHeight="1" x14ac:dyDescent="0.15">
      <c r="A174" s="470" t="e">
        <f>#REF!</f>
        <v>#REF!</v>
      </c>
      <c r="B174" s="488" t="e">
        <f>#REF!</f>
        <v>#REF!</v>
      </c>
      <c r="C174" s="488" t="e">
        <f>#REF!</f>
        <v>#REF!</v>
      </c>
      <c r="D174" s="488" t="e">
        <f>#REF!</f>
        <v>#REF!</v>
      </c>
      <c r="E174" s="488" t="e">
        <f>#REF!</f>
        <v>#REF!</v>
      </c>
      <c r="F174" s="492"/>
      <c r="S174" s="474">
        <f>'KB 17'!I9</f>
        <v>0</v>
      </c>
      <c r="T174" s="474">
        <f>'KB 17'!L9</f>
        <v>0</v>
      </c>
      <c r="U174" s="471">
        <f>'KB 17'!B$188</f>
        <v>0</v>
      </c>
      <c r="V174" s="471">
        <f>'KB 17'!C$188</f>
        <v>0</v>
      </c>
      <c r="W174" s="471">
        <f>'KB 17'!D$188</f>
        <v>0</v>
      </c>
      <c r="X174" s="471">
        <f>'KB 17'!E$188</f>
        <v>0</v>
      </c>
      <c r="Y174" s="471">
        <f>'KB 17'!F$188</f>
        <v>0</v>
      </c>
      <c r="Z174" s="471">
        <f>'KB 17'!G$188</f>
        <v>0</v>
      </c>
      <c r="AA174" s="471"/>
      <c r="AB174" s="471">
        <f>'KB 17'!J$198</f>
        <v>0</v>
      </c>
      <c r="AC174" s="471">
        <f>'KB 17'!K$198</f>
        <v>0</v>
      </c>
      <c r="AD174" s="471">
        <f>'KB 17'!L$198</f>
        <v>0</v>
      </c>
      <c r="AE174" s="471">
        <f>'KB 17'!M$198</f>
        <v>0</v>
      </c>
      <c r="AF174" s="471">
        <f>'KB 17'!N$198</f>
        <v>0</v>
      </c>
      <c r="AG174" s="471">
        <f>'KB 17'!O$198</f>
        <v>0</v>
      </c>
    </row>
    <row r="175" spans="1:33" s="473" customFormat="1" ht="3.75" customHeight="1" outlineLevel="1" x14ac:dyDescent="0.15">
      <c r="A175" s="470" t="e">
        <f>#REF!</f>
        <v>#REF!</v>
      </c>
      <c r="B175" s="471" t="e">
        <f>#REF!</f>
        <v>#REF!</v>
      </c>
      <c r="C175" s="471" t="e">
        <f>#REF!</f>
        <v>#REF!</v>
      </c>
      <c r="D175" s="471" t="e">
        <f>#REF!</f>
        <v>#REF!</v>
      </c>
      <c r="E175" s="471" t="e">
        <f>#REF!</f>
        <v>#REF!</v>
      </c>
      <c r="S175" s="474">
        <f>'KB 17'!I10</f>
        <v>0</v>
      </c>
      <c r="T175" s="474">
        <f>'KB 17'!L10</f>
        <v>0</v>
      </c>
      <c r="U175" s="471">
        <f>'KB 17'!B$226</f>
        <v>0</v>
      </c>
      <c r="V175" s="471">
        <f>'KB 17'!C$226</f>
        <v>0</v>
      </c>
      <c r="W175" s="471">
        <f>'KB 17'!D$226</f>
        <v>0</v>
      </c>
      <c r="X175" s="471">
        <f>'KB 17'!E$226</f>
        <v>0</v>
      </c>
      <c r="Y175" s="471">
        <f>'KB 17'!F$226</f>
        <v>0</v>
      </c>
      <c r="Z175" s="471">
        <f>'KB 17'!G$226</f>
        <v>0</v>
      </c>
      <c r="AA175" s="471"/>
      <c r="AB175" s="471">
        <f>'KB 17'!J$236</f>
        <v>0</v>
      </c>
      <c r="AC175" s="471">
        <f>'KB 17'!K$236</f>
        <v>0</v>
      </c>
      <c r="AD175" s="471">
        <f>'KB 17'!L$236</f>
        <v>0</v>
      </c>
      <c r="AE175" s="471">
        <f>'KB 17'!M$236</f>
        <v>0</v>
      </c>
      <c r="AF175" s="471">
        <f>'KB 17'!N$236</f>
        <v>0</v>
      </c>
      <c r="AG175" s="471">
        <f>'KB 17'!O$236</f>
        <v>0</v>
      </c>
    </row>
    <row r="176" spans="1:33" s="473" customFormat="1" ht="3.75" customHeight="1" outlineLevel="1" x14ac:dyDescent="0.15">
      <c r="A176" s="470" t="e">
        <f>#REF!</f>
        <v>#REF!</v>
      </c>
      <c r="B176" s="471" t="e">
        <f>#REF!</f>
        <v>#REF!</v>
      </c>
      <c r="C176" s="471" t="e">
        <f>#REF!</f>
        <v>#REF!</v>
      </c>
      <c r="D176" s="471" t="e">
        <f>#REF!</f>
        <v>#REF!</v>
      </c>
      <c r="E176" s="471" t="e">
        <f>#REF!</f>
        <v>#REF!</v>
      </c>
      <c r="S176" s="474">
        <f>'KB 17'!I11</f>
        <v>0</v>
      </c>
      <c r="T176" s="474">
        <f>'KB 17'!L11</f>
        <v>0</v>
      </c>
      <c r="U176" s="473">
        <f>'KB 17'!B$264</f>
        <v>0</v>
      </c>
      <c r="V176" s="473">
        <f>'KB 17'!C$264</f>
        <v>0</v>
      </c>
      <c r="W176" s="473">
        <f>'KB 17'!D$264</f>
        <v>0</v>
      </c>
      <c r="X176" s="473">
        <f>'KB 17'!E$264</f>
        <v>0</v>
      </c>
      <c r="Y176" s="473">
        <f>'KB 17'!F$264</f>
        <v>0</v>
      </c>
      <c r="Z176" s="473">
        <f>'KB 17'!G$264</f>
        <v>0</v>
      </c>
      <c r="AB176" s="473">
        <f>'KB 17'!J$274</f>
        <v>0</v>
      </c>
      <c r="AC176" s="473">
        <f>'KB 17'!K$274</f>
        <v>0</v>
      </c>
      <c r="AD176" s="473">
        <f>'KB 17'!L$274</f>
        <v>0</v>
      </c>
      <c r="AE176" s="473">
        <f>'KB 17'!M$274</f>
        <v>0</v>
      </c>
      <c r="AF176" s="473">
        <f>'KB 17'!N$274</f>
        <v>0</v>
      </c>
      <c r="AG176" s="473">
        <f>'KB 17'!O$274</f>
        <v>0</v>
      </c>
    </row>
    <row r="177" spans="1:33" s="473" customFormat="1" ht="3.75" customHeight="1" outlineLevel="1" x14ac:dyDescent="0.15">
      <c r="A177" s="470" t="e">
        <f>#REF!</f>
        <v>#REF!</v>
      </c>
      <c r="B177" s="471" t="e">
        <f>#REF!</f>
        <v>#REF!</v>
      </c>
      <c r="C177" s="471" t="e">
        <f>#REF!</f>
        <v>#REF!</v>
      </c>
      <c r="D177" s="471" t="e">
        <f>#REF!</f>
        <v>#REF!</v>
      </c>
      <c r="E177" s="471" t="e">
        <f>#REF!</f>
        <v>#REF!</v>
      </c>
      <c r="S177" s="474"/>
      <c r="T177" s="474"/>
      <c r="U177" s="471"/>
      <c r="V177" s="471"/>
      <c r="W177" s="471"/>
      <c r="X177" s="471"/>
      <c r="Y177" s="471"/>
      <c r="Z177" s="471"/>
      <c r="AA177" s="471"/>
    </row>
    <row r="178" spans="1:33" s="473" customFormat="1" ht="3.75" customHeight="1" outlineLevel="1" x14ac:dyDescent="0.15">
      <c r="A178" s="470" t="e">
        <f>#REF!</f>
        <v>#REF!</v>
      </c>
      <c r="B178" s="471" t="e">
        <f>#REF!</f>
        <v>#REF!</v>
      </c>
      <c r="C178" s="471" t="e">
        <f>#REF!</f>
        <v>#REF!</v>
      </c>
      <c r="D178" s="471" t="e">
        <f>#REF!</f>
        <v>#REF!</v>
      </c>
      <c r="E178" s="471" t="e">
        <f>#REF!</f>
        <v>#REF!</v>
      </c>
      <c r="R178" s="473">
        <v>18</v>
      </c>
      <c r="S178" s="474" t="str">
        <f>'KB 18'!I6</f>
        <v>E detyrueshme</v>
      </c>
      <c r="T178" s="474" t="str">
        <f>'KB 18'!L6</f>
        <v>I veti</v>
      </c>
      <c r="U178" s="473">
        <f>'KB 18'!B$72</f>
        <v>0</v>
      </c>
      <c r="V178" s="473">
        <f>'KB 18'!C$72</f>
        <v>0</v>
      </c>
      <c r="W178" s="473">
        <f>'KB 18'!D$72</f>
        <v>0</v>
      </c>
      <c r="X178" s="473">
        <f>'KB 18'!E$72</f>
        <v>0</v>
      </c>
      <c r="Y178" s="473">
        <f>'KB 18'!F$72</f>
        <v>0</v>
      </c>
      <c r="Z178" s="473">
        <f>'KB 18'!G$72</f>
        <v>0</v>
      </c>
      <c r="AB178" s="473">
        <f>'KB 18'!J$82</f>
        <v>0</v>
      </c>
      <c r="AC178" s="473">
        <f>'KB 18'!K$82</f>
        <v>0</v>
      </c>
      <c r="AD178" s="473">
        <f>'KB 18'!L$82</f>
        <v>0</v>
      </c>
      <c r="AE178" s="473">
        <f>'KB 18'!M$82</f>
        <v>0</v>
      </c>
      <c r="AF178" s="473">
        <f>'KB 18'!N$82</f>
        <v>0</v>
      </c>
      <c r="AG178" s="473">
        <f>'KB 18'!O$82</f>
        <v>0</v>
      </c>
    </row>
    <row r="179" spans="1:33" s="473" customFormat="1" ht="3.75" customHeight="1" outlineLevel="1" x14ac:dyDescent="0.15">
      <c r="A179" s="470" t="e">
        <f>#REF!</f>
        <v>#REF!</v>
      </c>
      <c r="B179" s="471" t="e">
        <f>#REF!</f>
        <v>#REF!</v>
      </c>
      <c r="C179" s="471" t="e">
        <f>#REF!</f>
        <v>#REF!</v>
      </c>
      <c r="D179" s="471" t="e">
        <f>#REF!</f>
        <v>#REF!</v>
      </c>
      <c r="E179" s="471" t="e">
        <f>#REF!</f>
        <v>#REF!</v>
      </c>
      <c r="S179" s="474">
        <f>'KB 18'!I7</f>
        <v>0</v>
      </c>
      <c r="T179" s="474">
        <f>'KB 18'!L7</f>
        <v>0</v>
      </c>
      <c r="U179" s="471">
        <f>'KB 18'!B$111</f>
        <v>0</v>
      </c>
      <c r="V179" s="471">
        <f>'KB 18'!C$111</f>
        <v>0</v>
      </c>
      <c r="W179" s="471">
        <f>'KB 18'!D$111</f>
        <v>0</v>
      </c>
      <c r="X179" s="471">
        <f>'KB 18'!E$111</f>
        <v>0</v>
      </c>
      <c r="Y179" s="471">
        <f>'KB 18'!F$111</f>
        <v>0</v>
      </c>
      <c r="Z179" s="471">
        <f>'KB 18'!G$111</f>
        <v>0</v>
      </c>
      <c r="AA179" s="471"/>
      <c r="AB179" s="471">
        <f>'KB 18'!J$121</f>
        <v>0</v>
      </c>
      <c r="AC179" s="471">
        <f>'KB 18'!K$121</f>
        <v>0</v>
      </c>
      <c r="AD179" s="471">
        <f>'KB 18'!L$121</f>
        <v>0</v>
      </c>
      <c r="AE179" s="471">
        <f>'KB 18'!M$121</f>
        <v>0</v>
      </c>
      <c r="AF179" s="471">
        <f>'KB 18'!N$121</f>
        <v>0</v>
      </c>
      <c r="AG179" s="471">
        <f>'KB 18'!O$121</f>
        <v>0</v>
      </c>
    </row>
    <row r="180" spans="1:33" s="473" customFormat="1" ht="3.75" customHeight="1" outlineLevel="1" x14ac:dyDescent="0.15">
      <c r="A180" s="470" t="e">
        <f>#REF!</f>
        <v>#REF!</v>
      </c>
      <c r="B180" s="471" t="e">
        <f>#REF!</f>
        <v>#REF!</v>
      </c>
      <c r="C180" s="471" t="e">
        <f>#REF!</f>
        <v>#REF!</v>
      </c>
      <c r="D180" s="471" t="e">
        <f>#REF!</f>
        <v>#REF!</v>
      </c>
      <c r="E180" s="471" t="e">
        <f>#REF!</f>
        <v>#REF!</v>
      </c>
      <c r="S180" s="474">
        <f>'KB 18'!I8</f>
        <v>0</v>
      </c>
      <c r="T180" s="474">
        <f>'KB 18'!L8</f>
        <v>0</v>
      </c>
      <c r="U180" s="471">
        <f>'KB 18'!B$150</f>
        <v>0</v>
      </c>
      <c r="V180" s="471">
        <f>'KB 18'!C$150</f>
        <v>0</v>
      </c>
      <c r="W180" s="471">
        <f>'KB 18'!D$150</f>
        <v>0</v>
      </c>
      <c r="X180" s="471">
        <f>'KB 18'!E$150</f>
        <v>0</v>
      </c>
      <c r="Y180" s="471">
        <f>'KB 18'!F$150</f>
        <v>0</v>
      </c>
      <c r="Z180" s="471">
        <f>'KB 18'!G$150</f>
        <v>0</v>
      </c>
      <c r="AA180" s="471"/>
      <c r="AB180" s="471">
        <f>'KB 18'!J$160</f>
        <v>0</v>
      </c>
      <c r="AC180" s="471">
        <f>'KB 18'!K$160</f>
        <v>0</v>
      </c>
      <c r="AD180" s="471">
        <f>'KB 18'!L$160</f>
        <v>0</v>
      </c>
      <c r="AE180" s="471">
        <f>'KB 18'!M$160</f>
        <v>0</v>
      </c>
      <c r="AF180" s="471">
        <f>'KB 18'!N$160</f>
        <v>0</v>
      </c>
      <c r="AG180" s="471">
        <f>'KB 18'!O$160</f>
        <v>0</v>
      </c>
    </row>
    <row r="181" spans="1:33" s="473" customFormat="1" ht="3.75" customHeight="1" outlineLevel="1" x14ac:dyDescent="0.15">
      <c r="A181" s="470" t="e">
        <f>#REF!</f>
        <v>#REF!</v>
      </c>
      <c r="B181" s="471" t="e">
        <f>#REF!</f>
        <v>#REF!</v>
      </c>
      <c r="C181" s="471" t="e">
        <f>#REF!</f>
        <v>#REF!</v>
      </c>
      <c r="D181" s="471" t="e">
        <f>#REF!</f>
        <v>#REF!</v>
      </c>
      <c r="E181" s="471" t="e">
        <f>#REF!</f>
        <v>#REF!</v>
      </c>
      <c r="S181" s="474">
        <f>'KB 18'!I9</f>
        <v>0</v>
      </c>
      <c r="T181" s="474">
        <f>'KB 18'!L9</f>
        <v>0</v>
      </c>
      <c r="U181" s="471">
        <f>'KB 18'!B$188</f>
        <v>0</v>
      </c>
      <c r="V181" s="471">
        <f>'KB 18'!C$188</f>
        <v>0</v>
      </c>
      <c r="W181" s="471">
        <f>'KB 18'!D$188</f>
        <v>0</v>
      </c>
      <c r="X181" s="471">
        <f>'KB 18'!E$188</f>
        <v>0</v>
      </c>
      <c r="Y181" s="471">
        <f>'KB 18'!F$188</f>
        <v>0</v>
      </c>
      <c r="Z181" s="471">
        <f>'KB 18'!G$188</f>
        <v>0</v>
      </c>
      <c r="AA181" s="471"/>
      <c r="AB181" s="471">
        <f>'KB 18'!J$198</f>
        <v>0</v>
      </c>
      <c r="AC181" s="471">
        <f>'KB 18'!K$198</f>
        <v>0</v>
      </c>
      <c r="AD181" s="471">
        <f>'KB 18'!L$198</f>
        <v>0</v>
      </c>
      <c r="AE181" s="471">
        <f>'KB 18'!M$198</f>
        <v>0</v>
      </c>
      <c r="AF181" s="471">
        <f>'KB 18'!N$198</f>
        <v>0</v>
      </c>
      <c r="AG181" s="471">
        <f>'KB 18'!O$198</f>
        <v>0</v>
      </c>
    </row>
    <row r="182" spans="1:33" s="473" customFormat="1" ht="3.75" customHeight="1" outlineLevel="1" x14ac:dyDescent="0.15">
      <c r="A182" s="470" t="e">
        <f>#REF!</f>
        <v>#REF!</v>
      </c>
      <c r="B182" s="471" t="e">
        <f>#REF!</f>
        <v>#REF!</v>
      </c>
      <c r="C182" s="471" t="e">
        <f>#REF!</f>
        <v>#REF!</v>
      </c>
      <c r="D182" s="471" t="e">
        <f>#REF!</f>
        <v>#REF!</v>
      </c>
      <c r="E182" s="471" t="e">
        <f>#REF!</f>
        <v>#REF!</v>
      </c>
      <c r="S182" s="474">
        <f>'KB 18'!I10</f>
        <v>0</v>
      </c>
      <c r="T182" s="474">
        <f>'KB 18'!L10</f>
        <v>0</v>
      </c>
      <c r="U182" s="471">
        <f>'KB 18'!B$226</f>
        <v>0</v>
      </c>
      <c r="V182" s="471">
        <f>'KB 18'!C$226</f>
        <v>0</v>
      </c>
      <c r="W182" s="471">
        <f>'KB 18'!D$226</f>
        <v>0</v>
      </c>
      <c r="X182" s="471">
        <f>'KB 18'!E$226</f>
        <v>0</v>
      </c>
      <c r="Y182" s="471">
        <f>'KB 18'!F$226</f>
        <v>0</v>
      </c>
      <c r="Z182" s="471">
        <f>'KB 18'!G$226</f>
        <v>0</v>
      </c>
      <c r="AA182" s="471"/>
      <c r="AB182" s="471">
        <f>'KB 18'!J$236</f>
        <v>0</v>
      </c>
      <c r="AC182" s="471">
        <f>'KB 18'!K$236</f>
        <v>0</v>
      </c>
      <c r="AD182" s="471">
        <f>'KB 18'!L$236</f>
        <v>0</v>
      </c>
      <c r="AE182" s="471">
        <f>'KB 18'!M$236</f>
        <v>0</v>
      </c>
      <c r="AF182" s="471">
        <f>'KB 18'!N$236</f>
        <v>0</v>
      </c>
      <c r="AG182" s="471">
        <f>'KB 18'!O$236</f>
        <v>0</v>
      </c>
    </row>
    <row r="183" spans="1:33" s="473" customFormat="1" ht="3.75" customHeight="1" outlineLevel="1" x14ac:dyDescent="0.15">
      <c r="A183" s="470" t="e">
        <f>#REF!</f>
        <v>#REF!</v>
      </c>
      <c r="B183" s="471" t="e">
        <f>#REF!</f>
        <v>#REF!</v>
      </c>
      <c r="C183" s="471" t="e">
        <f>#REF!</f>
        <v>#REF!</v>
      </c>
      <c r="D183" s="471" t="e">
        <f>#REF!</f>
        <v>#REF!</v>
      </c>
      <c r="E183" s="471" t="e">
        <f>#REF!</f>
        <v>#REF!</v>
      </c>
      <c r="S183" s="474">
        <f>'KB 18'!I11</f>
        <v>0</v>
      </c>
      <c r="T183" s="474">
        <f>'KB 18'!L11</f>
        <v>0</v>
      </c>
      <c r="U183" s="473">
        <f>'KB 18'!B$264</f>
        <v>0</v>
      </c>
      <c r="V183" s="473">
        <f>'KB 18'!C$264</f>
        <v>0</v>
      </c>
      <c r="W183" s="473">
        <f>'KB 18'!D$264</f>
        <v>0</v>
      </c>
      <c r="X183" s="473">
        <f>'KB 18'!E$264</f>
        <v>0</v>
      </c>
      <c r="Y183" s="473">
        <f>'KB 18'!F$264</f>
        <v>0</v>
      </c>
      <c r="Z183" s="473">
        <f>'KB 18'!G$264</f>
        <v>0</v>
      </c>
      <c r="AB183" s="473">
        <f>'KB 18'!J$274</f>
        <v>0</v>
      </c>
      <c r="AC183" s="473">
        <f>'KB 18'!K$274</f>
        <v>0</v>
      </c>
      <c r="AD183" s="473">
        <f>'KB 18'!L$274</f>
        <v>0</v>
      </c>
      <c r="AE183" s="473">
        <f>'KB 18'!M$274</f>
        <v>0</v>
      </c>
      <c r="AF183" s="473">
        <f>'KB 18'!N$274</f>
        <v>0</v>
      </c>
      <c r="AG183" s="473">
        <f>'KB 18'!O$274</f>
        <v>0</v>
      </c>
    </row>
    <row r="184" spans="1:33" s="473" customFormat="1" ht="3.75" customHeight="1" outlineLevel="1" x14ac:dyDescent="0.15">
      <c r="A184" s="470" t="e">
        <f>#REF!</f>
        <v>#REF!</v>
      </c>
      <c r="B184" s="471" t="e">
        <f>#REF!</f>
        <v>#REF!</v>
      </c>
      <c r="C184" s="471" t="e">
        <f>#REF!</f>
        <v>#REF!</v>
      </c>
      <c r="D184" s="471" t="e">
        <f>#REF!</f>
        <v>#REF!</v>
      </c>
      <c r="E184" s="471" t="e">
        <f>#REF!</f>
        <v>#REF!</v>
      </c>
      <c r="S184" s="474"/>
      <c r="T184" s="474"/>
    </row>
    <row r="185" spans="1:33" s="473" customFormat="1" ht="3.75" customHeight="1" outlineLevel="1" x14ac:dyDescent="0.15">
      <c r="A185" s="470" t="e">
        <f>#REF!</f>
        <v>#REF!</v>
      </c>
      <c r="B185" s="471" t="e">
        <f>#REF!</f>
        <v>#REF!</v>
      </c>
      <c r="C185" s="471" t="e">
        <f>#REF!</f>
        <v>#REF!</v>
      </c>
      <c r="D185" s="471" t="e">
        <f>#REF!</f>
        <v>#REF!</v>
      </c>
      <c r="E185" s="471" t="e">
        <f>#REF!</f>
        <v>#REF!</v>
      </c>
      <c r="R185" s="473">
        <v>19</v>
      </c>
      <c r="S185" s="474" t="str">
        <f>'KB 19'!I6</f>
        <v>E detyrueshme</v>
      </c>
      <c r="T185" s="474" t="str">
        <f>'KB 19'!L6</f>
        <v>I veti</v>
      </c>
      <c r="U185" s="473">
        <f>'KB 19'!B$72</f>
        <v>0</v>
      </c>
      <c r="V185" s="473">
        <f>'KB 19'!C$72</f>
        <v>0</v>
      </c>
      <c r="W185" s="473">
        <f>'KB 19'!D$72</f>
        <v>0</v>
      </c>
      <c r="X185" s="473">
        <f>'KB 19'!E$72</f>
        <v>0</v>
      </c>
      <c r="Y185" s="473">
        <f>'KB 19'!F$72</f>
        <v>0</v>
      </c>
      <c r="Z185" s="473">
        <f>'KB 19'!G$72</f>
        <v>0</v>
      </c>
      <c r="AB185" s="473">
        <f>'KB 19'!J$82</f>
        <v>0</v>
      </c>
      <c r="AC185" s="473">
        <f>'KB 19'!K$82</f>
        <v>0</v>
      </c>
      <c r="AD185" s="473">
        <f>'KB 19'!L$82</f>
        <v>0</v>
      </c>
      <c r="AE185" s="473">
        <f>'KB 19'!M$82</f>
        <v>0</v>
      </c>
      <c r="AF185" s="473">
        <f>'KB 19'!N$82</f>
        <v>0</v>
      </c>
      <c r="AG185" s="473">
        <f>'KB 19'!O$82</f>
        <v>0</v>
      </c>
    </row>
    <row r="186" spans="1:33" s="473" customFormat="1" ht="3.75" customHeight="1" outlineLevel="1" x14ac:dyDescent="0.15">
      <c r="A186" s="470" t="e">
        <f>#REF!</f>
        <v>#REF!</v>
      </c>
      <c r="B186" s="471" t="e">
        <f>#REF!</f>
        <v>#REF!</v>
      </c>
      <c r="C186" s="471" t="e">
        <f>#REF!</f>
        <v>#REF!</v>
      </c>
      <c r="D186" s="471" t="e">
        <f>#REF!</f>
        <v>#REF!</v>
      </c>
      <c r="E186" s="471" t="e">
        <f>#REF!</f>
        <v>#REF!</v>
      </c>
      <c r="S186" s="474" t="str">
        <f>'KB 19'!I7</f>
        <v>E detyrueshme</v>
      </c>
      <c r="T186" s="474" t="str">
        <f>'KB 19'!L7</f>
        <v>I veti</v>
      </c>
      <c r="U186" s="471">
        <f>'KB 19'!B$111</f>
        <v>30743</v>
      </c>
      <c r="V186" s="471">
        <f>'KB 19'!C$111</f>
        <v>9776</v>
      </c>
      <c r="W186" s="471">
        <f>'KB 19'!D$111</f>
        <v>9921</v>
      </c>
      <c r="X186" s="471">
        <f>'KB 19'!E$111</f>
        <v>16808</v>
      </c>
      <c r="Y186" s="471">
        <f>'KB 19'!F$111</f>
        <v>17255</v>
      </c>
      <c r="Z186" s="471">
        <f>'KB 19'!G$111</f>
        <v>84236</v>
      </c>
      <c r="AA186" s="471"/>
      <c r="AB186" s="471">
        <f>'KB 19'!J$121</f>
        <v>0</v>
      </c>
      <c r="AC186" s="471">
        <f>'KB 19'!K$121</f>
        <v>0</v>
      </c>
      <c r="AD186" s="471">
        <f>'KB 19'!L$121</f>
        <v>0</v>
      </c>
      <c r="AE186" s="471">
        <f>'KB 19'!M$121</f>
        <v>0</v>
      </c>
      <c r="AF186" s="471">
        <f>'KB 19'!N$121</f>
        <v>0</v>
      </c>
      <c r="AG186" s="471">
        <f>'KB 19'!O$121</f>
        <v>0</v>
      </c>
    </row>
    <row r="187" spans="1:33" s="473" customFormat="1" ht="3.75" customHeight="1" outlineLevel="1" x14ac:dyDescent="0.15">
      <c r="A187" s="470" t="e">
        <f>#REF!</f>
        <v>#REF!</v>
      </c>
      <c r="B187" s="471" t="e">
        <f>#REF!</f>
        <v>#REF!</v>
      </c>
      <c r="C187" s="471" t="e">
        <f>#REF!</f>
        <v>#REF!</v>
      </c>
      <c r="D187" s="471" t="e">
        <f>#REF!</f>
        <v>#REF!</v>
      </c>
      <c r="E187" s="471" t="e">
        <f>#REF!</f>
        <v>#REF!</v>
      </c>
      <c r="S187" s="474">
        <f>'KB 19'!I8</f>
        <v>0</v>
      </c>
      <c r="T187" s="474">
        <f>'KB 19'!L8</f>
        <v>0</v>
      </c>
      <c r="U187" s="471">
        <f>'KB 19'!B$150</f>
        <v>0</v>
      </c>
      <c r="V187" s="471">
        <f>'KB 19'!C$150</f>
        <v>0</v>
      </c>
      <c r="W187" s="471">
        <f>'KB 19'!D$150</f>
        <v>0</v>
      </c>
      <c r="X187" s="471">
        <f>'KB 19'!E$150</f>
        <v>0</v>
      </c>
      <c r="Y187" s="471">
        <f>'KB 19'!F$150</f>
        <v>0</v>
      </c>
      <c r="Z187" s="471">
        <f>'KB 19'!G$150</f>
        <v>0</v>
      </c>
      <c r="AA187" s="471"/>
      <c r="AB187" s="471">
        <f>'KB 19'!J$160</f>
        <v>0</v>
      </c>
      <c r="AC187" s="471">
        <f>'KB 19'!K$160</f>
        <v>0</v>
      </c>
      <c r="AD187" s="471">
        <f>'KB 19'!L$160</f>
        <v>0</v>
      </c>
      <c r="AE187" s="471">
        <f>'KB 19'!M$160</f>
        <v>0</v>
      </c>
      <c r="AF187" s="471">
        <f>'KB 19'!N$160</f>
        <v>0</v>
      </c>
      <c r="AG187" s="471">
        <f>'KB 19'!O$160</f>
        <v>0</v>
      </c>
    </row>
    <row r="188" spans="1:33" s="473" customFormat="1" ht="3.75" customHeight="1" outlineLevel="1" x14ac:dyDescent="0.15">
      <c r="A188" s="470" t="e">
        <f>#REF!</f>
        <v>#REF!</v>
      </c>
      <c r="B188" s="471" t="e">
        <f>#REF!</f>
        <v>#REF!</v>
      </c>
      <c r="C188" s="471" t="e">
        <f>#REF!</f>
        <v>#REF!</v>
      </c>
      <c r="D188" s="471" t="e">
        <f>#REF!</f>
        <v>#REF!</v>
      </c>
      <c r="E188" s="471" t="e">
        <f>#REF!</f>
        <v>#REF!</v>
      </c>
      <c r="S188" s="474">
        <f>'KB 19'!I9</f>
        <v>0</v>
      </c>
      <c r="T188" s="474">
        <f>'KB 19'!L9</f>
        <v>0</v>
      </c>
      <c r="U188" s="471">
        <f>'KB 19'!B$188</f>
        <v>0</v>
      </c>
      <c r="V188" s="471">
        <f>'KB 19'!C$188</f>
        <v>0</v>
      </c>
      <c r="W188" s="471">
        <f>'KB 19'!D$188</f>
        <v>0</v>
      </c>
      <c r="X188" s="471">
        <f>'KB 19'!E$188</f>
        <v>0</v>
      </c>
      <c r="Y188" s="471">
        <f>'KB 19'!F$188</f>
        <v>0</v>
      </c>
      <c r="Z188" s="471">
        <f>'KB 19'!G$188</f>
        <v>0</v>
      </c>
      <c r="AA188" s="471"/>
      <c r="AB188" s="471">
        <f>'KB 19'!J$198</f>
        <v>0</v>
      </c>
      <c r="AC188" s="471">
        <f>'KB 19'!K$198</f>
        <v>0</v>
      </c>
      <c r="AD188" s="471">
        <f>'KB 19'!L$198</f>
        <v>0</v>
      </c>
      <c r="AE188" s="471">
        <f>'KB 19'!M$198</f>
        <v>0</v>
      </c>
      <c r="AF188" s="471">
        <f>'KB 19'!N$198</f>
        <v>0</v>
      </c>
      <c r="AG188" s="471">
        <f>'KB 19'!O$198</f>
        <v>0</v>
      </c>
    </row>
    <row r="189" spans="1:33" s="473" customFormat="1" ht="3.75" customHeight="1" outlineLevel="1" x14ac:dyDescent="0.15">
      <c r="A189" s="470" t="e">
        <f>#REF!</f>
        <v>#REF!</v>
      </c>
      <c r="B189" s="471" t="e">
        <f>#REF!</f>
        <v>#REF!</v>
      </c>
      <c r="C189" s="471" t="e">
        <f>#REF!</f>
        <v>#REF!</v>
      </c>
      <c r="D189" s="471" t="e">
        <f>#REF!</f>
        <v>#REF!</v>
      </c>
      <c r="E189" s="471" t="e">
        <f>#REF!</f>
        <v>#REF!</v>
      </c>
      <c r="S189" s="474">
        <f>'KB 19'!I10</f>
        <v>0</v>
      </c>
      <c r="T189" s="474">
        <f>'KB 19'!L10</f>
        <v>0</v>
      </c>
      <c r="U189" s="471">
        <f>'KB 19'!B$226</f>
        <v>0</v>
      </c>
      <c r="V189" s="471">
        <f>'KB 19'!C$226</f>
        <v>0</v>
      </c>
      <c r="W189" s="471">
        <f>'KB 19'!D$226</f>
        <v>0</v>
      </c>
      <c r="X189" s="471">
        <f>'KB 19'!E$226</f>
        <v>0</v>
      </c>
      <c r="Y189" s="471">
        <f>'KB 19'!F$226</f>
        <v>0</v>
      </c>
      <c r="Z189" s="471">
        <f>'KB 19'!G$226</f>
        <v>0</v>
      </c>
      <c r="AA189" s="471"/>
      <c r="AB189" s="471">
        <f>'KB 19'!J$236</f>
        <v>0</v>
      </c>
      <c r="AC189" s="471">
        <f>'KB 19'!K$236</f>
        <v>0</v>
      </c>
      <c r="AD189" s="471">
        <f>'KB 19'!L$236</f>
        <v>0</v>
      </c>
      <c r="AE189" s="471">
        <f>'KB 19'!M$236</f>
        <v>0</v>
      </c>
      <c r="AF189" s="471">
        <f>'KB 19'!N$236</f>
        <v>0</v>
      </c>
      <c r="AG189" s="471">
        <f>'KB 19'!O$236</f>
        <v>0</v>
      </c>
    </row>
    <row r="190" spans="1:33" s="473" customFormat="1" ht="3.75" customHeight="1" outlineLevel="1" x14ac:dyDescent="0.15">
      <c r="A190" s="470" t="e">
        <f>#REF!</f>
        <v>#REF!</v>
      </c>
      <c r="B190" s="471" t="e">
        <f>#REF!</f>
        <v>#REF!</v>
      </c>
      <c r="C190" s="471" t="e">
        <f>#REF!</f>
        <v>#REF!</v>
      </c>
      <c r="D190" s="471" t="e">
        <f>#REF!</f>
        <v>#REF!</v>
      </c>
      <c r="E190" s="471" t="e">
        <f>#REF!</f>
        <v>#REF!</v>
      </c>
      <c r="S190" s="474">
        <f>'KB 19'!I11</f>
        <v>0</v>
      </c>
      <c r="T190" s="474">
        <f>'KB 19'!L11</f>
        <v>0</v>
      </c>
      <c r="U190" s="473">
        <f>'KB 19'!B$264</f>
        <v>0</v>
      </c>
      <c r="V190" s="473">
        <f>'KB 19'!C$264</f>
        <v>0</v>
      </c>
      <c r="W190" s="473">
        <f>'KB 19'!D$264</f>
        <v>0</v>
      </c>
      <c r="X190" s="473">
        <f>'KB 19'!E$264</f>
        <v>0</v>
      </c>
      <c r="Y190" s="473">
        <f>'KB 19'!F$264</f>
        <v>0</v>
      </c>
      <c r="Z190" s="473">
        <f>'KB 19'!G$264</f>
        <v>0</v>
      </c>
      <c r="AB190" s="473">
        <f>'KB 19'!J$274</f>
        <v>0</v>
      </c>
      <c r="AC190" s="473">
        <f>'KB 19'!K$274</f>
        <v>0</v>
      </c>
      <c r="AD190" s="473">
        <f>'KB 19'!L$274</f>
        <v>0</v>
      </c>
      <c r="AE190" s="473">
        <f>'KB 19'!M$274</f>
        <v>0</v>
      </c>
      <c r="AF190" s="473">
        <f>'KB 19'!N$274</f>
        <v>0</v>
      </c>
      <c r="AG190" s="473">
        <f>'KB 19'!O$274</f>
        <v>0</v>
      </c>
    </row>
    <row r="191" spans="1:33" s="473" customFormat="1" ht="3.75" customHeight="1" outlineLevel="1" x14ac:dyDescent="0.15">
      <c r="A191" s="470" t="e">
        <f>#REF!</f>
        <v>#REF!</v>
      </c>
      <c r="B191" s="471" t="e">
        <f>#REF!</f>
        <v>#REF!</v>
      </c>
      <c r="C191" s="471" t="e">
        <f>#REF!</f>
        <v>#REF!</v>
      </c>
      <c r="D191" s="471" t="e">
        <f>#REF!</f>
        <v>#REF!</v>
      </c>
      <c r="E191" s="471" t="e">
        <f>#REF!</f>
        <v>#REF!</v>
      </c>
      <c r="S191" s="474"/>
      <c r="T191" s="474"/>
    </row>
    <row r="192" spans="1:33" s="473" customFormat="1" ht="3.75" customHeight="1" x14ac:dyDescent="0.15">
      <c r="A192" s="482"/>
      <c r="B192" s="483"/>
      <c r="C192" s="483"/>
      <c r="D192" s="483"/>
      <c r="E192" s="483"/>
      <c r="F192" s="472"/>
      <c r="R192" s="473">
        <v>20</v>
      </c>
      <c r="S192" s="474" t="str">
        <f>'KB 20'!I6</f>
        <v>E detyrueshme</v>
      </c>
      <c r="T192" s="474" t="str">
        <f>'KB 20'!L6</f>
        <v>I veti</v>
      </c>
      <c r="U192" s="473">
        <f>'KB 20'!B$72</f>
        <v>18950</v>
      </c>
      <c r="V192" s="473">
        <f>'KB 20'!C$72</f>
        <v>17890</v>
      </c>
      <c r="W192" s="473">
        <f>'KB 20'!D$72</f>
        <v>175105</v>
      </c>
      <c r="X192" s="473">
        <f>'KB 20'!E$72</f>
        <v>26505</v>
      </c>
      <c r="Y192" s="473">
        <f>'KB 20'!F$72</f>
        <v>38776</v>
      </c>
      <c r="Z192" s="473">
        <f>'KB 20'!G$72</f>
        <v>59156</v>
      </c>
      <c r="AB192" s="473">
        <f>'KB 20'!J$82</f>
        <v>1608</v>
      </c>
      <c r="AC192" s="473">
        <f>'KB 20'!K$82</f>
        <v>274</v>
      </c>
      <c r="AD192" s="473">
        <f>'KB 20'!L$82</f>
        <v>154988</v>
      </c>
      <c r="AE192" s="473">
        <f>'KB 20'!M$82</f>
        <v>1975</v>
      </c>
      <c r="AF192" s="473">
        <f>'KB 20'!N$82</f>
        <v>1233</v>
      </c>
      <c r="AG192" s="473">
        <f>'KB 20'!O$82</f>
        <v>1543</v>
      </c>
    </row>
    <row r="193" spans="1:33" s="473" customFormat="1" ht="3.75" customHeight="1" x14ac:dyDescent="0.15">
      <c r="A193" s="470" t="e">
        <f>#REF!</f>
        <v>#REF!</v>
      </c>
      <c r="B193" s="488" t="e">
        <f>#REF!</f>
        <v>#REF!</v>
      </c>
      <c r="C193" s="488" t="e">
        <f>#REF!</f>
        <v>#REF!</v>
      </c>
      <c r="D193" s="488" t="e">
        <f>#REF!</f>
        <v>#REF!</v>
      </c>
      <c r="E193" s="488" t="e">
        <f>#REF!</f>
        <v>#REF!</v>
      </c>
      <c r="F193" s="472"/>
      <c r="S193" s="474" t="str">
        <f>'KB 20'!I7</f>
        <v>E detyrueshme</v>
      </c>
      <c r="T193" s="474" t="str">
        <f>'KB 20'!L7</f>
        <v>I veti</v>
      </c>
      <c r="U193" s="471">
        <f>'KB 20'!B$111</f>
        <v>0</v>
      </c>
      <c r="V193" s="471">
        <f>'KB 20'!C$111</f>
        <v>0</v>
      </c>
      <c r="W193" s="471">
        <f>'KB 20'!D$111</f>
        <v>0</v>
      </c>
      <c r="X193" s="471">
        <f>'KB 20'!E$111</f>
        <v>0</v>
      </c>
      <c r="Y193" s="471">
        <f>'KB 20'!F$111</f>
        <v>0</v>
      </c>
      <c r="Z193" s="471">
        <f>'KB 20'!G$111</f>
        <v>0</v>
      </c>
      <c r="AA193" s="471"/>
      <c r="AB193" s="471">
        <f>'KB 20'!J$121</f>
        <v>0</v>
      </c>
      <c r="AC193" s="471">
        <f>'KB 20'!K$121</f>
        <v>0</v>
      </c>
      <c r="AD193" s="471">
        <f>'KB 20'!L$121</f>
        <v>0</v>
      </c>
      <c r="AE193" s="471">
        <f>'KB 20'!M$121</f>
        <v>0</v>
      </c>
      <c r="AF193" s="471">
        <f>'KB 20'!N$121</f>
        <v>0</v>
      </c>
      <c r="AG193" s="471">
        <f>'KB 20'!O$121</f>
        <v>0</v>
      </c>
    </row>
    <row r="194" spans="1:33" s="473" customFormat="1" ht="3.75" customHeight="1" outlineLevel="1" x14ac:dyDescent="0.15">
      <c r="A194" s="470" t="e">
        <f>#REF!</f>
        <v>#REF!</v>
      </c>
      <c r="B194" s="488" t="e">
        <f>#REF!</f>
        <v>#REF!</v>
      </c>
      <c r="C194" s="488" t="e">
        <f>#REF!</f>
        <v>#REF!</v>
      </c>
      <c r="D194" s="488" t="e">
        <f>#REF!</f>
        <v>#REF!</v>
      </c>
      <c r="E194" s="488" t="e">
        <f>#REF!</f>
        <v>#REF!</v>
      </c>
      <c r="S194" s="474" t="str">
        <f>'KB 20'!I8</f>
        <v>E detyrueshme</v>
      </c>
      <c r="T194" s="474" t="str">
        <f>'KB 20'!L8</f>
        <v>I veti</v>
      </c>
      <c r="U194" s="471">
        <f>'KB 20'!B$150</f>
        <v>0</v>
      </c>
      <c r="V194" s="471">
        <f>'KB 20'!C$150</f>
        <v>0</v>
      </c>
      <c r="W194" s="471">
        <f>'KB 20'!D$150</f>
        <v>0</v>
      </c>
      <c r="X194" s="471">
        <f>'KB 20'!E$150</f>
        <v>0</v>
      </c>
      <c r="Y194" s="471">
        <f>'KB 20'!F$150</f>
        <v>0</v>
      </c>
      <c r="Z194" s="471">
        <f>'KB 20'!G$150</f>
        <v>0</v>
      </c>
      <c r="AA194" s="471"/>
      <c r="AB194" s="471">
        <f>'KB 20'!J$160</f>
        <v>0</v>
      </c>
      <c r="AC194" s="471">
        <f>'KB 20'!K$160</f>
        <v>0</v>
      </c>
      <c r="AD194" s="471">
        <f>'KB 20'!L$160</f>
        <v>0</v>
      </c>
      <c r="AE194" s="471">
        <f>'KB 20'!M$160</f>
        <v>0</v>
      </c>
      <c r="AF194" s="471">
        <f>'KB 20'!N$160</f>
        <v>0</v>
      </c>
      <c r="AG194" s="471">
        <f>'KB 20'!O$160</f>
        <v>0</v>
      </c>
    </row>
    <row r="195" spans="1:33" s="473" customFormat="1" ht="3.75" customHeight="1" outlineLevel="1" x14ac:dyDescent="0.15">
      <c r="A195" s="470" t="e">
        <f>#REF!</f>
        <v>#REF!</v>
      </c>
      <c r="B195" s="488" t="e">
        <f>#REF!</f>
        <v>#REF!</v>
      </c>
      <c r="C195" s="488" t="e">
        <f>#REF!</f>
        <v>#REF!</v>
      </c>
      <c r="D195" s="488" t="e">
        <f>#REF!</f>
        <v>#REF!</v>
      </c>
      <c r="E195" s="488" t="e">
        <f>#REF!</f>
        <v>#REF!</v>
      </c>
      <c r="S195" s="474">
        <f>'KB 20'!I9</f>
        <v>0</v>
      </c>
      <c r="T195" s="474">
        <f>'KB 20'!L9</f>
        <v>0</v>
      </c>
      <c r="U195" s="471">
        <f>'KB 20'!B$189</f>
        <v>0</v>
      </c>
      <c r="V195" s="471">
        <f>'KB 20'!C$189</f>
        <v>0</v>
      </c>
      <c r="W195" s="471">
        <f>'KB 20'!D$189</f>
        <v>0</v>
      </c>
      <c r="X195" s="471">
        <f>'KB 20'!E$189</f>
        <v>0</v>
      </c>
      <c r="Y195" s="471">
        <f>'KB 20'!F$189</f>
        <v>0</v>
      </c>
      <c r="Z195" s="471">
        <f>'KB 20'!G$189</f>
        <v>0</v>
      </c>
      <c r="AA195" s="471"/>
      <c r="AB195" s="471">
        <f>'KB 20'!J$199</f>
        <v>0</v>
      </c>
      <c r="AC195" s="471">
        <f>'KB 20'!K$199</f>
        <v>0</v>
      </c>
      <c r="AD195" s="471">
        <f>'KB 20'!L$199</f>
        <v>0</v>
      </c>
      <c r="AE195" s="471">
        <f>'KB 20'!M$199</f>
        <v>0</v>
      </c>
      <c r="AF195" s="471">
        <f>'KB 20'!N$199</f>
        <v>0</v>
      </c>
      <c r="AG195" s="471">
        <f>'KB 20'!O$199</f>
        <v>0</v>
      </c>
    </row>
    <row r="196" spans="1:33" s="473" customFormat="1" ht="3.75" customHeight="1" outlineLevel="1" x14ac:dyDescent="0.15">
      <c r="A196" s="470" t="e">
        <f>#REF!</f>
        <v>#REF!</v>
      </c>
      <c r="B196" s="488" t="e">
        <f>#REF!</f>
        <v>#REF!</v>
      </c>
      <c r="C196" s="488" t="e">
        <f>#REF!</f>
        <v>#REF!</v>
      </c>
      <c r="D196" s="488" t="e">
        <f>#REF!</f>
        <v>#REF!</v>
      </c>
      <c r="E196" s="488" t="e">
        <f>#REF!</f>
        <v>#REF!</v>
      </c>
      <c r="S196" s="474">
        <f>'KB 20'!I10</f>
        <v>0</v>
      </c>
      <c r="T196" s="474">
        <f>'KB 20'!L10</f>
        <v>0</v>
      </c>
      <c r="U196" s="471">
        <f>'KB 20'!B$227</f>
        <v>0</v>
      </c>
      <c r="V196" s="471">
        <f>'KB 20'!C$227</f>
        <v>0</v>
      </c>
      <c r="W196" s="471">
        <f>'KB 20'!D$227</f>
        <v>0</v>
      </c>
      <c r="X196" s="471">
        <f>'KB 20'!E$227</f>
        <v>0</v>
      </c>
      <c r="Y196" s="471">
        <f>'KB 20'!F$227</f>
        <v>0</v>
      </c>
      <c r="Z196" s="471">
        <f>'KB 20'!G$227</f>
        <v>0</v>
      </c>
      <c r="AA196" s="471"/>
      <c r="AB196" s="471">
        <f>'KB 20'!J$237</f>
        <v>0</v>
      </c>
      <c r="AC196" s="471">
        <f>'KB 20'!K$237</f>
        <v>0</v>
      </c>
      <c r="AD196" s="471">
        <f>'KB 20'!L$237</f>
        <v>0</v>
      </c>
      <c r="AE196" s="471">
        <f>'KB 20'!M$237</f>
        <v>0</v>
      </c>
      <c r="AF196" s="471">
        <f>'KB 20'!N$237</f>
        <v>0</v>
      </c>
      <c r="AG196" s="471">
        <f>'KB 20'!O$237</f>
        <v>0</v>
      </c>
    </row>
    <row r="197" spans="1:33" s="473" customFormat="1" ht="3.75" customHeight="1" outlineLevel="1" x14ac:dyDescent="0.15">
      <c r="A197" s="470" t="e">
        <f>#REF!</f>
        <v>#REF!</v>
      </c>
      <c r="B197" s="488" t="e">
        <f>#REF!</f>
        <v>#REF!</v>
      </c>
      <c r="C197" s="488" t="e">
        <f>#REF!</f>
        <v>#REF!</v>
      </c>
      <c r="D197" s="488" t="e">
        <f>#REF!</f>
        <v>#REF!</v>
      </c>
      <c r="E197" s="488" t="e">
        <f>#REF!</f>
        <v>#REF!</v>
      </c>
      <c r="S197" s="474">
        <f>'KB 20'!I11</f>
        <v>0</v>
      </c>
      <c r="T197" s="474">
        <f>'KB 20'!L11</f>
        <v>0</v>
      </c>
      <c r="U197" s="473">
        <f>'KB 20'!B$265</f>
        <v>0</v>
      </c>
      <c r="V197" s="473">
        <f>'KB 20'!C$265</f>
        <v>0</v>
      </c>
      <c r="W197" s="473">
        <f>'KB 20'!D$265</f>
        <v>0</v>
      </c>
      <c r="X197" s="473">
        <f>'KB 20'!E$265</f>
        <v>0</v>
      </c>
      <c r="Y197" s="473">
        <f>'KB 20'!F$265</f>
        <v>0</v>
      </c>
      <c r="Z197" s="473">
        <f>'KB 20'!G$265</f>
        <v>0</v>
      </c>
      <c r="AB197" s="473">
        <f>'KB 20'!J$275</f>
        <v>0</v>
      </c>
      <c r="AC197" s="473">
        <f>'KB 20'!K$275</f>
        <v>0</v>
      </c>
      <c r="AD197" s="473">
        <f>'KB 20'!L$275</f>
        <v>0</v>
      </c>
      <c r="AE197" s="473">
        <f>'KB 20'!M$275</f>
        <v>0</v>
      </c>
      <c r="AF197" s="473">
        <f>'KB 20'!N$275</f>
        <v>0</v>
      </c>
      <c r="AG197" s="473">
        <f>'KB 20'!O$275</f>
        <v>0</v>
      </c>
    </row>
    <row r="198" spans="1:33" s="473" customFormat="1" ht="3.75" customHeight="1" outlineLevel="1" x14ac:dyDescent="0.15">
      <c r="A198" s="470" t="e">
        <f>#REF!</f>
        <v>#REF!</v>
      </c>
      <c r="B198" s="488" t="e">
        <f>#REF!</f>
        <v>#REF!</v>
      </c>
      <c r="C198" s="488" t="e">
        <f>#REF!</f>
        <v>#REF!</v>
      </c>
      <c r="D198" s="488" t="e">
        <f>#REF!</f>
        <v>#REF!</v>
      </c>
      <c r="E198" s="488" t="e">
        <f>#REF!</f>
        <v>#REF!</v>
      </c>
      <c r="S198" s="474"/>
      <c r="T198" s="474"/>
    </row>
    <row r="199" spans="1:33" s="473" customFormat="1" ht="3.75" customHeight="1" outlineLevel="1" x14ac:dyDescent="0.15">
      <c r="A199" s="470" t="e">
        <f>#REF!</f>
        <v>#REF!</v>
      </c>
      <c r="B199" s="488" t="e">
        <f>#REF!</f>
        <v>#REF!</v>
      </c>
      <c r="C199" s="488" t="e">
        <f>#REF!</f>
        <v>#REF!</v>
      </c>
      <c r="D199" s="488" t="e">
        <f>#REF!</f>
        <v>#REF!</v>
      </c>
      <c r="E199" s="488" t="e">
        <f>#REF!</f>
        <v>#REF!</v>
      </c>
      <c r="R199" s="473">
        <v>21</v>
      </c>
      <c r="S199" s="474" t="str">
        <f>'KB 21'!I6</f>
        <v>E detyrueshme</v>
      </c>
      <c r="T199" s="474" t="str">
        <f>'KB 21'!L6</f>
        <v>Transferuar</v>
      </c>
      <c r="U199" s="473">
        <f>'KB 21'!B$72</f>
        <v>248101</v>
      </c>
      <c r="V199" s="473">
        <f>'KB 21'!C$72</f>
        <v>167050</v>
      </c>
      <c r="W199" s="473">
        <f>'KB 21'!D$72</f>
        <v>432980</v>
      </c>
      <c r="X199" s="473">
        <f>'KB 21'!E$72</f>
        <v>201495</v>
      </c>
      <c r="Y199" s="473">
        <f>'KB 21'!F$72</f>
        <v>240606</v>
      </c>
      <c r="Z199" s="473">
        <f>'KB 21'!G$72</f>
        <v>198187</v>
      </c>
      <c r="AB199" s="473">
        <f>'KB 21'!J$82</f>
        <v>149342</v>
      </c>
      <c r="AC199" s="473">
        <f>'KB 21'!K$82</f>
        <v>118880</v>
      </c>
      <c r="AD199" s="473">
        <f>'KB 21'!L$82</f>
        <v>362970</v>
      </c>
      <c r="AE199" s="473">
        <f>'KB 21'!M$82</f>
        <v>139641</v>
      </c>
      <c r="AF199" s="473">
        <f>'KB 21'!N$82</f>
        <v>141142</v>
      </c>
      <c r="AG199" s="473">
        <f>'KB 21'!O$82</f>
        <v>143460</v>
      </c>
    </row>
    <row r="200" spans="1:33" s="473" customFormat="1" ht="3.75" customHeight="1" outlineLevel="1" x14ac:dyDescent="0.15">
      <c r="A200" s="470" t="e">
        <f>#REF!</f>
        <v>#REF!</v>
      </c>
      <c r="B200" s="488" t="e">
        <f>#REF!</f>
        <v>#REF!</v>
      </c>
      <c r="C200" s="488" t="e">
        <f>#REF!</f>
        <v>#REF!</v>
      </c>
      <c r="D200" s="488" t="e">
        <f>#REF!</f>
        <v>#REF!</v>
      </c>
      <c r="E200" s="488" t="e">
        <f>#REF!</f>
        <v>#REF!</v>
      </c>
      <c r="S200" s="474" t="str">
        <f>'KB 21'!I7</f>
        <v>E detyrueshme</v>
      </c>
      <c r="T200" s="474" t="str">
        <f>'KB 21'!L7</f>
        <v>Transferuar</v>
      </c>
      <c r="U200" s="471">
        <f>'KB 21'!B$111</f>
        <v>0</v>
      </c>
      <c r="V200" s="471">
        <f>'KB 21'!C$111</f>
        <v>0</v>
      </c>
      <c r="W200" s="471">
        <f>'KB 21'!D$111</f>
        <v>0</v>
      </c>
      <c r="X200" s="471">
        <f>'KB 21'!E$111</f>
        <v>0</v>
      </c>
      <c r="Y200" s="471">
        <f>'KB 21'!F$111</f>
        <v>0</v>
      </c>
      <c r="Z200" s="471">
        <f>'KB 21'!G$111</f>
        <v>0</v>
      </c>
      <c r="AA200" s="471"/>
      <c r="AB200" s="471">
        <f>'KB 21'!J$121</f>
        <v>0</v>
      </c>
      <c r="AC200" s="471">
        <f>'KB 21'!K$121</f>
        <v>0</v>
      </c>
      <c r="AD200" s="471">
        <f>'KB 21'!L$121</f>
        <v>0</v>
      </c>
      <c r="AE200" s="471">
        <f>'KB 21'!M$121</f>
        <v>0</v>
      </c>
      <c r="AF200" s="471">
        <f>'KB 21'!N$121</f>
        <v>0</v>
      </c>
      <c r="AG200" s="471">
        <f>'KB 21'!O$121</f>
        <v>0</v>
      </c>
    </row>
    <row r="201" spans="1:33" s="473" customFormat="1" ht="3.75" customHeight="1" outlineLevel="1" x14ac:dyDescent="0.15">
      <c r="A201" s="470" t="e">
        <f>#REF!</f>
        <v>#REF!</v>
      </c>
      <c r="B201" s="488" t="e">
        <f>#REF!</f>
        <v>#REF!</v>
      </c>
      <c r="C201" s="488" t="e">
        <f>#REF!</f>
        <v>#REF!</v>
      </c>
      <c r="D201" s="488" t="e">
        <f>#REF!</f>
        <v>#REF!</v>
      </c>
      <c r="E201" s="488" t="e">
        <f>#REF!</f>
        <v>#REF!</v>
      </c>
      <c r="S201" s="474" t="str">
        <f>'KB 21'!I8</f>
        <v>E detyrueshme</v>
      </c>
      <c r="T201" s="474" t="str">
        <f>'KB 21'!L8</f>
        <v>I veti</v>
      </c>
      <c r="U201" s="471">
        <f>'KB 21'!B$150</f>
        <v>0</v>
      </c>
      <c r="V201" s="471">
        <f>'KB 21'!C$150</f>
        <v>0</v>
      </c>
      <c r="W201" s="471">
        <f>'KB 21'!D$150</f>
        <v>0</v>
      </c>
      <c r="X201" s="471">
        <f>'KB 21'!E$150</f>
        <v>0</v>
      </c>
      <c r="Y201" s="471">
        <f>'KB 21'!F$150</f>
        <v>0</v>
      </c>
      <c r="Z201" s="471">
        <f>'KB 21'!G$150</f>
        <v>0</v>
      </c>
      <c r="AA201" s="471"/>
      <c r="AB201" s="471">
        <f>'KB 21'!J$160</f>
        <v>0</v>
      </c>
      <c r="AC201" s="471">
        <f>'KB 21'!K$160</f>
        <v>0</v>
      </c>
      <c r="AD201" s="471">
        <f>'KB 21'!L$160</f>
        <v>0</v>
      </c>
      <c r="AE201" s="471">
        <f>'KB 21'!M$160</f>
        <v>0</v>
      </c>
      <c r="AF201" s="471">
        <f>'KB 21'!N$160</f>
        <v>0</v>
      </c>
      <c r="AG201" s="471">
        <f>'KB 21'!O$160</f>
        <v>0</v>
      </c>
    </row>
    <row r="202" spans="1:33" s="473" customFormat="1" ht="3.75" customHeight="1" outlineLevel="1" x14ac:dyDescent="0.15">
      <c r="A202" s="470" t="e">
        <f>#REF!</f>
        <v>#REF!</v>
      </c>
      <c r="B202" s="488" t="e">
        <f>#REF!</f>
        <v>#REF!</v>
      </c>
      <c r="C202" s="488" t="e">
        <f>#REF!</f>
        <v>#REF!</v>
      </c>
      <c r="D202" s="488" t="e">
        <f>#REF!</f>
        <v>#REF!</v>
      </c>
      <c r="E202" s="488" t="e">
        <f>#REF!</f>
        <v>#REF!</v>
      </c>
      <c r="S202" s="474">
        <f>'KB 21'!I9</f>
        <v>0</v>
      </c>
      <c r="T202" s="474">
        <f>'KB 21'!L9</f>
        <v>0</v>
      </c>
      <c r="U202" s="471">
        <f>'KB 21'!B$189</f>
        <v>0</v>
      </c>
      <c r="V202" s="471">
        <f>'KB 21'!C$189</f>
        <v>0</v>
      </c>
      <c r="W202" s="471">
        <f>'KB 21'!D$189</f>
        <v>0</v>
      </c>
      <c r="X202" s="471">
        <f>'KB 21'!E$189</f>
        <v>0</v>
      </c>
      <c r="Y202" s="471">
        <f>'KB 21'!F$189</f>
        <v>0</v>
      </c>
      <c r="Z202" s="471">
        <f>'KB 21'!G$189</f>
        <v>0</v>
      </c>
      <c r="AA202" s="471"/>
      <c r="AB202" s="471">
        <f>'KB 21'!J$199</f>
        <v>0</v>
      </c>
      <c r="AC202" s="471">
        <f>'KB 21'!K$199</f>
        <v>0</v>
      </c>
      <c r="AD202" s="471">
        <f>'KB 21'!L$199</f>
        <v>0</v>
      </c>
      <c r="AE202" s="471">
        <f>'KB 21'!M$199</f>
        <v>0</v>
      </c>
      <c r="AF202" s="471">
        <f>'KB 21'!N$199</f>
        <v>0</v>
      </c>
      <c r="AG202" s="471">
        <f>'KB 21'!O$199</f>
        <v>0</v>
      </c>
    </row>
    <row r="203" spans="1:33" s="473" customFormat="1" ht="3.75" customHeight="1" outlineLevel="1" x14ac:dyDescent="0.15">
      <c r="A203" s="470" t="e">
        <f>#REF!</f>
        <v>#REF!</v>
      </c>
      <c r="B203" s="488" t="e">
        <f>#REF!</f>
        <v>#REF!</v>
      </c>
      <c r="C203" s="488" t="e">
        <f>#REF!</f>
        <v>#REF!</v>
      </c>
      <c r="D203" s="488" t="e">
        <f>#REF!</f>
        <v>#REF!</v>
      </c>
      <c r="E203" s="488" t="e">
        <f>#REF!</f>
        <v>#REF!</v>
      </c>
      <c r="S203" s="474">
        <f>'KB 21'!I10</f>
        <v>0</v>
      </c>
      <c r="T203" s="474">
        <f>'KB 21'!L10</f>
        <v>0</v>
      </c>
      <c r="U203" s="471">
        <f>'KB 21'!B$227</f>
        <v>0</v>
      </c>
      <c r="V203" s="471">
        <f>'KB 21'!C$227</f>
        <v>0</v>
      </c>
      <c r="W203" s="471">
        <f>'KB 21'!D$227</f>
        <v>0</v>
      </c>
      <c r="X203" s="471">
        <f>'KB 21'!E$227</f>
        <v>0</v>
      </c>
      <c r="Y203" s="471">
        <f>'KB 21'!F$227</f>
        <v>0</v>
      </c>
      <c r="Z203" s="471">
        <f>'KB 21'!G$227</f>
        <v>0</v>
      </c>
      <c r="AA203" s="471"/>
      <c r="AB203" s="471">
        <f>'KB 21'!J$237</f>
        <v>0</v>
      </c>
      <c r="AC203" s="471">
        <f>'KB 21'!K$237</f>
        <v>0</v>
      </c>
      <c r="AD203" s="471">
        <f>'KB 21'!L$237</f>
        <v>0</v>
      </c>
      <c r="AE203" s="471">
        <f>'KB 21'!M$237</f>
        <v>0</v>
      </c>
      <c r="AF203" s="471">
        <f>'KB 21'!N$237</f>
        <v>0</v>
      </c>
      <c r="AG203" s="471">
        <f>'KB 21'!O$237</f>
        <v>0</v>
      </c>
    </row>
    <row r="204" spans="1:33" s="473" customFormat="1" ht="3.75" customHeight="1" outlineLevel="1" x14ac:dyDescent="0.15">
      <c r="A204" s="470" t="e">
        <f>#REF!</f>
        <v>#REF!</v>
      </c>
      <c r="B204" s="488" t="e">
        <f>#REF!</f>
        <v>#REF!</v>
      </c>
      <c r="C204" s="488" t="e">
        <f>#REF!</f>
        <v>#REF!</v>
      </c>
      <c r="D204" s="488" t="e">
        <f>#REF!</f>
        <v>#REF!</v>
      </c>
      <c r="E204" s="488" t="e">
        <f>#REF!</f>
        <v>#REF!</v>
      </c>
      <c r="S204" s="474">
        <f>'KB 21'!I11</f>
        <v>0</v>
      </c>
      <c r="T204" s="474">
        <f>'KB 21'!L11</f>
        <v>0</v>
      </c>
      <c r="U204" s="473">
        <f>'KB 21'!B$265</f>
        <v>0</v>
      </c>
      <c r="V204" s="473">
        <f>'KB 21'!C$265</f>
        <v>0</v>
      </c>
      <c r="W204" s="473">
        <f>'KB 21'!D$265</f>
        <v>0</v>
      </c>
      <c r="X204" s="473">
        <f>'KB 21'!E$265</f>
        <v>0</v>
      </c>
      <c r="Y204" s="473">
        <f>'KB 21'!F$265</f>
        <v>0</v>
      </c>
      <c r="Z204" s="473">
        <f>'KB 21'!G$265</f>
        <v>0</v>
      </c>
      <c r="AB204" s="473">
        <f>'KB 21'!J$275</f>
        <v>0</v>
      </c>
      <c r="AC204" s="473">
        <f>'KB 21'!K$275</f>
        <v>0</v>
      </c>
      <c r="AD204" s="473">
        <f>'KB 21'!L$275</f>
        <v>0</v>
      </c>
      <c r="AE204" s="473">
        <f>'KB 21'!M$275</f>
        <v>0</v>
      </c>
      <c r="AF204" s="473">
        <f>'KB 21'!N$275</f>
        <v>0</v>
      </c>
      <c r="AG204" s="473">
        <f>'KB 21'!O$275</f>
        <v>0</v>
      </c>
    </row>
    <row r="205" spans="1:33" s="473" customFormat="1" ht="3.75" customHeight="1" outlineLevel="1" x14ac:dyDescent="0.15">
      <c r="A205" s="470" t="e">
        <f>#REF!</f>
        <v>#REF!</v>
      </c>
      <c r="B205" s="488" t="e">
        <f>#REF!</f>
        <v>#REF!</v>
      </c>
      <c r="C205" s="488" t="e">
        <f>#REF!</f>
        <v>#REF!</v>
      </c>
      <c r="D205" s="488" t="e">
        <f>#REF!</f>
        <v>#REF!</v>
      </c>
      <c r="E205" s="488" t="e">
        <f>#REF!</f>
        <v>#REF!</v>
      </c>
      <c r="S205" s="474"/>
      <c r="T205" s="474"/>
    </row>
    <row r="206" spans="1:33" s="473" customFormat="1" ht="3.75" customHeight="1" outlineLevel="1" x14ac:dyDescent="0.15">
      <c r="A206" s="470" t="e">
        <f>#REF!</f>
        <v>#REF!</v>
      </c>
      <c r="B206" s="488" t="e">
        <f>#REF!</f>
        <v>#REF!</v>
      </c>
      <c r="C206" s="488" t="e">
        <f>#REF!</f>
        <v>#REF!</v>
      </c>
      <c r="D206" s="488" t="e">
        <f>#REF!</f>
        <v>#REF!</v>
      </c>
      <c r="E206" s="488" t="e">
        <f>#REF!</f>
        <v>#REF!</v>
      </c>
      <c r="R206" s="473">
        <v>22</v>
      </c>
      <c r="S206" s="474" t="str">
        <f>'KB 22'!I6</f>
        <v>E detyrueshme</v>
      </c>
      <c r="T206" s="474" t="str">
        <f>'KB 22'!L6</f>
        <v>Transferuar</v>
      </c>
      <c r="U206" s="473">
        <f>'KB 22'!B$72</f>
        <v>90697</v>
      </c>
      <c r="V206" s="473">
        <f>'KB 22'!C$72</f>
        <v>73401</v>
      </c>
      <c r="W206" s="473">
        <f>'KB 22'!D$72</f>
        <v>38111</v>
      </c>
      <c r="X206" s="473">
        <f>'KB 22'!E$72</f>
        <v>29050</v>
      </c>
      <c r="Y206" s="473">
        <f>'KB 22'!F$72</f>
        <v>26107</v>
      </c>
      <c r="Z206" s="473">
        <f>'KB 22'!G$72</f>
        <v>26445</v>
      </c>
      <c r="AB206" s="473">
        <f>'KB 22'!J$82</f>
        <v>52841</v>
      </c>
      <c r="AC206" s="473">
        <f>'KB 22'!K$82</f>
        <v>40741</v>
      </c>
      <c r="AD206" s="473">
        <f>'KB 22'!L$82</f>
        <v>15766</v>
      </c>
      <c r="AE206" s="473">
        <f>'KB 22'!M$82</f>
        <v>18397</v>
      </c>
      <c r="AF206" s="473">
        <f>'KB 22'!N$82</f>
        <v>18610</v>
      </c>
      <c r="AG206" s="473">
        <f>'KB 22'!O$82</f>
        <v>18939</v>
      </c>
    </row>
    <row r="207" spans="1:33" s="473" customFormat="1" ht="3.75" customHeight="1" outlineLevel="1" x14ac:dyDescent="0.15">
      <c r="A207" s="470" t="e">
        <f>#REF!</f>
        <v>#REF!</v>
      </c>
      <c r="B207" s="488" t="e">
        <f>#REF!</f>
        <v>#REF!</v>
      </c>
      <c r="C207" s="488" t="e">
        <f>#REF!</f>
        <v>#REF!</v>
      </c>
      <c r="D207" s="488" t="e">
        <f>#REF!</f>
        <v>#REF!</v>
      </c>
      <c r="E207" s="488" t="e">
        <f>#REF!</f>
        <v>#REF!</v>
      </c>
      <c r="S207" s="474" t="str">
        <f>'KB 22'!I7</f>
        <v>E detyrueshme</v>
      </c>
      <c r="T207" s="474" t="str">
        <f>'KB 22'!L7</f>
        <v>Transferuar</v>
      </c>
      <c r="U207" s="471">
        <f>'KB 22'!B$111</f>
        <v>0</v>
      </c>
      <c r="V207" s="471">
        <f>'KB 22'!C$111</f>
        <v>0</v>
      </c>
      <c r="W207" s="471">
        <f>'KB 22'!D$111</f>
        <v>0</v>
      </c>
      <c r="X207" s="471">
        <f>'KB 22'!E$111</f>
        <v>0</v>
      </c>
      <c r="Y207" s="471">
        <f>'KB 22'!F$111</f>
        <v>0</v>
      </c>
      <c r="Z207" s="471">
        <f>'KB 22'!G$111</f>
        <v>0</v>
      </c>
      <c r="AA207" s="471"/>
      <c r="AB207" s="471">
        <f>'KB 22'!J$121</f>
        <v>0</v>
      </c>
      <c r="AC207" s="471">
        <f>'KB 22'!K$121</f>
        <v>0</v>
      </c>
      <c r="AD207" s="471">
        <f>'KB 22'!L$121</f>
        <v>0</v>
      </c>
      <c r="AE207" s="471">
        <f>'KB 22'!M$121</f>
        <v>0</v>
      </c>
      <c r="AF207" s="471">
        <f>'KB 22'!N$121</f>
        <v>0</v>
      </c>
      <c r="AG207" s="471">
        <f>'KB 22'!O$121</f>
        <v>0</v>
      </c>
    </row>
    <row r="208" spans="1:33" s="473" customFormat="1" ht="3.75" customHeight="1" outlineLevel="1" x14ac:dyDescent="0.15">
      <c r="A208" s="470" t="e">
        <f>#REF!</f>
        <v>#REF!</v>
      </c>
      <c r="B208" s="488" t="e">
        <f>#REF!</f>
        <v>#REF!</v>
      </c>
      <c r="C208" s="488" t="e">
        <f>#REF!</f>
        <v>#REF!</v>
      </c>
      <c r="D208" s="488" t="e">
        <f>#REF!</f>
        <v>#REF!</v>
      </c>
      <c r="E208" s="488" t="e">
        <f>#REF!</f>
        <v>#REF!</v>
      </c>
      <c r="S208" s="474" t="str">
        <f>'KB 22'!I8</f>
        <v>E detyrueshme</v>
      </c>
      <c r="T208" s="474" t="str">
        <f>'KB 22'!L8</f>
        <v>I deleguar</v>
      </c>
      <c r="U208" s="471">
        <f>'KB 22'!B$150</f>
        <v>15235</v>
      </c>
      <c r="V208" s="471">
        <f>'KB 22'!C$150</f>
        <v>15648</v>
      </c>
      <c r="W208" s="471">
        <f>'KB 22'!D$150</f>
        <v>171206</v>
      </c>
      <c r="X208" s="471">
        <f>'KB 22'!E$150</f>
        <v>19256</v>
      </c>
      <c r="Y208" s="471">
        <f>'KB 22'!F$150</f>
        <v>20942</v>
      </c>
      <c r="Z208" s="471">
        <f>'KB 22'!G$150</f>
        <v>22175</v>
      </c>
      <c r="AA208" s="471"/>
      <c r="AB208" s="471">
        <f>'KB 22'!J$160</f>
        <v>12956</v>
      </c>
      <c r="AC208" s="471">
        <f>'KB 22'!K$160</f>
        <v>14657</v>
      </c>
      <c r="AD208" s="471">
        <f>'KB 22'!L$160</f>
        <v>169031</v>
      </c>
      <c r="AE208" s="471">
        <f>'KB 22'!M$160</f>
        <v>15482</v>
      </c>
      <c r="AF208" s="471">
        <f>'KB 22'!N$160</f>
        <v>15591</v>
      </c>
      <c r="AG208" s="471">
        <f>'KB 22'!O$160</f>
        <v>15759</v>
      </c>
    </row>
    <row r="209" spans="1:33" s="473" customFormat="1" ht="3.75" customHeight="1" outlineLevel="1" x14ac:dyDescent="0.15">
      <c r="A209" s="470" t="e">
        <f>#REF!</f>
        <v>#REF!</v>
      </c>
      <c r="B209" s="488" t="e">
        <f>#REF!</f>
        <v>#REF!</v>
      </c>
      <c r="C209" s="488" t="e">
        <f>#REF!</f>
        <v>#REF!</v>
      </c>
      <c r="D209" s="488" t="e">
        <f>#REF!</f>
        <v>#REF!</v>
      </c>
      <c r="E209" s="488" t="e">
        <f>#REF!</f>
        <v>#REF!</v>
      </c>
      <c r="S209" s="474">
        <f>'KB 22'!I9</f>
        <v>0</v>
      </c>
      <c r="T209" s="474">
        <f>'KB 22'!L9</f>
        <v>0</v>
      </c>
      <c r="U209" s="471">
        <f>'KB 22'!B$189</f>
        <v>0</v>
      </c>
      <c r="V209" s="471">
        <f>'KB 22'!C$189</f>
        <v>0</v>
      </c>
      <c r="W209" s="471">
        <f>'KB 22'!D$189</f>
        <v>0</v>
      </c>
      <c r="X209" s="471">
        <f>'KB 22'!E$189</f>
        <v>0</v>
      </c>
      <c r="Y209" s="471">
        <f>'KB 22'!F$189</f>
        <v>0</v>
      </c>
      <c r="Z209" s="471">
        <f>'KB 22'!G$189</f>
        <v>0</v>
      </c>
      <c r="AA209" s="471"/>
      <c r="AB209" s="471">
        <f>'KB 22'!J$199</f>
        <v>0</v>
      </c>
      <c r="AC209" s="471">
        <f>'KB 22'!K$199</f>
        <v>0</v>
      </c>
      <c r="AD209" s="471">
        <f>'KB 22'!L$199</f>
        <v>0</v>
      </c>
      <c r="AE209" s="471">
        <f>'KB 22'!M$199</f>
        <v>0</v>
      </c>
      <c r="AF209" s="471">
        <f>'KB 22'!N$199</f>
        <v>0</v>
      </c>
      <c r="AG209" s="471">
        <f>'KB 22'!O$199</f>
        <v>0</v>
      </c>
    </row>
    <row r="210" spans="1:33" s="473" customFormat="1" ht="3.75" customHeight="1" outlineLevel="1" x14ac:dyDescent="0.15">
      <c r="A210" s="470" t="e">
        <f>#REF!</f>
        <v>#REF!</v>
      </c>
      <c r="B210" s="488" t="e">
        <f>#REF!</f>
        <v>#REF!</v>
      </c>
      <c r="C210" s="488" t="e">
        <f>#REF!</f>
        <v>#REF!</v>
      </c>
      <c r="D210" s="488" t="e">
        <f>#REF!</f>
        <v>#REF!</v>
      </c>
      <c r="E210" s="488" t="e">
        <f>#REF!</f>
        <v>#REF!</v>
      </c>
      <c r="S210" s="474">
        <f>'KB 22'!I10</f>
        <v>0</v>
      </c>
      <c r="T210" s="474">
        <f>'KB 22'!L10</f>
        <v>0</v>
      </c>
      <c r="U210" s="471">
        <f>'KB 22'!B$227</f>
        <v>0</v>
      </c>
      <c r="V210" s="471">
        <f>'KB 22'!C$227</f>
        <v>0</v>
      </c>
      <c r="W210" s="471">
        <f>'KB 22'!D$227</f>
        <v>0</v>
      </c>
      <c r="X210" s="471">
        <f>'KB 22'!E$227</f>
        <v>0</v>
      </c>
      <c r="Y210" s="471">
        <f>'KB 22'!F$227</f>
        <v>0</v>
      </c>
      <c r="Z210" s="471">
        <f>'KB 22'!G$227</f>
        <v>0</v>
      </c>
      <c r="AA210" s="471"/>
      <c r="AB210" s="471">
        <f>'KB 22'!J$237</f>
        <v>0</v>
      </c>
      <c r="AC210" s="471">
        <f>'KB 22'!K$237</f>
        <v>0</v>
      </c>
      <c r="AD210" s="471">
        <f>'KB 22'!L$237</f>
        <v>0</v>
      </c>
      <c r="AE210" s="471">
        <f>'KB 22'!M$237</f>
        <v>0</v>
      </c>
      <c r="AF210" s="471">
        <f>'KB 22'!N$237</f>
        <v>0</v>
      </c>
      <c r="AG210" s="471">
        <f>'KB 22'!O$237</f>
        <v>0</v>
      </c>
    </row>
    <row r="211" spans="1:33" s="473" customFormat="1" ht="3.75" customHeight="1" x14ac:dyDescent="0.15">
      <c r="A211" s="482"/>
      <c r="B211" s="483"/>
      <c r="C211" s="483"/>
      <c r="D211" s="483"/>
      <c r="E211" s="483"/>
      <c r="F211" s="472"/>
      <c r="S211" s="474">
        <f>'KB 22'!I11</f>
        <v>0</v>
      </c>
      <c r="T211" s="474">
        <f>'KB 22'!L11</f>
        <v>0</v>
      </c>
      <c r="U211" s="473">
        <f>'KB 22'!B$265</f>
        <v>0</v>
      </c>
      <c r="V211" s="473">
        <f>'KB 22'!C$265</f>
        <v>0</v>
      </c>
      <c r="W211" s="473">
        <f>'KB 22'!D$265</f>
        <v>0</v>
      </c>
      <c r="X211" s="473">
        <f>'KB 22'!E$265</f>
        <v>0</v>
      </c>
      <c r="Y211" s="473">
        <f>'KB 22'!F$265</f>
        <v>0</v>
      </c>
      <c r="Z211" s="473">
        <f>'KB 22'!G$265</f>
        <v>0</v>
      </c>
      <c r="AB211" s="473">
        <f>'KB 22'!J$275</f>
        <v>0</v>
      </c>
      <c r="AC211" s="473">
        <f>'KB 22'!K$275</f>
        <v>0</v>
      </c>
      <c r="AD211" s="473">
        <f>'KB 22'!L$275</f>
        <v>0</v>
      </c>
      <c r="AE211" s="473">
        <f>'KB 22'!M$275</f>
        <v>0</v>
      </c>
      <c r="AF211" s="473">
        <f>'KB 22'!N$275</f>
        <v>0</v>
      </c>
      <c r="AG211" s="473">
        <f>'KB 22'!O$275</f>
        <v>0</v>
      </c>
    </row>
    <row r="212" spans="1:33" s="473" customFormat="1" ht="3.75" customHeight="1" x14ac:dyDescent="0.15">
      <c r="A212" s="470" t="e">
        <f>#REF!</f>
        <v>#REF!</v>
      </c>
      <c r="B212" s="488" t="e">
        <f>#REF!</f>
        <v>#REF!</v>
      </c>
      <c r="C212" s="488" t="e">
        <f>#REF!</f>
        <v>#REF!</v>
      </c>
      <c r="D212" s="488" t="e">
        <f>#REF!</f>
        <v>#REF!</v>
      </c>
      <c r="E212" s="488" t="e">
        <f>#REF!</f>
        <v>#REF!</v>
      </c>
      <c r="F212" s="472"/>
      <c r="S212" s="474"/>
      <c r="T212" s="474"/>
    </row>
    <row r="213" spans="1:33" s="473" customFormat="1" ht="3.75" customHeight="1" x14ac:dyDescent="0.15">
      <c r="A213" s="470" t="e">
        <f>#REF!</f>
        <v>#REF!</v>
      </c>
      <c r="B213" s="488" t="e">
        <f>#REF!</f>
        <v>#REF!</v>
      </c>
      <c r="C213" s="488" t="e">
        <f>#REF!</f>
        <v>#REF!</v>
      </c>
      <c r="D213" s="488" t="e">
        <f>#REF!</f>
        <v>#REF!</v>
      </c>
      <c r="E213" s="488" t="e">
        <f>#REF!</f>
        <v>#REF!</v>
      </c>
      <c r="F213" s="472"/>
      <c r="R213" s="473">
        <v>23</v>
      </c>
      <c r="S213" s="474" t="e">
        <f>#REF!</f>
        <v>#REF!</v>
      </c>
      <c r="T213" s="474" t="e">
        <f>#REF!</f>
        <v>#REF!</v>
      </c>
      <c r="U213" s="473" t="e">
        <f>#REF!</f>
        <v>#REF!</v>
      </c>
      <c r="V213" s="473" t="e">
        <f>#REF!</f>
        <v>#REF!</v>
      </c>
      <c r="W213" s="473" t="e">
        <f>#REF!</f>
        <v>#REF!</v>
      </c>
      <c r="X213" s="473" t="e">
        <f>#REF!</f>
        <v>#REF!</v>
      </c>
      <c r="Y213" s="473" t="e">
        <f>#REF!</f>
        <v>#REF!</v>
      </c>
      <c r="Z213" s="473" t="e">
        <f>#REF!</f>
        <v>#REF!</v>
      </c>
      <c r="AB213" s="473" t="e">
        <f>#REF!</f>
        <v>#REF!</v>
      </c>
      <c r="AC213" s="473" t="e">
        <f>#REF!</f>
        <v>#REF!</v>
      </c>
      <c r="AD213" s="473" t="e">
        <f>#REF!</f>
        <v>#REF!</v>
      </c>
      <c r="AE213" s="473" t="e">
        <f>#REF!</f>
        <v>#REF!</v>
      </c>
      <c r="AF213" s="473" t="e">
        <f>#REF!</f>
        <v>#REF!</v>
      </c>
      <c r="AG213" s="473" t="e">
        <f>#REF!</f>
        <v>#REF!</v>
      </c>
    </row>
    <row r="214" spans="1:33" s="473" customFormat="1" ht="3.75" customHeight="1" outlineLevel="1" x14ac:dyDescent="0.15">
      <c r="A214" s="470" t="e">
        <f>#REF!</f>
        <v>#REF!</v>
      </c>
      <c r="B214" s="488" t="e">
        <f>#REF!</f>
        <v>#REF!</v>
      </c>
      <c r="C214" s="488" t="e">
        <f>#REF!</f>
        <v>#REF!</v>
      </c>
      <c r="D214" s="488" t="e">
        <f>#REF!</f>
        <v>#REF!</v>
      </c>
      <c r="E214" s="488" t="e">
        <f>#REF!</f>
        <v>#REF!</v>
      </c>
      <c r="S214" s="474" t="e">
        <f>#REF!</f>
        <v>#REF!</v>
      </c>
      <c r="T214" s="474" t="e">
        <f>#REF!</f>
        <v>#REF!</v>
      </c>
      <c r="U214" s="471" t="e">
        <f>#REF!</f>
        <v>#REF!</v>
      </c>
      <c r="V214" s="471" t="e">
        <f>#REF!</f>
        <v>#REF!</v>
      </c>
      <c r="W214" s="471" t="e">
        <f>#REF!</f>
        <v>#REF!</v>
      </c>
      <c r="X214" s="471" t="e">
        <f>#REF!</f>
        <v>#REF!</v>
      </c>
      <c r="Y214" s="471" t="e">
        <f>#REF!</f>
        <v>#REF!</v>
      </c>
      <c r="Z214" s="471" t="e">
        <f>#REF!</f>
        <v>#REF!</v>
      </c>
      <c r="AA214" s="471"/>
      <c r="AB214" s="471" t="e">
        <f>#REF!</f>
        <v>#REF!</v>
      </c>
      <c r="AC214" s="471" t="e">
        <f>#REF!</f>
        <v>#REF!</v>
      </c>
      <c r="AD214" s="471" t="e">
        <f>#REF!</f>
        <v>#REF!</v>
      </c>
      <c r="AE214" s="471" t="e">
        <f>#REF!</f>
        <v>#REF!</v>
      </c>
      <c r="AF214" s="471" t="e">
        <f>#REF!</f>
        <v>#REF!</v>
      </c>
      <c r="AG214" s="471" t="e">
        <f>#REF!</f>
        <v>#REF!</v>
      </c>
    </row>
    <row r="215" spans="1:33" s="473" customFormat="1" ht="3.75" customHeight="1" outlineLevel="1" x14ac:dyDescent="0.15">
      <c r="A215" s="470" t="e">
        <f>#REF!</f>
        <v>#REF!</v>
      </c>
      <c r="B215" s="488" t="e">
        <f>#REF!</f>
        <v>#REF!</v>
      </c>
      <c r="C215" s="488" t="e">
        <f>#REF!</f>
        <v>#REF!</v>
      </c>
      <c r="D215" s="488" t="e">
        <f>#REF!</f>
        <v>#REF!</v>
      </c>
      <c r="E215" s="488" t="e">
        <f>#REF!</f>
        <v>#REF!</v>
      </c>
      <c r="S215" s="474" t="e">
        <f>#REF!</f>
        <v>#REF!</v>
      </c>
      <c r="T215" s="474" t="e">
        <f>#REF!</f>
        <v>#REF!</v>
      </c>
      <c r="U215" s="471" t="e">
        <f>#REF!</f>
        <v>#REF!</v>
      </c>
      <c r="V215" s="471" t="e">
        <f>#REF!</f>
        <v>#REF!</v>
      </c>
      <c r="W215" s="471" t="e">
        <f>#REF!</f>
        <v>#REF!</v>
      </c>
      <c r="X215" s="471" t="e">
        <f>#REF!</f>
        <v>#REF!</v>
      </c>
      <c r="Y215" s="471" t="e">
        <f>#REF!</f>
        <v>#REF!</v>
      </c>
      <c r="Z215" s="471" t="e">
        <f>#REF!</f>
        <v>#REF!</v>
      </c>
      <c r="AA215" s="471"/>
      <c r="AB215" s="471" t="e">
        <f>#REF!</f>
        <v>#REF!</v>
      </c>
      <c r="AC215" s="471" t="e">
        <f>#REF!</f>
        <v>#REF!</v>
      </c>
      <c r="AD215" s="471" t="e">
        <f>#REF!</f>
        <v>#REF!</v>
      </c>
      <c r="AE215" s="471" t="e">
        <f>#REF!</f>
        <v>#REF!</v>
      </c>
      <c r="AF215" s="471" t="e">
        <f>#REF!</f>
        <v>#REF!</v>
      </c>
      <c r="AG215" s="471" t="e">
        <f>#REF!</f>
        <v>#REF!</v>
      </c>
    </row>
    <row r="216" spans="1:33" s="473" customFormat="1" ht="3.75" customHeight="1" outlineLevel="1" x14ac:dyDescent="0.15">
      <c r="A216" s="470" t="e">
        <f>#REF!</f>
        <v>#REF!</v>
      </c>
      <c r="B216" s="488" t="e">
        <f>#REF!</f>
        <v>#REF!</v>
      </c>
      <c r="C216" s="488" t="e">
        <f>#REF!</f>
        <v>#REF!</v>
      </c>
      <c r="D216" s="488" t="e">
        <f>#REF!</f>
        <v>#REF!</v>
      </c>
      <c r="E216" s="488" t="e">
        <f>#REF!</f>
        <v>#REF!</v>
      </c>
      <c r="S216" s="474" t="e">
        <f>#REF!</f>
        <v>#REF!</v>
      </c>
      <c r="T216" s="474" t="e">
        <f>#REF!</f>
        <v>#REF!</v>
      </c>
      <c r="U216" s="471" t="e">
        <f>#REF!</f>
        <v>#REF!</v>
      </c>
      <c r="V216" s="471" t="e">
        <f>#REF!</f>
        <v>#REF!</v>
      </c>
      <c r="W216" s="471" t="e">
        <f>#REF!</f>
        <v>#REF!</v>
      </c>
      <c r="X216" s="471" t="e">
        <f>#REF!</f>
        <v>#REF!</v>
      </c>
      <c r="Y216" s="471" t="e">
        <f>#REF!</f>
        <v>#REF!</v>
      </c>
      <c r="Z216" s="471" t="e">
        <f>#REF!</f>
        <v>#REF!</v>
      </c>
      <c r="AA216" s="471"/>
      <c r="AB216" s="471" t="e">
        <f>#REF!</f>
        <v>#REF!</v>
      </c>
      <c r="AC216" s="471" t="e">
        <f>#REF!</f>
        <v>#REF!</v>
      </c>
      <c r="AD216" s="471" t="e">
        <f>#REF!</f>
        <v>#REF!</v>
      </c>
      <c r="AE216" s="471" t="e">
        <f>#REF!</f>
        <v>#REF!</v>
      </c>
      <c r="AF216" s="471" t="e">
        <f>#REF!</f>
        <v>#REF!</v>
      </c>
      <c r="AG216" s="471" t="e">
        <f>#REF!</f>
        <v>#REF!</v>
      </c>
    </row>
    <row r="217" spans="1:33" s="473" customFormat="1" ht="3.75" customHeight="1" outlineLevel="1" x14ac:dyDescent="0.15">
      <c r="A217" s="470" t="e">
        <f>#REF!</f>
        <v>#REF!</v>
      </c>
      <c r="B217" s="488" t="e">
        <f>#REF!</f>
        <v>#REF!</v>
      </c>
      <c r="C217" s="488" t="e">
        <f>#REF!</f>
        <v>#REF!</v>
      </c>
      <c r="D217" s="488" t="e">
        <f>#REF!</f>
        <v>#REF!</v>
      </c>
      <c r="E217" s="488" t="e">
        <f>#REF!</f>
        <v>#REF!</v>
      </c>
      <c r="S217" s="474" t="e">
        <f>#REF!</f>
        <v>#REF!</v>
      </c>
      <c r="T217" s="474" t="e">
        <f>#REF!</f>
        <v>#REF!</v>
      </c>
      <c r="U217" s="471" t="e">
        <f>#REF!</f>
        <v>#REF!</v>
      </c>
      <c r="V217" s="471" t="e">
        <f>#REF!</f>
        <v>#REF!</v>
      </c>
      <c r="W217" s="471" t="e">
        <f>#REF!</f>
        <v>#REF!</v>
      </c>
      <c r="X217" s="471" t="e">
        <f>#REF!</f>
        <v>#REF!</v>
      </c>
      <c r="Y217" s="471" t="e">
        <f>#REF!</f>
        <v>#REF!</v>
      </c>
      <c r="Z217" s="471" t="e">
        <f>#REF!</f>
        <v>#REF!</v>
      </c>
      <c r="AA217" s="471"/>
      <c r="AB217" s="471" t="e">
        <f>#REF!</f>
        <v>#REF!</v>
      </c>
      <c r="AC217" s="471" t="e">
        <f>#REF!</f>
        <v>#REF!</v>
      </c>
      <c r="AD217" s="471" t="e">
        <f>#REF!</f>
        <v>#REF!</v>
      </c>
      <c r="AE217" s="471" t="e">
        <f>#REF!</f>
        <v>#REF!</v>
      </c>
      <c r="AF217" s="471" t="e">
        <f>#REF!</f>
        <v>#REF!</v>
      </c>
      <c r="AG217" s="471" t="e">
        <f>#REF!</f>
        <v>#REF!</v>
      </c>
    </row>
    <row r="218" spans="1:33" s="473" customFormat="1" ht="3.75" customHeight="1" outlineLevel="1" x14ac:dyDescent="0.15">
      <c r="A218" s="470" t="e">
        <f>#REF!</f>
        <v>#REF!</v>
      </c>
      <c r="B218" s="488" t="e">
        <f>#REF!</f>
        <v>#REF!</v>
      </c>
      <c r="C218" s="488" t="e">
        <f>#REF!</f>
        <v>#REF!</v>
      </c>
      <c r="D218" s="488" t="e">
        <f>#REF!</f>
        <v>#REF!</v>
      </c>
      <c r="E218" s="488" t="e">
        <f>#REF!</f>
        <v>#REF!</v>
      </c>
      <c r="S218" s="474" t="e">
        <f>#REF!</f>
        <v>#REF!</v>
      </c>
      <c r="T218" s="474" t="e">
        <f>#REF!</f>
        <v>#REF!</v>
      </c>
      <c r="U218" s="473" t="e">
        <f>#REF!</f>
        <v>#REF!</v>
      </c>
      <c r="V218" s="473" t="e">
        <f>#REF!</f>
        <v>#REF!</v>
      </c>
      <c r="W218" s="473" t="e">
        <f>#REF!</f>
        <v>#REF!</v>
      </c>
      <c r="X218" s="473" t="e">
        <f>#REF!</f>
        <v>#REF!</v>
      </c>
      <c r="Y218" s="473" t="e">
        <f>#REF!</f>
        <v>#REF!</v>
      </c>
      <c r="Z218" s="473" t="e">
        <f>#REF!</f>
        <v>#REF!</v>
      </c>
      <c r="AB218" s="473" t="e">
        <f>#REF!</f>
        <v>#REF!</v>
      </c>
      <c r="AC218" s="473" t="e">
        <f>#REF!</f>
        <v>#REF!</v>
      </c>
      <c r="AD218" s="473" t="e">
        <f>#REF!</f>
        <v>#REF!</v>
      </c>
      <c r="AE218" s="473" t="e">
        <f>#REF!</f>
        <v>#REF!</v>
      </c>
      <c r="AF218" s="473" t="e">
        <f>#REF!</f>
        <v>#REF!</v>
      </c>
      <c r="AG218" s="473" t="e">
        <f>#REF!</f>
        <v>#REF!</v>
      </c>
    </row>
    <row r="219" spans="1:33" s="473" customFormat="1" ht="3.75" customHeight="1" outlineLevel="1" x14ac:dyDescent="0.15">
      <c r="A219" s="470" t="e">
        <f>#REF!</f>
        <v>#REF!</v>
      </c>
      <c r="B219" s="488" t="e">
        <f>#REF!</f>
        <v>#REF!</v>
      </c>
      <c r="C219" s="488" t="e">
        <f>#REF!</f>
        <v>#REF!</v>
      </c>
      <c r="D219" s="488" t="e">
        <f>#REF!</f>
        <v>#REF!</v>
      </c>
      <c r="E219" s="488" t="e">
        <f>#REF!</f>
        <v>#REF!</v>
      </c>
      <c r="S219" s="474"/>
      <c r="T219" s="474"/>
    </row>
    <row r="220" spans="1:33" s="473" customFormat="1" ht="3.75" customHeight="1" outlineLevel="1" x14ac:dyDescent="0.15">
      <c r="A220" s="470" t="e">
        <f>#REF!</f>
        <v>#REF!</v>
      </c>
      <c r="B220" s="488" t="e">
        <f>#REF!</f>
        <v>#REF!</v>
      </c>
      <c r="C220" s="488" t="e">
        <f>#REF!</f>
        <v>#REF!</v>
      </c>
      <c r="D220" s="488" t="e">
        <f>#REF!</f>
        <v>#REF!</v>
      </c>
      <c r="E220" s="488" t="e">
        <f>#REF!</f>
        <v>#REF!</v>
      </c>
      <c r="R220" s="473">
        <v>24</v>
      </c>
      <c r="S220" s="474" t="str">
        <f>'KB 23'!I6</f>
        <v>E detyrueshme</v>
      </c>
      <c r="T220" s="474" t="str">
        <f>'KB 23'!L6</f>
        <v>I veti</v>
      </c>
      <c r="U220" s="473">
        <f>'KB 23'!B$72</f>
        <v>478678</v>
      </c>
      <c r="V220" s="473">
        <f>'KB 23'!C$72</f>
        <v>516814</v>
      </c>
      <c r="W220" s="473">
        <f>'KB 23'!D$72</f>
        <v>503974</v>
      </c>
      <c r="X220" s="473">
        <f>'KB 23'!E$72</f>
        <v>507070</v>
      </c>
      <c r="Y220" s="473">
        <f>'KB 23'!F$72</f>
        <v>510270</v>
      </c>
      <c r="Z220" s="473">
        <f>'KB 23'!G$72</f>
        <v>535450</v>
      </c>
      <c r="AB220" s="473">
        <f>'KB 23'!J$82</f>
        <v>471950</v>
      </c>
      <c r="AC220" s="473">
        <f>'KB 23'!K$82</f>
        <v>503905</v>
      </c>
      <c r="AD220" s="473">
        <f>'KB 23'!L$82</f>
        <v>496256</v>
      </c>
      <c r="AE220" s="473">
        <f>'KB 23'!M$82</f>
        <v>499769</v>
      </c>
      <c r="AF220" s="473">
        <f>'KB 23'!N$82</f>
        <v>502938</v>
      </c>
      <c r="AG220" s="473">
        <f>'KB 23'!O$82</f>
        <v>528085</v>
      </c>
    </row>
    <row r="221" spans="1:33" s="473" customFormat="1" ht="3.75" customHeight="1" outlineLevel="1" x14ac:dyDescent="0.15">
      <c r="A221" s="470" t="e">
        <f>#REF!</f>
        <v>#REF!</v>
      </c>
      <c r="B221" s="488" t="e">
        <f>#REF!</f>
        <v>#REF!</v>
      </c>
      <c r="C221" s="488" t="e">
        <f>#REF!</f>
        <v>#REF!</v>
      </c>
      <c r="D221" s="488" t="e">
        <f>#REF!</f>
        <v>#REF!</v>
      </c>
      <c r="E221" s="488" t="e">
        <f>#REF!</f>
        <v>#REF!</v>
      </c>
      <c r="S221" s="474">
        <f>'KB 23'!I7</f>
        <v>0</v>
      </c>
      <c r="T221" s="474">
        <f>'KB 23'!L7</f>
        <v>0</v>
      </c>
      <c r="U221" s="471">
        <f>'KB 23'!B$111</f>
        <v>0</v>
      </c>
      <c r="V221" s="471">
        <f>'KB 23'!C$111</f>
        <v>0</v>
      </c>
      <c r="W221" s="471">
        <f>'KB 23'!D$111</f>
        <v>0</v>
      </c>
      <c r="X221" s="471">
        <f>'KB 23'!E$111</f>
        <v>0</v>
      </c>
      <c r="Y221" s="471">
        <f>'KB 23'!F$111</f>
        <v>0</v>
      </c>
      <c r="Z221" s="471">
        <f>'KB 23'!G$111</f>
        <v>0</v>
      </c>
      <c r="AA221" s="471"/>
      <c r="AB221" s="471">
        <f>'KB 23'!J$121</f>
        <v>0</v>
      </c>
      <c r="AC221" s="471">
        <f>'KB 23'!K$121</f>
        <v>0</v>
      </c>
      <c r="AD221" s="471">
        <f>'KB 23'!L$121</f>
        <v>0</v>
      </c>
      <c r="AE221" s="471">
        <f>'KB 23'!M$121</f>
        <v>0</v>
      </c>
      <c r="AF221" s="471">
        <f>'KB 23'!N$121</f>
        <v>0</v>
      </c>
      <c r="AG221" s="471">
        <f>'KB 23'!O$121</f>
        <v>0</v>
      </c>
    </row>
    <row r="222" spans="1:33" s="473" customFormat="1" ht="3.75" customHeight="1" outlineLevel="1" x14ac:dyDescent="0.15">
      <c r="A222" s="470" t="e">
        <f>#REF!</f>
        <v>#REF!</v>
      </c>
      <c r="B222" s="488" t="e">
        <f>#REF!</f>
        <v>#REF!</v>
      </c>
      <c r="C222" s="488" t="e">
        <f>#REF!</f>
        <v>#REF!</v>
      </c>
      <c r="D222" s="488" t="e">
        <f>#REF!</f>
        <v>#REF!</v>
      </c>
      <c r="E222" s="488" t="e">
        <f>#REF!</f>
        <v>#REF!</v>
      </c>
      <c r="S222" s="474">
        <f>'KB 23'!I8</f>
        <v>0</v>
      </c>
      <c r="T222" s="474">
        <f>'KB 23'!L8</f>
        <v>0</v>
      </c>
      <c r="U222" s="471">
        <f>'KB 23'!B$150</f>
        <v>0</v>
      </c>
      <c r="V222" s="471">
        <f>'KB 23'!C$150</f>
        <v>0</v>
      </c>
      <c r="W222" s="471">
        <f>'KB 23'!D$150</f>
        <v>0</v>
      </c>
      <c r="X222" s="471">
        <f>'KB 23'!E$150</f>
        <v>0</v>
      </c>
      <c r="Y222" s="471">
        <f>'KB 23'!F$150</f>
        <v>0</v>
      </c>
      <c r="Z222" s="471">
        <f>'KB 23'!G$150</f>
        <v>0</v>
      </c>
      <c r="AA222" s="471"/>
      <c r="AB222" s="471">
        <f>'KB 23'!J$160</f>
        <v>0</v>
      </c>
      <c r="AC222" s="471">
        <f>'KB 23'!K$160</f>
        <v>0</v>
      </c>
      <c r="AD222" s="471">
        <f>'KB 23'!L$160</f>
        <v>0</v>
      </c>
      <c r="AE222" s="471">
        <f>'KB 23'!M$160</f>
        <v>0</v>
      </c>
      <c r="AF222" s="471">
        <f>'KB 23'!N$160</f>
        <v>0</v>
      </c>
      <c r="AG222" s="471">
        <f>'KB 23'!O$160</f>
        <v>0</v>
      </c>
    </row>
    <row r="223" spans="1:33" s="473" customFormat="1" ht="3.75" customHeight="1" outlineLevel="1" x14ac:dyDescent="0.15">
      <c r="A223" s="470" t="e">
        <f>#REF!</f>
        <v>#REF!</v>
      </c>
      <c r="B223" s="488" t="e">
        <f>#REF!</f>
        <v>#REF!</v>
      </c>
      <c r="C223" s="488" t="e">
        <f>#REF!</f>
        <v>#REF!</v>
      </c>
      <c r="D223" s="488" t="e">
        <f>#REF!</f>
        <v>#REF!</v>
      </c>
      <c r="E223" s="488" t="e">
        <f>#REF!</f>
        <v>#REF!</v>
      </c>
      <c r="S223" s="474">
        <f>'KB 23'!I9</f>
        <v>0</v>
      </c>
      <c r="T223" s="474">
        <f>'KB 23'!L9</f>
        <v>0</v>
      </c>
      <c r="U223" s="471">
        <f>'KB 23'!B$188</f>
        <v>0</v>
      </c>
      <c r="V223" s="471">
        <f>'KB 23'!C$188</f>
        <v>0</v>
      </c>
      <c r="W223" s="471">
        <f>'KB 23'!D$188</f>
        <v>0</v>
      </c>
      <c r="X223" s="471">
        <f>'KB 23'!E$188</f>
        <v>0</v>
      </c>
      <c r="Y223" s="471">
        <f>'KB 23'!F$188</f>
        <v>0</v>
      </c>
      <c r="Z223" s="471">
        <f>'KB 23'!G$188</f>
        <v>0</v>
      </c>
      <c r="AA223" s="471"/>
      <c r="AB223" s="471">
        <f>'KB 23'!J$198</f>
        <v>0</v>
      </c>
      <c r="AC223" s="471">
        <f>'KB 23'!K$198</f>
        <v>0</v>
      </c>
      <c r="AD223" s="471">
        <f>'KB 23'!L$198</f>
        <v>0</v>
      </c>
      <c r="AE223" s="471">
        <f>'KB 23'!M$198</f>
        <v>0</v>
      </c>
      <c r="AF223" s="471">
        <f>'KB 23'!N$198</f>
        <v>0</v>
      </c>
      <c r="AG223" s="471">
        <f>'KB 23'!O$198</f>
        <v>0</v>
      </c>
    </row>
    <row r="224" spans="1:33" s="473" customFormat="1" ht="3.75" customHeight="1" outlineLevel="1" x14ac:dyDescent="0.15">
      <c r="A224" s="470" t="e">
        <f>#REF!</f>
        <v>#REF!</v>
      </c>
      <c r="B224" s="488" t="e">
        <f>#REF!</f>
        <v>#REF!</v>
      </c>
      <c r="C224" s="488" t="e">
        <f>#REF!</f>
        <v>#REF!</v>
      </c>
      <c r="D224" s="488" t="e">
        <f>#REF!</f>
        <v>#REF!</v>
      </c>
      <c r="E224" s="488" t="e">
        <f>#REF!</f>
        <v>#REF!</v>
      </c>
      <c r="S224" s="474">
        <f>'KB 23'!I10</f>
        <v>0</v>
      </c>
      <c r="T224" s="474">
        <f>'KB 23'!L10</f>
        <v>0</v>
      </c>
      <c r="U224" s="471">
        <f>'KB 23'!B$226</f>
        <v>0</v>
      </c>
      <c r="V224" s="471">
        <f>'KB 23'!C$226</f>
        <v>0</v>
      </c>
      <c r="W224" s="471">
        <f>'KB 23'!D$226</f>
        <v>0</v>
      </c>
      <c r="X224" s="471">
        <f>'KB 23'!E$226</f>
        <v>0</v>
      </c>
      <c r="Y224" s="471">
        <f>'KB 23'!F$226</f>
        <v>0</v>
      </c>
      <c r="Z224" s="471">
        <f>'KB 23'!G$226</f>
        <v>0</v>
      </c>
      <c r="AA224" s="471"/>
      <c r="AB224" s="471">
        <f>'KB 23'!J$236</f>
        <v>0</v>
      </c>
      <c r="AC224" s="471">
        <f>'KB 23'!K$236</f>
        <v>0</v>
      </c>
      <c r="AD224" s="471">
        <f>'KB 23'!L$236</f>
        <v>0</v>
      </c>
      <c r="AE224" s="471">
        <f>'KB 23'!M$236</f>
        <v>0</v>
      </c>
      <c r="AF224" s="471">
        <f>'KB 23'!N$236</f>
        <v>0</v>
      </c>
      <c r="AG224" s="471">
        <f>'KB 23'!O$236</f>
        <v>0</v>
      </c>
    </row>
    <row r="225" spans="1:33" s="473" customFormat="1" ht="3.75" customHeight="1" outlineLevel="1" x14ac:dyDescent="0.15">
      <c r="A225" s="470" t="e">
        <f>#REF!</f>
        <v>#REF!</v>
      </c>
      <c r="B225" s="488" t="e">
        <f>#REF!</f>
        <v>#REF!</v>
      </c>
      <c r="C225" s="488" t="e">
        <f>#REF!</f>
        <v>#REF!</v>
      </c>
      <c r="D225" s="488" t="e">
        <f>#REF!</f>
        <v>#REF!</v>
      </c>
      <c r="E225" s="488" t="e">
        <f>#REF!</f>
        <v>#REF!</v>
      </c>
      <c r="S225" s="474">
        <f>'KB 23'!I11</f>
        <v>0</v>
      </c>
      <c r="T225" s="474">
        <f>'KB 23'!L11</f>
        <v>0</v>
      </c>
      <c r="U225" s="473">
        <f>'KB 23'!B$264</f>
        <v>0</v>
      </c>
      <c r="V225" s="473">
        <f>'KB 23'!C$264</f>
        <v>0</v>
      </c>
      <c r="W225" s="473">
        <f>'KB 23'!D$264</f>
        <v>0</v>
      </c>
      <c r="X225" s="473">
        <f>'KB 23'!E$264</f>
        <v>0</v>
      </c>
      <c r="Y225" s="473">
        <f>'KB 23'!F$264</f>
        <v>0</v>
      </c>
      <c r="Z225" s="473">
        <f>'KB 23'!G$264</f>
        <v>0</v>
      </c>
      <c r="AB225" s="473">
        <f>'KB 23'!J$274</f>
        <v>0</v>
      </c>
      <c r="AC225" s="473">
        <f>'KB 23'!K$274</f>
        <v>0</v>
      </c>
      <c r="AD225" s="473">
        <f>'KB 23'!L$274</f>
        <v>0</v>
      </c>
      <c r="AE225" s="473">
        <f>'KB 23'!M$274</f>
        <v>0</v>
      </c>
      <c r="AF225" s="473">
        <f>'KB 23'!N$274</f>
        <v>0</v>
      </c>
      <c r="AG225" s="473">
        <f>'KB 23'!O$274</f>
        <v>0</v>
      </c>
    </row>
    <row r="226" spans="1:33" s="473" customFormat="1" ht="3.75" customHeight="1" outlineLevel="1" x14ac:dyDescent="0.15">
      <c r="A226" s="470" t="e">
        <f>#REF!</f>
        <v>#REF!</v>
      </c>
      <c r="B226" s="488" t="e">
        <f>#REF!</f>
        <v>#REF!</v>
      </c>
      <c r="C226" s="488" t="e">
        <f>#REF!</f>
        <v>#REF!</v>
      </c>
      <c r="D226" s="488" t="e">
        <f>#REF!</f>
        <v>#REF!</v>
      </c>
      <c r="E226" s="488" t="e">
        <f>#REF!</f>
        <v>#REF!</v>
      </c>
      <c r="S226" s="474"/>
      <c r="T226" s="474"/>
    </row>
    <row r="227" spans="1:33" s="473" customFormat="1" ht="3.75" customHeight="1" outlineLevel="1" x14ac:dyDescent="0.15">
      <c r="A227" s="470" t="e">
        <f>#REF!</f>
        <v>#REF!</v>
      </c>
      <c r="B227" s="488" t="e">
        <f>#REF!</f>
        <v>#REF!</v>
      </c>
      <c r="C227" s="488" t="e">
        <f>#REF!</f>
        <v>#REF!</v>
      </c>
      <c r="D227" s="488" t="e">
        <f>#REF!</f>
        <v>#REF!</v>
      </c>
      <c r="E227" s="488" t="e">
        <f>#REF!</f>
        <v>#REF!</v>
      </c>
      <c r="R227" s="473">
        <v>25</v>
      </c>
      <c r="S227" s="474" t="str">
        <f>'KB 24'!I6</f>
        <v>E detyrueshme</v>
      </c>
      <c r="T227" s="474" t="str">
        <f>'KB 24'!L6</f>
        <v>I veti</v>
      </c>
      <c r="U227" s="473">
        <f>'KB 24'!B$72</f>
        <v>744</v>
      </c>
      <c r="V227" s="473">
        <f>'KB 24'!C$72</f>
        <v>1425</v>
      </c>
      <c r="W227" s="473">
        <f>'KB 24'!D$72</f>
        <v>50</v>
      </c>
      <c r="X227" s="473">
        <f>'KB 24'!E$72</f>
        <v>250</v>
      </c>
      <c r="Y227" s="473">
        <f>'KB 24'!F$72</f>
        <v>20250</v>
      </c>
      <c r="Z227" s="473">
        <f>'KB 24'!G$72</f>
        <v>250</v>
      </c>
      <c r="AB227" s="473">
        <f>'KB 24'!J$82</f>
        <v>0</v>
      </c>
      <c r="AC227" s="473">
        <f>'KB 24'!K$82</f>
        <v>0</v>
      </c>
      <c r="AD227" s="473">
        <f>'KB 24'!L$82</f>
        <v>0</v>
      </c>
      <c r="AE227" s="473">
        <f>'KB 24'!M$82</f>
        <v>0</v>
      </c>
      <c r="AF227" s="473">
        <f>'KB 24'!N$82</f>
        <v>0</v>
      </c>
      <c r="AG227" s="473">
        <f>'KB 24'!O$82</f>
        <v>0</v>
      </c>
    </row>
    <row r="228" spans="1:33" s="473" customFormat="1" ht="3.75" customHeight="1" outlineLevel="1" x14ac:dyDescent="0.15">
      <c r="A228" s="470" t="e">
        <f>#REF!</f>
        <v>#REF!</v>
      </c>
      <c r="B228" s="488" t="e">
        <f>#REF!</f>
        <v>#REF!</v>
      </c>
      <c r="C228" s="488" t="e">
        <f>#REF!</f>
        <v>#REF!</v>
      </c>
      <c r="D228" s="488" t="e">
        <f>#REF!</f>
        <v>#REF!</v>
      </c>
      <c r="E228" s="488" t="e">
        <f>#REF!</f>
        <v>#REF!</v>
      </c>
      <c r="S228" s="474">
        <f>'KB 24'!I7</f>
        <v>0</v>
      </c>
      <c r="T228" s="474">
        <f>'KB 24'!L7</f>
        <v>0</v>
      </c>
      <c r="U228" s="471">
        <f>'KB 24'!B$111</f>
        <v>0</v>
      </c>
      <c r="V228" s="471">
        <f>'KB 24'!C$111</f>
        <v>0</v>
      </c>
      <c r="W228" s="471">
        <f>'KB 24'!D$111</f>
        <v>0</v>
      </c>
      <c r="X228" s="471">
        <f>'KB 24'!E$111</f>
        <v>0</v>
      </c>
      <c r="Y228" s="471">
        <f>'KB 24'!F$111</f>
        <v>0</v>
      </c>
      <c r="Z228" s="471">
        <f>'KB 24'!G$111</f>
        <v>0</v>
      </c>
      <c r="AA228" s="471"/>
      <c r="AB228" s="471">
        <f>'KB 24'!J$121</f>
        <v>0</v>
      </c>
      <c r="AC228" s="471">
        <f>'KB 24'!K$121</f>
        <v>0</v>
      </c>
      <c r="AD228" s="471">
        <f>'KB 24'!L$121</f>
        <v>0</v>
      </c>
      <c r="AE228" s="471">
        <f>'KB 24'!M$121</f>
        <v>0</v>
      </c>
      <c r="AF228" s="471">
        <f>'KB 24'!N$121</f>
        <v>0</v>
      </c>
      <c r="AG228" s="471">
        <f>'KB 24'!O$121</f>
        <v>0</v>
      </c>
    </row>
    <row r="229" spans="1:33" s="473" customFormat="1" ht="3.75" customHeight="1" outlineLevel="1" x14ac:dyDescent="0.15">
      <c r="A229" s="470" t="e">
        <f>#REF!</f>
        <v>#REF!</v>
      </c>
      <c r="B229" s="488" t="e">
        <f>#REF!</f>
        <v>#REF!</v>
      </c>
      <c r="C229" s="488" t="e">
        <f>#REF!</f>
        <v>#REF!</v>
      </c>
      <c r="D229" s="488" t="e">
        <f>#REF!</f>
        <v>#REF!</v>
      </c>
      <c r="E229" s="488" t="e">
        <f>#REF!</f>
        <v>#REF!</v>
      </c>
      <c r="S229" s="474">
        <f>'KB 24'!I8</f>
        <v>0</v>
      </c>
      <c r="T229" s="474">
        <f>'KB 24'!L8</f>
        <v>0</v>
      </c>
      <c r="U229" s="471">
        <f>'KB 24'!B$150</f>
        <v>0</v>
      </c>
      <c r="V229" s="471">
        <f>'KB 24'!C$150</f>
        <v>0</v>
      </c>
      <c r="W229" s="471">
        <f>'KB 24'!D$150</f>
        <v>0</v>
      </c>
      <c r="X229" s="471">
        <f>'KB 24'!E$150</f>
        <v>0</v>
      </c>
      <c r="Y229" s="471">
        <f>'KB 24'!F$150</f>
        <v>0</v>
      </c>
      <c r="Z229" s="471">
        <f>'KB 24'!G$150</f>
        <v>0</v>
      </c>
      <c r="AA229" s="471"/>
      <c r="AB229" s="471">
        <f>'KB 24'!J$160</f>
        <v>0</v>
      </c>
      <c r="AC229" s="471">
        <f>'KB 24'!K$160</f>
        <v>0</v>
      </c>
      <c r="AD229" s="471">
        <f>'KB 24'!L$160</f>
        <v>0</v>
      </c>
      <c r="AE229" s="471">
        <f>'KB 24'!M$160</f>
        <v>0</v>
      </c>
      <c r="AF229" s="471">
        <f>'KB 24'!N$160</f>
        <v>0</v>
      </c>
      <c r="AG229" s="471">
        <f>'KB 24'!O$160</f>
        <v>0</v>
      </c>
    </row>
    <row r="230" spans="1:33" s="473" customFormat="1" ht="3.75" customHeight="1" outlineLevel="1" x14ac:dyDescent="0.15">
      <c r="A230" s="470" t="e">
        <f>#REF!</f>
        <v>#REF!</v>
      </c>
      <c r="B230" s="488" t="e">
        <f>#REF!</f>
        <v>#REF!</v>
      </c>
      <c r="C230" s="488" t="e">
        <f>#REF!</f>
        <v>#REF!</v>
      </c>
      <c r="D230" s="488" t="e">
        <f>#REF!</f>
        <v>#REF!</v>
      </c>
      <c r="E230" s="488" t="e">
        <f>#REF!</f>
        <v>#REF!</v>
      </c>
      <c r="S230" s="474">
        <f>'KB 24'!I9</f>
        <v>0</v>
      </c>
      <c r="T230" s="474">
        <f>'KB 24'!L9</f>
        <v>0</v>
      </c>
      <c r="U230" s="471">
        <f>'KB 24'!B$188</f>
        <v>0</v>
      </c>
      <c r="V230" s="471">
        <f>'KB 24'!C$188</f>
        <v>0</v>
      </c>
      <c r="W230" s="471">
        <f>'KB 24'!D$188</f>
        <v>0</v>
      </c>
      <c r="X230" s="471">
        <f>'KB 24'!E$188</f>
        <v>0</v>
      </c>
      <c r="Y230" s="471">
        <f>'KB 24'!F$188</f>
        <v>0</v>
      </c>
      <c r="Z230" s="471">
        <f>'KB 24'!G$188</f>
        <v>0</v>
      </c>
      <c r="AA230" s="471"/>
      <c r="AB230" s="471">
        <f>'KB 24'!J$198</f>
        <v>0</v>
      </c>
      <c r="AC230" s="471">
        <f>'KB 24'!K$198</f>
        <v>0</v>
      </c>
      <c r="AD230" s="471">
        <f>'KB 24'!L$198</f>
        <v>0</v>
      </c>
      <c r="AE230" s="471">
        <f>'KB 24'!M$198</f>
        <v>0</v>
      </c>
      <c r="AF230" s="471">
        <f>'KB 24'!N$198</f>
        <v>0</v>
      </c>
      <c r="AG230" s="471">
        <f>'KB 24'!O$198</f>
        <v>0</v>
      </c>
    </row>
    <row r="231" spans="1:33" s="473" customFormat="1" ht="3.75" customHeight="1" outlineLevel="1" x14ac:dyDescent="0.15">
      <c r="A231" s="470" t="e">
        <f>#REF!</f>
        <v>#REF!</v>
      </c>
      <c r="B231" s="488" t="e">
        <f>#REF!</f>
        <v>#REF!</v>
      </c>
      <c r="C231" s="488" t="e">
        <f>#REF!</f>
        <v>#REF!</v>
      </c>
      <c r="D231" s="488" t="e">
        <f>#REF!</f>
        <v>#REF!</v>
      </c>
      <c r="E231" s="488" t="e">
        <f>#REF!</f>
        <v>#REF!</v>
      </c>
      <c r="S231" s="474">
        <f>'KB 24'!I10</f>
        <v>0</v>
      </c>
      <c r="T231" s="474">
        <f>'KB 24'!L10</f>
        <v>0</v>
      </c>
      <c r="U231" s="471">
        <f>'KB 24'!B$226</f>
        <v>0</v>
      </c>
      <c r="V231" s="471">
        <f>'KB 24'!C$226</f>
        <v>0</v>
      </c>
      <c r="W231" s="471">
        <f>'KB 24'!D$226</f>
        <v>0</v>
      </c>
      <c r="X231" s="471">
        <f>'KB 24'!E$226</f>
        <v>0</v>
      </c>
      <c r="Y231" s="471">
        <f>'KB 24'!F$226</f>
        <v>0</v>
      </c>
      <c r="Z231" s="471">
        <f>'KB 24'!G$226</f>
        <v>0</v>
      </c>
      <c r="AA231" s="471"/>
      <c r="AB231" s="471">
        <f>'KB 24'!J$236</f>
        <v>0</v>
      </c>
      <c r="AC231" s="471">
        <f>'KB 24'!K$236</f>
        <v>0</v>
      </c>
      <c r="AD231" s="471">
        <f>'KB 24'!L$236</f>
        <v>0</v>
      </c>
      <c r="AE231" s="471">
        <f>'KB 24'!M$236</f>
        <v>0</v>
      </c>
      <c r="AF231" s="471">
        <f>'KB 24'!N$236</f>
        <v>0</v>
      </c>
      <c r="AG231" s="471">
        <f>'KB 24'!O$236</f>
        <v>0</v>
      </c>
    </row>
    <row r="232" spans="1:33" s="473" customFormat="1" ht="3.75" customHeight="1" outlineLevel="1" x14ac:dyDescent="0.15">
      <c r="A232" s="470" t="e">
        <f>#REF!</f>
        <v>#REF!</v>
      </c>
      <c r="B232" s="488" t="e">
        <f>#REF!</f>
        <v>#REF!</v>
      </c>
      <c r="C232" s="488" t="e">
        <f>#REF!</f>
        <v>#REF!</v>
      </c>
      <c r="D232" s="488" t="e">
        <f>#REF!</f>
        <v>#REF!</v>
      </c>
      <c r="E232" s="488" t="e">
        <f>#REF!</f>
        <v>#REF!</v>
      </c>
      <c r="S232" s="474">
        <f>'KB 24'!I11</f>
        <v>0</v>
      </c>
      <c r="T232" s="474">
        <f>'KB 24'!L11</f>
        <v>0</v>
      </c>
      <c r="U232" s="473">
        <f>'KB 24'!B$264</f>
        <v>0</v>
      </c>
      <c r="V232" s="473">
        <f>'KB 24'!C$264</f>
        <v>0</v>
      </c>
      <c r="W232" s="473">
        <f>'KB 24'!D$264</f>
        <v>0</v>
      </c>
      <c r="X232" s="473">
        <f>'KB 24'!E$264</f>
        <v>0</v>
      </c>
      <c r="Y232" s="473">
        <f>'KB 24'!F$264</f>
        <v>0</v>
      </c>
      <c r="Z232" s="473">
        <f>'KB 24'!G$264</f>
        <v>0</v>
      </c>
      <c r="AB232" s="473">
        <f>'KB 24'!J$274</f>
        <v>0</v>
      </c>
      <c r="AC232" s="473">
        <f>'KB 24'!K$274</f>
        <v>0</v>
      </c>
      <c r="AD232" s="473">
        <f>'KB 24'!L$274</f>
        <v>0</v>
      </c>
      <c r="AE232" s="473">
        <f>'KB 24'!M$274</f>
        <v>0</v>
      </c>
      <c r="AF232" s="473">
        <f>'KB 24'!N$274</f>
        <v>0</v>
      </c>
      <c r="AG232" s="473">
        <f>'KB 24'!O$274</f>
        <v>0</v>
      </c>
    </row>
    <row r="233" spans="1:33" s="473" customFormat="1" ht="3.75" customHeight="1" thickBot="1" x14ac:dyDescent="0.2">
      <c r="A233" s="489"/>
      <c r="B233" s="490"/>
      <c r="C233" s="490"/>
      <c r="D233" s="490"/>
      <c r="E233" s="490"/>
      <c r="S233" s="474"/>
      <c r="T233" s="474"/>
    </row>
    <row r="234" spans="1:33" s="473" customFormat="1" ht="3.75" customHeight="1" outlineLevel="1" thickBot="1" x14ac:dyDescent="0.2">
      <c r="A234" s="470"/>
      <c r="B234" s="471"/>
      <c r="C234" s="471"/>
      <c r="D234" s="471"/>
      <c r="E234" s="471"/>
      <c r="R234" s="473">
        <v>26</v>
      </c>
      <c r="S234" s="474" t="str">
        <f>'KB 25'!I6</f>
        <v>E detyrueshme</v>
      </c>
      <c r="T234" s="474" t="str">
        <f>'KB 25'!L6</f>
        <v>I deleguar</v>
      </c>
      <c r="U234" s="473">
        <f>'KB 25'!B$72</f>
        <v>91010</v>
      </c>
      <c r="V234" s="473">
        <f>'KB 25'!C$72</f>
        <v>106661</v>
      </c>
      <c r="W234" s="473">
        <f>'KB 25'!D$72</f>
        <v>130502</v>
      </c>
      <c r="X234" s="473">
        <f>'KB 25'!E$72</f>
        <v>101324</v>
      </c>
      <c r="Y234" s="473">
        <f>'KB 25'!F$72</f>
        <v>101693</v>
      </c>
      <c r="Z234" s="473">
        <f>'KB 25'!G$72</f>
        <v>101738</v>
      </c>
      <c r="AB234" s="473">
        <f>'KB 25'!J$82</f>
        <v>69344</v>
      </c>
      <c r="AC234" s="473">
        <f>'KB 25'!K$82</f>
        <v>87331</v>
      </c>
      <c r="AD234" s="473">
        <f>'KB 25'!L$82</f>
        <v>104443</v>
      </c>
      <c r="AE234" s="473">
        <f>'KB 25'!M$82</f>
        <v>73309</v>
      </c>
      <c r="AF234" s="473">
        <f>'KB 25'!N$82</f>
        <v>74101</v>
      </c>
      <c r="AG234" s="473">
        <f>'KB 25'!O$82</f>
        <v>74101</v>
      </c>
    </row>
    <row r="235" spans="1:33" s="473" customFormat="1" ht="3.75" customHeight="1" x14ac:dyDescent="0.15">
      <c r="A235" s="485" t="s">
        <v>2</v>
      </c>
      <c r="B235" s="486" t="s">
        <v>42</v>
      </c>
      <c r="C235" s="486" t="s">
        <v>36</v>
      </c>
      <c r="D235" s="486" t="s">
        <v>31</v>
      </c>
      <c r="E235" s="487" t="s">
        <v>41</v>
      </c>
      <c r="F235" s="473" t="e">
        <f>#REF!</f>
        <v>#REF!</v>
      </c>
      <c r="S235" s="474" t="str">
        <f>'KB 25'!I7</f>
        <v>E detyrueshme</v>
      </c>
      <c r="T235" s="474" t="str">
        <f>'KB 25'!L7</f>
        <v>I veti</v>
      </c>
      <c r="U235" s="471">
        <f>'KB 25'!B$111</f>
        <v>0</v>
      </c>
      <c r="V235" s="471">
        <f>'KB 25'!C$111</f>
        <v>0</v>
      </c>
      <c r="W235" s="471">
        <f>'KB 25'!D$111</f>
        <v>0</v>
      </c>
      <c r="X235" s="471">
        <f>'KB 25'!E$111</f>
        <v>0</v>
      </c>
      <c r="Y235" s="471">
        <f>'KB 25'!F$111</f>
        <v>0</v>
      </c>
      <c r="Z235" s="471">
        <f>'KB 25'!G$111</f>
        <v>0</v>
      </c>
      <c r="AA235" s="471"/>
      <c r="AB235" s="471">
        <f>'KB 25'!J$121</f>
        <v>0</v>
      </c>
      <c r="AC235" s="471">
        <f>'KB 25'!K$121</f>
        <v>0</v>
      </c>
      <c r="AD235" s="471">
        <f>'KB 25'!L$121</f>
        <v>0</v>
      </c>
      <c r="AE235" s="471">
        <f>'KB 25'!M$121</f>
        <v>0</v>
      </c>
      <c r="AF235" s="471">
        <f>'KB 25'!N$121</f>
        <v>0</v>
      </c>
      <c r="AG235" s="471">
        <f>'KB 25'!O$121</f>
        <v>0</v>
      </c>
    </row>
    <row r="236" spans="1:33" s="473" customFormat="1" ht="3.75" customHeight="1" x14ac:dyDescent="0.15">
      <c r="A236" s="470" t="e">
        <f>#REF!</f>
        <v>#REF!</v>
      </c>
      <c r="B236" s="488" t="e">
        <f>#REF!</f>
        <v>#REF!</v>
      </c>
      <c r="C236" s="488" t="e">
        <f>#REF!</f>
        <v>#REF!</v>
      </c>
      <c r="D236" s="488" t="e">
        <f>#REF!</f>
        <v>#REF!</v>
      </c>
      <c r="E236" s="488" t="e">
        <f>#REF!</f>
        <v>#REF!</v>
      </c>
      <c r="S236" s="474">
        <f>'KB 25'!I8</f>
        <v>0</v>
      </c>
      <c r="T236" s="474">
        <f>'KB 25'!L8</f>
        <v>0</v>
      </c>
      <c r="U236" s="471">
        <f>'KB 25'!B$150</f>
        <v>0</v>
      </c>
      <c r="V236" s="471">
        <f>'KB 25'!C$150</f>
        <v>0</v>
      </c>
      <c r="W236" s="471">
        <f>'KB 25'!D$150</f>
        <v>0</v>
      </c>
      <c r="X236" s="471">
        <f>'KB 25'!E$150</f>
        <v>0</v>
      </c>
      <c r="Y236" s="471">
        <f>'KB 25'!F$150</f>
        <v>0</v>
      </c>
      <c r="Z236" s="471">
        <f>'KB 25'!G$150</f>
        <v>0</v>
      </c>
      <c r="AA236" s="471"/>
      <c r="AB236" s="471">
        <f>'KB 25'!J$160</f>
        <v>0</v>
      </c>
      <c r="AC236" s="471">
        <f>'KB 25'!K$160</f>
        <v>0</v>
      </c>
      <c r="AD236" s="471">
        <f>'KB 25'!L$160</f>
        <v>0</v>
      </c>
      <c r="AE236" s="471">
        <f>'KB 25'!M$160</f>
        <v>0</v>
      </c>
      <c r="AF236" s="471">
        <f>'KB 25'!N$160</f>
        <v>0</v>
      </c>
      <c r="AG236" s="471">
        <f>'KB 25'!O$160</f>
        <v>0</v>
      </c>
    </row>
    <row r="237" spans="1:33" s="473" customFormat="1" ht="3.75" customHeight="1" x14ac:dyDescent="0.15">
      <c r="A237" s="470" t="e">
        <f>#REF!</f>
        <v>#REF!</v>
      </c>
      <c r="B237" s="488" t="e">
        <f>#REF!</f>
        <v>#REF!</v>
      </c>
      <c r="C237" s="488" t="e">
        <f>#REF!</f>
        <v>#REF!</v>
      </c>
      <c r="D237" s="488" t="e">
        <f>#REF!</f>
        <v>#REF!</v>
      </c>
      <c r="E237" s="488" t="e">
        <f>#REF!</f>
        <v>#REF!</v>
      </c>
      <c r="S237" s="474">
        <f>'KB 25'!I9</f>
        <v>0</v>
      </c>
      <c r="T237" s="474">
        <f>'KB 25'!L9</f>
        <v>0</v>
      </c>
      <c r="U237" s="471">
        <f>'KB 25'!B$188</f>
        <v>0</v>
      </c>
      <c r="V237" s="471">
        <f>'KB 25'!C$188</f>
        <v>0</v>
      </c>
      <c r="W237" s="471">
        <f>'KB 25'!D$188</f>
        <v>0</v>
      </c>
      <c r="X237" s="471">
        <f>'KB 25'!E$188</f>
        <v>0</v>
      </c>
      <c r="Y237" s="471">
        <f>'KB 25'!F$188</f>
        <v>0</v>
      </c>
      <c r="Z237" s="471">
        <f>'KB 25'!G$188</f>
        <v>0</v>
      </c>
      <c r="AA237" s="471"/>
      <c r="AB237" s="471">
        <f>'KB 25'!J$198</f>
        <v>0</v>
      </c>
      <c r="AC237" s="471">
        <f>'KB 25'!K$198</f>
        <v>0</v>
      </c>
      <c r="AD237" s="471">
        <f>'KB 25'!L$198</f>
        <v>0</v>
      </c>
      <c r="AE237" s="471">
        <f>'KB 25'!M$198</f>
        <v>0</v>
      </c>
      <c r="AF237" s="471">
        <f>'KB 25'!N$198</f>
        <v>0</v>
      </c>
      <c r="AG237" s="471">
        <f>'KB 25'!O$198</f>
        <v>0</v>
      </c>
    </row>
    <row r="238" spans="1:33" s="473" customFormat="1" ht="3.75" customHeight="1" outlineLevel="1" x14ac:dyDescent="0.15">
      <c r="A238" s="470" t="e">
        <f>#REF!</f>
        <v>#REF!</v>
      </c>
      <c r="B238" s="471" t="e">
        <f>#REF!</f>
        <v>#REF!</v>
      </c>
      <c r="C238" s="471" t="e">
        <f>#REF!</f>
        <v>#REF!</v>
      </c>
      <c r="D238" s="471" t="e">
        <f>#REF!</f>
        <v>#REF!</v>
      </c>
      <c r="E238" s="471" t="e">
        <f>#REF!</f>
        <v>#REF!</v>
      </c>
      <c r="S238" s="474">
        <f>'KB 25'!I10</f>
        <v>0</v>
      </c>
      <c r="T238" s="474">
        <f>'KB 25'!L10</f>
        <v>0</v>
      </c>
      <c r="U238" s="471">
        <f>'KB 25'!B$226</f>
        <v>0</v>
      </c>
      <c r="V238" s="471">
        <f>'KB 25'!C$226</f>
        <v>0</v>
      </c>
      <c r="W238" s="471">
        <f>'KB 25'!D$226</f>
        <v>0</v>
      </c>
      <c r="X238" s="471">
        <f>'KB 25'!E$226</f>
        <v>0</v>
      </c>
      <c r="Y238" s="471">
        <f>'KB 25'!F$226</f>
        <v>0</v>
      </c>
      <c r="Z238" s="471">
        <f>'KB 25'!G$226</f>
        <v>0</v>
      </c>
      <c r="AA238" s="471"/>
      <c r="AB238" s="471">
        <f>'KB 25'!J$236</f>
        <v>0</v>
      </c>
      <c r="AC238" s="471">
        <f>'KB 25'!K$236</f>
        <v>0</v>
      </c>
      <c r="AD238" s="471">
        <f>'KB 25'!L$236</f>
        <v>0</v>
      </c>
      <c r="AE238" s="471">
        <f>'KB 25'!M$236</f>
        <v>0</v>
      </c>
      <c r="AF238" s="471">
        <f>'KB 25'!N$236</f>
        <v>0</v>
      </c>
      <c r="AG238" s="471">
        <f>'KB 25'!O$236</f>
        <v>0</v>
      </c>
    </row>
    <row r="239" spans="1:33" s="473" customFormat="1" ht="3.75" customHeight="1" outlineLevel="1" x14ac:dyDescent="0.15">
      <c r="A239" s="470" t="e">
        <f>#REF!</f>
        <v>#REF!</v>
      </c>
      <c r="B239" s="471" t="e">
        <f>#REF!</f>
        <v>#REF!</v>
      </c>
      <c r="C239" s="471" t="e">
        <f>#REF!</f>
        <v>#REF!</v>
      </c>
      <c r="D239" s="471" t="e">
        <f>#REF!</f>
        <v>#REF!</v>
      </c>
      <c r="E239" s="471" t="e">
        <f>#REF!</f>
        <v>#REF!</v>
      </c>
      <c r="S239" s="474">
        <f>'KB 25'!I11</f>
        <v>0</v>
      </c>
      <c r="T239" s="474">
        <f>'KB 25'!L11</f>
        <v>0</v>
      </c>
      <c r="U239" s="473">
        <f>'KB 25'!B$264</f>
        <v>0</v>
      </c>
      <c r="V239" s="473">
        <f>'KB 25'!C$264</f>
        <v>0</v>
      </c>
      <c r="W239" s="473">
        <f>'KB 25'!D$264</f>
        <v>0</v>
      </c>
      <c r="X239" s="473">
        <f>'KB 25'!E$264</f>
        <v>0</v>
      </c>
      <c r="Y239" s="473">
        <f>'KB 25'!F$264</f>
        <v>0</v>
      </c>
      <c r="Z239" s="473">
        <f>'KB 25'!G$264</f>
        <v>0</v>
      </c>
      <c r="AB239" s="473">
        <f>'KB 25'!J$274</f>
        <v>0</v>
      </c>
      <c r="AC239" s="473">
        <f>'KB 25'!K$274</f>
        <v>0</v>
      </c>
      <c r="AD239" s="473">
        <f>'KB 25'!L$274</f>
        <v>0</v>
      </c>
      <c r="AE239" s="473">
        <f>'KB 25'!M$274</f>
        <v>0</v>
      </c>
      <c r="AF239" s="473">
        <f>'KB 25'!N$274</f>
        <v>0</v>
      </c>
      <c r="AG239" s="473">
        <f>'KB 25'!O$274</f>
        <v>0</v>
      </c>
    </row>
    <row r="240" spans="1:33" s="473" customFormat="1" ht="3.75" customHeight="1" outlineLevel="1" x14ac:dyDescent="0.15">
      <c r="A240" s="470" t="e">
        <f>#REF!</f>
        <v>#REF!</v>
      </c>
      <c r="B240" s="471" t="e">
        <f>#REF!</f>
        <v>#REF!</v>
      </c>
      <c r="C240" s="471" t="e">
        <f>#REF!</f>
        <v>#REF!</v>
      </c>
      <c r="D240" s="471" t="e">
        <f>#REF!</f>
        <v>#REF!</v>
      </c>
      <c r="E240" s="471" t="e">
        <f>#REF!</f>
        <v>#REF!</v>
      </c>
      <c r="S240" s="474"/>
      <c r="T240" s="474"/>
    </row>
    <row r="241" spans="1:33" s="473" customFormat="1" ht="3.75" customHeight="1" outlineLevel="1" x14ac:dyDescent="0.15">
      <c r="A241" s="470" t="e">
        <f>#REF!</f>
        <v>#REF!</v>
      </c>
      <c r="B241" s="471" t="e">
        <f>#REF!</f>
        <v>#REF!</v>
      </c>
      <c r="C241" s="471" t="e">
        <f>#REF!</f>
        <v>#REF!</v>
      </c>
      <c r="D241" s="471" t="e">
        <f>#REF!</f>
        <v>#REF!</v>
      </c>
      <c r="E241" s="471" t="e">
        <f>#REF!</f>
        <v>#REF!</v>
      </c>
      <c r="R241" s="473">
        <v>27</v>
      </c>
      <c r="S241" s="474" t="str">
        <f>'KB 26'!I6</f>
        <v>E detyrueshme</v>
      </c>
      <c r="T241" s="474" t="str">
        <f>'KB 26'!L6</f>
        <v>I veti</v>
      </c>
      <c r="U241" s="473">
        <f>'KB 26'!B$72</f>
        <v>0</v>
      </c>
      <c r="V241" s="473">
        <f>'KB 26'!C$72</f>
        <v>0</v>
      </c>
      <c r="W241" s="473">
        <f>'KB 26'!D$72</f>
        <v>0</v>
      </c>
      <c r="X241" s="473">
        <f>'KB 26'!E$72</f>
        <v>0</v>
      </c>
      <c r="Y241" s="473">
        <f>'KB 26'!F$72</f>
        <v>0</v>
      </c>
      <c r="Z241" s="473">
        <f>'KB 26'!G$72</f>
        <v>0</v>
      </c>
      <c r="AB241" s="473">
        <f>'KB 26'!J$82</f>
        <v>0</v>
      </c>
      <c r="AC241" s="473">
        <f>'KB 26'!K$82</f>
        <v>0</v>
      </c>
      <c r="AD241" s="473">
        <f>'KB 26'!L$82</f>
        <v>0</v>
      </c>
      <c r="AE241" s="473">
        <f>'KB 26'!M$82</f>
        <v>0</v>
      </c>
      <c r="AF241" s="473">
        <f>'KB 26'!N$82</f>
        <v>0</v>
      </c>
      <c r="AG241" s="473">
        <f>'KB 26'!O$82</f>
        <v>0</v>
      </c>
    </row>
    <row r="242" spans="1:33" s="473" customFormat="1" ht="3.75" customHeight="1" outlineLevel="1" x14ac:dyDescent="0.15">
      <c r="A242" s="470" t="e">
        <f>#REF!</f>
        <v>#REF!</v>
      </c>
      <c r="B242" s="471" t="e">
        <f>#REF!</f>
        <v>#REF!</v>
      </c>
      <c r="C242" s="471" t="e">
        <f>#REF!</f>
        <v>#REF!</v>
      </c>
      <c r="D242" s="471" t="e">
        <f>#REF!</f>
        <v>#REF!</v>
      </c>
      <c r="E242" s="471" t="e">
        <f>#REF!</f>
        <v>#REF!</v>
      </c>
      <c r="S242" s="474">
        <f>'KB 26'!I7</f>
        <v>0</v>
      </c>
      <c r="T242" s="474">
        <f>'KB 26'!L7</f>
        <v>0</v>
      </c>
      <c r="U242" s="471">
        <f>'KB 26'!B$111</f>
        <v>0</v>
      </c>
      <c r="V242" s="471">
        <f>'KB 26'!C$111</f>
        <v>0</v>
      </c>
      <c r="W242" s="471">
        <f>'KB 26'!D$111</f>
        <v>0</v>
      </c>
      <c r="X242" s="471">
        <f>'KB 26'!E$111</f>
        <v>0</v>
      </c>
      <c r="Y242" s="471">
        <f>'KB 26'!F$111</f>
        <v>0</v>
      </c>
      <c r="Z242" s="471">
        <f>'KB 26'!G$111</f>
        <v>0</v>
      </c>
      <c r="AA242" s="471"/>
      <c r="AB242" s="471">
        <f>'KB 26'!J$121</f>
        <v>0</v>
      </c>
      <c r="AC242" s="471">
        <f>'KB 26'!K$121</f>
        <v>0</v>
      </c>
      <c r="AD242" s="471">
        <f>'KB 26'!L$121</f>
        <v>0</v>
      </c>
      <c r="AE242" s="471">
        <f>'KB 26'!M$121</f>
        <v>0</v>
      </c>
      <c r="AF242" s="471">
        <f>'KB 26'!N$121</f>
        <v>0</v>
      </c>
      <c r="AG242" s="471">
        <f>'KB 26'!O$121</f>
        <v>0</v>
      </c>
    </row>
    <row r="243" spans="1:33" s="473" customFormat="1" ht="3.75" customHeight="1" outlineLevel="1" x14ac:dyDescent="0.15">
      <c r="A243" s="470" t="e">
        <f>#REF!</f>
        <v>#REF!</v>
      </c>
      <c r="B243" s="471" t="e">
        <f>#REF!</f>
        <v>#REF!</v>
      </c>
      <c r="C243" s="471" t="e">
        <f>#REF!</f>
        <v>#REF!</v>
      </c>
      <c r="D243" s="471" t="e">
        <f>#REF!</f>
        <v>#REF!</v>
      </c>
      <c r="E243" s="471" t="e">
        <f>#REF!</f>
        <v>#REF!</v>
      </c>
      <c r="S243" s="474">
        <f>'KB 26'!I8</f>
        <v>0</v>
      </c>
      <c r="T243" s="474">
        <f>'KB 26'!L8</f>
        <v>0</v>
      </c>
      <c r="U243" s="471">
        <f>'KB 26'!B$150</f>
        <v>0</v>
      </c>
      <c r="V243" s="471">
        <f>'KB 26'!C$150</f>
        <v>0</v>
      </c>
      <c r="W243" s="471">
        <f>'KB 26'!D$150</f>
        <v>0</v>
      </c>
      <c r="X243" s="471">
        <f>'KB 26'!E$150</f>
        <v>0</v>
      </c>
      <c r="Y243" s="471">
        <f>'KB 26'!F$150</f>
        <v>0</v>
      </c>
      <c r="Z243" s="471">
        <f>'KB 26'!G$150</f>
        <v>0</v>
      </c>
      <c r="AA243" s="471"/>
      <c r="AB243" s="471">
        <f>'KB 26'!J$160</f>
        <v>0</v>
      </c>
      <c r="AC243" s="471">
        <f>'KB 26'!K$160</f>
        <v>0</v>
      </c>
      <c r="AD243" s="471">
        <f>'KB 26'!L$160</f>
        <v>0</v>
      </c>
      <c r="AE243" s="471">
        <f>'KB 26'!M$160</f>
        <v>0</v>
      </c>
      <c r="AF243" s="471">
        <f>'KB 26'!N$160</f>
        <v>0</v>
      </c>
      <c r="AG243" s="471">
        <f>'KB 26'!O$160</f>
        <v>0</v>
      </c>
    </row>
    <row r="244" spans="1:33" s="473" customFormat="1" ht="3.75" customHeight="1" outlineLevel="1" x14ac:dyDescent="0.15">
      <c r="A244" s="470" t="e">
        <f>#REF!</f>
        <v>#REF!</v>
      </c>
      <c r="B244" s="471" t="e">
        <f>#REF!</f>
        <v>#REF!</v>
      </c>
      <c r="C244" s="471" t="e">
        <f>#REF!</f>
        <v>#REF!</v>
      </c>
      <c r="D244" s="471" t="e">
        <f>#REF!</f>
        <v>#REF!</v>
      </c>
      <c r="E244" s="471" t="e">
        <f>#REF!</f>
        <v>#REF!</v>
      </c>
      <c r="S244" s="474">
        <f>'KB 26'!I9</f>
        <v>0</v>
      </c>
      <c r="T244" s="474">
        <f>'KB 26'!L9</f>
        <v>0</v>
      </c>
      <c r="U244" s="471">
        <f>'KB 26'!B$188</f>
        <v>0</v>
      </c>
      <c r="V244" s="471">
        <f>'KB 26'!C$188</f>
        <v>0</v>
      </c>
      <c r="W244" s="471">
        <f>'KB 26'!D$188</f>
        <v>0</v>
      </c>
      <c r="X244" s="471">
        <f>'KB 26'!E$188</f>
        <v>0</v>
      </c>
      <c r="Y244" s="471">
        <f>'KB 26'!F$188</f>
        <v>0</v>
      </c>
      <c r="Z244" s="471">
        <f>'KB 26'!G$188</f>
        <v>0</v>
      </c>
      <c r="AA244" s="471"/>
      <c r="AB244" s="471">
        <f>'KB 26'!J$198</f>
        <v>0</v>
      </c>
      <c r="AC244" s="471">
        <f>'KB 26'!K$198</f>
        <v>0</v>
      </c>
      <c r="AD244" s="471">
        <f>'KB 26'!L$198</f>
        <v>0</v>
      </c>
      <c r="AE244" s="471">
        <f>'KB 26'!M$198</f>
        <v>0</v>
      </c>
      <c r="AF244" s="471">
        <f>'KB 26'!N$198</f>
        <v>0</v>
      </c>
      <c r="AG244" s="471">
        <f>'KB 26'!O$198</f>
        <v>0</v>
      </c>
    </row>
    <row r="245" spans="1:33" s="473" customFormat="1" ht="3.75" customHeight="1" outlineLevel="1" x14ac:dyDescent="0.15">
      <c r="A245" s="470" t="e">
        <f>#REF!</f>
        <v>#REF!</v>
      </c>
      <c r="B245" s="471" t="e">
        <f>#REF!</f>
        <v>#REF!</v>
      </c>
      <c r="C245" s="471" t="e">
        <f>#REF!</f>
        <v>#REF!</v>
      </c>
      <c r="D245" s="471" t="e">
        <f>#REF!</f>
        <v>#REF!</v>
      </c>
      <c r="E245" s="471" t="e">
        <f>#REF!</f>
        <v>#REF!</v>
      </c>
      <c r="S245" s="474">
        <f>'KB 26'!I10</f>
        <v>0</v>
      </c>
      <c r="T245" s="474">
        <f>'KB 26'!L10</f>
        <v>0</v>
      </c>
      <c r="U245" s="471">
        <f>'KB 26'!B$226</f>
        <v>0</v>
      </c>
      <c r="V245" s="471">
        <f>'KB 26'!C$226</f>
        <v>0</v>
      </c>
      <c r="W245" s="471">
        <f>'KB 26'!D$226</f>
        <v>0</v>
      </c>
      <c r="X245" s="471">
        <f>'KB 26'!E$226</f>
        <v>0</v>
      </c>
      <c r="Y245" s="471">
        <f>'KB 26'!F$226</f>
        <v>0</v>
      </c>
      <c r="Z245" s="471">
        <f>'KB 26'!G$226</f>
        <v>0</v>
      </c>
      <c r="AA245" s="471"/>
      <c r="AB245" s="471">
        <f>'KB 26'!J$236</f>
        <v>0</v>
      </c>
      <c r="AC245" s="471">
        <f>'KB 26'!K$236</f>
        <v>0</v>
      </c>
      <c r="AD245" s="471">
        <f>'KB 26'!L$236</f>
        <v>0</v>
      </c>
      <c r="AE245" s="471">
        <f>'KB 26'!M$236</f>
        <v>0</v>
      </c>
      <c r="AF245" s="471">
        <f>'KB 26'!N$236</f>
        <v>0</v>
      </c>
      <c r="AG245" s="471">
        <f>'KB 26'!O$236</f>
        <v>0</v>
      </c>
    </row>
    <row r="246" spans="1:33" s="473" customFormat="1" ht="3.75" customHeight="1" outlineLevel="1" x14ac:dyDescent="0.15">
      <c r="A246" s="470" t="e">
        <f>#REF!</f>
        <v>#REF!</v>
      </c>
      <c r="B246" s="471" t="e">
        <f>#REF!</f>
        <v>#REF!</v>
      </c>
      <c r="C246" s="471" t="e">
        <f>#REF!</f>
        <v>#REF!</v>
      </c>
      <c r="D246" s="471" t="e">
        <f>#REF!</f>
        <v>#REF!</v>
      </c>
      <c r="E246" s="471" t="e">
        <f>#REF!</f>
        <v>#REF!</v>
      </c>
      <c r="S246" s="474">
        <f>'KB 26'!I11</f>
        <v>0</v>
      </c>
      <c r="T246" s="474">
        <f>'KB 26'!L11</f>
        <v>0</v>
      </c>
      <c r="U246" s="473">
        <f>'KB 26'!B$264</f>
        <v>0</v>
      </c>
      <c r="V246" s="473">
        <f>'KB 26'!C$264</f>
        <v>0</v>
      </c>
      <c r="W246" s="473">
        <f>'KB 26'!D$264</f>
        <v>0</v>
      </c>
      <c r="X246" s="473">
        <f>'KB 26'!E$264</f>
        <v>0</v>
      </c>
      <c r="Y246" s="473">
        <f>'KB 26'!F$264</f>
        <v>0</v>
      </c>
      <c r="Z246" s="473">
        <f>'KB 26'!G$264</f>
        <v>0</v>
      </c>
      <c r="AB246" s="473">
        <f>'KB 26'!J$274</f>
        <v>0</v>
      </c>
      <c r="AC246" s="473">
        <f>'KB 26'!K$274</f>
        <v>0</v>
      </c>
      <c r="AD246" s="473">
        <f>'KB 26'!L$274</f>
        <v>0</v>
      </c>
      <c r="AE246" s="473">
        <f>'KB 26'!M$274</f>
        <v>0</v>
      </c>
      <c r="AF246" s="473">
        <f>'KB 26'!N$274</f>
        <v>0</v>
      </c>
      <c r="AG246" s="473">
        <f>'KB 26'!O$274</f>
        <v>0</v>
      </c>
    </row>
    <row r="247" spans="1:33" s="473" customFormat="1" ht="3.75" customHeight="1" outlineLevel="1" x14ac:dyDescent="0.15">
      <c r="A247" s="470" t="e">
        <f>#REF!</f>
        <v>#REF!</v>
      </c>
      <c r="B247" s="471" t="e">
        <f>#REF!</f>
        <v>#REF!</v>
      </c>
      <c r="C247" s="471" t="e">
        <f>#REF!</f>
        <v>#REF!</v>
      </c>
      <c r="D247" s="471" t="e">
        <f>#REF!</f>
        <v>#REF!</v>
      </c>
      <c r="E247" s="471" t="e">
        <f>#REF!</f>
        <v>#REF!</v>
      </c>
      <c r="S247" s="474"/>
      <c r="T247" s="474"/>
    </row>
    <row r="248" spans="1:33" s="473" customFormat="1" ht="3.75" customHeight="1" outlineLevel="1" x14ac:dyDescent="0.15">
      <c r="A248" s="470" t="e">
        <f>#REF!</f>
        <v>#REF!</v>
      </c>
      <c r="B248" s="471" t="e">
        <f>#REF!</f>
        <v>#REF!</v>
      </c>
      <c r="C248" s="471" t="e">
        <f>#REF!</f>
        <v>#REF!</v>
      </c>
      <c r="D248" s="471" t="e">
        <f>#REF!</f>
        <v>#REF!</v>
      </c>
      <c r="E248" s="471" t="e">
        <f>#REF!</f>
        <v>#REF!</v>
      </c>
      <c r="R248" s="473">
        <v>28</v>
      </c>
      <c r="S248" s="474" t="str">
        <f>'KB27'!I6</f>
        <v>E detyrueshme</v>
      </c>
      <c r="T248" s="474" t="str">
        <f>'KB27'!L6</f>
        <v>I veti</v>
      </c>
      <c r="U248" s="473">
        <f>'KB27'!B$72</f>
        <v>5968</v>
      </c>
      <c r="V248" s="473">
        <f>'KB27'!C$72</f>
        <v>3689</v>
      </c>
      <c r="W248" s="473">
        <f>'KB27'!D$72</f>
        <v>6374</v>
      </c>
      <c r="X248" s="473">
        <f>'KB27'!E$72</f>
        <v>5847</v>
      </c>
      <c r="Y248" s="473">
        <f>'KB27'!F$72</f>
        <v>5850</v>
      </c>
      <c r="Z248" s="473">
        <f>'KB27'!G$72</f>
        <v>5854</v>
      </c>
      <c r="AB248" s="473">
        <f>'KB27'!J$82</f>
        <v>1344</v>
      </c>
      <c r="AC248" s="473">
        <f>'KB27'!K$82</f>
        <v>0</v>
      </c>
      <c r="AD248" s="473">
        <f>'KB27'!L$82</f>
        <v>0</v>
      </c>
      <c r="AE248" s="473">
        <f>'KB27'!M$82</f>
        <v>0</v>
      </c>
      <c r="AF248" s="473">
        <f>'KB27'!N$82</f>
        <v>0</v>
      </c>
      <c r="AG248" s="473">
        <f>'KB27'!O$82</f>
        <v>0</v>
      </c>
    </row>
    <row r="249" spans="1:33" s="473" customFormat="1" ht="3.75" customHeight="1" outlineLevel="1" x14ac:dyDescent="0.15">
      <c r="A249" s="470" t="e">
        <f>#REF!</f>
        <v>#REF!</v>
      </c>
      <c r="B249" s="471" t="e">
        <f>#REF!</f>
        <v>#REF!</v>
      </c>
      <c r="C249" s="471" t="e">
        <f>#REF!</f>
        <v>#REF!</v>
      </c>
      <c r="D249" s="471" t="e">
        <f>#REF!</f>
        <v>#REF!</v>
      </c>
      <c r="E249" s="471" t="e">
        <f>#REF!</f>
        <v>#REF!</v>
      </c>
      <c r="S249" s="474">
        <f>'KB27'!I7</f>
        <v>0</v>
      </c>
      <c r="T249" s="474">
        <f>'KB27'!L7</f>
        <v>0</v>
      </c>
      <c r="U249" s="471">
        <f>'KB27'!B$111</f>
        <v>0</v>
      </c>
      <c r="V249" s="471">
        <f>'KB27'!C$111</f>
        <v>0</v>
      </c>
      <c r="W249" s="471">
        <f>'KB27'!D$111</f>
        <v>0</v>
      </c>
      <c r="X249" s="471">
        <f>'KB27'!E$111</f>
        <v>0</v>
      </c>
      <c r="Y249" s="471">
        <f>'KB27'!F$111</f>
        <v>0</v>
      </c>
      <c r="Z249" s="471">
        <f>'KB27'!G$111</f>
        <v>0</v>
      </c>
      <c r="AA249" s="471"/>
      <c r="AB249" s="471">
        <f>'KB27'!J$121</f>
        <v>0</v>
      </c>
      <c r="AC249" s="471">
        <f>'KB27'!K$121</f>
        <v>0</v>
      </c>
      <c r="AD249" s="471">
        <f>'KB27'!L$121</f>
        <v>0</v>
      </c>
      <c r="AE249" s="471">
        <f>'KB27'!M$121</f>
        <v>0</v>
      </c>
      <c r="AF249" s="471">
        <f>'KB27'!N$121</f>
        <v>0</v>
      </c>
      <c r="AG249" s="471">
        <f>'KB27'!O$121</f>
        <v>0</v>
      </c>
    </row>
    <row r="250" spans="1:33" s="473" customFormat="1" ht="3.75" customHeight="1" outlineLevel="1" x14ac:dyDescent="0.15">
      <c r="A250" s="470" t="e">
        <f>#REF!</f>
        <v>#REF!</v>
      </c>
      <c r="B250" s="471" t="e">
        <f>#REF!</f>
        <v>#REF!</v>
      </c>
      <c r="C250" s="471" t="e">
        <f>#REF!</f>
        <v>#REF!</v>
      </c>
      <c r="D250" s="471" t="e">
        <f>#REF!</f>
        <v>#REF!</v>
      </c>
      <c r="E250" s="471" t="e">
        <f>#REF!</f>
        <v>#REF!</v>
      </c>
      <c r="S250" s="474">
        <f>'KB27'!I8</f>
        <v>0</v>
      </c>
      <c r="T250" s="474">
        <f>'KB27'!L8</f>
        <v>0</v>
      </c>
      <c r="U250" s="471">
        <f>'KB27'!B$150</f>
        <v>0</v>
      </c>
      <c r="V250" s="471">
        <f>'KB27'!C$150</f>
        <v>0</v>
      </c>
      <c r="W250" s="471">
        <f>'KB27'!D$150</f>
        <v>0</v>
      </c>
      <c r="X250" s="471">
        <f>'KB27'!E$150</f>
        <v>0</v>
      </c>
      <c r="Y250" s="471">
        <f>'KB27'!F$150</f>
        <v>0</v>
      </c>
      <c r="Z250" s="471">
        <f>'KB27'!G$150</f>
        <v>0</v>
      </c>
      <c r="AA250" s="471"/>
      <c r="AB250" s="471">
        <f>'KB27'!J$160</f>
        <v>0</v>
      </c>
      <c r="AC250" s="471">
        <f>'KB27'!K$160</f>
        <v>0</v>
      </c>
      <c r="AD250" s="471">
        <f>'KB27'!L$160</f>
        <v>0</v>
      </c>
      <c r="AE250" s="471">
        <f>'KB27'!M$160</f>
        <v>0</v>
      </c>
      <c r="AF250" s="471">
        <f>'KB27'!N$160</f>
        <v>0</v>
      </c>
      <c r="AG250" s="471">
        <f>'KB27'!O$160</f>
        <v>0</v>
      </c>
    </row>
    <row r="251" spans="1:33" s="473" customFormat="1" ht="3.75" customHeight="1" outlineLevel="1" x14ac:dyDescent="0.15">
      <c r="A251" s="470" t="e">
        <f>#REF!</f>
        <v>#REF!</v>
      </c>
      <c r="B251" s="471" t="e">
        <f>#REF!</f>
        <v>#REF!</v>
      </c>
      <c r="C251" s="471" t="e">
        <f>#REF!</f>
        <v>#REF!</v>
      </c>
      <c r="D251" s="471" t="e">
        <f>#REF!</f>
        <v>#REF!</v>
      </c>
      <c r="E251" s="471" t="e">
        <f>#REF!</f>
        <v>#REF!</v>
      </c>
      <c r="S251" s="474">
        <f>'KB27'!I9</f>
        <v>0</v>
      </c>
      <c r="T251" s="474">
        <f>'KB27'!L9</f>
        <v>0</v>
      </c>
      <c r="U251" s="471">
        <f>'KB27'!B$188</f>
        <v>0</v>
      </c>
      <c r="V251" s="471">
        <f>'KB27'!C$188</f>
        <v>0</v>
      </c>
      <c r="W251" s="471">
        <f>'KB27'!D$188</f>
        <v>0</v>
      </c>
      <c r="X251" s="471">
        <f>'KB27'!E$188</f>
        <v>0</v>
      </c>
      <c r="Y251" s="471">
        <f>'KB27'!F$188</f>
        <v>0</v>
      </c>
      <c r="Z251" s="471">
        <f>'KB27'!G$188</f>
        <v>0</v>
      </c>
      <c r="AA251" s="471"/>
      <c r="AB251" s="471">
        <f>'KB27'!J$198</f>
        <v>0</v>
      </c>
      <c r="AC251" s="471">
        <f>'KB27'!K$198</f>
        <v>0</v>
      </c>
      <c r="AD251" s="471">
        <f>'KB27'!L$198</f>
        <v>0</v>
      </c>
      <c r="AE251" s="471">
        <f>'KB27'!M$198</f>
        <v>0</v>
      </c>
      <c r="AF251" s="471">
        <f>'KB27'!N$198</f>
        <v>0</v>
      </c>
      <c r="AG251" s="471">
        <f>'KB27'!O$198</f>
        <v>0</v>
      </c>
    </row>
    <row r="252" spans="1:33" s="473" customFormat="1" ht="3.75" customHeight="1" outlineLevel="1" x14ac:dyDescent="0.15">
      <c r="A252" s="470" t="e">
        <f>#REF!</f>
        <v>#REF!</v>
      </c>
      <c r="B252" s="471" t="e">
        <f>#REF!</f>
        <v>#REF!</v>
      </c>
      <c r="C252" s="471" t="e">
        <f>#REF!</f>
        <v>#REF!</v>
      </c>
      <c r="D252" s="471" t="e">
        <f>#REF!</f>
        <v>#REF!</v>
      </c>
      <c r="E252" s="471" t="e">
        <f>#REF!</f>
        <v>#REF!</v>
      </c>
      <c r="S252" s="474">
        <f>'KB27'!I10</f>
        <v>0</v>
      </c>
      <c r="T252" s="474">
        <f>'KB27'!L10</f>
        <v>0</v>
      </c>
      <c r="U252" s="471">
        <f>'KB27'!B$226</f>
        <v>0</v>
      </c>
      <c r="V252" s="471">
        <f>'KB27'!C$226</f>
        <v>0</v>
      </c>
      <c r="W252" s="471">
        <f>'KB27'!D$226</f>
        <v>0</v>
      </c>
      <c r="X252" s="471">
        <f>'KB27'!E$226</f>
        <v>0</v>
      </c>
      <c r="Y252" s="471">
        <f>'KB27'!F$226</f>
        <v>0</v>
      </c>
      <c r="Z252" s="471">
        <f>'KB27'!G$226</f>
        <v>0</v>
      </c>
      <c r="AA252" s="471"/>
      <c r="AB252" s="471">
        <f>'KB27'!J$236</f>
        <v>0</v>
      </c>
      <c r="AC252" s="471">
        <f>'KB27'!K$236</f>
        <v>0</v>
      </c>
      <c r="AD252" s="471">
        <f>'KB27'!L$236</f>
        <v>0</v>
      </c>
      <c r="AE252" s="471">
        <f>'KB27'!M$236</f>
        <v>0</v>
      </c>
      <c r="AF252" s="471">
        <f>'KB27'!N$236</f>
        <v>0</v>
      </c>
      <c r="AG252" s="471">
        <f>'KB27'!O$236</f>
        <v>0</v>
      </c>
    </row>
    <row r="253" spans="1:33" s="473" customFormat="1" ht="3.75" customHeight="1" outlineLevel="1" x14ac:dyDescent="0.15">
      <c r="A253" s="470" t="e">
        <f>#REF!</f>
        <v>#REF!</v>
      </c>
      <c r="B253" s="471" t="e">
        <f>#REF!</f>
        <v>#REF!</v>
      </c>
      <c r="C253" s="471" t="e">
        <f>#REF!</f>
        <v>#REF!</v>
      </c>
      <c r="D253" s="471" t="e">
        <f>#REF!</f>
        <v>#REF!</v>
      </c>
      <c r="E253" s="471" t="e">
        <f>#REF!</f>
        <v>#REF!</v>
      </c>
      <c r="S253" s="474">
        <f>'KB27'!I11</f>
        <v>0</v>
      </c>
      <c r="T253" s="474">
        <f>'KB27'!L11</f>
        <v>0</v>
      </c>
      <c r="U253" s="473">
        <f>'KB27'!B$264</f>
        <v>0</v>
      </c>
      <c r="V253" s="473">
        <f>'KB27'!C$264</f>
        <v>0</v>
      </c>
      <c r="W253" s="473">
        <f>'KB27'!D$264</f>
        <v>0</v>
      </c>
      <c r="X253" s="473">
        <f>'KB27'!E$264</f>
        <v>0</v>
      </c>
      <c r="Y253" s="473">
        <f>'KB27'!F$264</f>
        <v>0</v>
      </c>
      <c r="Z253" s="473">
        <f>'KB27'!G$264</f>
        <v>0</v>
      </c>
      <c r="AB253" s="473">
        <f>'KB27'!J$274</f>
        <v>0</v>
      </c>
      <c r="AC253" s="473">
        <f>'KB27'!K$274</f>
        <v>0</v>
      </c>
      <c r="AD253" s="473">
        <f>'KB27'!L$274</f>
        <v>0</v>
      </c>
      <c r="AE253" s="473">
        <f>'KB27'!M$274</f>
        <v>0</v>
      </c>
      <c r="AF253" s="473">
        <f>'KB27'!N$274</f>
        <v>0</v>
      </c>
      <c r="AG253" s="473">
        <f>'KB27'!O$274</f>
        <v>0</v>
      </c>
    </row>
    <row r="254" spans="1:33" s="473" customFormat="1" ht="3.75" customHeight="1" outlineLevel="1" x14ac:dyDescent="0.15">
      <c r="A254" s="470" t="e">
        <f>#REF!</f>
        <v>#REF!</v>
      </c>
      <c r="B254" s="471" t="e">
        <f>#REF!</f>
        <v>#REF!</v>
      </c>
      <c r="C254" s="471" t="e">
        <f>#REF!</f>
        <v>#REF!</v>
      </c>
      <c r="D254" s="471" t="e">
        <f>#REF!</f>
        <v>#REF!</v>
      </c>
      <c r="E254" s="471" t="e">
        <f>#REF!</f>
        <v>#REF!</v>
      </c>
      <c r="S254" s="474"/>
      <c r="T254" s="474"/>
    </row>
    <row r="255" spans="1:33" s="473" customFormat="1" ht="3.75" customHeight="1" outlineLevel="1" x14ac:dyDescent="0.15">
      <c r="A255" s="470" t="e">
        <f>#REF!</f>
        <v>#REF!</v>
      </c>
      <c r="B255" s="471" t="e">
        <f>#REF!</f>
        <v>#REF!</v>
      </c>
      <c r="C255" s="471" t="e">
        <f>#REF!</f>
        <v>#REF!</v>
      </c>
      <c r="D255" s="471" t="e">
        <f>#REF!</f>
        <v>#REF!</v>
      </c>
      <c r="E255" s="471" t="e">
        <f>#REF!</f>
        <v>#REF!</v>
      </c>
      <c r="R255" s="473">
        <v>29</v>
      </c>
      <c r="S255" s="474" t="e">
        <f>#REF!</f>
        <v>#REF!</v>
      </c>
      <c r="T255" s="474" t="e">
        <f>#REF!</f>
        <v>#REF!</v>
      </c>
      <c r="U255" s="473" t="e">
        <f>#REF!</f>
        <v>#REF!</v>
      </c>
      <c r="V255" s="473" t="e">
        <f>#REF!</f>
        <v>#REF!</v>
      </c>
      <c r="W255" s="473" t="e">
        <f>#REF!</f>
        <v>#REF!</v>
      </c>
      <c r="X255" s="473" t="e">
        <f>#REF!</f>
        <v>#REF!</v>
      </c>
      <c r="Y255" s="473" t="e">
        <f>#REF!</f>
        <v>#REF!</v>
      </c>
      <c r="Z255" s="473" t="e">
        <f>#REF!</f>
        <v>#REF!</v>
      </c>
      <c r="AB255" s="473" t="e">
        <f>#REF!</f>
        <v>#REF!</v>
      </c>
      <c r="AC255" s="473" t="e">
        <f>#REF!</f>
        <v>#REF!</v>
      </c>
      <c r="AD255" s="473" t="e">
        <f>#REF!</f>
        <v>#REF!</v>
      </c>
      <c r="AE255" s="473" t="e">
        <f>#REF!</f>
        <v>#REF!</v>
      </c>
      <c r="AF255" s="473" t="e">
        <f>#REF!</f>
        <v>#REF!</v>
      </c>
      <c r="AG255" s="473" t="e">
        <f>#REF!</f>
        <v>#REF!</v>
      </c>
    </row>
    <row r="256" spans="1:33" s="473" customFormat="1" ht="3.75" customHeight="1" outlineLevel="1" x14ac:dyDescent="0.15">
      <c r="A256" s="470" t="e">
        <f>#REF!</f>
        <v>#REF!</v>
      </c>
      <c r="B256" s="471" t="e">
        <f>#REF!</f>
        <v>#REF!</v>
      </c>
      <c r="C256" s="471" t="e">
        <f>#REF!</f>
        <v>#REF!</v>
      </c>
      <c r="D256" s="471" t="e">
        <f>#REF!</f>
        <v>#REF!</v>
      </c>
      <c r="E256" s="471" t="e">
        <f>#REF!</f>
        <v>#REF!</v>
      </c>
      <c r="S256" s="474" t="e">
        <f>#REF!</f>
        <v>#REF!</v>
      </c>
      <c r="T256" s="474" t="e">
        <f>#REF!</f>
        <v>#REF!</v>
      </c>
      <c r="U256" s="471" t="e">
        <f>#REF!</f>
        <v>#REF!</v>
      </c>
      <c r="V256" s="471" t="e">
        <f>#REF!</f>
        <v>#REF!</v>
      </c>
      <c r="W256" s="471" t="e">
        <f>#REF!</f>
        <v>#REF!</v>
      </c>
      <c r="X256" s="471" t="e">
        <f>#REF!</f>
        <v>#REF!</v>
      </c>
      <c r="Y256" s="471" t="e">
        <f>#REF!</f>
        <v>#REF!</v>
      </c>
      <c r="Z256" s="471" t="e">
        <f>#REF!</f>
        <v>#REF!</v>
      </c>
      <c r="AA256" s="471"/>
      <c r="AB256" s="471" t="e">
        <f>#REF!</f>
        <v>#REF!</v>
      </c>
      <c r="AC256" s="471" t="e">
        <f>#REF!</f>
        <v>#REF!</v>
      </c>
      <c r="AD256" s="471" t="e">
        <f>#REF!</f>
        <v>#REF!</v>
      </c>
      <c r="AE256" s="471" t="e">
        <f>#REF!</f>
        <v>#REF!</v>
      </c>
      <c r="AF256" s="471" t="e">
        <f>#REF!</f>
        <v>#REF!</v>
      </c>
      <c r="AG256" s="471" t="e">
        <f>#REF!</f>
        <v>#REF!</v>
      </c>
    </row>
    <row r="257" spans="1:33" s="473" customFormat="1" ht="3.75" customHeight="1" outlineLevel="1" x14ac:dyDescent="0.15">
      <c r="A257" s="470" t="e">
        <f>#REF!</f>
        <v>#REF!</v>
      </c>
      <c r="B257" s="471" t="e">
        <f>#REF!</f>
        <v>#REF!</v>
      </c>
      <c r="C257" s="471" t="e">
        <f>#REF!</f>
        <v>#REF!</v>
      </c>
      <c r="D257" s="471" t="e">
        <f>#REF!</f>
        <v>#REF!</v>
      </c>
      <c r="E257" s="471" t="e">
        <f>#REF!</f>
        <v>#REF!</v>
      </c>
      <c r="S257" s="474" t="e">
        <f>#REF!</f>
        <v>#REF!</v>
      </c>
      <c r="T257" s="474" t="e">
        <f>#REF!</f>
        <v>#REF!</v>
      </c>
      <c r="U257" s="471" t="e">
        <f>#REF!</f>
        <v>#REF!</v>
      </c>
      <c r="V257" s="471" t="e">
        <f>#REF!</f>
        <v>#REF!</v>
      </c>
      <c r="W257" s="471" t="e">
        <f>#REF!</f>
        <v>#REF!</v>
      </c>
      <c r="X257" s="471" t="e">
        <f>#REF!</f>
        <v>#REF!</v>
      </c>
      <c r="Y257" s="471" t="e">
        <f>#REF!</f>
        <v>#REF!</v>
      </c>
      <c r="Z257" s="471" t="e">
        <f>#REF!</f>
        <v>#REF!</v>
      </c>
      <c r="AA257" s="471"/>
      <c r="AB257" s="471" t="e">
        <f>#REF!</f>
        <v>#REF!</v>
      </c>
      <c r="AC257" s="471" t="e">
        <f>#REF!</f>
        <v>#REF!</v>
      </c>
      <c r="AD257" s="471" t="e">
        <f>#REF!</f>
        <v>#REF!</v>
      </c>
      <c r="AE257" s="471" t="e">
        <f>#REF!</f>
        <v>#REF!</v>
      </c>
      <c r="AF257" s="471" t="e">
        <f>#REF!</f>
        <v>#REF!</v>
      </c>
      <c r="AG257" s="471" t="e">
        <f>#REF!</f>
        <v>#REF!</v>
      </c>
    </row>
    <row r="258" spans="1:33" s="473" customFormat="1" ht="3.75" customHeight="1" thickBot="1" x14ac:dyDescent="0.2">
      <c r="A258" s="489"/>
      <c r="B258" s="490"/>
      <c r="C258" s="490"/>
      <c r="D258" s="490"/>
      <c r="E258" s="490"/>
      <c r="F258" s="491"/>
      <c r="S258" s="474" t="e">
        <f>#REF!</f>
        <v>#REF!</v>
      </c>
      <c r="T258" s="474" t="e">
        <f>#REF!</f>
        <v>#REF!</v>
      </c>
      <c r="U258" s="471" t="e">
        <f>#REF!</f>
        <v>#REF!</v>
      </c>
      <c r="V258" s="471" t="e">
        <f>#REF!</f>
        <v>#REF!</v>
      </c>
      <c r="W258" s="471" t="e">
        <f>#REF!</f>
        <v>#REF!</v>
      </c>
      <c r="X258" s="471" t="e">
        <f>#REF!</f>
        <v>#REF!</v>
      </c>
      <c r="Y258" s="471" t="e">
        <f>#REF!</f>
        <v>#REF!</v>
      </c>
      <c r="Z258" s="471" t="e">
        <f>#REF!</f>
        <v>#REF!</v>
      </c>
      <c r="AA258" s="471"/>
      <c r="AB258" s="471" t="e">
        <f>#REF!</f>
        <v>#REF!</v>
      </c>
      <c r="AC258" s="471" t="e">
        <f>#REF!</f>
        <v>#REF!</v>
      </c>
      <c r="AD258" s="471" t="e">
        <f>#REF!</f>
        <v>#REF!</v>
      </c>
      <c r="AE258" s="471" t="e">
        <f>#REF!</f>
        <v>#REF!</v>
      </c>
      <c r="AF258" s="471" t="e">
        <f>#REF!</f>
        <v>#REF!</v>
      </c>
      <c r="AG258" s="471" t="e">
        <f>#REF!</f>
        <v>#REF!</v>
      </c>
    </row>
    <row r="259" spans="1:33" s="473" customFormat="1" ht="3.75" customHeight="1" x14ac:dyDescent="0.15">
      <c r="A259" s="470" t="e">
        <f>#REF!</f>
        <v>#REF!</v>
      </c>
      <c r="B259" s="488" t="e">
        <f>#REF!</f>
        <v>#REF!</v>
      </c>
      <c r="C259" s="488" t="e">
        <f>#REF!</f>
        <v>#REF!</v>
      </c>
      <c r="D259" s="488" t="e">
        <f>#REF!</f>
        <v>#REF!</v>
      </c>
      <c r="E259" s="488" t="e">
        <f>#REF!</f>
        <v>#REF!</v>
      </c>
      <c r="F259" s="472"/>
      <c r="S259" s="474" t="e">
        <f>#REF!</f>
        <v>#REF!</v>
      </c>
      <c r="T259" s="474" t="e">
        <f>#REF!</f>
        <v>#REF!</v>
      </c>
      <c r="U259" s="471" t="e">
        <f>#REF!</f>
        <v>#REF!</v>
      </c>
      <c r="V259" s="471" t="e">
        <f>#REF!</f>
        <v>#REF!</v>
      </c>
      <c r="W259" s="471" t="e">
        <f>#REF!</f>
        <v>#REF!</v>
      </c>
      <c r="X259" s="471" t="e">
        <f>#REF!</f>
        <v>#REF!</v>
      </c>
      <c r="Y259" s="471" t="e">
        <f>#REF!</f>
        <v>#REF!</v>
      </c>
      <c r="Z259" s="471" t="e">
        <f>#REF!</f>
        <v>#REF!</v>
      </c>
      <c r="AA259" s="471"/>
      <c r="AB259" s="471" t="e">
        <f>#REF!</f>
        <v>#REF!</v>
      </c>
      <c r="AC259" s="471" t="e">
        <f>#REF!</f>
        <v>#REF!</v>
      </c>
      <c r="AD259" s="471" t="e">
        <f>#REF!</f>
        <v>#REF!</v>
      </c>
      <c r="AE259" s="471" t="e">
        <f>#REF!</f>
        <v>#REF!</v>
      </c>
      <c r="AF259" s="471" t="e">
        <f>#REF!</f>
        <v>#REF!</v>
      </c>
      <c r="AG259" s="471" t="e">
        <f>#REF!</f>
        <v>#REF!</v>
      </c>
    </row>
    <row r="260" spans="1:33" s="473" customFormat="1" ht="3.75" customHeight="1" x14ac:dyDescent="0.15">
      <c r="A260" s="470" t="e">
        <f>#REF!</f>
        <v>#REF!</v>
      </c>
      <c r="B260" s="488" t="e">
        <f>#REF!</f>
        <v>#REF!</v>
      </c>
      <c r="C260" s="488" t="e">
        <f>#REF!</f>
        <v>#REF!</v>
      </c>
      <c r="D260" s="488" t="e">
        <f>#REF!</f>
        <v>#REF!</v>
      </c>
      <c r="E260" s="488" t="e">
        <f>#REF!</f>
        <v>#REF!</v>
      </c>
      <c r="F260" s="472"/>
      <c r="S260" s="474" t="e">
        <f>#REF!</f>
        <v>#REF!</v>
      </c>
      <c r="T260" s="474" t="e">
        <f>#REF!</f>
        <v>#REF!</v>
      </c>
      <c r="U260" s="473" t="e">
        <f>#REF!</f>
        <v>#REF!</v>
      </c>
      <c r="V260" s="473" t="e">
        <f>#REF!</f>
        <v>#REF!</v>
      </c>
      <c r="W260" s="473" t="e">
        <f>#REF!</f>
        <v>#REF!</v>
      </c>
      <c r="X260" s="473" t="e">
        <f>#REF!</f>
        <v>#REF!</v>
      </c>
      <c r="Y260" s="473" t="e">
        <f>#REF!</f>
        <v>#REF!</v>
      </c>
      <c r="Z260" s="473" t="e">
        <f>#REF!</f>
        <v>#REF!</v>
      </c>
      <c r="AB260" s="473" t="e">
        <f>#REF!</f>
        <v>#REF!</v>
      </c>
      <c r="AC260" s="473" t="e">
        <f>#REF!</f>
        <v>#REF!</v>
      </c>
      <c r="AD260" s="473" t="e">
        <f>#REF!</f>
        <v>#REF!</v>
      </c>
      <c r="AE260" s="473" t="e">
        <f>#REF!</f>
        <v>#REF!</v>
      </c>
      <c r="AF260" s="473" t="e">
        <f>#REF!</f>
        <v>#REF!</v>
      </c>
      <c r="AG260" s="473" t="e">
        <f>#REF!</f>
        <v>#REF!</v>
      </c>
    </row>
    <row r="261" spans="1:33" s="532" customFormat="1" ht="8.25" outlineLevel="1" x14ac:dyDescent="0.15">
      <c r="A261" s="530" t="e">
        <f>#REF!</f>
        <v>#REF!</v>
      </c>
      <c r="B261" s="531" t="e">
        <f>#REF!</f>
        <v>#REF!</v>
      </c>
      <c r="C261" s="531" t="e">
        <f>#REF!</f>
        <v>#REF!</v>
      </c>
      <c r="D261" s="531" t="e">
        <f>#REF!</f>
        <v>#REF!</v>
      </c>
      <c r="E261" s="531" t="e">
        <f>#REF!</f>
        <v>#REF!</v>
      </c>
    </row>
    <row r="262" spans="1:33" s="532" customFormat="1" ht="8.25" outlineLevel="1" x14ac:dyDescent="0.15">
      <c r="A262" s="530" t="e">
        <f>#REF!</f>
        <v>#REF!</v>
      </c>
      <c r="B262" s="531" t="e">
        <f>#REF!</f>
        <v>#REF!</v>
      </c>
      <c r="C262" s="531" t="e">
        <f>#REF!</f>
        <v>#REF!</v>
      </c>
      <c r="D262" s="531" t="e">
        <f>#REF!</f>
        <v>#REF!</v>
      </c>
      <c r="E262" s="531" t="e">
        <f>#REF!</f>
        <v>#REF!</v>
      </c>
    </row>
    <row r="263" spans="1:33" s="532" customFormat="1" ht="8.25" outlineLevel="1" x14ac:dyDescent="0.15">
      <c r="A263" s="530" t="e">
        <f>#REF!</f>
        <v>#REF!</v>
      </c>
      <c r="B263" s="531" t="e">
        <f>#REF!</f>
        <v>#REF!</v>
      </c>
      <c r="C263" s="531" t="e">
        <f>#REF!</f>
        <v>#REF!</v>
      </c>
      <c r="D263" s="531" t="e">
        <f>#REF!</f>
        <v>#REF!</v>
      </c>
      <c r="E263" s="531" t="e">
        <f>#REF!</f>
        <v>#REF!</v>
      </c>
    </row>
    <row r="264" spans="1:33" s="532" customFormat="1" ht="8.25" outlineLevel="1" x14ac:dyDescent="0.15">
      <c r="A264" s="530" t="e">
        <f>#REF!</f>
        <v>#REF!</v>
      </c>
      <c r="B264" s="531" t="e">
        <f>#REF!</f>
        <v>#REF!</v>
      </c>
      <c r="C264" s="531" t="e">
        <f>#REF!</f>
        <v>#REF!</v>
      </c>
      <c r="D264" s="531" t="e">
        <f>#REF!</f>
        <v>#REF!</v>
      </c>
      <c r="E264" s="531" t="e">
        <f>#REF!</f>
        <v>#REF!</v>
      </c>
    </row>
    <row r="265" spans="1:33" s="532" customFormat="1" ht="8.25" outlineLevel="1" x14ac:dyDescent="0.15">
      <c r="A265" s="530" t="e">
        <f>#REF!</f>
        <v>#REF!</v>
      </c>
      <c r="B265" s="531" t="e">
        <f>#REF!</f>
        <v>#REF!</v>
      </c>
      <c r="C265" s="531" t="e">
        <f>#REF!</f>
        <v>#REF!</v>
      </c>
      <c r="D265" s="531" t="e">
        <f>#REF!</f>
        <v>#REF!</v>
      </c>
      <c r="E265" s="531" t="e">
        <f>#REF!</f>
        <v>#REF!</v>
      </c>
    </row>
    <row r="266" spans="1:33" s="532" customFormat="1" ht="8.25" outlineLevel="1" x14ac:dyDescent="0.15">
      <c r="A266" s="530" t="e">
        <f>#REF!</f>
        <v>#REF!</v>
      </c>
      <c r="B266" s="531" t="e">
        <f>#REF!</f>
        <v>#REF!</v>
      </c>
      <c r="C266" s="531" t="e">
        <f>#REF!</f>
        <v>#REF!</v>
      </c>
      <c r="D266" s="531" t="e">
        <f>#REF!</f>
        <v>#REF!</v>
      </c>
      <c r="E266" s="531" t="e">
        <f>#REF!</f>
        <v>#REF!</v>
      </c>
    </row>
    <row r="267" spans="1:33" s="529" customFormat="1" outlineLevel="1" x14ac:dyDescent="0.25">
      <c r="A267" s="526" t="e">
        <f>#REF!</f>
        <v>#REF!</v>
      </c>
      <c r="B267" s="527" t="e">
        <f>#REF!</f>
        <v>#REF!</v>
      </c>
      <c r="C267" s="527" t="e">
        <f>#REF!</f>
        <v>#REF!</v>
      </c>
      <c r="D267" s="527" t="e">
        <f>#REF!</f>
        <v>#REF!</v>
      </c>
      <c r="E267" s="527" t="e">
        <f>#REF!</f>
        <v>#REF!</v>
      </c>
    </row>
    <row r="268" spans="1:33" s="529" customFormat="1" outlineLevel="1" x14ac:dyDescent="0.25">
      <c r="A268" s="526" t="e">
        <f>#REF!</f>
        <v>#REF!</v>
      </c>
      <c r="B268" s="527" t="e">
        <f>#REF!</f>
        <v>#REF!</v>
      </c>
      <c r="C268" s="527" t="e">
        <f>#REF!</f>
        <v>#REF!</v>
      </c>
      <c r="D268" s="527" t="e">
        <f>#REF!</f>
        <v>#REF!</v>
      </c>
      <c r="E268" s="527" t="e">
        <f>#REF!</f>
        <v>#REF!</v>
      </c>
    </row>
    <row r="269" spans="1:33" s="529" customFormat="1" outlineLevel="1" x14ac:dyDescent="0.25">
      <c r="A269" s="526" t="e">
        <f>#REF!</f>
        <v>#REF!</v>
      </c>
      <c r="B269" s="527" t="e">
        <f>#REF!</f>
        <v>#REF!</v>
      </c>
      <c r="C269" s="527" t="e">
        <f>#REF!</f>
        <v>#REF!</v>
      </c>
      <c r="D269" s="527" t="e">
        <f>#REF!</f>
        <v>#REF!</v>
      </c>
      <c r="E269" s="527" t="e">
        <f>#REF!</f>
        <v>#REF!</v>
      </c>
    </row>
    <row r="270" spans="1:33" s="529" customFormat="1" outlineLevel="1" x14ac:dyDescent="0.25">
      <c r="A270" s="526" t="e">
        <f>#REF!</f>
        <v>#REF!</v>
      </c>
      <c r="B270" s="527" t="e">
        <f>#REF!</f>
        <v>#REF!</v>
      </c>
      <c r="C270" s="527" t="e">
        <f>#REF!</f>
        <v>#REF!</v>
      </c>
      <c r="D270" s="527" t="e">
        <f>#REF!</f>
        <v>#REF!</v>
      </c>
      <c r="E270" s="527" t="e">
        <f>#REF!</f>
        <v>#REF!</v>
      </c>
    </row>
    <row r="271" spans="1:33" s="529" customFormat="1" outlineLevel="1" x14ac:dyDescent="0.25">
      <c r="A271" s="526" t="e">
        <f>#REF!</f>
        <v>#REF!</v>
      </c>
      <c r="B271" s="527" t="e">
        <f>#REF!</f>
        <v>#REF!</v>
      </c>
      <c r="C271" s="527" t="e">
        <f>#REF!</f>
        <v>#REF!</v>
      </c>
      <c r="D271" s="527" t="e">
        <f>#REF!</f>
        <v>#REF!</v>
      </c>
      <c r="E271" s="527" t="e">
        <f>#REF!</f>
        <v>#REF!</v>
      </c>
    </row>
    <row r="272" spans="1:33" s="529" customFormat="1" outlineLevel="1" x14ac:dyDescent="0.25">
      <c r="A272" s="526" t="e">
        <f>#REF!</f>
        <v>#REF!</v>
      </c>
      <c r="B272" s="527" t="e">
        <f>#REF!</f>
        <v>#REF!</v>
      </c>
      <c r="C272" s="527" t="e">
        <f>#REF!</f>
        <v>#REF!</v>
      </c>
      <c r="D272" s="527" t="e">
        <f>#REF!</f>
        <v>#REF!</v>
      </c>
      <c r="E272" s="527" t="e">
        <f>#REF!</f>
        <v>#REF!</v>
      </c>
    </row>
    <row r="273" spans="1:6" s="529" customFormat="1" outlineLevel="1" x14ac:dyDescent="0.25">
      <c r="A273" s="526" t="e">
        <f>#REF!</f>
        <v>#REF!</v>
      </c>
      <c r="B273" s="527" t="e">
        <f>#REF!</f>
        <v>#REF!</v>
      </c>
      <c r="C273" s="527" t="e">
        <f>#REF!</f>
        <v>#REF!</v>
      </c>
      <c r="D273" s="527" t="e">
        <f>#REF!</f>
        <v>#REF!</v>
      </c>
      <c r="E273" s="527" t="e">
        <f>#REF!</f>
        <v>#REF!</v>
      </c>
    </row>
    <row r="274" spans="1:6" s="529" customFormat="1" outlineLevel="1" x14ac:dyDescent="0.25">
      <c r="A274" s="526" t="e">
        <f>#REF!</f>
        <v>#REF!</v>
      </c>
      <c r="B274" s="527" t="e">
        <f>#REF!</f>
        <v>#REF!</v>
      </c>
      <c r="C274" s="527" t="e">
        <f>#REF!</f>
        <v>#REF!</v>
      </c>
      <c r="D274" s="527" t="e">
        <f>#REF!</f>
        <v>#REF!</v>
      </c>
      <c r="E274" s="527" t="e">
        <f>#REF!</f>
        <v>#REF!</v>
      </c>
    </row>
    <row r="275" spans="1:6" s="529" customFormat="1" outlineLevel="1" x14ac:dyDescent="0.25">
      <c r="A275" s="526" t="e">
        <f>#REF!</f>
        <v>#REF!</v>
      </c>
      <c r="B275" s="527" t="e">
        <f>#REF!</f>
        <v>#REF!</v>
      </c>
      <c r="C275" s="527" t="e">
        <f>#REF!</f>
        <v>#REF!</v>
      </c>
      <c r="D275" s="527" t="e">
        <f>#REF!</f>
        <v>#REF!</v>
      </c>
      <c r="E275" s="527" t="e">
        <f>#REF!</f>
        <v>#REF!</v>
      </c>
    </row>
    <row r="276" spans="1:6" s="529" customFormat="1" outlineLevel="1" x14ac:dyDescent="0.25">
      <c r="A276" s="526" t="e">
        <f>#REF!</f>
        <v>#REF!</v>
      </c>
      <c r="B276" s="527" t="e">
        <f>#REF!</f>
        <v>#REF!</v>
      </c>
      <c r="C276" s="527" t="e">
        <f>#REF!</f>
        <v>#REF!</v>
      </c>
      <c r="D276" s="527" t="e">
        <f>#REF!</f>
        <v>#REF!</v>
      </c>
      <c r="E276" s="527" t="e">
        <f>#REF!</f>
        <v>#REF!</v>
      </c>
    </row>
    <row r="277" spans="1:6" s="529" customFormat="1" outlineLevel="1" x14ac:dyDescent="0.25">
      <c r="A277" s="526" t="e">
        <f>#REF!</f>
        <v>#REF!</v>
      </c>
      <c r="B277" s="527" t="e">
        <f>#REF!</f>
        <v>#REF!</v>
      </c>
      <c r="C277" s="527" t="e">
        <f>#REF!</f>
        <v>#REF!</v>
      </c>
      <c r="D277" s="527" t="e">
        <f>#REF!</f>
        <v>#REF!</v>
      </c>
      <c r="E277" s="527" t="e">
        <f>#REF!</f>
        <v>#REF!</v>
      </c>
    </row>
    <row r="278" spans="1:6" s="529" customFormat="1" outlineLevel="1" x14ac:dyDescent="0.25">
      <c r="A278" s="526" t="e">
        <f>#REF!</f>
        <v>#REF!</v>
      </c>
      <c r="B278" s="527" t="e">
        <f>#REF!</f>
        <v>#REF!</v>
      </c>
      <c r="C278" s="527" t="e">
        <f>#REF!</f>
        <v>#REF!</v>
      </c>
      <c r="D278" s="527" t="e">
        <f>#REF!</f>
        <v>#REF!</v>
      </c>
      <c r="E278" s="527" t="e">
        <f>#REF!</f>
        <v>#REF!</v>
      </c>
    </row>
    <row r="279" spans="1:6" s="529" customFormat="1" outlineLevel="1" x14ac:dyDescent="0.25">
      <c r="A279" s="526" t="e">
        <f>#REF!</f>
        <v>#REF!</v>
      </c>
      <c r="B279" s="527" t="e">
        <f>#REF!</f>
        <v>#REF!</v>
      </c>
      <c r="C279" s="527" t="e">
        <f>#REF!</f>
        <v>#REF!</v>
      </c>
      <c r="D279" s="527" t="e">
        <f>#REF!</f>
        <v>#REF!</v>
      </c>
      <c r="E279" s="527" t="e">
        <f>#REF!</f>
        <v>#REF!</v>
      </c>
    </row>
    <row r="280" spans="1:6" s="529" customFormat="1" outlineLevel="1" x14ac:dyDescent="0.25">
      <c r="A280" s="526" t="e">
        <f>#REF!</f>
        <v>#REF!</v>
      </c>
      <c r="B280" s="527" t="e">
        <f>#REF!</f>
        <v>#REF!</v>
      </c>
      <c r="C280" s="527" t="e">
        <f>#REF!</f>
        <v>#REF!</v>
      </c>
      <c r="D280" s="527" t="e">
        <f>#REF!</f>
        <v>#REF!</v>
      </c>
      <c r="E280" s="527" t="e">
        <f>#REF!</f>
        <v>#REF!</v>
      </c>
    </row>
    <row r="281" spans="1:6" s="529" customFormat="1" ht="15.75" thickBot="1" x14ac:dyDescent="0.3">
      <c r="A281" s="533"/>
      <c r="B281" s="534"/>
      <c r="C281" s="534"/>
      <c r="D281" s="534"/>
      <c r="E281" s="534"/>
      <c r="F281" s="535"/>
    </row>
    <row r="282" spans="1:6" s="529" customFormat="1" x14ac:dyDescent="0.25">
      <c r="A282" s="526" t="e">
        <f>#REF!</f>
        <v>#REF!</v>
      </c>
      <c r="B282" s="536" t="e">
        <f>#REF!</f>
        <v>#REF!</v>
      </c>
      <c r="C282" s="536" t="e">
        <f>#REF!</f>
        <v>#REF!</v>
      </c>
      <c r="D282" s="536" t="e">
        <f>#REF!</f>
        <v>#REF!</v>
      </c>
      <c r="E282" s="536" t="e">
        <f>#REF!</f>
        <v>#REF!</v>
      </c>
      <c r="F282" s="528"/>
    </row>
    <row r="283" spans="1:6" s="529" customFormat="1" x14ac:dyDescent="0.25">
      <c r="A283" s="526" t="e">
        <f>#REF!</f>
        <v>#REF!</v>
      </c>
      <c r="B283" s="536" t="e">
        <f>#REF!</f>
        <v>#REF!</v>
      </c>
      <c r="C283" s="536" t="e">
        <f>#REF!</f>
        <v>#REF!</v>
      </c>
      <c r="D283" s="536" t="e">
        <f>#REF!</f>
        <v>#REF!</v>
      </c>
      <c r="E283" s="536" t="e">
        <f>#REF!</f>
        <v>#REF!</v>
      </c>
      <c r="F283" s="528"/>
    </row>
    <row r="284" spans="1:6" s="529" customFormat="1" x14ac:dyDescent="0.25">
      <c r="A284" s="526" t="e">
        <f>#REF!</f>
        <v>#REF!</v>
      </c>
      <c r="B284" s="527" t="e">
        <f>#REF!</f>
        <v>#REF!</v>
      </c>
      <c r="C284" s="527" t="e">
        <f>#REF!</f>
        <v>#REF!</v>
      </c>
      <c r="D284" s="527" t="e">
        <f>#REF!</f>
        <v>#REF!</v>
      </c>
      <c r="E284" s="527" t="e">
        <f>#REF!</f>
        <v>#REF!</v>
      </c>
      <c r="F284" s="528"/>
    </row>
    <row r="285" spans="1:6" s="529" customFormat="1" x14ac:dyDescent="0.25">
      <c r="A285" s="526" t="e">
        <f>#REF!</f>
        <v>#REF!</v>
      </c>
      <c r="B285" s="527" t="e">
        <f>#REF!</f>
        <v>#REF!</v>
      </c>
      <c r="C285" s="527" t="e">
        <f>#REF!</f>
        <v>#REF!</v>
      </c>
      <c r="D285" s="527" t="e">
        <f>#REF!</f>
        <v>#REF!</v>
      </c>
      <c r="E285" s="527" t="e">
        <f>#REF!</f>
        <v>#REF!</v>
      </c>
      <c r="F285" s="528"/>
    </row>
    <row r="286" spans="1:6" s="529" customFormat="1" x14ac:dyDescent="0.25">
      <c r="A286" s="526" t="e">
        <f>#REF!</f>
        <v>#REF!</v>
      </c>
      <c r="B286" s="527" t="e">
        <f>#REF!</f>
        <v>#REF!</v>
      </c>
      <c r="C286" s="527" t="e">
        <f>#REF!</f>
        <v>#REF!</v>
      </c>
      <c r="D286" s="527" t="e">
        <f>#REF!</f>
        <v>#REF!</v>
      </c>
      <c r="E286" s="527" t="e">
        <f>#REF!</f>
        <v>#REF!</v>
      </c>
      <c r="F286" s="528"/>
    </row>
    <row r="287" spans="1:6" s="529" customFormat="1" x14ac:dyDescent="0.25">
      <c r="A287" s="526" t="e">
        <f>#REF!</f>
        <v>#REF!</v>
      </c>
      <c r="B287" s="527" t="e">
        <f>#REF!</f>
        <v>#REF!</v>
      </c>
      <c r="C287" s="527" t="e">
        <f>#REF!</f>
        <v>#REF!</v>
      </c>
      <c r="D287" s="527" t="e">
        <f>#REF!</f>
        <v>#REF!</v>
      </c>
      <c r="E287" s="527" t="e">
        <f>#REF!</f>
        <v>#REF!</v>
      </c>
      <c r="F287" s="528"/>
    </row>
    <row r="288" spans="1:6" s="529" customFormat="1" x14ac:dyDescent="0.25">
      <c r="A288" s="526" t="e">
        <f>#REF!</f>
        <v>#REF!</v>
      </c>
      <c r="B288" s="527" t="e">
        <f>#REF!</f>
        <v>#REF!</v>
      </c>
      <c r="C288" s="527" t="e">
        <f>#REF!</f>
        <v>#REF!</v>
      </c>
      <c r="D288" s="527" t="e">
        <f>#REF!</f>
        <v>#REF!</v>
      </c>
      <c r="E288" s="527" t="e">
        <f>#REF!</f>
        <v>#REF!</v>
      </c>
      <c r="F288" s="528"/>
    </row>
    <row r="289" spans="1:10" s="529" customFormat="1" x14ac:dyDescent="0.25">
      <c r="A289" s="526" t="e">
        <f>#REF!</f>
        <v>#REF!</v>
      </c>
      <c r="B289" s="527" t="e">
        <f>#REF!</f>
        <v>#REF!</v>
      </c>
      <c r="C289" s="527" t="e">
        <f>#REF!</f>
        <v>#REF!</v>
      </c>
      <c r="D289" s="527" t="e">
        <f>#REF!</f>
        <v>#REF!</v>
      </c>
      <c r="E289" s="527" t="e">
        <f>#REF!</f>
        <v>#REF!</v>
      </c>
      <c r="F289" s="528"/>
    </row>
    <row r="290" spans="1:10" s="529" customFormat="1" x14ac:dyDescent="0.25">
      <c r="A290" s="526" t="e">
        <f>#REF!</f>
        <v>#REF!</v>
      </c>
      <c r="B290" s="527" t="e">
        <f>#REF!</f>
        <v>#REF!</v>
      </c>
      <c r="C290" s="527" t="e">
        <f>#REF!</f>
        <v>#REF!</v>
      </c>
      <c r="D290" s="527" t="e">
        <f>#REF!</f>
        <v>#REF!</v>
      </c>
      <c r="E290" s="527" t="e">
        <f>#REF!</f>
        <v>#REF!</v>
      </c>
      <c r="F290" s="528"/>
    </row>
    <row r="291" spans="1:10" s="529" customFormat="1" x14ac:dyDescent="0.25">
      <c r="A291" s="526" t="e">
        <f>#REF!</f>
        <v>#REF!</v>
      </c>
      <c r="B291" s="527" t="e">
        <f>#REF!</f>
        <v>#REF!</v>
      </c>
      <c r="C291" s="527" t="e">
        <f>#REF!</f>
        <v>#REF!</v>
      </c>
      <c r="D291" s="527" t="e">
        <f>#REF!</f>
        <v>#REF!</v>
      </c>
      <c r="E291" s="527" t="e">
        <f>#REF!</f>
        <v>#REF!</v>
      </c>
      <c r="F291" s="528"/>
    </row>
    <row r="292" spans="1:10" s="529" customFormat="1" x14ac:dyDescent="0.25">
      <c r="A292" s="526" t="e">
        <f>#REF!</f>
        <v>#REF!</v>
      </c>
      <c r="B292" s="527" t="e">
        <f>#REF!</f>
        <v>#REF!</v>
      </c>
      <c r="C292" s="527" t="e">
        <f>#REF!</f>
        <v>#REF!</v>
      </c>
      <c r="D292" s="527" t="e">
        <f>#REF!</f>
        <v>#REF!</v>
      </c>
      <c r="E292" s="527" t="e">
        <f>#REF!</f>
        <v>#REF!</v>
      </c>
      <c r="F292" s="528"/>
    </row>
    <row r="293" spans="1:10" s="529" customFormat="1" x14ac:dyDescent="0.25">
      <c r="A293" s="526" t="e">
        <f>#REF!</f>
        <v>#REF!</v>
      </c>
      <c r="B293" s="527" t="e">
        <f>#REF!</f>
        <v>#REF!</v>
      </c>
      <c r="C293" s="527" t="e">
        <f>#REF!</f>
        <v>#REF!</v>
      </c>
      <c r="D293" s="527" t="e">
        <f>#REF!</f>
        <v>#REF!</v>
      </c>
      <c r="E293" s="527" t="e">
        <f>#REF!</f>
        <v>#REF!</v>
      </c>
      <c r="F293" s="528"/>
    </row>
    <row r="294" spans="1:10" s="529" customFormat="1" x14ac:dyDescent="0.25">
      <c r="A294" s="526" t="e">
        <f>#REF!</f>
        <v>#REF!</v>
      </c>
      <c r="B294" s="527" t="e">
        <f>#REF!</f>
        <v>#REF!</v>
      </c>
      <c r="C294" s="527" t="e">
        <f>#REF!</f>
        <v>#REF!</v>
      </c>
      <c r="D294" s="527" t="e">
        <f>#REF!</f>
        <v>#REF!</v>
      </c>
      <c r="E294" s="527" t="e">
        <f>#REF!</f>
        <v>#REF!</v>
      </c>
      <c r="F294" s="528"/>
    </row>
    <row r="295" spans="1:10" s="529" customFormat="1" x14ac:dyDescent="0.25">
      <c r="A295" s="526" t="e">
        <f>#REF!</f>
        <v>#REF!</v>
      </c>
      <c r="B295" s="527" t="e">
        <f>#REF!</f>
        <v>#REF!</v>
      </c>
      <c r="C295" s="527" t="e">
        <f>#REF!</f>
        <v>#REF!</v>
      </c>
      <c r="D295" s="527" t="e">
        <f>#REF!</f>
        <v>#REF!</v>
      </c>
      <c r="E295" s="527" t="e">
        <f>#REF!</f>
        <v>#REF!</v>
      </c>
      <c r="F295" s="528"/>
    </row>
    <row r="296" spans="1:10" s="529" customFormat="1" x14ac:dyDescent="0.25">
      <c r="A296" s="526" t="e">
        <f>#REF!</f>
        <v>#REF!</v>
      </c>
      <c r="B296" s="527" t="e">
        <f>#REF!</f>
        <v>#REF!</v>
      </c>
      <c r="C296" s="527" t="e">
        <f>#REF!</f>
        <v>#REF!</v>
      </c>
      <c r="D296" s="527" t="e">
        <f>#REF!</f>
        <v>#REF!</v>
      </c>
      <c r="E296" s="527" t="e">
        <f>#REF!</f>
        <v>#REF!</v>
      </c>
      <c r="F296" s="528"/>
    </row>
    <row r="297" spans="1:10" s="529" customFormat="1" x14ac:dyDescent="0.25">
      <c r="A297" s="526" t="e">
        <f>#REF!</f>
        <v>#REF!</v>
      </c>
      <c r="B297" s="527" t="e">
        <f>#REF!</f>
        <v>#REF!</v>
      </c>
      <c r="C297" s="527" t="e">
        <f>#REF!</f>
        <v>#REF!</v>
      </c>
      <c r="D297" s="527" t="e">
        <f>#REF!</f>
        <v>#REF!</v>
      </c>
      <c r="E297" s="527" t="e">
        <f>#REF!</f>
        <v>#REF!</v>
      </c>
      <c r="F297" s="528"/>
    </row>
    <row r="298" spans="1:10" s="529" customFormat="1" x14ac:dyDescent="0.25">
      <c r="A298" s="526" t="e">
        <f>#REF!</f>
        <v>#REF!</v>
      </c>
      <c r="B298" s="527" t="e">
        <f>#REF!</f>
        <v>#REF!</v>
      </c>
      <c r="C298" s="527" t="e">
        <f>#REF!</f>
        <v>#REF!</v>
      </c>
      <c r="D298" s="527" t="e">
        <f>#REF!</f>
        <v>#REF!</v>
      </c>
      <c r="E298" s="527" t="e">
        <f>#REF!</f>
        <v>#REF!</v>
      </c>
      <c r="F298" s="528"/>
    </row>
    <row r="299" spans="1:10" s="529" customFormat="1" x14ac:dyDescent="0.25">
      <c r="A299" s="526" t="e">
        <f>#REF!</f>
        <v>#REF!</v>
      </c>
      <c r="B299" s="527" t="e">
        <f>#REF!</f>
        <v>#REF!</v>
      </c>
      <c r="C299" s="527" t="e">
        <f>#REF!</f>
        <v>#REF!</v>
      </c>
      <c r="D299" s="527" t="e">
        <f>#REF!</f>
        <v>#REF!</v>
      </c>
      <c r="E299" s="527" t="e">
        <f>#REF!</f>
        <v>#REF!</v>
      </c>
      <c r="F299" s="528"/>
    </row>
    <row r="300" spans="1:10" s="529" customFormat="1" x14ac:dyDescent="0.25">
      <c r="A300" s="526" t="e">
        <f>#REF!</f>
        <v>#REF!</v>
      </c>
      <c r="B300" s="527" t="e">
        <f>#REF!</f>
        <v>#REF!</v>
      </c>
      <c r="C300" s="527" t="e">
        <f>#REF!</f>
        <v>#REF!</v>
      </c>
      <c r="D300" s="527" t="e">
        <f>#REF!</f>
        <v>#REF!</v>
      </c>
      <c r="E300" s="527" t="e">
        <f>#REF!</f>
        <v>#REF!</v>
      </c>
      <c r="F300" s="528"/>
    </row>
    <row r="301" spans="1:10" s="529" customFormat="1" x14ac:dyDescent="0.25">
      <c r="A301" s="526" t="e">
        <f>#REF!</f>
        <v>#REF!</v>
      </c>
      <c r="B301" s="527" t="e">
        <f>#REF!</f>
        <v>#REF!</v>
      </c>
      <c r="C301" s="527" t="e">
        <f>#REF!</f>
        <v>#REF!</v>
      </c>
      <c r="D301" s="527" t="e">
        <f>#REF!</f>
        <v>#REF!</v>
      </c>
      <c r="E301" s="527" t="e">
        <f>#REF!</f>
        <v>#REF!</v>
      </c>
      <c r="F301" s="528"/>
    </row>
    <row r="302" spans="1:10" outlineLevel="1" x14ac:dyDescent="0.25">
      <c r="A302" s="85" t="e">
        <f>#REF!</f>
        <v>#REF!</v>
      </c>
      <c r="B302" s="91" t="e">
        <f>#REF!</f>
        <v>#REF!</v>
      </c>
      <c r="C302" s="91" t="e">
        <f>#REF!</f>
        <v>#REF!</v>
      </c>
      <c r="D302" s="91" t="e">
        <f>#REF!</f>
        <v>#REF!</v>
      </c>
      <c r="E302" s="91" t="e">
        <f>#REF!</f>
        <v>#REF!</v>
      </c>
      <c r="J302" s="77"/>
    </row>
    <row r="303" spans="1:10" x14ac:dyDescent="0.25">
      <c r="A303" s="85" t="e">
        <f>#REF!</f>
        <v>#REF!</v>
      </c>
      <c r="B303" s="91" t="e">
        <f>#REF!</f>
        <v>#REF!</v>
      </c>
      <c r="C303" s="91" t="e">
        <f>#REF!</f>
        <v>#REF!</v>
      </c>
      <c r="D303" s="91" t="e">
        <f>#REF!</f>
        <v>#REF!</v>
      </c>
      <c r="E303" s="91" t="e">
        <f>#REF!</f>
        <v>#REF!</v>
      </c>
      <c r="F303" s="81" t="e">
        <f>#REF!</f>
        <v>#REF!</v>
      </c>
      <c r="J303" s="77"/>
    </row>
    <row r="304" spans="1:10" ht="15.75" thickBot="1" x14ac:dyDescent="0.3">
      <c r="A304" s="86"/>
      <c r="B304" s="92"/>
      <c r="C304" s="92"/>
      <c r="D304" s="92"/>
      <c r="E304" s="92"/>
      <c r="F304" s="77" t="s">
        <v>61</v>
      </c>
      <c r="J304" s="77"/>
    </row>
    <row r="305" spans="1:10" ht="15.75" thickBot="1" x14ac:dyDescent="0.3">
      <c r="J305" s="77"/>
    </row>
    <row r="306" spans="1:10" ht="18.75" x14ac:dyDescent="0.3">
      <c r="A306" s="84" t="s">
        <v>3</v>
      </c>
      <c r="B306" s="89" t="s">
        <v>42</v>
      </c>
      <c r="C306" s="89" t="s">
        <v>36</v>
      </c>
      <c r="D306" s="89" t="s">
        <v>31</v>
      </c>
      <c r="E306" s="90" t="s">
        <v>41</v>
      </c>
      <c r="F306" s="77" t="e">
        <f>#REF!</f>
        <v>#REF!</v>
      </c>
      <c r="J306" s="77"/>
    </row>
    <row r="307" spans="1:10" x14ac:dyDescent="0.25">
      <c r="A307" s="85" t="e">
        <f>#REF!</f>
        <v>#REF!</v>
      </c>
      <c r="B307" s="79" t="e">
        <f>#REF!</f>
        <v>#REF!</v>
      </c>
      <c r="C307" s="79" t="e">
        <f>#REF!</f>
        <v>#REF!</v>
      </c>
      <c r="D307" s="79" t="e">
        <f>#REF!</f>
        <v>#REF!</v>
      </c>
      <c r="E307" s="79" t="e">
        <f>#REF!</f>
        <v>#REF!</v>
      </c>
      <c r="J307" s="77"/>
    </row>
    <row r="308" spans="1:10" x14ac:dyDescent="0.25">
      <c r="A308" s="85" t="e">
        <f>#REF!</f>
        <v>#REF!</v>
      </c>
      <c r="B308" s="79" t="e">
        <f>#REF!</f>
        <v>#REF!</v>
      </c>
      <c r="C308" s="79" t="e">
        <f>#REF!</f>
        <v>#REF!</v>
      </c>
      <c r="D308" s="79" t="e">
        <f>#REF!</f>
        <v>#REF!</v>
      </c>
      <c r="E308" s="79" t="e">
        <f>#REF!</f>
        <v>#REF!</v>
      </c>
      <c r="J308" s="77"/>
    </row>
    <row r="309" spans="1:10" outlineLevel="1" x14ac:dyDescent="0.25">
      <c r="A309" s="85" t="e">
        <f>#REF!</f>
        <v>#REF!</v>
      </c>
      <c r="B309" s="91" t="e">
        <f>#REF!</f>
        <v>#REF!</v>
      </c>
      <c r="C309" s="91" t="e">
        <f>#REF!</f>
        <v>#REF!</v>
      </c>
      <c r="D309" s="91" t="e">
        <f>#REF!</f>
        <v>#REF!</v>
      </c>
      <c r="E309" s="91" t="e">
        <f>#REF!</f>
        <v>#REF!</v>
      </c>
      <c r="J309" s="77"/>
    </row>
    <row r="310" spans="1:10" outlineLevel="1" x14ac:dyDescent="0.25">
      <c r="A310" s="85" t="e">
        <f>#REF!</f>
        <v>#REF!</v>
      </c>
      <c r="B310" s="91" t="e">
        <f>#REF!</f>
        <v>#REF!</v>
      </c>
      <c r="C310" s="91" t="e">
        <f>#REF!</f>
        <v>#REF!</v>
      </c>
      <c r="D310" s="91" t="e">
        <f>#REF!</f>
        <v>#REF!</v>
      </c>
      <c r="E310" s="91" t="e">
        <f>#REF!</f>
        <v>#REF!</v>
      </c>
      <c r="J310" s="77"/>
    </row>
    <row r="311" spans="1:10" outlineLevel="1" x14ac:dyDescent="0.25">
      <c r="A311" s="85" t="e">
        <f>#REF!</f>
        <v>#REF!</v>
      </c>
      <c r="B311" s="91" t="e">
        <f>#REF!</f>
        <v>#REF!</v>
      </c>
      <c r="C311" s="91" t="e">
        <f>#REF!</f>
        <v>#REF!</v>
      </c>
      <c r="D311" s="91" t="e">
        <f>#REF!</f>
        <v>#REF!</v>
      </c>
      <c r="E311" s="91" t="e">
        <f>#REF!</f>
        <v>#REF!</v>
      </c>
      <c r="J311" s="77"/>
    </row>
    <row r="312" spans="1:10" outlineLevel="1" x14ac:dyDescent="0.25">
      <c r="A312" s="85" t="e">
        <f>#REF!</f>
        <v>#REF!</v>
      </c>
      <c r="B312" s="91" t="e">
        <f>#REF!</f>
        <v>#REF!</v>
      </c>
      <c r="C312" s="91" t="e">
        <f>#REF!</f>
        <v>#REF!</v>
      </c>
      <c r="D312" s="91" t="e">
        <f>#REF!</f>
        <v>#REF!</v>
      </c>
      <c r="E312" s="91" t="e">
        <f>#REF!</f>
        <v>#REF!</v>
      </c>
      <c r="J312" s="77"/>
    </row>
    <row r="313" spans="1:10" outlineLevel="1" x14ac:dyDescent="0.25">
      <c r="A313" s="85" t="e">
        <f>#REF!</f>
        <v>#REF!</v>
      </c>
      <c r="B313" s="91" t="e">
        <f>#REF!</f>
        <v>#REF!</v>
      </c>
      <c r="C313" s="91" t="e">
        <f>#REF!</f>
        <v>#REF!</v>
      </c>
      <c r="D313" s="91" t="e">
        <f>#REF!</f>
        <v>#REF!</v>
      </c>
      <c r="E313" s="91" t="e">
        <f>#REF!</f>
        <v>#REF!</v>
      </c>
      <c r="J313" s="77"/>
    </row>
    <row r="314" spans="1:10" outlineLevel="1" x14ac:dyDescent="0.25">
      <c r="A314" s="85" t="e">
        <f>#REF!</f>
        <v>#REF!</v>
      </c>
      <c r="B314" s="91" t="e">
        <f>#REF!</f>
        <v>#REF!</v>
      </c>
      <c r="C314" s="91" t="e">
        <f>#REF!</f>
        <v>#REF!</v>
      </c>
      <c r="D314" s="91" t="e">
        <f>#REF!</f>
        <v>#REF!</v>
      </c>
      <c r="E314" s="91" t="e">
        <f>#REF!</f>
        <v>#REF!</v>
      </c>
      <c r="J314" s="77"/>
    </row>
    <row r="315" spans="1:10" outlineLevel="1" x14ac:dyDescent="0.25">
      <c r="A315" s="85" t="e">
        <f>#REF!</f>
        <v>#REF!</v>
      </c>
      <c r="B315" s="91" t="e">
        <f>#REF!</f>
        <v>#REF!</v>
      </c>
      <c r="C315" s="91" t="e">
        <f>#REF!</f>
        <v>#REF!</v>
      </c>
      <c r="D315" s="91" t="e">
        <f>#REF!</f>
        <v>#REF!</v>
      </c>
      <c r="E315" s="91" t="e">
        <f>#REF!</f>
        <v>#REF!</v>
      </c>
      <c r="J315" s="77"/>
    </row>
    <row r="316" spans="1:10" outlineLevel="1" x14ac:dyDescent="0.25">
      <c r="A316" s="85" t="e">
        <f>#REF!</f>
        <v>#REF!</v>
      </c>
      <c r="B316" s="91" t="e">
        <f>#REF!</f>
        <v>#REF!</v>
      </c>
      <c r="C316" s="91" t="e">
        <f>#REF!</f>
        <v>#REF!</v>
      </c>
      <c r="D316" s="91" t="e">
        <f>#REF!</f>
        <v>#REF!</v>
      </c>
      <c r="E316" s="91" t="e">
        <f>#REF!</f>
        <v>#REF!</v>
      </c>
      <c r="J316" s="77"/>
    </row>
    <row r="317" spans="1:10" outlineLevel="1" x14ac:dyDescent="0.25">
      <c r="A317" s="85" t="e">
        <f>#REF!</f>
        <v>#REF!</v>
      </c>
      <c r="B317" s="91" t="e">
        <f>#REF!</f>
        <v>#REF!</v>
      </c>
      <c r="C317" s="91" t="e">
        <f>#REF!</f>
        <v>#REF!</v>
      </c>
      <c r="D317" s="91" t="e">
        <f>#REF!</f>
        <v>#REF!</v>
      </c>
      <c r="E317" s="91" t="e">
        <f>#REF!</f>
        <v>#REF!</v>
      </c>
      <c r="J317" s="77"/>
    </row>
    <row r="318" spans="1:10" outlineLevel="1" x14ac:dyDescent="0.25">
      <c r="A318" s="85" t="e">
        <f>#REF!</f>
        <v>#REF!</v>
      </c>
      <c r="B318" s="91" t="e">
        <f>#REF!</f>
        <v>#REF!</v>
      </c>
      <c r="C318" s="91" t="e">
        <f>#REF!</f>
        <v>#REF!</v>
      </c>
      <c r="D318" s="91" t="e">
        <f>#REF!</f>
        <v>#REF!</v>
      </c>
      <c r="E318" s="91" t="e">
        <f>#REF!</f>
        <v>#REF!</v>
      </c>
      <c r="J318" s="77"/>
    </row>
    <row r="319" spans="1:10" outlineLevel="1" x14ac:dyDescent="0.25">
      <c r="A319" s="85" t="e">
        <f>#REF!</f>
        <v>#REF!</v>
      </c>
      <c r="B319" s="91" t="e">
        <f>#REF!</f>
        <v>#REF!</v>
      </c>
      <c r="C319" s="91" t="e">
        <f>#REF!</f>
        <v>#REF!</v>
      </c>
      <c r="D319" s="91" t="e">
        <f>#REF!</f>
        <v>#REF!</v>
      </c>
      <c r="E319" s="91" t="e">
        <f>#REF!</f>
        <v>#REF!</v>
      </c>
      <c r="J319" s="77"/>
    </row>
    <row r="320" spans="1:10" outlineLevel="1" x14ac:dyDescent="0.25">
      <c r="A320" s="85" t="e">
        <f>#REF!</f>
        <v>#REF!</v>
      </c>
      <c r="B320" s="91" t="e">
        <f>#REF!</f>
        <v>#REF!</v>
      </c>
      <c r="C320" s="91" t="e">
        <f>#REF!</f>
        <v>#REF!</v>
      </c>
      <c r="D320" s="91" t="e">
        <f>#REF!</f>
        <v>#REF!</v>
      </c>
      <c r="E320" s="91" t="e">
        <f>#REF!</f>
        <v>#REF!</v>
      </c>
      <c r="J320" s="77"/>
    </row>
    <row r="321" spans="1:10" outlineLevel="1" x14ac:dyDescent="0.25">
      <c r="A321" s="85" t="e">
        <f>#REF!</f>
        <v>#REF!</v>
      </c>
      <c r="B321" s="91" t="e">
        <f>#REF!</f>
        <v>#REF!</v>
      </c>
      <c r="C321" s="91" t="e">
        <f>#REF!</f>
        <v>#REF!</v>
      </c>
      <c r="D321" s="91" t="e">
        <f>#REF!</f>
        <v>#REF!</v>
      </c>
      <c r="E321" s="91" t="e">
        <f>#REF!</f>
        <v>#REF!</v>
      </c>
      <c r="J321" s="77"/>
    </row>
    <row r="322" spans="1:10" outlineLevel="1" x14ac:dyDescent="0.25">
      <c r="A322" s="85" t="e">
        <f>#REF!</f>
        <v>#REF!</v>
      </c>
      <c r="B322" s="91" t="e">
        <f>#REF!</f>
        <v>#REF!</v>
      </c>
      <c r="C322" s="91" t="e">
        <f>#REF!</f>
        <v>#REF!</v>
      </c>
      <c r="D322" s="91" t="e">
        <f>#REF!</f>
        <v>#REF!</v>
      </c>
      <c r="E322" s="91" t="e">
        <f>#REF!</f>
        <v>#REF!</v>
      </c>
      <c r="J322" s="77"/>
    </row>
    <row r="323" spans="1:10" outlineLevel="1" x14ac:dyDescent="0.25">
      <c r="A323" s="85" t="e">
        <f>#REF!</f>
        <v>#REF!</v>
      </c>
      <c r="B323" s="91" t="e">
        <f>#REF!</f>
        <v>#REF!</v>
      </c>
      <c r="C323" s="91" t="e">
        <f>#REF!</f>
        <v>#REF!</v>
      </c>
      <c r="D323" s="91" t="e">
        <f>#REF!</f>
        <v>#REF!</v>
      </c>
      <c r="E323" s="91" t="e">
        <f>#REF!</f>
        <v>#REF!</v>
      </c>
      <c r="J323" s="77"/>
    </row>
    <row r="324" spans="1:10" outlineLevel="1" x14ac:dyDescent="0.25">
      <c r="A324" s="85" t="e">
        <f>#REF!</f>
        <v>#REF!</v>
      </c>
      <c r="B324" s="91" t="e">
        <f>#REF!</f>
        <v>#REF!</v>
      </c>
      <c r="C324" s="91" t="e">
        <f>#REF!</f>
        <v>#REF!</v>
      </c>
      <c r="D324" s="91" t="e">
        <f>#REF!</f>
        <v>#REF!</v>
      </c>
      <c r="E324" s="91" t="e">
        <f>#REF!</f>
        <v>#REF!</v>
      </c>
      <c r="J324" s="77"/>
    </row>
    <row r="325" spans="1:10" outlineLevel="1" x14ac:dyDescent="0.25">
      <c r="A325" s="85" t="e">
        <f>#REF!</f>
        <v>#REF!</v>
      </c>
      <c r="B325" s="91" t="e">
        <f>#REF!</f>
        <v>#REF!</v>
      </c>
      <c r="C325" s="91" t="e">
        <f>#REF!</f>
        <v>#REF!</v>
      </c>
      <c r="D325" s="91" t="e">
        <f>#REF!</f>
        <v>#REF!</v>
      </c>
      <c r="E325" s="91" t="e">
        <f>#REF!</f>
        <v>#REF!</v>
      </c>
      <c r="J325" s="77"/>
    </row>
    <row r="326" spans="1:10" outlineLevel="1" x14ac:dyDescent="0.25">
      <c r="A326" s="85" t="e">
        <f>#REF!</f>
        <v>#REF!</v>
      </c>
      <c r="B326" s="91" t="e">
        <f>#REF!</f>
        <v>#REF!</v>
      </c>
      <c r="C326" s="91" t="e">
        <f>#REF!</f>
        <v>#REF!</v>
      </c>
      <c r="D326" s="91" t="e">
        <f>#REF!</f>
        <v>#REF!</v>
      </c>
      <c r="E326" s="91" t="e">
        <f>#REF!</f>
        <v>#REF!</v>
      </c>
      <c r="J326" s="77"/>
    </row>
    <row r="327" spans="1:10" outlineLevel="1" x14ac:dyDescent="0.25">
      <c r="A327" s="85" t="e">
        <f>#REF!</f>
        <v>#REF!</v>
      </c>
      <c r="B327" s="91" t="e">
        <f>#REF!</f>
        <v>#REF!</v>
      </c>
      <c r="C327" s="91" t="e">
        <f>#REF!</f>
        <v>#REF!</v>
      </c>
      <c r="D327" s="91" t="e">
        <f>#REF!</f>
        <v>#REF!</v>
      </c>
      <c r="E327" s="91" t="e">
        <f>#REF!</f>
        <v>#REF!</v>
      </c>
      <c r="J327" s="77"/>
    </row>
    <row r="328" spans="1:10" outlineLevel="1" x14ac:dyDescent="0.25">
      <c r="A328" s="85" t="e">
        <f>#REF!</f>
        <v>#REF!</v>
      </c>
      <c r="B328" s="91" t="e">
        <f>#REF!</f>
        <v>#REF!</v>
      </c>
      <c r="C328" s="91" t="e">
        <f>#REF!</f>
        <v>#REF!</v>
      </c>
      <c r="D328" s="91" t="e">
        <f>#REF!</f>
        <v>#REF!</v>
      </c>
      <c r="E328" s="91" t="e">
        <f>#REF!</f>
        <v>#REF!</v>
      </c>
      <c r="J328" s="77"/>
    </row>
    <row r="329" spans="1:10" ht="15.75" thickBot="1" x14ac:dyDescent="0.3">
      <c r="A329" s="86"/>
      <c r="B329" s="92"/>
      <c r="C329" s="92"/>
      <c r="D329" s="92"/>
      <c r="E329" s="92"/>
      <c r="J329" s="77"/>
    </row>
    <row r="330" spans="1:10" x14ac:dyDescent="0.25">
      <c r="A330" s="85" t="e">
        <f>#REF!</f>
        <v>#REF!</v>
      </c>
      <c r="B330" s="79" t="e">
        <f>#REF!</f>
        <v>#REF!</v>
      </c>
      <c r="C330" s="79" t="e">
        <f>#REF!</f>
        <v>#REF!</v>
      </c>
      <c r="D330" s="79" t="e">
        <f>#REF!</f>
        <v>#REF!</v>
      </c>
      <c r="E330" s="79" t="e">
        <f>#REF!</f>
        <v>#REF!</v>
      </c>
      <c r="J330" s="77"/>
    </row>
    <row r="331" spans="1:10" x14ac:dyDescent="0.25">
      <c r="A331" s="85" t="e">
        <f>#REF!</f>
        <v>#REF!</v>
      </c>
      <c r="B331" s="79" t="e">
        <f>#REF!</f>
        <v>#REF!</v>
      </c>
      <c r="C331" s="79" t="e">
        <f>#REF!</f>
        <v>#REF!</v>
      </c>
      <c r="D331" s="79" t="e">
        <f>#REF!</f>
        <v>#REF!</v>
      </c>
      <c r="E331" s="79" t="e">
        <f>#REF!</f>
        <v>#REF!</v>
      </c>
      <c r="J331" s="77"/>
    </row>
    <row r="332" spans="1:10" x14ac:dyDescent="0.25">
      <c r="A332" s="85" t="e">
        <f>#REF!</f>
        <v>#REF!</v>
      </c>
      <c r="B332" s="91" t="e">
        <f>#REF!</f>
        <v>#REF!</v>
      </c>
      <c r="C332" s="91" t="e">
        <f>#REF!</f>
        <v>#REF!</v>
      </c>
      <c r="D332" s="91" t="e">
        <f>#REF!</f>
        <v>#REF!</v>
      </c>
      <c r="E332" s="91" t="e">
        <f>#REF!</f>
        <v>#REF!</v>
      </c>
      <c r="J332" s="77"/>
    </row>
    <row r="333" spans="1:10" x14ac:dyDescent="0.25">
      <c r="A333" s="85" t="e">
        <f>#REF!</f>
        <v>#REF!</v>
      </c>
      <c r="B333" s="91" t="e">
        <f>#REF!</f>
        <v>#REF!</v>
      </c>
      <c r="C333" s="91" t="e">
        <f>#REF!</f>
        <v>#REF!</v>
      </c>
      <c r="D333" s="91" t="e">
        <f>#REF!</f>
        <v>#REF!</v>
      </c>
      <c r="E333" s="91" t="e">
        <f>#REF!</f>
        <v>#REF!</v>
      </c>
      <c r="J333" s="77"/>
    </row>
    <row r="334" spans="1:10" x14ac:dyDescent="0.25">
      <c r="A334" s="85" t="e">
        <f>#REF!</f>
        <v>#REF!</v>
      </c>
      <c r="B334" s="91" t="e">
        <f>#REF!</f>
        <v>#REF!</v>
      </c>
      <c r="C334" s="91" t="e">
        <f>#REF!</f>
        <v>#REF!</v>
      </c>
      <c r="D334" s="91" t="e">
        <f>#REF!</f>
        <v>#REF!</v>
      </c>
      <c r="E334" s="91" t="e">
        <f>#REF!</f>
        <v>#REF!</v>
      </c>
      <c r="J334" s="77"/>
    </row>
    <row r="335" spans="1:10" x14ac:dyDescent="0.25">
      <c r="A335" s="85" t="e">
        <f>#REF!</f>
        <v>#REF!</v>
      </c>
      <c r="B335" s="91" t="e">
        <f>#REF!</f>
        <v>#REF!</v>
      </c>
      <c r="C335" s="91" t="e">
        <f>#REF!</f>
        <v>#REF!</v>
      </c>
      <c r="D335" s="91" t="e">
        <f>#REF!</f>
        <v>#REF!</v>
      </c>
      <c r="E335" s="91" t="e">
        <f>#REF!</f>
        <v>#REF!</v>
      </c>
      <c r="J335" s="77"/>
    </row>
    <row r="336" spans="1:10" x14ac:dyDescent="0.25">
      <c r="A336" s="85" t="e">
        <f>#REF!</f>
        <v>#REF!</v>
      </c>
      <c r="B336" s="91" t="e">
        <f>#REF!</f>
        <v>#REF!</v>
      </c>
      <c r="C336" s="91" t="e">
        <f>#REF!</f>
        <v>#REF!</v>
      </c>
      <c r="D336" s="91" t="e">
        <f>#REF!</f>
        <v>#REF!</v>
      </c>
      <c r="E336" s="91" t="e">
        <f>#REF!</f>
        <v>#REF!</v>
      </c>
      <c r="J336" s="77"/>
    </row>
    <row r="337" spans="1:10" x14ac:dyDescent="0.25">
      <c r="A337" s="85" t="e">
        <f>#REF!</f>
        <v>#REF!</v>
      </c>
      <c r="B337" s="91" t="e">
        <f>#REF!</f>
        <v>#REF!</v>
      </c>
      <c r="C337" s="91" t="e">
        <f>#REF!</f>
        <v>#REF!</v>
      </c>
      <c r="D337" s="91" t="e">
        <f>#REF!</f>
        <v>#REF!</v>
      </c>
      <c r="E337" s="91" t="e">
        <f>#REF!</f>
        <v>#REF!</v>
      </c>
      <c r="J337" s="77"/>
    </row>
    <row r="338" spans="1:10" x14ac:dyDescent="0.25">
      <c r="A338" s="85" t="e">
        <f>#REF!</f>
        <v>#REF!</v>
      </c>
      <c r="B338" s="91" t="e">
        <f>#REF!</f>
        <v>#REF!</v>
      </c>
      <c r="C338" s="91" t="e">
        <f>#REF!</f>
        <v>#REF!</v>
      </c>
      <c r="D338" s="91" t="e">
        <f>#REF!</f>
        <v>#REF!</v>
      </c>
      <c r="E338" s="91" t="e">
        <f>#REF!</f>
        <v>#REF!</v>
      </c>
      <c r="J338" s="77"/>
    </row>
    <row r="339" spans="1:10" x14ac:dyDescent="0.25">
      <c r="A339" s="85" t="e">
        <f>#REF!</f>
        <v>#REF!</v>
      </c>
      <c r="B339" s="91" t="e">
        <f>#REF!</f>
        <v>#REF!</v>
      </c>
      <c r="C339" s="91" t="e">
        <f>#REF!</f>
        <v>#REF!</v>
      </c>
      <c r="D339" s="91" t="e">
        <f>#REF!</f>
        <v>#REF!</v>
      </c>
      <c r="E339" s="91" t="e">
        <f>#REF!</f>
        <v>#REF!</v>
      </c>
      <c r="J339" s="77"/>
    </row>
    <row r="340" spans="1:10" x14ac:dyDescent="0.25">
      <c r="A340" s="85" t="e">
        <f>#REF!</f>
        <v>#REF!</v>
      </c>
      <c r="B340" s="91" t="e">
        <f>#REF!</f>
        <v>#REF!</v>
      </c>
      <c r="C340" s="91" t="e">
        <f>#REF!</f>
        <v>#REF!</v>
      </c>
      <c r="D340" s="91" t="e">
        <f>#REF!</f>
        <v>#REF!</v>
      </c>
      <c r="E340" s="91" t="e">
        <f>#REF!</f>
        <v>#REF!</v>
      </c>
      <c r="J340" s="77"/>
    </row>
    <row r="341" spans="1:10" x14ac:dyDescent="0.25">
      <c r="A341" s="85" t="e">
        <f>#REF!</f>
        <v>#REF!</v>
      </c>
      <c r="B341" s="91" t="e">
        <f>#REF!</f>
        <v>#REF!</v>
      </c>
      <c r="C341" s="91" t="e">
        <f>#REF!</f>
        <v>#REF!</v>
      </c>
      <c r="D341" s="91" t="e">
        <f>#REF!</f>
        <v>#REF!</v>
      </c>
      <c r="E341" s="91" t="e">
        <f>#REF!</f>
        <v>#REF!</v>
      </c>
      <c r="J341" s="77"/>
    </row>
    <row r="342" spans="1:10" x14ac:dyDescent="0.25">
      <c r="A342" s="85" t="e">
        <f>#REF!</f>
        <v>#REF!</v>
      </c>
      <c r="B342" s="91" t="e">
        <f>#REF!</f>
        <v>#REF!</v>
      </c>
      <c r="C342" s="91" t="e">
        <f>#REF!</f>
        <v>#REF!</v>
      </c>
      <c r="D342" s="91" t="e">
        <f>#REF!</f>
        <v>#REF!</v>
      </c>
      <c r="E342" s="91" t="e">
        <f>#REF!</f>
        <v>#REF!</v>
      </c>
      <c r="J342" s="77"/>
    </row>
    <row r="343" spans="1:10" x14ac:dyDescent="0.25">
      <c r="A343" s="85" t="e">
        <f>#REF!</f>
        <v>#REF!</v>
      </c>
      <c r="B343" s="91" t="e">
        <f>#REF!</f>
        <v>#REF!</v>
      </c>
      <c r="C343" s="91" t="e">
        <f>#REF!</f>
        <v>#REF!</v>
      </c>
      <c r="D343" s="91" t="e">
        <f>#REF!</f>
        <v>#REF!</v>
      </c>
      <c r="E343" s="91" t="e">
        <f>#REF!</f>
        <v>#REF!</v>
      </c>
      <c r="J343" s="77"/>
    </row>
    <row r="344" spans="1:10" x14ac:dyDescent="0.25">
      <c r="A344" s="85" t="e">
        <f>#REF!</f>
        <v>#REF!</v>
      </c>
      <c r="B344" s="91" t="e">
        <f>#REF!</f>
        <v>#REF!</v>
      </c>
      <c r="C344" s="91" t="e">
        <f>#REF!</f>
        <v>#REF!</v>
      </c>
      <c r="D344" s="91" t="e">
        <f>#REF!</f>
        <v>#REF!</v>
      </c>
      <c r="E344" s="91" t="e">
        <f>#REF!</f>
        <v>#REF!</v>
      </c>
      <c r="J344" s="77"/>
    </row>
    <row r="345" spans="1:10" x14ac:dyDescent="0.25">
      <c r="A345" s="85" t="e">
        <f>#REF!</f>
        <v>#REF!</v>
      </c>
      <c r="B345" s="91" t="e">
        <f>#REF!</f>
        <v>#REF!</v>
      </c>
      <c r="C345" s="91" t="e">
        <f>#REF!</f>
        <v>#REF!</v>
      </c>
      <c r="D345" s="91" t="e">
        <f>#REF!</f>
        <v>#REF!</v>
      </c>
      <c r="E345" s="91" t="e">
        <f>#REF!</f>
        <v>#REF!</v>
      </c>
      <c r="J345" s="77"/>
    </row>
    <row r="346" spans="1:10" x14ac:dyDescent="0.25">
      <c r="A346" s="85" t="e">
        <f>#REF!</f>
        <v>#REF!</v>
      </c>
      <c r="B346" s="91" t="e">
        <f>#REF!</f>
        <v>#REF!</v>
      </c>
      <c r="C346" s="91" t="e">
        <f>#REF!</f>
        <v>#REF!</v>
      </c>
      <c r="D346" s="91" t="e">
        <f>#REF!</f>
        <v>#REF!</v>
      </c>
      <c r="E346" s="91" t="e">
        <f>#REF!</f>
        <v>#REF!</v>
      </c>
      <c r="J346" s="77"/>
    </row>
    <row r="347" spans="1:10" x14ac:dyDescent="0.25">
      <c r="A347" s="85" t="e">
        <f>#REF!</f>
        <v>#REF!</v>
      </c>
      <c r="B347" s="91" t="e">
        <f>#REF!</f>
        <v>#REF!</v>
      </c>
      <c r="C347" s="91" t="e">
        <f>#REF!</f>
        <v>#REF!</v>
      </c>
      <c r="D347" s="91" t="e">
        <f>#REF!</f>
        <v>#REF!</v>
      </c>
      <c r="E347" s="91" t="e">
        <f>#REF!</f>
        <v>#REF!</v>
      </c>
      <c r="J347" s="77"/>
    </row>
    <row r="348" spans="1:10" x14ac:dyDescent="0.25">
      <c r="A348" s="85" t="e">
        <f>#REF!</f>
        <v>#REF!</v>
      </c>
      <c r="B348" s="91" t="e">
        <f>#REF!</f>
        <v>#REF!</v>
      </c>
      <c r="C348" s="91" t="e">
        <f>#REF!</f>
        <v>#REF!</v>
      </c>
      <c r="D348" s="91" t="e">
        <f>#REF!</f>
        <v>#REF!</v>
      </c>
      <c r="E348" s="91" t="e">
        <f>#REF!</f>
        <v>#REF!</v>
      </c>
      <c r="J348" s="77"/>
    </row>
    <row r="349" spans="1:10" x14ac:dyDescent="0.25">
      <c r="A349" s="85" t="e">
        <f>#REF!</f>
        <v>#REF!</v>
      </c>
      <c r="B349" s="91" t="e">
        <f>#REF!</f>
        <v>#REF!</v>
      </c>
      <c r="C349" s="91" t="e">
        <f>#REF!</f>
        <v>#REF!</v>
      </c>
      <c r="D349" s="91" t="e">
        <f>#REF!</f>
        <v>#REF!</v>
      </c>
      <c r="E349" s="91" t="e">
        <f>#REF!</f>
        <v>#REF!</v>
      </c>
      <c r="J349" s="77"/>
    </row>
    <row r="350" spans="1:10" x14ac:dyDescent="0.25">
      <c r="A350" s="85" t="e">
        <f>#REF!</f>
        <v>#REF!</v>
      </c>
      <c r="B350" s="91" t="e">
        <f>#REF!</f>
        <v>#REF!</v>
      </c>
      <c r="C350" s="91" t="e">
        <f>#REF!</f>
        <v>#REF!</v>
      </c>
      <c r="D350" s="91" t="e">
        <f>#REF!</f>
        <v>#REF!</v>
      </c>
      <c r="E350" s="91" t="e">
        <f>#REF!</f>
        <v>#REF!</v>
      </c>
      <c r="J350" s="77"/>
    </row>
    <row r="351" spans="1:10" x14ac:dyDescent="0.25">
      <c r="A351" s="85" t="e">
        <f>#REF!</f>
        <v>#REF!</v>
      </c>
      <c r="B351" s="91" t="e">
        <f>#REF!</f>
        <v>#REF!</v>
      </c>
      <c r="C351" s="91" t="e">
        <f>#REF!</f>
        <v>#REF!</v>
      </c>
      <c r="D351" s="91" t="e">
        <f>#REF!</f>
        <v>#REF!</v>
      </c>
      <c r="E351" s="91" t="e">
        <f>#REF!</f>
        <v>#REF!</v>
      </c>
      <c r="J351" s="77"/>
    </row>
    <row r="352" spans="1:10" x14ac:dyDescent="0.25">
      <c r="A352" s="88"/>
      <c r="B352" s="94"/>
      <c r="C352" s="94"/>
      <c r="D352" s="94"/>
      <c r="E352" s="95"/>
      <c r="J352" s="77"/>
    </row>
    <row r="353" spans="1:10" x14ac:dyDescent="0.25">
      <c r="A353" s="85" t="e">
        <f>#REF!</f>
        <v>#REF!</v>
      </c>
      <c r="B353" s="79" t="e">
        <f>#REF!</f>
        <v>#REF!</v>
      </c>
      <c r="C353" s="79" t="e">
        <f>#REF!</f>
        <v>#REF!</v>
      </c>
      <c r="D353" s="79" t="e">
        <f>#REF!</f>
        <v>#REF!</v>
      </c>
      <c r="E353" s="79" t="e">
        <f>#REF!</f>
        <v>#REF!</v>
      </c>
      <c r="J353" s="77"/>
    </row>
    <row r="354" spans="1:10" x14ac:dyDescent="0.25">
      <c r="A354" s="85" t="e">
        <f>#REF!</f>
        <v>#REF!</v>
      </c>
      <c r="B354" s="79" t="e">
        <f>#REF!</f>
        <v>#REF!</v>
      </c>
      <c r="C354" s="79" t="e">
        <f>#REF!</f>
        <v>#REF!</v>
      </c>
      <c r="D354" s="79" t="e">
        <f>#REF!</f>
        <v>#REF!</v>
      </c>
      <c r="E354" s="79" t="e">
        <f>#REF!</f>
        <v>#REF!</v>
      </c>
      <c r="J354" s="77"/>
    </row>
    <row r="355" spans="1:10" x14ac:dyDescent="0.25">
      <c r="A355" s="85" t="e">
        <f>#REF!</f>
        <v>#REF!</v>
      </c>
      <c r="B355" s="91" t="e">
        <f>#REF!</f>
        <v>#REF!</v>
      </c>
      <c r="C355" s="91" t="e">
        <f>#REF!</f>
        <v>#REF!</v>
      </c>
      <c r="D355" s="91" t="e">
        <f>#REF!</f>
        <v>#REF!</v>
      </c>
      <c r="E355" s="91" t="e">
        <f>#REF!</f>
        <v>#REF!</v>
      </c>
      <c r="J355" s="77"/>
    </row>
    <row r="356" spans="1:10" x14ac:dyDescent="0.25">
      <c r="A356" s="85" t="e">
        <f>#REF!</f>
        <v>#REF!</v>
      </c>
      <c r="B356" s="91" t="e">
        <f>#REF!</f>
        <v>#REF!</v>
      </c>
      <c r="C356" s="91" t="e">
        <f>#REF!</f>
        <v>#REF!</v>
      </c>
      <c r="D356" s="91" t="e">
        <f>#REF!</f>
        <v>#REF!</v>
      </c>
      <c r="E356" s="91" t="e">
        <f>#REF!</f>
        <v>#REF!</v>
      </c>
      <c r="J356" s="77"/>
    </row>
    <row r="357" spans="1:10" x14ac:dyDescent="0.25">
      <c r="A357" s="85" t="e">
        <f>#REF!</f>
        <v>#REF!</v>
      </c>
      <c r="B357" s="91" t="e">
        <f>#REF!</f>
        <v>#REF!</v>
      </c>
      <c r="C357" s="91" t="e">
        <f>#REF!</f>
        <v>#REF!</v>
      </c>
      <c r="D357" s="91" t="e">
        <f>#REF!</f>
        <v>#REF!</v>
      </c>
      <c r="E357" s="91" t="e">
        <f>#REF!</f>
        <v>#REF!</v>
      </c>
      <c r="J357" s="77"/>
    </row>
    <row r="358" spans="1:10" x14ac:dyDescent="0.25">
      <c r="A358" s="85" t="e">
        <f>#REF!</f>
        <v>#REF!</v>
      </c>
      <c r="B358" s="91" t="e">
        <f>#REF!</f>
        <v>#REF!</v>
      </c>
      <c r="C358" s="91" t="e">
        <f>#REF!</f>
        <v>#REF!</v>
      </c>
      <c r="D358" s="91" t="e">
        <f>#REF!</f>
        <v>#REF!</v>
      </c>
      <c r="E358" s="91" t="e">
        <f>#REF!</f>
        <v>#REF!</v>
      </c>
      <c r="J358" s="77"/>
    </row>
    <row r="359" spans="1:10" x14ac:dyDescent="0.25">
      <c r="A359" s="85" t="e">
        <f>#REF!</f>
        <v>#REF!</v>
      </c>
      <c r="B359" s="91" t="e">
        <f>#REF!</f>
        <v>#REF!</v>
      </c>
      <c r="C359" s="91" t="e">
        <f>#REF!</f>
        <v>#REF!</v>
      </c>
      <c r="D359" s="91" t="e">
        <f>#REF!</f>
        <v>#REF!</v>
      </c>
      <c r="E359" s="91" t="e">
        <f>#REF!</f>
        <v>#REF!</v>
      </c>
      <c r="J359" s="77"/>
    </row>
    <row r="360" spans="1:10" x14ac:dyDescent="0.25">
      <c r="A360" s="85" t="e">
        <f>#REF!</f>
        <v>#REF!</v>
      </c>
      <c r="B360" s="91" t="e">
        <f>#REF!</f>
        <v>#REF!</v>
      </c>
      <c r="C360" s="91" t="e">
        <f>#REF!</f>
        <v>#REF!</v>
      </c>
      <c r="D360" s="91" t="e">
        <f>#REF!</f>
        <v>#REF!</v>
      </c>
      <c r="E360" s="91" t="e">
        <f>#REF!</f>
        <v>#REF!</v>
      </c>
      <c r="J360" s="77"/>
    </row>
    <row r="361" spans="1:10" x14ac:dyDescent="0.25">
      <c r="A361" s="85" t="e">
        <f>#REF!</f>
        <v>#REF!</v>
      </c>
      <c r="B361" s="91" t="e">
        <f>#REF!</f>
        <v>#REF!</v>
      </c>
      <c r="C361" s="91" t="e">
        <f>#REF!</f>
        <v>#REF!</v>
      </c>
      <c r="D361" s="91" t="e">
        <f>#REF!</f>
        <v>#REF!</v>
      </c>
      <c r="E361" s="91" t="e">
        <f>#REF!</f>
        <v>#REF!</v>
      </c>
      <c r="J361" s="77"/>
    </row>
    <row r="362" spans="1:10" x14ac:dyDescent="0.25">
      <c r="A362" s="85" t="e">
        <f>#REF!</f>
        <v>#REF!</v>
      </c>
      <c r="B362" s="91" t="e">
        <f>#REF!</f>
        <v>#REF!</v>
      </c>
      <c r="C362" s="91" t="e">
        <f>#REF!</f>
        <v>#REF!</v>
      </c>
      <c r="D362" s="91" t="e">
        <f>#REF!</f>
        <v>#REF!</v>
      </c>
      <c r="E362" s="91" t="e">
        <f>#REF!</f>
        <v>#REF!</v>
      </c>
      <c r="J362" s="77"/>
    </row>
    <row r="363" spans="1:10" x14ac:dyDescent="0.25">
      <c r="A363" s="85" t="e">
        <f>#REF!</f>
        <v>#REF!</v>
      </c>
      <c r="B363" s="91" t="e">
        <f>#REF!</f>
        <v>#REF!</v>
      </c>
      <c r="C363" s="91" t="e">
        <f>#REF!</f>
        <v>#REF!</v>
      </c>
      <c r="D363" s="91" t="e">
        <f>#REF!</f>
        <v>#REF!</v>
      </c>
      <c r="E363" s="91" t="e">
        <f>#REF!</f>
        <v>#REF!</v>
      </c>
      <c r="J363" s="77"/>
    </row>
    <row r="364" spans="1:10" x14ac:dyDescent="0.25">
      <c r="A364" s="85" t="e">
        <f>#REF!</f>
        <v>#REF!</v>
      </c>
      <c r="B364" s="91" t="e">
        <f>#REF!</f>
        <v>#REF!</v>
      </c>
      <c r="C364" s="91" t="e">
        <f>#REF!</f>
        <v>#REF!</v>
      </c>
      <c r="D364" s="91" t="e">
        <f>#REF!</f>
        <v>#REF!</v>
      </c>
      <c r="E364" s="91" t="e">
        <f>#REF!</f>
        <v>#REF!</v>
      </c>
      <c r="J364" s="77"/>
    </row>
    <row r="365" spans="1:10" x14ac:dyDescent="0.25">
      <c r="A365" s="85" t="e">
        <f>#REF!</f>
        <v>#REF!</v>
      </c>
      <c r="B365" s="91" t="e">
        <f>#REF!</f>
        <v>#REF!</v>
      </c>
      <c r="C365" s="91" t="e">
        <f>#REF!</f>
        <v>#REF!</v>
      </c>
      <c r="D365" s="91" t="e">
        <f>#REF!</f>
        <v>#REF!</v>
      </c>
      <c r="E365" s="91" t="e">
        <f>#REF!</f>
        <v>#REF!</v>
      </c>
      <c r="J365" s="77"/>
    </row>
    <row r="366" spans="1:10" x14ac:dyDescent="0.25">
      <c r="A366" s="85" t="e">
        <f>#REF!</f>
        <v>#REF!</v>
      </c>
      <c r="B366" s="91" t="e">
        <f>#REF!</f>
        <v>#REF!</v>
      </c>
      <c r="C366" s="91" t="e">
        <f>#REF!</f>
        <v>#REF!</v>
      </c>
      <c r="D366" s="91" t="e">
        <f>#REF!</f>
        <v>#REF!</v>
      </c>
      <c r="E366" s="91" t="e">
        <f>#REF!</f>
        <v>#REF!</v>
      </c>
      <c r="J366" s="77"/>
    </row>
    <row r="367" spans="1:10" x14ac:dyDescent="0.25">
      <c r="A367" s="85" t="e">
        <f>#REF!</f>
        <v>#REF!</v>
      </c>
      <c r="B367" s="91" t="e">
        <f>#REF!</f>
        <v>#REF!</v>
      </c>
      <c r="C367" s="91" t="e">
        <f>#REF!</f>
        <v>#REF!</v>
      </c>
      <c r="D367" s="91" t="e">
        <f>#REF!</f>
        <v>#REF!</v>
      </c>
      <c r="E367" s="91" t="e">
        <f>#REF!</f>
        <v>#REF!</v>
      </c>
      <c r="J367" s="77"/>
    </row>
    <row r="368" spans="1:10" x14ac:dyDescent="0.25">
      <c r="A368" s="85" t="e">
        <f>#REF!</f>
        <v>#REF!</v>
      </c>
      <c r="B368" s="91" t="e">
        <f>#REF!</f>
        <v>#REF!</v>
      </c>
      <c r="C368" s="91" t="e">
        <f>#REF!</f>
        <v>#REF!</v>
      </c>
      <c r="D368" s="91" t="e">
        <f>#REF!</f>
        <v>#REF!</v>
      </c>
      <c r="E368" s="91" t="e">
        <f>#REF!</f>
        <v>#REF!</v>
      </c>
      <c r="J368" s="77"/>
    </row>
    <row r="369" spans="1:10" x14ac:dyDescent="0.25">
      <c r="A369" s="85" t="e">
        <f>#REF!</f>
        <v>#REF!</v>
      </c>
      <c r="B369" s="91" t="e">
        <f>#REF!</f>
        <v>#REF!</v>
      </c>
      <c r="C369" s="91" t="e">
        <f>#REF!</f>
        <v>#REF!</v>
      </c>
      <c r="D369" s="91" t="e">
        <f>#REF!</f>
        <v>#REF!</v>
      </c>
      <c r="E369" s="91" t="e">
        <f>#REF!</f>
        <v>#REF!</v>
      </c>
      <c r="J369" s="77"/>
    </row>
    <row r="370" spans="1:10" x14ac:dyDescent="0.25">
      <c r="A370" s="85" t="e">
        <f>#REF!</f>
        <v>#REF!</v>
      </c>
      <c r="B370" s="91" t="e">
        <f>#REF!</f>
        <v>#REF!</v>
      </c>
      <c r="C370" s="91" t="e">
        <f>#REF!</f>
        <v>#REF!</v>
      </c>
      <c r="D370" s="91" t="e">
        <f>#REF!</f>
        <v>#REF!</v>
      </c>
      <c r="E370" s="91" t="e">
        <f>#REF!</f>
        <v>#REF!</v>
      </c>
      <c r="J370" s="77"/>
    </row>
    <row r="371" spans="1:10" x14ac:dyDescent="0.25">
      <c r="A371" s="85" t="e">
        <f>#REF!</f>
        <v>#REF!</v>
      </c>
      <c r="B371" s="91" t="e">
        <f>#REF!</f>
        <v>#REF!</v>
      </c>
      <c r="C371" s="91" t="e">
        <f>#REF!</f>
        <v>#REF!</v>
      </c>
      <c r="D371" s="91" t="e">
        <f>#REF!</f>
        <v>#REF!</v>
      </c>
      <c r="E371" s="91" t="e">
        <f>#REF!</f>
        <v>#REF!</v>
      </c>
      <c r="J371" s="77"/>
    </row>
    <row r="372" spans="1:10" x14ac:dyDescent="0.25">
      <c r="A372" s="85" t="e">
        <f>#REF!</f>
        <v>#REF!</v>
      </c>
      <c r="B372" s="91" t="e">
        <f>#REF!</f>
        <v>#REF!</v>
      </c>
      <c r="C372" s="91" t="e">
        <f>#REF!</f>
        <v>#REF!</v>
      </c>
      <c r="D372" s="91" t="e">
        <f>#REF!</f>
        <v>#REF!</v>
      </c>
      <c r="E372" s="91" t="e">
        <f>#REF!</f>
        <v>#REF!</v>
      </c>
      <c r="J372" s="77"/>
    </row>
    <row r="373" spans="1:10" x14ac:dyDescent="0.25">
      <c r="A373" s="85" t="e">
        <f>#REF!</f>
        <v>#REF!</v>
      </c>
      <c r="B373" s="91" t="e">
        <f>#REF!</f>
        <v>#REF!</v>
      </c>
      <c r="C373" s="91" t="e">
        <f>#REF!</f>
        <v>#REF!</v>
      </c>
      <c r="D373" s="91" t="e">
        <f>#REF!</f>
        <v>#REF!</v>
      </c>
      <c r="E373" s="91" t="e">
        <f>#REF!</f>
        <v>#REF!</v>
      </c>
      <c r="J373" s="77"/>
    </row>
    <row r="374" spans="1:10" x14ac:dyDescent="0.25">
      <c r="A374" s="85" t="e">
        <f>#REF!</f>
        <v>#REF!</v>
      </c>
      <c r="B374" s="91" t="e">
        <f>#REF!</f>
        <v>#REF!</v>
      </c>
      <c r="C374" s="91" t="e">
        <f>#REF!</f>
        <v>#REF!</v>
      </c>
      <c r="D374" s="91" t="e">
        <f>#REF!</f>
        <v>#REF!</v>
      </c>
      <c r="E374" s="91" t="e">
        <f>#REF!</f>
        <v>#REF!</v>
      </c>
      <c r="J374" s="77"/>
    </row>
    <row r="375" spans="1:10" x14ac:dyDescent="0.25">
      <c r="A375" s="88"/>
      <c r="B375" s="94"/>
      <c r="C375" s="94"/>
      <c r="D375" s="94"/>
      <c r="E375" s="95"/>
      <c r="J375" s="77"/>
    </row>
    <row r="414" spans="1:10" x14ac:dyDescent="0.25">
      <c r="A414" s="77"/>
      <c r="B414" s="77"/>
      <c r="C414" s="77"/>
      <c r="D414" s="77"/>
      <c r="E414" s="77"/>
      <c r="F414" s="78"/>
      <c r="G414" s="78"/>
      <c r="H414" s="78"/>
      <c r="J414" s="77"/>
    </row>
  </sheetData>
  <sheetProtection algorithmName="SHA-512" hashValue="k+Nm68N7GXUREWuHFit5nzAHA/lmGeMFXReC74RtarBNTeBlmJ0Dr5FD8DAk6hafbMV6sGkNaC3yHzY6jyWpFQ==" saltValue="m68XkU6USOtD2d9h8j3dOw==" spinCount="100000" sheet="1" objects="1" scenarios="1" selectLockedCells="1"/>
  <dataConsolidate topLabels="1" link="1">
    <dataRefs count="23">
      <dataRef ref="A245:E248" sheet="(A) Kerkese buxhet F10" r:id="rId1"/>
      <dataRef ref="A245:E248" sheet="(A) Kerkese buxhet F11" r:id="rId2"/>
      <dataRef ref="A245:E248" sheet="(A) Kerkese buxhet F12" r:id="rId3"/>
      <dataRef ref="A245:E248" sheet="(A) Kerkese buxhet F13" r:id="rId4"/>
      <dataRef ref="A245:E248" sheet="(A) Kerkese buxhet F14" r:id="rId5"/>
      <dataRef ref="A245:E248" sheet="(A) Kerkese buxhet F15" r:id="rId6"/>
      <dataRef ref="A245:E248" sheet="(A) Kerkese buxhet F16" r:id="rId7"/>
      <dataRef ref="A245:E248" sheet="(A) Kerkese buxhet F17" r:id="rId8"/>
      <dataRef ref="A245:E248" sheet="(A) Kerkese buxhet F18" r:id="rId9"/>
      <dataRef ref="A245:E248" sheet="(A) Kerkese buxhet F2" r:id="rId10"/>
      <dataRef ref="A245:E248" sheet="(A) Kerkese buxhet F20" r:id="rId11"/>
      <dataRef ref="A245:E248" sheet="(A) Kerkese buxhet F21" r:id="rId12"/>
      <dataRef ref="A245:E248" sheet="(A) Kerkese buxhet F22" r:id="rId13"/>
      <dataRef ref="A245:E248" sheet="(A) Kerkese buxhet F3" r:id="rId14"/>
      <dataRef ref="A245:E248" sheet="(A) Kerkese buxhet F4" r:id="rId15"/>
      <dataRef ref="A245:E248" sheet="(A) Kerkese buxhet F5" r:id="rId16"/>
      <dataRef ref="A245:E248" sheet="(A) Kerkese buxhet F6" r:id="rId17"/>
      <dataRef ref="A245:E248" sheet="(A) Kerkese buxhet F7" r:id="rId18"/>
      <dataRef ref="A245:E248" sheet="(A) Kerkese buxhet F8" r:id="rId19"/>
      <dataRef ref="A245:E248" sheet="(A) Kerkese buxhet F9" r:id="rId20"/>
      <dataRef ref="A245:E248" sheet="(D) Kerkese buxhet F19" r:id="rId21"/>
      <dataRef name="'(D) BRF F22'!$A$214" r:id="rId22"/>
      <dataRef ref="A245:E248" sheet="(G4)" r:id="rId23"/>
    </dataRefs>
  </dataConsolidate>
  <mergeCells count="10">
    <mergeCell ref="H39:M39"/>
    <mergeCell ref="H4:M4"/>
    <mergeCell ref="G1:M1"/>
    <mergeCell ref="G3:M3"/>
    <mergeCell ref="A2:E2"/>
    <mergeCell ref="H10:M10"/>
    <mergeCell ref="H16:M16"/>
    <mergeCell ref="G24:M24"/>
    <mergeCell ref="H25:M25"/>
    <mergeCell ref="H32:M32"/>
  </mergeCells>
  <pageMargins left="0.78740157480314965" right="0.70866141732283472" top="0.98425196850393704" bottom="0.78740157480314965" header="0.43307086614173229" footer="0.31496062992125984"/>
  <pageSetup paperSize="256" orientation="landscape" r:id="rId24"/>
  <headerFooter>
    <oddHeader>&amp;LPROGRAMI BUXHETOR AFATMESËM&amp;C&amp;8 28 Shkurt 2019&amp;R&amp;A</oddHeader>
    <oddFooter>&amp;L&amp;8Copyright for Albania: Ministry of Finance and Economy / Local Finance Directory&amp;R1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">
    <tabColor theme="9"/>
    <pageSetUpPr fitToPage="1"/>
  </sheetPr>
  <dimension ref="A1:S196"/>
  <sheetViews>
    <sheetView showGridLines="0" topLeftCell="B36" zoomScaleNormal="100" workbookViewId="0">
      <selection activeCell="M61" sqref="M61"/>
    </sheetView>
  </sheetViews>
  <sheetFormatPr defaultColWidth="4.140625" defaultRowHeight="12.75" x14ac:dyDescent="0.2"/>
  <cols>
    <col min="1" max="1" width="20.28515625" style="66" customWidth="1"/>
    <col min="2" max="2" width="9.140625" style="270" customWidth="1"/>
    <col min="3" max="3" width="39.42578125" style="65" customWidth="1"/>
    <col min="4" max="4" width="10.140625" style="65" customWidth="1"/>
    <col min="5" max="7" width="9.7109375" style="65" customWidth="1"/>
    <col min="8" max="8" width="10.140625" style="65" customWidth="1"/>
    <col min="9" max="10" width="9.7109375" style="65" customWidth="1"/>
    <col min="11" max="11" width="9.7109375" style="66" customWidth="1"/>
    <col min="12" max="12" width="10.140625" style="65" customWidth="1"/>
    <col min="13" max="14" width="9.7109375" style="66" customWidth="1"/>
    <col min="15" max="15" width="9.7109375" style="66" customWidth="1" collapsed="1"/>
    <col min="16" max="17" width="11.42578125" style="66" hidden="1" customWidth="1"/>
    <col min="18" max="18" width="11.42578125" style="66" customWidth="1"/>
    <col min="19" max="19" width="11.42578125" style="66" hidden="1" customWidth="1"/>
    <col min="20" max="196" width="11.42578125" style="66" customWidth="1"/>
    <col min="197" max="197" width="3.85546875" style="66" customWidth="1"/>
    <col min="198" max="198" width="22" style="66" customWidth="1"/>
    <col min="199" max="201" width="4.140625" style="66" customWidth="1"/>
    <col min="202" max="202" width="5.85546875" style="66" customWidth="1"/>
    <col min="203" max="203" width="4.140625" style="66" customWidth="1"/>
    <col min="204" max="204" width="0.85546875" style="66" customWidth="1"/>
    <col min="205" max="205" width="5.85546875" style="66" customWidth="1"/>
    <col min="206" max="206" width="4.140625" style="66" customWidth="1"/>
    <col min="207" max="207" width="0.85546875" style="66" customWidth="1"/>
    <col min="208" max="208" width="5.85546875" style="66" customWidth="1"/>
    <col min="209" max="209" width="4.140625" style="66" customWidth="1"/>
    <col min="210" max="210" width="0.85546875" style="66" customWidth="1"/>
    <col min="211" max="211" width="5.85546875" style="66" customWidth="1"/>
    <col min="212" max="16384" width="4.140625" style="66"/>
  </cols>
  <sheetData>
    <row r="1" spans="1:17" s="177" customFormat="1" x14ac:dyDescent="0.2">
      <c r="A1" s="839" t="str">
        <f>'(G1) Fjalori'!A13</f>
        <v>Verdhë = Per tu plotësuar nga Departamenti i Financës</v>
      </c>
      <c r="B1" s="840"/>
      <c r="C1" s="840"/>
      <c r="D1" s="840"/>
      <c r="E1" s="840"/>
      <c r="F1" s="840"/>
      <c r="G1" s="840"/>
      <c r="H1" s="840"/>
      <c r="I1" s="840"/>
      <c r="J1" s="840"/>
      <c r="K1" s="840"/>
      <c r="L1" s="840"/>
      <c r="M1" s="840"/>
      <c r="N1" s="840"/>
      <c r="O1" s="841"/>
    </row>
    <row r="3" spans="1:17" ht="21" x14ac:dyDescent="0.35">
      <c r="A3" s="842" t="str">
        <f>'(G1) Fjalori'!A205</f>
        <v>(C1) SHPENZIMET: VITET E KALUARA DHE VITI AKTUAL</v>
      </c>
      <c r="B3" s="843"/>
      <c r="C3" s="843"/>
      <c r="D3" s="843"/>
      <c r="E3" s="843"/>
      <c r="F3" s="843"/>
      <c r="G3" s="843"/>
      <c r="H3" s="843"/>
      <c r="I3" s="843"/>
      <c r="J3" s="843"/>
      <c r="K3" s="843"/>
      <c r="L3" s="843"/>
      <c r="M3" s="843"/>
      <c r="N3" s="843"/>
      <c r="O3" s="844"/>
    </row>
    <row r="4" spans="1:17" s="1" customFormat="1" x14ac:dyDescent="0.2">
      <c r="A4" s="67"/>
      <c r="B4" s="260"/>
      <c r="C4" s="97"/>
      <c r="D4" s="97"/>
      <c r="E4" s="97"/>
      <c r="F4" s="97"/>
      <c r="G4" s="97"/>
      <c r="H4" s="97"/>
      <c r="L4" s="67"/>
    </row>
    <row r="5" spans="1:17" ht="15" customHeight="1" x14ac:dyDescent="0.2">
      <c r="B5" s="261"/>
      <c r="C5" s="66"/>
      <c r="D5" s="845">
        <f>'(B1)Informacion i përgjithshëm '!B5</f>
        <v>2019</v>
      </c>
      <c r="E5" s="845"/>
      <c r="F5" s="845"/>
      <c r="G5" s="845"/>
      <c r="H5" s="845">
        <f>'(B1)Informacion i përgjithshëm '!B6</f>
        <v>2020</v>
      </c>
      <c r="I5" s="845"/>
      <c r="J5" s="845"/>
      <c r="K5" s="845"/>
      <c r="L5" s="845">
        <f>'(B1)Informacion i përgjithshëm '!B7</f>
        <v>2021</v>
      </c>
      <c r="M5" s="845"/>
      <c r="N5" s="845"/>
      <c r="O5" s="845"/>
    </row>
    <row r="6" spans="1:17" s="70" customFormat="1" ht="25.5" customHeight="1" x14ac:dyDescent="0.25">
      <c r="A6" s="69"/>
      <c r="B6" s="264"/>
      <c r="C6" s="69"/>
      <c r="D6" s="846" t="str">
        <f>'(G1) Fjalori'!A5</f>
        <v>Viti t-2</v>
      </c>
      <c r="E6" s="846"/>
      <c r="F6" s="846"/>
      <c r="G6" s="846"/>
      <c r="H6" s="846" t="str">
        <f>'(G1) Fjalori'!A6</f>
        <v>Viti i shkuar</v>
      </c>
      <c r="I6" s="846"/>
      <c r="J6" s="846"/>
      <c r="K6" s="846"/>
      <c r="L6" s="846" t="str">
        <f>'(G1) Fjalori'!A7</f>
        <v>Viti aktual</v>
      </c>
      <c r="M6" s="846"/>
      <c r="N6" s="846"/>
      <c r="O6" s="846"/>
    </row>
    <row r="7" spans="1:17" s="240" customFormat="1" ht="39" customHeight="1" thickBot="1" x14ac:dyDescent="0.3">
      <c r="B7" s="265"/>
      <c r="D7" s="658" t="str">
        <f>'KB 01'!I88</f>
        <v>SHUMA E KËRKUAR NETO</v>
      </c>
      <c r="E7" s="242" t="str">
        <f>'(G1) Fjalori'!A208</f>
        <v>Shpenzimet (Përfshirë Investimet)</v>
      </c>
      <c r="F7" s="242" t="str">
        <f>'(G1) Fjalori'!A209</f>
        <v>Tarifa</v>
      </c>
      <c r="G7" s="242" t="str">
        <f>'(G1) Fjalori'!A210</f>
        <v>Të ardhura me destinacion</v>
      </c>
      <c r="H7" s="658" t="str">
        <f>D7</f>
        <v>SHUMA E KËRKUAR NETO</v>
      </c>
      <c r="I7" s="242" t="str">
        <f>'(G1) Fjalori'!A208</f>
        <v>Shpenzimet (Përfshirë Investimet)</v>
      </c>
      <c r="J7" s="242" t="str">
        <f>'(G1) Fjalori'!A209</f>
        <v>Tarifa</v>
      </c>
      <c r="K7" s="242" t="str">
        <f>'(G1) Fjalori'!A210</f>
        <v>Të ardhura me destinacion</v>
      </c>
      <c r="L7" s="658" t="str">
        <f>D7</f>
        <v>SHUMA E KËRKUAR NETO</v>
      </c>
      <c r="M7" s="242" t="str">
        <f>I7</f>
        <v>Shpenzimet (Përfshirë Investimet)</v>
      </c>
      <c r="N7" s="242" t="str">
        <f>J7</f>
        <v>Tarifa</v>
      </c>
      <c r="O7" s="242" t="str">
        <f>K7</f>
        <v>Të ardhura me destinacion</v>
      </c>
    </row>
    <row r="8" spans="1:17" s="240" customFormat="1" ht="19.5" thickBot="1" x14ac:dyDescent="0.35">
      <c r="A8" s="713" t="str">
        <f>'(B3) Struktura Funksionale'!A6</f>
        <v>01 Shërbimet e Përgjithshme Publike</v>
      </c>
      <c r="B8" s="374"/>
      <c r="C8" s="374"/>
      <c r="D8" s="374"/>
      <c r="E8" s="374"/>
      <c r="F8" s="374"/>
      <c r="G8" s="374"/>
      <c r="H8" s="374"/>
      <c r="I8" s="374"/>
      <c r="J8" s="374"/>
      <c r="K8" s="374"/>
      <c r="L8" s="374"/>
      <c r="M8" s="374"/>
      <c r="N8" s="374"/>
      <c r="O8" s="714"/>
    </row>
    <row r="9" spans="1:17" ht="18.75" x14ac:dyDescent="0.2">
      <c r="A9" s="691" t="str">
        <f>'(B3) Struktura Funksionale'!A7</f>
        <v>Nënfunksioni 1</v>
      </c>
      <c r="B9" s="691" t="str">
        <f>'(B3) Struktura Funksionale'!B7</f>
        <v>011</v>
      </c>
      <c r="C9" s="379" t="str">
        <f>'(B3) Struktura Funksionale'!C7</f>
        <v>Organet ekzekutive dhe legjislative, per  Çështjet financiare dhe fiskale, Çështjet e brendshme</v>
      </c>
      <c r="D9" s="380"/>
      <c r="E9" s="380"/>
      <c r="F9" s="380"/>
      <c r="G9" s="380"/>
      <c r="H9" s="380"/>
      <c r="I9" s="380"/>
      <c r="J9" s="380"/>
      <c r="K9" s="380"/>
      <c r="L9" s="380"/>
      <c r="M9" s="380"/>
      <c r="N9" s="380"/>
      <c r="O9" s="715"/>
      <c r="P9" s="255"/>
      <c r="Q9" s="256"/>
    </row>
    <row r="10" spans="1:17" x14ac:dyDescent="0.2">
      <c r="A10" s="196" t="str">
        <f>'(B3) Struktura Funksionale'!A8</f>
        <v>Programi 1a</v>
      </c>
      <c r="B10" s="669" t="str">
        <f>'(B3) Struktura Funksionale'!B8</f>
        <v>01110</v>
      </c>
      <c r="C10" s="196" t="str">
        <f>'(B3) Struktura Funksionale'!C8</f>
        <v>Planifikimi Menaxhimi dhe Administrimi</v>
      </c>
      <c r="D10" s="201">
        <f>+E10-F10-G10</f>
        <v>182943</v>
      </c>
      <c r="E10" s="392">
        <v>182948</v>
      </c>
      <c r="F10" s="203">
        <v>5</v>
      </c>
      <c r="G10" s="203"/>
      <c r="H10" s="201">
        <f>+I10-J10-K10</f>
        <v>111560</v>
      </c>
      <c r="I10" s="392">
        <v>111560</v>
      </c>
      <c r="J10" s="203"/>
      <c r="K10" s="203"/>
      <c r="L10" s="201">
        <f>+M10-N10-O10</f>
        <v>135735</v>
      </c>
      <c r="M10" s="392">
        <v>135806</v>
      </c>
      <c r="N10" s="203">
        <v>71</v>
      </c>
      <c r="O10" s="203"/>
      <c r="P10" s="66">
        <f>I10-J10-K10</f>
        <v>111560</v>
      </c>
      <c r="Q10" s="66">
        <f>M10-N10-O10</f>
        <v>135735</v>
      </c>
    </row>
    <row r="11" spans="1:17" x14ac:dyDescent="0.2">
      <c r="A11" s="196" t="str">
        <f>'(B3) Struktura Funksionale'!A9</f>
        <v>Programi 1b</v>
      </c>
      <c r="B11" s="669" t="str">
        <f>'(B3) Struktura Funksionale'!B9</f>
        <v>01120</v>
      </c>
      <c r="C11" s="196" t="str">
        <f>'(B3) Struktura Funksionale'!C9</f>
        <v>Çështje financiare dhe fiskale</v>
      </c>
      <c r="D11" s="201">
        <f t="shared" ref="D11:D48" si="0">+E11-F11-G11</f>
        <v>41889</v>
      </c>
      <c r="E11" s="51">
        <v>41889</v>
      </c>
      <c r="F11" s="51"/>
      <c r="G11" s="51"/>
      <c r="H11" s="201">
        <f t="shared" ref="H11:H16" si="1">+I11-J11-K11</f>
        <v>31345</v>
      </c>
      <c r="I11" s="51">
        <v>31345</v>
      </c>
      <c r="J11" s="51"/>
      <c r="K11" s="51"/>
      <c r="L11" s="201">
        <f t="shared" ref="L11:L16" si="2">+M11-N11-O11</f>
        <v>39031</v>
      </c>
      <c r="M11" s="51">
        <v>39031</v>
      </c>
      <c r="N11" s="51"/>
      <c r="O11" s="51"/>
      <c r="P11" s="66">
        <f>I11-J11-K11</f>
        <v>31345</v>
      </c>
      <c r="Q11" s="66">
        <f>M11-N11-O11</f>
        <v>39031</v>
      </c>
    </row>
    <row r="12" spans="1:17" hidden="1" x14ac:dyDescent="0.2">
      <c r="A12" s="196" t="str">
        <f>'(B3) Struktura Funksionale'!A10</f>
        <v>Programi 1c</v>
      </c>
      <c r="B12" s="669" t="str">
        <f>'(B3) Struktura Funksionale'!B10</f>
        <v>01130</v>
      </c>
      <c r="C12" s="196" t="str">
        <f>'(B3) Struktura Funksionale'!C10</f>
        <v>Sherbime të pergjithshme publike</v>
      </c>
      <c r="D12" s="201">
        <f t="shared" si="0"/>
        <v>0</v>
      </c>
      <c r="E12" s="51"/>
      <c r="F12" s="51"/>
      <c r="G12" s="51"/>
      <c r="H12" s="201">
        <f t="shared" si="1"/>
        <v>0</v>
      </c>
      <c r="I12" s="51"/>
      <c r="J12" s="51"/>
      <c r="K12" s="51"/>
      <c r="L12" s="201">
        <f t="shared" si="2"/>
        <v>0</v>
      </c>
      <c r="M12" s="51"/>
      <c r="N12" s="51"/>
      <c r="O12" s="51"/>
      <c r="P12" s="66">
        <f>I12-J12-K12</f>
        <v>0</v>
      </c>
      <c r="Q12" s="66">
        <f>M12-N12-O12</f>
        <v>0</v>
      </c>
    </row>
    <row r="13" spans="1:17" x14ac:dyDescent="0.2">
      <c r="A13" s="196" t="str">
        <f>'(B3) Struktura Funksionale'!A11</f>
        <v>Programi 1d</v>
      </c>
      <c r="B13" s="669" t="str">
        <f>'(B3) Struktura Funksionale'!B11</f>
        <v>01170</v>
      </c>
      <c r="C13" s="196" t="str">
        <f>'(B3) Struktura Funksionale'!C11</f>
        <v>Gjendja civile</v>
      </c>
      <c r="D13" s="201">
        <f t="shared" si="0"/>
        <v>0</v>
      </c>
      <c r="E13" s="206">
        <v>8104</v>
      </c>
      <c r="F13" s="206"/>
      <c r="G13" s="206">
        <v>8104</v>
      </c>
      <c r="H13" s="201">
        <f t="shared" si="1"/>
        <v>0</v>
      </c>
      <c r="I13" s="206">
        <v>12526</v>
      </c>
      <c r="J13" s="206"/>
      <c r="K13" s="206">
        <v>12526</v>
      </c>
      <c r="L13" s="201">
        <f t="shared" si="2"/>
        <v>0</v>
      </c>
      <c r="M13" s="206">
        <v>8397</v>
      </c>
      <c r="N13" s="206"/>
      <c r="O13" s="206">
        <v>8397</v>
      </c>
    </row>
    <row r="14" spans="1:17" x14ac:dyDescent="0.2">
      <c r="A14" s="196" t="str">
        <f>'(B3) Struktura Funksionale'!A12</f>
        <v>Programi 1e</v>
      </c>
      <c r="B14" s="669">
        <f>'(B3) Struktura Funksionale'!B12</f>
        <v>0</v>
      </c>
      <c r="C14" s="196">
        <f>'(B3) Struktura Funksionale'!C12</f>
        <v>0</v>
      </c>
      <c r="D14" s="201">
        <f t="shared" si="0"/>
        <v>0</v>
      </c>
      <c r="E14" s="206"/>
      <c r="F14" s="206"/>
      <c r="G14" s="206"/>
      <c r="H14" s="201">
        <f t="shared" si="1"/>
        <v>0</v>
      </c>
      <c r="I14" s="207"/>
      <c r="J14" s="206"/>
      <c r="K14" s="206"/>
      <c r="L14" s="201">
        <f t="shared" si="2"/>
        <v>0</v>
      </c>
      <c r="M14" s="206"/>
      <c r="N14" s="206"/>
      <c r="O14" s="206"/>
    </row>
    <row r="15" spans="1:17" x14ac:dyDescent="0.2">
      <c r="A15" s="196" t="str">
        <f>'(B3) Struktura Funksionale'!A13</f>
        <v>Programi 1f</v>
      </c>
      <c r="B15" s="669">
        <f>'(B3) Struktura Funksionale'!B13</f>
        <v>0</v>
      </c>
      <c r="C15" s="196">
        <f>'(B3) Struktura Funksionale'!C13</f>
        <v>0</v>
      </c>
      <c r="D15" s="201">
        <f t="shared" si="0"/>
        <v>0</v>
      </c>
      <c r="E15" s="206"/>
      <c r="F15" s="206"/>
      <c r="G15" s="206"/>
      <c r="H15" s="201">
        <f t="shared" si="1"/>
        <v>0</v>
      </c>
      <c r="I15" s="207"/>
      <c r="J15" s="206"/>
      <c r="K15" s="206"/>
      <c r="L15" s="201">
        <f t="shared" si="2"/>
        <v>0</v>
      </c>
      <c r="M15" s="206"/>
      <c r="N15" s="206"/>
      <c r="O15" s="206"/>
    </row>
    <row r="16" spans="1:17" x14ac:dyDescent="0.2">
      <c r="A16" s="56"/>
      <c r="B16" s="266"/>
      <c r="C16" s="204"/>
      <c r="D16" s="201">
        <f t="shared" si="0"/>
        <v>224832</v>
      </c>
      <c r="E16" s="201">
        <f>SUM(E10:E15)</f>
        <v>232941</v>
      </c>
      <c r="F16" s="201">
        <f>SUM(F10:F15)</f>
        <v>5</v>
      </c>
      <c r="G16" s="201">
        <f>SUM(G10:G15)</f>
        <v>8104</v>
      </c>
      <c r="H16" s="201">
        <f t="shared" si="1"/>
        <v>142905</v>
      </c>
      <c r="I16" s="201">
        <f>SUM(I10:I15)</f>
        <v>155431</v>
      </c>
      <c r="J16" s="201">
        <f>SUM(J10:J15)</f>
        <v>0</v>
      </c>
      <c r="K16" s="201">
        <f>SUM(K10:K15)</f>
        <v>12526</v>
      </c>
      <c r="L16" s="201">
        <f t="shared" si="2"/>
        <v>174766</v>
      </c>
      <c r="M16" s="201">
        <f>SUM(M10:M15)</f>
        <v>183234</v>
      </c>
      <c r="N16" s="201">
        <f>SUM(N10:N15)</f>
        <v>71</v>
      </c>
      <c r="O16" s="201">
        <f>SUM(O10:O15)</f>
        <v>8397</v>
      </c>
      <c r="P16" s="66">
        <f>I16-J16-K16</f>
        <v>142905</v>
      </c>
      <c r="Q16" s="66">
        <f>M16-N16-O16</f>
        <v>174766</v>
      </c>
    </row>
    <row r="17" spans="1:19" ht="18.75" x14ac:dyDescent="0.2">
      <c r="A17" s="687" t="str">
        <f>'(B3) Struktura Funksionale'!A14</f>
        <v>Nënfunksioni 2</v>
      </c>
      <c r="B17" s="687" t="str">
        <f>'(B3) Struktura Funksionale'!B14</f>
        <v>017</v>
      </c>
      <c r="C17" s="263" t="str">
        <f>'(B3) Struktura Funksionale'!C14</f>
        <v>Shërbime të  huamarrjes vendore</v>
      </c>
      <c r="D17" s="255"/>
      <c r="E17" s="255"/>
      <c r="F17" s="255"/>
      <c r="G17" s="255"/>
      <c r="H17" s="255"/>
      <c r="I17" s="255"/>
      <c r="J17" s="255"/>
      <c r="K17" s="255"/>
      <c r="L17" s="255"/>
      <c r="M17" s="255"/>
      <c r="N17" s="255"/>
      <c r="O17" s="256"/>
      <c r="P17" s="255">
        <f>I17-J17-K17</f>
        <v>0</v>
      </c>
      <c r="Q17" s="256">
        <f>M17-N17-O17</f>
        <v>0</v>
      </c>
    </row>
    <row r="18" spans="1:19" hidden="1" x14ac:dyDescent="0.2">
      <c r="A18" s="196" t="str">
        <f>'(B3) Struktura Funksionale'!A15</f>
        <v>Programi 2a</v>
      </c>
      <c r="B18" s="669" t="str">
        <f>'(B3) Struktura Funksionale'!B15</f>
        <v>01310</v>
      </c>
      <c r="C18" s="196" t="str">
        <f>'(B3) Struktura Funksionale'!C15</f>
        <v>Planifikimi i përgjithshëm dhe Shërbimet Statistikore</v>
      </c>
      <c r="D18" s="201">
        <f t="shared" si="0"/>
        <v>0</v>
      </c>
      <c r="E18" s="203"/>
      <c r="F18" s="203"/>
      <c r="G18" s="203"/>
      <c r="H18" s="201">
        <f t="shared" ref="H18:H22" si="3">+I18-J18-K18</f>
        <v>0</v>
      </c>
      <c r="I18" s="205"/>
      <c r="J18" s="203"/>
      <c r="K18" s="203"/>
      <c r="L18" s="201">
        <f t="shared" ref="L18:L23" si="4">+M18-N18-O18</f>
        <v>0</v>
      </c>
      <c r="M18" s="203"/>
      <c r="N18" s="203"/>
      <c r="O18" s="203"/>
      <c r="P18" s="66">
        <f>I18-J18-K18</f>
        <v>0</v>
      </c>
      <c r="Q18" s="66">
        <f>M18-N18-O18</f>
        <v>0</v>
      </c>
    </row>
    <row r="19" spans="1:19" hidden="1" x14ac:dyDescent="0.2">
      <c r="A19" s="196" t="str">
        <f>'(B3) Struktura Funksionale'!A16</f>
        <v>Programi 2b</v>
      </c>
      <c r="B19" s="669" t="str">
        <f>'(B3) Struktura Funksionale'!B16</f>
        <v>01312</v>
      </c>
      <c r="C19" s="196" t="str">
        <f>'(B3) Struktura Funksionale'!C16</f>
        <v>Gjendja civile</v>
      </c>
      <c r="D19" s="201">
        <f t="shared" si="0"/>
        <v>0</v>
      </c>
      <c r="E19" s="51"/>
      <c r="F19" s="51"/>
      <c r="G19" s="51"/>
      <c r="H19" s="201">
        <f t="shared" si="3"/>
        <v>0</v>
      </c>
      <c r="I19" s="52"/>
      <c r="J19" s="51"/>
      <c r="K19" s="51"/>
      <c r="L19" s="201">
        <f t="shared" si="4"/>
        <v>0</v>
      </c>
      <c r="M19" s="51"/>
      <c r="N19" s="51"/>
      <c r="O19" s="51"/>
      <c r="P19" s="66">
        <f>I19-J19-K19</f>
        <v>0</v>
      </c>
      <c r="Q19" s="66">
        <f>M19-N19-O19</f>
        <v>0</v>
      </c>
    </row>
    <row r="20" spans="1:19" hidden="1" x14ac:dyDescent="0.2">
      <c r="A20" s="196" t="str">
        <f>'(B3) Struktura Funksionale'!A17</f>
        <v>Programi 2c</v>
      </c>
      <c r="B20" s="669" t="str">
        <f>'(B3) Struktura Funksionale'!B17</f>
        <v>01320</v>
      </c>
      <c r="C20" s="196" t="str">
        <f>'(B3) Struktura Funksionale'!C17</f>
        <v>Shërbime të tjera të përgjithshme</v>
      </c>
      <c r="D20" s="201">
        <f t="shared" si="0"/>
        <v>0</v>
      </c>
      <c r="E20" s="51"/>
      <c r="F20" s="51"/>
      <c r="G20" s="51"/>
      <c r="H20" s="201">
        <f t="shared" si="3"/>
        <v>0</v>
      </c>
      <c r="I20" s="52"/>
      <c r="J20" s="51"/>
      <c r="K20" s="51"/>
      <c r="L20" s="201">
        <f t="shared" si="4"/>
        <v>0</v>
      </c>
      <c r="M20" s="51"/>
      <c r="N20" s="51"/>
      <c r="O20" s="51"/>
      <c r="P20" s="66">
        <f>I20-J20-K20</f>
        <v>0</v>
      </c>
      <c r="Q20" s="66">
        <f>M20-N20-O20</f>
        <v>0</v>
      </c>
    </row>
    <row r="21" spans="1:19" x14ac:dyDescent="0.2">
      <c r="A21" s="196" t="str">
        <f>'(B3) Struktura Funksionale'!A18</f>
        <v>Programi 2d</v>
      </c>
      <c r="B21" s="669" t="str">
        <f>'(B3) Struktura Funksionale'!B18</f>
        <v>01710</v>
      </c>
      <c r="C21" s="196" t="str">
        <f>'(B3) Struktura Funksionale'!C18</f>
        <v>Pagesa për shërbimin e borxhit të brendshëm</v>
      </c>
      <c r="D21" s="201">
        <f t="shared" si="0"/>
        <v>11202</v>
      </c>
      <c r="E21" s="206">
        <v>11202</v>
      </c>
      <c r="F21" s="206"/>
      <c r="G21" s="206"/>
      <c r="H21" s="201">
        <f t="shared" si="3"/>
        <v>10996</v>
      </c>
      <c r="I21" s="207">
        <v>10996</v>
      </c>
      <c r="J21" s="206"/>
      <c r="K21" s="206"/>
      <c r="L21" s="201">
        <f t="shared" si="4"/>
        <v>11426</v>
      </c>
      <c r="M21" s="206">
        <v>11426</v>
      </c>
      <c r="N21" s="206"/>
      <c r="O21" s="206"/>
      <c r="S21" s="66" t="s">
        <v>1014</v>
      </c>
    </row>
    <row r="22" spans="1:19" x14ac:dyDescent="0.2">
      <c r="A22" s="196" t="str">
        <f>'(B3) Struktura Funksionale'!A19</f>
        <v>Programi 2e</v>
      </c>
      <c r="B22" s="669">
        <f>'(B3) Struktura Funksionale'!B19</f>
        <v>0</v>
      </c>
      <c r="C22" s="525">
        <f>'(B3) Struktura Funksionale'!C19</f>
        <v>0</v>
      </c>
      <c r="D22" s="201">
        <f t="shared" si="0"/>
        <v>0</v>
      </c>
      <c r="E22" s="206"/>
      <c r="F22" s="206"/>
      <c r="G22" s="206"/>
      <c r="H22" s="201">
        <f t="shared" si="3"/>
        <v>0</v>
      </c>
      <c r="I22" s="207"/>
      <c r="J22" s="206"/>
      <c r="K22" s="206"/>
      <c r="L22" s="201">
        <f t="shared" si="4"/>
        <v>0</v>
      </c>
      <c r="M22" s="206"/>
      <c r="N22" s="206"/>
      <c r="O22" s="206"/>
    </row>
    <row r="23" spans="1:19" ht="13.5" thickBot="1" x14ac:dyDescent="0.25">
      <c r="A23" s="20"/>
      <c r="B23" s="267"/>
      <c r="C23" s="200"/>
      <c r="D23" s="201">
        <f>+E23-F23-G23</f>
        <v>11202</v>
      </c>
      <c r="E23" s="201">
        <f>SUM(E18:E22)</f>
        <v>11202</v>
      </c>
      <c r="F23" s="201">
        <f t="shared" ref="F23:G23" si="5">SUM(F18:F22)</f>
        <v>0</v>
      </c>
      <c r="G23" s="201">
        <f t="shared" si="5"/>
        <v>0</v>
      </c>
      <c r="H23" s="201">
        <f>+I23-J23-K23</f>
        <v>10996</v>
      </c>
      <c r="I23" s="201">
        <f>SUM(I18:I22)</f>
        <v>10996</v>
      </c>
      <c r="J23" s="201">
        <f t="shared" ref="J23:K23" si="6">SUM(J18:J22)</f>
        <v>0</v>
      </c>
      <c r="K23" s="201">
        <f t="shared" si="6"/>
        <v>0</v>
      </c>
      <c r="L23" s="201">
        <f t="shared" si="4"/>
        <v>11426</v>
      </c>
      <c r="M23" s="201">
        <f>SUM(M18:M22)</f>
        <v>11426</v>
      </c>
      <c r="N23" s="201">
        <f t="shared" ref="N23:O23" si="7">SUM(N18:N22)</f>
        <v>0</v>
      </c>
      <c r="O23" s="201">
        <f t="shared" si="7"/>
        <v>0</v>
      </c>
      <c r="P23" s="66">
        <f t="shared" ref="P23:P44" si="8">I23-J23-K23</f>
        <v>10996</v>
      </c>
      <c r="Q23" s="66">
        <f t="shared" ref="Q23:Q44" si="9">M23-N23-O23</f>
        <v>11426</v>
      </c>
    </row>
    <row r="24" spans="1:19" s="240" customFormat="1" ht="19.5" thickBot="1" x14ac:dyDescent="0.35">
      <c r="A24" s="713" t="str">
        <f>'(B3) Struktura Funksionale'!A20</f>
        <v>03 Rendi dhe Siguria Publike</v>
      </c>
      <c r="B24" s="374"/>
      <c r="C24" s="374"/>
      <c r="D24" s="374"/>
      <c r="E24" s="374"/>
      <c r="F24" s="374"/>
      <c r="G24" s="374"/>
      <c r="H24" s="374"/>
      <c r="I24" s="374"/>
      <c r="J24" s="374"/>
      <c r="K24" s="374"/>
      <c r="L24" s="374"/>
      <c r="M24" s="374"/>
      <c r="N24" s="374"/>
      <c r="O24" s="714"/>
    </row>
    <row r="25" spans="1:19" ht="18.75" x14ac:dyDescent="0.2">
      <c r="A25" s="687" t="str">
        <f>'(B3) Struktura Funksionale'!A21</f>
        <v>Nënfunksioni 3</v>
      </c>
      <c r="B25" s="687" t="str">
        <f>'(B3) Struktura Funksionale'!B21</f>
        <v>031</v>
      </c>
      <c r="C25" s="263" t="str">
        <f>'(B3) Struktura Funksionale'!C21</f>
        <v>Shërbimet Policore</v>
      </c>
      <c r="D25" s="255"/>
      <c r="E25" s="255"/>
      <c r="F25" s="255"/>
      <c r="G25" s="255"/>
      <c r="H25" s="255"/>
      <c r="I25" s="255"/>
      <c r="J25" s="255"/>
      <c r="K25" s="255"/>
      <c r="L25" s="255"/>
      <c r="M25" s="255"/>
      <c r="N25" s="255"/>
      <c r="O25" s="256"/>
      <c r="P25" s="255">
        <f t="shared" si="8"/>
        <v>0</v>
      </c>
      <c r="Q25" s="256">
        <f t="shared" si="9"/>
        <v>0</v>
      </c>
    </row>
    <row r="26" spans="1:19" x14ac:dyDescent="0.2">
      <c r="A26" s="196" t="str">
        <f>'(B3) Struktura Funksionale'!A22</f>
        <v>Programi 3a</v>
      </c>
      <c r="B26" s="669" t="str">
        <f>'(B3) Struktura Funksionale'!B22</f>
        <v>03140</v>
      </c>
      <c r="C26" s="196" t="str">
        <f>'(B3) Struktura Funksionale'!C22</f>
        <v>Shërbimet e Policisë Vendore</v>
      </c>
      <c r="D26" s="201">
        <f t="shared" si="0"/>
        <v>16656</v>
      </c>
      <c r="E26" s="51">
        <v>16656</v>
      </c>
      <c r="F26" s="51"/>
      <c r="G26" s="51"/>
      <c r="H26" s="201">
        <f t="shared" ref="H26:H29" si="10">+I26-J26-K26</f>
        <v>9971</v>
      </c>
      <c r="I26" s="52">
        <v>9971</v>
      </c>
      <c r="J26" s="51"/>
      <c r="K26" s="51"/>
      <c r="L26" s="201">
        <f t="shared" ref="L26:L29" si="11">+M26-N26-O26</f>
        <v>11959</v>
      </c>
      <c r="M26" s="51">
        <v>11959</v>
      </c>
      <c r="N26" s="51"/>
      <c r="O26" s="51"/>
      <c r="P26" s="66">
        <f t="shared" si="8"/>
        <v>9971</v>
      </c>
      <c r="Q26" s="66">
        <f t="shared" si="9"/>
        <v>11959</v>
      </c>
    </row>
    <row r="27" spans="1:19" x14ac:dyDescent="0.2">
      <c r="A27" s="196" t="str">
        <f>'(B3) Struktura Funksionale'!A23</f>
        <v>Programi 3b</v>
      </c>
      <c r="B27" s="669">
        <f>'(B3) Struktura Funksionale'!B23</f>
        <v>0</v>
      </c>
      <c r="C27" s="196">
        <f>'(B3) Struktura Funksionale'!C23</f>
        <v>0</v>
      </c>
      <c r="D27" s="201">
        <f t="shared" si="0"/>
        <v>0</v>
      </c>
      <c r="E27" s="206"/>
      <c r="F27" s="206"/>
      <c r="G27" s="206"/>
      <c r="H27" s="201">
        <f t="shared" si="10"/>
        <v>0</v>
      </c>
      <c r="I27" s="207"/>
      <c r="J27" s="206"/>
      <c r="K27" s="206"/>
      <c r="L27" s="201">
        <f t="shared" si="11"/>
        <v>0</v>
      </c>
      <c r="M27" s="206"/>
      <c r="N27" s="206"/>
      <c r="O27" s="206"/>
      <c r="P27" s="66">
        <f t="shared" si="8"/>
        <v>0</v>
      </c>
      <c r="Q27" s="66">
        <f t="shared" si="9"/>
        <v>0</v>
      </c>
    </row>
    <row r="28" spans="1:19" x14ac:dyDescent="0.2">
      <c r="A28" s="196" t="str">
        <f>'(B3) Struktura Funksionale'!A24</f>
        <v>Programi 3c</v>
      </c>
      <c r="B28" s="669">
        <f>'(B3) Struktura Funksionale'!B24</f>
        <v>0</v>
      </c>
      <c r="C28" s="196">
        <f>'(B3) Struktura Funksionale'!C24</f>
        <v>0</v>
      </c>
      <c r="D28" s="201">
        <f t="shared" si="0"/>
        <v>0</v>
      </c>
      <c r="E28" s="206"/>
      <c r="F28" s="206"/>
      <c r="G28" s="206"/>
      <c r="H28" s="201">
        <f t="shared" si="10"/>
        <v>0</v>
      </c>
      <c r="I28" s="207"/>
      <c r="J28" s="206"/>
      <c r="K28" s="206"/>
      <c r="L28" s="201">
        <f t="shared" si="11"/>
        <v>0</v>
      </c>
      <c r="M28" s="206"/>
      <c r="N28" s="206"/>
      <c r="O28" s="206"/>
      <c r="P28" s="66">
        <f t="shared" si="8"/>
        <v>0</v>
      </c>
      <c r="Q28" s="66">
        <f t="shared" si="9"/>
        <v>0</v>
      </c>
    </row>
    <row r="29" spans="1:19" x14ac:dyDescent="0.2">
      <c r="A29" s="20"/>
      <c r="B29" s="267"/>
      <c r="C29" s="200"/>
      <c r="D29" s="201">
        <f t="shared" si="0"/>
        <v>16656</v>
      </c>
      <c r="E29" s="201">
        <f>SUM(E26:E28)</f>
        <v>16656</v>
      </c>
      <c r="F29" s="201">
        <f>SUM(F26:F28)</f>
        <v>0</v>
      </c>
      <c r="G29" s="201">
        <f>SUM(G26:G28)</f>
        <v>0</v>
      </c>
      <c r="H29" s="201">
        <f t="shared" si="10"/>
        <v>9971</v>
      </c>
      <c r="I29" s="201">
        <f t="shared" ref="I29:K29" si="12">SUM(I26:I28)</f>
        <v>9971</v>
      </c>
      <c r="J29" s="201">
        <f t="shared" si="12"/>
        <v>0</v>
      </c>
      <c r="K29" s="201">
        <f t="shared" si="12"/>
        <v>0</v>
      </c>
      <c r="L29" s="201">
        <f t="shared" si="11"/>
        <v>11959</v>
      </c>
      <c r="M29" s="201">
        <f>SUM(M26:M28)</f>
        <v>11959</v>
      </c>
      <c r="N29" s="201">
        <f>SUM(N26:N28)</f>
        <v>0</v>
      </c>
      <c r="O29" s="201">
        <f>SUM(O26:O28)</f>
        <v>0</v>
      </c>
      <c r="P29" s="66">
        <f t="shared" si="8"/>
        <v>9971</v>
      </c>
      <c r="Q29" s="66">
        <f t="shared" si="9"/>
        <v>11959</v>
      </c>
    </row>
    <row r="30" spans="1:19" ht="18.75" x14ac:dyDescent="0.2">
      <c r="A30" s="687" t="str">
        <f>'(B3) Struktura Funksionale'!A25</f>
        <v>Nënfunksioni 4</v>
      </c>
      <c r="B30" s="687" t="str">
        <f>'(B3) Struktura Funksionale'!B25</f>
        <v>032</v>
      </c>
      <c r="C30" s="263" t="str">
        <f>'(B3) Struktura Funksionale'!C25</f>
        <v>Shërbimet e mbrojtjes ndaj zjarrit</v>
      </c>
      <c r="D30" s="255"/>
      <c r="E30" s="255"/>
      <c r="F30" s="255"/>
      <c r="G30" s="255"/>
      <c r="H30" s="255"/>
      <c r="I30" s="255"/>
      <c r="J30" s="255"/>
      <c r="K30" s="255"/>
      <c r="L30" s="255"/>
      <c r="M30" s="255"/>
      <c r="N30" s="255"/>
      <c r="O30" s="256"/>
      <c r="P30" s="255">
        <f t="shared" si="8"/>
        <v>0</v>
      </c>
      <c r="Q30" s="256">
        <f t="shared" si="9"/>
        <v>0</v>
      </c>
    </row>
    <row r="31" spans="1:19" x14ac:dyDescent="0.2">
      <c r="A31" s="196" t="str">
        <f>'(B3) Struktura Funksionale'!A26</f>
        <v>Programi 4a</v>
      </c>
      <c r="B31" s="669" t="str">
        <f>'(B3) Struktura Funksionale'!B26</f>
        <v>03280</v>
      </c>
      <c r="C31" s="196" t="str">
        <f>'(B3) Struktura Funksionale'!C26</f>
        <v>Mbrotja nga zjarri dhe mbrojtja civile</v>
      </c>
      <c r="D31" s="201">
        <f t="shared" si="0"/>
        <v>25636</v>
      </c>
      <c r="E31" s="52">
        <v>55052</v>
      </c>
      <c r="F31" s="51">
        <v>425</v>
      </c>
      <c r="G31" s="51">
        <v>28991</v>
      </c>
      <c r="H31" s="201">
        <f t="shared" ref="H31:H34" si="13">+I31-J31-K31</f>
        <v>25479</v>
      </c>
      <c r="I31" s="51">
        <v>57481</v>
      </c>
      <c r="J31" s="51">
        <v>751</v>
      </c>
      <c r="K31" s="51">
        <v>31251</v>
      </c>
      <c r="L31" s="201">
        <f t="shared" ref="L31:L34" si="14">+M31-N31-O31</f>
        <v>39613</v>
      </c>
      <c r="M31" s="51">
        <v>82301</v>
      </c>
      <c r="N31" s="51">
        <v>1860</v>
      </c>
      <c r="O31" s="51">
        <v>40828</v>
      </c>
      <c r="P31" s="66">
        <f t="shared" si="8"/>
        <v>25479</v>
      </c>
      <c r="Q31" s="66">
        <f t="shared" si="9"/>
        <v>39613</v>
      </c>
    </row>
    <row r="32" spans="1:19" x14ac:dyDescent="0.2">
      <c r="A32" s="196" t="str">
        <f>'(B3) Struktura Funksionale'!A27</f>
        <v>Programi 4b</v>
      </c>
      <c r="B32" s="669">
        <f>'(B3) Struktura Funksionale'!B27</f>
        <v>0</v>
      </c>
      <c r="C32" s="196">
        <f>'(B3) Struktura Funksionale'!C27</f>
        <v>0</v>
      </c>
      <c r="D32" s="201">
        <f t="shared" si="0"/>
        <v>0</v>
      </c>
      <c r="E32" s="206"/>
      <c r="F32" s="206"/>
      <c r="G32" s="206"/>
      <c r="H32" s="201">
        <f t="shared" si="13"/>
        <v>0</v>
      </c>
      <c r="I32" s="207"/>
      <c r="J32" s="206"/>
      <c r="K32" s="206"/>
      <c r="L32" s="201">
        <f t="shared" si="14"/>
        <v>0</v>
      </c>
      <c r="M32" s="206"/>
      <c r="N32" s="206"/>
      <c r="O32" s="206"/>
      <c r="P32" s="66">
        <f t="shared" si="8"/>
        <v>0</v>
      </c>
      <c r="Q32" s="66">
        <f t="shared" si="9"/>
        <v>0</v>
      </c>
    </row>
    <row r="33" spans="1:17" x14ac:dyDescent="0.2">
      <c r="A33" s="196" t="str">
        <f>'(B3) Struktura Funksionale'!A28</f>
        <v>Programi 4c</v>
      </c>
      <c r="B33" s="669">
        <f>'(B3) Struktura Funksionale'!B28</f>
        <v>0</v>
      </c>
      <c r="C33" s="196">
        <f>'(B3) Struktura Funksionale'!C28</f>
        <v>0</v>
      </c>
      <c r="D33" s="201">
        <f t="shared" si="0"/>
        <v>0</v>
      </c>
      <c r="E33" s="206"/>
      <c r="F33" s="206"/>
      <c r="G33" s="206"/>
      <c r="H33" s="201">
        <f t="shared" si="13"/>
        <v>0</v>
      </c>
      <c r="I33" s="207"/>
      <c r="J33" s="206"/>
      <c r="K33" s="206"/>
      <c r="L33" s="201">
        <f t="shared" si="14"/>
        <v>0</v>
      </c>
      <c r="M33" s="206"/>
      <c r="N33" s="206"/>
      <c r="O33" s="206"/>
      <c r="P33" s="66">
        <f t="shared" si="8"/>
        <v>0</v>
      </c>
      <c r="Q33" s="66">
        <f t="shared" si="9"/>
        <v>0</v>
      </c>
    </row>
    <row r="34" spans="1:17" x14ac:dyDescent="0.2">
      <c r="A34" s="20"/>
      <c r="B34" s="267"/>
      <c r="C34" s="200"/>
      <c r="D34" s="201">
        <f t="shared" si="0"/>
        <v>25636</v>
      </c>
      <c r="E34" s="201">
        <f>SUM(E31:E33)</f>
        <v>55052</v>
      </c>
      <c r="F34" s="201">
        <f>SUM(F31:F33)</f>
        <v>425</v>
      </c>
      <c r="G34" s="201">
        <f>SUM(G31:G33)</f>
        <v>28991</v>
      </c>
      <c r="H34" s="201">
        <f t="shared" si="13"/>
        <v>25479</v>
      </c>
      <c r="I34" s="201">
        <f t="shared" ref="I34:K34" si="15">SUM(I31:I33)</f>
        <v>57481</v>
      </c>
      <c r="J34" s="201">
        <f t="shared" si="15"/>
        <v>751</v>
      </c>
      <c r="K34" s="201">
        <f t="shared" si="15"/>
        <v>31251</v>
      </c>
      <c r="L34" s="201">
        <f t="shared" si="14"/>
        <v>39613</v>
      </c>
      <c r="M34" s="201">
        <f>SUM(M31:M33)</f>
        <v>82301</v>
      </c>
      <c r="N34" s="201">
        <f>SUM(N31:N33)</f>
        <v>1860</v>
      </c>
      <c r="O34" s="201">
        <f>SUM(O31:O33)</f>
        <v>40828</v>
      </c>
      <c r="P34" s="66">
        <f t="shared" si="8"/>
        <v>25479</v>
      </c>
      <c r="Q34" s="66">
        <f t="shared" si="9"/>
        <v>39613</v>
      </c>
    </row>
    <row r="35" spans="1:17" ht="18.75" x14ac:dyDescent="0.2">
      <c r="A35" s="687" t="str">
        <f>'(B3) Struktura Funksionale'!A29</f>
        <v>Nënfunksioni 5</v>
      </c>
      <c r="B35" s="687" t="str">
        <f>'(B3) Struktura Funksionale'!B29</f>
        <v>036</v>
      </c>
      <c r="C35" s="263" t="str">
        <f>'(B3) Struktura Funksionale'!C29</f>
        <v>Marrdheniet me komunitetin</v>
      </c>
      <c r="D35" s="255"/>
      <c r="E35" s="255"/>
      <c r="F35" s="255"/>
      <c r="G35" s="255"/>
      <c r="H35" s="255"/>
      <c r="I35" s="255"/>
      <c r="J35" s="255"/>
      <c r="K35" s="255"/>
      <c r="L35" s="255"/>
      <c r="M35" s="255"/>
      <c r="N35" s="255"/>
      <c r="O35" s="256"/>
      <c r="P35" s="255">
        <f t="shared" si="8"/>
        <v>0</v>
      </c>
      <c r="Q35" s="256">
        <f t="shared" si="9"/>
        <v>0</v>
      </c>
    </row>
    <row r="36" spans="1:17" x14ac:dyDescent="0.2">
      <c r="A36" s="196" t="str">
        <f>'(B3) Struktura Funksionale'!A30</f>
        <v>Programi 5a</v>
      </c>
      <c r="B36" s="670" t="str">
        <f>'(B3) Struktura Funksionale'!B30</f>
        <v>03600</v>
      </c>
      <c r="C36" s="202" t="str">
        <f>'(B3) Struktura Funksionale'!C30</f>
        <v>Marrdheniet me komunitetin</v>
      </c>
      <c r="D36" s="201">
        <f t="shared" si="0"/>
        <v>0</v>
      </c>
      <c r="E36" s="203"/>
      <c r="F36" s="203"/>
      <c r="G36" s="203"/>
      <c r="H36" s="201">
        <f t="shared" ref="H36:H39" si="16">+I36-J36-K36</f>
        <v>0</v>
      </c>
      <c r="I36" s="203"/>
      <c r="J36" s="203"/>
      <c r="K36" s="203"/>
      <c r="L36" s="201">
        <f t="shared" ref="L36:L39" si="17">+M36-N36-O36</f>
        <v>5056</v>
      </c>
      <c r="M36" s="203">
        <v>5056</v>
      </c>
      <c r="N36" s="203"/>
      <c r="O36" s="203"/>
      <c r="P36" s="66">
        <f t="shared" si="8"/>
        <v>0</v>
      </c>
      <c r="Q36" s="66">
        <f t="shared" si="9"/>
        <v>5056</v>
      </c>
    </row>
    <row r="37" spans="1:17" hidden="1" x14ac:dyDescent="0.2">
      <c r="A37" s="196" t="str">
        <f>'(B3) Struktura Funksionale'!A31</f>
        <v>Programi 5b</v>
      </c>
      <c r="B37" s="669" t="str">
        <f>'(B3) Struktura Funksionale'!B31</f>
        <v>03602</v>
      </c>
      <c r="C37" s="202" t="str">
        <f>'(B3) Struktura Funksionale'!C31</f>
        <v>Supervizionimi administrativ lokal</v>
      </c>
      <c r="D37" s="201">
        <f t="shared" si="0"/>
        <v>0</v>
      </c>
      <c r="E37" s="51"/>
      <c r="F37" s="51"/>
      <c r="G37" s="51"/>
      <c r="H37" s="201">
        <f t="shared" si="16"/>
        <v>0</v>
      </c>
      <c r="I37" s="51"/>
      <c r="J37" s="51"/>
      <c r="K37" s="51"/>
      <c r="L37" s="201">
        <f t="shared" si="17"/>
        <v>0</v>
      </c>
      <c r="M37" s="51"/>
      <c r="N37" s="51"/>
      <c r="O37" s="51"/>
      <c r="P37" s="66">
        <f t="shared" si="8"/>
        <v>0</v>
      </c>
      <c r="Q37" s="66">
        <f t="shared" si="9"/>
        <v>0</v>
      </c>
    </row>
    <row r="38" spans="1:17" x14ac:dyDescent="0.2">
      <c r="A38" s="196" t="str">
        <f>'(B3) Struktura Funksionale'!A32</f>
        <v>Programi 5c</v>
      </c>
      <c r="B38" s="669">
        <f>'(B3) Struktura Funksionale'!B32</f>
        <v>0</v>
      </c>
      <c r="C38" s="196"/>
      <c r="D38" s="201">
        <f t="shared" si="0"/>
        <v>0</v>
      </c>
      <c r="E38" s="51"/>
      <c r="F38" s="51"/>
      <c r="G38" s="51"/>
      <c r="H38" s="201">
        <f t="shared" si="16"/>
        <v>0</v>
      </c>
      <c r="I38" s="51"/>
      <c r="J38" s="51"/>
      <c r="K38" s="51"/>
      <c r="L38" s="201">
        <f t="shared" si="17"/>
        <v>0</v>
      </c>
      <c r="M38" s="51"/>
      <c r="N38" s="51"/>
      <c r="O38" s="51"/>
      <c r="P38" s="66">
        <f t="shared" si="8"/>
        <v>0</v>
      </c>
      <c r="Q38" s="66">
        <f t="shared" si="9"/>
        <v>0</v>
      </c>
    </row>
    <row r="39" spans="1:17" ht="13.5" thickBot="1" x14ac:dyDescent="0.25">
      <c r="A39" s="20"/>
      <c r="B39" s="267"/>
      <c r="C39" s="200"/>
      <c r="D39" s="201">
        <f t="shared" si="0"/>
        <v>0</v>
      </c>
      <c r="E39" s="201">
        <f>SUM(E36:E38)</f>
        <v>0</v>
      </c>
      <c r="F39" s="201">
        <f>SUM(F36:F38)</f>
        <v>0</v>
      </c>
      <c r="G39" s="201">
        <f>SUM(G36:G38)</f>
        <v>0</v>
      </c>
      <c r="H39" s="201">
        <f t="shared" si="16"/>
        <v>0</v>
      </c>
      <c r="I39" s="201">
        <f>SUM(I36:I38)</f>
        <v>0</v>
      </c>
      <c r="J39" s="201">
        <f>SUM(J36:J38)</f>
        <v>0</v>
      </c>
      <c r="K39" s="201">
        <f>SUM(K36:K38)</f>
        <v>0</v>
      </c>
      <c r="L39" s="201">
        <f t="shared" si="17"/>
        <v>5056</v>
      </c>
      <c r="M39" s="201">
        <f>SUM(M36:M38)</f>
        <v>5056</v>
      </c>
      <c r="N39" s="201">
        <f>SUM(N36:N38)</f>
        <v>0</v>
      </c>
      <c r="O39" s="201">
        <f>SUM(O36:O38)</f>
        <v>0</v>
      </c>
      <c r="P39" s="66">
        <f t="shared" si="8"/>
        <v>0</v>
      </c>
      <c r="Q39" s="66">
        <f t="shared" si="9"/>
        <v>5056</v>
      </c>
    </row>
    <row r="40" spans="1:17" s="240" customFormat="1" ht="19.5" thickBot="1" x14ac:dyDescent="0.35">
      <c r="A40" s="713" t="str">
        <f>'(B3) Struktura Funksionale'!A33</f>
        <v>04 Çeshtjet Ekonomike</v>
      </c>
      <c r="B40" s="374"/>
      <c r="C40" s="374"/>
      <c r="D40" s="374"/>
      <c r="E40" s="374"/>
      <c r="F40" s="374"/>
      <c r="G40" s="374"/>
      <c r="H40" s="374"/>
      <c r="I40" s="374"/>
      <c r="J40" s="374"/>
      <c r="K40" s="374"/>
      <c r="L40" s="374"/>
      <c r="M40" s="374"/>
      <c r="N40" s="374"/>
      <c r="O40" s="714"/>
    </row>
    <row r="41" spans="1:17" ht="18.75" x14ac:dyDescent="0.2">
      <c r="A41" s="687" t="str">
        <f>'(B3) Struktura Funksionale'!A34</f>
        <v>Nënfunksioni 6</v>
      </c>
      <c r="B41" s="687" t="str">
        <f>'(B3) Struktura Funksionale'!B34</f>
        <v>041</v>
      </c>
      <c r="C41" s="263" t="str">
        <f>'(B3) Struktura Funksionale'!C34</f>
        <v>Çështjet e përgjithshme ekonomike, tregtare dhe të punës</v>
      </c>
      <c r="D41" s="255"/>
      <c r="E41" s="255"/>
      <c r="F41" s="255"/>
      <c r="G41" s="255"/>
      <c r="H41" s="255"/>
      <c r="I41" s="255"/>
      <c r="J41" s="255"/>
      <c r="K41" s="255"/>
      <c r="L41" s="255"/>
      <c r="M41" s="255"/>
      <c r="N41" s="255"/>
      <c r="O41" s="256"/>
      <c r="P41" s="255">
        <f t="shared" si="8"/>
        <v>0</v>
      </c>
      <c r="Q41" s="256">
        <f t="shared" si="9"/>
        <v>0</v>
      </c>
    </row>
    <row r="42" spans="1:17" hidden="1" x14ac:dyDescent="0.2">
      <c r="A42" s="196" t="str">
        <f>'(B3) Struktura Funksionale'!A35</f>
        <v>Programi 6a</v>
      </c>
      <c r="B42" s="669" t="str">
        <f>'(B3) Struktura Funksionale'!B35</f>
        <v>04110</v>
      </c>
      <c r="C42" s="196" t="str">
        <f>'(B3) Struktura Funksionale'!C35</f>
        <v xml:space="preserve">Çështjet e përgjithshme ekonomike dhe tregtare </v>
      </c>
      <c r="D42" s="201">
        <f t="shared" si="0"/>
        <v>0</v>
      </c>
      <c r="E42" s="203"/>
      <c r="F42" s="203"/>
      <c r="G42" s="203"/>
      <c r="H42" s="201">
        <f>+I42-J42-K42</f>
        <v>0</v>
      </c>
      <c r="I42" s="203"/>
      <c r="J42" s="203"/>
      <c r="K42" s="203"/>
      <c r="L42" s="201">
        <f t="shared" ref="L42:L47" si="18">+M42-N42-O42</f>
        <v>0</v>
      </c>
      <c r="M42" s="203"/>
      <c r="N42" s="203"/>
      <c r="O42" s="203"/>
      <c r="P42" s="66">
        <f t="shared" si="8"/>
        <v>0</v>
      </c>
      <c r="Q42" s="66">
        <f t="shared" si="9"/>
        <v>0</v>
      </c>
    </row>
    <row r="43" spans="1:17" x14ac:dyDescent="0.2">
      <c r="A43" s="196" t="str">
        <f>'(B3) Struktura Funksionale'!A36</f>
        <v>Programi 6b</v>
      </c>
      <c r="B43" s="669" t="str">
        <f>'(B3) Struktura Funksionale'!B36</f>
        <v>04130</v>
      </c>
      <c r="C43" s="196" t="str">
        <f>'(B3) Struktura Funksionale'!C36</f>
        <v>Mbështetje për zhvillimin ekonomik</v>
      </c>
      <c r="D43" s="201">
        <f t="shared" si="0"/>
        <v>0</v>
      </c>
      <c r="E43" s="51">
        <v>1686</v>
      </c>
      <c r="F43" s="51"/>
      <c r="G43" s="51">
        <v>1686</v>
      </c>
      <c r="H43" s="201">
        <f t="shared" ref="H43:H46" si="19">+I43-J43-K43</f>
        <v>0</v>
      </c>
      <c r="I43" s="51">
        <v>1759</v>
      </c>
      <c r="J43" s="51"/>
      <c r="K43" s="51">
        <v>1759</v>
      </c>
      <c r="L43" s="201">
        <f t="shared" si="18"/>
        <v>120</v>
      </c>
      <c r="M43" s="51">
        <v>1883</v>
      </c>
      <c r="N43" s="51"/>
      <c r="O43" s="51">
        <v>1763</v>
      </c>
      <c r="P43" s="66">
        <f t="shared" si="8"/>
        <v>0</v>
      </c>
      <c r="Q43" s="66">
        <f t="shared" si="9"/>
        <v>120</v>
      </c>
    </row>
    <row r="44" spans="1:17" hidden="1" x14ac:dyDescent="0.2">
      <c r="A44" s="196" t="str">
        <f>'(B3) Struktura Funksionale'!A37</f>
        <v>Programi 6c</v>
      </c>
      <c r="B44" s="669" t="str">
        <f>'(B3) Struktura Funksionale'!B37</f>
        <v>04131</v>
      </c>
      <c r="C44" s="196" t="str">
        <f>'(B3) Struktura Funksionale'!C37</f>
        <v>Promovimi i biznesit lokal</v>
      </c>
      <c r="D44" s="201">
        <f t="shared" si="0"/>
        <v>0</v>
      </c>
      <c r="E44" s="206"/>
      <c r="F44" s="206"/>
      <c r="G44" s="206"/>
      <c r="H44" s="201">
        <f t="shared" si="19"/>
        <v>0</v>
      </c>
      <c r="I44" s="206"/>
      <c r="J44" s="206"/>
      <c r="K44" s="206"/>
      <c r="L44" s="201">
        <f t="shared" si="18"/>
        <v>0</v>
      </c>
      <c r="M44" s="206"/>
      <c r="N44" s="206"/>
      <c r="O44" s="206"/>
      <c r="P44" s="66">
        <f t="shared" si="8"/>
        <v>0</v>
      </c>
      <c r="Q44" s="66">
        <f t="shared" si="9"/>
        <v>0</v>
      </c>
    </row>
    <row r="45" spans="1:17" hidden="1" x14ac:dyDescent="0.2">
      <c r="A45" s="196" t="str">
        <f>'(B3) Struktura Funksionale'!A38</f>
        <v>Programi 6d</v>
      </c>
      <c r="B45" s="669" t="str">
        <f>'(B3) Struktura Funksionale'!B38</f>
        <v>04132</v>
      </c>
      <c r="C45" s="196" t="str">
        <f>'(B3) Struktura Funksionale'!C38</f>
        <v>Mbështetja e Zhvillimit rajonal</v>
      </c>
      <c r="D45" s="201">
        <f t="shared" si="0"/>
        <v>0</v>
      </c>
      <c r="E45" s="206"/>
      <c r="F45" s="206"/>
      <c r="G45" s="206"/>
      <c r="H45" s="201">
        <f t="shared" si="19"/>
        <v>0</v>
      </c>
      <c r="I45" s="206"/>
      <c r="J45" s="206"/>
      <c r="K45" s="206"/>
      <c r="L45" s="201">
        <f t="shared" si="18"/>
        <v>0</v>
      </c>
      <c r="M45" s="206"/>
      <c r="N45" s="206"/>
      <c r="O45" s="206"/>
    </row>
    <row r="46" spans="1:17" x14ac:dyDescent="0.2">
      <c r="A46" s="196" t="str">
        <f>'(B3) Struktura Funksionale'!A39</f>
        <v>Programi 6e</v>
      </c>
      <c r="B46" s="669" t="str">
        <f>'(B3) Struktura Funksionale'!B39</f>
        <v>04160</v>
      </c>
      <c r="C46" s="196" t="str">
        <f>'(B3) Struktura Funksionale'!C39</f>
        <v>Shërbimet e tregjeve, akreditimi dhe inspektimi</v>
      </c>
      <c r="D46" s="201">
        <f t="shared" si="0"/>
        <v>0</v>
      </c>
      <c r="E46" s="51"/>
      <c r="F46" s="51"/>
      <c r="G46" s="51"/>
      <c r="H46" s="68">
        <f t="shared" si="19"/>
        <v>0</v>
      </c>
      <c r="I46" s="51"/>
      <c r="J46" s="51"/>
      <c r="K46" s="51"/>
      <c r="L46" s="201">
        <f t="shared" si="18"/>
        <v>0</v>
      </c>
      <c r="M46" s="51"/>
      <c r="N46" s="51"/>
      <c r="O46" s="51"/>
    </row>
    <row r="47" spans="1:17" x14ac:dyDescent="0.2">
      <c r="A47" s="196" t="str">
        <f>'(B3) Struktura Funksionale'!A40</f>
        <v>Programi 6f</v>
      </c>
      <c r="B47" s="669">
        <f>'(B3) Struktura Funksionale'!B40</f>
        <v>0</v>
      </c>
      <c r="C47" s="196">
        <f>'(B3) Struktura Funksionale'!C40</f>
        <v>0</v>
      </c>
      <c r="D47" s="201">
        <f t="shared" si="0"/>
        <v>0</v>
      </c>
      <c r="E47" s="206"/>
      <c r="F47" s="206"/>
      <c r="G47" s="206"/>
      <c r="H47" s="68">
        <f>+I47-J47-K47</f>
        <v>0</v>
      </c>
      <c r="I47" s="546"/>
      <c r="J47" s="206"/>
      <c r="K47" s="206"/>
      <c r="L47" s="201">
        <f t="shared" si="18"/>
        <v>0</v>
      </c>
      <c r="M47" s="206"/>
      <c r="N47" s="206"/>
      <c r="O47" s="206"/>
    </row>
    <row r="48" spans="1:17" x14ac:dyDescent="0.2">
      <c r="A48" s="20"/>
      <c r="B48" s="267"/>
      <c r="C48" s="200"/>
      <c r="D48" s="201">
        <f t="shared" si="0"/>
        <v>0</v>
      </c>
      <c r="E48" s="201">
        <f>SUM(E42:E47)</f>
        <v>1686</v>
      </c>
      <c r="F48" s="201">
        <f>SUM(F42:F47)</f>
        <v>0</v>
      </c>
      <c r="G48" s="201">
        <f>SUM(G42:G47)</f>
        <v>1686</v>
      </c>
      <c r="H48" s="68">
        <f>+I48-J48-K48</f>
        <v>0</v>
      </c>
      <c r="I48" s="201">
        <f t="shared" ref="I48:Q48" si="20">SUM(I42:I46)</f>
        <v>1759</v>
      </c>
      <c r="J48" s="201">
        <f>SUM(J42:J47)</f>
        <v>0</v>
      </c>
      <c r="K48" s="201">
        <f>SUM(K42:K47)</f>
        <v>1759</v>
      </c>
      <c r="L48" s="201">
        <f>+M48-N48-O48</f>
        <v>120</v>
      </c>
      <c r="M48" s="201">
        <f>SUM(M42:M47)</f>
        <v>1883</v>
      </c>
      <c r="N48" s="201">
        <f>SUM(N42:N47)</f>
        <v>0</v>
      </c>
      <c r="O48" s="201">
        <f>SUM(O42:O47)</f>
        <v>1763</v>
      </c>
      <c r="P48" s="711">
        <f t="shared" si="20"/>
        <v>0</v>
      </c>
      <c r="Q48" s="201">
        <f t="shared" si="20"/>
        <v>120</v>
      </c>
    </row>
    <row r="49" spans="1:17" ht="18.75" x14ac:dyDescent="0.2">
      <c r="A49" s="687" t="str">
        <f>'(B3) Struktura Funksionale'!A41</f>
        <v>Nënfunksioni 7</v>
      </c>
      <c r="B49" s="687" t="str">
        <f>'(B3) Struktura Funksionale'!B41</f>
        <v>042</v>
      </c>
      <c r="C49" s="263" t="str">
        <f>'(B3) Struktura Funksionale'!C41</f>
        <v>Bujqësia, pyjet, peshkimi dhe gjuetia</v>
      </c>
      <c r="D49" s="255"/>
      <c r="E49" s="255"/>
      <c r="F49" s="255"/>
      <c r="G49" s="255"/>
      <c r="H49" s="255"/>
      <c r="I49" s="255"/>
      <c r="J49" s="255"/>
      <c r="K49" s="255"/>
      <c r="L49" s="255"/>
      <c r="M49" s="255"/>
      <c r="N49" s="255"/>
      <c r="O49" s="256"/>
      <c r="P49" s="255">
        <f>I49-J49-K49</f>
        <v>0</v>
      </c>
      <c r="Q49" s="256">
        <f>M49-N49-O49</f>
        <v>0</v>
      </c>
    </row>
    <row r="50" spans="1:17" x14ac:dyDescent="0.2">
      <c r="A50" s="196" t="str">
        <f>'(B3) Struktura Funksionale'!A42</f>
        <v>Programi 7a</v>
      </c>
      <c r="B50" s="669" t="str">
        <f>'(B3) Struktura Funksionale'!B42</f>
        <v>04220</v>
      </c>
      <c r="C50" s="196" t="str">
        <f>'(B3) Struktura Funksionale'!C42</f>
        <v>Shërbimet bujqësore, inspektimi, ushqimi dhe mbrojtja e konsumatoreve</v>
      </c>
      <c r="D50" s="201">
        <f t="shared" ref="D50:D119" si="21">+E50-F50-G50</f>
        <v>20509</v>
      </c>
      <c r="E50" s="203">
        <v>21238</v>
      </c>
      <c r="F50" s="203">
        <v>729</v>
      </c>
      <c r="G50" s="203"/>
      <c r="H50" s="201">
        <f t="shared" ref="H50:H56" si="22">+I50-J50-K50</f>
        <v>20902</v>
      </c>
      <c r="I50" s="203">
        <v>21240</v>
      </c>
      <c r="J50" s="203">
        <v>338</v>
      </c>
      <c r="K50" s="203"/>
      <c r="L50" s="201">
        <f t="shared" ref="L50:L56" si="23">+M50-N50-O50</f>
        <v>20730</v>
      </c>
      <c r="M50" s="203">
        <v>21512</v>
      </c>
      <c r="N50" s="203">
        <v>782</v>
      </c>
      <c r="O50" s="203"/>
      <c r="P50" s="66">
        <f>I50-J50-K50</f>
        <v>20902</v>
      </c>
      <c r="Q50" s="66">
        <f>M50-N50-O50</f>
        <v>20730</v>
      </c>
    </row>
    <row r="51" spans="1:17" hidden="1" x14ac:dyDescent="0.2">
      <c r="A51" s="196" t="str">
        <f>'(B3) Struktura Funksionale'!A43</f>
        <v>Programi 7b</v>
      </c>
      <c r="B51" s="669" t="str">
        <f>'(B3) Struktura Funksionale'!B43</f>
        <v>04222</v>
      </c>
      <c r="C51" s="196" t="str">
        <f>'(B3) Struktura Funksionale'!C43</f>
        <v>Këshillimi Bujqësor</v>
      </c>
      <c r="D51" s="201">
        <f t="shared" si="21"/>
        <v>0</v>
      </c>
      <c r="E51" s="51"/>
      <c r="F51" s="51"/>
      <c r="G51" s="51"/>
      <c r="H51" s="201">
        <f t="shared" si="22"/>
        <v>0</v>
      </c>
      <c r="I51" s="51"/>
      <c r="J51" s="51"/>
      <c r="K51" s="51"/>
      <c r="L51" s="201">
        <f t="shared" si="23"/>
        <v>0</v>
      </c>
      <c r="M51" s="51"/>
      <c r="N51" s="51"/>
      <c r="O51" s="51"/>
      <c r="P51" s="66">
        <f>I51-J51-K51</f>
        <v>0</v>
      </c>
      <c r="Q51" s="66">
        <f>M51-N51-O51</f>
        <v>0</v>
      </c>
    </row>
    <row r="52" spans="1:17" hidden="1" x14ac:dyDescent="0.2">
      <c r="A52" s="196" t="str">
        <f>'(B3) Struktura Funksionale'!A44</f>
        <v>Programi 7c</v>
      </c>
      <c r="B52" s="669" t="str">
        <f>'(B3) Struktura Funksionale'!B44</f>
        <v>04223</v>
      </c>
      <c r="C52" s="196" t="str">
        <f>'(B3) Struktura Funksionale'!C44</f>
        <v>Veterineria</v>
      </c>
      <c r="D52" s="201">
        <f t="shared" si="21"/>
        <v>0</v>
      </c>
      <c r="E52" s="52"/>
      <c r="F52" s="51"/>
      <c r="G52" s="51"/>
      <c r="H52" s="201">
        <f t="shared" si="22"/>
        <v>0</v>
      </c>
      <c r="I52" s="51"/>
      <c r="J52" s="51"/>
      <c r="K52" s="51"/>
      <c r="L52" s="201">
        <f t="shared" si="23"/>
        <v>0</v>
      </c>
      <c r="M52" s="51"/>
      <c r="N52" s="51"/>
      <c r="O52" s="51"/>
      <c r="P52" s="66">
        <f>I52-J52-K52</f>
        <v>0</v>
      </c>
      <c r="Q52" s="66">
        <f>M52-N52-O52</f>
        <v>0</v>
      </c>
    </row>
    <row r="53" spans="1:17" x14ac:dyDescent="0.2">
      <c r="A53" s="196" t="str">
        <f>'(B3) Struktura Funksionale'!A45</f>
        <v>Programi 7d</v>
      </c>
      <c r="B53" s="669" t="str">
        <f>'(B3) Struktura Funksionale'!B45</f>
        <v>04240</v>
      </c>
      <c r="C53" s="196" t="str">
        <f>'(B3) Struktura Funksionale'!C45</f>
        <v>Menaxhimi i Infrastruktuës së ujitjes dhe kullimit</v>
      </c>
      <c r="D53" s="201">
        <f t="shared" si="21"/>
        <v>5479</v>
      </c>
      <c r="E53" s="207">
        <v>27212</v>
      </c>
      <c r="F53" s="206">
        <v>19</v>
      </c>
      <c r="G53" s="206">
        <v>21714</v>
      </c>
      <c r="H53" s="201">
        <f t="shared" si="22"/>
        <v>6752</v>
      </c>
      <c r="I53" s="206">
        <v>43472</v>
      </c>
      <c r="J53" s="206">
        <v>6</v>
      </c>
      <c r="K53" s="206">
        <v>36714</v>
      </c>
      <c r="L53" s="201">
        <f t="shared" si="23"/>
        <v>15308</v>
      </c>
      <c r="M53" s="206">
        <v>69518</v>
      </c>
      <c r="N53" s="206">
        <v>10</v>
      </c>
      <c r="O53" s="206">
        <v>54200</v>
      </c>
    </row>
    <row r="54" spans="1:17" x14ac:dyDescent="0.2">
      <c r="A54" s="196" t="str">
        <f>'(B3) Struktura Funksionale'!A46</f>
        <v>Programi 7e</v>
      </c>
      <c r="B54" s="669" t="str">
        <f>'(B3) Struktura Funksionale'!B46</f>
        <v>04260</v>
      </c>
      <c r="C54" s="196" t="str">
        <f>'(B3) Struktura Funksionale'!C46</f>
        <v>Administrimi i pyjeve dhe kullotave</v>
      </c>
      <c r="D54" s="201">
        <f t="shared" si="21"/>
        <v>12373</v>
      </c>
      <c r="E54" s="207">
        <v>19676</v>
      </c>
      <c r="F54" s="206">
        <v>99</v>
      </c>
      <c r="G54" s="206">
        <v>7204</v>
      </c>
      <c r="H54" s="201">
        <f t="shared" si="22"/>
        <v>7693</v>
      </c>
      <c r="I54" s="206">
        <v>15002</v>
      </c>
      <c r="J54" s="206">
        <v>105</v>
      </c>
      <c r="K54" s="206">
        <v>7204</v>
      </c>
      <c r="L54" s="201">
        <f t="shared" si="23"/>
        <v>6886</v>
      </c>
      <c r="M54" s="206">
        <v>15300</v>
      </c>
      <c r="N54" s="206">
        <v>489</v>
      </c>
      <c r="O54" s="206">
        <v>7925</v>
      </c>
    </row>
    <row r="55" spans="1:17" x14ac:dyDescent="0.2">
      <c r="A55" s="196" t="str">
        <f>'(B3) Struktura Funksionale'!A47</f>
        <v>Programi 7f</v>
      </c>
      <c r="B55" s="669">
        <f>'(B3) Struktura Funksionale'!B47</f>
        <v>0</v>
      </c>
      <c r="C55" s="196">
        <f>'(B3) Struktura Funksionale'!C47</f>
        <v>0</v>
      </c>
      <c r="D55" s="201">
        <f t="shared" si="21"/>
        <v>0</v>
      </c>
      <c r="E55" s="51"/>
      <c r="F55" s="51"/>
      <c r="G55" s="51"/>
      <c r="H55" s="201">
        <f t="shared" si="22"/>
        <v>0</v>
      </c>
      <c r="I55" s="51"/>
      <c r="J55" s="51"/>
      <c r="K55" s="51"/>
      <c r="L55" s="201">
        <f t="shared" si="23"/>
        <v>0</v>
      </c>
      <c r="M55" s="51"/>
      <c r="N55" s="51"/>
      <c r="O55" s="51"/>
    </row>
    <row r="56" spans="1:17" x14ac:dyDescent="0.2">
      <c r="A56" s="20"/>
      <c r="B56" s="267"/>
      <c r="C56" s="200"/>
      <c r="D56" s="201">
        <f t="shared" si="21"/>
        <v>38361</v>
      </c>
      <c r="E56" s="201">
        <f>SUM(E50:E55)</f>
        <v>68126</v>
      </c>
      <c r="F56" s="201">
        <f t="shared" ref="F56:O56" si="24">SUM(F50:F55)</f>
        <v>847</v>
      </c>
      <c r="G56" s="201">
        <f t="shared" si="24"/>
        <v>28918</v>
      </c>
      <c r="H56" s="201">
        <f t="shared" si="22"/>
        <v>35347</v>
      </c>
      <c r="I56" s="201">
        <f t="shared" si="24"/>
        <v>79714</v>
      </c>
      <c r="J56" s="201">
        <f t="shared" si="24"/>
        <v>449</v>
      </c>
      <c r="K56" s="201">
        <f t="shared" si="24"/>
        <v>43918</v>
      </c>
      <c r="L56" s="201">
        <f t="shared" si="23"/>
        <v>42924</v>
      </c>
      <c r="M56" s="201">
        <f t="shared" si="24"/>
        <v>106330</v>
      </c>
      <c r="N56" s="201">
        <f t="shared" si="24"/>
        <v>1281</v>
      </c>
      <c r="O56" s="201">
        <f t="shared" si="24"/>
        <v>62125</v>
      </c>
      <c r="P56" s="66">
        <f>I56-J56-K56</f>
        <v>35347</v>
      </c>
      <c r="Q56" s="66">
        <f>M56-N56-O56</f>
        <v>42924</v>
      </c>
    </row>
    <row r="57" spans="1:17" ht="18.75" x14ac:dyDescent="0.2">
      <c r="A57" s="687" t="str">
        <f>'(B3) Struktura Funksionale'!A48</f>
        <v>Nënfunksioni 8</v>
      </c>
      <c r="B57" s="687" t="str">
        <f>'(B3) Struktura Funksionale'!B48</f>
        <v>045</v>
      </c>
      <c r="C57" s="263" t="str">
        <f>'(B3) Struktura Funksionale'!C48</f>
        <v>Transporti</v>
      </c>
      <c r="D57" s="255"/>
      <c r="E57" s="255"/>
      <c r="F57" s="255"/>
      <c r="G57" s="255"/>
      <c r="H57" s="255"/>
      <c r="I57" s="255"/>
      <c r="J57" s="255"/>
      <c r="K57" s="255"/>
      <c r="L57" s="255"/>
      <c r="M57" s="255"/>
      <c r="N57" s="255"/>
      <c r="O57" s="256"/>
      <c r="P57" s="255">
        <f>I57-J57-K57</f>
        <v>0</v>
      </c>
      <c r="Q57" s="256">
        <f>M57-N57-O57</f>
        <v>0</v>
      </c>
    </row>
    <row r="58" spans="1:17" x14ac:dyDescent="0.2">
      <c r="A58" s="196" t="str">
        <f>'(B3) Struktura Funksionale'!A49</f>
        <v>Programi 8a</v>
      </c>
      <c r="B58" s="669" t="str">
        <f>'(B3) Struktura Funksionale'!B49</f>
        <v>04520</v>
      </c>
      <c r="C58" s="196" t="str">
        <f>'(B3) Struktura Funksionale'!C49</f>
        <v>Rrjeti rrugor rural</v>
      </c>
      <c r="D58" s="201">
        <f t="shared" si="21"/>
        <v>232601</v>
      </c>
      <c r="E58" s="203">
        <v>343030</v>
      </c>
      <c r="F58" s="203">
        <v>40189</v>
      </c>
      <c r="G58" s="203">
        <v>70240</v>
      </c>
      <c r="H58" s="201">
        <f t="shared" ref="H58:H62" si="25">+I58-J58-K58</f>
        <v>81161</v>
      </c>
      <c r="I58" s="203">
        <v>128542</v>
      </c>
      <c r="J58" s="203">
        <v>42223</v>
      </c>
      <c r="K58" s="203">
        <v>5158</v>
      </c>
      <c r="L58" s="201">
        <f t="shared" ref="L58:L62" si="26">+M58-N58-O58</f>
        <v>285004</v>
      </c>
      <c r="M58" s="203">
        <v>416918</v>
      </c>
      <c r="N58" s="203">
        <v>67819</v>
      </c>
      <c r="O58" s="203">
        <v>64095</v>
      </c>
      <c r="P58" s="66">
        <f>I58-J58-K58</f>
        <v>81161</v>
      </c>
      <c r="Q58" s="66">
        <f>M58-N58-O58</f>
        <v>285004</v>
      </c>
    </row>
    <row r="59" spans="1:17" hidden="1" x14ac:dyDescent="0.2">
      <c r="A59" s="196" t="str">
        <f>'(B3) Struktura Funksionale'!A50</f>
        <v>Programi 8b</v>
      </c>
      <c r="B59" s="669" t="str">
        <f>'(B3) Struktura Funksionale'!B50</f>
        <v>04530</v>
      </c>
      <c r="C59" s="196" t="str">
        <f>'(B3) Struktura Funksionale'!C50</f>
        <v>Studimi i rrugëve</v>
      </c>
      <c r="D59" s="201">
        <f t="shared" si="21"/>
        <v>0</v>
      </c>
      <c r="E59" s="51"/>
      <c r="F59" s="51"/>
      <c r="G59" s="51"/>
      <c r="H59" s="201">
        <f t="shared" si="25"/>
        <v>0</v>
      </c>
      <c r="I59" s="51"/>
      <c r="J59" s="51"/>
      <c r="K59" s="51"/>
      <c r="L59" s="201">
        <f t="shared" si="26"/>
        <v>0</v>
      </c>
      <c r="M59" s="51"/>
      <c r="N59" s="51"/>
      <c r="O59" s="51"/>
      <c r="P59" s="66">
        <f>I59-J59-K59</f>
        <v>0</v>
      </c>
      <c r="Q59" s="66">
        <f>M59-N59-O59</f>
        <v>0</v>
      </c>
    </row>
    <row r="60" spans="1:17" x14ac:dyDescent="0.2">
      <c r="A60" s="196" t="str">
        <f>'(B3) Struktura Funksionale'!A51</f>
        <v>Programi 8c</v>
      </c>
      <c r="B60" s="669" t="str">
        <f>'(B3) Struktura Funksionale'!B51</f>
        <v>04570</v>
      </c>
      <c r="C60" s="196" t="str">
        <f>'(B3) Struktura Funksionale'!C51</f>
        <v>Transporti publik</v>
      </c>
      <c r="D60" s="201">
        <f t="shared" si="21"/>
        <v>0</v>
      </c>
      <c r="E60" s="51"/>
      <c r="F60" s="51"/>
      <c r="G60" s="51"/>
      <c r="H60" s="201">
        <f t="shared" si="25"/>
        <v>0</v>
      </c>
      <c r="I60" s="51"/>
      <c r="J60" s="51"/>
      <c r="K60" s="51"/>
      <c r="L60" s="201">
        <f t="shared" si="26"/>
        <v>0</v>
      </c>
      <c r="M60" s="51"/>
      <c r="N60" s="51"/>
      <c r="O60" s="51"/>
      <c r="P60" s="66">
        <f>I60-J60-K60</f>
        <v>0</v>
      </c>
      <c r="Q60" s="66">
        <f>M60-N60-O60</f>
        <v>0</v>
      </c>
    </row>
    <row r="61" spans="1:17" x14ac:dyDescent="0.2">
      <c r="A61" s="196" t="str">
        <f>'(B3) Struktura Funksionale'!A52</f>
        <v>Programi 8d</v>
      </c>
      <c r="B61" s="669">
        <f>'(B3) Struktura Funksionale'!B52</f>
        <v>0</v>
      </c>
      <c r="C61" s="196">
        <f>'(B3) Struktura Funksionale'!C52</f>
        <v>0</v>
      </c>
      <c r="D61" s="201">
        <f t="shared" si="21"/>
        <v>0</v>
      </c>
      <c r="E61" s="51"/>
      <c r="F61" s="51"/>
      <c r="G61" s="51"/>
      <c r="H61" s="201">
        <f t="shared" si="25"/>
        <v>0</v>
      </c>
      <c r="I61" s="51"/>
      <c r="J61" s="51"/>
      <c r="K61" s="51"/>
      <c r="L61" s="201">
        <f t="shared" si="26"/>
        <v>0</v>
      </c>
      <c r="M61" s="51"/>
      <c r="N61" s="51"/>
      <c r="O61" s="51"/>
    </row>
    <row r="62" spans="1:17" x14ac:dyDescent="0.2">
      <c r="A62" s="20"/>
      <c r="B62" s="267"/>
      <c r="C62" s="200"/>
      <c r="D62" s="201">
        <f t="shared" si="21"/>
        <v>232601</v>
      </c>
      <c r="E62" s="201">
        <f>SUM(E58:E61)</f>
        <v>343030</v>
      </c>
      <c r="F62" s="201">
        <f t="shared" ref="F62:O62" si="27">SUM(F58:F61)</f>
        <v>40189</v>
      </c>
      <c r="G62" s="201">
        <f t="shared" si="27"/>
        <v>70240</v>
      </c>
      <c r="H62" s="201">
        <f t="shared" si="25"/>
        <v>81161</v>
      </c>
      <c r="I62" s="201">
        <f t="shared" si="27"/>
        <v>128542</v>
      </c>
      <c r="J62" s="201">
        <f t="shared" si="27"/>
        <v>42223</v>
      </c>
      <c r="K62" s="201">
        <f t="shared" si="27"/>
        <v>5158</v>
      </c>
      <c r="L62" s="201">
        <f t="shared" si="26"/>
        <v>285004</v>
      </c>
      <c r="M62" s="201">
        <f t="shared" si="27"/>
        <v>416918</v>
      </c>
      <c r="N62" s="201">
        <f t="shared" si="27"/>
        <v>67819</v>
      </c>
      <c r="O62" s="201">
        <f t="shared" si="27"/>
        <v>64095</v>
      </c>
      <c r="P62" s="66">
        <f>I62-J62-K62</f>
        <v>81161</v>
      </c>
      <c r="Q62" s="66">
        <f>M62-N62-O62</f>
        <v>285004</v>
      </c>
    </row>
    <row r="63" spans="1:17" ht="18.75" x14ac:dyDescent="0.2">
      <c r="A63" s="687" t="str">
        <f>'(B3) Struktura Funksionale'!A53</f>
        <v>Nënfunksioni 9</v>
      </c>
      <c r="B63" s="687" t="str">
        <f>'(B3) Struktura Funksionale'!B53</f>
        <v>047</v>
      </c>
      <c r="C63" s="263" t="str">
        <f>'(B3) Struktura Funksionale'!C53</f>
        <v>Industri të tjera</v>
      </c>
      <c r="D63" s="255"/>
      <c r="E63" s="255"/>
      <c r="F63" s="255"/>
      <c r="G63" s="255"/>
      <c r="H63" s="255"/>
      <c r="I63" s="255"/>
      <c r="J63" s="255"/>
      <c r="K63" s="255"/>
      <c r="L63" s="255"/>
      <c r="M63" s="255"/>
      <c r="N63" s="255"/>
      <c r="O63" s="256"/>
      <c r="P63" s="255">
        <f>I63-J63-K63</f>
        <v>0</v>
      </c>
      <c r="Q63" s="256">
        <f>M63-N63-O63</f>
        <v>0</v>
      </c>
    </row>
    <row r="64" spans="1:17" x14ac:dyDescent="0.2">
      <c r="A64" s="196" t="str">
        <f>'(B3) Struktura Funksionale'!A54</f>
        <v>Programi 9a</v>
      </c>
      <c r="B64" s="669" t="str">
        <f>'(B3) Struktura Funksionale'!B54</f>
        <v>04740</v>
      </c>
      <c r="C64" s="196" t="str">
        <f>'(B3) Struktura Funksionale'!C54</f>
        <v>Projekte Zhvillimi</v>
      </c>
      <c r="D64" s="201">
        <f t="shared" si="21"/>
        <v>0</v>
      </c>
      <c r="E64" s="51"/>
      <c r="F64" s="51"/>
      <c r="G64" s="51"/>
      <c r="H64" s="201">
        <f t="shared" ref="H64:H68" si="28">+I64-J64-K64</f>
        <v>0</v>
      </c>
      <c r="I64" s="52"/>
      <c r="J64" s="51"/>
      <c r="K64" s="51"/>
      <c r="L64" s="201">
        <f t="shared" ref="L64:L68" si="29">+M64-N64-O64</f>
        <v>0</v>
      </c>
      <c r="M64" s="51"/>
      <c r="N64" s="51"/>
      <c r="O64" s="51"/>
      <c r="P64" s="66">
        <f>I64-J64-K64</f>
        <v>0</v>
      </c>
      <c r="Q64" s="66">
        <f>M64-N64-O64</f>
        <v>0</v>
      </c>
    </row>
    <row r="65" spans="1:17" x14ac:dyDescent="0.2">
      <c r="A65" s="196" t="str">
        <f>'(B3) Struktura Funksionale'!A55</f>
        <v>Programi 9b</v>
      </c>
      <c r="B65" s="669" t="str">
        <f>'(B3) Struktura Funksionale'!B55</f>
        <v>04760</v>
      </c>
      <c r="C65" s="196" t="str">
        <f>'(B3) Struktura Funksionale'!C55</f>
        <v>Zhvillimi i turizmit</v>
      </c>
      <c r="D65" s="201">
        <f t="shared" si="21"/>
        <v>10655</v>
      </c>
      <c r="E65" s="207">
        <v>10655</v>
      </c>
      <c r="F65" s="206"/>
      <c r="G65" s="206"/>
      <c r="H65" s="201">
        <f t="shared" si="28"/>
        <v>7418</v>
      </c>
      <c r="I65" s="206">
        <v>7418</v>
      </c>
      <c r="J65" s="206"/>
      <c r="K65" s="206"/>
      <c r="L65" s="201">
        <f t="shared" si="29"/>
        <v>9003</v>
      </c>
      <c r="M65" s="206">
        <v>9003</v>
      </c>
      <c r="N65" s="206"/>
      <c r="O65" s="206"/>
      <c r="P65" s="66">
        <f>I65-J65-K65</f>
        <v>7418</v>
      </c>
      <c r="Q65" s="66">
        <f>M65-N65-O65</f>
        <v>9003</v>
      </c>
    </row>
    <row r="66" spans="1:17" hidden="1" x14ac:dyDescent="0.2">
      <c r="A66" s="196" t="str">
        <f>'(B3) Struktura Funksionale'!A56</f>
        <v>Programi 9c</v>
      </c>
      <c r="B66" s="669" t="str">
        <f>'(B3) Struktura Funksionale'!B56</f>
        <v>04742</v>
      </c>
      <c r="C66" s="196" t="str">
        <f>'(B3) Struktura Funksionale'!C56</f>
        <v>Rekreacioni</v>
      </c>
      <c r="D66" s="201">
        <f t="shared" si="21"/>
        <v>0</v>
      </c>
      <c r="E66" s="206"/>
      <c r="F66" s="206"/>
      <c r="G66" s="206"/>
      <c r="H66" s="201">
        <f t="shared" si="28"/>
        <v>0</v>
      </c>
      <c r="I66" s="207"/>
      <c r="J66" s="206"/>
      <c r="K66" s="206"/>
      <c r="L66" s="201">
        <f t="shared" si="29"/>
        <v>0</v>
      </c>
      <c r="M66" s="206"/>
      <c r="N66" s="206"/>
      <c r="O66" s="206"/>
      <c r="P66" s="66">
        <f>I66-J66-K66</f>
        <v>0</v>
      </c>
      <c r="Q66" s="66">
        <f>M66-N66-O66</f>
        <v>0</v>
      </c>
    </row>
    <row r="67" spans="1:17" x14ac:dyDescent="0.2">
      <c r="A67" s="196" t="str">
        <f>'(B3) Struktura Funksionale'!A57</f>
        <v>Programi 9d</v>
      </c>
      <c r="B67" s="669">
        <f>'(B3) Struktura Funksionale'!B57</f>
        <v>0</v>
      </c>
      <c r="C67" s="196">
        <f>'(B3) Struktura Funksionale'!C57</f>
        <v>0</v>
      </c>
      <c r="D67" s="201">
        <f t="shared" si="21"/>
        <v>0</v>
      </c>
      <c r="E67" s="51"/>
      <c r="F67" s="51"/>
      <c r="G67" s="51"/>
      <c r="H67" s="201">
        <f t="shared" si="28"/>
        <v>0</v>
      </c>
      <c r="I67" s="51"/>
      <c r="J67" s="51"/>
      <c r="K67" s="51"/>
      <c r="L67" s="201">
        <f t="shared" si="29"/>
        <v>0</v>
      </c>
      <c r="M67" s="51"/>
      <c r="N67" s="51"/>
      <c r="O67" s="51"/>
    </row>
    <row r="68" spans="1:17" ht="13.5" thickBot="1" x14ac:dyDescent="0.25">
      <c r="A68" s="217"/>
      <c r="B68" s="268"/>
      <c r="C68" s="217"/>
      <c r="D68" s="201">
        <f t="shared" si="21"/>
        <v>10655</v>
      </c>
      <c r="E68" s="68">
        <f>SUM(E64:E67)</f>
        <v>10655</v>
      </c>
      <c r="F68" s="68">
        <f t="shared" ref="F68:Q68" si="30">SUM(F64:F67)</f>
        <v>0</v>
      </c>
      <c r="G68" s="68">
        <f t="shared" si="30"/>
        <v>0</v>
      </c>
      <c r="H68" s="201">
        <f t="shared" si="28"/>
        <v>7418</v>
      </c>
      <c r="I68" s="68">
        <f t="shared" si="30"/>
        <v>7418</v>
      </c>
      <c r="J68" s="68">
        <f t="shared" si="30"/>
        <v>0</v>
      </c>
      <c r="K68" s="68">
        <f t="shared" si="30"/>
        <v>0</v>
      </c>
      <c r="L68" s="201">
        <f t="shared" si="29"/>
        <v>9003</v>
      </c>
      <c r="M68" s="68">
        <f t="shared" si="30"/>
        <v>9003</v>
      </c>
      <c r="N68" s="68">
        <f t="shared" si="30"/>
        <v>0</v>
      </c>
      <c r="O68" s="68">
        <f t="shared" si="30"/>
        <v>0</v>
      </c>
      <c r="P68" s="712">
        <f t="shared" si="30"/>
        <v>7418</v>
      </c>
      <c r="Q68" s="68">
        <f t="shared" si="30"/>
        <v>9003</v>
      </c>
    </row>
    <row r="69" spans="1:17" s="240" customFormat="1" ht="19.5" thickBot="1" x14ac:dyDescent="0.35">
      <c r="A69" s="713" t="str">
        <f>'(B3) Struktura Funksionale'!A58</f>
        <v>05 Mbrojtja Mjedisore</v>
      </c>
      <c r="B69" s="374"/>
      <c r="C69" s="374"/>
      <c r="D69" s="374"/>
      <c r="E69" s="374"/>
      <c r="F69" s="374"/>
      <c r="G69" s="374"/>
      <c r="H69" s="374"/>
      <c r="I69" s="374"/>
      <c r="J69" s="374"/>
      <c r="K69" s="374"/>
      <c r="L69" s="374"/>
      <c r="M69" s="374"/>
      <c r="N69" s="374"/>
      <c r="O69" s="714"/>
    </row>
    <row r="70" spans="1:17" ht="22.5" customHeight="1" x14ac:dyDescent="0.2">
      <c r="A70" s="687" t="str">
        <f>'(B3) Struktura Funksionale'!A59</f>
        <v>Nënfunksioni 10</v>
      </c>
      <c r="B70" s="687" t="str">
        <f>'(B3) Struktura Funksionale'!B59</f>
        <v>051</v>
      </c>
      <c r="C70" s="263" t="str">
        <f>'(B3) Struktura Funksionale'!C59</f>
        <v>Menaxhimi i mbetjeve</v>
      </c>
      <c r="D70" s="255"/>
      <c r="E70" s="255"/>
      <c r="F70" s="255"/>
      <c r="G70" s="255"/>
      <c r="H70" s="255"/>
      <c r="I70" s="255"/>
      <c r="J70" s="255"/>
      <c r="K70" s="255"/>
      <c r="L70" s="255"/>
      <c r="M70" s="255"/>
      <c r="N70" s="255"/>
      <c r="O70" s="256"/>
      <c r="P70" s="255">
        <f t="shared" ref="P70:P102" si="31">I70-J70-K70</f>
        <v>0</v>
      </c>
      <c r="Q70" s="256">
        <f t="shared" ref="Q70:Q91" si="32">M70-N70-O70</f>
        <v>0</v>
      </c>
    </row>
    <row r="71" spans="1:17" x14ac:dyDescent="0.2">
      <c r="A71" s="196" t="str">
        <f>'(B3) Struktura Funksionale'!A60</f>
        <v>Programi 10a</v>
      </c>
      <c r="B71" s="669" t="str">
        <f>'(B3) Struktura Funksionale'!B60</f>
        <v>05100</v>
      </c>
      <c r="C71" s="196" t="str">
        <f>'(B3) Struktura Funksionale'!C60</f>
        <v>Menaxhimi i mbetjeve</v>
      </c>
      <c r="D71" s="201">
        <f t="shared" si="21"/>
        <v>32516</v>
      </c>
      <c r="E71" s="203">
        <v>109022</v>
      </c>
      <c r="F71" s="203">
        <v>76506</v>
      </c>
      <c r="G71" s="203"/>
      <c r="H71" s="201">
        <f t="shared" ref="H71:H74" si="33">+I71-J71-K71</f>
        <v>30223</v>
      </c>
      <c r="I71" s="203">
        <v>74491</v>
      </c>
      <c r="J71" s="203">
        <v>44268</v>
      </c>
      <c r="K71" s="203"/>
      <c r="L71" s="201">
        <f t="shared" ref="L71:L74" si="34">+M71-N71-O71</f>
        <v>33379</v>
      </c>
      <c r="M71" s="203">
        <v>95801</v>
      </c>
      <c r="N71" s="203">
        <v>62422</v>
      </c>
      <c r="O71" s="203"/>
      <c r="P71" s="66">
        <f t="shared" si="31"/>
        <v>30223</v>
      </c>
      <c r="Q71" s="66">
        <f t="shared" si="32"/>
        <v>33379</v>
      </c>
    </row>
    <row r="72" spans="1:17" x14ac:dyDescent="0.2">
      <c r="A72" s="196" t="str">
        <f>'(B3) Struktura Funksionale'!A61</f>
        <v>Programi 10b</v>
      </c>
      <c r="B72" s="669">
        <f>'(B3) Struktura Funksionale'!B61</f>
        <v>0</v>
      </c>
      <c r="C72" s="196">
        <f>'(B3) Struktura Funksionale'!C61</f>
        <v>0</v>
      </c>
      <c r="D72" s="201">
        <f t="shared" si="21"/>
        <v>0</v>
      </c>
      <c r="E72" s="51"/>
      <c r="F72" s="51"/>
      <c r="G72" s="51"/>
      <c r="H72" s="201">
        <f t="shared" si="33"/>
        <v>0</v>
      </c>
      <c r="I72" s="51"/>
      <c r="J72" s="51"/>
      <c r="K72" s="51"/>
      <c r="L72" s="201">
        <f t="shared" si="34"/>
        <v>0</v>
      </c>
      <c r="M72" s="51"/>
      <c r="N72" s="51"/>
      <c r="O72" s="51"/>
      <c r="P72" s="66">
        <f t="shared" si="31"/>
        <v>0</v>
      </c>
      <c r="Q72" s="66">
        <f t="shared" si="32"/>
        <v>0</v>
      </c>
    </row>
    <row r="73" spans="1:17" x14ac:dyDescent="0.2">
      <c r="A73" s="196" t="str">
        <f>'(B3) Struktura Funksionale'!A62</f>
        <v>Programi 10c</v>
      </c>
      <c r="B73" s="669">
        <f>'(B3) Struktura Funksionale'!B62</f>
        <v>0</v>
      </c>
      <c r="C73" s="196">
        <f>'(B3) Struktura Funksionale'!C62</f>
        <v>0</v>
      </c>
      <c r="D73" s="201">
        <f t="shared" si="21"/>
        <v>0</v>
      </c>
      <c r="E73" s="51"/>
      <c r="F73" s="51"/>
      <c r="G73" s="51"/>
      <c r="H73" s="201">
        <f t="shared" si="33"/>
        <v>0</v>
      </c>
      <c r="I73" s="51"/>
      <c r="J73" s="51"/>
      <c r="K73" s="51"/>
      <c r="L73" s="201">
        <f t="shared" si="34"/>
        <v>0</v>
      </c>
      <c r="M73" s="51"/>
      <c r="N73" s="51"/>
      <c r="O73" s="51"/>
      <c r="P73" s="66">
        <f t="shared" si="31"/>
        <v>0</v>
      </c>
      <c r="Q73" s="66">
        <f t="shared" si="32"/>
        <v>0</v>
      </c>
    </row>
    <row r="74" spans="1:17" x14ac:dyDescent="0.2">
      <c r="A74" s="20"/>
      <c r="B74" s="267"/>
      <c r="C74" s="200"/>
      <c r="D74" s="201">
        <f t="shared" si="21"/>
        <v>32516</v>
      </c>
      <c r="E74" s="201">
        <f>SUM(E71:E73)</f>
        <v>109022</v>
      </c>
      <c r="F74" s="201">
        <f>SUM(F71:F73)</f>
        <v>76506</v>
      </c>
      <c r="G74" s="201">
        <f>SUM(G71:G73)</f>
        <v>0</v>
      </c>
      <c r="H74" s="201">
        <f t="shared" si="33"/>
        <v>30223</v>
      </c>
      <c r="I74" s="201">
        <f>SUM(I71:I73)</f>
        <v>74491</v>
      </c>
      <c r="J74" s="201">
        <f>SUM(J71:J73)</f>
        <v>44268</v>
      </c>
      <c r="K74" s="201">
        <f>SUM(K71:K73)</f>
        <v>0</v>
      </c>
      <c r="L74" s="201">
        <f t="shared" si="34"/>
        <v>33379</v>
      </c>
      <c r="M74" s="68">
        <f>SUM(M71:M73)</f>
        <v>95801</v>
      </c>
      <c r="N74" s="201">
        <f>SUM(N71:N73)</f>
        <v>62422</v>
      </c>
      <c r="O74" s="201">
        <f>SUM(O71:O73)</f>
        <v>0</v>
      </c>
      <c r="P74" s="66">
        <f t="shared" si="31"/>
        <v>30223</v>
      </c>
      <c r="Q74" s="66">
        <f t="shared" si="32"/>
        <v>33379</v>
      </c>
    </row>
    <row r="75" spans="1:17" ht="24" customHeight="1" x14ac:dyDescent="0.2">
      <c r="A75" s="687" t="str">
        <f>'(B3) Struktura Funksionale'!A63</f>
        <v>Nënfunksioni 11</v>
      </c>
      <c r="B75" s="687" t="str">
        <f>'(B3) Struktura Funksionale'!B63</f>
        <v>052</v>
      </c>
      <c r="C75" s="263" t="str">
        <f>'(B3) Struktura Funksionale'!C63</f>
        <v>Menaxhimi i Ujërave të zeza</v>
      </c>
      <c r="D75" s="255"/>
      <c r="E75" s="255"/>
      <c r="F75" s="255"/>
      <c r="G75" s="255"/>
      <c r="H75" s="255"/>
      <c r="I75" s="255"/>
      <c r="J75" s="255"/>
      <c r="K75" s="255"/>
      <c r="L75" s="255"/>
      <c r="M75" s="255"/>
      <c r="N75" s="255"/>
      <c r="O75" s="256"/>
      <c r="P75" s="255">
        <f t="shared" si="31"/>
        <v>0</v>
      </c>
      <c r="Q75" s="256">
        <f t="shared" si="32"/>
        <v>0</v>
      </c>
    </row>
    <row r="76" spans="1:17" x14ac:dyDescent="0.2">
      <c r="A76" s="196" t="str">
        <f>'(B3) Struktura Funksionale'!A64</f>
        <v>Programi 11a</v>
      </c>
      <c r="B76" s="669" t="str">
        <f>'(B3) Struktura Funksionale'!B64</f>
        <v>05200</v>
      </c>
      <c r="C76" s="196" t="str">
        <f>'(B3) Struktura Funksionale'!C64</f>
        <v>Menaxhimi i ujrave të zeza dhe kanalizimeve</v>
      </c>
      <c r="D76" s="201">
        <f t="shared" si="21"/>
        <v>8342</v>
      </c>
      <c r="E76" s="51">
        <v>8342</v>
      </c>
      <c r="F76" s="51"/>
      <c r="G76" s="51"/>
      <c r="H76" s="201">
        <f t="shared" ref="H76:H79" si="35">+I76-J76-K76</f>
        <v>5664</v>
      </c>
      <c r="I76" s="52">
        <v>5664</v>
      </c>
      <c r="J76" s="51"/>
      <c r="K76" s="51"/>
      <c r="L76" s="201">
        <f t="shared" ref="L76:L79" si="36">+M76-N76-O76</f>
        <v>12923</v>
      </c>
      <c r="M76" s="51">
        <v>12923</v>
      </c>
      <c r="N76" s="51"/>
      <c r="O76" s="51"/>
      <c r="P76" s="66">
        <f t="shared" si="31"/>
        <v>5664</v>
      </c>
      <c r="Q76" s="66">
        <f t="shared" si="32"/>
        <v>12923</v>
      </c>
    </row>
    <row r="77" spans="1:17" x14ac:dyDescent="0.2">
      <c r="A77" s="196" t="str">
        <f>'(B3) Struktura Funksionale'!A65</f>
        <v>Programi 11b</v>
      </c>
      <c r="B77" s="669">
        <f>'(B3) Struktura Funksionale'!B65</f>
        <v>0</v>
      </c>
      <c r="C77" s="196">
        <f>'(B3) Struktura Funksionale'!C65</f>
        <v>0</v>
      </c>
      <c r="D77" s="201">
        <f t="shared" si="21"/>
        <v>0</v>
      </c>
      <c r="E77" s="206"/>
      <c r="F77" s="206"/>
      <c r="G77" s="206"/>
      <c r="H77" s="201">
        <f t="shared" si="35"/>
        <v>0</v>
      </c>
      <c r="I77" s="207"/>
      <c r="J77" s="206"/>
      <c r="K77" s="206"/>
      <c r="L77" s="201">
        <f t="shared" si="36"/>
        <v>0</v>
      </c>
      <c r="M77" s="206"/>
      <c r="N77" s="206"/>
      <c r="O77" s="206"/>
      <c r="P77" s="66">
        <f t="shared" si="31"/>
        <v>0</v>
      </c>
      <c r="Q77" s="66">
        <f t="shared" si="32"/>
        <v>0</v>
      </c>
    </row>
    <row r="78" spans="1:17" x14ac:dyDescent="0.2">
      <c r="A78" s="196" t="str">
        <f>'(B3) Struktura Funksionale'!A66</f>
        <v>Programi 11c</v>
      </c>
      <c r="B78" s="669">
        <f>'(B3) Struktura Funksionale'!B66</f>
        <v>0</v>
      </c>
      <c r="C78" s="196">
        <f>'(B3) Struktura Funksionale'!C66</f>
        <v>0</v>
      </c>
      <c r="D78" s="201">
        <f t="shared" si="21"/>
        <v>0</v>
      </c>
      <c r="E78" s="206"/>
      <c r="F78" s="206"/>
      <c r="G78" s="206"/>
      <c r="H78" s="201">
        <f t="shared" si="35"/>
        <v>0</v>
      </c>
      <c r="I78" s="207"/>
      <c r="J78" s="206"/>
      <c r="K78" s="206"/>
      <c r="L78" s="201">
        <f t="shared" si="36"/>
        <v>0</v>
      </c>
      <c r="M78" s="206"/>
      <c r="N78" s="206"/>
      <c r="O78" s="206"/>
      <c r="P78" s="66">
        <f t="shared" si="31"/>
        <v>0</v>
      </c>
      <c r="Q78" s="66">
        <f t="shared" si="32"/>
        <v>0</v>
      </c>
    </row>
    <row r="79" spans="1:17" x14ac:dyDescent="0.2">
      <c r="A79" s="20"/>
      <c r="B79" s="267"/>
      <c r="C79" s="200"/>
      <c r="D79" s="201">
        <f t="shared" si="21"/>
        <v>8342</v>
      </c>
      <c r="E79" s="201">
        <f>SUM(E76:E78)</f>
        <v>8342</v>
      </c>
      <c r="F79" s="201">
        <f>SUM(F76:F78)</f>
        <v>0</v>
      </c>
      <c r="G79" s="201">
        <f>SUM(G76:G78)</f>
        <v>0</v>
      </c>
      <c r="H79" s="201">
        <f t="shared" si="35"/>
        <v>5664</v>
      </c>
      <c r="I79" s="201">
        <f>SUM(I76:I78)</f>
        <v>5664</v>
      </c>
      <c r="J79" s="201">
        <f>SUM(J76:J78)</f>
        <v>0</v>
      </c>
      <c r="K79" s="201">
        <f>SUM(K76:K78)</f>
        <v>0</v>
      </c>
      <c r="L79" s="201">
        <f t="shared" si="36"/>
        <v>12923</v>
      </c>
      <c r="M79" s="201">
        <f>SUM(M76:M78)</f>
        <v>12923</v>
      </c>
      <c r="N79" s="201">
        <f>SUM(N76:N78)</f>
        <v>0</v>
      </c>
      <c r="O79" s="201">
        <f>SUM(O76:O78)</f>
        <v>0</v>
      </c>
      <c r="P79" s="66">
        <f t="shared" si="31"/>
        <v>5664</v>
      </c>
      <c r="Q79" s="66">
        <f t="shared" si="32"/>
        <v>12923</v>
      </c>
    </row>
    <row r="80" spans="1:17" ht="22.5" customHeight="1" x14ac:dyDescent="0.2">
      <c r="A80" s="687" t="str">
        <f>'(B3) Struktura Funksionale'!A67</f>
        <v>Nënfunksioni 12</v>
      </c>
      <c r="B80" s="687" t="str">
        <f>'(B3) Struktura Funksionale'!B67</f>
        <v>053</v>
      </c>
      <c r="C80" s="263" t="str">
        <f>'(B3) Struktura Funksionale'!C67</f>
        <v>Reduktimi i ndotjes</v>
      </c>
      <c r="D80" s="255"/>
      <c r="E80" s="255"/>
      <c r="F80" s="255"/>
      <c r="G80" s="255"/>
      <c r="H80" s="255"/>
      <c r="I80" s="255"/>
      <c r="J80" s="255"/>
      <c r="K80" s="255"/>
      <c r="L80" s="255"/>
      <c r="M80" s="255"/>
      <c r="N80" s="255"/>
      <c r="O80" s="256"/>
      <c r="P80" s="255">
        <f t="shared" si="31"/>
        <v>0</v>
      </c>
      <c r="Q80" s="256">
        <f t="shared" si="32"/>
        <v>0</v>
      </c>
    </row>
    <row r="81" spans="1:17" x14ac:dyDescent="0.2">
      <c r="A81" s="196" t="str">
        <f>'(B3) Struktura Funksionale'!A68</f>
        <v>Programi 12a</v>
      </c>
      <c r="B81" s="669" t="str">
        <f>'(B3) Struktura Funksionale'!B68</f>
        <v>05320</v>
      </c>
      <c r="C81" s="196" t="str">
        <f>'(B3) Struktura Funksionale'!C68</f>
        <v>Programet e mbrojtjes së mjedisit</v>
      </c>
      <c r="D81" s="201">
        <f t="shared" si="21"/>
        <v>0</v>
      </c>
      <c r="E81" s="51"/>
      <c r="F81" s="51"/>
      <c r="G81" s="51"/>
      <c r="H81" s="201">
        <f t="shared" ref="H81:H84" si="37">+I81-J81-K81</f>
        <v>0</v>
      </c>
      <c r="I81" s="52"/>
      <c r="J81" s="51"/>
      <c r="K81" s="51"/>
      <c r="L81" s="201">
        <f t="shared" ref="L81:L84" si="38">+M81-N81-O81</f>
        <v>0</v>
      </c>
      <c r="M81" s="51"/>
      <c r="N81" s="51"/>
      <c r="O81" s="51"/>
      <c r="P81" s="66">
        <f t="shared" si="31"/>
        <v>0</v>
      </c>
      <c r="Q81" s="66">
        <f t="shared" si="32"/>
        <v>0</v>
      </c>
    </row>
    <row r="82" spans="1:17" x14ac:dyDescent="0.2">
      <c r="A82" s="196" t="str">
        <f>'(B3) Struktura Funksionale'!A69</f>
        <v>Programi 12b</v>
      </c>
      <c r="B82" s="669">
        <f>'(B3) Struktura Funksionale'!B69</f>
        <v>0</v>
      </c>
      <c r="C82" s="196">
        <f>'(B3) Struktura Funksionale'!C69</f>
        <v>0</v>
      </c>
      <c r="D82" s="201">
        <f t="shared" si="21"/>
        <v>0</v>
      </c>
      <c r="E82" s="206"/>
      <c r="F82" s="206"/>
      <c r="G82" s="206"/>
      <c r="H82" s="201">
        <f t="shared" si="37"/>
        <v>0</v>
      </c>
      <c r="I82" s="207"/>
      <c r="J82" s="206"/>
      <c r="K82" s="206"/>
      <c r="L82" s="201">
        <f t="shared" si="38"/>
        <v>0</v>
      </c>
      <c r="M82" s="206"/>
      <c r="N82" s="206"/>
      <c r="O82" s="206"/>
      <c r="P82" s="66">
        <f t="shared" si="31"/>
        <v>0</v>
      </c>
      <c r="Q82" s="66">
        <f t="shared" si="32"/>
        <v>0</v>
      </c>
    </row>
    <row r="83" spans="1:17" x14ac:dyDescent="0.2">
      <c r="A83" s="196" t="str">
        <f>'(B3) Struktura Funksionale'!A70</f>
        <v>Programi 12c</v>
      </c>
      <c r="B83" s="669">
        <f>'(B3) Struktura Funksionale'!B70</f>
        <v>0</v>
      </c>
      <c r="C83" s="196">
        <f>'(B3) Struktura Funksionale'!C70</f>
        <v>0</v>
      </c>
      <c r="D83" s="201">
        <f t="shared" si="21"/>
        <v>0</v>
      </c>
      <c r="E83" s="206"/>
      <c r="F83" s="206"/>
      <c r="G83" s="206"/>
      <c r="H83" s="201">
        <f t="shared" si="37"/>
        <v>0</v>
      </c>
      <c r="I83" s="207"/>
      <c r="J83" s="206"/>
      <c r="K83" s="206"/>
      <c r="L83" s="201">
        <f t="shared" si="38"/>
        <v>0</v>
      </c>
      <c r="M83" s="206"/>
      <c r="N83" s="206"/>
      <c r="O83" s="206"/>
      <c r="P83" s="66">
        <f t="shared" si="31"/>
        <v>0</v>
      </c>
      <c r="Q83" s="66">
        <f t="shared" si="32"/>
        <v>0</v>
      </c>
    </row>
    <row r="84" spans="1:17" x14ac:dyDescent="0.2">
      <c r="A84" s="20"/>
      <c r="B84" s="267"/>
      <c r="C84" s="200"/>
      <c r="D84" s="201">
        <f t="shared" si="21"/>
        <v>0</v>
      </c>
      <c r="E84" s="201">
        <f>SUM(E81:E83)</f>
        <v>0</v>
      </c>
      <c r="F84" s="201">
        <f>SUM(F81:F83)</f>
        <v>0</v>
      </c>
      <c r="G84" s="201">
        <f>SUM(G81:G83)</f>
        <v>0</v>
      </c>
      <c r="H84" s="201">
        <f t="shared" si="37"/>
        <v>0</v>
      </c>
      <c r="I84" s="201">
        <f>SUM(I81:I83)</f>
        <v>0</v>
      </c>
      <c r="J84" s="201">
        <f>SUM(J81:J83)</f>
        <v>0</v>
      </c>
      <c r="K84" s="201">
        <f>SUM(K81:K83)</f>
        <v>0</v>
      </c>
      <c r="L84" s="201">
        <f t="shared" si="38"/>
        <v>0</v>
      </c>
      <c r="M84" s="201">
        <f>SUM(M81:M83)</f>
        <v>0</v>
      </c>
      <c r="N84" s="201">
        <f>SUM(N81:N83)</f>
        <v>0</v>
      </c>
      <c r="O84" s="201">
        <f>SUM(O81:O83)</f>
        <v>0</v>
      </c>
      <c r="P84" s="66">
        <f t="shared" si="31"/>
        <v>0</v>
      </c>
      <c r="Q84" s="66">
        <f t="shared" si="32"/>
        <v>0</v>
      </c>
    </row>
    <row r="85" spans="1:17" ht="23.25" customHeight="1" x14ac:dyDescent="0.2">
      <c r="A85" s="687" t="str">
        <f>'(B3) Struktura Funksionale'!A71</f>
        <v>Nënfunksioni 13</v>
      </c>
      <c r="B85" s="687" t="str">
        <f>'(B3) Struktura Funksionale'!B71</f>
        <v>056</v>
      </c>
      <c r="C85" s="263" t="str">
        <f>'(B3) Struktura Funksionale'!C71</f>
        <v>Mbrojtja e mjedisit</v>
      </c>
      <c r="D85" s="255"/>
      <c r="E85" s="255"/>
      <c r="F85" s="255"/>
      <c r="G85" s="255"/>
      <c r="H85" s="255"/>
      <c r="I85" s="255"/>
      <c r="J85" s="255"/>
      <c r="K85" s="255"/>
      <c r="L85" s="255"/>
      <c r="M85" s="255"/>
      <c r="N85" s="255"/>
      <c r="O85" s="256"/>
      <c r="P85" s="255">
        <f t="shared" si="31"/>
        <v>0</v>
      </c>
      <c r="Q85" s="256">
        <f t="shared" si="32"/>
        <v>0</v>
      </c>
    </row>
    <row r="86" spans="1:17" x14ac:dyDescent="0.2">
      <c r="A86" s="196" t="str">
        <f>'(B3) Struktura Funksionale'!A72</f>
        <v>Programi 13a</v>
      </c>
      <c r="B86" s="669" t="str">
        <f>'(B3) Struktura Funksionale'!B72</f>
        <v>05630</v>
      </c>
      <c r="C86" s="196" t="str">
        <f>'(B3) Struktura Funksionale'!C72</f>
        <v>Ndërgjegjësimi mjedisor</v>
      </c>
      <c r="D86" s="201">
        <f t="shared" si="21"/>
        <v>0</v>
      </c>
      <c r="E86" s="203"/>
      <c r="F86" s="203"/>
      <c r="G86" s="203"/>
      <c r="H86" s="201">
        <f t="shared" ref="H86:H89" si="39">+I86-J86-K86</f>
        <v>0</v>
      </c>
      <c r="I86" s="203"/>
      <c r="J86" s="203"/>
      <c r="K86" s="203"/>
      <c r="L86" s="201">
        <f t="shared" ref="L86:L89" si="40">+M86-N86-O86</f>
        <v>0</v>
      </c>
      <c r="M86" s="203"/>
      <c r="N86" s="203"/>
      <c r="O86" s="203"/>
      <c r="P86" s="66">
        <f t="shared" si="31"/>
        <v>0</v>
      </c>
      <c r="Q86" s="66">
        <f t="shared" si="32"/>
        <v>0</v>
      </c>
    </row>
    <row r="87" spans="1:17" hidden="1" x14ac:dyDescent="0.2">
      <c r="A87" s="196" t="str">
        <f>'(B3) Struktura Funksionale'!A73</f>
        <v>Programi 13b</v>
      </c>
      <c r="B87" s="669" t="str">
        <f>'(B3) Struktura Funksionale'!B73</f>
        <v>05640</v>
      </c>
      <c r="C87" s="196" t="str">
        <f>'(B3) Struktura Funksionale'!C73</f>
        <v>Administrimi i resurseve ujore</v>
      </c>
      <c r="D87" s="201">
        <f t="shared" si="21"/>
        <v>0</v>
      </c>
      <c r="E87" s="51"/>
      <c r="F87" s="51"/>
      <c r="G87" s="51"/>
      <c r="H87" s="201">
        <f t="shared" si="39"/>
        <v>0</v>
      </c>
      <c r="I87" s="51"/>
      <c r="J87" s="51"/>
      <c r="K87" s="51"/>
      <c r="L87" s="201">
        <f t="shared" si="40"/>
        <v>0</v>
      </c>
      <c r="M87" s="51"/>
      <c r="N87" s="51"/>
      <c r="O87" s="51"/>
      <c r="P87" s="66">
        <f t="shared" si="31"/>
        <v>0</v>
      </c>
      <c r="Q87" s="66">
        <f t="shared" si="32"/>
        <v>0</v>
      </c>
    </row>
    <row r="88" spans="1:17" x14ac:dyDescent="0.2">
      <c r="A88" s="196" t="str">
        <f>'(B3) Struktura Funksionale'!A74</f>
        <v>Programi 13c</v>
      </c>
      <c r="B88" s="669">
        <f>'(B3) Struktura Funksionale'!B74</f>
        <v>0</v>
      </c>
      <c r="C88" s="196">
        <f>'(B3) Struktura Funksionale'!C74</f>
        <v>0</v>
      </c>
      <c r="D88" s="201">
        <f t="shared" si="21"/>
        <v>0</v>
      </c>
      <c r="E88" s="51"/>
      <c r="F88" s="51"/>
      <c r="G88" s="51"/>
      <c r="H88" s="201">
        <f t="shared" si="39"/>
        <v>0</v>
      </c>
      <c r="I88" s="51"/>
      <c r="J88" s="51"/>
      <c r="K88" s="51"/>
      <c r="L88" s="201">
        <f t="shared" si="40"/>
        <v>0</v>
      </c>
      <c r="M88" s="51"/>
      <c r="N88" s="51"/>
      <c r="O88" s="51"/>
      <c r="P88" s="66">
        <f t="shared" si="31"/>
        <v>0</v>
      </c>
      <c r="Q88" s="66">
        <f t="shared" si="32"/>
        <v>0</v>
      </c>
    </row>
    <row r="89" spans="1:17" ht="13.5" thickBot="1" x14ac:dyDescent="0.25">
      <c r="A89" s="20"/>
      <c r="B89" s="267"/>
      <c r="C89" s="200"/>
      <c r="D89" s="201">
        <f t="shared" si="21"/>
        <v>0</v>
      </c>
      <c r="E89" s="201">
        <f>SUM(E86:E88)</f>
        <v>0</v>
      </c>
      <c r="F89" s="201">
        <f>SUM(F86:F88)</f>
        <v>0</v>
      </c>
      <c r="G89" s="201">
        <f>SUM(G86:G88)</f>
        <v>0</v>
      </c>
      <c r="H89" s="201">
        <f t="shared" si="39"/>
        <v>0</v>
      </c>
      <c r="I89" s="201">
        <f>SUM(I86:I88)</f>
        <v>0</v>
      </c>
      <c r="J89" s="201">
        <f>SUM(J86:J88)</f>
        <v>0</v>
      </c>
      <c r="K89" s="201">
        <f>SUM(K86:K88)</f>
        <v>0</v>
      </c>
      <c r="L89" s="201">
        <f t="shared" si="40"/>
        <v>0</v>
      </c>
      <c r="M89" s="201">
        <f>SUM(M86:M88)</f>
        <v>0</v>
      </c>
      <c r="N89" s="201">
        <f>SUM(N86:N88)</f>
        <v>0</v>
      </c>
      <c r="O89" s="201">
        <f>SUM(O86:O88)</f>
        <v>0</v>
      </c>
      <c r="P89" s="66">
        <f t="shared" si="31"/>
        <v>0</v>
      </c>
      <c r="Q89" s="66">
        <f t="shared" si="32"/>
        <v>0</v>
      </c>
    </row>
    <row r="90" spans="1:17" s="240" customFormat="1" ht="19.5" thickBot="1" x14ac:dyDescent="0.35">
      <c r="A90" s="713" t="str">
        <f>'(B3) Struktura Funksionale'!A75</f>
        <v>06 Strehimi dhe Komoditetet e Komunitetit</v>
      </c>
      <c r="B90" s="374"/>
      <c r="C90" s="374"/>
      <c r="D90" s="374"/>
      <c r="E90" s="374"/>
      <c r="F90" s="374"/>
      <c r="G90" s="374"/>
      <c r="H90" s="374"/>
      <c r="I90" s="374"/>
      <c r="J90" s="374"/>
      <c r="K90" s="374"/>
      <c r="L90" s="374"/>
      <c r="M90" s="374"/>
      <c r="N90" s="374"/>
      <c r="O90" s="714"/>
    </row>
    <row r="91" spans="1:17" ht="22.5" customHeight="1" x14ac:dyDescent="0.2">
      <c r="A91" s="687" t="str">
        <f>'(B3) Struktura Funksionale'!A76</f>
        <v>Nënfunksioni 14</v>
      </c>
      <c r="B91" s="687" t="str">
        <f>'(B3) Struktura Funksionale'!B76</f>
        <v>061</v>
      </c>
      <c r="C91" s="263" t="str">
        <f>'(B3) Struktura Funksionale'!C76</f>
        <v>Urbanistika</v>
      </c>
      <c r="D91" s="255"/>
      <c r="E91" s="255"/>
      <c r="F91" s="255"/>
      <c r="G91" s="255"/>
      <c r="H91" s="255"/>
      <c r="I91" s="255"/>
      <c r="J91" s="255"/>
      <c r="K91" s="255"/>
      <c r="L91" s="255"/>
      <c r="M91" s="255"/>
      <c r="N91" s="255"/>
      <c r="O91" s="256"/>
      <c r="P91" s="255">
        <f t="shared" si="31"/>
        <v>0</v>
      </c>
      <c r="Q91" s="256">
        <f t="shared" si="32"/>
        <v>0</v>
      </c>
    </row>
    <row r="92" spans="1:17" x14ac:dyDescent="0.2">
      <c r="A92" s="196" t="str">
        <f>'(B3) Struktura Funksionale'!A77</f>
        <v>Programi 14a</v>
      </c>
      <c r="B92" s="669" t="str">
        <f>'(B3) Struktura Funksionale'!B77</f>
        <v>06140</v>
      </c>
      <c r="C92" s="196" t="str">
        <f>'(B3) Struktura Funksionale'!C77</f>
        <v>Planifikimi Urban Vendor</v>
      </c>
      <c r="D92" s="201">
        <f t="shared" si="21"/>
        <v>19632</v>
      </c>
      <c r="E92" s="203">
        <v>32353</v>
      </c>
      <c r="F92" s="203">
        <v>9522</v>
      </c>
      <c r="G92" s="203">
        <v>3199</v>
      </c>
      <c r="H92" s="201">
        <f t="shared" ref="H92:H95" si="41">+I92-J92-K92</f>
        <v>12087</v>
      </c>
      <c r="I92" s="203">
        <v>16366</v>
      </c>
      <c r="J92" s="203">
        <v>4279</v>
      </c>
      <c r="K92" s="203"/>
      <c r="L92" s="201">
        <f t="shared" ref="L92:L95" si="42">+M92-N92-O92</f>
        <v>41811</v>
      </c>
      <c r="M92" s="203">
        <v>51811</v>
      </c>
      <c r="N92" s="203">
        <v>10000</v>
      </c>
      <c r="O92" s="203"/>
      <c r="P92" s="66">
        <f t="shared" si="31"/>
        <v>12087</v>
      </c>
      <c r="Q92" s="66">
        <f t="shared" ref="Q92:Q141" si="43">M92-N92-O92</f>
        <v>41811</v>
      </c>
    </row>
    <row r="93" spans="1:17" hidden="1" x14ac:dyDescent="0.2">
      <c r="A93" s="196" t="str">
        <f>'(B3) Struktura Funksionale'!A78</f>
        <v>Programi 14b</v>
      </c>
      <c r="B93" s="669" t="str">
        <f>'(B3) Struktura Funksionale'!B78</f>
        <v>06180</v>
      </c>
      <c r="C93" s="196" t="str">
        <f>'(B3) Struktura Funksionale'!C78</f>
        <v>Planifikimi urban dhe strehimi</v>
      </c>
      <c r="D93" s="201">
        <f t="shared" si="21"/>
        <v>0</v>
      </c>
      <c r="E93" s="51"/>
      <c r="F93" s="51"/>
      <c r="G93" s="51"/>
      <c r="H93" s="201">
        <f t="shared" si="41"/>
        <v>0</v>
      </c>
      <c r="I93" s="51"/>
      <c r="J93" s="51"/>
      <c r="K93" s="51"/>
      <c r="L93" s="201">
        <f t="shared" si="42"/>
        <v>0</v>
      </c>
      <c r="M93" s="51"/>
      <c r="N93" s="51"/>
      <c r="O93" s="51"/>
      <c r="P93" s="66">
        <f t="shared" si="31"/>
        <v>0</v>
      </c>
      <c r="Q93" s="66">
        <f t="shared" si="43"/>
        <v>0</v>
      </c>
    </row>
    <row r="94" spans="1:17" x14ac:dyDescent="0.2">
      <c r="A94" s="196" t="str">
        <f>'(B3) Struktura Funksionale'!A79</f>
        <v>Programi 14c</v>
      </c>
      <c r="B94" s="669">
        <f>'(B3) Struktura Funksionale'!B79</f>
        <v>0</v>
      </c>
      <c r="C94" s="196">
        <f>'(B3) Struktura Funksionale'!C79</f>
        <v>0</v>
      </c>
      <c r="D94" s="201">
        <f t="shared" si="21"/>
        <v>0</v>
      </c>
      <c r="E94" s="51"/>
      <c r="F94" s="51"/>
      <c r="G94" s="51"/>
      <c r="H94" s="201">
        <f t="shared" si="41"/>
        <v>0</v>
      </c>
      <c r="I94" s="51">
        <v>514152</v>
      </c>
      <c r="J94" s="51"/>
      <c r="K94" s="51">
        <v>514152</v>
      </c>
      <c r="L94" s="201">
        <f t="shared" si="42"/>
        <v>0</v>
      </c>
      <c r="M94" s="51">
        <v>672929</v>
      </c>
      <c r="N94" s="51"/>
      <c r="O94" s="51">
        <v>672929</v>
      </c>
      <c r="P94" s="66">
        <f t="shared" si="31"/>
        <v>0</v>
      </c>
      <c r="Q94" s="66">
        <f t="shared" si="43"/>
        <v>0</v>
      </c>
    </row>
    <row r="95" spans="1:17" x14ac:dyDescent="0.2">
      <c r="A95" s="20"/>
      <c r="B95" s="267"/>
      <c r="C95" s="200"/>
      <c r="D95" s="201">
        <f t="shared" si="21"/>
        <v>19632</v>
      </c>
      <c r="E95" s="201">
        <f>SUM(E92:E94)</f>
        <v>32353</v>
      </c>
      <c r="F95" s="201">
        <f>SUM(F92:F94)</f>
        <v>9522</v>
      </c>
      <c r="G95" s="201">
        <f>SUM(G92:G94)</f>
        <v>3199</v>
      </c>
      <c r="H95" s="201">
        <f t="shared" si="41"/>
        <v>12087</v>
      </c>
      <c r="I95" s="201">
        <f>SUM(I92:I94)</f>
        <v>530518</v>
      </c>
      <c r="J95" s="201">
        <f>SUM(J92:J94)</f>
        <v>4279</v>
      </c>
      <c r="K95" s="201">
        <f>SUM(K92:K94)</f>
        <v>514152</v>
      </c>
      <c r="L95" s="201">
        <f t="shared" si="42"/>
        <v>41811</v>
      </c>
      <c r="M95" s="201">
        <f>SUM(M92:M94)</f>
        <v>724740</v>
      </c>
      <c r="N95" s="201">
        <f>SUM(N92:N94)</f>
        <v>10000</v>
      </c>
      <c r="O95" s="201">
        <f>SUM(O92:O94)</f>
        <v>672929</v>
      </c>
      <c r="P95" s="66">
        <f t="shared" si="31"/>
        <v>12087</v>
      </c>
      <c r="Q95" s="66">
        <f t="shared" si="43"/>
        <v>41811</v>
      </c>
    </row>
    <row r="96" spans="1:17" ht="21.75" customHeight="1" x14ac:dyDescent="0.2">
      <c r="A96" s="687" t="str">
        <f>'(B3) Struktura Funksionale'!A80</f>
        <v>Nënfunksioni 15</v>
      </c>
      <c r="B96" s="687" t="str">
        <f>'(B3) Struktura Funksionale'!B80</f>
        <v>062</v>
      </c>
      <c r="C96" s="263" t="str">
        <f>'(B3) Struktura Funksionale'!C80</f>
        <v>Zhvillimi i komunitetit</v>
      </c>
      <c r="D96" s="255"/>
      <c r="E96" s="255"/>
      <c r="F96" s="255"/>
      <c r="G96" s="255"/>
      <c r="H96" s="255"/>
      <c r="I96" s="255"/>
      <c r="J96" s="255"/>
      <c r="K96" s="255"/>
      <c r="L96" s="255"/>
      <c r="M96" s="255"/>
      <c r="N96" s="255"/>
      <c r="O96" s="256"/>
      <c r="P96" s="255">
        <f t="shared" si="31"/>
        <v>0</v>
      </c>
      <c r="Q96" s="256">
        <f t="shared" si="43"/>
        <v>0</v>
      </c>
    </row>
    <row r="97" spans="1:17" x14ac:dyDescent="0.2">
      <c r="A97" s="196" t="str">
        <f>'(B3) Struktura Funksionale'!A81</f>
        <v>Programi 15a</v>
      </c>
      <c r="B97" s="669" t="str">
        <f>'(B3) Struktura Funksionale'!B81</f>
        <v>06210</v>
      </c>
      <c r="C97" s="196" t="str">
        <f>'(B3) Struktura Funksionale'!C81</f>
        <v>Programet e zhvillimit</v>
      </c>
      <c r="D97" s="201">
        <f t="shared" si="21"/>
        <v>0</v>
      </c>
      <c r="E97" s="203"/>
      <c r="F97" s="203"/>
      <c r="G97" s="203"/>
      <c r="H97" s="201">
        <f t="shared" ref="H97:H100" si="44">+I97-J97-K97</f>
        <v>0</v>
      </c>
      <c r="I97" s="203"/>
      <c r="J97" s="203"/>
      <c r="K97" s="203"/>
      <c r="L97" s="201">
        <f t="shared" ref="L97:L100" si="45">+M97-N97-O97</f>
        <v>0</v>
      </c>
      <c r="M97" s="203"/>
      <c r="N97" s="203"/>
      <c r="O97" s="203"/>
      <c r="P97" s="66">
        <f t="shared" si="31"/>
        <v>0</v>
      </c>
      <c r="Q97" s="66">
        <f t="shared" si="43"/>
        <v>0</v>
      </c>
    </row>
    <row r="98" spans="1:17" x14ac:dyDescent="0.2">
      <c r="A98" s="196" t="str">
        <f>'(B3) Struktura Funksionale'!A82</f>
        <v>Programi 15b</v>
      </c>
      <c r="B98" s="669" t="str">
        <f>'(B3) Struktura Funksionale'!B82</f>
        <v>06260</v>
      </c>
      <c r="C98" s="196" t="str">
        <f>'(B3) Struktura Funksionale'!C82</f>
        <v>Sherbime publike vendore</v>
      </c>
      <c r="D98" s="201">
        <f t="shared" si="21"/>
        <v>43351</v>
      </c>
      <c r="E98" s="51">
        <v>43351</v>
      </c>
      <c r="F98" s="51"/>
      <c r="G98" s="51"/>
      <c r="H98" s="201">
        <f t="shared" si="44"/>
        <v>17585</v>
      </c>
      <c r="I98" s="51">
        <v>31024</v>
      </c>
      <c r="J98" s="51">
        <v>13439</v>
      </c>
      <c r="K98" s="51"/>
      <c r="L98" s="201">
        <f t="shared" si="45"/>
        <v>68140</v>
      </c>
      <c r="M98" s="51">
        <v>87108</v>
      </c>
      <c r="N98" s="51">
        <v>18968</v>
      </c>
      <c r="O98" s="51"/>
      <c r="P98" s="66">
        <f t="shared" si="31"/>
        <v>17585</v>
      </c>
      <c r="Q98" s="66">
        <f t="shared" si="43"/>
        <v>68140</v>
      </c>
    </row>
    <row r="99" spans="1:17" x14ac:dyDescent="0.2">
      <c r="A99" s="196" t="str">
        <f>'(B3) Struktura Funksionale'!A83</f>
        <v>Programi 15c</v>
      </c>
      <c r="B99" s="669">
        <f>'(B3) Struktura Funksionale'!B83</f>
        <v>0</v>
      </c>
      <c r="C99" s="196">
        <f>'(B3) Struktura Funksionale'!C83</f>
        <v>0</v>
      </c>
      <c r="D99" s="201">
        <f t="shared" si="21"/>
        <v>0</v>
      </c>
      <c r="E99" s="51"/>
      <c r="F99" s="51"/>
      <c r="G99" s="51"/>
      <c r="H99" s="201">
        <f t="shared" si="44"/>
        <v>0</v>
      </c>
      <c r="I99" s="51"/>
      <c r="J99" s="51"/>
      <c r="K99" s="51"/>
      <c r="L99" s="201">
        <f t="shared" si="45"/>
        <v>0</v>
      </c>
      <c r="M99" s="51"/>
      <c r="N99" s="51"/>
      <c r="O99" s="51"/>
      <c r="P99" s="66">
        <f t="shared" si="31"/>
        <v>0</v>
      </c>
      <c r="Q99" s="66">
        <f t="shared" si="43"/>
        <v>0</v>
      </c>
    </row>
    <row r="100" spans="1:17" x14ac:dyDescent="0.2">
      <c r="A100" s="20"/>
      <c r="B100" s="267"/>
      <c r="C100" s="200"/>
      <c r="D100" s="201">
        <f t="shared" si="21"/>
        <v>43351</v>
      </c>
      <c r="E100" s="201">
        <f>SUM(E97:E99)</f>
        <v>43351</v>
      </c>
      <c r="F100" s="201">
        <f t="shared" ref="F100:M100" si="46">SUM(F97:F99)</f>
        <v>0</v>
      </c>
      <c r="G100" s="201">
        <f t="shared" si="46"/>
        <v>0</v>
      </c>
      <c r="H100" s="201">
        <f t="shared" si="44"/>
        <v>17585</v>
      </c>
      <c r="I100" s="201">
        <f t="shared" si="46"/>
        <v>31024</v>
      </c>
      <c r="J100" s="201">
        <f t="shared" si="46"/>
        <v>13439</v>
      </c>
      <c r="K100" s="201">
        <f t="shared" si="46"/>
        <v>0</v>
      </c>
      <c r="L100" s="201">
        <f t="shared" si="45"/>
        <v>68140</v>
      </c>
      <c r="M100" s="201">
        <f t="shared" si="46"/>
        <v>87108</v>
      </c>
      <c r="N100" s="201">
        <f>SUM(N97:N99)</f>
        <v>18968</v>
      </c>
      <c r="O100" s="201">
        <f>SUM(O97:O99)</f>
        <v>0</v>
      </c>
      <c r="P100" s="66">
        <f t="shared" si="31"/>
        <v>17585</v>
      </c>
      <c r="Q100" s="66">
        <f t="shared" si="43"/>
        <v>68140</v>
      </c>
    </row>
    <row r="101" spans="1:17" ht="23.25" customHeight="1" x14ac:dyDescent="0.2">
      <c r="A101" s="687" t="str">
        <f>'(B3) Struktura Funksionale'!A84</f>
        <v>Nënfunksioni 16</v>
      </c>
      <c r="B101" s="687" t="str">
        <f>'(B3) Struktura Funksionale'!B84</f>
        <v>063</v>
      </c>
      <c r="C101" s="263" t="str">
        <f>'(B3) Struktura Funksionale'!C84</f>
        <v>Furnizimi me ujë</v>
      </c>
      <c r="D101" s="255"/>
      <c r="E101" s="255"/>
      <c r="F101" s="255"/>
      <c r="G101" s="255"/>
      <c r="H101" s="255"/>
      <c r="I101" s="255"/>
      <c r="J101" s="255"/>
      <c r="K101" s="255"/>
      <c r="L101" s="255"/>
      <c r="M101" s="255"/>
      <c r="N101" s="255"/>
      <c r="O101" s="256"/>
      <c r="P101" s="255">
        <f t="shared" si="31"/>
        <v>0</v>
      </c>
      <c r="Q101" s="256">
        <f t="shared" si="43"/>
        <v>0</v>
      </c>
    </row>
    <row r="102" spans="1:17" x14ac:dyDescent="0.2">
      <c r="A102" s="196" t="str">
        <f>'(B3) Struktura Funksionale'!A85</f>
        <v>Programi 16a</v>
      </c>
      <c r="B102" s="669" t="str">
        <f>'(B3) Struktura Funksionale'!B85</f>
        <v>06330</v>
      </c>
      <c r="C102" s="196" t="str">
        <f>'(B3) Struktura Funksionale'!C85</f>
        <v xml:space="preserve">Furnizimi me ujë </v>
      </c>
      <c r="D102" s="201">
        <f t="shared" si="21"/>
        <v>2</v>
      </c>
      <c r="E102" s="203">
        <v>24563</v>
      </c>
      <c r="F102" s="203"/>
      <c r="G102" s="203">
        <v>24561</v>
      </c>
      <c r="H102" s="201">
        <f t="shared" ref="H102:H105" si="47">+I102-J102-K102</f>
        <v>14194</v>
      </c>
      <c r="I102" s="203">
        <v>74584</v>
      </c>
      <c r="J102" s="203"/>
      <c r="K102" s="203">
        <v>60390</v>
      </c>
      <c r="L102" s="201">
        <f t="shared" ref="L102:L105" si="48">+M102-N102-O102</f>
        <v>0</v>
      </c>
      <c r="M102" s="203">
        <v>220155</v>
      </c>
      <c r="N102" s="203"/>
      <c r="O102" s="203">
        <v>220155</v>
      </c>
      <c r="P102" s="66">
        <f t="shared" si="31"/>
        <v>14194</v>
      </c>
      <c r="Q102" s="66">
        <f t="shared" si="43"/>
        <v>0</v>
      </c>
    </row>
    <row r="103" spans="1:17" x14ac:dyDescent="0.2">
      <c r="A103" s="196" t="str">
        <f>'(B3) Struktura Funksionale'!A86</f>
        <v>Programi 16b</v>
      </c>
      <c r="B103" s="669">
        <f>'(B3) Struktura Funksionale'!B86</f>
        <v>0</v>
      </c>
      <c r="C103" s="196">
        <f>'(B3) Struktura Funksionale'!C86</f>
        <v>0</v>
      </c>
      <c r="D103" s="201">
        <f t="shared" si="21"/>
        <v>0</v>
      </c>
      <c r="E103" s="51"/>
      <c r="F103" s="51"/>
      <c r="G103" s="51"/>
      <c r="H103" s="201">
        <f t="shared" si="47"/>
        <v>0</v>
      </c>
      <c r="I103" s="51"/>
      <c r="J103" s="51"/>
      <c r="K103" s="51"/>
      <c r="L103" s="201">
        <f t="shared" si="48"/>
        <v>0</v>
      </c>
      <c r="M103" s="51"/>
      <c r="N103" s="51"/>
      <c r="O103" s="51"/>
      <c r="P103" s="66">
        <f t="shared" ref="P103:P126" si="49">I103-J103-K103</f>
        <v>0</v>
      </c>
      <c r="Q103" s="66">
        <f t="shared" si="43"/>
        <v>0</v>
      </c>
    </row>
    <row r="104" spans="1:17" x14ac:dyDescent="0.2">
      <c r="A104" s="196" t="str">
        <f>'(B3) Struktura Funksionale'!A87</f>
        <v>Programi 16c</v>
      </c>
      <c r="B104" s="669">
        <f>'(B3) Struktura Funksionale'!B87</f>
        <v>0</v>
      </c>
      <c r="C104" s="196">
        <f>'(B3) Struktura Funksionale'!C87</f>
        <v>0</v>
      </c>
      <c r="D104" s="201">
        <f t="shared" si="21"/>
        <v>0</v>
      </c>
      <c r="E104" s="51"/>
      <c r="F104" s="51"/>
      <c r="G104" s="51"/>
      <c r="H104" s="201">
        <f t="shared" si="47"/>
        <v>0</v>
      </c>
      <c r="I104" s="51"/>
      <c r="J104" s="51"/>
      <c r="K104" s="51"/>
      <c r="L104" s="201">
        <f t="shared" si="48"/>
        <v>0</v>
      </c>
      <c r="M104" s="51"/>
      <c r="N104" s="51"/>
      <c r="O104" s="51"/>
      <c r="P104" s="66">
        <f t="shared" si="49"/>
        <v>0</v>
      </c>
      <c r="Q104" s="66">
        <f t="shared" si="43"/>
        <v>0</v>
      </c>
    </row>
    <row r="105" spans="1:17" x14ac:dyDescent="0.2">
      <c r="A105" s="20"/>
      <c r="B105" s="269"/>
      <c r="C105" s="21"/>
      <c r="D105" s="201">
        <f t="shared" si="21"/>
        <v>2</v>
      </c>
      <c r="E105" s="68">
        <f>SUM(E102:E104)</f>
        <v>24563</v>
      </c>
      <c r="F105" s="68">
        <f>SUM(F102:F104)</f>
        <v>0</v>
      </c>
      <c r="G105" s="68">
        <f>SUM(G102:G104)</f>
        <v>24561</v>
      </c>
      <c r="H105" s="201">
        <f t="shared" si="47"/>
        <v>14194</v>
      </c>
      <c r="I105" s="68">
        <f>SUM(I102:I104)</f>
        <v>74584</v>
      </c>
      <c r="J105" s="68">
        <f>SUM(J102:J104)</f>
        <v>0</v>
      </c>
      <c r="K105" s="68">
        <f>SUM(K102:K104)</f>
        <v>60390</v>
      </c>
      <c r="L105" s="201">
        <f t="shared" si="48"/>
        <v>0</v>
      </c>
      <c r="M105" s="68">
        <f>SUM(M102:M104)</f>
        <v>220155</v>
      </c>
      <c r="N105" s="68">
        <f>SUM(N102:N104)</f>
        <v>0</v>
      </c>
      <c r="O105" s="68">
        <f>SUM(O102:O104)</f>
        <v>220155</v>
      </c>
      <c r="P105" s="66">
        <f t="shared" si="49"/>
        <v>14194</v>
      </c>
      <c r="Q105" s="66">
        <f t="shared" si="43"/>
        <v>0</v>
      </c>
    </row>
    <row r="106" spans="1:17" ht="21.75" customHeight="1" x14ac:dyDescent="0.2">
      <c r="A106" s="687" t="str">
        <f>'(B3) Struktura Funksionale'!A88</f>
        <v>Nënfunksioni 17</v>
      </c>
      <c r="B106" s="687" t="str">
        <f>'(B3) Struktura Funksionale'!B88</f>
        <v>064</v>
      </c>
      <c r="C106" s="263" t="str">
        <f>'(B3) Struktura Funksionale'!C88</f>
        <v>Ndriçimi i rrugëve</v>
      </c>
      <c r="D106" s="255"/>
      <c r="E106" s="255"/>
      <c r="F106" s="255"/>
      <c r="G106" s="255"/>
      <c r="H106" s="255"/>
      <c r="I106" s="255"/>
      <c r="J106" s="255"/>
      <c r="K106" s="255"/>
      <c r="L106" s="255"/>
      <c r="M106" s="255"/>
      <c r="N106" s="255"/>
      <c r="O106" s="256"/>
      <c r="P106" s="255">
        <f t="shared" si="49"/>
        <v>0</v>
      </c>
      <c r="Q106" s="256">
        <f t="shared" si="43"/>
        <v>0</v>
      </c>
    </row>
    <row r="107" spans="1:17" x14ac:dyDescent="0.2">
      <c r="A107" s="196" t="str">
        <f>'(B3) Struktura Funksionale'!A89</f>
        <v>Programi 17a</v>
      </c>
      <c r="B107" s="669" t="str">
        <f>'(B3) Struktura Funksionale'!B89</f>
        <v>06440</v>
      </c>
      <c r="C107" s="196" t="str">
        <f>'(B3) Struktura Funksionale'!C89</f>
        <v>Ndriçim rrugësh</v>
      </c>
      <c r="D107" s="201">
        <f t="shared" si="21"/>
        <v>16176</v>
      </c>
      <c r="E107" s="51">
        <v>16193</v>
      </c>
      <c r="F107" s="51">
        <v>17</v>
      </c>
      <c r="G107" s="51"/>
      <c r="H107" s="201">
        <f t="shared" ref="H107:H110" si="50">+I107-J107-K107</f>
        <v>41729</v>
      </c>
      <c r="I107" s="51">
        <v>54456</v>
      </c>
      <c r="J107" s="51">
        <v>12727</v>
      </c>
      <c r="K107" s="51"/>
      <c r="L107" s="201">
        <f t="shared" ref="L107:L110" si="51">+M107-N107-O107</f>
        <v>22708</v>
      </c>
      <c r="M107" s="51">
        <v>40670</v>
      </c>
      <c r="N107" s="51">
        <v>17962</v>
      </c>
      <c r="O107" s="51"/>
      <c r="P107" s="66">
        <f t="shared" si="49"/>
        <v>41729</v>
      </c>
      <c r="Q107" s="66">
        <f t="shared" si="43"/>
        <v>22708</v>
      </c>
    </row>
    <row r="108" spans="1:17" x14ac:dyDescent="0.2">
      <c r="A108" s="196" t="str">
        <f>'(B3) Struktura Funksionale'!A90</f>
        <v>Programi 17b</v>
      </c>
      <c r="B108" s="669">
        <f>'(B3) Struktura Funksionale'!B90</f>
        <v>0</v>
      </c>
      <c r="C108" s="196">
        <f>'(B3) Struktura Funksionale'!C90</f>
        <v>0</v>
      </c>
      <c r="D108" s="201">
        <f t="shared" si="21"/>
        <v>0</v>
      </c>
      <c r="E108" s="51"/>
      <c r="F108" s="51"/>
      <c r="G108" s="51"/>
      <c r="H108" s="201">
        <f t="shared" si="50"/>
        <v>0</v>
      </c>
      <c r="I108" s="51"/>
      <c r="J108" s="51"/>
      <c r="K108" s="51"/>
      <c r="L108" s="201">
        <f t="shared" si="51"/>
        <v>0</v>
      </c>
      <c r="M108" s="51"/>
      <c r="N108" s="51"/>
      <c r="O108" s="51"/>
      <c r="P108" s="66">
        <f t="shared" si="49"/>
        <v>0</v>
      </c>
      <c r="Q108" s="66">
        <f t="shared" si="43"/>
        <v>0</v>
      </c>
    </row>
    <row r="109" spans="1:17" x14ac:dyDescent="0.2">
      <c r="A109" s="196" t="str">
        <f>'(B3) Struktura Funksionale'!A91</f>
        <v>Programi 17c</v>
      </c>
      <c r="B109" s="669">
        <f>'(B3) Struktura Funksionale'!B91</f>
        <v>0</v>
      </c>
      <c r="C109" s="196">
        <f>'(B3) Struktura Funksionale'!C91</f>
        <v>0</v>
      </c>
      <c r="D109" s="201">
        <f t="shared" si="21"/>
        <v>0</v>
      </c>
      <c r="E109" s="51"/>
      <c r="F109" s="51"/>
      <c r="G109" s="51"/>
      <c r="H109" s="201">
        <f t="shared" si="50"/>
        <v>0</v>
      </c>
      <c r="I109" s="51"/>
      <c r="J109" s="51"/>
      <c r="K109" s="51"/>
      <c r="L109" s="201">
        <f t="shared" si="51"/>
        <v>0</v>
      </c>
      <c r="M109" s="51"/>
      <c r="N109" s="51"/>
      <c r="O109" s="51"/>
      <c r="P109" s="66">
        <f t="shared" si="49"/>
        <v>0</v>
      </c>
      <c r="Q109" s="66">
        <f t="shared" si="43"/>
        <v>0</v>
      </c>
    </row>
    <row r="110" spans="1:17" ht="13.5" thickBot="1" x14ac:dyDescent="0.25">
      <c r="A110" s="20"/>
      <c r="B110" s="267"/>
      <c r="C110" s="200"/>
      <c r="D110" s="201">
        <f t="shared" si="21"/>
        <v>16176</v>
      </c>
      <c r="E110" s="201">
        <f>SUM(E107:E109)</f>
        <v>16193</v>
      </c>
      <c r="F110" s="201">
        <f>SUM(F107:F109)</f>
        <v>17</v>
      </c>
      <c r="G110" s="201">
        <f>SUM(G107:G109)</f>
        <v>0</v>
      </c>
      <c r="H110" s="201">
        <f t="shared" si="50"/>
        <v>41729</v>
      </c>
      <c r="I110" s="201">
        <f>SUM(I107:I109)</f>
        <v>54456</v>
      </c>
      <c r="J110" s="201">
        <f>SUM(J107:J109)</f>
        <v>12727</v>
      </c>
      <c r="K110" s="201">
        <f>SUM(K107:K109)</f>
        <v>0</v>
      </c>
      <c r="L110" s="201">
        <f t="shared" si="51"/>
        <v>22708</v>
      </c>
      <c r="M110" s="201">
        <f>SUM(M107:M109)</f>
        <v>40670</v>
      </c>
      <c r="N110" s="201">
        <f>SUM(N107:N109)</f>
        <v>17962</v>
      </c>
      <c r="O110" s="201">
        <f>SUM(O107:O109)</f>
        <v>0</v>
      </c>
      <c r="P110" s="66">
        <f t="shared" si="49"/>
        <v>41729</v>
      </c>
      <c r="Q110" s="66">
        <f t="shared" si="43"/>
        <v>22708</v>
      </c>
    </row>
    <row r="111" spans="1:17" s="240" customFormat="1" ht="19.5" thickBot="1" x14ac:dyDescent="0.35">
      <c r="A111" s="713" t="str">
        <f>'(B3) Struktura Funksionale'!A92</f>
        <v>07 Shëndetësia</v>
      </c>
      <c r="B111" s="374"/>
      <c r="C111" s="374"/>
      <c r="D111" s="374"/>
      <c r="E111" s="374"/>
      <c r="F111" s="374"/>
      <c r="G111" s="374"/>
      <c r="H111" s="374"/>
      <c r="I111" s="374"/>
      <c r="J111" s="374"/>
      <c r="K111" s="374"/>
      <c r="L111" s="374"/>
      <c r="M111" s="374"/>
      <c r="N111" s="374"/>
      <c r="O111" s="714"/>
    </row>
    <row r="112" spans="1:17" ht="21.75" customHeight="1" x14ac:dyDescent="0.2">
      <c r="A112" s="687" t="str">
        <f>'(B3) Struktura Funksionale'!A93</f>
        <v>Nënfunksioni 18</v>
      </c>
      <c r="B112" s="687" t="str">
        <f>'(B3) Struktura Funksionale'!B93</f>
        <v>072</v>
      </c>
      <c r="C112" s="263" t="str">
        <f>'(B3) Struktura Funksionale'!C93</f>
        <v>Shërbimet e kujdesit parësor</v>
      </c>
      <c r="D112" s="255"/>
      <c r="E112" s="255"/>
      <c r="F112" s="255"/>
      <c r="G112" s="255"/>
      <c r="H112" s="255"/>
      <c r="I112" s="255"/>
      <c r="J112" s="255"/>
      <c r="K112" s="255"/>
      <c r="L112" s="255"/>
      <c r="M112" s="255"/>
      <c r="N112" s="255"/>
      <c r="O112" s="256"/>
      <c r="P112" s="255">
        <f t="shared" si="49"/>
        <v>0</v>
      </c>
      <c r="Q112" s="256">
        <f t="shared" si="43"/>
        <v>0</v>
      </c>
    </row>
    <row r="113" spans="1:17" x14ac:dyDescent="0.2">
      <c r="A113" s="196" t="str">
        <f>'(B3) Struktura Funksionale'!A94</f>
        <v>Programi 18a</v>
      </c>
      <c r="B113" s="669" t="str">
        <f>'(B3) Struktura Funksionale'!B94</f>
        <v>07220</v>
      </c>
      <c r="C113" s="196" t="str">
        <f>'(B3) Struktura Funksionale'!C94</f>
        <v>Shërbimet e kujdesit parësor</v>
      </c>
      <c r="D113" s="201">
        <f t="shared" si="21"/>
        <v>0</v>
      </c>
      <c r="E113" s="203">
        <v>0</v>
      </c>
      <c r="F113" s="203"/>
      <c r="G113" s="203"/>
      <c r="H113" s="201">
        <f t="shared" ref="H113:H116" si="52">+I113-J113-K113</f>
        <v>0</v>
      </c>
      <c r="I113" s="203"/>
      <c r="J113" s="203"/>
      <c r="K113" s="203"/>
      <c r="L113" s="201">
        <f t="shared" ref="L113:L116" si="53">+M113-N113-O113</f>
        <v>0</v>
      </c>
      <c r="M113" s="203"/>
      <c r="N113" s="203"/>
      <c r="O113" s="203"/>
      <c r="P113" s="66">
        <f t="shared" si="49"/>
        <v>0</v>
      </c>
      <c r="Q113" s="66">
        <f t="shared" si="43"/>
        <v>0</v>
      </c>
    </row>
    <row r="114" spans="1:17" x14ac:dyDescent="0.2">
      <c r="A114" s="196" t="str">
        <f>'(B3) Struktura Funksionale'!A95</f>
        <v>Programi 18b</v>
      </c>
      <c r="B114" s="669">
        <f>'(B3) Struktura Funksionale'!B95</f>
        <v>0</v>
      </c>
      <c r="C114" s="196">
        <f>'(B3) Struktura Funksionale'!C95</f>
        <v>0</v>
      </c>
      <c r="D114" s="201">
        <f t="shared" si="21"/>
        <v>0</v>
      </c>
      <c r="E114" s="51"/>
      <c r="F114" s="51"/>
      <c r="G114" s="51"/>
      <c r="H114" s="201">
        <f t="shared" si="52"/>
        <v>0</v>
      </c>
      <c r="I114" s="51"/>
      <c r="J114" s="51"/>
      <c r="K114" s="51"/>
      <c r="L114" s="201">
        <f t="shared" si="53"/>
        <v>0</v>
      </c>
      <c r="M114" s="51"/>
      <c r="N114" s="51"/>
      <c r="O114" s="51"/>
      <c r="P114" s="66">
        <f t="shared" si="49"/>
        <v>0</v>
      </c>
      <c r="Q114" s="66">
        <f t="shared" si="43"/>
        <v>0</v>
      </c>
    </row>
    <row r="115" spans="1:17" x14ac:dyDescent="0.2">
      <c r="A115" s="196" t="str">
        <f>'(B3) Struktura Funksionale'!A96</f>
        <v>Programi 18c</v>
      </c>
      <c r="B115" s="669">
        <f>'(B3) Struktura Funksionale'!B96</f>
        <v>0</v>
      </c>
      <c r="C115" s="196">
        <f>'(B3) Struktura Funksionale'!C96</f>
        <v>0</v>
      </c>
      <c r="D115" s="201">
        <f t="shared" si="21"/>
        <v>0</v>
      </c>
      <c r="E115" s="51"/>
      <c r="F115" s="51"/>
      <c r="G115" s="51"/>
      <c r="H115" s="201">
        <f t="shared" si="52"/>
        <v>0</v>
      </c>
      <c r="I115" s="51"/>
      <c r="J115" s="51"/>
      <c r="K115" s="51"/>
      <c r="L115" s="201">
        <f t="shared" si="53"/>
        <v>0</v>
      </c>
      <c r="M115" s="51"/>
      <c r="N115" s="51"/>
      <c r="O115" s="51"/>
      <c r="P115" s="66">
        <f t="shared" si="49"/>
        <v>0</v>
      </c>
      <c r="Q115" s="66">
        <f t="shared" si="43"/>
        <v>0</v>
      </c>
    </row>
    <row r="116" spans="1:17" ht="13.5" thickBot="1" x14ac:dyDescent="0.25">
      <c r="A116" s="20"/>
      <c r="B116" s="267"/>
      <c r="C116" s="200"/>
      <c r="D116" s="201">
        <f t="shared" si="21"/>
        <v>0</v>
      </c>
      <c r="E116" s="201">
        <f>SUM(E113:E115)</f>
        <v>0</v>
      </c>
      <c r="F116" s="201">
        <f>SUM(F113:F115)</f>
        <v>0</v>
      </c>
      <c r="G116" s="201">
        <f>SUM(G113:G115)</f>
        <v>0</v>
      </c>
      <c r="H116" s="201">
        <f t="shared" si="52"/>
        <v>0</v>
      </c>
      <c r="I116" s="201">
        <f>SUM(I113:I115)</f>
        <v>0</v>
      </c>
      <c r="J116" s="201">
        <f>SUM(J113:J115)</f>
        <v>0</v>
      </c>
      <c r="K116" s="201">
        <f>SUM(K113:K115)</f>
        <v>0</v>
      </c>
      <c r="L116" s="201">
        <f t="shared" si="53"/>
        <v>0</v>
      </c>
      <c r="M116" s="201">
        <f>SUM(M113:M115)</f>
        <v>0</v>
      </c>
      <c r="N116" s="201">
        <f>SUM(N113:N115)</f>
        <v>0</v>
      </c>
      <c r="O116" s="201">
        <f>SUM(O113:O115)</f>
        <v>0</v>
      </c>
      <c r="P116" s="66">
        <f t="shared" si="49"/>
        <v>0</v>
      </c>
      <c r="Q116" s="66">
        <f t="shared" si="43"/>
        <v>0</v>
      </c>
    </row>
    <row r="117" spans="1:17" s="240" customFormat="1" ht="19.5" thickBot="1" x14ac:dyDescent="0.35">
      <c r="A117" s="713" t="str">
        <f>'(B3) Struktura Funksionale'!A97</f>
        <v>08 Argëtimi, Kultura dhe Feja</v>
      </c>
      <c r="B117" s="374"/>
      <c r="C117" s="374"/>
      <c r="D117" s="374"/>
      <c r="E117" s="374"/>
      <c r="F117" s="374"/>
      <c r="G117" s="374"/>
      <c r="H117" s="374"/>
      <c r="I117" s="374"/>
      <c r="J117" s="374"/>
      <c r="K117" s="374"/>
      <c r="L117" s="374"/>
      <c r="M117" s="374"/>
      <c r="N117" s="374"/>
      <c r="O117" s="714"/>
    </row>
    <row r="118" spans="1:17" ht="24.75" customHeight="1" x14ac:dyDescent="0.2">
      <c r="A118" s="687" t="str">
        <f>'(B3) Struktura Funksionale'!A98</f>
        <v>Nënfunksioni 19</v>
      </c>
      <c r="B118" s="687" t="str">
        <f>'(B3) Struktura Funksionale'!B98</f>
        <v>081</v>
      </c>
      <c r="C118" s="263" t="str">
        <f>'(B3) Struktura Funksionale'!C98</f>
        <v>Shërbimet rekreative dhe sportive</v>
      </c>
      <c r="D118" s="255"/>
      <c r="E118" s="255"/>
      <c r="F118" s="255"/>
      <c r="G118" s="255"/>
      <c r="H118" s="255"/>
      <c r="I118" s="255"/>
      <c r="J118" s="255"/>
      <c r="K118" s="255"/>
      <c r="L118" s="255"/>
      <c r="M118" s="255"/>
      <c r="N118" s="255"/>
      <c r="O118" s="256"/>
      <c r="P118" s="255">
        <f t="shared" si="49"/>
        <v>0</v>
      </c>
      <c r="Q118" s="256">
        <f t="shared" si="43"/>
        <v>0</v>
      </c>
    </row>
    <row r="119" spans="1:17" hidden="1" x14ac:dyDescent="0.2">
      <c r="A119" s="196" t="str">
        <f>'(B3) Struktura Funksionale'!A99</f>
        <v>Programi 19a</v>
      </c>
      <c r="B119" s="669" t="str">
        <f>'(B3) Struktura Funksionale'!B99</f>
        <v>08120</v>
      </c>
      <c r="C119" s="196" t="str">
        <f>'(B3) Struktura Funksionale'!C99</f>
        <v>Parqet</v>
      </c>
      <c r="D119" s="201">
        <f t="shared" si="21"/>
        <v>0</v>
      </c>
      <c r="E119" s="203"/>
      <c r="F119" s="203"/>
      <c r="G119" s="203"/>
      <c r="H119" s="201">
        <f t="shared" ref="H119:H122" si="54">+I119-J119-K119</f>
        <v>0</v>
      </c>
      <c r="I119" s="203"/>
      <c r="J119" s="203"/>
      <c r="K119" s="203"/>
      <c r="L119" s="201">
        <f t="shared" ref="L119:L122" si="55">+M119-N119-O119</f>
        <v>0</v>
      </c>
      <c r="M119" s="203"/>
      <c r="N119" s="203"/>
      <c r="O119" s="203"/>
      <c r="P119" s="66">
        <f t="shared" si="49"/>
        <v>0</v>
      </c>
      <c r="Q119" s="66">
        <f t="shared" si="43"/>
        <v>0</v>
      </c>
    </row>
    <row r="120" spans="1:17" x14ac:dyDescent="0.2">
      <c r="A120" s="196" t="str">
        <f>'(B3) Struktura Funksionale'!A100</f>
        <v>Programi 19b</v>
      </c>
      <c r="B120" s="669" t="str">
        <f>'(B3) Struktura Funksionale'!B100</f>
        <v>08130</v>
      </c>
      <c r="C120" s="196" t="str">
        <f>'(B3) Struktura Funksionale'!C100</f>
        <v>Sport dhe argëtim</v>
      </c>
      <c r="D120" s="201">
        <f t="shared" ref="D120:D122" si="56">+E120-F120-G120</f>
        <v>30743</v>
      </c>
      <c r="E120" s="51">
        <v>30743</v>
      </c>
      <c r="F120" s="51"/>
      <c r="G120" s="51"/>
      <c r="H120" s="201">
        <f t="shared" si="54"/>
        <v>9776</v>
      </c>
      <c r="I120" s="51">
        <v>9776</v>
      </c>
      <c r="J120" s="51"/>
      <c r="K120" s="51"/>
      <c r="L120" s="201">
        <f t="shared" si="55"/>
        <v>9921</v>
      </c>
      <c r="M120" s="51">
        <v>9921</v>
      </c>
      <c r="N120" s="51"/>
      <c r="O120" s="51"/>
      <c r="P120" s="66">
        <f t="shared" si="49"/>
        <v>9776</v>
      </c>
      <c r="Q120" s="66">
        <f t="shared" si="43"/>
        <v>9921</v>
      </c>
    </row>
    <row r="121" spans="1:17" x14ac:dyDescent="0.2">
      <c r="A121" s="196" t="str">
        <f>'(B3) Struktura Funksionale'!A101</f>
        <v>Programi 19c</v>
      </c>
      <c r="B121" s="669">
        <f>'(B3) Struktura Funksionale'!B101</f>
        <v>0</v>
      </c>
      <c r="C121" s="196">
        <f>'(B3) Struktura Funksionale'!C101</f>
        <v>0</v>
      </c>
      <c r="D121" s="201">
        <f t="shared" si="56"/>
        <v>0</v>
      </c>
      <c r="E121" s="51"/>
      <c r="F121" s="51"/>
      <c r="G121" s="51"/>
      <c r="H121" s="201">
        <f t="shared" si="54"/>
        <v>0</v>
      </c>
      <c r="I121" s="51"/>
      <c r="J121" s="51"/>
      <c r="K121" s="51"/>
      <c r="L121" s="201">
        <f t="shared" si="55"/>
        <v>0</v>
      </c>
      <c r="M121" s="51"/>
      <c r="N121" s="51"/>
      <c r="O121" s="51"/>
      <c r="P121" s="66">
        <f t="shared" si="49"/>
        <v>0</v>
      </c>
      <c r="Q121" s="66">
        <f t="shared" si="43"/>
        <v>0</v>
      </c>
    </row>
    <row r="122" spans="1:17" x14ac:dyDescent="0.2">
      <c r="A122" s="20"/>
      <c r="B122" s="267"/>
      <c r="C122" s="200"/>
      <c r="D122" s="201">
        <f t="shared" si="56"/>
        <v>30743</v>
      </c>
      <c r="E122" s="201">
        <f>SUM(E119:E121)</f>
        <v>30743</v>
      </c>
      <c r="F122" s="201">
        <f>SUM(F119:F121)</f>
        <v>0</v>
      </c>
      <c r="G122" s="201">
        <f>SUM(G119:G121)</f>
        <v>0</v>
      </c>
      <c r="H122" s="201">
        <f t="shared" si="54"/>
        <v>9776</v>
      </c>
      <c r="I122" s="201">
        <f>SUM(I119:I121)</f>
        <v>9776</v>
      </c>
      <c r="J122" s="201">
        <f>SUM(J119:J121)</f>
        <v>0</v>
      </c>
      <c r="K122" s="201">
        <f>SUM(K119:K121)</f>
        <v>0</v>
      </c>
      <c r="L122" s="201">
        <f t="shared" si="55"/>
        <v>9921</v>
      </c>
      <c r="M122" s="201">
        <f>SUM(M119:M121)</f>
        <v>9921</v>
      </c>
      <c r="N122" s="201">
        <f>SUM(N119:N121)</f>
        <v>0</v>
      </c>
      <c r="O122" s="201">
        <f>SUM(O119:O121)</f>
        <v>0</v>
      </c>
      <c r="P122" s="66">
        <f t="shared" si="49"/>
        <v>9776</v>
      </c>
      <c r="Q122" s="66">
        <f t="shared" si="43"/>
        <v>9921</v>
      </c>
    </row>
    <row r="123" spans="1:17" ht="21" customHeight="1" x14ac:dyDescent="0.2">
      <c r="A123" s="687" t="str">
        <f>'(B3) Struktura Funksionale'!A102</f>
        <v>Nënfunksioni 20</v>
      </c>
      <c r="B123" s="687" t="str">
        <f>'(B3) Struktura Funksionale'!B102</f>
        <v>082</v>
      </c>
      <c r="C123" s="263" t="str">
        <f>'(B3) Struktura Funksionale'!C102</f>
        <v>Shërbimet kulturore</v>
      </c>
      <c r="D123" s="255"/>
      <c r="E123" s="255"/>
      <c r="F123" s="255"/>
      <c r="G123" s="255"/>
      <c r="H123" s="255"/>
      <c r="I123" s="255"/>
      <c r="J123" s="255"/>
      <c r="K123" s="255"/>
      <c r="L123" s="255"/>
      <c r="M123" s="255"/>
      <c r="N123" s="255"/>
      <c r="O123" s="256"/>
      <c r="P123" s="255">
        <f t="shared" si="49"/>
        <v>0</v>
      </c>
      <c r="Q123" s="256">
        <f t="shared" si="43"/>
        <v>0</v>
      </c>
    </row>
    <row r="124" spans="1:17" ht="15" x14ac:dyDescent="0.25">
      <c r="A124" s="196" t="str">
        <f>'(B3) Struktura Funksionale'!A103</f>
        <v>Programi 20a</v>
      </c>
      <c r="B124" s="669" t="str">
        <f>'(B3) Struktura Funksionale'!B103</f>
        <v>08220</v>
      </c>
      <c r="C124" s="196" t="str">
        <f>'(B3) Struktura Funksionale'!C103</f>
        <v>Trashëgimia kulturore, eventet artistike dhe kulturore</v>
      </c>
      <c r="D124" s="201">
        <f t="shared" ref="D124:D179" si="57">+E124-F124-G124</f>
        <v>17342</v>
      </c>
      <c r="E124" s="203">
        <v>18950</v>
      </c>
      <c r="F124" s="203">
        <v>1608</v>
      </c>
      <c r="G124" s="203"/>
      <c r="H124" s="201">
        <f t="shared" ref="H124:H128" si="58">+I124-J124-K124</f>
        <v>17616</v>
      </c>
      <c r="I124" s="203">
        <v>17890</v>
      </c>
      <c r="J124" s="203">
        <v>274</v>
      </c>
      <c r="K124" s="537"/>
      <c r="L124" s="201">
        <f t="shared" ref="L124:L128" si="59">+M124-N124-O124</f>
        <v>20117</v>
      </c>
      <c r="M124" s="203">
        <v>175105</v>
      </c>
      <c r="N124" s="203">
        <v>1588</v>
      </c>
      <c r="O124" s="203">
        <v>153400</v>
      </c>
      <c r="P124" s="66">
        <f t="shared" si="49"/>
        <v>17616</v>
      </c>
      <c r="Q124" s="66">
        <f t="shared" si="43"/>
        <v>20117</v>
      </c>
    </row>
    <row r="125" spans="1:17" hidden="1" x14ac:dyDescent="0.2">
      <c r="A125" s="196" t="str">
        <f>'(B3) Struktura Funksionale'!A104</f>
        <v>Programi 20b</v>
      </c>
      <c r="B125" s="669" t="str">
        <f>'(B3) Struktura Funksionale'!B104</f>
        <v>08230</v>
      </c>
      <c r="C125" s="196" t="str">
        <f>'(B3) Struktura Funksionale'!C104</f>
        <v>Arti dhe kultura</v>
      </c>
      <c r="D125" s="201">
        <f t="shared" si="57"/>
        <v>0</v>
      </c>
      <c r="E125" s="51"/>
      <c r="F125" s="51"/>
      <c r="G125" s="203"/>
      <c r="H125" s="201">
        <f t="shared" si="58"/>
        <v>0</v>
      </c>
      <c r="I125" s="51"/>
      <c r="J125" s="51"/>
      <c r="K125" s="51"/>
      <c r="L125" s="201">
        <f t="shared" si="59"/>
        <v>0</v>
      </c>
      <c r="M125" s="51"/>
      <c r="N125" s="51"/>
      <c r="O125" s="51"/>
      <c r="P125" s="66">
        <f t="shared" si="49"/>
        <v>0</v>
      </c>
      <c r="Q125" s="66">
        <f t="shared" si="43"/>
        <v>0</v>
      </c>
    </row>
    <row r="126" spans="1:17" hidden="1" x14ac:dyDescent="0.2">
      <c r="A126" s="196" t="str">
        <f>'(B3) Struktura Funksionale'!A105</f>
        <v>Programi 20c</v>
      </c>
      <c r="B126" s="669" t="str">
        <f>'(B3) Struktura Funksionale'!B105</f>
        <v>08280</v>
      </c>
      <c r="C126" s="196" t="str">
        <f>'(B3) Struktura Funksionale'!C105</f>
        <v xml:space="preserve">Muzetë, teatrot dhe eventet kulturore </v>
      </c>
      <c r="D126" s="201">
        <f t="shared" si="57"/>
        <v>0</v>
      </c>
      <c r="E126" s="51"/>
      <c r="F126" s="51"/>
      <c r="G126" s="203"/>
      <c r="H126" s="201">
        <f t="shared" si="58"/>
        <v>0</v>
      </c>
      <c r="I126" s="51"/>
      <c r="J126" s="51"/>
      <c r="K126" s="51"/>
      <c r="L126" s="201">
        <f t="shared" si="59"/>
        <v>0</v>
      </c>
      <c r="M126" s="51"/>
      <c r="N126" s="51"/>
      <c r="O126" s="51"/>
      <c r="P126" s="66">
        <f t="shared" si="49"/>
        <v>0</v>
      </c>
      <c r="Q126" s="66">
        <f t="shared" si="43"/>
        <v>0</v>
      </c>
    </row>
    <row r="127" spans="1:17" x14ac:dyDescent="0.2">
      <c r="A127" s="196" t="str">
        <f>'(B3) Struktura Funksionale'!A106</f>
        <v>Programi 20d</v>
      </c>
      <c r="B127" s="669">
        <f>'(B3) Struktura Funksionale'!B106</f>
        <v>0</v>
      </c>
      <c r="C127" s="196">
        <f>'(B3) Struktura Funksionale'!C106</f>
        <v>0</v>
      </c>
      <c r="D127" s="201">
        <f t="shared" si="57"/>
        <v>0</v>
      </c>
      <c r="E127" s="51"/>
      <c r="F127" s="51"/>
      <c r="G127" s="203"/>
      <c r="H127" s="201">
        <f t="shared" si="58"/>
        <v>0</v>
      </c>
      <c r="I127" s="51"/>
      <c r="J127" s="51"/>
      <c r="K127" s="51"/>
      <c r="L127" s="201">
        <f t="shared" si="59"/>
        <v>0</v>
      </c>
      <c r="M127" s="51"/>
      <c r="N127" s="51"/>
      <c r="O127" s="51"/>
    </row>
    <row r="128" spans="1:17" ht="13.5" thickBot="1" x14ac:dyDescent="0.25">
      <c r="A128" s="20"/>
      <c r="B128" s="267"/>
      <c r="C128" s="200"/>
      <c r="D128" s="201">
        <f t="shared" si="57"/>
        <v>17342</v>
      </c>
      <c r="E128" s="201">
        <f>SUM(E124:E127)</f>
        <v>18950</v>
      </c>
      <c r="F128" s="201">
        <f t="shared" ref="F128:G128" si="60">SUM(F124:F127)</f>
        <v>1608</v>
      </c>
      <c r="G128" s="201">
        <f t="shared" si="60"/>
        <v>0</v>
      </c>
      <c r="H128" s="201">
        <f t="shared" si="58"/>
        <v>17616</v>
      </c>
      <c r="I128" s="201">
        <f>SUM(I124:I127)</f>
        <v>17890</v>
      </c>
      <c r="J128" s="201">
        <f t="shared" ref="J128:K128" si="61">SUM(J124:J127)</f>
        <v>274</v>
      </c>
      <c r="K128" s="201">
        <f t="shared" si="61"/>
        <v>0</v>
      </c>
      <c r="L128" s="201">
        <f t="shared" si="59"/>
        <v>20117</v>
      </c>
      <c r="M128" s="201">
        <f>SUM(M124:M127)</f>
        <v>175105</v>
      </c>
      <c r="N128" s="201">
        <f t="shared" ref="N128:O128" si="62">SUM(N124:N127)</f>
        <v>1588</v>
      </c>
      <c r="O128" s="201">
        <f t="shared" si="62"/>
        <v>153400</v>
      </c>
    </row>
    <row r="129" spans="1:17" s="240" customFormat="1" ht="19.5" thickBot="1" x14ac:dyDescent="0.35">
      <c r="A129" s="713" t="str">
        <f>'(B3) Struktura Funksionale'!A107</f>
        <v>09 Arsimi</v>
      </c>
      <c r="B129" s="374"/>
      <c r="C129" s="374"/>
      <c r="D129" s="374"/>
      <c r="E129" s="374"/>
      <c r="F129" s="374"/>
      <c r="G129" s="374"/>
      <c r="H129" s="374"/>
      <c r="I129" s="374"/>
      <c r="J129" s="374"/>
      <c r="K129" s="374"/>
      <c r="L129" s="374"/>
      <c r="M129" s="374"/>
      <c r="N129" s="374"/>
      <c r="O129" s="714"/>
    </row>
    <row r="130" spans="1:17" ht="22.5" customHeight="1" x14ac:dyDescent="0.2">
      <c r="A130" s="687" t="str">
        <f>'(B3) Struktura Funksionale'!A108</f>
        <v>Nënfunksioni 21</v>
      </c>
      <c r="B130" s="687" t="str">
        <f>'(B3) Struktura Funksionale'!B108</f>
        <v>091</v>
      </c>
      <c r="C130" s="263" t="str">
        <f>'(B3) Struktura Funksionale'!C108</f>
        <v>Arsimi bazë dhe parashkollor</v>
      </c>
      <c r="D130" s="255"/>
      <c r="E130" s="255"/>
      <c r="F130" s="255"/>
      <c r="G130" s="255"/>
      <c r="H130" s="255"/>
      <c r="I130" s="255"/>
      <c r="J130" s="255"/>
      <c r="K130" s="255"/>
      <c r="L130" s="255"/>
      <c r="M130" s="255"/>
      <c r="N130" s="255"/>
      <c r="O130" s="256"/>
      <c r="P130" s="255"/>
      <c r="Q130" s="256"/>
    </row>
    <row r="131" spans="1:17" x14ac:dyDescent="0.2">
      <c r="A131" s="196" t="str">
        <f>'(B3) Struktura Funksionale'!A109</f>
        <v>Programi 21a</v>
      </c>
      <c r="B131" s="669" t="str">
        <f>'(B3) Struktura Funksionale'!B109</f>
        <v>09120</v>
      </c>
      <c r="C131" s="196" t="str">
        <f>'(B3) Struktura Funksionale'!C109</f>
        <v>Arsimi bazë përfshirë arsimin parashkollor.</v>
      </c>
      <c r="D131" s="201">
        <f t="shared" si="57"/>
        <v>98759</v>
      </c>
      <c r="E131" s="203">
        <v>248101</v>
      </c>
      <c r="F131" s="203">
        <v>5119</v>
      </c>
      <c r="G131" s="203">
        <v>144223</v>
      </c>
      <c r="H131" s="201">
        <f t="shared" ref="H131:H135" si="63">+I131-J131-K131</f>
        <v>48170</v>
      </c>
      <c r="I131" s="203">
        <v>167050</v>
      </c>
      <c r="J131" s="203">
        <v>3861</v>
      </c>
      <c r="K131" s="203">
        <v>115019</v>
      </c>
      <c r="L131" s="201">
        <f t="shared" ref="L131:L135" si="64">+M131-N131-O131</f>
        <v>70010</v>
      </c>
      <c r="M131" s="203">
        <v>432980</v>
      </c>
      <c r="N131" s="203">
        <v>11954</v>
      </c>
      <c r="O131" s="203">
        <v>351016</v>
      </c>
      <c r="P131" s="66">
        <f>I131-J131-K131</f>
        <v>48170</v>
      </c>
      <c r="Q131" s="66">
        <f t="shared" si="43"/>
        <v>70010</v>
      </c>
    </row>
    <row r="132" spans="1:17" hidden="1" x14ac:dyDescent="0.2">
      <c r="A132" s="196" t="str">
        <f>'(B3) Struktura Funksionale'!A110</f>
        <v>Programi 21b</v>
      </c>
      <c r="B132" s="669" t="str">
        <f>'(B3) Struktura Funksionale'!B110</f>
        <v>09122</v>
      </c>
      <c r="C132" s="196" t="str">
        <f>'(B3) Struktura Funksionale'!C110</f>
        <v>Mësuesit e kopshteve dhe pagat e stafit mbështetës</v>
      </c>
      <c r="D132" s="201">
        <f t="shared" si="57"/>
        <v>0</v>
      </c>
      <c r="E132" s="51"/>
      <c r="F132" s="51"/>
      <c r="G132" s="51"/>
      <c r="H132" s="201">
        <f t="shared" si="63"/>
        <v>0</v>
      </c>
      <c r="I132" s="51"/>
      <c r="J132" s="51"/>
      <c r="K132" s="51"/>
      <c r="L132" s="201">
        <f t="shared" si="64"/>
        <v>0</v>
      </c>
      <c r="M132" s="51"/>
      <c r="N132" s="51"/>
      <c r="O132" s="51"/>
      <c r="P132" s="66">
        <f>I132-J132-K132</f>
        <v>0</v>
      </c>
      <c r="Q132" s="66">
        <f t="shared" si="43"/>
        <v>0</v>
      </c>
    </row>
    <row r="133" spans="1:17" hidden="1" x14ac:dyDescent="0.2">
      <c r="A133" s="196" t="str">
        <f>'(B3) Struktura Funksionale'!A111</f>
        <v>Programi 21c</v>
      </c>
      <c r="B133" s="669" t="str">
        <f>'(B3) Struktura Funksionale'!B111</f>
        <v>09123</v>
      </c>
      <c r="C133" s="196" t="str">
        <f>'(B3) Struktura Funksionale'!C111</f>
        <v>Ushqimi i kopshteve</v>
      </c>
      <c r="D133" s="201">
        <f t="shared" si="57"/>
        <v>0</v>
      </c>
      <c r="E133" s="51"/>
      <c r="F133" s="51"/>
      <c r="G133" s="51"/>
      <c r="H133" s="201">
        <f t="shared" si="63"/>
        <v>0</v>
      </c>
      <c r="I133" s="51"/>
      <c r="J133" s="51"/>
      <c r="K133" s="51"/>
      <c r="L133" s="201">
        <f t="shared" si="64"/>
        <v>0</v>
      </c>
      <c r="M133" s="51"/>
      <c r="N133" s="51"/>
      <c r="O133" s="51"/>
      <c r="P133" s="66">
        <f>I133-J133-K133</f>
        <v>0</v>
      </c>
      <c r="Q133" s="66">
        <f t="shared" si="43"/>
        <v>0</v>
      </c>
    </row>
    <row r="134" spans="1:17" x14ac:dyDescent="0.2">
      <c r="A134" s="196" t="str">
        <f>'(B3) Struktura Funksionale'!A112</f>
        <v>Programi 21d</v>
      </c>
      <c r="B134" s="669">
        <f>'(B3) Struktura Funksionale'!B112</f>
        <v>0</v>
      </c>
      <c r="C134" s="196">
        <f>'(B3) Struktura Funksionale'!C112</f>
        <v>0</v>
      </c>
      <c r="D134" s="201">
        <f t="shared" si="57"/>
        <v>0</v>
      </c>
      <c r="E134" s="51"/>
      <c r="F134" s="51"/>
      <c r="G134" s="51"/>
      <c r="H134" s="201">
        <f t="shared" si="63"/>
        <v>0</v>
      </c>
      <c r="I134" s="51"/>
      <c r="J134" s="51"/>
      <c r="K134" s="51"/>
      <c r="L134" s="201">
        <f t="shared" si="64"/>
        <v>0</v>
      </c>
      <c r="M134" s="51"/>
      <c r="N134" s="51"/>
      <c r="O134" s="51"/>
    </row>
    <row r="135" spans="1:17" x14ac:dyDescent="0.2">
      <c r="A135" s="20"/>
      <c r="B135" s="267"/>
      <c r="C135" s="200"/>
      <c r="D135" s="201">
        <f t="shared" si="57"/>
        <v>98759</v>
      </c>
      <c r="E135" s="201">
        <f>SUM(E131:E134)</f>
        <v>248101</v>
      </c>
      <c r="F135" s="201">
        <f t="shared" ref="F135:O135" si="65">SUM(F131:F134)</f>
        <v>5119</v>
      </c>
      <c r="G135" s="201">
        <f t="shared" si="65"/>
        <v>144223</v>
      </c>
      <c r="H135" s="201">
        <f t="shared" si="63"/>
        <v>48170</v>
      </c>
      <c r="I135" s="201">
        <f t="shared" si="65"/>
        <v>167050</v>
      </c>
      <c r="J135" s="201">
        <f t="shared" si="65"/>
        <v>3861</v>
      </c>
      <c r="K135" s="201">
        <f t="shared" si="65"/>
        <v>115019</v>
      </c>
      <c r="L135" s="201">
        <f t="shared" si="64"/>
        <v>70010</v>
      </c>
      <c r="M135" s="201">
        <f t="shared" si="65"/>
        <v>432980</v>
      </c>
      <c r="N135" s="201">
        <f t="shared" si="65"/>
        <v>11954</v>
      </c>
      <c r="O135" s="201">
        <f t="shared" si="65"/>
        <v>351016</v>
      </c>
      <c r="P135" s="66">
        <f>I135-J135-K135</f>
        <v>48170</v>
      </c>
      <c r="Q135" s="66">
        <f t="shared" si="43"/>
        <v>70010</v>
      </c>
    </row>
    <row r="136" spans="1:17" ht="24" customHeight="1" x14ac:dyDescent="0.2">
      <c r="A136" s="687" t="str">
        <f>'(B3) Struktura Funksionale'!A113</f>
        <v>Nënfunksioni 22</v>
      </c>
      <c r="B136" s="687" t="str">
        <f>'(B3) Struktura Funksionale'!B113</f>
        <v>092</v>
      </c>
      <c r="C136" s="263" t="str">
        <f>'(B3) Struktura Funksionale'!C113</f>
        <v>Arsimi parauniversitar</v>
      </c>
      <c r="D136" s="255"/>
      <c r="E136" s="255"/>
      <c r="F136" s="255"/>
      <c r="G136" s="255"/>
      <c r="H136" s="255"/>
      <c r="I136" s="255"/>
      <c r="J136" s="255"/>
      <c r="K136" s="255"/>
      <c r="L136" s="255"/>
      <c r="M136" s="255"/>
      <c r="N136" s="255"/>
      <c r="O136" s="256"/>
      <c r="P136" s="255">
        <f>I136-J136-K136</f>
        <v>0</v>
      </c>
      <c r="Q136" s="256">
        <f t="shared" si="43"/>
        <v>0</v>
      </c>
    </row>
    <row r="137" spans="1:17" x14ac:dyDescent="0.2">
      <c r="A137" s="196" t="str">
        <f>'(B3) Struktura Funksionale'!A114</f>
        <v>Programi 22a</v>
      </c>
      <c r="B137" s="669" t="str">
        <f>'(B3) Struktura Funksionale'!B114</f>
        <v>09230</v>
      </c>
      <c r="C137" s="196" t="str">
        <f>'(B3) Struktura Funksionale'!C114</f>
        <v>Arsimi i mesëm i përgjithshëm</v>
      </c>
      <c r="D137" s="201">
        <f t="shared" si="57"/>
        <v>37856</v>
      </c>
      <c r="E137" s="203">
        <v>90697</v>
      </c>
      <c r="F137" s="203"/>
      <c r="G137" s="203">
        <v>52841</v>
      </c>
      <c r="H137" s="201">
        <f t="shared" ref="H137:H141" si="66">+I137-J137-K137</f>
        <v>32660</v>
      </c>
      <c r="I137" s="203">
        <v>73401</v>
      </c>
      <c r="J137" s="203"/>
      <c r="K137" s="203">
        <v>40741</v>
      </c>
      <c r="L137" s="201">
        <f t="shared" ref="L137:L141" si="67">+M137-N137-O137</f>
        <v>22345</v>
      </c>
      <c r="M137" s="203">
        <v>38111</v>
      </c>
      <c r="N137" s="203"/>
      <c r="O137" s="203">
        <v>15766</v>
      </c>
      <c r="P137" s="66">
        <f>I137-J137-K137</f>
        <v>32660</v>
      </c>
      <c r="Q137" s="66">
        <f t="shared" si="43"/>
        <v>22345</v>
      </c>
    </row>
    <row r="138" spans="1:17" hidden="1" x14ac:dyDescent="0.2">
      <c r="A138" s="196" t="str">
        <f>'(B3) Struktura Funksionale'!A115</f>
        <v>Programi 22b</v>
      </c>
      <c r="B138" s="669" t="str">
        <f>'(B3) Struktura Funksionale'!B115</f>
        <v>09232</v>
      </c>
      <c r="C138" s="196" t="str">
        <f>'(B3) Struktura Funksionale'!C115</f>
        <v>Pagat e stafit mbështetës</v>
      </c>
      <c r="D138" s="201">
        <f t="shared" si="57"/>
        <v>0</v>
      </c>
      <c r="E138" s="51"/>
      <c r="F138" s="51"/>
      <c r="G138" s="51"/>
      <c r="H138" s="201">
        <f t="shared" si="66"/>
        <v>0</v>
      </c>
      <c r="I138" s="51"/>
      <c r="J138" s="51"/>
      <c r="K138" s="51"/>
      <c r="L138" s="201">
        <f t="shared" si="67"/>
        <v>0</v>
      </c>
      <c r="M138" s="51"/>
      <c r="N138" s="51"/>
      <c r="O138" s="51"/>
      <c r="P138" s="66">
        <f>I138-J138-K138</f>
        <v>0</v>
      </c>
      <c r="Q138" s="66">
        <f t="shared" si="43"/>
        <v>0</v>
      </c>
    </row>
    <row r="139" spans="1:17" x14ac:dyDescent="0.2">
      <c r="A139" s="196" t="str">
        <f>'(B3) Struktura Funksionale'!A116</f>
        <v>Programi 22c</v>
      </c>
      <c r="B139" s="669" t="str">
        <f>'(B3) Struktura Funksionale'!B116</f>
        <v>09240</v>
      </c>
      <c r="C139" s="196" t="str">
        <f>'(B3) Struktura Funksionale'!C116</f>
        <v>Arsimi profesional</v>
      </c>
      <c r="D139" s="201">
        <f t="shared" si="57"/>
        <v>2279</v>
      </c>
      <c r="E139" s="51">
        <v>15235</v>
      </c>
      <c r="F139" s="51"/>
      <c r="G139" s="51">
        <v>12956</v>
      </c>
      <c r="H139" s="201">
        <f t="shared" si="66"/>
        <v>991</v>
      </c>
      <c r="I139" s="51">
        <v>15648</v>
      </c>
      <c r="J139" s="51">
        <v>96</v>
      </c>
      <c r="K139" s="51">
        <v>14561</v>
      </c>
      <c r="L139" s="201">
        <f t="shared" si="67"/>
        <v>2175</v>
      </c>
      <c r="M139" s="51">
        <v>171206</v>
      </c>
      <c r="N139" s="51"/>
      <c r="O139" s="51">
        <v>169031</v>
      </c>
      <c r="P139" s="66">
        <f>I139-J139-K139</f>
        <v>991</v>
      </c>
      <c r="Q139" s="66">
        <f t="shared" si="43"/>
        <v>2175</v>
      </c>
    </row>
    <row r="140" spans="1:17" x14ac:dyDescent="0.2">
      <c r="A140" s="196" t="str">
        <f>'(B3) Struktura Funksionale'!A117</f>
        <v>Programi 22d</v>
      </c>
      <c r="B140" s="669">
        <f>'(B3) Struktura Funksionale'!B117</f>
        <v>0</v>
      </c>
      <c r="C140" s="196">
        <f>'(B3) Struktura Funksionale'!C117</f>
        <v>0</v>
      </c>
      <c r="D140" s="201">
        <f t="shared" si="57"/>
        <v>0</v>
      </c>
      <c r="E140" s="51"/>
      <c r="F140" s="51"/>
      <c r="G140" s="51"/>
      <c r="H140" s="201">
        <f t="shared" si="66"/>
        <v>0</v>
      </c>
      <c r="I140" s="51"/>
      <c r="J140" s="51"/>
      <c r="K140" s="51"/>
      <c r="L140" s="201">
        <f t="shared" si="67"/>
        <v>0</v>
      </c>
      <c r="M140" s="51"/>
      <c r="N140" s="51"/>
      <c r="O140" s="51"/>
    </row>
    <row r="141" spans="1:17" ht="13.5" thickBot="1" x14ac:dyDescent="0.25">
      <c r="A141" s="20"/>
      <c r="B141" s="269"/>
      <c r="C141" s="21"/>
      <c r="D141" s="68">
        <f t="shared" si="57"/>
        <v>40135</v>
      </c>
      <c r="E141" s="68">
        <f>SUM(E137:E140)</f>
        <v>105932</v>
      </c>
      <c r="F141" s="68">
        <f t="shared" ref="F141:O141" si="68">SUM(F137:F140)</f>
        <v>0</v>
      </c>
      <c r="G141" s="68">
        <f t="shared" si="68"/>
        <v>65797</v>
      </c>
      <c r="H141" s="68">
        <f t="shared" si="66"/>
        <v>33651</v>
      </c>
      <c r="I141" s="68">
        <f t="shared" si="68"/>
        <v>89049</v>
      </c>
      <c r="J141" s="68">
        <f t="shared" si="68"/>
        <v>96</v>
      </c>
      <c r="K141" s="68">
        <f t="shared" si="68"/>
        <v>55302</v>
      </c>
      <c r="L141" s="68">
        <f t="shared" si="67"/>
        <v>24520</v>
      </c>
      <c r="M141" s="68">
        <f t="shared" si="68"/>
        <v>209317</v>
      </c>
      <c r="N141" s="68">
        <f t="shared" si="68"/>
        <v>0</v>
      </c>
      <c r="O141" s="68">
        <f t="shared" si="68"/>
        <v>184797</v>
      </c>
      <c r="P141" s="66">
        <f t="shared" ref="P141:P177" si="69">I141-J141-K141</f>
        <v>33651</v>
      </c>
      <c r="Q141" s="66">
        <f t="shared" si="43"/>
        <v>24520</v>
      </c>
    </row>
    <row r="142" spans="1:17" ht="24.75" hidden="1" customHeight="1" x14ac:dyDescent="0.2">
      <c r="A142" s="687" t="e">
        <f>'(B3) Struktura Funksionale'!A118</f>
        <v>#REF!</v>
      </c>
      <c r="B142" s="687" t="str">
        <f>'(B3) Struktura Funksionale'!B118</f>
        <v>096</v>
      </c>
      <c r="C142" s="263" t="str">
        <f>'(B3) Struktura Funksionale'!C118</f>
        <v>Shërbimet plotësuese në arsim</v>
      </c>
      <c r="D142" s="262"/>
      <c r="E142" s="262"/>
      <c r="F142" s="262"/>
      <c r="G142" s="262"/>
      <c r="H142" s="262"/>
      <c r="I142" s="262"/>
      <c r="J142" s="262"/>
      <c r="K142" s="262"/>
      <c r="L142" s="262"/>
      <c r="M142" s="262"/>
      <c r="N142" s="262"/>
      <c r="O142" s="716"/>
      <c r="P142" s="262">
        <f t="shared" si="69"/>
        <v>0</v>
      </c>
      <c r="Q142" s="262">
        <f t="shared" ref="Q142:Q145" si="70">M142-N142-O142</f>
        <v>0</v>
      </c>
    </row>
    <row r="143" spans="1:17" hidden="1" x14ac:dyDescent="0.2">
      <c r="A143" s="196" t="str">
        <f>'(B3) Struktura Funksionale'!A119</f>
        <v>Programi 23a</v>
      </c>
      <c r="B143" s="669" t="str">
        <f>'(B3) Struktura Funksionale'!B119</f>
        <v>09660</v>
      </c>
      <c r="C143" s="196" t="str">
        <f>'(B3) Struktura Funksionale'!C119</f>
        <v xml:space="preserve">Programe arsimore për trajnimin e mësuesve dhe edukatorëve </v>
      </c>
      <c r="D143" s="201">
        <f t="shared" si="57"/>
        <v>0</v>
      </c>
      <c r="E143" s="51"/>
      <c r="F143" s="51"/>
      <c r="G143" s="51"/>
      <c r="H143" s="201">
        <f t="shared" ref="H143:H146" si="71">+I143-J143-K143</f>
        <v>0</v>
      </c>
      <c r="I143" s="51"/>
      <c r="J143" s="51"/>
      <c r="K143" s="51"/>
      <c r="L143" s="201">
        <f t="shared" ref="L143:L146" si="72">+M143-N143-O143</f>
        <v>0</v>
      </c>
      <c r="M143" s="51"/>
      <c r="N143" s="51"/>
      <c r="O143" s="51"/>
      <c r="P143" s="66">
        <f t="shared" si="69"/>
        <v>0</v>
      </c>
      <c r="Q143" s="66">
        <f t="shared" si="70"/>
        <v>0</v>
      </c>
    </row>
    <row r="144" spans="1:17" hidden="1" x14ac:dyDescent="0.2">
      <c r="A144" s="196" t="str">
        <f>'(B3) Struktura Funksionale'!A120</f>
        <v>Programi 23b</v>
      </c>
      <c r="B144" s="669">
        <f>'(B3) Struktura Funksionale'!B120</f>
        <v>0</v>
      </c>
      <c r="C144" s="196">
        <f>'(B3) Struktura Funksionale'!C120</f>
        <v>0</v>
      </c>
      <c r="D144" s="201">
        <f t="shared" si="57"/>
        <v>0</v>
      </c>
      <c r="E144" s="51"/>
      <c r="F144" s="51"/>
      <c r="G144" s="51"/>
      <c r="H144" s="201">
        <f t="shared" si="71"/>
        <v>0</v>
      </c>
      <c r="I144" s="51"/>
      <c r="J144" s="51"/>
      <c r="K144" s="51"/>
      <c r="L144" s="201">
        <f t="shared" si="72"/>
        <v>0</v>
      </c>
      <c r="M144" s="51"/>
      <c r="N144" s="51"/>
      <c r="O144" s="51"/>
      <c r="P144" s="66">
        <f t="shared" si="69"/>
        <v>0</v>
      </c>
      <c r="Q144" s="66">
        <f t="shared" si="70"/>
        <v>0</v>
      </c>
    </row>
    <row r="145" spans="1:17" hidden="1" x14ac:dyDescent="0.2">
      <c r="A145" s="196" t="str">
        <f>'(B3) Struktura Funksionale'!A121</f>
        <v>Programi 23c</v>
      </c>
      <c r="B145" s="669">
        <f>'(B3) Struktura Funksionale'!B121</f>
        <v>0</v>
      </c>
      <c r="C145" s="196">
        <f>'(B3) Struktura Funksionale'!C121</f>
        <v>0</v>
      </c>
      <c r="D145" s="201">
        <f t="shared" si="57"/>
        <v>0</v>
      </c>
      <c r="E145" s="51"/>
      <c r="F145" s="51"/>
      <c r="G145" s="51"/>
      <c r="H145" s="201">
        <f t="shared" si="71"/>
        <v>0</v>
      </c>
      <c r="I145" s="51"/>
      <c r="J145" s="51"/>
      <c r="K145" s="51"/>
      <c r="L145" s="201">
        <f t="shared" si="72"/>
        <v>0</v>
      </c>
      <c r="M145" s="51"/>
      <c r="N145" s="51"/>
      <c r="O145" s="51"/>
      <c r="P145" s="66">
        <f t="shared" si="69"/>
        <v>0</v>
      </c>
      <c r="Q145" s="66">
        <f t="shared" si="70"/>
        <v>0</v>
      </c>
    </row>
    <row r="146" spans="1:17" ht="13.5" hidden="1" thickBot="1" x14ac:dyDescent="0.25">
      <c r="A146" s="20"/>
      <c r="B146" s="267"/>
      <c r="C146" s="200"/>
      <c r="D146" s="201">
        <f t="shared" si="57"/>
        <v>0</v>
      </c>
      <c r="E146" s="201">
        <f>SUM(E143:E145)</f>
        <v>0</v>
      </c>
      <c r="F146" s="201">
        <f>SUM(F143:F145)</f>
        <v>0</v>
      </c>
      <c r="G146" s="201">
        <f>SUM(G143:G145)</f>
        <v>0</v>
      </c>
      <c r="H146" s="201">
        <f t="shared" si="71"/>
        <v>0</v>
      </c>
      <c r="I146" s="201">
        <f>SUM(I143:I145)</f>
        <v>0</v>
      </c>
      <c r="J146" s="201">
        <f>SUM(J143:J145)</f>
        <v>0</v>
      </c>
      <c r="K146" s="201">
        <f>SUM(K143:K145)</f>
        <v>0</v>
      </c>
      <c r="L146" s="201">
        <f t="shared" si="72"/>
        <v>0</v>
      </c>
      <c r="M146" s="201">
        <f>SUM(M143:M145)</f>
        <v>0</v>
      </c>
      <c r="N146" s="201">
        <f>SUM(N143:N145)</f>
        <v>0</v>
      </c>
      <c r="O146" s="201">
        <f>SUM(O143:O145)</f>
        <v>0</v>
      </c>
      <c r="P146" s="66">
        <f t="shared" si="69"/>
        <v>0</v>
      </c>
      <c r="Q146" s="66">
        <f t="shared" ref="Q146:Q151" si="73">M146-N146-O146</f>
        <v>0</v>
      </c>
    </row>
    <row r="147" spans="1:17" s="240" customFormat="1" ht="19.5" thickBot="1" x14ac:dyDescent="0.35">
      <c r="A147" s="713" t="str">
        <f>'(B3) Struktura Funksionale'!A122</f>
        <v>10 Mbrojtja Sociale</v>
      </c>
      <c r="B147" s="374"/>
      <c r="C147" s="374"/>
      <c r="D147" s="374"/>
      <c r="E147" s="374"/>
      <c r="F147" s="374"/>
      <c r="G147" s="374"/>
      <c r="H147" s="374"/>
      <c r="I147" s="374"/>
      <c r="J147" s="374"/>
      <c r="K147" s="374"/>
      <c r="L147" s="374"/>
      <c r="M147" s="374"/>
      <c r="N147" s="374"/>
      <c r="O147" s="714"/>
    </row>
    <row r="148" spans="1:17" ht="24" customHeight="1" x14ac:dyDescent="0.2">
      <c r="A148" s="687" t="str">
        <f>'(B3) Struktura Funksionale'!A123</f>
        <v>Nënfunksioni 23</v>
      </c>
      <c r="B148" s="687" t="str">
        <f>'(B3) Struktura Funksionale'!B123</f>
        <v>101</v>
      </c>
      <c r="C148" s="263" t="str">
        <f>'(B3) Struktura Funksionale'!C123</f>
        <v>Sëmundje dhe paaftësi</v>
      </c>
      <c r="D148" s="255"/>
      <c r="E148" s="255"/>
      <c r="F148" s="255"/>
      <c r="G148" s="255"/>
      <c r="H148" s="255"/>
      <c r="I148" s="255"/>
      <c r="J148" s="255"/>
      <c r="K148" s="255"/>
      <c r="L148" s="255"/>
      <c r="M148" s="255"/>
      <c r="N148" s="255"/>
      <c r="O148" s="256"/>
      <c r="P148" s="255">
        <f t="shared" si="69"/>
        <v>0</v>
      </c>
      <c r="Q148" s="256">
        <f t="shared" si="73"/>
        <v>0</v>
      </c>
    </row>
    <row r="149" spans="1:17" x14ac:dyDescent="0.2">
      <c r="A149" s="196" t="str">
        <f>'(B3) Struktura Funksionale'!A124</f>
        <v>Programi 24a</v>
      </c>
      <c r="B149" s="669" t="str">
        <f>'(B3) Struktura Funksionale'!B124</f>
        <v>10140</v>
      </c>
      <c r="C149" s="196" t="str">
        <f>'(B3) Struktura Funksionale'!C124</f>
        <v>Kujdesi social për personat e sëmurë dhe me aftësi të kufizuara</v>
      </c>
      <c r="D149" s="201">
        <f t="shared" si="57"/>
        <v>6728</v>
      </c>
      <c r="E149" s="203">
        <v>478678</v>
      </c>
      <c r="F149" s="203"/>
      <c r="G149" s="203">
        <v>471950</v>
      </c>
      <c r="H149" s="201">
        <f t="shared" ref="H149:H152" si="74">+I149-J149-K149</f>
        <v>12909</v>
      </c>
      <c r="I149" s="203">
        <v>516814</v>
      </c>
      <c r="J149" s="203"/>
      <c r="K149" s="203">
        <v>503905</v>
      </c>
      <c r="L149" s="201">
        <f t="shared" ref="L149:L152" si="75">+M149-N149-O149</f>
        <v>7718</v>
      </c>
      <c r="M149" s="203">
        <v>503974</v>
      </c>
      <c r="N149" s="203"/>
      <c r="O149" s="203">
        <v>496256</v>
      </c>
      <c r="P149" s="66">
        <f t="shared" si="69"/>
        <v>12909</v>
      </c>
      <c r="Q149" s="66">
        <f t="shared" si="73"/>
        <v>7718</v>
      </c>
    </row>
    <row r="150" spans="1:17" x14ac:dyDescent="0.2">
      <c r="A150" s="196" t="str">
        <f>'(B3) Struktura Funksionale'!A125</f>
        <v>Programi 24b</v>
      </c>
      <c r="B150" s="669">
        <f>'(B3) Struktura Funksionale'!B125</f>
        <v>0</v>
      </c>
      <c r="C150" s="196">
        <f>'(B3) Struktura Funksionale'!C125</f>
        <v>0</v>
      </c>
      <c r="D150" s="201">
        <f t="shared" si="57"/>
        <v>0</v>
      </c>
      <c r="E150" s="51"/>
      <c r="F150" s="51"/>
      <c r="G150" s="51"/>
      <c r="H150" s="201">
        <f t="shared" si="74"/>
        <v>0</v>
      </c>
      <c r="I150" s="51"/>
      <c r="J150" s="51"/>
      <c r="K150" s="51"/>
      <c r="L150" s="201">
        <f t="shared" si="75"/>
        <v>0</v>
      </c>
      <c r="M150" s="51"/>
      <c r="N150" s="51"/>
      <c r="O150" s="51"/>
      <c r="P150" s="66">
        <f t="shared" si="69"/>
        <v>0</v>
      </c>
      <c r="Q150" s="66">
        <f t="shared" si="73"/>
        <v>0</v>
      </c>
    </row>
    <row r="151" spans="1:17" x14ac:dyDescent="0.2">
      <c r="A151" s="196" t="str">
        <f>'(B3) Struktura Funksionale'!A126</f>
        <v>Programi 24c</v>
      </c>
      <c r="B151" s="669">
        <f>'(B3) Struktura Funksionale'!B126</f>
        <v>0</v>
      </c>
      <c r="C151" s="196">
        <f>'(B3) Struktura Funksionale'!C126</f>
        <v>0</v>
      </c>
      <c r="D151" s="201">
        <f t="shared" si="57"/>
        <v>0</v>
      </c>
      <c r="E151" s="51"/>
      <c r="F151" s="51"/>
      <c r="G151" s="51"/>
      <c r="H151" s="201">
        <f t="shared" si="74"/>
        <v>0</v>
      </c>
      <c r="I151" s="51"/>
      <c r="J151" s="51"/>
      <c r="K151" s="51"/>
      <c r="L151" s="201">
        <f t="shared" si="75"/>
        <v>0</v>
      </c>
      <c r="M151" s="51"/>
      <c r="N151" s="51"/>
      <c r="O151" s="51"/>
      <c r="P151" s="66">
        <f t="shared" si="69"/>
        <v>0</v>
      </c>
      <c r="Q151" s="66">
        <f t="shared" si="73"/>
        <v>0</v>
      </c>
    </row>
    <row r="152" spans="1:17" x14ac:dyDescent="0.2">
      <c r="A152" s="20"/>
      <c r="B152" s="267"/>
      <c r="C152" s="200"/>
      <c r="D152" s="201">
        <f t="shared" si="57"/>
        <v>6728</v>
      </c>
      <c r="E152" s="201">
        <f>SUM(E149:E151)</f>
        <v>478678</v>
      </c>
      <c r="F152" s="201">
        <f>SUM(F149:F151)</f>
        <v>0</v>
      </c>
      <c r="G152" s="201">
        <f>SUM(G149:G151)</f>
        <v>471950</v>
      </c>
      <c r="H152" s="201">
        <f t="shared" si="74"/>
        <v>12909</v>
      </c>
      <c r="I152" s="201">
        <f>SUM(I149:I151)</f>
        <v>516814</v>
      </c>
      <c r="J152" s="201">
        <f>SUM(J149:J151)</f>
        <v>0</v>
      </c>
      <c r="K152" s="201">
        <f>SUM(K149:K151)</f>
        <v>503905</v>
      </c>
      <c r="L152" s="201">
        <f t="shared" si="75"/>
        <v>7718</v>
      </c>
      <c r="M152" s="201">
        <f>SUM(M149:M151)</f>
        <v>503974</v>
      </c>
      <c r="N152" s="201">
        <f>SUM(N149:N151)</f>
        <v>0</v>
      </c>
      <c r="O152" s="201">
        <f>SUM(O149:O151)</f>
        <v>496256</v>
      </c>
      <c r="P152" s="66">
        <f t="shared" si="69"/>
        <v>12909</v>
      </c>
      <c r="Q152" s="66">
        <f t="shared" ref="Q152:Q156" si="76">M152-N152-O152</f>
        <v>7718</v>
      </c>
    </row>
    <row r="153" spans="1:17" ht="21.75" customHeight="1" x14ac:dyDescent="0.2">
      <c r="A153" s="687" t="str">
        <f>'(B3) Struktura Funksionale'!A127</f>
        <v>Nënfunksioni 24</v>
      </c>
      <c r="B153" s="687" t="str">
        <f>'(B3) Struktura Funksionale'!B127</f>
        <v>102</v>
      </c>
      <c r="C153" s="263" t="str">
        <f>'(B3) Struktura Funksionale'!C127</f>
        <v>Të moshuarit</v>
      </c>
      <c r="D153" s="255"/>
      <c r="E153" s="255"/>
      <c r="F153" s="255"/>
      <c r="G153" s="255"/>
      <c r="H153" s="255"/>
      <c r="I153" s="255"/>
      <c r="J153" s="255"/>
      <c r="K153" s="255"/>
      <c r="L153" s="255"/>
      <c r="M153" s="255"/>
      <c r="N153" s="255"/>
      <c r="O153" s="256"/>
      <c r="P153" s="255">
        <f t="shared" si="69"/>
        <v>0</v>
      </c>
      <c r="Q153" s="256">
        <f t="shared" si="76"/>
        <v>0</v>
      </c>
    </row>
    <row r="154" spans="1:17" x14ac:dyDescent="0.2">
      <c r="A154" s="196" t="str">
        <f>'(B3) Struktura Funksionale'!A128</f>
        <v>Programi 25a</v>
      </c>
      <c r="B154" s="669" t="str">
        <f>'(B3) Struktura Funksionale'!B128</f>
        <v>10220</v>
      </c>
      <c r="C154" s="196" t="str">
        <f>'(B3) Struktura Funksionale'!C128</f>
        <v>Sigurimi shoqëror</v>
      </c>
      <c r="D154" s="201">
        <f t="shared" si="57"/>
        <v>744</v>
      </c>
      <c r="E154" s="203">
        <v>744</v>
      </c>
      <c r="F154" s="203"/>
      <c r="G154" s="203"/>
      <c r="H154" s="201">
        <f t="shared" ref="H154:H157" si="77">+I154-J154-K154</f>
        <v>1425</v>
      </c>
      <c r="I154" s="203">
        <v>1425</v>
      </c>
      <c r="J154" s="203"/>
      <c r="K154" s="203"/>
      <c r="L154" s="201">
        <f t="shared" ref="L154:L157" si="78">+M154-N154-O154</f>
        <v>50</v>
      </c>
      <c r="M154" s="203">
        <v>50</v>
      </c>
      <c r="N154" s="203"/>
      <c r="O154" s="203"/>
      <c r="P154" s="66">
        <f t="shared" si="69"/>
        <v>1425</v>
      </c>
      <c r="Q154" s="66">
        <f t="shared" si="76"/>
        <v>50</v>
      </c>
    </row>
    <row r="155" spans="1:17" x14ac:dyDescent="0.2">
      <c r="A155" s="196" t="str">
        <f>'(B3) Struktura Funksionale'!A129</f>
        <v>Programi 25b</v>
      </c>
      <c r="B155" s="669">
        <f>'(B3) Struktura Funksionale'!B129</f>
        <v>0</v>
      </c>
      <c r="C155" s="196">
        <f>'(B3) Struktura Funksionale'!C129</f>
        <v>0</v>
      </c>
      <c r="D155" s="201">
        <f t="shared" si="57"/>
        <v>0</v>
      </c>
      <c r="E155" s="51"/>
      <c r="F155" s="51"/>
      <c r="G155" s="51"/>
      <c r="H155" s="201">
        <f t="shared" si="77"/>
        <v>0</v>
      </c>
      <c r="I155" s="51"/>
      <c r="J155" s="51"/>
      <c r="K155" s="51"/>
      <c r="L155" s="201">
        <f t="shared" si="78"/>
        <v>0</v>
      </c>
      <c r="M155" s="51"/>
      <c r="N155" s="51"/>
      <c r="O155" s="51"/>
      <c r="P155" s="66">
        <f t="shared" si="69"/>
        <v>0</v>
      </c>
      <c r="Q155" s="66">
        <f t="shared" si="76"/>
        <v>0</v>
      </c>
    </row>
    <row r="156" spans="1:17" x14ac:dyDescent="0.2">
      <c r="A156" s="196" t="str">
        <f>'(B3) Struktura Funksionale'!A130</f>
        <v>Programi 25c</v>
      </c>
      <c r="B156" s="669">
        <f>'(B3) Struktura Funksionale'!B130</f>
        <v>0</v>
      </c>
      <c r="C156" s="196">
        <f>'(B3) Struktura Funksionale'!C130</f>
        <v>0</v>
      </c>
      <c r="D156" s="201">
        <f t="shared" si="57"/>
        <v>0</v>
      </c>
      <c r="E156" s="51"/>
      <c r="F156" s="51"/>
      <c r="G156" s="51"/>
      <c r="H156" s="201">
        <f t="shared" si="77"/>
        <v>0</v>
      </c>
      <c r="I156" s="51"/>
      <c r="J156" s="51"/>
      <c r="K156" s="51"/>
      <c r="L156" s="201">
        <f t="shared" si="78"/>
        <v>0</v>
      </c>
      <c r="M156" s="51"/>
      <c r="N156" s="51"/>
      <c r="O156" s="51"/>
      <c r="P156" s="66">
        <f t="shared" si="69"/>
        <v>0</v>
      </c>
      <c r="Q156" s="66">
        <f t="shared" si="76"/>
        <v>0</v>
      </c>
    </row>
    <row r="157" spans="1:17" x14ac:dyDescent="0.2">
      <c r="A157" s="20"/>
      <c r="B157" s="267"/>
      <c r="C157" s="200"/>
      <c r="D157" s="201">
        <f t="shared" si="57"/>
        <v>744</v>
      </c>
      <c r="E157" s="201">
        <f>SUM(E154:E156)</f>
        <v>744</v>
      </c>
      <c r="F157" s="201">
        <f>SUM(F154:F156)</f>
        <v>0</v>
      </c>
      <c r="G157" s="201">
        <f>SUM(G154:G156)</f>
        <v>0</v>
      </c>
      <c r="H157" s="201">
        <f t="shared" si="77"/>
        <v>1425</v>
      </c>
      <c r="I157" s="201">
        <f>SUM(I154:I156)</f>
        <v>1425</v>
      </c>
      <c r="J157" s="201">
        <f>SUM(J154:J156)</f>
        <v>0</v>
      </c>
      <c r="K157" s="201">
        <f>SUM(K154:K156)</f>
        <v>0</v>
      </c>
      <c r="L157" s="201">
        <f t="shared" si="78"/>
        <v>50</v>
      </c>
      <c r="M157" s="201">
        <f>SUM(M154:M156)</f>
        <v>50</v>
      </c>
      <c r="N157" s="201">
        <f>SUM(N154:N156)</f>
        <v>0</v>
      </c>
      <c r="O157" s="201">
        <f>SUM(O154:O156)</f>
        <v>0</v>
      </c>
      <c r="P157" s="66">
        <f t="shared" si="69"/>
        <v>1425</v>
      </c>
      <c r="Q157" s="66">
        <f t="shared" ref="Q157:Q161" si="79">M157-N157-O157</f>
        <v>50</v>
      </c>
    </row>
    <row r="158" spans="1:17" ht="24" customHeight="1" x14ac:dyDescent="0.2">
      <c r="A158" s="687" t="str">
        <f>'(B3) Struktura Funksionale'!A131</f>
        <v>Nënfunksioni 25</v>
      </c>
      <c r="B158" s="687" t="str">
        <f>'(B3) Struktura Funksionale'!B131</f>
        <v>104</v>
      </c>
      <c r="C158" s="263" t="str">
        <f>'(B3) Struktura Funksionale'!C131</f>
        <v>Familja dhe fëmijët</v>
      </c>
      <c r="D158" s="255"/>
      <c r="E158" s="255"/>
      <c r="F158" s="255"/>
      <c r="G158" s="255"/>
      <c r="H158" s="255"/>
      <c r="I158" s="255"/>
      <c r="J158" s="255"/>
      <c r="K158" s="255"/>
      <c r="L158" s="255"/>
      <c r="M158" s="255"/>
      <c r="N158" s="255"/>
      <c r="O158" s="256"/>
      <c r="P158" s="255">
        <f t="shared" si="69"/>
        <v>0</v>
      </c>
      <c r="Q158" s="256">
        <f t="shared" si="79"/>
        <v>0</v>
      </c>
    </row>
    <row r="159" spans="1:17" x14ac:dyDescent="0.2">
      <c r="A159" s="196" t="str">
        <f>'(B3) Struktura Funksionale'!A132</f>
        <v>Programi 26a</v>
      </c>
      <c r="B159" s="669" t="str">
        <f>'(B3) Struktura Funksionale'!B132</f>
        <v>10430</v>
      </c>
      <c r="C159" s="196" t="str">
        <f>'(B3) Struktura Funksionale'!C132</f>
        <v>Kujdesi social për familjet dhe fëmijët</v>
      </c>
      <c r="D159" s="201">
        <f t="shared" si="57"/>
        <v>21666</v>
      </c>
      <c r="E159" s="203">
        <v>91010</v>
      </c>
      <c r="F159" s="203">
        <v>2369</v>
      </c>
      <c r="G159" s="203">
        <v>66975</v>
      </c>
      <c r="H159" s="201">
        <f t="shared" ref="H159:H162" si="80">+I159-J159-K159</f>
        <v>19330</v>
      </c>
      <c r="I159" s="203">
        <v>106661</v>
      </c>
      <c r="J159" s="203">
        <v>1322</v>
      </c>
      <c r="K159" s="203">
        <v>86009</v>
      </c>
      <c r="L159" s="201">
        <f t="shared" ref="L159:L162" si="81">+M159-N159-O159</f>
        <v>26059</v>
      </c>
      <c r="M159" s="203">
        <v>130502</v>
      </c>
      <c r="N159" s="203">
        <v>2870</v>
      </c>
      <c r="O159" s="203">
        <v>101573</v>
      </c>
      <c r="P159" s="66">
        <f t="shared" si="69"/>
        <v>19330</v>
      </c>
      <c r="Q159" s="66">
        <f t="shared" si="79"/>
        <v>26059</v>
      </c>
    </row>
    <row r="160" spans="1:17" hidden="1" x14ac:dyDescent="0.2">
      <c r="A160" s="196" t="str">
        <f>'(B3) Struktura Funksionale'!A133</f>
        <v>Programi 26b</v>
      </c>
      <c r="B160" s="669" t="str">
        <f>'(B3) Struktura Funksionale'!B133</f>
        <v>10460</v>
      </c>
      <c r="C160" s="196" t="str">
        <f>'(B3) Struktura Funksionale'!C133</f>
        <v>Përfshirja sociale</v>
      </c>
      <c r="D160" s="201">
        <f t="shared" si="57"/>
        <v>0</v>
      </c>
      <c r="E160" s="51"/>
      <c r="F160" s="51"/>
      <c r="G160" s="51"/>
      <c r="H160" s="201">
        <f t="shared" si="80"/>
        <v>0</v>
      </c>
      <c r="I160" s="51"/>
      <c r="J160" s="51"/>
      <c r="K160" s="51"/>
      <c r="L160" s="201">
        <f t="shared" si="81"/>
        <v>0</v>
      </c>
      <c r="M160" s="51"/>
      <c r="N160" s="51"/>
      <c r="O160" s="51"/>
      <c r="P160" s="66">
        <f t="shared" si="69"/>
        <v>0</v>
      </c>
      <c r="Q160" s="66">
        <f t="shared" si="79"/>
        <v>0</v>
      </c>
    </row>
    <row r="161" spans="1:17" x14ac:dyDescent="0.2">
      <c r="A161" s="196" t="str">
        <f>'(B3) Struktura Funksionale'!A134</f>
        <v>Programi 26c</v>
      </c>
      <c r="B161" s="669">
        <f>'(B3) Struktura Funksionale'!B134</f>
        <v>0</v>
      </c>
      <c r="C161" s="196">
        <f>'(B3) Struktura Funksionale'!C134</f>
        <v>0</v>
      </c>
      <c r="D161" s="201">
        <f t="shared" si="57"/>
        <v>0</v>
      </c>
      <c r="E161" s="51"/>
      <c r="F161" s="51"/>
      <c r="G161" s="51"/>
      <c r="H161" s="201">
        <f t="shared" si="80"/>
        <v>0</v>
      </c>
      <c r="I161" s="51"/>
      <c r="J161" s="51"/>
      <c r="K161" s="51"/>
      <c r="L161" s="201">
        <f t="shared" si="81"/>
        <v>0</v>
      </c>
      <c r="M161" s="51"/>
      <c r="N161" s="51"/>
      <c r="O161" s="51"/>
      <c r="P161" s="66">
        <f t="shared" si="69"/>
        <v>0</v>
      </c>
      <c r="Q161" s="66">
        <f t="shared" si="79"/>
        <v>0</v>
      </c>
    </row>
    <row r="162" spans="1:17" x14ac:dyDescent="0.2">
      <c r="A162" s="20"/>
      <c r="B162" s="267"/>
      <c r="C162" s="200"/>
      <c r="D162" s="201">
        <f t="shared" si="57"/>
        <v>21666</v>
      </c>
      <c r="E162" s="201">
        <f>SUM(E159:E161)</f>
        <v>91010</v>
      </c>
      <c r="F162" s="201">
        <f>SUM(F159:F161)</f>
        <v>2369</v>
      </c>
      <c r="G162" s="201">
        <f>SUM(G159:G161)</f>
        <v>66975</v>
      </c>
      <c r="H162" s="201">
        <f t="shared" si="80"/>
        <v>19330</v>
      </c>
      <c r="I162" s="201">
        <f>SUM(I159:I161)</f>
        <v>106661</v>
      </c>
      <c r="J162" s="201">
        <f>SUM(J159:J161)</f>
        <v>1322</v>
      </c>
      <c r="K162" s="201">
        <f>SUM(K159:K161)</f>
        <v>86009</v>
      </c>
      <c r="L162" s="201">
        <f t="shared" si="81"/>
        <v>26059</v>
      </c>
      <c r="M162" s="201">
        <f>SUM(M159:M161)</f>
        <v>130502</v>
      </c>
      <c r="N162" s="201">
        <f>SUM(N159:N161)</f>
        <v>2870</v>
      </c>
      <c r="O162" s="201">
        <f>SUM(O159:O161)</f>
        <v>101573</v>
      </c>
      <c r="P162" s="66">
        <f t="shared" si="69"/>
        <v>19330</v>
      </c>
      <c r="Q162" s="66">
        <f t="shared" ref="Q162:Q166" si="82">M162-N162-O162</f>
        <v>26059</v>
      </c>
    </row>
    <row r="163" spans="1:17" ht="25.5" customHeight="1" x14ac:dyDescent="0.2">
      <c r="A163" s="687" t="str">
        <f>'(B3) Struktura Funksionale'!A135</f>
        <v>Nënfunksioni 26</v>
      </c>
      <c r="B163" s="687" t="str">
        <f>'(B3) Struktura Funksionale'!B135</f>
        <v>105</v>
      </c>
      <c r="C163" s="263" t="str">
        <f>'(B3) Struktura Funksionale'!C135</f>
        <v>Papunësia</v>
      </c>
      <c r="D163" s="255"/>
      <c r="E163" s="255"/>
      <c r="F163" s="255"/>
      <c r="G163" s="255"/>
      <c r="H163" s="255"/>
      <c r="I163" s="255"/>
      <c r="J163" s="255"/>
      <c r="K163" s="255"/>
      <c r="L163" s="255"/>
      <c r="M163" s="255"/>
      <c r="N163" s="255"/>
      <c r="O163" s="256"/>
      <c r="P163" s="255">
        <f t="shared" si="69"/>
        <v>0</v>
      </c>
      <c r="Q163" s="256">
        <f t="shared" si="82"/>
        <v>0</v>
      </c>
    </row>
    <row r="164" spans="1:17" x14ac:dyDescent="0.2">
      <c r="A164" s="196" t="str">
        <f>'(B3) Struktura Funksionale'!A136</f>
        <v>Programi 27a</v>
      </c>
      <c r="B164" s="669" t="str">
        <f>'(B3) Struktura Funksionale'!B136</f>
        <v>10550</v>
      </c>
      <c r="C164" s="196" t="str">
        <f>'(B3) Struktura Funksionale'!C136</f>
        <v>Papunësia, arsim dhe aftësim</v>
      </c>
      <c r="D164" s="201">
        <f t="shared" si="57"/>
        <v>0</v>
      </c>
      <c r="E164" s="203"/>
      <c r="F164" s="203"/>
      <c r="G164" s="203"/>
      <c r="H164" s="201">
        <f t="shared" ref="H164:H167" si="83">+I164-J164-K164</f>
        <v>0</v>
      </c>
      <c r="I164" s="203"/>
      <c r="J164" s="203"/>
      <c r="K164" s="203"/>
      <c r="L164" s="201">
        <f t="shared" ref="L164:L167" si="84">+M164-N164-O164</f>
        <v>0</v>
      </c>
      <c r="M164" s="203"/>
      <c r="N164" s="203"/>
      <c r="O164" s="203"/>
      <c r="P164" s="66">
        <f t="shared" si="69"/>
        <v>0</v>
      </c>
      <c r="Q164" s="66">
        <f t="shared" si="82"/>
        <v>0</v>
      </c>
    </row>
    <row r="165" spans="1:17" x14ac:dyDescent="0.2">
      <c r="A165" s="196" t="str">
        <f>'(B3) Struktura Funksionale'!A137</f>
        <v>Programi 27b</v>
      </c>
      <c r="B165" s="669">
        <f>'(B3) Struktura Funksionale'!B137</f>
        <v>0</v>
      </c>
      <c r="C165" s="196">
        <f>'(B3) Struktura Funksionale'!C137</f>
        <v>0</v>
      </c>
      <c r="D165" s="201">
        <f t="shared" si="57"/>
        <v>0</v>
      </c>
      <c r="E165" s="51"/>
      <c r="F165" s="51"/>
      <c r="G165" s="51"/>
      <c r="H165" s="201">
        <f t="shared" si="83"/>
        <v>0</v>
      </c>
      <c r="I165" s="51"/>
      <c r="J165" s="51"/>
      <c r="K165" s="51"/>
      <c r="L165" s="201">
        <f t="shared" si="84"/>
        <v>0</v>
      </c>
      <c r="M165" s="51"/>
      <c r="N165" s="51"/>
      <c r="O165" s="51"/>
      <c r="P165" s="66">
        <f t="shared" si="69"/>
        <v>0</v>
      </c>
      <c r="Q165" s="66">
        <f t="shared" si="82"/>
        <v>0</v>
      </c>
    </row>
    <row r="166" spans="1:17" x14ac:dyDescent="0.2">
      <c r="A166" s="196" t="str">
        <f>'(B3) Struktura Funksionale'!A138</f>
        <v>Programi 27c</v>
      </c>
      <c r="B166" s="669">
        <f>'(B3) Struktura Funksionale'!B138</f>
        <v>0</v>
      </c>
      <c r="C166" s="196">
        <f>'(B3) Struktura Funksionale'!C138</f>
        <v>0</v>
      </c>
      <c r="D166" s="201">
        <f t="shared" si="57"/>
        <v>0</v>
      </c>
      <c r="E166" s="51"/>
      <c r="F166" s="51"/>
      <c r="G166" s="51"/>
      <c r="H166" s="201">
        <f t="shared" si="83"/>
        <v>0</v>
      </c>
      <c r="I166" s="51"/>
      <c r="J166" s="51"/>
      <c r="K166" s="51"/>
      <c r="L166" s="201">
        <f t="shared" si="84"/>
        <v>0</v>
      </c>
      <c r="M166" s="51"/>
      <c r="N166" s="51"/>
      <c r="O166" s="51"/>
      <c r="P166" s="66">
        <f t="shared" si="69"/>
        <v>0</v>
      </c>
      <c r="Q166" s="66">
        <f t="shared" si="82"/>
        <v>0</v>
      </c>
    </row>
    <row r="167" spans="1:17" x14ac:dyDescent="0.2">
      <c r="A167" s="20"/>
      <c r="B167" s="267"/>
      <c r="C167" s="200"/>
      <c r="D167" s="201">
        <f t="shared" si="57"/>
        <v>0</v>
      </c>
      <c r="E167" s="201">
        <f>SUM(E164:E166)</f>
        <v>0</v>
      </c>
      <c r="F167" s="201">
        <f>SUM(F164:F166)</f>
        <v>0</v>
      </c>
      <c r="G167" s="201">
        <f>SUM(G164:G166)</f>
        <v>0</v>
      </c>
      <c r="H167" s="201">
        <f t="shared" si="83"/>
        <v>0</v>
      </c>
      <c r="I167" s="201">
        <f>SUM(I164:I166)</f>
        <v>0</v>
      </c>
      <c r="J167" s="201">
        <f>SUM(J164:J166)</f>
        <v>0</v>
      </c>
      <c r="K167" s="201">
        <f>SUM(K164:K166)</f>
        <v>0</v>
      </c>
      <c r="L167" s="201">
        <f t="shared" si="84"/>
        <v>0</v>
      </c>
      <c r="M167" s="201">
        <f>SUM(M164:M166)</f>
        <v>0</v>
      </c>
      <c r="N167" s="201">
        <f>SUM(N164:N166)</f>
        <v>0</v>
      </c>
      <c r="O167" s="201">
        <f>SUM(O164:O166)</f>
        <v>0</v>
      </c>
      <c r="P167" s="66">
        <f t="shared" si="69"/>
        <v>0</v>
      </c>
      <c r="Q167" s="66">
        <f t="shared" ref="Q167:Q171" si="85">M167-N167-O167</f>
        <v>0</v>
      </c>
    </row>
    <row r="168" spans="1:17" ht="25.5" customHeight="1" x14ac:dyDescent="0.2">
      <c r="A168" s="687" t="str">
        <f>'(B3) Struktura Funksionale'!A139</f>
        <v>Nënfunksioni 27</v>
      </c>
      <c r="B168" s="687" t="str">
        <f>'(B3) Struktura Funksionale'!B139</f>
        <v>106</v>
      </c>
      <c r="C168" s="263" t="str">
        <f>'(B3) Struktura Funksionale'!C139</f>
        <v>Strehimi social</v>
      </c>
      <c r="D168" s="255"/>
      <c r="E168" s="255"/>
      <c r="F168" s="255"/>
      <c r="G168" s="255"/>
      <c r="H168" s="255"/>
      <c r="I168" s="255"/>
      <c r="J168" s="255"/>
      <c r="K168" s="255"/>
      <c r="L168" s="255"/>
      <c r="M168" s="255"/>
      <c r="N168" s="255"/>
      <c r="O168" s="256"/>
      <c r="P168" s="255">
        <f t="shared" si="69"/>
        <v>0</v>
      </c>
      <c r="Q168" s="256">
        <f t="shared" si="85"/>
        <v>0</v>
      </c>
    </row>
    <row r="169" spans="1:17" x14ac:dyDescent="0.2">
      <c r="A169" s="113" t="str">
        <f>'(B3) Struktura Funksionale'!A140</f>
        <v>Programi 28a</v>
      </c>
      <c r="B169" s="671" t="str">
        <f>'(B3) Struktura Funksionale'!B140</f>
        <v>10661</v>
      </c>
      <c r="C169" s="113" t="str">
        <f>'(B3) Struktura Funksionale'!C140</f>
        <v>Strehimi social</v>
      </c>
      <c r="D169" s="68">
        <f t="shared" si="57"/>
        <v>4624</v>
      </c>
      <c r="E169" s="51">
        <v>5968</v>
      </c>
      <c r="F169" s="51"/>
      <c r="G169" s="51">
        <v>1344</v>
      </c>
      <c r="H169" s="68">
        <f t="shared" ref="H169:H172" si="86">+I169-J169-K169</f>
        <v>3689</v>
      </c>
      <c r="I169" s="51">
        <v>3689</v>
      </c>
      <c r="J169" s="51"/>
      <c r="K169" s="51"/>
      <c r="L169" s="68">
        <f t="shared" ref="L169:L172" si="87">+M169-N169-O169</f>
        <v>6374</v>
      </c>
      <c r="M169" s="51">
        <v>6374</v>
      </c>
      <c r="N169" s="51"/>
      <c r="O169" s="51"/>
      <c r="P169" s="66">
        <f t="shared" si="69"/>
        <v>3689</v>
      </c>
      <c r="Q169" s="66">
        <f t="shared" si="85"/>
        <v>6374</v>
      </c>
    </row>
    <row r="170" spans="1:17" x14ac:dyDescent="0.2">
      <c r="A170" s="113" t="str">
        <f>'(B3) Struktura Funksionale'!A141</f>
        <v>Programi 28b</v>
      </c>
      <c r="B170" s="671">
        <f>'(B3) Struktura Funksionale'!B141</f>
        <v>0</v>
      </c>
      <c r="C170" s="113">
        <f>'(B3) Struktura Funksionale'!C141</f>
        <v>0</v>
      </c>
      <c r="D170" s="68">
        <f t="shared" si="57"/>
        <v>0</v>
      </c>
      <c r="E170" s="51"/>
      <c r="F170" s="51"/>
      <c r="G170" s="51"/>
      <c r="H170" s="68">
        <f t="shared" si="86"/>
        <v>0</v>
      </c>
      <c r="I170" s="51"/>
      <c r="J170" s="51"/>
      <c r="K170" s="51"/>
      <c r="L170" s="68">
        <f t="shared" si="87"/>
        <v>0</v>
      </c>
      <c r="M170" s="51"/>
      <c r="N170" s="51"/>
      <c r="O170" s="51"/>
      <c r="P170" s="66">
        <f t="shared" si="69"/>
        <v>0</v>
      </c>
      <c r="Q170" s="66">
        <f t="shared" si="85"/>
        <v>0</v>
      </c>
    </row>
    <row r="171" spans="1:17" x14ac:dyDescent="0.2">
      <c r="A171" s="113" t="str">
        <f>'(B3) Struktura Funksionale'!A142</f>
        <v>Programi 28c</v>
      </c>
      <c r="B171" s="671">
        <f>'(B3) Struktura Funksionale'!B142</f>
        <v>0</v>
      </c>
      <c r="C171" s="113">
        <f>'(B3) Struktura Funksionale'!C142</f>
        <v>0</v>
      </c>
      <c r="D171" s="68">
        <f t="shared" si="57"/>
        <v>0</v>
      </c>
      <c r="E171" s="51"/>
      <c r="F171" s="51"/>
      <c r="G171" s="51"/>
      <c r="H171" s="68">
        <f t="shared" si="86"/>
        <v>0</v>
      </c>
      <c r="I171" s="51"/>
      <c r="J171" s="51"/>
      <c r="K171" s="51"/>
      <c r="L171" s="68">
        <f t="shared" si="87"/>
        <v>0</v>
      </c>
      <c r="M171" s="51"/>
      <c r="N171" s="51"/>
      <c r="O171" s="51"/>
      <c r="P171" s="66">
        <f t="shared" si="69"/>
        <v>0</v>
      </c>
      <c r="Q171" s="66">
        <f t="shared" si="85"/>
        <v>0</v>
      </c>
    </row>
    <row r="172" spans="1:17" x14ac:dyDescent="0.2">
      <c r="A172" s="836"/>
      <c r="B172" s="837"/>
      <c r="C172" s="838"/>
      <c r="D172" s="68">
        <f t="shared" si="57"/>
        <v>4624</v>
      </c>
      <c r="E172" s="68">
        <f>SUM(E169:E171)</f>
        <v>5968</v>
      </c>
      <c r="F172" s="68">
        <f>SUM(F169:F171)</f>
        <v>0</v>
      </c>
      <c r="G172" s="68">
        <f>SUM(G169:G171)</f>
        <v>1344</v>
      </c>
      <c r="H172" s="68">
        <f t="shared" si="86"/>
        <v>3689</v>
      </c>
      <c r="I172" s="68">
        <f>SUM(I169:I171)</f>
        <v>3689</v>
      </c>
      <c r="J172" s="68">
        <f>SUM(J169:J171)</f>
        <v>0</v>
      </c>
      <c r="K172" s="68">
        <f>SUM(K169:K171)</f>
        <v>0</v>
      </c>
      <c r="L172" s="68">
        <f t="shared" si="87"/>
        <v>6374</v>
      </c>
      <c r="M172" s="68">
        <f>SUM(M169:M171)</f>
        <v>6374</v>
      </c>
      <c r="N172" s="68">
        <f>SUM(N169:N171)</f>
        <v>0</v>
      </c>
      <c r="O172" s="68">
        <f>SUM(O169:O171)</f>
        <v>0</v>
      </c>
      <c r="P172" s="66">
        <f t="shared" si="69"/>
        <v>3689</v>
      </c>
      <c r="Q172" s="66">
        <f t="shared" ref="Q172:Q176" si="88">M172-N172-O172</f>
        <v>6374</v>
      </c>
    </row>
    <row r="173" spans="1:17" ht="24" hidden="1" customHeight="1" x14ac:dyDescent="0.2">
      <c r="A173" s="687" t="str">
        <f>'(B3) Struktura Funksionale'!A143</f>
        <v>Nënfunksioni 29</v>
      </c>
      <c r="B173" s="687" t="str">
        <f>'(B3) Struktura Funksionale'!B143</f>
        <v>107</v>
      </c>
      <c r="C173" s="263" t="str">
        <f>'(B3) Struktura Funksionale'!C143</f>
        <v>Ndihma Ekonomike</v>
      </c>
      <c r="D173" s="255"/>
      <c r="E173" s="255"/>
      <c r="F173" s="255"/>
      <c r="G173" s="255"/>
      <c r="H173" s="255"/>
      <c r="I173" s="255"/>
      <c r="J173" s="255"/>
      <c r="K173" s="255"/>
      <c r="L173" s="255"/>
      <c r="M173" s="255"/>
      <c r="N173" s="255"/>
      <c r="O173" s="256"/>
      <c r="P173" s="255">
        <f t="shared" si="69"/>
        <v>0</v>
      </c>
      <c r="Q173" s="256">
        <f t="shared" si="88"/>
        <v>0</v>
      </c>
    </row>
    <row r="174" spans="1:17" hidden="1" x14ac:dyDescent="0.2">
      <c r="A174" s="196" t="str">
        <f>'(B3) Struktura Funksionale'!A144</f>
        <v>Programi 29a</v>
      </c>
      <c r="B174" s="669" t="str">
        <f>'(B3) Struktura Funksionale'!B144</f>
        <v>10770</v>
      </c>
      <c r="C174" s="196" t="str">
        <f>'(B3) Struktura Funksionale'!C144</f>
        <v>Ndihma Ekonomike</v>
      </c>
      <c r="D174" s="201">
        <f t="shared" si="57"/>
        <v>0</v>
      </c>
      <c r="E174" s="203"/>
      <c r="F174" s="203"/>
      <c r="G174" s="203"/>
      <c r="H174" s="201">
        <f t="shared" ref="H174:H177" si="89">+I174-J174-K174</f>
        <v>0</v>
      </c>
      <c r="I174" s="203"/>
      <c r="J174" s="203"/>
      <c r="K174" s="203"/>
      <c r="L174" s="201">
        <f t="shared" ref="L174:L177" si="90">+M174-N174-O174</f>
        <v>0</v>
      </c>
      <c r="M174" s="203"/>
      <c r="N174" s="203"/>
      <c r="O174" s="203"/>
      <c r="P174" s="66">
        <f t="shared" si="69"/>
        <v>0</v>
      </c>
      <c r="Q174" s="66">
        <f t="shared" si="88"/>
        <v>0</v>
      </c>
    </row>
    <row r="175" spans="1:17" hidden="1" x14ac:dyDescent="0.2">
      <c r="A175" s="196" t="str">
        <f>'(B3) Struktura Funksionale'!A145</f>
        <v>Programi 29b</v>
      </c>
      <c r="B175" s="669">
        <f>'(B3) Struktura Funksionale'!B145</f>
        <v>0</v>
      </c>
      <c r="C175" s="196">
        <f>'(B3) Struktura Funksionale'!C145</f>
        <v>0</v>
      </c>
      <c r="D175" s="201">
        <f t="shared" si="57"/>
        <v>0</v>
      </c>
      <c r="E175" s="51"/>
      <c r="F175" s="51"/>
      <c r="G175" s="51"/>
      <c r="H175" s="201">
        <f t="shared" si="89"/>
        <v>0</v>
      </c>
      <c r="I175" s="51"/>
      <c r="J175" s="51"/>
      <c r="K175" s="51"/>
      <c r="L175" s="201">
        <f t="shared" si="90"/>
        <v>0</v>
      </c>
      <c r="M175" s="51"/>
      <c r="N175" s="51"/>
      <c r="O175" s="51"/>
      <c r="P175" s="66">
        <f t="shared" si="69"/>
        <v>0</v>
      </c>
      <c r="Q175" s="66">
        <f t="shared" si="88"/>
        <v>0</v>
      </c>
    </row>
    <row r="176" spans="1:17" hidden="1" x14ac:dyDescent="0.2">
      <c r="A176" s="196" t="str">
        <f>'(B3) Struktura Funksionale'!A146</f>
        <v>Programi 29c</v>
      </c>
      <c r="B176" s="669">
        <f>'(B3) Struktura Funksionale'!B146</f>
        <v>0</v>
      </c>
      <c r="C176" s="196">
        <f>'(B3) Struktura Funksionale'!C146</f>
        <v>0</v>
      </c>
      <c r="D176" s="201">
        <f t="shared" si="57"/>
        <v>0</v>
      </c>
      <c r="E176" s="206"/>
      <c r="F176" s="206"/>
      <c r="G176" s="206"/>
      <c r="H176" s="201">
        <f t="shared" si="89"/>
        <v>0</v>
      </c>
      <c r="I176" s="206"/>
      <c r="J176" s="206"/>
      <c r="K176" s="206"/>
      <c r="L176" s="201">
        <f t="shared" si="90"/>
        <v>0</v>
      </c>
      <c r="M176" s="206"/>
      <c r="N176" s="206"/>
      <c r="O176" s="206"/>
      <c r="P176" s="66">
        <f t="shared" si="69"/>
        <v>0</v>
      </c>
      <c r="Q176" s="66">
        <f t="shared" si="88"/>
        <v>0</v>
      </c>
    </row>
    <row r="177" spans="1:17" hidden="1" x14ac:dyDescent="0.2">
      <c r="A177" s="20"/>
      <c r="B177" s="269"/>
      <c r="C177" s="21"/>
      <c r="D177" s="68">
        <f t="shared" si="57"/>
        <v>0</v>
      </c>
      <c r="E177" s="68">
        <f>SUM(E174:E176)</f>
        <v>0</v>
      </c>
      <c r="F177" s="68">
        <f>SUM(F174:F176)</f>
        <v>0</v>
      </c>
      <c r="G177" s="68">
        <f>SUM(G174:G176)</f>
        <v>0</v>
      </c>
      <c r="H177" s="68">
        <f t="shared" si="89"/>
        <v>0</v>
      </c>
      <c r="I177" s="68">
        <f>SUM(I174:I176)</f>
        <v>0</v>
      </c>
      <c r="J177" s="68">
        <f>SUM(J174:J176)</f>
        <v>0</v>
      </c>
      <c r="K177" s="68">
        <f>SUM(K174:K176)</f>
        <v>0</v>
      </c>
      <c r="L177" s="68">
        <f t="shared" si="90"/>
        <v>0</v>
      </c>
      <c r="M177" s="68">
        <f>SUM(M174:M176)</f>
        <v>0</v>
      </c>
      <c r="N177" s="68">
        <f>SUM(N174:N176)</f>
        <v>0</v>
      </c>
      <c r="O177" s="68">
        <f>SUM(O174:O176)</f>
        <v>0</v>
      </c>
      <c r="P177" s="66">
        <f t="shared" si="69"/>
        <v>0</v>
      </c>
      <c r="Q177" s="66">
        <f t="shared" ref="Q177" si="91">M177-N177-O177</f>
        <v>0</v>
      </c>
    </row>
    <row r="178" spans="1:17" x14ac:dyDescent="0.2">
      <c r="E178" s="66"/>
      <c r="F178" s="66"/>
      <c r="G178" s="66"/>
      <c r="H178" s="72"/>
      <c r="L178" s="72"/>
    </row>
    <row r="179" spans="1:17" x14ac:dyDescent="0.2">
      <c r="A179" s="836" t="str">
        <f>'(G1) Fjalori'!A206</f>
        <v xml:space="preserve">Totali </v>
      </c>
      <c r="B179" s="837"/>
      <c r="C179" s="838"/>
      <c r="D179" s="68">
        <f t="shared" si="57"/>
        <v>900703</v>
      </c>
      <c r="E179" s="68">
        <f t="shared" ref="E179:F179" si="92">E16+E23+E29+E34+E39+E48+E56+E62+E68+E74+E79+E84+E89+E95+E100+E105+E110+E116+E122+E128+E135+E141+E146+E152+E157+E162+E167+E172+E177</f>
        <v>1953298</v>
      </c>
      <c r="F179" s="68">
        <f t="shared" si="92"/>
        <v>136607</v>
      </c>
      <c r="G179" s="68">
        <f>G16+G23+G29+G34+G39+G48+G56+G62+G68+G74+G79+G84+G89+G95+G100+G105+G110+G116+G122+G128+G135+G141+G146+G152+G157+G162+G167+G172+G177</f>
        <v>915988</v>
      </c>
      <c r="H179" s="68">
        <f t="shared" ref="H179" si="93">+I179-J179-K179</f>
        <v>581325</v>
      </c>
      <c r="I179" s="68">
        <f t="shared" ref="I179:J179" si="94">I16+I23+I29+I34+I39+I48+I56+I62+I68+I74+I79+I84+I89+I95+I100+I105+I110+I116+I122+I128+I135+I141+I146+I152+I157+I162+I167+I172+I177</f>
        <v>2134403</v>
      </c>
      <c r="J179" s="68">
        <f t="shared" si="94"/>
        <v>123689</v>
      </c>
      <c r="K179" s="68">
        <f>K16+K23+K29+K34+K39+K48+K56+K62+K68+K74+K79+K84+K89+K95+K100+K105+K110+K116+K122+K128+K135+K141+K146+K152+K157+K162+K167+K172+K177</f>
        <v>1429389</v>
      </c>
      <c r="L179" s="68">
        <f t="shared" ref="L179" si="95">+M179-N179-O179</f>
        <v>923601</v>
      </c>
      <c r="M179" s="68">
        <f t="shared" ref="M179:N179" si="96">M16+M23+M29+M34+M39+M48+M56+M62+M68+M74+M79+M84+M89+M95+M100+M105+M110+M116+M122+M128+M135+M141+M146+M152+M157+M162+M167+M172+M177</f>
        <v>3477730</v>
      </c>
      <c r="N179" s="68">
        <f t="shared" si="96"/>
        <v>196795</v>
      </c>
      <c r="O179" s="68">
        <f>O16+O23+O29+O34+O39+O48+O56+O62+O68+O74+O79+O84+O89+O95+O100+O105+O110+O116+O122+O128+O135+O141+O146+O152+O157+O162+O167+O172+O177</f>
        <v>2357334</v>
      </c>
    </row>
    <row r="180" spans="1:17" x14ac:dyDescent="0.2">
      <c r="A180" s="547" t="str">
        <f>'(G1) Fjalori'!A207</f>
        <v>Totali I transfertave të kushtëzuara+transfertat specifike+të ardhurat e trashëguara me destinacion</v>
      </c>
      <c r="B180" s="21"/>
      <c r="C180" s="21"/>
      <c r="D180" s="709"/>
      <c r="E180" s="710"/>
      <c r="G180" s="68">
        <f>'(C2) Burimet viti kaluar'!D87+'(C2) Burimet viti kaluar'!D90+'(C2) Burimet viti kaluar'!D96</f>
        <v>915988</v>
      </c>
      <c r="K180" s="68">
        <f>'(C2) Burimet viti kaluar'!E87+'(C2) Burimet viti kaluar'!E90+'(C2) Burimet viti kaluar'!E96</f>
        <v>1429389</v>
      </c>
      <c r="L180" s="72"/>
      <c r="O180" s="68">
        <f>'(C2) Burimet viti kaluar'!F87+'(C2) Burimet viti kaluar'!F90+'(C2) Burimet viti kaluar'!F96</f>
        <v>2357334</v>
      </c>
    </row>
    <row r="181" spans="1:17" x14ac:dyDescent="0.2">
      <c r="A181" s="114"/>
      <c r="G181" s="407" t="str">
        <f>IF(G179&lt;&gt;G180,"STOPP!","OK!")</f>
        <v>OK!</v>
      </c>
      <c r="K181" s="407" t="str">
        <f>IF(K179&lt;&gt;K180,"STOPP!","OK!")</f>
        <v>OK!</v>
      </c>
      <c r="L181" s="72"/>
      <c r="O181" s="407" t="str">
        <f>IF(O179&lt;&gt;O180,"STOPP!","OK!")</f>
        <v>OK!</v>
      </c>
    </row>
    <row r="182" spans="1:17" x14ac:dyDescent="0.2">
      <c r="L182" s="72"/>
    </row>
    <row r="183" spans="1:17" x14ac:dyDescent="0.2">
      <c r="L183" s="72"/>
    </row>
    <row r="184" spans="1:17" x14ac:dyDescent="0.2">
      <c r="L184" s="72"/>
    </row>
    <row r="185" spans="1:17" x14ac:dyDescent="0.2">
      <c r="L185" s="72"/>
    </row>
    <row r="186" spans="1:17" x14ac:dyDescent="0.2">
      <c r="L186" s="72"/>
    </row>
    <row r="187" spans="1:17" x14ac:dyDescent="0.2">
      <c r="L187" s="72"/>
    </row>
    <row r="188" spans="1:17" x14ac:dyDescent="0.2">
      <c r="L188" s="72"/>
    </row>
    <row r="189" spans="1:17" x14ac:dyDescent="0.2">
      <c r="L189" s="72"/>
    </row>
    <row r="190" spans="1:17" x14ac:dyDescent="0.2">
      <c r="L190" s="72"/>
    </row>
    <row r="191" spans="1:17" x14ac:dyDescent="0.2">
      <c r="L191" s="72"/>
    </row>
    <row r="192" spans="1:17" x14ac:dyDescent="0.2">
      <c r="L192" s="72"/>
    </row>
    <row r="193" spans="12:12" x14ac:dyDescent="0.2">
      <c r="L193" s="72"/>
    </row>
    <row r="194" spans="12:12" x14ac:dyDescent="0.2">
      <c r="L194" s="72"/>
    </row>
    <row r="195" spans="12:12" x14ac:dyDescent="0.2">
      <c r="L195" s="72"/>
    </row>
    <row r="196" spans="12:12" x14ac:dyDescent="0.2">
      <c r="L196" s="72"/>
    </row>
  </sheetData>
  <sheetProtection algorithmName="SHA-512" hashValue="EED6CJtDpibXfgKH59QZcXb4OucVG4g2Ca8jwX0TVJFG+LhIuahMSyIgmI5vy3y3G08TORY0m5ozM1hNG0F0SQ==" saltValue="IjiovOfHf1BweJKkC2GvoQ==" spinCount="100000" sheet="1" objects="1" scenarios="1" selectLockedCells="1"/>
  <mergeCells count="10">
    <mergeCell ref="A179:C179"/>
    <mergeCell ref="A172:C172"/>
    <mergeCell ref="A1:O1"/>
    <mergeCell ref="A3:O3"/>
    <mergeCell ref="L5:O5"/>
    <mergeCell ref="L6:O6"/>
    <mergeCell ref="D5:G5"/>
    <mergeCell ref="D6:G6"/>
    <mergeCell ref="H5:K5"/>
    <mergeCell ref="H6:K6"/>
  </mergeCells>
  <printOptions gridLines="1"/>
  <pageMargins left="0.78740157480314965" right="0.70866141732283472" top="0.98425196850393704" bottom="0.78740157480314965" header="0.43307086614173229" footer="0.31496062992125984"/>
  <pageSetup paperSize="256" scale="70" fitToHeight="0" orientation="landscape" r:id="rId1"/>
  <headerFooter>
    <oddHeader>&amp;LPROGRAMI BUXHETOR AFATMESËM&amp;C&amp;8 28 Shkurt 2019&amp;R&amp;A</oddHeader>
    <oddFooter>&amp;L&amp;8Copyright for Albania: Ministry of Finance and Economy / Local Finance Directory&amp;R1</oddFooter>
  </headerFooter>
  <rowBreaks count="6" manualBreakCount="6">
    <brk id="39" max="16383" man="1"/>
    <brk id="68" max="16383" man="1"/>
    <brk id="89" max="16383" man="1"/>
    <brk id="116" max="16383" man="1"/>
    <brk id="146" max="16383" man="1"/>
    <brk id="172" max="16383" man="1"/>
  </rowBreak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7">
    <tabColor rgb="FF92D050"/>
    <pageSetUpPr fitToPage="1"/>
  </sheetPr>
  <dimension ref="A1:J384"/>
  <sheetViews>
    <sheetView showGridLines="0" showRowColHeaders="0" topLeftCell="A19" zoomScaleNormal="100" workbookViewId="0">
      <selection activeCell="M39" sqref="M39"/>
    </sheetView>
  </sheetViews>
  <sheetFormatPr defaultColWidth="9.140625" defaultRowHeight="15" outlineLevelRow="1" x14ac:dyDescent="0.25"/>
  <cols>
    <col min="1" max="2" width="9.140625" style="109"/>
    <col min="3" max="3" width="14.42578125" style="109" customWidth="1"/>
    <col min="4" max="4" width="19.42578125" style="109" customWidth="1"/>
    <col min="5" max="6" width="15" style="109" customWidth="1"/>
    <col min="7" max="7" width="12.42578125" style="109" customWidth="1"/>
    <col min="8" max="8" width="13" style="109" customWidth="1"/>
    <col min="9" max="16384" width="9.140625" style="109"/>
  </cols>
  <sheetData>
    <row r="1" spans="1:9" s="243" customFormat="1" ht="21" x14ac:dyDescent="0.25">
      <c r="A1" s="1043" t="str">
        <f>'(G1) Fjalori'!A448</f>
        <v>(F9) GRAFIKU I SHPENZIMEVE SIPAS TIPIT TË PROGRAMIT - VLERA BRUTO</v>
      </c>
      <c r="B1" s="1044"/>
      <c r="C1" s="1044"/>
      <c r="D1" s="1044"/>
      <c r="E1" s="1044"/>
      <c r="F1" s="1044"/>
      <c r="G1" s="1044"/>
      <c r="H1" s="1044"/>
      <c r="I1" s="1045"/>
    </row>
    <row r="2" spans="1:9" s="98" customFormat="1" ht="12.75" x14ac:dyDescent="0.2"/>
    <row r="3" spans="1:9" s="98" customFormat="1" ht="12.75" x14ac:dyDescent="0.2"/>
    <row r="4" spans="1:9" s="98" customFormat="1" ht="12.75" x14ac:dyDescent="0.2"/>
    <row r="5" spans="1:9" s="98" customFormat="1" ht="12.75" x14ac:dyDescent="0.2"/>
    <row r="6" spans="1:9" s="98" customFormat="1" ht="12.75" x14ac:dyDescent="0.2"/>
    <row r="7" spans="1:9" s="98" customFormat="1" ht="12.75" x14ac:dyDescent="0.2">
      <c r="C7" s="98">
        <f>'(F8) Shpenzimet sipas aktivitet'!H5</f>
        <v>2019</v>
      </c>
      <c r="D7" s="98">
        <f>'(F8) Shpenzimet sipas aktivitet'!I5</f>
        <v>2020</v>
      </c>
      <c r="E7" s="98">
        <f>'(F8) Shpenzimet sipas aktivitet'!J5</f>
        <v>2021</v>
      </c>
      <c r="F7" s="98">
        <f>'(F8) Shpenzimet sipas aktivitet'!K5</f>
        <v>2022</v>
      </c>
      <c r="G7" s="98">
        <f>'(F8) Shpenzimet sipas aktivitet'!L5</f>
        <v>2023</v>
      </c>
      <c r="H7" s="98">
        <f>'(F8) Shpenzimet sipas aktivitet'!M5</f>
        <v>2024</v>
      </c>
    </row>
    <row r="8" spans="1:9" s="98" customFormat="1" ht="12.75" x14ac:dyDescent="0.2">
      <c r="B8" s="98" t="str">
        <f>'(F8) Shpenzimet sipas aktivitet'!G6</f>
        <v>E detyrueshme</v>
      </c>
      <c r="C8" s="98">
        <f>'(F8) Shpenzimet sipas aktivitet'!H6</f>
        <v>1953298</v>
      </c>
      <c r="D8" s="98">
        <f>'(F8) Shpenzimet sipas aktivitet'!I6</f>
        <v>1620251</v>
      </c>
      <c r="E8" s="98">
        <f>'(F8) Shpenzimet sipas aktivitet'!J6</f>
        <v>2804801</v>
      </c>
      <c r="F8" s="98">
        <f>'(F8) Shpenzimet sipas aktivitet'!K6</f>
        <v>2016043</v>
      </c>
      <c r="G8" s="98">
        <f>'(F8) Shpenzimet sipas aktivitet'!L6</f>
        <v>2108174</v>
      </c>
      <c r="H8" s="98">
        <f>'(F8) Shpenzimet sipas aktivitet'!M6</f>
        <v>2259861</v>
      </c>
    </row>
    <row r="9" spans="1:9" x14ac:dyDescent="0.25">
      <c r="B9" s="98" t="str">
        <f>'(F8) Shpenzimet sipas aktivitet'!G7</f>
        <v>Plotësuese</v>
      </c>
      <c r="C9" s="98">
        <f>'(F8) Shpenzimet sipas aktivitet'!H7</f>
        <v>0</v>
      </c>
      <c r="D9" s="98">
        <f>'(F8) Shpenzimet sipas aktivitet'!I7</f>
        <v>0</v>
      </c>
      <c r="E9" s="98">
        <f>'(F8) Shpenzimet sipas aktivitet'!J7</f>
        <v>0</v>
      </c>
      <c r="F9" s="98">
        <f>'(F8) Shpenzimet sipas aktivitet'!K7</f>
        <v>0</v>
      </c>
      <c r="G9" s="98">
        <f>'(F8) Shpenzimet sipas aktivitet'!L7</f>
        <v>0</v>
      </c>
      <c r="H9" s="98">
        <f>'(F8) Shpenzimet sipas aktivitet'!M7</f>
        <v>0</v>
      </c>
    </row>
    <row r="10" spans="1:9" x14ac:dyDescent="0.25">
      <c r="B10" s="98" t="str">
        <f>'(F8) Shpenzimet sipas aktivitet'!G8</f>
        <v>SHPENZIME TË PRITSHME</v>
      </c>
      <c r="C10" s="98">
        <f>'(F8) Shpenzimet sipas aktivitet'!H8</f>
        <v>1953298</v>
      </c>
      <c r="D10" s="98">
        <f>'(F8) Shpenzimet sipas aktivitet'!I8</f>
        <v>1620251</v>
      </c>
      <c r="E10" s="98">
        <f>'(F8) Shpenzimet sipas aktivitet'!J8</f>
        <v>2804801</v>
      </c>
      <c r="F10" s="98">
        <f>'(F8) Shpenzimet sipas aktivitet'!K8</f>
        <v>2016043</v>
      </c>
      <c r="G10" s="98">
        <f>'(F8) Shpenzimet sipas aktivitet'!L8</f>
        <v>2108174</v>
      </c>
      <c r="H10" s="98">
        <f>'(F8) Shpenzimet sipas aktivitet'!M8</f>
        <v>2259861</v>
      </c>
    </row>
    <row r="12" spans="1:9" ht="14.25" customHeight="1" x14ac:dyDescent="0.25"/>
    <row r="15" spans="1:9" x14ac:dyDescent="0.25">
      <c r="F15" s="91"/>
      <c r="G15" s="91"/>
    </row>
    <row r="16" spans="1:9" x14ac:dyDescent="0.25">
      <c r="F16" s="91"/>
      <c r="G16" s="91"/>
    </row>
    <row r="18" spans="6:10" x14ac:dyDescent="0.25">
      <c r="F18" s="91"/>
      <c r="G18" s="91"/>
      <c r="I18" s="158"/>
      <c r="J18" s="158"/>
    </row>
    <row r="19" spans="6:10" x14ac:dyDescent="0.25">
      <c r="F19" s="91"/>
      <c r="G19" s="91"/>
      <c r="I19" s="158"/>
      <c r="J19" s="158"/>
    </row>
    <row r="20" spans="6:10" x14ac:dyDescent="0.25">
      <c r="F20" s="91"/>
      <c r="G20" s="91"/>
      <c r="I20" s="158"/>
      <c r="J20" s="158"/>
    </row>
    <row r="21" spans="6:10" x14ac:dyDescent="0.25">
      <c r="F21" s="91"/>
      <c r="G21" s="91"/>
      <c r="I21" s="158"/>
      <c r="J21" s="158"/>
    </row>
    <row r="22" spans="6:10" x14ac:dyDescent="0.25">
      <c r="F22" s="91"/>
      <c r="G22" s="91"/>
      <c r="I22" s="158"/>
      <c r="J22" s="158"/>
    </row>
    <row r="23" spans="6:10" x14ac:dyDescent="0.25">
      <c r="F23" s="91"/>
      <c r="G23" s="91"/>
      <c r="I23" s="158"/>
      <c r="J23" s="158"/>
    </row>
    <row r="24" spans="6:10" x14ac:dyDescent="0.25">
      <c r="F24" s="91"/>
      <c r="G24" s="91"/>
      <c r="I24" s="158"/>
      <c r="J24" s="158"/>
    </row>
    <row r="25" spans="6:10" x14ac:dyDescent="0.25">
      <c r="F25" s="91"/>
      <c r="G25" s="91"/>
      <c r="I25" s="158"/>
      <c r="J25" s="158"/>
    </row>
    <row r="26" spans="6:10" x14ac:dyDescent="0.25">
      <c r="F26" s="91"/>
      <c r="G26" s="91"/>
      <c r="I26" s="158"/>
      <c r="J26" s="158"/>
    </row>
    <row r="27" spans="6:10" x14ac:dyDescent="0.25">
      <c r="F27" s="91"/>
      <c r="G27" s="91"/>
      <c r="I27" s="158"/>
      <c r="J27" s="158"/>
    </row>
    <row r="28" spans="6:10" x14ac:dyDescent="0.25">
      <c r="F28" s="91"/>
      <c r="G28" s="91"/>
      <c r="I28" s="158"/>
      <c r="J28" s="158"/>
    </row>
    <row r="29" spans="6:10" x14ac:dyDescent="0.25">
      <c r="F29" s="91"/>
      <c r="G29" s="91"/>
      <c r="I29" s="158"/>
      <c r="J29" s="158"/>
    </row>
    <row r="30" spans="6:10" x14ac:dyDescent="0.25">
      <c r="F30" s="91"/>
      <c r="G30" s="91"/>
      <c r="I30" s="158"/>
      <c r="J30" s="158"/>
    </row>
    <row r="31" spans="6:10" x14ac:dyDescent="0.25">
      <c r="F31" s="91"/>
      <c r="G31" s="91"/>
      <c r="I31" s="158"/>
      <c r="J31" s="158"/>
    </row>
    <row r="32" spans="6:10" x14ac:dyDescent="0.25">
      <c r="F32" s="91"/>
      <c r="G32" s="91"/>
      <c r="I32" s="158"/>
      <c r="J32" s="158"/>
    </row>
    <row r="33" spans="2:10" x14ac:dyDescent="0.25">
      <c r="F33" s="91"/>
      <c r="G33" s="91"/>
      <c r="I33" s="158"/>
      <c r="J33" s="158"/>
    </row>
    <row r="34" spans="2:10" x14ac:dyDescent="0.25">
      <c r="F34" s="91"/>
      <c r="G34" s="91"/>
      <c r="I34" s="158"/>
      <c r="J34" s="158"/>
    </row>
    <row r="35" spans="2:10" x14ac:dyDescent="0.25">
      <c r="F35" s="91"/>
      <c r="G35" s="91"/>
      <c r="I35" s="158"/>
      <c r="J35" s="158"/>
    </row>
    <row r="36" spans="2:10" x14ac:dyDescent="0.25">
      <c r="F36" s="91"/>
      <c r="G36" s="91"/>
      <c r="I36" s="158"/>
      <c r="J36" s="158"/>
    </row>
    <row r="37" spans="2:10" x14ac:dyDescent="0.25">
      <c r="F37" s="91"/>
      <c r="G37" s="91"/>
      <c r="I37" s="158"/>
      <c r="J37" s="158"/>
    </row>
    <row r="38" spans="2:10" x14ac:dyDescent="0.25">
      <c r="F38" s="91"/>
      <c r="G38" s="91"/>
      <c r="I38" s="158"/>
      <c r="J38" s="158"/>
    </row>
    <row r="40" spans="2:10" x14ac:dyDescent="0.25">
      <c r="C40" s="109">
        <f>'(F8) Shpenzimet sipas aktivitet'!H26</f>
        <v>2019</v>
      </c>
      <c r="D40" s="109">
        <f>'(F8) Shpenzimet sipas aktivitet'!I26</f>
        <v>2020</v>
      </c>
      <c r="E40" s="109">
        <f>'(F8) Shpenzimet sipas aktivitet'!J26</f>
        <v>2021</v>
      </c>
      <c r="F40" s="109">
        <f>'(F8) Shpenzimet sipas aktivitet'!K26</f>
        <v>2022</v>
      </c>
      <c r="G40" s="109">
        <f>'(F8) Shpenzimet sipas aktivitet'!L26</f>
        <v>2023</v>
      </c>
      <c r="H40" s="109">
        <f>'(F8) Shpenzimet sipas aktivitet'!M26</f>
        <v>2024</v>
      </c>
      <c r="I40" s="158"/>
      <c r="J40" s="158"/>
    </row>
    <row r="41" spans="2:10" x14ac:dyDescent="0.25">
      <c r="B41" s="109" t="str">
        <f>'(F8) Shpenzimet sipas aktivitet'!G27</f>
        <v>I veti</v>
      </c>
      <c r="C41" s="109">
        <f>'(F8) Shpenzimet sipas aktivitet'!H27</f>
        <v>1055181</v>
      </c>
      <c r="D41" s="109">
        <f>'(F8) Shpenzimet sipas aktivitet'!I27</f>
        <v>1000468</v>
      </c>
      <c r="E41" s="109">
        <f>'(F8) Shpenzimet sipas aktivitet'!J27</f>
        <v>1439568</v>
      </c>
      <c r="F41" s="109">
        <f>'(F8) Shpenzimet sipas aktivitet'!K27</f>
        <v>1189822</v>
      </c>
      <c r="G41" s="109">
        <f>'(F8) Shpenzimet sipas aktivitet'!L27</f>
        <v>1246765</v>
      </c>
      <c r="H41" s="109">
        <f>'(F8) Shpenzimet sipas aktivitet'!M27</f>
        <v>1521750</v>
      </c>
      <c r="I41" s="158"/>
      <c r="J41" s="158"/>
    </row>
    <row r="42" spans="2:10" x14ac:dyDescent="0.25">
      <c r="B42" s="109" t="str">
        <f>'(F8) Shpenzimet sipas aktivitet'!G28</f>
        <v>I deleguar</v>
      </c>
      <c r="C42" s="109">
        <f>'(F8) Shpenzimet sipas aktivitet'!H28</f>
        <v>114349</v>
      </c>
      <c r="D42" s="109">
        <f>'(F8) Shpenzimet sipas aktivitet'!I28</f>
        <v>134835</v>
      </c>
      <c r="E42" s="109">
        <f>'(F8) Shpenzimet sipas aktivitet'!J28</f>
        <v>310105</v>
      </c>
      <c r="F42" s="109">
        <f>'(F8) Shpenzimet sipas aktivitet'!K28</f>
        <v>128977</v>
      </c>
      <c r="G42" s="109">
        <f>'(F8) Shpenzimet sipas aktivitet'!L28</f>
        <v>131032</v>
      </c>
      <c r="H42" s="109">
        <f>'(F8) Shpenzimet sipas aktivitet'!M28</f>
        <v>132310</v>
      </c>
      <c r="I42" s="158"/>
      <c r="J42" s="158"/>
    </row>
    <row r="43" spans="2:10" x14ac:dyDescent="0.25">
      <c r="B43" s="109" t="str">
        <f>'(F8) Shpenzimet sipas aktivitet'!G29</f>
        <v>Transferuar</v>
      </c>
      <c r="C43" s="109">
        <f>'(F8) Shpenzimet sipas aktivitet'!H29</f>
        <v>783768</v>
      </c>
      <c r="D43" s="109">
        <f>'(F8) Shpenzimet sipas aktivitet'!I29</f>
        <v>484948</v>
      </c>
      <c r="E43" s="109">
        <f>'(F8) Shpenzimet sipas aktivitet'!J29</f>
        <v>1055128</v>
      </c>
      <c r="F43" s="109">
        <f>'(F8) Shpenzimet sipas aktivitet'!K29</f>
        <v>697244</v>
      </c>
      <c r="G43" s="109">
        <f>'(F8) Shpenzimet sipas aktivitet'!L29</f>
        <v>730377</v>
      </c>
      <c r="H43" s="109">
        <f>'(F8) Shpenzimet sipas aktivitet'!M29</f>
        <v>605801</v>
      </c>
    </row>
    <row r="44" spans="2:10" x14ac:dyDescent="0.25">
      <c r="B44" s="109" t="str">
        <f>'(F8) Shpenzimet sipas aktivitet'!G30</f>
        <v>SHPENZIME TË PRITSHME</v>
      </c>
      <c r="C44" s="109">
        <f>'(F8) Shpenzimet sipas aktivitet'!H30</f>
        <v>1953298</v>
      </c>
      <c r="D44" s="109">
        <f>'(F8) Shpenzimet sipas aktivitet'!I30</f>
        <v>1620251</v>
      </c>
      <c r="E44" s="109">
        <f>'(F8) Shpenzimet sipas aktivitet'!J30</f>
        <v>2804801</v>
      </c>
      <c r="F44" s="109">
        <f>'(F8) Shpenzimet sipas aktivitet'!K30</f>
        <v>2016043</v>
      </c>
      <c r="G44" s="109">
        <f>'(F8) Shpenzimet sipas aktivitet'!L30</f>
        <v>2108174</v>
      </c>
      <c r="H44" s="109">
        <f>'(F8) Shpenzimet sipas aktivitet'!M30</f>
        <v>2259861</v>
      </c>
      <c r="I44" s="158"/>
      <c r="J44" s="158"/>
    </row>
    <row r="45" spans="2:10" x14ac:dyDescent="0.25">
      <c r="F45" s="91"/>
      <c r="G45" s="91"/>
      <c r="I45" s="158"/>
      <c r="J45" s="158"/>
    </row>
    <row r="46" spans="2:10" x14ac:dyDescent="0.25">
      <c r="F46" s="91"/>
      <c r="G46" s="91"/>
      <c r="I46" s="158"/>
      <c r="J46" s="158"/>
    </row>
    <row r="48" spans="2:10" x14ac:dyDescent="0.25">
      <c r="F48" s="91"/>
      <c r="G48" s="91"/>
      <c r="I48" s="158"/>
      <c r="J48" s="158"/>
    </row>
    <row r="49" spans="6:10" x14ac:dyDescent="0.25">
      <c r="F49" s="91"/>
      <c r="G49" s="91"/>
      <c r="I49" s="158"/>
      <c r="J49" s="158"/>
    </row>
    <row r="50" spans="6:10" x14ac:dyDescent="0.25">
      <c r="F50" s="91"/>
      <c r="G50" s="91"/>
      <c r="I50" s="158"/>
      <c r="J50" s="158"/>
    </row>
    <row r="52" spans="6:10" x14ac:dyDescent="0.25">
      <c r="F52" s="91"/>
      <c r="G52" s="91"/>
      <c r="I52" s="158"/>
      <c r="J52" s="158"/>
    </row>
    <row r="53" spans="6:10" x14ac:dyDescent="0.25">
      <c r="F53" s="91"/>
      <c r="G53" s="91"/>
      <c r="I53" s="158"/>
      <c r="J53" s="158"/>
    </row>
    <row r="54" spans="6:10" x14ac:dyDescent="0.25">
      <c r="F54" s="91"/>
      <c r="G54" s="91"/>
      <c r="I54" s="158"/>
      <c r="J54" s="158"/>
    </row>
    <row r="56" spans="6:10" x14ac:dyDescent="0.25">
      <c r="F56" s="91"/>
      <c r="G56" s="91"/>
      <c r="I56" s="158"/>
      <c r="J56" s="158"/>
    </row>
    <row r="57" spans="6:10" x14ac:dyDescent="0.25">
      <c r="F57" s="91"/>
      <c r="G57" s="91"/>
      <c r="I57" s="158"/>
      <c r="J57" s="158"/>
    </row>
    <row r="58" spans="6:10" x14ac:dyDescent="0.25">
      <c r="F58" s="91"/>
      <c r="G58" s="91"/>
      <c r="I58" s="158"/>
      <c r="J58" s="158"/>
    </row>
    <row r="60" spans="6:10" x14ac:dyDescent="0.25">
      <c r="F60" s="91"/>
      <c r="G60" s="91"/>
      <c r="I60" s="158"/>
      <c r="J60" s="158"/>
    </row>
    <row r="61" spans="6:10" x14ac:dyDescent="0.25">
      <c r="F61" s="91"/>
      <c r="G61" s="91"/>
      <c r="I61" s="158"/>
      <c r="J61" s="158"/>
    </row>
    <row r="62" spans="6:10" x14ac:dyDescent="0.25">
      <c r="F62" s="91"/>
      <c r="G62" s="91"/>
      <c r="I62" s="158"/>
      <c r="J62" s="158"/>
    </row>
    <row r="64" spans="6:10" x14ac:dyDescent="0.25">
      <c r="F64" s="91"/>
      <c r="G64" s="91"/>
      <c r="I64" s="158"/>
      <c r="J64" s="158"/>
    </row>
    <row r="65" spans="6:10" x14ac:dyDescent="0.25">
      <c r="F65" s="91"/>
      <c r="G65" s="91"/>
      <c r="I65" s="158"/>
      <c r="J65" s="158"/>
    </row>
    <row r="66" spans="6:10" outlineLevel="1" x14ac:dyDescent="0.25">
      <c r="F66" s="91"/>
      <c r="G66" s="91"/>
      <c r="I66" s="158"/>
      <c r="J66" s="158"/>
    </row>
    <row r="67" spans="6:10" outlineLevel="1" x14ac:dyDescent="0.25"/>
    <row r="68" spans="6:10" outlineLevel="1" x14ac:dyDescent="0.25">
      <c r="F68" s="91"/>
      <c r="G68" s="91"/>
      <c r="I68" s="158"/>
      <c r="J68" s="158"/>
    </row>
    <row r="69" spans="6:10" outlineLevel="1" x14ac:dyDescent="0.25">
      <c r="F69" s="91"/>
      <c r="G69" s="91"/>
      <c r="I69" s="158"/>
      <c r="J69" s="158"/>
    </row>
    <row r="70" spans="6:10" outlineLevel="1" x14ac:dyDescent="0.25">
      <c r="F70" s="91"/>
      <c r="G70" s="91"/>
      <c r="I70" s="158"/>
      <c r="J70" s="158"/>
    </row>
    <row r="71" spans="6:10" outlineLevel="1" x14ac:dyDescent="0.25"/>
    <row r="72" spans="6:10" outlineLevel="1" x14ac:dyDescent="0.25">
      <c r="F72" s="91"/>
      <c r="G72" s="91"/>
      <c r="I72" s="158"/>
      <c r="J72" s="158"/>
    </row>
    <row r="73" spans="6:10" outlineLevel="1" x14ac:dyDescent="0.25">
      <c r="F73" s="91"/>
      <c r="G73" s="91"/>
      <c r="I73" s="158"/>
      <c r="J73" s="158"/>
    </row>
    <row r="74" spans="6:10" outlineLevel="1" x14ac:dyDescent="0.25">
      <c r="F74" s="91"/>
      <c r="G74" s="91"/>
      <c r="I74" s="158"/>
      <c r="J74" s="158"/>
    </row>
    <row r="75" spans="6:10" outlineLevel="1" x14ac:dyDescent="0.25"/>
    <row r="76" spans="6:10" outlineLevel="1" x14ac:dyDescent="0.25">
      <c r="F76" s="91"/>
      <c r="G76" s="91"/>
      <c r="I76" s="158"/>
      <c r="J76" s="158"/>
    </row>
    <row r="77" spans="6:10" outlineLevel="1" x14ac:dyDescent="0.25">
      <c r="F77" s="91"/>
      <c r="G77" s="91"/>
      <c r="I77" s="158"/>
      <c r="J77" s="158"/>
    </row>
    <row r="78" spans="6:10" outlineLevel="1" x14ac:dyDescent="0.25">
      <c r="F78" s="91"/>
      <c r="G78" s="91"/>
      <c r="I78" s="158"/>
      <c r="J78" s="158"/>
    </row>
    <row r="79" spans="6:10" outlineLevel="1" x14ac:dyDescent="0.25"/>
    <row r="80" spans="6:10" outlineLevel="1" x14ac:dyDescent="0.25">
      <c r="F80" s="91"/>
      <c r="G80" s="91"/>
      <c r="I80" s="158"/>
      <c r="J80" s="158"/>
    </row>
    <row r="81" spans="6:10" outlineLevel="1" x14ac:dyDescent="0.25">
      <c r="F81" s="91"/>
      <c r="G81" s="91"/>
      <c r="I81" s="158"/>
      <c r="J81" s="158"/>
    </row>
    <row r="82" spans="6:10" outlineLevel="1" x14ac:dyDescent="0.25">
      <c r="F82" s="91"/>
      <c r="G82" s="91"/>
      <c r="I82" s="158"/>
      <c r="J82" s="158"/>
    </row>
    <row r="83" spans="6:10" outlineLevel="1" x14ac:dyDescent="0.25"/>
    <row r="84" spans="6:10" outlineLevel="1" x14ac:dyDescent="0.25">
      <c r="F84" s="91"/>
      <c r="G84" s="91"/>
      <c r="I84" s="158"/>
      <c r="J84" s="158"/>
    </row>
    <row r="85" spans="6:10" outlineLevel="1" x14ac:dyDescent="0.25">
      <c r="F85" s="91"/>
      <c r="G85" s="91"/>
      <c r="I85" s="158"/>
      <c r="J85" s="158"/>
    </row>
    <row r="86" spans="6:10" x14ac:dyDescent="0.25">
      <c r="F86" s="91"/>
      <c r="G86" s="91"/>
      <c r="I86" s="158"/>
      <c r="J86" s="158"/>
    </row>
    <row r="88" spans="6:10" x14ac:dyDescent="0.25">
      <c r="F88" s="91"/>
      <c r="G88" s="91"/>
      <c r="I88" s="158"/>
      <c r="J88" s="158"/>
    </row>
    <row r="89" spans="6:10" x14ac:dyDescent="0.25">
      <c r="F89" s="91"/>
      <c r="G89" s="91"/>
      <c r="I89" s="158"/>
      <c r="J89" s="158"/>
    </row>
    <row r="90" spans="6:10" x14ac:dyDescent="0.25">
      <c r="F90" s="91"/>
      <c r="G90" s="91"/>
      <c r="I90" s="158"/>
      <c r="J90" s="158"/>
    </row>
    <row r="92" spans="6:10" x14ac:dyDescent="0.25">
      <c r="F92" s="91"/>
      <c r="G92" s="91"/>
      <c r="I92" s="158"/>
      <c r="J92" s="158"/>
    </row>
    <row r="93" spans="6:10" x14ac:dyDescent="0.25">
      <c r="F93" s="91"/>
      <c r="G93" s="91"/>
      <c r="I93" s="158"/>
      <c r="J93" s="158"/>
    </row>
    <row r="94" spans="6:10" x14ac:dyDescent="0.25">
      <c r="F94" s="91"/>
      <c r="G94" s="91"/>
      <c r="I94" s="158"/>
      <c r="J94" s="158"/>
    </row>
    <row r="96" spans="6:10" x14ac:dyDescent="0.25">
      <c r="F96" s="91"/>
      <c r="G96" s="91"/>
      <c r="I96" s="158"/>
      <c r="J96" s="158"/>
    </row>
    <row r="97" spans="6:10" x14ac:dyDescent="0.25">
      <c r="F97" s="91"/>
      <c r="G97" s="91"/>
      <c r="I97" s="158"/>
      <c r="J97" s="158"/>
    </row>
    <row r="98" spans="6:10" x14ac:dyDescent="0.25">
      <c r="F98" s="91"/>
      <c r="G98" s="91"/>
      <c r="I98" s="158"/>
      <c r="J98" s="158"/>
    </row>
    <row r="100" spans="6:10" x14ac:dyDescent="0.25">
      <c r="F100" s="91"/>
      <c r="G100" s="91"/>
      <c r="I100" s="158"/>
      <c r="J100" s="158"/>
    </row>
    <row r="101" spans="6:10" x14ac:dyDescent="0.25">
      <c r="F101" s="91"/>
      <c r="G101" s="91"/>
      <c r="I101" s="158"/>
      <c r="J101" s="158"/>
    </row>
    <row r="102" spans="6:10" x14ac:dyDescent="0.25">
      <c r="F102" s="91"/>
      <c r="G102" s="91"/>
      <c r="I102" s="158"/>
      <c r="J102" s="158"/>
    </row>
    <row r="104" spans="6:10" x14ac:dyDescent="0.25">
      <c r="F104" s="91"/>
      <c r="G104" s="91"/>
      <c r="I104" s="158"/>
      <c r="J104" s="158"/>
    </row>
    <row r="105" spans="6:10" x14ac:dyDescent="0.25">
      <c r="F105" s="91"/>
      <c r="G105" s="91"/>
      <c r="I105" s="158"/>
      <c r="J105" s="158"/>
    </row>
    <row r="106" spans="6:10" x14ac:dyDescent="0.25">
      <c r="F106" s="91"/>
      <c r="G106" s="91"/>
      <c r="I106" s="158"/>
      <c r="J106" s="158"/>
    </row>
    <row r="108" spans="6:10" x14ac:dyDescent="0.25">
      <c r="F108" s="91"/>
      <c r="G108" s="91"/>
      <c r="I108" s="158"/>
      <c r="J108" s="158"/>
    </row>
    <row r="109" spans="6:10" x14ac:dyDescent="0.25">
      <c r="F109" s="91"/>
      <c r="G109" s="91"/>
      <c r="I109" s="158"/>
      <c r="J109" s="158"/>
    </row>
    <row r="110" spans="6:10" x14ac:dyDescent="0.25">
      <c r="F110" s="91"/>
      <c r="G110" s="91"/>
      <c r="I110" s="158"/>
      <c r="J110" s="158"/>
    </row>
    <row r="112" spans="6:10" x14ac:dyDescent="0.25">
      <c r="F112" s="91"/>
      <c r="G112" s="91"/>
      <c r="I112" s="158"/>
      <c r="J112" s="158"/>
    </row>
    <row r="113" spans="6:10" x14ac:dyDescent="0.25">
      <c r="F113" s="91"/>
      <c r="G113" s="91"/>
      <c r="I113" s="158"/>
      <c r="J113" s="158"/>
    </row>
    <row r="114" spans="6:10" x14ac:dyDescent="0.25">
      <c r="F114" s="91"/>
      <c r="G114" s="91"/>
      <c r="I114" s="158"/>
      <c r="J114" s="158"/>
    </row>
    <row r="116" spans="6:10" x14ac:dyDescent="0.25">
      <c r="F116" s="91"/>
      <c r="G116" s="91"/>
      <c r="I116" s="158"/>
      <c r="J116" s="158"/>
    </row>
    <row r="117" spans="6:10" x14ac:dyDescent="0.25">
      <c r="F117" s="91"/>
      <c r="G117" s="91"/>
      <c r="I117" s="158"/>
      <c r="J117" s="158"/>
    </row>
    <row r="118" spans="6:10" x14ac:dyDescent="0.25">
      <c r="F118" s="91"/>
      <c r="G118" s="91"/>
      <c r="I118" s="158"/>
      <c r="J118" s="158"/>
    </row>
    <row r="137" outlineLevel="1" x14ac:dyDescent="0.25"/>
    <row r="138" outlineLevel="1" x14ac:dyDescent="0.25"/>
    <row r="139" outlineLevel="1" x14ac:dyDescent="0.25"/>
    <row r="140" outlineLevel="1" x14ac:dyDescent="0.25"/>
    <row r="141" outlineLevel="1" x14ac:dyDescent="0.25"/>
    <row r="142" outlineLevel="1" x14ac:dyDescent="0.25"/>
    <row r="143" outlineLevel="1" x14ac:dyDescent="0.25"/>
    <row r="144" outlineLevel="1" x14ac:dyDescent="0.25"/>
    <row r="145" outlineLevel="1" x14ac:dyDescent="0.25"/>
    <row r="146" outlineLevel="1" x14ac:dyDescent="0.25"/>
    <row r="147" outlineLevel="1" x14ac:dyDescent="0.25"/>
    <row r="148" outlineLevel="1" x14ac:dyDescent="0.25"/>
    <row r="149" outlineLevel="1" x14ac:dyDescent="0.25"/>
    <row r="150" outlineLevel="1" x14ac:dyDescent="0.25"/>
    <row r="151" outlineLevel="1" x14ac:dyDescent="0.25"/>
    <row r="152" outlineLevel="1" x14ac:dyDescent="0.25"/>
    <row r="153" outlineLevel="1" x14ac:dyDescent="0.25"/>
    <row r="154" outlineLevel="1" x14ac:dyDescent="0.25"/>
    <row r="155" outlineLevel="1" x14ac:dyDescent="0.25"/>
    <row r="156" outlineLevel="1" x14ac:dyDescent="0.25"/>
    <row r="160" outlineLevel="1" x14ac:dyDescent="0.25"/>
    <row r="161" outlineLevel="1" x14ac:dyDescent="0.25"/>
    <row r="162" outlineLevel="1" x14ac:dyDescent="0.25"/>
    <row r="163" outlineLevel="1" x14ac:dyDescent="0.25"/>
    <row r="164" outlineLevel="1" x14ac:dyDescent="0.25"/>
    <row r="165" outlineLevel="1" x14ac:dyDescent="0.25"/>
    <row r="166" outlineLevel="1" x14ac:dyDescent="0.25"/>
    <row r="167" outlineLevel="1" x14ac:dyDescent="0.25"/>
    <row r="168" outlineLevel="1" x14ac:dyDescent="0.25"/>
    <row r="169" outlineLevel="1" x14ac:dyDescent="0.25"/>
    <row r="170" outlineLevel="1" x14ac:dyDescent="0.25"/>
    <row r="171" outlineLevel="1" x14ac:dyDescent="0.25"/>
    <row r="172" outlineLevel="1" x14ac:dyDescent="0.25"/>
    <row r="173" outlineLevel="1" x14ac:dyDescent="0.25"/>
    <row r="174" outlineLevel="1" x14ac:dyDescent="0.25"/>
    <row r="175" outlineLevel="1" x14ac:dyDescent="0.25"/>
    <row r="176" outlineLevel="1" x14ac:dyDescent="0.25"/>
    <row r="177" outlineLevel="1" x14ac:dyDescent="0.25"/>
    <row r="178" outlineLevel="1" x14ac:dyDescent="0.25"/>
    <row r="179" outlineLevel="1" x14ac:dyDescent="0.25"/>
    <row r="183" outlineLevel="1" x14ac:dyDescent="0.25"/>
    <row r="184" outlineLevel="1" x14ac:dyDescent="0.25"/>
    <row r="185" outlineLevel="1" x14ac:dyDescent="0.25"/>
    <row r="186" outlineLevel="1" x14ac:dyDescent="0.25"/>
    <row r="187" outlineLevel="1" x14ac:dyDescent="0.25"/>
    <row r="188" outlineLevel="1" x14ac:dyDescent="0.25"/>
    <row r="189" outlineLevel="1" x14ac:dyDescent="0.25"/>
    <row r="190" outlineLevel="1" x14ac:dyDescent="0.25"/>
    <row r="191" outlineLevel="1" x14ac:dyDescent="0.25"/>
    <row r="192" outlineLevel="1" x14ac:dyDescent="0.25"/>
    <row r="193" outlineLevel="1" x14ac:dyDescent="0.25"/>
    <row r="194" outlineLevel="1" x14ac:dyDescent="0.25"/>
    <row r="195" outlineLevel="1" x14ac:dyDescent="0.25"/>
    <row r="196" outlineLevel="1" x14ac:dyDescent="0.25"/>
    <row r="197" outlineLevel="1" x14ac:dyDescent="0.25"/>
    <row r="198" outlineLevel="1" x14ac:dyDescent="0.25"/>
    <row r="199" outlineLevel="1" x14ac:dyDescent="0.25"/>
    <row r="200" outlineLevel="1" x14ac:dyDescent="0.25"/>
    <row r="201" outlineLevel="1" x14ac:dyDescent="0.25"/>
    <row r="202" outlineLevel="1" x14ac:dyDescent="0.25"/>
    <row r="204" outlineLevel="1" x14ac:dyDescent="0.25"/>
    <row r="208" outlineLevel="1" x14ac:dyDescent="0.25"/>
    <row r="209" outlineLevel="1" x14ac:dyDescent="0.25"/>
    <row r="210" outlineLevel="1" x14ac:dyDescent="0.25"/>
    <row r="211" outlineLevel="1" x14ac:dyDescent="0.25"/>
    <row r="212" outlineLevel="1" x14ac:dyDescent="0.25"/>
    <row r="213" outlineLevel="1" x14ac:dyDescent="0.25"/>
    <row r="214" outlineLevel="1" x14ac:dyDescent="0.25"/>
    <row r="215" outlineLevel="1" x14ac:dyDescent="0.25"/>
    <row r="216" outlineLevel="1" x14ac:dyDescent="0.25"/>
    <row r="217" outlineLevel="1" x14ac:dyDescent="0.25"/>
    <row r="218" outlineLevel="1" x14ac:dyDescent="0.25"/>
    <row r="219" outlineLevel="1" x14ac:dyDescent="0.25"/>
    <row r="220" outlineLevel="1" x14ac:dyDescent="0.25"/>
    <row r="221" outlineLevel="1" x14ac:dyDescent="0.25"/>
    <row r="222" outlineLevel="1" x14ac:dyDescent="0.25"/>
    <row r="223" outlineLevel="1" x14ac:dyDescent="0.25"/>
    <row r="224" outlineLevel="1" x14ac:dyDescent="0.25"/>
    <row r="225" outlineLevel="1" x14ac:dyDescent="0.25"/>
    <row r="226" outlineLevel="1" x14ac:dyDescent="0.25"/>
    <row r="227" outlineLevel="1" x14ac:dyDescent="0.25"/>
    <row r="231" outlineLevel="1" x14ac:dyDescent="0.25"/>
    <row r="232" outlineLevel="1" x14ac:dyDescent="0.25"/>
    <row r="233" outlineLevel="1" x14ac:dyDescent="0.25"/>
    <row r="234" outlineLevel="1" x14ac:dyDescent="0.25"/>
    <row r="235" outlineLevel="1" x14ac:dyDescent="0.25"/>
    <row r="236" outlineLevel="1" x14ac:dyDescent="0.25"/>
    <row r="237" outlineLevel="1" x14ac:dyDescent="0.25"/>
    <row r="238" outlineLevel="1" x14ac:dyDescent="0.25"/>
    <row r="239" outlineLevel="1" x14ac:dyDescent="0.25"/>
    <row r="240" outlineLevel="1" x14ac:dyDescent="0.25"/>
    <row r="241" outlineLevel="1" x14ac:dyDescent="0.25"/>
    <row r="242" outlineLevel="1" x14ac:dyDescent="0.25"/>
    <row r="243" outlineLevel="1" x14ac:dyDescent="0.25"/>
    <row r="244" outlineLevel="1" x14ac:dyDescent="0.25"/>
    <row r="245" outlineLevel="1" x14ac:dyDescent="0.25"/>
    <row r="246" outlineLevel="1" x14ac:dyDescent="0.25"/>
    <row r="247" outlineLevel="1" x14ac:dyDescent="0.25"/>
    <row r="248" outlineLevel="1" x14ac:dyDescent="0.25"/>
    <row r="249" outlineLevel="1" x14ac:dyDescent="0.25"/>
    <row r="250" outlineLevel="1" x14ac:dyDescent="0.25"/>
    <row r="272" outlineLevel="1" x14ac:dyDescent="0.25"/>
    <row r="279" outlineLevel="1" x14ac:dyDescent="0.25"/>
    <row r="280" outlineLevel="1" x14ac:dyDescent="0.25"/>
    <row r="281" outlineLevel="1" x14ac:dyDescent="0.25"/>
    <row r="282" outlineLevel="1" x14ac:dyDescent="0.25"/>
    <row r="283" outlineLevel="1" x14ac:dyDescent="0.25"/>
    <row r="284" outlineLevel="1" x14ac:dyDescent="0.25"/>
    <row r="285" outlineLevel="1" x14ac:dyDescent="0.25"/>
    <row r="286" outlineLevel="1" x14ac:dyDescent="0.25"/>
    <row r="287" outlineLevel="1" x14ac:dyDescent="0.25"/>
    <row r="288" outlineLevel="1" x14ac:dyDescent="0.25"/>
    <row r="289" outlineLevel="1" x14ac:dyDescent="0.25"/>
    <row r="290" outlineLevel="1" x14ac:dyDescent="0.25"/>
    <row r="291" outlineLevel="1" x14ac:dyDescent="0.25"/>
    <row r="292" outlineLevel="1" x14ac:dyDescent="0.25"/>
    <row r="293" outlineLevel="1" x14ac:dyDescent="0.25"/>
    <row r="294" outlineLevel="1" x14ac:dyDescent="0.25"/>
    <row r="295" outlineLevel="1" x14ac:dyDescent="0.25"/>
    <row r="296" outlineLevel="1" x14ac:dyDescent="0.25"/>
    <row r="297" outlineLevel="1" x14ac:dyDescent="0.25"/>
    <row r="298" outlineLevel="1" x14ac:dyDescent="0.25"/>
    <row r="384" spans="3:4" x14ac:dyDescent="0.25">
      <c r="C384" s="78"/>
      <c r="D384" s="78"/>
    </row>
  </sheetData>
  <sheetProtection algorithmName="SHA-512" hashValue="AwXO4CMRTDypR8o6ul6q5J2qByTOevqHfQw37Yb3ir8PjZ8nJzoPNLuvDb+WJmKO7N6vWxecGyuF08CrtTFevw==" saltValue="hAI/2QQOw6gZTBcJHbbumw==" spinCount="100000" sheet="1" objects="1" scenarios="1" selectLockedCells="1"/>
  <dataConsolidate topLabels="1" link="1">
    <dataRefs count="23">
      <dataRef ref="A245:E248" sheet="(A) Kerkese buxhet F10" r:id="rId1"/>
      <dataRef ref="A245:E248" sheet="(A) Kerkese buxhet F11" r:id="rId2"/>
      <dataRef ref="A245:E248" sheet="(A) Kerkese buxhet F12" r:id="rId3"/>
      <dataRef ref="A245:E248" sheet="(A) Kerkese buxhet F13" r:id="rId4"/>
      <dataRef ref="A245:E248" sheet="(A) Kerkese buxhet F14" r:id="rId5"/>
      <dataRef ref="A245:E248" sheet="(A) Kerkese buxhet F15" r:id="rId6"/>
      <dataRef ref="A245:E248" sheet="(A) Kerkese buxhet F16" r:id="rId7"/>
      <dataRef ref="A245:E248" sheet="(A) Kerkese buxhet F17" r:id="rId8"/>
      <dataRef ref="A245:E248" sheet="(A) Kerkese buxhet F18" r:id="rId9"/>
      <dataRef ref="A245:E248" sheet="(A) Kerkese buxhet F2" r:id="rId10"/>
      <dataRef ref="A245:E248" sheet="(A) Kerkese buxhet F20" r:id="rId11"/>
      <dataRef ref="A245:E248" sheet="(A) Kerkese buxhet F21" r:id="rId12"/>
      <dataRef ref="A245:E248" sheet="(A) Kerkese buxhet F22" r:id="rId13"/>
      <dataRef ref="A245:E248" sheet="(A) Kerkese buxhet F3" r:id="rId14"/>
      <dataRef ref="A245:E248" sheet="(A) Kerkese buxhet F4" r:id="rId15"/>
      <dataRef ref="A245:E248" sheet="(A) Kerkese buxhet F5" r:id="rId16"/>
      <dataRef ref="A245:E248" sheet="(A) Kerkese buxhet F6" r:id="rId17"/>
      <dataRef ref="A245:E248" sheet="(A) Kerkese buxhet F7" r:id="rId18"/>
      <dataRef ref="A245:E248" sheet="(A) Kerkese buxhet F8" r:id="rId19"/>
      <dataRef ref="A245:E248" sheet="(A) Kerkese buxhet F9" r:id="rId20"/>
      <dataRef ref="A245:E248" sheet="(D) Kerkese buxhet F19" r:id="rId21"/>
      <dataRef name="'(D) BRF F22'!$A$214" r:id="rId22"/>
      <dataRef ref="A245:E248" sheet="(G4)" r:id="rId23"/>
    </dataRefs>
  </dataConsolidate>
  <mergeCells count="1">
    <mergeCell ref="A1:I1"/>
  </mergeCells>
  <pageMargins left="0.78740157480314965" right="0.70866141732283472" top="0.98425196850393704" bottom="0.78740157480314965" header="0.43307086614173229" footer="0.31496062992125984"/>
  <pageSetup paperSize="256" scale="74" fitToHeight="0" orientation="portrait" r:id="rId24"/>
  <headerFooter>
    <oddHeader>&amp;LPROGRAMI BUXHETOR AFATMESËM&amp;C&amp;8 28 Shkurt 2019&amp;R&amp;A</oddHeader>
    <oddFooter>&amp;L&amp;8Copyright for Albania: Ministry of Finance and Economy / Local Finance Directory&amp;R1</oddFooter>
  </headerFooter>
  <drawing r:id="rId25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8">
    <tabColor rgb="FF00B050"/>
    <pageSetUpPr fitToPage="1"/>
  </sheetPr>
  <dimension ref="A1:O80"/>
  <sheetViews>
    <sheetView showGridLines="0" topLeftCell="A19" zoomScaleNormal="100" workbookViewId="0">
      <selection activeCell="J43" sqref="J43:O48"/>
    </sheetView>
  </sheetViews>
  <sheetFormatPr defaultColWidth="9.140625" defaultRowHeight="17.25" customHeight="1" x14ac:dyDescent="0.2"/>
  <cols>
    <col min="1" max="1" width="25.85546875" style="98" customWidth="1"/>
    <col min="2" max="2" width="13.28515625" style="98" customWidth="1"/>
    <col min="3" max="3" width="12.42578125" style="98" customWidth="1"/>
    <col min="4" max="4" width="10.28515625" style="98" customWidth="1"/>
    <col min="5" max="5" width="10.85546875" style="98" customWidth="1"/>
    <col min="6" max="6" width="11" style="98" customWidth="1"/>
    <col min="7" max="7" width="10.28515625" style="98" customWidth="1"/>
    <col min="8" max="8" width="2.7109375" style="98" customWidth="1"/>
    <col min="9" max="9" width="25.7109375" style="98" customWidth="1"/>
    <col min="10" max="10" width="9.140625" style="98" customWidth="1"/>
    <col min="11" max="11" width="10" style="98" customWidth="1"/>
    <col min="12" max="12" width="10.28515625" style="98" customWidth="1"/>
    <col min="13" max="13" width="10.42578125" style="98" customWidth="1"/>
    <col min="14" max="14" width="11" style="98" customWidth="1"/>
    <col min="15" max="15" width="9.85546875" style="98" customWidth="1"/>
    <col min="16" max="16384" width="9.140625" style="98"/>
  </cols>
  <sheetData>
    <row r="1" spans="1:15" ht="21" x14ac:dyDescent="0.2">
      <c r="A1" s="1048" t="str">
        <f>'(G1) Fjalori'!A450</f>
        <v>(F10) SHPENZIMET SIPAS KLASIFIKIMIT EKONOMIK (BRUTO)</v>
      </c>
      <c r="B1" s="1049"/>
      <c r="C1" s="1049"/>
      <c r="D1" s="1049"/>
      <c r="E1" s="1049"/>
      <c r="F1" s="1049"/>
      <c r="G1" s="1049"/>
      <c r="H1" s="1049"/>
      <c r="I1" s="1049"/>
      <c r="J1" s="1049"/>
      <c r="K1" s="1049"/>
      <c r="L1" s="1049"/>
      <c r="M1" s="1049"/>
      <c r="N1" s="1049"/>
      <c r="O1" s="1050"/>
    </row>
    <row r="2" spans="1:15" s="10" customFormat="1" ht="1.5" customHeight="1" x14ac:dyDescent="0.2">
      <c r="A2" s="322"/>
      <c r="B2" s="322"/>
      <c r="C2" s="322"/>
      <c r="D2" s="322"/>
      <c r="E2" s="322"/>
      <c r="F2" s="322"/>
      <c r="G2" s="322"/>
      <c r="H2" s="322"/>
    </row>
    <row r="3" spans="1:15" s="10" customFormat="1" ht="1.5" customHeight="1" x14ac:dyDescent="0.2">
      <c r="A3" s="322"/>
      <c r="B3" s="322"/>
      <c r="C3" s="322"/>
      <c r="D3" s="322"/>
      <c r="E3" s="322"/>
      <c r="F3" s="322"/>
      <c r="G3" s="322"/>
      <c r="H3" s="322"/>
    </row>
    <row r="4" spans="1:15" s="10" customFormat="1" ht="1.5" customHeight="1" x14ac:dyDescent="0.2">
      <c r="A4" s="322"/>
      <c r="B4" s="322"/>
      <c r="C4" s="322"/>
      <c r="D4" s="322"/>
      <c r="E4" s="322"/>
      <c r="F4" s="322"/>
      <c r="G4" s="322"/>
      <c r="H4" s="322"/>
    </row>
    <row r="5" spans="1:15" s="10" customFormat="1" ht="1.5" customHeight="1" x14ac:dyDescent="0.2">
      <c r="A5" s="322"/>
      <c r="B5" s="322"/>
      <c r="C5" s="322"/>
      <c r="D5" s="322"/>
      <c r="E5" s="322"/>
      <c r="F5" s="322"/>
      <c r="G5" s="322"/>
      <c r="H5" s="322"/>
    </row>
    <row r="6" spans="1:15" s="10" customFormat="1" ht="1.5" customHeight="1" x14ac:dyDescent="0.2">
      <c r="A6" s="322"/>
      <c r="B6" s="322"/>
      <c r="C6" s="322"/>
      <c r="D6" s="322"/>
      <c r="E6" s="322"/>
      <c r="F6" s="322"/>
      <c r="G6" s="322"/>
      <c r="H6" s="322"/>
    </row>
    <row r="7" spans="1:15" s="10" customFormat="1" ht="1.5" customHeight="1" x14ac:dyDescent="0.2">
      <c r="A7" s="322"/>
      <c r="B7" s="322"/>
      <c r="C7" s="322"/>
      <c r="D7" s="322"/>
      <c r="E7" s="322"/>
      <c r="F7" s="322"/>
      <c r="G7" s="322"/>
      <c r="H7" s="322"/>
    </row>
    <row r="8" spans="1:15" s="10" customFormat="1" ht="1.5" customHeight="1" x14ac:dyDescent="0.2">
      <c r="A8" s="322"/>
      <c r="B8" s="322"/>
      <c r="C8" s="322"/>
      <c r="D8" s="322"/>
      <c r="E8" s="322"/>
      <c r="F8" s="322"/>
      <c r="G8" s="322"/>
      <c r="H8" s="322"/>
    </row>
    <row r="9" spans="1:15" s="10" customFormat="1" ht="1.5" customHeight="1" x14ac:dyDescent="0.2">
      <c r="A9" s="322"/>
      <c r="B9" s="322"/>
      <c r="C9" s="322"/>
      <c r="D9" s="322"/>
      <c r="E9" s="322"/>
      <c r="F9" s="322"/>
      <c r="G9" s="322"/>
      <c r="H9" s="322"/>
    </row>
    <row r="10" spans="1:15" s="10" customFormat="1" ht="1.5" customHeight="1" x14ac:dyDescent="0.2">
      <c r="A10" s="322"/>
      <c r="B10" s="322"/>
      <c r="C10" s="322"/>
      <c r="D10" s="322"/>
      <c r="E10" s="322"/>
      <c r="F10" s="322"/>
      <c r="G10" s="322"/>
      <c r="H10" s="322"/>
    </row>
    <row r="11" spans="1:15" s="10" customFormat="1" ht="1.5" customHeight="1" x14ac:dyDescent="0.2">
      <c r="A11" s="322"/>
      <c r="B11" s="322"/>
      <c r="C11" s="322"/>
      <c r="D11" s="322"/>
      <c r="E11" s="322"/>
      <c r="F11" s="322"/>
      <c r="G11" s="322"/>
      <c r="H11" s="322"/>
    </row>
    <row r="12" spans="1:15" ht="1.5" customHeight="1" x14ac:dyDescent="0.2"/>
    <row r="13" spans="1:15" ht="21" customHeight="1" x14ac:dyDescent="0.2">
      <c r="A13" s="933" t="str">
        <f>'(G1) Fjalori'!A359</f>
        <v>PËRMBLEDHJE E KËRKESËS BUXHETORE</v>
      </c>
      <c r="B13" s="934"/>
      <c r="C13" s="934"/>
      <c r="D13" s="934"/>
      <c r="E13" s="934"/>
      <c r="F13" s="934"/>
      <c r="G13" s="934"/>
      <c r="H13" s="934"/>
      <c r="I13" s="934"/>
      <c r="J13" s="934"/>
      <c r="K13" s="934"/>
      <c r="L13" s="934"/>
      <c r="M13" s="934"/>
      <c r="N13" s="934"/>
      <c r="O13" s="954"/>
    </row>
    <row r="14" spans="1:15" s="214" customFormat="1" ht="21" customHeight="1" x14ac:dyDescent="0.25">
      <c r="A14" s="213"/>
      <c r="B14" s="276"/>
      <c r="C14" s="280"/>
      <c r="D14" s="280"/>
      <c r="E14" s="280"/>
      <c r="F14" s="280"/>
      <c r="G14" s="280"/>
      <c r="H14" s="280"/>
      <c r="I14" s="280"/>
      <c r="J14" s="280"/>
      <c r="K14" s="280"/>
      <c r="L14" s="280"/>
      <c r="M14" s="280"/>
      <c r="N14" s="280"/>
      <c r="O14" s="277"/>
    </row>
    <row r="15" spans="1:15" ht="21" customHeight="1" x14ac:dyDescent="0.2">
      <c r="A15" s="933" t="str">
        <f>'(G1) Fjalori'!A384</f>
        <v>SHPENZIME TË PRITSHME</v>
      </c>
      <c r="B15" s="934"/>
      <c r="C15" s="934"/>
      <c r="D15" s="934"/>
      <c r="E15" s="934"/>
      <c r="F15" s="934"/>
      <c r="G15" s="954"/>
      <c r="H15" s="131"/>
      <c r="I15" s="955" t="str">
        <f>I28</f>
        <v xml:space="preserve">TË ARDHURAT E PRITSHME </v>
      </c>
      <c r="J15" s="934"/>
      <c r="K15" s="934"/>
      <c r="L15" s="934"/>
      <c r="M15" s="934"/>
      <c r="N15" s="934"/>
      <c r="O15" s="954"/>
    </row>
    <row r="16" spans="1:15" s="121" customFormat="1" ht="20.25" customHeight="1" x14ac:dyDescent="0.25">
      <c r="A16" s="211"/>
      <c r="B16" s="249">
        <f>'(B1)Informacion i përgjithshëm '!B5</f>
        <v>2019</v>
      </c>
      <c r="C16" s="249">
        <f>'(B1)Informacion i përgjithshëm '!B6</f>
        <v>2020</v>
      </c>
      <c r="D16" s="249">
        <f>'(B1)Informacion i përgjithshëm '!B7</f>
        <v>2021</v>
      </c>
      <c r="E16" s="250">
        <f>'(B1)Informacion i përgjithshëm '!B8</f>
        <v>2022</v>
      </c>
      <c r="F16" s="250">
        <f>'(B1)Informacion i përgjithshëm '!B9</f>
        <v>2023</v>
      </c>
      <c r="G16" s="250">
        <f>'(B1)Informacion i përgjithshëm '!B10</f>
        <v>2024</v>
      </c>
      <c r="H16" s="212"/>
      <c r="I16" s="307"/>
      <c r="J16" s="249">
        <f t="shared" ref="J16:O16" si="0">B16</f>
        <v>2019</v>
      </c>
      <c r="K16" s="249">
        <f t="shared" si="0"/>
        <v>2020</v>
      </c>
      <c r="L16" s="249">
        <f t="shared" si="0"/>
        <v>2021</v>
      </c>
      <c r="M16" s="250">
        <f t="shared" si="0"/>
        <v>2022</v>
      </c>
      <c r="N16" s="250">
        <f t="shared" si="0"/>
        <v>2023</v>
      </c>
      <c r="O16" s="250">
        <f t="shared" si="0"/>
        <v>2024</v>
      </c>
    </row>
    <row r="17" spans="1:15" ht="12.75" x14ac:dyDescent="0.2">
      <c r="A17" s="962"/>
      <c r="B17" s="962"/>
      <c r="C17" s="962"/>
      <c r="D17" s="962"/>
      <c r="E17" s="962"/>
      <c r="F17" s="962"/>
      <c r="G17" s="962"/>
      <c r="H17" s="131"/>
      <c r="I17" s="436"/>
      <c r="J17" s="437"/>
      <c r="K17" s="437"/>
      <c r="L17" s="437"/>
      <c r="M17" s="437"/>
      <c r="N17" s="437"/>
      <c r="O17" s="438"/>
    </row>
    <row r="18" spans="1:15" ht="12.75" x14ac:dyDescent="0.2">
      <c r="A18" s="137" t="str">
        <f>A15</f>
        <v>SHPENZIME TË PRITSHME</v>
      </c>
      <c r="B18" s="34">
        <f>'KB 01'!B18+'KB 02'!B18+'KB 03'!B18+'KB 04'!B18+'KB 05'!B18+'KB 06'!B18+'KB 07'!B18+'KB 08'!B18+'KB 09'!B18+'KB 10'!B18+'KB 11'!B18+'KB 12'!B18+'KB 13'!B18+'KB 14'!B18+'KB 15'!B18+'KB 16'!B18+'KB 17'!B18+'KB 18'!B18+'KB 19'!B18+'KB 20'!B18+'KB 21'!B18+'KB 22'!B18+'KB 23'!B18+'KB 24'!B18+'KB 25'!B18+'KB 26'!B18+'KB27'!B18</f>
        <v>1953298</v>
      </c>
      <c r="C18" s="34">
        <f>'KB 01'!C18+'KB 02'!C18+'KB 03'!C18+'KB 04'!C18+'KB 05'!C18+'KB 06'!C18+'KB 07'!C18+'KB 08'!C18+'KB 09'!C18+'KB 10'!C18+'KB 11'!C18+'KB 12'!C18+'KB 13'!C18+'KB 14'!C18+'KB 15'!C18+'KB 16'!C18+'KB 17'!C18+'KB 18'!C18+'KB 19'!C18+'KB 20'!C18+'KB 21'!C18+'KB 22'!C18+'KB 23'!C18+'KB 24'!C18+'KB 25'!C18+'KB 26'!C18+'KB27'!C18</f>
        <v>2134403</v>
      </c>
      <c r="D18" s="34">
        <f>'KB 01'!D18+'KB 02'!D18+'KB 03'!D18+'KB 04'!D18+'KB 05'!D18+'KB 06'!D18+'KB 07'!D18+'KB 08'!D18+'KB 09'!D18+'KB 10'!D18+'KB 11'!D18+'KB 12'!D18+'KB 13'!D18+'KB 14'!D18+'KB 15'!D18+'KB 16'!D18+'KB 17'!D18+'KB 18'!D18+'KB 19'!D18+'KB 20'!D18+'KB 21'!D18+'KB 22'!D18+'KB 23'!D18+'KB 24'!D18+'KB 25'!D18+'KB 26'!D18+'KB27'!D18</f>
        <v>3477730</v>
      </c>
      <c r="E18" s="129">
        <f>'KB 01'!E18+'KB 02'!E18+'KB 03'!E18+'KB 04'!E18+'KB 05'!E18+'KB 06'!E18+'KB 07'!E18+'KB 08'!E18+'KB 09'!E18+'KB 10'!E18+'KB 11'!E18+'KB 12'!E18+'KB 13'!E18+'KB 14'!E18+'KB 15'!E18+'KB 16'!E18+'KB 17'!E18+'KB 18'!E18+'KB 19'!E18+'KB 20'!E18+'KB 21'!E18+'KB 22'!E18+'KB 23'!E18+'KB 24'!E18+'KB 25'!E18+'KB 26'!E18+'KB27'!E18</f>
        <v>2049001</v>
      </c>
      <c r="F18" s="129">
        <f>'KB 01'!F18+'KB 02'!F18+'KB 03'!F18+'KB 04'!F18+'KB 05'!F18+'KB 06'!F18+'KB 07'!F18+'KB 08'!F18+'KB 09'!F18+'KB 10'!F18+'KB 11'!F18+'KB 12'!F18+'KB 13'!F18+'KB 14'!F18+'KB 15'!F18+'KB 16'!F18+'KB 17'!F18+'KB 18'!F18+'KB 19'!F18+'KB 20'!F18+'KB 21'!F18+'KB 22'!F18+'KB 23'!F18+'KB 24'!F18+'KB 25'!F18+'KB 26'!F18+'KB27'!F18</f>
        <v>2140612</v>
      </c>
      <c r="G18" s="129">
        <f>'KB 01'!G18+'KB 02'!G18+'KB 03'!G18+'KB 04'!G18+'KB 05'!G18+'KB 06'!G18+'KB 07'!G18+'KB 08'!G18+'KB 09'!G18+'KB 10'!G18+'KB 11'!G18+'KB 12'!G18+'KB 13'!G18+'KB 14'!G18+'KB 15'!G18+'KB 16'!G18+'KB 17'!G18+'KB 18'!G18+'KB 19'!G18+'KB 20'!G18+'KB 21'!G18+'KB 22'!G18+'KB 23'!G18+'KB 24'!G18+'KB 25'!G18+'KB 26'!G18+'KB27'!G18</f>
        <v>2292413</v>
      </c>
      <c r="I18" s="938" t="str">
        <f>'(G1) Fjalori'!A385</f>
        <v>VLERËSIM I ARDHURAVE NGA TARIFAT</v>
      </c>
      <c r="J18" s="939"/>
      <c r="K18" s="939"/>
      <c r="L18" s="939"/>
      <c r="M18" s="939"/>
      <c r="N18" s="939"/>
      <c r="O18" s="940"/>
    </row>
    <row r="19" spans="1:15" ht="12.75" x14ac:dyDescent="0.2">
      <c r="A19" s="125"/>
      <c r="B19" s="210"/>
      <c r="C19" s="126"/>
      <c r="D19" s="126"/>
      <c r="E19" s="10"/>
      <c r="F19" s="10"/>
      <c r="G19" s="133"/>
      <c r="I19" s="124" t="str">
        <f>'(G1) Fjalori'!A388</f>
        <v>VLERËSIM I ARDHURAVE NGA TARIFAT</v>
      </c>
      <c r="J19" s="35">
        <f>'KB 01'!J19+'KB 02'!J19+'KB 03'!J19+'KB 04'!J19+'KB 05'!J19+'KB 06'!J19+'KB 07'!J19+'KB 08'!J19+'KB 09'!J19+'KB 10'!J19+'KB 11'!J19+'KB 12'!J19+'KB 13'!J19+'KB 14'!J19+'KB 15'!J19+'KB 16'!J19+'KB 17'!J19+'KB 18'!J19+'KB 19'!J19+'KB 20'!J19+'KB 21'!J19+'KB 22'!J19+'KB 23'!J19+'KB 24'!J19+'KB 25'!J19+'KB 26'!J19+'KB27'!J19</f>
        <v>136607</v>
      </c>
      <c r="K19" s="35">
        <f>'KB 01'!K19+'KB 02'!K19+'KB 03'!K19+'KB 04'!K19+'KB 05'!K19+'KB 06'!K19+'KB 07'!K19+'KB 08'!K19+'KB 09'!K19+'KB 10'!K19+'KB 11'!K19+'KB 12'!K19+'KB 13'!K19+'KB 14'!K19+'KB 15'!K19+'KB 16'!K19+'KB 17'!K19+'KB 18'!K19+'KB 19'!K19+'KB 20'!K19+'KB 21'!K19+'KB 22'!K19+'KB 23'!K19+'KB 24'!K19+'KB 25'!K19+'KB 26'!K19+'KB27'!K19</f>
        <v>123689</v>
      </c>
      <c r="L19" s="35">
        <f>'KB 01'!L19+'KB 02'!L19+'KB 03'!L19+'KB 04'!L19+'KB 05'!L19+'KB 06'!L19+'KB 07'!L19+'KB 08'!L19+'KB 09'!L19+'KB 10'!L19+'KB 11'!L19+'KB 12'!L19+'KB 13'!L19+'KB 14'!L19+'KB 15'!L19+'KB 16'!L19+'KB 17'!L19+'KB 18'!L19+'KB 19'!L19+'KB 20'!L19+'KB 21'!L19+'KB 22'!L19+'KB 23'!L19+'KB 24'!L19+'KB 25'!L19+'KB 26'!L19+'KB27'!L19</f>
        <v>196795</v>
      </c>
      <c r="M19" s="129">
        <f>'KB 01'!M19+'KB 02'!M19+'KB 03'!M19+'KB 04'!M19+'KB 05'!M19+'KB 06'!M19+'KB 07'!M19+'KB 08'!M19+'KB 09'!M19+'KB 10'!M19+'KB 11'!M19+'KB 12'!M19+'KB 13'!M19+'KB 14'!M19+'KB 15'!M19+'KB 16'!M19+'KB 17'!M19+'KB 18'!M19+'KB 19'!M19+'KB 20'!M19+'KB 21'!M19+'KB 22'!M19+'KB 23'!M19+'KB 24'!M19+'KB 25'!M19+'KB 26'!M19+'KB27'!M19</f>
        <v>211834</v>
      </c>
      <c r="N19" s="129">
        <f>'KB 01'!N19+'KB 02'!N19+'KB 03'!N19+'KB 04'!N19+'KB 05'!N19+'KB 06'!N19+'KB 07'!N19+'KB 08'!N19+'KB 09'!N19+'KB 10'!N19+'KB 11'!N19+'KB 12'!N19+'KB 13'!N19+'KB 14'!N19+'KB 15'!N19+'KB 16'!N19+'KB 17'!N19+'KB 18'!N19+'KB 19'!N19+'KB 20'!N19+'KB 21'!N19+'KB 22'!N19+'KB 23'!N19+'KB 24'!N19+'KB 25'!N19+'KB 26'!N19+'KB27'!N19</f>
        <v>228638</v>
      </c>
      <c r="O19" s="129">
        <f>'KB 01'!O19+'KB 02'!O19+'KB 03'!O19+'KB 04'!O19+'KB 05'!O19+'KB 06'!O19+'KB 07'!O19+'KB 08'!O19+'KB 09'!O19+'KB 10'!O19+'KB 11'!O19+'KB 12'!O19+'KB 13'!O19+'KB 14'!O19+'KB 15'!O19+'KB 16'!O19+'KB 17'!O19+'KB 18'!O19+'KB 19'!O19+'KB 20'!O19+'KB 21'!O19+'KB 22'!O19+'KB 23'!O19+'KB 24'!O19+'KB 25'!O19+'KB 26'!O19+'KB27'!O19</f>
        <v>241952</v>
      </c>
    </row>
    <row r="20" spans="1:15" ht="12.75" x14ac:dyDescent="0.2">
      <c r="A20" s="944" t="str">
        <f>A15</f>
        <v>SHPENZIME TË PRITSHME</v>
      </c>
      <c r="B20" s="945"/>
      <c r="C20" s="945"/>
      <c r="D20" s="945"/>
      <c r="E20" s="945" t="e">
        <f>'KB 01'!E20+'KB 02'!E20+'KB 03'!E20+'KB 04'!E20+'KB 05'!E20+'KB 06'!E20+'KB 07'!E20+'KB 08'!E20+'KB 09'!E20+'KB 10'!E20+'KB 11'!E20+'KB 12'!E20+'KB 13'!E20+'KB 14'!E20+'KB 15'!E20+'KB 16'!E20+'KB 17'!E20+'KB 18'!E20+'KB 19'!E20+'KB 20'!E20+'KB 21'!E20+'KB 22'!E20+#REF!+'KB 23'!E20+'KB 24'!E20+'KB 25'!E20+'KB 26'!E20+'KB27'!E20+#REF!</f>
        <v>#REF!</v>
      </c>
      <c r="F20" s="945" t="e">
        <f>'KB 01'!F20+'KB 02'!F20+'KB 03'!F20+'KB 04'!F20+'KB 05'!F20+'KB 06'!F20+'KB 07'!F20+'KB 08'!F20+'KB 09'!F20+'KB 10'!F20+'KB 11'!F20+'KB 12'!F20+'KB 13'!F20+'KB 14'!F20+'KB 15'!F20+'KB 16'!F20+'KB 17'!F20+'KB 18'!F20+'KB 19'!F20+'KB 20'!F20+'KB 21'!F20+'KB 22'!F20+#REF!+'KB 23'!F20+'KB 24'!F20+'KB 25'!F20+'KB 26'!F20+'KB27'!F20+#REF!</f>
        <v>#REF!</v>
      </c>
      <c r="G20" s="946" t="e">
        <f>'KB 01'!G20+'KB 02'!G20+'KB 03'!G20+'KB 04'!G20+'KB 05'!G20+'KB 06'!G20+'KB 07'!G20+'KB 08'!G20+'KB 09'!G20+'KB 10'!G20+'KB 11'!G20+'KB 12'!G20+'KB 13'!G20+'KB 14'!G20+'KB 15'!G20+'KB 16'!G20+'KB 17'!G20+'KB 18'!G20+'KB 19'!G20+'KB 20'!G20+'KB 21'!G20+'KB 22'!G20+#REF!+'KB 23'!G20+'KB 24'!G20+'KB 25'!G20+'KB 26'!G20+'KB27'!G20+#REF!</f>
        <v>#REF!</v>
      </c>
      <c r="H20" s="10"/>
    </row>
    <row r="21" spans="1:15" ht="12.75" x14ac:dyDescent="0.2">
      <c r="A21" s="938" t="str">
        <f>'(G1) Fjalori'!A382</f>
        <v>KOSTO DIREKTE PËR PROJEKTET DHE SHPENZIMET KAPITALE</v>
      </c>
      <c r="B21" s="939"/>
      <c r="C21" s="939"/>
      <c r="D21" s="939"/>
      <c r="E21" s="939" t="e">
        <f>'KB 01'!E21+'KB 02'!E21+'KB 03'!E21+'KB 04'!E21+'KB 05'!E21+'KB 06'!E21+'KB 07'!E21+'KB 08'!E21+'KB 09'!E21+'KB 10'!E21+'KB 11'!E21+'KB 12'!E21+'KB 13'!E21+'KB 14'!E21+'KB 15'!E21+'KB 16'!E21+'KB 17'!E21+'KB 18'!E21+'KB 19'!E21+'KB 20'!E21+'KB 21'!E21+'KB 22'!E21+#REF!+'KB 23'!E21+'KB 24'!E21+'KB 25'!E21+'KB 26'!E21+'KB27'!E21+#REF!</f>
        <v>#REF!</v>
      </c>
      <c r="F21" s="939" t="e">
        <f>'KB 01'!F21+'KB 02'!F21+'KB 03'!F21+'KB 04'!F21+'KB 05'!F21+'KB 06'!F21+'KB 07'!F21+'KB 08'!F21+'KB 09'!F21+'KB 10'!F21+'KB 11'!F21+'KB 12'!F21+'KB 13'!F21+'KB 14'!F21+'KB 15'!F21+'KB 16'!F21+'KB 17'!F21+'KB 18'!F21+'KB 19'!F21+'KB 20'!F21+'KB 21'!F21+'KB 22'!F21+#REF!+'KB 23'!F21+'KB 24'!F21+'KB 25'!F21+'KB 26'!F21+'KB27'!F21+#REF!</f>
        <v>#REF!</v>
      </c>
      <c r="G21" s="940" t="e">
        <f>'KB 01'!G21+'KB 02'!G21+'KB 03'!G21+'KB 04'!G21+'KB 05'!G21+'KB 06'!G21+'KB 07'!G21+'KB 08'!G21+'KB 09'!G21+'KB 10'!G21+'KB 11'!G21+'KB 12'!G21+'KB 13'!G21+'KB 14'!G21+'KB 15'!G21+'KB 16'!G21+'KB 17'!G21+'KB 18'!G21+'KB 19'!G21+'KB 20'!G21+'KB 21'!G21+'KB 22'!G21+#REF!+'KB 23'!G21+'KB 24'!G21+'KB 25'!G21+'KB 26'!G21+'KB27'!G21+#REF!</f>
        <v>#REF!</v>
      </c>
      <c r="H21" s="31"/>
      <c r="I21" s="938" t="str">
        <f>'(G1) Fjalori'!A389</f>
        <v>VLERËSIMI I TË ARDHURAVE ME DESTINACION</v>
      </c>
      <c r="J21" s="939"/>
      <c r="K21" s="939"/>
      <c r="L21" s="939"/>
      <c r="M21" s="939"/>
      <c r="N21" s="939"/>
      <c r="O21" s="940"/>
    </row>
    <row r="22" spans="1:15" ht="12.75" x14ac:dyDescent="0.2">
      <c r="A22" s="124" t="str">
        <f>'(G1) Fjalori'!A360</f>
        <v>Pagat</v>
      </c>
      <c r="B22" s="941">
        <f>'(G1) Fjalori'!C360</f>
        <v>600</v>
      </c>
      <c r="C22" s="942"/>
      <c r="D22" s="943"/>
      <c r="E22" s="305">
        <f>'KB 01'!E22+'KB 02'!E22+'KB 03'!E22+'KB 04'!E22+'KB 05'!E22+'KB 06'!E22+'KB 07'!E22+'KB 08'!E22+'KB 09'!E22+'KB 10'!E22+'KB 11'!E22+'KB 12'!E22+'KB 13'!E22+'KB 14'!E22+'KB 15'!E22+'KB 16'!E22+'KB 17'!E22+'KB 18'!E22+'KB 19'!E22+'KB 20'!E22+'KB 21'!E22+'KB 22'!E22+'KB 23'!E22+'KB 24'!E22+'KB 25'!E22+'KB 26'!E22+'KB27'!E22</f>
        <v>0</v>
      </c>
      <c r="F22" s="305">
        <f>'KB 01'!F22+'KB 02'!F22+'KB 03'!F22+'KB 04'!F22+'KB 05'!F22+'KB 06'!F22+'KB 07'!F22+'KB 08'!F22+'KB 09'!F22+'KB 10'!F22+'KB 11'!F22+'KB 12'!F22+'KB 13'!F22+'KB 14'!F22+'KB 15'!F22+'KB 16'!F22+'KB 17'!F22+'KB 18'!F22+'KB 19'!F22+'KB 20'!F22+'KB 21'!F22+'KB 22'!F22+'KB 23'!F22+'KB 24'!F22+'KB 25'!F22+'KB 26'!F22+'KB27'!F22</f>
        <v>0</v>
      </c>
      <c r="G22" s="305">
        <f>'KB 01'!G22+'KB 02'!G22+'KB 03'!G22+'KB 04'!G22+'KB 05'!G22+'KB 06'!G22+'KB 07'!G22+'KB 08'!G22+'KB 09'!G22+'KB 10'!G22+'KB 11'!G22+'KB 12'!G22+'KB 13'!G22+'KB 14'!G22+'KB 15'!G22+'KB 16'!G22+'KB 17'!G22+'KB 18'!G22+'KB 19'!G22+'KB 20'!G22+'KB 21'!G22+'KB 22'!G22+'KB 23'!G22+'KB 24'!G22+'KB 25'!G22+'KB 26'!G22+'KB27'!G22</f>
        <v>0</v>
      </c>
      <c r="H22" s="31"/>
      <c r="I22" s="708" t="str">
        <f>'(G1) Fjalori'!A390</f>
        <v>Transferta e kushtëzuar</v>
      </c>
      <c r="J22" s="700"/>
      <c r="K22" s="699"/>
      <c r="L22" s="701"/>
      <c r="M22" s="305">
        <f>'KB 01'!M23+'KB 02'!M23+'KB 03'!M23+'KB 04'!M23+'KB 05'!M23+'KB 06'!M23+'KB 07'!M23+'KB 08'!M23+'KB 09'!M23+'KB 10'!M23+'KB 11'!M23+'KB 12'!M23+'KB 13'!M23+'KB 14'!M23+'KB 15'!M23+'KB 16'!M23+'KB 17'!M23+'KB 18'!M23+'KB 19'!M23+'KB 20'!M23+'KB 21'!M23+'KB 22'!M23+'KB 23'!M23+'KB 24'!M23+'KB 25'!M23+'KB 26'!M23+'KB27'!M23</f>
        <v>744568</v>
      </c>
      <c r="N22" s="305">
        <f>'KB 01'!N23+'KB 02'!N23+'KB 03'!N23+'KB 04'!N23+'KB 05'!N23+'KB 06'!N23+'KB 07'!N23+'KB 08'!N23+'KB 09'!N23+'KB 10'!N23+'KB 11'!N23+'KB 12'!N23+'KB 13'!N23+'KB 14'!N23+'KB 15'!N23+'KB 16'!N23+'KB 17'!N23+'KB 18'!N23+'KB 19'!N23+'KB 20'!N23+'KB 21'!N23+'KB 22'!N23+'KB 23'!N23+'KB 24'!N23+'KB 25'!N23+'KB 26'!N23+'KB27'!N23</f>
        <v>789368</v>
      </c>
      <c r="O22" s="305">
        <f>'KB 01'!O23+'KB 02'!O23+'KB 03'!O23+'KB 04'!O23+'KB 05'!O23+'KB 06'!O23+'KB 07'!O23+'KB 08'!O23+'KB 09'!O23+'KB 10'!O23+'KB 11'!O23+'KB 12'!O23+'KB 13'!O23+'KB 14'!O23+'KB 15'!O23+'KB 16'!O23+'KB 17'!O23+'KB 18'!O23+'KB 19'!O23+'KB 20'!O23+'KB 21'!O23+'KB 22'!O23+'KB 23'!O23+'KB 24'!O23+'KB 25'!O23+'KB 26'!O23+'KB27'!O23</f>
        <v>877013</v>
      </c>
    </row>
    <row r="23" spans="1:15" ht="12.75" x14ac:dyDescent="0.2">
      <c r="A23" s="124" t="str">
        <f>'(G1) Fjalori'!A361</f>
        <v>Sigurimet Shoqërore</v>
      </c>
      <c r="B23" s="941">
        <f>'(G1) Fjalori'!C361</f>
        <v>601</v>
      </c>
      <c r="C23" s="942"/>
      <c r="D23" s="943"/>
      <c r="E23" s="305">
        <f>'KB 01'!E23+'KB 02'!E23+'KB 03'!E23+'KB 04'!E23+'KB 05'!E23+'KB 06'!E23+'KB 07'!E23+'KB 08'!E23+'KB 09'!E23+'KB 10'!E23+'KB 11'!E23+'KB 12'!E23+'KB 13'!E23+'KB 14'!E23+'KB 15'!E23+'KB 16'!E23+'KB 17'!E23+'KB 18'!E23+'KB 19'!E23+'KB 20'!E23+'KB 21'!E23+'KB 22'!E23+'KB 23'!E23+'KB 24'!E23+'KB 25'!E23+'KB 26'!E23+'KB27'!E23</f>
        <v>0</v>
      </c>
      <c r="F23" s="305">
        <f>'KB 01'!F23+'KB 02'!F23+'KB 03'!F23+'KB 04'!F23+'KB 05'!F23+'KB 06'!F23+'KB 07'!F23+'KB 08'!F23+'KB 09'!F23+'KB 10'!F23+'KB 11'!F23+'KB 12'!F23+'KB 13'!F23+'KB 14'!F23+'KB 15'!F23+'KB 16'!F23+'KB 17'!F23+'KB 18'!F23+'KB 19'!F23+'KB 20'!F23+'KB 21'!F23+'KB 22'!F23+'KB 23'!F23+'KB 24'!F23+'KB 25'!F23+'KB 26'!F23+'KB27'!F23</f>
        <v>0</v>
      </c>
      <c r="G23" s="305">
        <f>'KB 01'!G23+'KB 02'!G23+'KB 03'!G23+'KB 04'!G23+'KB 05'!G23+'KB 06'!G23+'KB 07'!G23+'KB 08'!G23+'KB 09'!G23+'KB 10'!G23+'KB 11'!G23+'KB 12'!G23+'KB 13'!G23+'KB 14'!G23+'KB 15'!G23+'KB 16'!G23+'KB 17'!G23+'KB 18'!G23+'KB 19'!G23+'KB 20'!G23+'KB 21'!G23+'KB 22'!G23+'KB 23'!G23+'KB 24'!G23+'KB 25'!G23+'KB 26'!G23+'KB27'!G23</f>
        <v>0</v>
      </c>
      <c r="H23" s="31"/>
      <c r="I23" s="708" t="str">
        <f>'(G1) Fjalori'!A391</f>
        <v>Trasferta Specifike</v>
      </c>
      <c r="J23" s="702"/>
      <c r="K23" s="703"/>
      <c r="L23" s="704"/>
      <c r="M23" s="305">
        <f>'KB 01'!M24+'KB 02'!M24+'KB 03'!M24+'KB 04'!M24+'KB 05'!M24+'KB 06'!M24+'KB 07'!M24+'KB 08'!M24+'KB 09'!M24+'KB 10'!M24+'KB 11'!M24+'KB 12'!M24+'KB 13'!M24+'KB 14'!M24+'KB 15'!M24+'KB 16'!M24+'KB 17'!M24+'KB 18'!M24+'KB 19'!M24+'KB 20'!M24+'KB 21'!M24+'KB 22'!M24+'KB 23'!M24+'KB 24'!M24+'KB 25'!M24+'KB 26'!M24+'KB27'!M24</f>
        <v>234182</v>
      </c>
      <c r="N23" s="305">
        <f>'KB 01'!N24+'KB 02'!N24+'KB 03'!N24+'KB 04'!N24+'KB 05'!N24+'KB 06'!N24+'KB 07'!N24+'KB 08'!N24+'KB 09'!N24+'KB 10'!N24+'KB 11'!N24+'KB 12'!N24+'KB 13'!N24+'KB 14'!N24+'KB 15'!N24+'KB 16'!N24+'KB 17'!N24+'KB 18'!N24+'KB 19'!N24+'KB 20'!N24+'KB 21'!N24+'KB 22'!N24+'KB 23'!N24+'KB 24'!N24+'KB 25'!N24+'KB 26'!N24+'KB27'!N24</f>
        <v>236806</v>
      </c>
      <c r="O23" s="305">
        <f>'KB 01'!O24+'KB 02'!O24+'KB 03'!O24+'KB 04'!O24+'KB 05'!O24+'KB 06'!O24+'KB 07'!O24+'KB 08'!O24+'KB 09'!O24+'KB 10'!O24+'KB 11'!O24+'KB 12'!O24+'KB 13'!O24+'KB 14'!O24+'KB 15'!O24+'KB 16'!O24+'KB 17'!O24+'KB 18'!O24+'KB 19'!O24+'KB 20'!O24+'KB 21'!O24+'KB 22'!O24+'KB 23'!O24+'KB 24'!O24+'KB 25'!O24+'KB 26'!O24+'KB27'!O24</f>
        <v>240994</v>
      </c>
    </row>
    <row r="24" spans="1:15" ht="12.75" x14ac:dyDescent="0.2">
      <c r="A24" s="124" t="str">
        <f>'(G1) Fjalori'!A362</f>
        <v>Mallra dhe shërbime</v>
      </c>
      <c r="B24" s="941">
        <f>'(G1) Fjalori'!C362</f>
        <v>602</v>
      </c>
      <c r="C24" s="942"/>
      <c r="D24" s="943"/>
      <c r="E24" s="305">
        <f>'KB 01'!E24+'KB 02'!E24+'KB 03'!E24+'KB 04'!E24+'KB 05'!E24+'KB 06'!E24+'KB 07'!E24+'KB 08'!E24+'KB 09'!E24+'KB 10'!E24+'KB 11'!E24+'KB 12'!E24+'KB 13'!E24+'KB 14'!E24+'KB 15'!E24+'KB 16'!E24+'KB 17'!E24+'KB 18'!E24+'KB 19'!E24+'KB 20'!E24+'KB 21'!E24+'KB 22'!E24+'KB 23'!E24+'KB 24'!E24+'KB 25'!E24+'KB 26'!E24+'KB27'!E24</f>
        <v>0</v>
      </c>
      <c r="F24" s="305">
        <f>'KB 01'!F24+'KB 02'!F24+'KB 03'!F24+'KB 04'!F24+'KB 05'!F24+'KB 06'!F24+'KB 07'!F24+'KB 08'!F24+'KB 09'!F24+'KB 10'!F24+'KB 11'!F24+'KB 12'!F24+'KB 13'!F24+'KB 14'!F24+'KB 15'!F24+'KB 16'!F24+'KB 17'!F24+'KB 18'!F24+'KB 19'!F24+'KB 20'!F24+'KB 21'!F24+'KB 22'!F24+'KB 23'!F24+'KB 24'!F24+'KB 25'!F24+'KB 26'!F24+'KB27'!F24</f>
        <v>0</v>
      </c>
      <c r="G24" s="305">
        <f>'KB 01'!G24+'KB 02'!G24+'KB 03'!G24+'KB 04'!G24+'KB 05'!G24+'KB 06'!G24+'KB 07'!G24+'KB 08'!G24+'KB 09'!G24+'KB 10'!G24+'KB 11'!G24+'KB 12'!G24+'KB 13'!G24+'KB 14'!G24+'KB 15'!G24+'KB 16'!G24+'KB 17'!G24+'KB 18'!G24+'KB 19'!G24+'KB 20'!G24+'KB 21'!G24+'KB 22'!G24+'KB 23'!G24+'KB 24'!G24+'KB 25'!G24+'KB 26'!G24+'KB27'!G24</f>
        <v>0</v>
      </c>
      <c r="H24" s="53"/>
      <c r="I24" s="708" t="str">
        <f>'(G1) Fjalori'!A392</f>
        <v>Trashëgimi me destinacion</v>
      </c>
      <c r="J24" s="702"/>
      <c r="K24" s="703"/>
      <c r="L24" s="704"/>
      <c r="M24" s="305">
        <f>'KB 01'!M25+'KB 02'!M25+'KB 03'!M25+'KB 04'!M25+'KB 05'!M25+'KB 06'!M25+'KB 07'!M25+'KB 08'!M25+'KB 09'!M25+'KB 10'!M25+'KB 11'!M25+'KB 12'!M25+'KB 13'!M25+'KB 14'!M25+'KB 15'!M25+'KB 16'!M25+'KB 17'!M25+'KB 18'!M25+'KB 19'!M25+'KB 20'!M25+'KB 21'!M25+'KB 22'!M25+'KB 23'!M25+'KB 24'!M25+'KB 25'!M25+'KB 26'!M25+'KB27'!M25</f>
        <v>0</v>
      </c>
      <c r="N24" s="305">
        <f>'KB 01'!N25+'KB 02'!N25+'KB 03'!N25+'KB 04'!N25+'KB 05'!N25+'KB 06'!N25+'KB 07'!N25+'KB 08'!N25+'KB 09'!N25+'KB 10'!N25+'KB 11'!N25+'KB 12'!N25+'KB 13'!N25+'KB 14'!N25+'KB 15'!N25+'KB 16'!N25+'KB 17'!N25+'KB 18'!N25+'KB 19'!N25+'KB 20'!N25+'KB 21'!N25+'KB 22'!N25+'KB 23'!N25+'KB 24'!N25+'KB 25'!N25+'KB 26'!N25+'KB27'!N25</f>
        <v>0</v>
      </c>
      <c r="O24" s="305">
        <f>'KB 01'!O25+'KB 02'!O25+'KB 03'!O25+'KB 04'!O25+'KB 05'!O25+'KB 06'!O25+'KB 07'!O25+'KB 08'!O25+'KB 09'!O25+'KB 10'!O25+'KB 11'!O25+'KB 12'!O25+'KB 13'!O25+'KB 14'!O25+'KB 15'!O25+'KB 16'!O25+'KB 17'!O25+'KB 18'!O25+'KB 19'!O25+'KB 20'!O25+'KB 21'!O25+'KB 22'!O25+'KB 23'!O25+'KB 24'!O25+'KB 25'!O25+'KB 26'!O25+'KB27'!O25</f>
        <v>0</v>
      </c>
    </row>
    <row r="25" spans="1:15" ht="12.75" x14ac:dyDescent="0.2">
      <c r="A25" s="124" t="str">
        <f>'(G1) Fjalori'!A363</f>
        <v>Subvencione</v>
      </c>
      <c r="B25" s="941">
        <f>'(G1) Fjalori'!C363</f>
        <v>603</v>
      </c>
      <c r="C25" s="942"/>
      <c r="D25" s="943"/>
      <c r="E25" s="305">
        <f>'KB 01'!E25+'KB 02'!E25+'KB 03'!E25+'KB 04'!E25+'KB 05'!E25+'KB 06'!E25+'KB 07'!E25+'KB 08'!E25+'KB 09'!E25+'KB 10'!E25+'KB 11'!E25+'KB 12'!E25+'KB 13'!E25+'KB 14'!E25+'KB 15'!E25+'KB 16'!E25+'KB 17'!E25+'KB 18'!E25+'KB 19'!E25+'KB 20'!E25+'KB 21'!E25+'KB 22'!E25+'KB 23'!E25+'KB 24'!E25+'KB 25'!E25+'KB 26'!E25+'KB27'!E25</f>
        <v>0</v>
      </c>
      <c r="F25" s="305">
        <f>'KB 01'!F25+'KB 02'!F25+'KB 03'!F25+'KB 04'!F25+'KB 05'!F25+'KB 06'!F25+'KB 07'!F25+'KB 08'!F25+'KB 09'!F25+'KB 10'!F25+'KB 11'!F25+'KB 12'!F25+'KB 13'!F25+'KB 14'!F25+'KB 15'!F25+'KB 16'!F25+'KB 17'!F25+'KB 18'!F25+'KB 19'!F25+'KB 20'!F25+'KB 21'!F25+'KB 22'!F25+'KB 23'!F25+'KB 24'!F25+'KB 25'!F25+'KB 26'!F25+'KB27'!F25</f>
        <v>0</v>
      </c>
      <c r="G25" s="305">
        <f>'KB 01'!G25+'KB 02'!G25+'KB 03'!G25+'KB 04'!G25+'KB 05'!G25+'KB 06'!G25+'KB 07'!G25+'KB 08'!G25+'KB 09'!G25+'KB 10'!G25+'KB 11'!G25+'KB 12'!G25+'KB 13'!G25+'KB 14'!G25+'KB 15'!G25+'KB 16'!G25+'KB 17'!G25+'KB 18'!G25+'KB 19'!G25+'KB 20'!G25+'KB 21'!G25+'KB 22'!G25+'KB 23'!G25+'KB 24'!G25+'KB 25'!G25+'KB 26'!G25+'KB27'!G25</f>
        <v>0</v>
      </c>
      <c r="H25" s="8"/>
      <c r="I25" s="708" t="str">
        <f>'(G1) Fjalori'!A393</f>
        <v>Burime të tjera (përfshirë gjobat)</v>
      </c>
      <c r="J25" s="705"/>
      <c r="K25" s="706"/>
      <c r="L25" s="707"/>
      <c r="M25" s="305">
        <f>'KB 01'!M26+'KB 02'!M26+'KB 03'!M26+'KB 04'!M26+'KB 05'!M26+'KB 06'!M26+'KB 07'!M26+'KB 08'!M26+'KB 09'!M26+'KB 10'!M26+'KB 11'!M26+'KB 12'!M26+'KB 13'!M26+'KB 14'!M26+'KB 15'!M26+'KB 16'!M26+'KB 17'!M26+'KB 18'!M26+'KB 19'!M26+'KB 20'!M26+'KB 21'!M26+'KB 22'!M26+'KB 23'!M26+'KB 24'!M26+'KB 25'!M26+'KB 26'!M26+'KB27'!M26</f>
        <v>0</v>
      </c>
      <c r="N25" s="305">
        <f>'KB 01'!N26+'KB 02'!N26+'KB 03'!N26+'KB 04'!N26+'KB 05'!N26+'KB 06'!N26+'KB 07'!N26+'KB 08'!N26+'KB 09'!N26+'KB 10'!N26+'KB 11'!N26+'KB 12'!N26+'KB 13'!N26+'KB 14'!N26+'KB 15'!N26+'KB 16'!N26+'KB 17'!N26+'KB 18'!N26+'KB 19'!N26+'KB 20'!N26+'KB 21'!N26+'KB 22'!N26+'KB 23'!N26+'KB 24'!N26+'KB 25'!N26+'KB 26'!N26+'KB27'!N26</f>
        <v>0</v>
      </c>
      <c r="O25" s="305">
        <f>'KB 01'!O26+'KB 02'!O26+'KB 03'!O26+'KB 04'!O26+'KB 05'!O26+'KB 06'!O26+'KB 07'!O26+'KB 08'!O26+'KB 09'!O26+'KB 10'!O26+'KB 11'!O26+'KB 12'!O26+'KB 13'!O26+'KB 14'!O26+'KB 15'!O26+'KB 16'!O26+'KB 17'!O26+'KB 18'!O26+'KB 19'!O26+'KB 20'!O26+'KB 21'!O26+'KB 22'!O26+'KB 23'!O26+'KB 24'!O26+'KB 25'!O26+'KB 26'!O26+'KB27'!O26</f>
        <v>0</v>
      </c>
    </row>
    <row r="26" spans="1:15" ht="12.75" x14ac:dyDescent="0.2">
      <c r="A26" s="124" t="str">
        <f>'(G1) Fjalori'!A364</f>
        <v>Të tjera transferta korrente të brendshme</v>
      </c>
      <c r="B26" s="941">
        <f>'(G1) Fjalori'!C364</f>
        <v>604</v>
      </c>
      <c r="C26" s="942"/>
      <c r="D26" s="943"/>
      <c r="E26" s="305">
        <f>'KB 01'!E26+'KB 02'!E26+'KB 03'!E26+'KB 04'!E26+'KB 05'!E26+'KB 06'!E26+'KB 07'!E26+'KB 08'!E26+'KB 09'!E26+'KB 10'!E26+'KB 11'!E26+'KB 12'!E26+'KB 13'!E26+'KB 14'!E26+'KB 15'!E26+'KB 16'!E26+'KB 17'!E26+'KB 18'!E26+'KB 19'!E26+'KB 20'!E26+'KB 21'!E26+'KB 22'!E26+'KB 23'!E26+'KB 24'!E26+'KB 25'!E26+'KB 26'!E26+'KB27'!E26</f>
        <v>0</v>
      </c>
      <c r="F26" s="305">
        <f>'KB 01'!F26+'KB 02'!F26+'KB 03'!F26+'KB 04'!F26+'KB 05'!F26+'KB 06'!F26+'KB 07'!F26+'KB 08'!F26+'KB 09'!F26+'KB 10'!F26+'KB 11'!F26+'KB 12'!F26+'KB 13'!F26+'KB 14'!F26+'KB 15'!F26+'KB 16'!F26+'KB 17'!F26+'KB 18'!F26+'KB 19'!F26+'KB 20'!F26+'KB 21'!F26+'KB 22'!F26+'KB 23'!F26+'KB 24'!F26+'KB 25'!F26+'KB 26'!F26+'KB27'!F26</f>
        <v>0</v>
      </c>
      <c r="G26" s="305">
        <f>'KB 01'!G26+'KB 02'!G26+'KB 03'!G26+'KB 04'!G26+'KB 05'!G26+'KB 06'!G26+'KB 07'!G26+'KB 08'!G26+'KB 09'!G26+'KB 10'!G26+'KB 11'!G26+'KB 12'!G26+'KB 13'!G26+'KB 14'!G26+'KB 15'!G26+'KB 16'!G26+'KB 17'!G26+'KB 18'!G26+'KB 19'!G26+'KB 20'!G26+'KB 21'!G26+'KB 22'!G26+'KB 23'!G26+'KB 24'!G26+'KB 25'!G26+'KB 26'!G26+'KB27'!G26</f>
        <v>0</v>
      </c>
      <c r="H26" s="53"/>
      <c r="I26" s="708" t="str">
        <f>'(G1) Fjalori'!A394</f>
        <v>VLERËSIMI I TË ARDHURAVE ME DESTINACION</v>
      </c>
      <c r="J26" s="34">
        <f>'KB 01'!J27+'KB 02'!J27+'KB 03'!J27+'KB 04'!J27+'KB 05'!J27+'KB 06'!J27+'KB 07'!J27+'KB 08'!J27+'KB 09'!J27+'KB 10'!J27+'KB 11'!J27+'KB 12'!J27+'KB 13'!J27+'KB 14'!J27+'KB 15'!J27+'KB 16'!J27+'KB 17'!J27+'KB 18'!J27+'KB 19'!J27+'KB 20'!J27+'KB 21'!J27+'KB 22'!J27+'KB 23'!J27+'KB 24'!J27+'KB 25'!J27+'KB 26'!J27+'KB27'!J27</f>
        <v>915988</v>
      </c>
      <c r="K26" s="34">
        <f>'KB 01'!K27+'KB 02'!K27+'KB 03'!K27+'KB 04'!K27+'KB 05'!K27+'KB 06'!K27+'KB 07'!K27+'KB 08'!K27+'KB 09'!K27+'KB 10'!K27+'KB 11'!K27+'KB 12'!K27+'KB 13'!K27+'KB 14'!K27+'KB 15'!K27+'KB 16'!K27+'KB 17'!K27+'KB 18'!K27+'KB 19'!K27+'KB 20'!K27+'KB 21'!K27+'KB 22'!K27+'KB 23'!K27+'KB 24'!K27+'KB 25'!K27+'KB 26'!K27+'KB27'!K27</f>
        <v>1429389</v>
      </c>
      <c r="L26" s="34">
        <f>'KB 01'!L27+'KB 02'!L27+'KB 03'!L27+'KB 04'!L27+'KB 05'!L27+'KB 06'!L27+'KB 07'!L27+'KB 08'!L27+'KB 09'!L27+'KB 10'!L27+'KB 11'!L27+'KB 12'!L27+'KB 13'!L27+'KB 14'!L27+'KB 15'!L27+'KB 16'!L27+'KB 17'!L27+'KB 18'!L27+'KB 19'!L27+'KB 20'!L27+'KB 21'!L27+'KB 22'!L27+'KB 23'!L27+'KB 24'!L27+'KB 25'!L27+'KB 26'!L27+'KB27'!L27</f>
        <v>2357334</v>
      </c>
      <c r="M26" s="129">
        <f>'KB 01'!M27+'KB 02'!M27+'KB 03'!M27+'KB 04'!M27+'KB 05'!M27+'KB 06'!M27+'KB 07'!M27+'KB 08'!M27+'KB 09'!M27+'KB 10'!M27+'KB 11'!M27+'KB 12'!M27+'KB 13'!M27+'KB 14'!M27+'KB 15'!M27+'KB 16'!M27+'KB 17'!M27+'KB 18'!M27+'KB 19'!M27+'KB 20'!M27+'KB 21'!M27+'KB 22'!M27+'KB 23'!M27+'KB 24'!M27+'KB 25'!M27+'KB 26'!M27+'KB27'!M27</f>
        <v>978750</v>
      </c>
      <c r="N26" s="129">
        <f>'KB 01'!N27+'KB 02'!N27+'KB 03'!N27+'KB 04'!N27+'KB 05'!N27+'KB 06'!N27+'KB 07'!N27+'KB 08'!N27+'KB 09'!N27+'KB 10'!N27+'KB 11'!N27+'KB 12'!N27+'KB 13'!N27+'KB 14'!N27+'KB 15'!N27+'KB 16'!N27+'KB 17'!N27+'KB 18'!N27+'KB 19'!N27+'KB 20'!N27+'KB 21'!N27+'KB 22'!N27+'KB 23'!N27+'KB 24'!N27+'KB 25'!N27+'KB 26'!N27+'KB27'!N27</f>
        <v>1026174</v>
      </c>
      <c r="O26" s="129">
        <f>'KB 01'!O27+'KB 02'!O27+'KB 03'!O27+'KB 04'!O27+'KB 05'!O27+'KB 06'!O27+'KB 07'!O27+'KB 08'!O27+'KB 09'!O27+'KB 10'!O27+'KB 11'!O27+'KB 12'!O27+'KB 13'!O27+'KB 14'!O27+'KB 15'!O27+'KB 16'!O27+'KB 17'!O27+'KB 18'!O27+'KB 19'!O27+'KB 20'!O27+'KB 21'!O27+'KB 22'!O27+'KB 23'!O27+'KB 24'!O27+'KB 25'!O27+'KB 26'!O27+'KB27'!O27</f>
        <v>1118007</v>
      </c>
    </row>
    <row r="27" spans="1:15" ht="12.75" x14ac:dyDescent="0.2">
      <c r="A27" s="124" t="str">
        <f>'(G1) Fjalori'!A365</f>
        <v>Transferta korrente të huaja</v>
      </c>
      <c r="B27" s="941">
        <f>'(G1) Fjalori'!C365</f>
        <v>605</v>
      </c>
      <c r="C27" s="942"/>
      <c r="D27" s="943"/>
      <c r="E27" s="305">
        <f>'KB 01'!E27+'KB 02'!E27+'KB 03'!E27+'KB 04'!E27+'KB 05'!E27+'KB 06'!E27+'KB 07'!E27+'KB 08'!E27+'KB 09'!E27+'KB 10'!E27+'KB 11'!E27+'KB 12'!E27+'KB 13'!E27+'KB 14'!E27+'KB 15'!E27+'KB 16'!E27+'KB 17'!E27+'KB 18'!E27+'KB 19'!E27+'KB 20'!E27+'KB 21'!E27+'KB 22'!E27+'KB 23'!E27+'KB 24'!E27+'KB 25'!E27+'KB 26'!E27+'KB27'!E27</f>
        <v>0</v>
      </c>
      <c r="F27" s="305">
        <f>'KB 01'!F27+'KB 02'!F27+'KB 03'!F27+'KB 04'!F27+'KB 05'!F27+'KB 06'!F27+'KB 07'!F27+'KB 08'!F27+'KB 09'!F27+'KB 10'!F27+'KB 11'!F27+'KB 12'!F27+'KB 13'!F27+'KB 14'!F27+'KB 15'!F27+'KB 16'!F27+'KB 17'!F27+'KB 18'!F27+'KB 19'!F27+'KB 20'!F27+'KB 21'!F27+'KB 22'!F27+'KB 23'!F27+'KB 24'!F27+'KB 25'!F27+'KB 26'!F27+'KB27'!F27</f>
        <v>0</v>
      </c>
      <c r="G27" s="305">
        <f>'KB 01'!G27+'KB 02'!G27+'KB 03'!G27+'KB 04'!G27+'KB 05'!G27+'KB 06'!G27+'KB 07'!G27+'KB 08'!G27+'KB 09'!G27+'KB 10'!G27+'KB 11'!G27+'KB 12'!G27+'KB 13'!G27+'KB 14'!G27+'KB 15'!G27+'KB 16'!G27+'KB 17'!G27+'KB 18'!G27+'KB 19'!G27+'KB 20'!G27+'KB 21'!G27+'KB 22'!G27+'KB 23'!G27+'KB 24'!G27+'KB 25'!G27+'KB 26'!G27+'KB27'!G27</f>
        <v>0</v>
      </c>
      <c r="H27" s="53"/>
    </row>
    <row r="28" spans="1:15" ht="12.75" x14ac:dyDescent="0.2">
      <c r="A28" s="124" t="str">
        <f>'(G1) Fjalori'!A366</f>
        <v>Transferta për Buxhetet Familiare dhe Individët</v>
      </c>
      <c r="B28" s="941">
        <f>'(G1) Fjalori'!C366</f>
        <v>606</v>
      </c>
      <c r="C28" s="942"/>
      <c r="D28" s="943"/>
      <c r="E28" s="305">
        <f>'KB 01'!E28+'KB 02'!E28+'KB 03'!E28+'KB 04'!E28+'KB 05'!E28+'KB 06'!E28+'KB 07'!E28+'KB 08'!E28+'KB 09'!E28+'KB 10'!E28+'KB 11'!E28+'KB 12'!E28+'KB 13'!E28+'KB 14'!E28+'KB 15'!E28+'KB 16'!E28+'KB 17'!E28+'KB 18'!E28+'KB 19'!E28+'KB 20'!E28+'KB 21'!E28+'KB 22'!E28+'KB 23'!E28+'KB 24'!E28+'KB 25'!E28+'KB 26'!E28+'KB27'!E28</f>
        <v>0</v>
      </c>
      <c r="F28" s="305">
        <f>'KB 01'!F28+'KB 02'!F28+'KB 03'!F28+'KB 04'!F28+'KB 05'!F28+'KB 06'!F28+'KB 07'!F28+'KB 08'!F28+'KB 09'!F28+'KB 10'!F28+'KB 11'!F28+'KB 12'!F28+'KB 13'!F28+'KB 14'!F28+'KB 15'!F28+'KB 16'!F28+'KB 17'!F28+'KB 18'!F28+'KB 19'!F28+'KB 20'!F28+'KB 21'!F28+'KB 22'!F28+'KB 23'!F28+'KB 24'!F28+'KB 25'!F28+'KB 26'!F28+'KB27'!F28</f>
        <v>0</v>
      </c>
      <c r="G28" s="305">
        <f>'KB 01'!G28+'KB 02'!G28+'KB 03'!G28+'KB 04'!G28+'KB 05'!G28+'KB 06'!G28+'KB 07'!G28+'KB 08'!G28+'KB 09'!G28+'KB 10'!G28+'KB 11'!G28+'KB 12'!G28+'KB 13'!G28+'KB 14'!G28+'KB 15'!G28+'KB 16'!G28+'KB 17'!G28+'KB 18'!G28+'KB 19'!G28+'KB 20'!G28+'KB 21'!G28+'KB 22'!G28+'KB 23'!G28+'KB 24'!G28+'KB 25'!G28+'KB 26'!G28+'KB27'!G28</f>
        <v>0</v>
      </c>
      <c r="H28" s="53"/>
      <c r="I28" s="137" t="str">
        <f>'(G1) Fjalori'!A395</f>
        <v xml:space="preserve">TË ARDHURAT E PRITSHME </v>
      </c>
      <c r="J28" s="34">
        <f>'KB 01'!J29+'KB 02'!J29+'KB 03'!J29+'KB 04'!J29+'KB 05'!J29+'KB 06'!J29+'KB 07'!J29+'KB 08'!J29+'KB 09'!J29+'KB 10'!J29+'KB 11'!J29+'KB 12'!J29+'KB 13'!J29+'KB 14'!J29+'KB 15'!J29+'KB 16'!J29+'KB 17'!J29+'KB 18'!J29+'KB 19'!J29+'KB 20'!J29+'KB 21'!J29+'KB 22'!J29+'KB 23'!J29+'KB 24'!J29+'KB 25'!J29+'KB 26'!J29+'KB27'!J29</f>
        <v>1052595</v>
      </c>
      <c r="K28" s="34">
        <f>'KB 01'!K29+'KB 02'!K29+'KB 03'!K29+'KB 04'!K29+'KB 05'!K29+'KB 06'!K29+'KB 07'!K29+'KB 08'!K29+'KB 09'!K29+'KB 10'!K29+'KB 11'!K29+'KB 12'!K29+'KB 13'!K29+'KB 14'!K29+'KB 15'!K29+'KB 16'!K29+'KB 17'!K29+'KB 18'!K29+'KB 19'!K29+'KB 20'!K29+'KB 21'!K29+'KB 22'!K29+'KB 23'!K29+'KB 24'!K29+'KB 25'!K29+'KB 26'!K29+'KB27'!K29</f>
        <v>1553078</v>
      </c>
      <c r="L28" s="34">
        <f>'KB 01'!L29+'KB 02'!L29+'KB 03'!L29+'KB 04'!L29+'KB 05'!L29+'KB 06'!L29+'KB 07'!L29+'KB 08'!L29+'KB 09'!L29+'KB 10'!L29+'KB 11'!L29+'KB 12'!L29+'KB 13'!L29+'KB 14'!L29+'KB 15'!L29+'KB 16'!L29+'KB 17'!L29+'KB 18'!L29+'KB 19'!L29+'KB 20'!L29+'KB 21'!L29+'KB 22'!L29+'KB 23'!L29+'KB 24'!L29+'KB 25'!L29+'KB 26'!L29+'KB27'!L29</f>
        <v>2554129</v>
      </c>
      <c r="M28" s="129">
        <f>'KB 01'!M29+'KB 02'!M29+'KB 03'!M29+'KB 04'!M29+'KB 05'!M29+'KB 06'!M29+'KB 07'!M29+'KB 08'!M29+'KB 09'!M29+'KB 10'!M29+'KB 11'!M29+'KB 12'!M29+'KB 13'!M29+'KB 14'!M29+'KB 15'!M29+'KB 16'!M29+'KB 17'!M29+'KB 18'!M29+'KB 19'!M29+'KB 20'!M29+'KB 21'!M29+'KB 22'!M29+'KB 23'!M29+'KB 24'!M29+'KB 25'!M29+'KB 26'!M29+'KB27'!M29</f>
        <v>1190584</v>
      </c>
      <c r="N28" s="129">
        <f>'KB 01'!N29+'KB 02'!N29+'KB 03'!N29+'KB 04'!N29+'KB 05'!N29+'KB 06'!N29+'KB 07'!N29+'KB 08'!N29+'KB 09'!N29+'KB 10'!N29+'KB 11'!N29+'KB 12'!N29+'KB 13'!N29+'KB 14'!N29+'KB 15'!N29+'KB 16'!N29+'KB 17'!N29+'KB 18'!N29+'KB 19'!N29+'KB 20'!N29+'KB 21'!N29+'KB 22'!N29+'KB 23'!N29+'KB 24'!N29+'KB 25'!N29+'KB 26'!N29+'KB27'!N29</f>
        <v>1254812</v>
      </c>
      <c r="O28" s="129">
        <f>'KB 01'!O29+'KB 02'!O29+'KB 03'!O29+'KB 04'!O29+'KB 05'!O29+'KB 06'!O29+'KB 07'!O29+'KB 08'!O29+'KB 09'!O29+'KB 10'!O29+'KB 11'!O29+'KB 12'!O29+'KB 13'!O29+'KB 14'!O29+'KB 15'!O29+'KB 16'!O29+'KB 17'!O29+'KB 18'!O29+'KB 19'!O29+'KB 20'!O29+'KB 21'!O29+'KB 22'!O29+'KB 23'!O29+'KB 24'!O29+'KB 25'!O29+'KB 26'!O29+'KB27'!O29</f>
        <v>1359959</v>
      </c>
    </row>
    <row r="29" spans="1:15" ht="12.75" x14ac:dyDescent="0.2">
      <c r="A29" s="124" t="str">
        <f>'(G1) Fjalori'!A367</f>
        <v>Shpenzimet kapitale</v>
      </c>
      <c r="B29" s="941" t="str">
        <f>'(G1) Fjalori'!C367</f>
        <v>230 / 231</v>
      </c>
      <c r="C29" s="942"/>
      <c r="D29" s="943"/>
      <c r="E29" s="305">
        <f>'KB 01'!E29+'KB 02'!E29+'KB 03'!E29+'KB 04'!E29+'KB 05'!E29+'KB 06'!E29+'KB 07'!E29+'KB 08'!E29+'KB 09'!E29+'KB 10'!E29+'KB 11'!E29+'KB 12'!E29+'KB 13'!E29+'KB 14'!E29+'KB 15'!E29+'KB 16'!E29+'KB 17'!E29+'KB 18'!E29+'KB 19'!E29+'KB 20'!E29+'KB 21'!E29+'KB 22'!E29+'KB 23'!E29+'KB 24'!E29+'KB 25'!E29+'KB 26'!E29+'KB27'!E29</f>
        <v>505613</v>
      </c>
      <c r="F29" s="305">
        <f>'KB 01'!F29+'KB 02'!F29+'KB 03'!F29+'KB 04'!F29+'KB 05'!F29+'KB 06'!F29+'KB 07'!F29+'KB 08'!F29+'KB 09'!F29+'KB 10'!F29+'KB 11'!F29+'KB 12'!F29+'KB 13'!F29+'KB 14'!F29+'KB 15'!F29+'KB 16'!F29+'KB 17'!F29+'KB 18'!F29+'KB 19'!F29+'KB 20'!F29+'KB 21'!F29+'KB 22'!F29+'KB 23'!F29+'KB 24'!F29+'KB 25'!F29+'KB 26'!F29+'KB27'!F29</f>
        <v>600430</v>
      </c>
      <c r="G29" s="305">
        <f>'KB 01'!G29+'KB 02'!G29+'KB 03'!G29+'KB 04'!G29+'KB 05'!G29+'KB 06'!G29+'KB 07'!G29+'KB 08'!G29+'KB 09'!G29+'KB 10'!G29+'KB 11'!G29+'KB 12'!G29+'KB 13'!G29+'KB 14'!G29+'KB 15'!G29+'KB 16'!G29+'KB 17'!G29+'KB 18'!G29+'KB 19'!G29+'KB 20'!G29+'KB 21'!G29+'KB 22'!G29+'KB 23'!G29+'KB 24'!G29+'KB 25'!G29+'KB 26'!G29+'KB27'!G29</f>
        <v>728325</v>
      </c>
      <c r="H29" s="53"/>
    </row>
    <row r="30" spans="1:15" ht="12.75" x14ac:dyDescent="0.2">
      <c r="A30" s="124" t="str">
        <f>'(G1) Fjalori'!A368</f>
        <v>Rezerva</v>
      </c>
      <c r="B30" s="941">
        <f>'(G1) Fjalori'!C368</f>
        <v>609</v>
      </c>
      <c r="C30" s="942"/>
      <c r="D30" s="943"/>
      <c r="E30" s="305">
        <f>'KB 01'!E30+'KB 02'!E30+'KB 03'!E30+'KB 04'!E30+'KB 05'!E30+'KB 06'!E30+'KB 07'!E30+'KB 08'!E30+'KB 09'!E30+'KB 10'!E30+'KB 11'!E30+'KB 12'!E30+'KB 13'!E30+'KB 14'!E30+'KB 15'!E30+'KB 16'!E30+'KB 17'!E30+'KB 18'!E30+'KB 19'!E30+'KB 20'!E30+'KB 21'!E30+'KB 22'!E30+'KB 23'!E30+'KB 24'!E30+'KB 25'!E30+'KB 26'!E30+'KB27'!E30</f>
        <v>0</v>
      </c>
      <c r="F30" s="305">
        <f>'KB 01'!F30+'KB 02'!F30+'KB 03'!F30+'KB 04'!F30+'KB 05'!F30+'KB 06'!F30+'KB 07'!F30+'KB 08'!F30+'KB 09'!F30+'KB 10'!F30+'KB 11'!F30+'KB 12'!F30+'KB 13'!F30+'KB 14'!F30+'KB 15'!F30+'KB 16'!F30+'KB 17'!F30+'KB 18'!F30+'KB 19'!F30+'KB 20'!F30+'KB 21'!F30+'KB 22'!F30+'KB 23'!F30+'KB 24'!F30+'KB 25'!F30+'KB 26'!F30+'KB27'!F30</f>
        <v>0</v>
      </c>
      <c r="G30" s="305">
        <f>'KB 01'!G30+'KB 02'!G30+'KB 03'!G30+'KB 04'!G30+'KB 05'!G30+'KB 06'!G30+'KB 07'!G30+'KB 08'!G30+'KB 09'!G30+'KB 10'!G30+'KB 11'!G30+'KB 12'!G30+'KB 13'!G30+'KB 14'!G30+'KB 15'!G30+'KB 16'!G30+'KB 17'!G30+'KB 18'!G30+'KB 19'!G30+'KB 20'!G30+'KB 21'!G30+'KB 22'!G30+'KB 23'!G30+'KB 24'!G30+'KB 25'!G30+'KB 26'!G30+'KB27'!G30</f>
        <v>0</v>
      </c>
      <c r="H30" s="53"/>
    </row>
    <row r="31" spans="1:15" ht="12.75" x14ac:dyDescent="0.2">
      <c r="A31" s="124" t="str">
        <f>'(G1) Fjalori'!A369</f>
        <v>Interesa per kredi direkte ose bono</v>
      </c>
      <c r="B31" s="941">
        <f>'(G1) Fjalori'!C369</f>
        <v>650</v>
      </c>
      <c r="C31" s="942"/>
      <c r="D31" s="943"/>
      <c r="E31" s="305">
        <f>'KB 01'!E31+'KB 02'!E31+'KB 03'!E31+'KB 04'!E31+'KB 05'!E31+'KB 06'!E31+'KB 07'!E31+'KB 08'!E31+'KB 09'!E31+'KB 10'!E31+'KB 11'!E31+'KB 12'!E31+'KB 13'!E31+'KB 14'!E31+'KB 15'!E31+'KB 16'!E31+'KB 17'!E31+'KB 18'!E31+'KB 19'!E31+'KB 20'!E31+'KB 21'!E31+'KB 22'!E31+'KB 23'!E31+'KB 24'!E31+'KB 25'!E31+'KB 26'!E31+'KB27'!E31</f>
        <v>0</v>
      </c>
      <c r="F31" s="305">
        <f>'KB 01'!F31+'KB 02'!F31+'KB 03'!F31+'KB 04'!F31+'KB 05'!F31+'KB 06'!F31+'KB 07'!F31+'KB 08'!F31+'KB 09'!F31+'KB 10'!F31+'KB 11'!F31+'KB 12'!F31+'KB 13'!F31+'KB 14'!F31+'KB 15'!F31+'KB 16'!F31+'KB 17'!F31+'KB 18'!F31+'KB 19'!F31+'KB 20'!F31+'KB 21'!F31+'KB 22'!F31+'KB 23'!F31+'KB 24'!F31+'KB 25'!F31+'KB 26'!F31+'KB27'!F31</f>
        <v>0</v>
      </c>
      <c r="G31" s="305">
        <f>'KB 01'!G31+'KB 02'!G31+'KB 03'!G31+'KB 04'!G31+'KB 05'!G31+'KB 06'!G31+'KB 07'!G31+'KB 08'!G31+'KB 09'!G31+'KB 10'!G31+'KB 11'!G31+'KB 12'!G31+'KB 13'!G31+'KB 14'!G31+'KB 15'!G31+'KB 16'!G31+'KB 17'!G31+'KB 18'!G31+'KB 19'!G31+'KB 20'!G31+'KB 21'!G31+'KB 22'!G31+'KB 23'!G31+'KB 24'!G31+'KB 25'!G31+'KB 26'!G31+'KB27'!G31</f>
        <v>0</v>
      </c>
      <c r="H31" s="53"/>
    </row>
    <row r="32" spans="1:15" ht="12.75" x14ac:dyDescent="0.2">
      <c r="A32" s="124" t="str">
        <f>'(G1) Fjalori'!A370</f>
        <v>Të tjera</v>
      </c>
      <c r="B32" s="941" t="str">
        <f>'(G1) Fjalori'!C370</f>
        <v>69 / ?</v>
      </c>
      <c r="C32" s="942"/>
      <c r="D32" s="943"/>
      <c r="E32" s="305">
        <f>'KB 01'!E32+'KB 02'!E32+'KB 03'!E32+'KB 04'!E32+'KB 05'!E32+'KB 06'!E32+'KB 07'!E32+'KB 08'!E32+'KB 09'!E32+'KB 10'!E32+'KB 11'!E32+'KB 12'!E32+'KB 13'!E32+'KB 14'!E32+'KB 15'!E32+'KB 16'!E32+'KB 17'!E32+'KB 18'!E32+'KB 19'!E32+'KB 20'!E32+'KB 21'!E32+'KB 22'!E32+'KB 23'!E32+'KB 24'!E32+'KB 25'!E32+'KB 26'!E32+'KB27'!E32</f>
        <v>0</v>
      </c>
      <c r="F32" s="305">
        <f>'KB 01'!F32+'KB 02'!F32+'KB 03'!F32+'KB 04'!F32+'KB 05'!F32+'KB 06'!F32+'KB 07'!F32+'KB 08'!F32+'KB 09'!F32+'KB 10'!F32+'KB 11'!F32+'KB 12'!F32+'KB 13'!F32+'KB 14'!F32+'KB 15'!F32+'KB 16'!F32+'KB 17'!F32+'KB 18'!F32+'KB 19'!F32+'KB 20'!F32+'KB 21'!F32+'KB 22'!F32+'KB 23'!F32+'KB 24'!F32+'KB 25'!F32+'KB 26'!F32+'KB27'!F32</f>
        <v>0</v>
      </c>
      <c r="G32" s="305">
        <f>'KB 01'!G32+'KB 02'!G32+'KB 03'!G32+'KB 04'!G32+'KB 05'!G32+'KB 06'!G32+'KB 07'!G32+'KB 08'!G32+'KB 09'!G32+'KB 10'!G32+'KB 11'!G32+'KB 12'!G32+'KB 13'!G32+'KB 14'!G32+'KB 15'!G32+'KB 16'!G32+'KB 17'!G32+'KB 18'!G32+'KB 19'!G32+'KB 20'!G32+'KB 21'!G32+'KB 22'!G32+'KB 23'!G32+'KB 24'!G32+'KB 25'!G32+'KB 26'!G32+'KB27'!G32</f>
        <v>0</v>
      </c>
      <c r="H32" s="53"/>
      <c r="I32" s="947" t="str">
        <f>'(G1) Fjalori'!A415</f>
        <v>SHUMA E KËRKUAR NETO</v>
      </c>
      <c r="J32" s="948"/>
      <c r="K32" s="948"/>
      <c r="L32" s="948"/>
      <c r="M32" s="948"/>
      <c r="N32" s="948"/>
      <c r="O32" s="949" t="e">
        <f>'KB 01'!O32+'KB 02'!O32+'KB 03'!O32+'KB 04'!O32+'KB 05'!O32+'KB 06'!O32+'KB 07'!O32+'KB 08'!O32+'KB 09'!O32+'KB 10'!O32+'KB 11'!O32+'KB 12'!O32+'KB 13'!O32+'KB 14'!O32+'KB 15'!O32+'KB 16'!O32+'KB 17'!O32+'KB 18'!O32+'KB 19'!O32+'KB 20'!O32+'KB 21'!O32+'KB 22'!O32+#REF!+'KB 23'!O32+'KB 24'!O32+'KB 25'!O32+'KB 26'!O32+'KB27'!O32+#REF!</f>
        <v>#REF!</v>
      </c>
    </row>
    <row r="33" spans="1:15" ht="25.5" x14ac:dyDescent="0.2">
      <c r="A33" s="306" t="str">
        <f>A21</f>
        <v>KOSTO DIREKTE PËR PROJEKTET DHE SHPENZIMET KAPITALE</v>
      </c>
      <c r="B33" s="941"/>
      <c r="C33" s="942"/>
      <c r="D33" s="943"/>
      <c r="E33" s="305">
        <f>'KB 01'!E33+'KB 02'!E33+'KB 03'!E33+'KB 04'!E33+'KB 05'!E33+'KB 06'!E33+'KB 07'!E33+'KB 08'!E33+'KB 09'!E33+'KB 10'!E33+'KB 11'!E33+'KB 12'!E33+'KB 13'!E33+'KB 14'!E33+'KB 15'!E33+'KB 16'!E33+'KB 17'!E33+'KB 18'!E33+'KB 19'!E33+'KB 20'!E33+'KB 21'!E33+'KB 22'!E33+'KB 23'!E33+'KB 24'!E33+'KB 25'!E33+'KB 26'!E33+'KB27'!E33</f>
        <v>505613</v>
      </c>
      <c r="F33" s="305">
        <f>'KB 01'!F33+'KB 02'!F33+'KB 03'!F33+'KB 04'!F33+'KB 05'!F33+'KB 06'!F33+'KB 07'!F33+'KB 08'!F33+'KB 09'!F33+'KB 10'!F33+'KB 11'!F33+'KB 12'!F33+'KB 13'!F33+'KB 14'!F33+'KB 15'!F33+'KB 16'!F33+'KB 17'!F33+'KB 18'!F33+'KB 19'!F33+'KB 20'!F33+'KB 21'!F33+'KB 22'!F33+'KB 23'!F33+'KB 24'!F33+'KB 25'!F33+'KB 26'!F33+'KB27'!F33</f>
        <v>600430</v>
      </c>
      <c r="G33" s="305">
        <f>'KB 01'!G33+'KB 02'!G33+'KB 03'!G33+'KB 04'!G33+'KB 05'!G33+'KB 06'!G33+'KB 07'!G33+'KB 08'!G33+'KB 09'!G33+'KB 10'!G33+'KB 11'!G33+'KB 12'!G33+'KB 13'!G33+'KB 14'!G33+'KB 15'!G33+'KB 16'!G33+'KB 17'!G33+'KB 18'!G33+'KB 19'!G33+'KB 20'!G33+'KB 21'!G33+'KB 22'!G33+'KB 23'!G33+'KB 24'!G33+'KB 25'!G33+'KB 26'!G33+'KB27'!G33</f>
        <v>728325</v>
      </c>
      <c r="H33" s="53"/>
      <c r="I33" s="950"/>
      <c r="J33" s="951"/>
      <c r="K33" s="951"/>
      <c r="L33" s="951"/>
      <c r="M33" s="951"/>
      <c r="N33" s="951"/>
      <c r="O33" s="952" t="e">
        <f>'KB 01'!O33+'KB 02'!O33+'KB 03'!O33+'KB 04'!O33+'KB 05'!O33+'KB 06'!O33+'KB 07'!O33+'KB 08'!O33+'KB 09'!O33+'KB 10'!O33+'KB 11'!O33+'KB 12'!O33+'KB 13'!O33+'KB 14'!O33+'KB 15'!O33+'KB 16'!O33+'KB 17'!O33+'KB 18'!O33+'KB 19'!O33+'KB 20'!O33+'KB 21'!O33+'KB 22'!O33+#REF!+'KB 23'!O33+'KB 24'!O33+'KB 25'!O33+'KB 26'!O33+'KB27'!O33+#REF!</f>
        <v>#REF!</v>
      </c>
    </row>
    <row r="34" spans="1:15" ht="12.75" x14ac:dyDescent="0.2">
      <c r="A34" s="938" t="str">
        <f>'(G1) Fjalori'!A383</f>
        <v>SHPENZIME KORRENTE</v>
      </c>
      <c r="B34" s="939"/>
      <c r="C34" s="939"/>
      <c r="D34" s="939"/>
      <c r="E34" s="939" t="e">
        <f>'KB 01'!E34+'KB 02'!E34+'KB 03'!E34+'KB 04'!E34+'KB 05'!E34+'KB 06'!E34+'KB 07'!E34+'KB 08'!E34+'KB 09'!E34+'KB 10'!E34+'KB 11'!E34+'KB 12'!E34+'KB 13'!E34+'KB 14'!E34+'KB 15'!E34+'KB 16'!E34+'KB 17'!E34+'KB 18'!E34+'KB 19'!E34+'KB 20'!E34+'KB 21'!E34+'KB 22'!E34+#REF!+'KB 23'!E34+'KB 24'!E34+'KB 25'!E34+'KB 26'!E34+'KB27'!E34+#REF!</f>
        <v>#REF!</v>
      </c>
      <c r="F34" s="939" t="e">
        <f>'KB 01'!F34+'KB 02'!F34+'KB 03'!F34+'KB 04'!F34+'KB 05'!F34+'KB 06'!F34+'KB 07'!F34+'KB 08'!F34+'KB 09'!F34+'KB 10'!F34+'KB 11'!F34+'KB 12'!F34+'KB 13'!F34+'KB 14'!F34+'KB 15'!F34+'KB 16'!F34+'KB 17'!F34+'KB 18'!F34+'KB 19'!F34+'KB 20'!F34+'KB 21'!F34+'KB 22'!F34+#REF!+'KB 23'!F34+'KB 24'!F34+'KB 25'!F34+'KB 26'!F34+'KB27'!F34+#REF!</f>
        <v>#REF!</v>
      </c>
      <c r="G34" s="940" t="e">
        <f>'KB 01'!G34+'KB 02'!G34+'KB 03'!G34+'KB 04'!G34+'KB 05'!G34+'KB 06'!G34+'KB 07'!G34+'KB 08'!G34+'KB 09'!G34+'KB 10'!G34+'KB 11'!G34+'KB 12'!G34+'KB 13'!G34+'KB 14'!G34+'KB 15'!G34+'KB 16'!G34+'KB 17'!G34+'KB 18'!G34+'KB 19'!G34+'KB 20'!G34+'KB 21'!G34+'KB 22'!G34+#REF!+'KB 23'!G34+'KB 24'!G34+'KB 25'!G34+'KB 26'!G34+'KB27'!G34+#REF!</f>
        <v>#REF!</v>
      </c>
      <c r="H34" s="53"/>
      <c r="I34" s="17" t="str">
        <f>I32</f>
        <v>SHUMA E KËRKUAR NETO</v>
      </c>
      <c r="J34" s="18">
        <f>'KB 01'!J34+'KB 02'!J34+'KB 03'!J34+'KB 04'!J34+'KB 05'!J34+'KB 06'!J34+'KB 07'!J34+'KB 08'!J34+'KB 09'!J34+'KB 10'!J34+'KB 11'!J34+'KB 12'!J34+'KB 13'!J34+'KB 14'!J34+'KB 15'!J34+'KB 16'!J34+'KB 17'!J34+'KB 18'!J34+'KB 19'!J34+'KB 20'!J34+'KB 21'!J34+'KB 22'!J34+'KB 23'!J34+'KB 24'!J34+'KB 25'!J34+'KB 26'!J34+'KB27'!J34</f>
        <v>900703</v>
      </c>
      <c r="K34" s="18">
        <f>'KB 01'!K34+'KB 02'!K34+'KB 03'!K34+'KB 04'!K34+'KB 05'!K34+'KB 06'!K34+'KB 07'!K34+'KB 08'!K34+'KB 09'!K34+'KB 10'!K34+'KB 11'!K34+'KB 12'!K34+'KB 13'!K34+'KB 14'!K34+'KB 15'!K34+'KB 16'!K34+'KB 17'!K34+'KB 18'!K34+'KB 19'!K34+'KB 20'!K34+'KB 21'!K34+'KB 22'!K34+'KB 23'!K34+'KB 24'!K34+'KB 25'!K34+'KB 26'!K34+'KB27'!K34</f>
        <v>581325</v>
      </c>
      <c r="L34" s="18">
        <f>'KB 01'!L34+'KB 02'!L34+'KB 03'!L34+'KB 04'!L34+'KB 05'!L34+'KB 06'!L34+'KB 07'!L34+'KB 08'!L34+'KB 09'!L34+'KB 10'!L34+'KB 11'!L34+'KB 12'!L34+'KB 13'!L34+'KB 14'!L34+'KB 15'!L34+'KB 16'!L34+'KB 17'!L34+'KB 18'!L34+'KB 19'!L34+'KB 20'!L34+'KB 21'!L34+'KB 22'!L34+'KB 23'!L34+'KB 24'!L34+'KB 25'!L34+'KB 26'!L34+'KB27'!L34</f>
        <v>923601</v>
      </c>
      <c r="M34" s="18">
        <f>'KB 01'!M34+'KB 02'!M34+'KB 03'!M34+'KB 04'!M34+'KB 05'!M34+'KB 06'!M34+'KB 07'!M34+'KB 08'!M34+'KB 09'!M34+'KB 10'!M34+'KB 11'!M34+'KB 12'!M34+'KB 13'!M34+'KB 14'!M34+'KB 15'!M34+'KB 16'!M34+'KB 17'!M34+'KB 18'!M34+'KB 19'!M34+'KB 20'!M34+'KB 21'!M34+'KB 22'!M34+'KB 23'!M34+'KB 24'!M34+'KB 25'!M34+'KB 26'!M34+'KB27'!M34</f>
        <v>858417</v>
      </c>
      <c r="N34" s="18">
        <f>'KB 01'!N34+'KB 02'!N34+'KB 03'!N34+'KB 04'!N34+'KB 05'!N34+'KB 06'!N34+'KB 07'!N34+'KB 08'!N34+'KB 09'!N34+'KB 10'!N34+'KB 11'!N34+'KB 12'!N34+'KB 13'!N34+'KB 14'!N34+'KB 15'!N34+'KB 16'!N34+'KB 17'!N34+'KB 18'!N34+'KB 19'!N34+'KB 20'!N34+'KB 21'!N34+'KB 22'!N34+'KB 23'!N34+'KB 24'!N34+'KB 25'!N34+'KB 26'!N34+'KB27'!N34</f>
        <v>885800</v>
      </c>
      <c r="O34" s="18">
        <f>'KB 01'!O34+'KB 02'!O34+'KB 03'!O34+'KB 04'!O34+'KB 05'!O34+'KB 06'!O34+'KB 07'!O34+'KB 08'!O34+'KB 09'!O34+'KB 10'!O34+'KB 11'!O34+'KB 12'!O34+'KB 13'!O34+'KB 14'!O34+'KB 15'!O34+'KB 16'!O34+'KB 17'!O34+'KB 18'!O34+'KB 19'!O34+'KB 20'!O34+'KB 21'!O34+'KB 22'!O34+'KB 23'!O34+'KB 24'!O34+'KB 25'!O34+'KB 26'!O34+'KB27'!O34</f>
        <v>932454</v>
      </c>
    </row>
    <row r="35" spans="1:15" ht="12.75" x14ac:dyDescent="0.2">
      <c r="A35" s="124" t="str">
        <f>A22</f>
        <v>Pagat</v>
      </c>
      <c r="B35" s="941">
        <f>B22</f>
        <v>600</v>
      </c>
      <c r="C35" s="942"/>
      <c r="D35" s="943"/>
      <c r="E35" s="305">
        <f>'KB 01'!E35+'KB 02'!E35+'KB 03'!E35+'KB 04'!E35+'KB 05'!E35+'KB 06'!E35+'KB 07'!E35+'KB 08'!E35+'KB 09'!E35+'KB 10'!E35+'KB 11'!E35+'KB 12'!E35+'KB 13'!E35+'KB 14'!E35+'KB 15'!E35+'KB 16'!E35+'KB 17'!E35+'KB 18'!E35+'KB 19'!E35+'KB 20'!E35+'KB 21'!E35+'KB 22'!E35+'KB 23'!E35+'KB 24'!E35+'KB 25'!E35+'KB 26'!E35+'KB27'!E35</f>
        <v>473791</v>
      </c>
      <c r="F35" s="305">
        <f>'KB 01'!F35+'KB 02'!F35+'KB 03'!F35+'KB 04'!F35+'KB 05'!F35+'KB 06'!F35+'KB 07'!F35+'KB 08'!F35+'KB 09'!F35+'KB 10'!F35+'KB 11'!F35+'KB 12'!F35+'KB 13'!F35+'KB 14'!F35+'KB 15'!F35+'KB 16'!F35+'KB 17'!F35+'KB 18'!F35+'KB 19'!F35+'KB 20'!F35+'KB 21'!F35+'KB 22'!F35+'KB 23'!F35+'KB 24'!F35+'KB 25'!F35+'KB 26'!F35+'KB27'!F35</f>
        <v>478289</v>
      </c>
      <c r="G35" s="305">
        <f>'KB 01'!G35+'KB 02'!G35+'KB 03'!G35+'KB 04'!G35+'KB 05'!G35+'KB 06'!G35+'KB 07'!G35+'KB 08'!G35+'KB 09'!G35+'KB 10'!G35+'KB 11'!G35+'KB 12'!G35+'KB 13'!G35+'KB 14'!G35+'KB 15'!G35+'KB 16'!G35+'KB 17'!G35+'KB 18'!G35+'KB 19'!G35+'KB 20'!G35+'KB 21'!G35+'KB 22'!G35+'KB 23'!G35+'KB 24'!G35+'KB 25'!G35+'KB 26'!G35+'KB27'!G35</f>
        <v>483580</v>
      </c>
      <c r="H35" s="53"/>
      <c r="I35" s="53"/>
      <c r="J35" s="53"/>
      <c r="K35" s="53"/>
      <c r="L35" s="14"/>
      <c r="M35" s="54"/>
    </row>
    <row r="36" spans="1:15" ht="12.75" x14ac:dyDescent="0.2">
      <c r="A36" s="124" t="str">
        <f t="shared" ref="A36:A45" si="1">A23</f>
        <v>Sigurimet Shoqërore</v>
      </c>
      <c r="B36" s="941">
        <f t="shared" ref="B36:B45" si="2">B23</f>
        <v>601</v>
      </c>
      <c r="C36" s="942"/>
      <c r="D36" s="943"/>
      <c r="E36" s="305">
        <f>'KB 01'!E36+'KB 02'!E36+'KB 03'!E36+'KB 04'!E36+'KB 05'!E36+'KB 06'!E36+'KB 07'!E36+'KB 08'!E36+'KB 09'!E36+'KB 10'!E36+'KB 11'!E36+'KB 12'!E36+'KB 13'!E36+'KB 14'!E36+'KB 15'!E36+'KB 16'!E36+'KB 17'!E36+'KB 18'!E36+'KB 19'!E36+'KB 20'!E36+'KB 21'!E36+'KB 22'!E36+'KB 23'!E36+'KB 24'!E36+'KB 25'!E36+'KB 26'!E36+'KB27'!E36</f>
        <v>79267</v>
      </c>
      <c r="F36" s="305">
        <f>'KB 01'!F36+'KB 02'!F36+'KB 03'!F36+'KB 04'!F36+'KB 05'!F36+'KB 06'!F36+'KB 07'!F36+'KB 08'!F36+'KB 09'!F36+'KB 10'!F36+'KB 11'!F36+'KB 12'!F36+'KB 13'!F36+'KB 14'!F36+'KB 15'!F36+'KB 16'!F36+'KB 17'!F36+'KB 18'!F36+'KB 19'!F36+'KB 20'!F36+'KB 21'!F36+'KB 22'!F36+'KB 23'!F36+'KB 24'!F36+'KB 25'!F36+'KB 26'!F36+'KB27'!F36</f>
        <v>79965</v>
      </c>
      <c r="G36" s="305">
        <f>'KB 01'!G36+'KB 02'!G36+'KB 03'!G36+'KB 04'!G36+'KB 05'!G36+'KB 06'!G36+'KB 07'!G36+'KB 08'!G36+'KB 09'!G36+'KB 10'!G36+'KB 11'!G36+'KB 12'!G36+'KB 13'!G36+'KB 14'!G36+'KB 15'!G36+'KB 16'!G36+'KB 17'!G36+'KB 18'!G36+'KB 19'!G36+'KB 20'!G36+'KB 21'!G36+'KB 22'!G36+'KB 23'!G36+'KB 24'!G36+'KB 25'!G36+'KB 26'!G36+'KB27'!G36</f>
        <v>80855</v>
      </c>
      <c r="H36" s="53"/>
    </row>
    <row r="37" spans="1:15" ht="12.75" x14ac:dyDescent="0.2">
      <c r="A37" s="124" t="str">
        <f t="shared" si="1"/>
        <v>Mallra dhe shërbime</v>
      </c>
      <c r="B37" s="941">
        <f t="shared" si="2"/>
        <v>602</v>
      </c>
      <c r="C37" s="942"/>
      <c r="D37" s="943"/>
      <c r="E37" s="305">
        <f>'KB 01'!E37+'KB 02'!E37+'KB 03'!E37+'KB 04'!E37+'KB 05'!E37+'KB 06'!E37+'KB 07'!E37+'KB 08'!E37+'KB 09'!E37+'KB 10'!E37+'KB 11'!E37+'KB 12'!E37+'KB 13'!E37+'KB 14'!E37+'KB 15'!E37+'KB 16'!E37+'KB 17'!E37+'KB 18'!E37+'KB 19'!E37+'KB 20'!E37+'KB 21'!E37+'KB 22'!E37+'KB 23'!E37+'KB 24'!E37+'KB 25'!E37+'KB 26'!E37+'KB27'!E37</f>
        <v>378876</v>
      </c>
      <c r="F37" s="305">
        <f>'KB 01'!F37+'KB 02'!F37+'KB 03'!F37+'KB 04'!F37+'KB 05'!F37+'KB 06'!F37+'KB 07'!F37+'KB 08'!F37+'KB 09'!F37+'KB 10'!F37+'KB 11'!F37+'KB 12'!F37+'KB 13'!F37+'KB 14'!F37+'KB 15'!F37+'KB 16'!F37+'KB 17'!F37+'KB 18'!F37+'KB 19'!F37+'KB 20'!F37+'KB 21'!F37+'KB 22'!F37+'KB 23'!F37+'KB 24'!F37+'KB 25'!F37+'KB 26'!F37+'KB27'!F37</f>
        <v>371830</v>
      </c>
      <c r="G37" s="305">
        <f>'KB 01'!G37+'KB 02'!G37+'KB 03'!G37+'KB 04'!G37+'KB 05'!G37+'KB 06'!G37+'KB 07'!G37+'KB 08'!G37+'KB 09'!G37+'KB 10'!G37+'KB 11'!G37+'KB 12'!G37+'KB 13'!G37+'KB 14'!G37+'KB 15'!G37+'KB 16'!G37+'KB 17'!G37+'KB 18'!G37+'KB 19'!G37+'KB 20'!G37+'KB 21'!G37+'KB 22'!G37+'KB 23'!G37+'KB 24'!G37+'KB 25'!G37+'KB 26'!G37+'KB27'!G37</f>
        <v>372656</v>
      </c>
      <c r="H37" s="53"/>
      <c r="I37" s="124" t="str">
        <f>'(G1) Fjalori'!A413</f>
        <v>Angazhimet</v>
      </c>
      <c r="J37" s="992" t="str">
        <f>'(G1) Fjalori'!A454</f>
        <v>Vlera Totale për Aktivitet</v>
      </c>
      <c r="K37" s="993"/>
      <c r="L37" s="994"/>
      <c r="M37" s="129">
        <f>'KB 01'!M37+'KB 02'!M37+'KB 03'!M37+'KB 04'!M37+'KB 05'!M37+'KB 06'!M37+'KB 07'!M37+'KB 08'!M37+'KB 09'!M37+'KB 10'!M37+'KB 11'!M37+'KB 12'!M37+'KB 13'!M37+'KB 14'!M37+'KB 15'!M37+'KB 16'!M37+'KB 17'!M37+'KB 18'!M37+'KB 19'!M37+'KB 20'!M37+'KB 21'!M37+'KB 22'!M37+'KB 23'!M37+'KB 24'!M37+'KB 25'!M37+'KB 26'!M37+'KB27'!M37</f>
        <v>219788</v>
      </c>
      <c r="N37" s="129">
        <f>'KB 01'!N37+'KB 02'!N37+'KB 03'!N37+'KB 04'!N37+'KB 05'!N37+'KB 06'!N37+'KB 07'!N37+'KB 08'!N37+'KB 09'!N37+'KB 10'!N37+'KB 11'!N37+'KB 12'!N37+'KB 13'!N37+'KB 14'!N37+'KB 15'!N37+'KB 16'!N37+'KB 17'!N37+'KB 18'!N37+'KB 19'!N37+'KB 20'!N37+'KB 21'!N37+'KB 22'!N37+'KB 23'!N37+'KB 24'!N37+'KB 25'!N37+'KB 26'!N37+'KB27'!N37</f>
        <v>111531</v>
      </c>
      <c r="O37" s="129">
        <f>'KB 01'!O37+'KB 02'!O37+'KB 03'!O37+'KB 04'!O37+'KB 05'!O37+'KB 06'!O37+'KB 07'!O37+'KB 08'!O37+'KB 09'!O37+'KB 10'!O37+'KB 11'!O37+'KB 12'!O37+'KB 13'!O37+'KB 14'!O37+'KB 15'!O37+'KB 16'!O37+'KB 17'!O37+'KB 18'!O37+'KB 19'!O37+'KB 20'!O37+'KB 21'!O37+'KB 22'!O37+'KB 23'!O37+'KB 24'!O37+'KB 25'!O37+'KB 26'!O37+'KB27'!O37</f>
        <v>103185</v>
      </c>
    </row>
    <row r="38" spans="1:15" ht="12.75" x14ac:dyDescent="0.2">
      <c r="A38" s="124" t="str">
        <f t="shared" si="1"/>
        <v>Subvencione</v>
      </c>
      <c r="B38" s="941">
        <f t="shared" si="2"/>
        <v>603</v>
      </c>
      <c r="C38" s="942"/>
      <c r="D38" s="943"/>
      <c r="E38" s="305">
        <f>'KB 01'!E38+'KB 02'!E38+'KB 03'!E38+'KB 04'!E38+'KB 05'!E38+'KB 06'!E38+'KB 07'!E38+'KB 08'!E38+'KB 09'!E38+'KB 10'!E38+'KB 11'!E38+'KB 12'!E38+'KB 13'!E38+'KB 14'!E38+'KB 15'!E38+'KB 16'!E38+'KB 17'!E38+'KB 18'!E38+'KB 19'!E38+'KB 20'!E38+'KB 21'!E38+'KB 22'!E38+'KB 23'!E38+'KB 24'!E38+'KB 25'!E38+'KB 26'!E38+'KB27'!E38</f>
        <v>0</v>
      </c>
      <c r="F38" s="305">
        <f>'KB 01'!F38+'KB 02'!F38+'KB 03'!F38+'KB 04'!F38+'KB 05'!F38+'KB 06'!F38+'KB 07'!F38+'KB 08'!F38+'KB 09'!F38+'KB 10'!F38+'KB 11'!F38+'KB 12'!F38+'KB 13'!F38+'KB 14'!F38+'KB 15'!F38+'KB 16'!F38+'KB 17'!F38+'KB 18'!F38+'KB 19'!F38+'KB 20'!F38+'KB 21'!F38+'KB 22'!F38+'KB 23'!F38+'KB 24'!F38+'KB 25'!F38+'KB 26'!F38+'KB27'!F38</f>
        <v>0</v>
      </c>
      <c r="G38" s="305">
        <f>'KB 01'!G38+'KB 02'!G38+'KB 03'!G38+'KB 04'!G38+'KB 05'!G38+'KB 06'!G38+'KB 07'!G38+'KB 08'!G38+'KB 09'!G38+'KB 10'!G38+'KB 11'!G38+'KB 12'!G38+'KB 13'!G38+'KB 14'!G38+'KB 15'!G38+'KB 16'!G38+'KB 17'!G38+'KB 18'!G38+'KB 19'!G38+'KB 20'!G38+'KB 21'!G38+'KB 22'!G38+'KB 23'!G38+'KB 24'!G38+'KB 25'!G38+'KB 26'!G38+'KB27'!G38</f>
        <v>0</v>
      </c>
      <c r="H38" s="53"/>
      <c r="I38" s="318" t="str">
        <f>'(G1) Fjalori'!A456</f>
        <v>Qëllime</v>
      </c>
      <c r="J38" s="319" t="str">
        <f>A29</f>
        <v>Shpenzimet kapitale</v>
      </c>
      <c r="K38" s="316"/>
      <c r="L38" s="317"/>
      <c r="M38" s="129">
        <f>'KB 01'!M38+'KB 02'!M38+'KB 03'!M38+'KB 04'!M38+'KB 05'!M38+'KB 06'!M38+'KB 07'!M38+'KB 08'!M38+'KB 09'!M38+'KB 10'!M38+'KB 11'!M38+'KB 12'!M38+'KB 13'!M38+'KB 14'!M38+'KB 15'!M38+'KB 16'!M38+'KB 17'!M38+'KB 18'!M38+'KB 19'!M38+'KB 20'!M38+'KB 21'!M38+'KB 22'!M38+'KB 23'!M38+'KB 24'!M38+'KB 25'!M38+'KB 26'!M38+'KB27'!M38</f>
        <v>106519</v>
      </c>
      <c r="N38" s="129">
        <f>'KB 01'!N38+'KB 02'!N38+'KB 03'!N38+'KB 04'!N38+'KB 05'!N38+'KB 06'!N38+'KB 07'!N38+'KB 08'!N38+'KB 09'!N38+'KB 10'!N38+'KB 11'!N38+'KB 12'!N38+'KB 13'!N38+'KB 14'!N38+'KB 15'!N38+'KB 16'!N38+'KB 17'!N38+'KB 18'!N38+'KB 19'!N38+'KB 20'!N38+'KB 21'!N38+'KB 22'!N38+'KB 23'!N38+'KB 24'!N38+'KB 25'!N38+'KB 26'!N38+'KB27'!N38</f>
        <v>0</v>
      </c>
      <c r="O38" s="129">
        <f>'KB 01'!O38+'KB 02'!O38+'KB 03'!O38+'KB 04'!O38+'KB 05'!O38+'KB 06'!O38+'KB 07'!O38+'KB 08'!O38+'KB 09'!O38+'KB 10'!O38+'KB 11'!O38+'KB 12'!O38+'KB 13'!O38+'KB 14'!O38+'KB 15'!O38+'KB 16'!O38+'KB 17'!O38+'KB 18'!O38+'KB 19'!O38+'KB 20'!O38+'KB 21'!O38+'KB 22'!O38+'KB 23'!O38+'KB 24'!O38+'KB 25'!O38+'KB 26'!O38+'KB27'!O38</f>
        <v>0</v>
      </c>
    </row>
    <row r="39" spans="1:15" ht="12.75" x14ac:dyDescent="0.2">
      <c r="A39" s="124" t="str">
        <f t="shared" si="1"/>
        <v>Të tjera transferta korrente të brendshme</v>
      </c>
      <c r="B39" s="941">
        <f t="shared" si="2"/>
        <v>604</v>
      </c>
      <c r="C39" s="942"/>
      <c r="D39" s="943"/>
      <c r="E39" s="305">
        <f>'KB 01'!E39+'KB 02'!E39+'KB 03'!E39+'KB 04'!E39+'KB 05'!E39+'KB 06'!E39+'KB 07'!E39+'KB 08'!E39+'KB 09'!E39+'KB 10'!E39+'KB 11'!E39+'KB 12'!E39+'KB 13'!E39+'KB 14'!E39+'KB 15'!E39+'KB 16'!E39+'KB 17'!E39+'KB 18'!E39+'KB 19'!E39+'KB 20'!E39+'KB 21'!E39+'KB 22'!E39+'KB 23'!E39+'KB 24'!E39+'KB 25'!E39+'KB 26'!E39+'KB27'!E39</f>
        <v>0</v>
      </c>
      <c r="F39" s="305">
        <f>'KB 01'!F39+'KB 02'!F39+'KB 03'!F39+'KB 04'!F39+'KB 05'!F39+'KB 06'!F39+'KB 07'!F39+'KB 08'!F39+'KB 09'!F39+'KB 10'!F39+'KB 11'!F39+'KB 12'!F39+'KB 13'!F39+'KB 14'!F39+'KB 15'!F39+'KB 16'!F39+'KB 17'!F39+'KB 18'!F39+'KB 19'!F39+'KB 20'!F39+'KB 21'!F39+'KB 22'!F39+'KB 23'!F39+'KB 24'!F39+'KB 25'!F39+'KB 26'!F39+'KB27'!F39</f>
        <v>0</v>
      </c>
      <c r="G39" s="305">
        <f>'KB 01'!G39+'KB 02'!G39+'KB 03'!G39+'KB 04'!G39+'KB 05'!G39+'KB 06'!G39+'KB 07'!G39+'KB 08'!G39+'KB 09'!G39+'KB 10'!G39+'KB 11'!G39+'KB 12'!G39+'KB 13'!G39+'KB 14'!G39+'KB 15'!G39+'KB 16'!G39+'KB 17'!G39+'KB 18'!G39+'KB 19'!G39+'KB 20'!G39+'KB 21'!G39+'KB 22'!G39+'KB 23'!G39+'KB 24'!G39+'KB 25'!G39+'KB 26'!G39+'KB27'!G39</f>
        <v>0</v>
      </c>
      <c r="H39" s="53"/>
      <c r="I39" s="315"/>
      <c r="J39" s="319" t="str">
        <f>A24</f>
        <v>Mallra dhe shërbime</v>
      </c>
      <c r="K39" s="316"/>
      <c r="L39" s="317"/>
      <c r="M39" s="129">
        <f>'KB 01'!M39+'KB 02'!M39+'KB 03'!M39+'KB 04'!M39+'KB 05'!M39+'KB 06'!M39+'KB 07'!M39+'KB 08'!M39+'KB 09'!M39+'KB 10'!M39+'KB 11'!M39+'KB 12'!M39+'KB 13'!M39+'KB 14'!M39+'KB 15'!M39+'KB 16'!M39+'KB 17'!M39+'KB 18'!M39+'KB 19'!M39+'KB 20'!M39+'KB 21'!M39+'KB 22'!M39+'KB 23'!M39+'KB 24'!M39+'KB 25'!M39+'KB 26'!M39+'KB27'!M39</f>
        <v>102140</v>
      </c>
      <c r="N39" s="129">
        <f>'KB 01'!N39+'KB 02'!N39+'KB 03'!N39+'KB 04'!N39+'KB 05'!N39+'KB 06'!N39+'KB 07'!N39+'KB 08'!N39+'KB 09'!N39+'KB 10'!N39+'KB 11'!N39+'KB 12'!N39+'KB 13'!N39+'KB 14'!N39+'KB 15'!N39+'KB 16'!N39+'KB 17'!N39+'KB 18'!N39+'KB 19'!N39+'KB 20'!N39+'KB 21'!N39+'KB 22'!N39+'KB 23'!N39+'KB 24'!N39+'KB 25'!N39+'KB 26'!N39+'KB27'!N39</f>
        <v>103185</v>
      </c>
      <c r="O39" s="129">
        <f>'KB 01'!O39+'KB 02'!O39+'KB 03'!O39+'KB 04'!O39+'KB 05'!O39+'KB 06'!O39+'KB 07'!O39+'KB 08'!O39+'KB 09'!O39+'KB 10'!O39+'KB 11'!O39+'KB 12'!O39+'KB 13'!O39+'KB 14'!O39+'KB 15'!O39+'KB 16'!O39+'KB 17'!O39+'KB 18'!O39+'KB 19'!O39+'KB 20'!O39+'KB 21'!O39+'KB 22'!O39+'KB 23'!O39+'KB 24'!O39+'KB 25'!O39+'KB 26'!O39+'KB27'!O39</f>
        <v>103185</v>
      </c>
    </row>
    <row r="40" spans="1:15" ht="12.75" x14ac:dyDescent="0.2">
      <c r="A40" s="124" t="str">
        <f t="shared" si="1"/>
        <v>Transferta korrente të huaja</v>
      </c>
      <c r="B40" s="941">
        <f t="shared" si="2"/>
        <v>605</v>
      </c>
      <c r="C40" s="942"/>
      <c r="D40" s="943"/>
      <c r="E40" s="305">
        <f>'KB 01'!E40+'KB 02'!E40+'KB 03'!E40+'KB 04'!E40+'KB 05'!E40+'KB 06'!E40+'KB 07'!E40+'KB 08'!E40+'KB 09'!E40+'KB 10'!E40+'KB 11'!E40+'KB 12'!E40+'KB 13'!E40+'KB 14'!E40+'KB 15'!E40+'KB 16'!E40+'KB 17'!E40+'KB 18'!E40+'KB 19'!E40+'KB 20'!E40+'KB 21'!E40+'KB 22'!E40+'KB 23'!E40+'KB 24'!E40+'KB 25'!E40+'KB 26'!E40+'KB27'!E40</f>
        <v>0</v>
      </c>
      <c r="F40" s="305">
        <f>'KB 01'!F40+'KB 02'!F40+'KB 03'!F40+'KB 04'!F40+'KB 05'!F40+'KB 06'!F40+'KB 07'!F40+'KB 08'!F40+'KB 09'!F40+'KB 10'!F40+'KB 11'!F40+'KB 12'!F40+'KB 13'!F40+'KB 14'!F40+'KB 15'!F40+'KB 16'!F40+'KB 17'!F40+'KB 18'!F40+'KB 19'!F40+'KB 20'!F40+'KB 21'!F40+'KB 22'!F40+'KB 23'!F40+'KB 24'!F40+'KB 25'!F40+'KB 26'!F40+'KB27'!F40</f>
        <v>0</v>
      </c>
      <c r="G40" s="305">
        <f>'KB 01'!G40+'KB 02'!G40+'KB 03'!G40+'KB 04'!G40+'KB 05'!G40+'KB 06'!G40+'KB 07'!G40+'KB 08'!G40+'KB 09'!G40+'KB 10'!G40+'KB 11'!G40+'KB 12'!G40+'KB 13'!G40+'KB 14'!G40+'KB 15'!G40+'KB 16'!G40+'KB 17'!G40+'KB 18'!G40+'KB 19'!G40+'KB 20'!G40+'KB 21'!G40+'KB 22'!G40+'KB 23'!G40+'KB 24'!G40+'KB 25'!G40+'KB 26'!G40+'KB27'!G40</f>
        <v>0</v>
      </c>
      <c r="H40" s="53"/>
      <c r="I40" s="315"/>
      <c r="J40" s="319" t="str">
        <f>'(G1) Fjalori'!A455</f>
        <v>Qëllime të mëtejshme</v>
      </c>
      <c r="K40" s="316"/>
      <c r="L40" s="317"/>
      <c r="M40" s="129">
        <f>'KB 01'!M40+'KB 02'!M40+'KB 03'!M40+'KB 04'!M40+'KB 05'!M40+'KB 06'!M40+'KB 07'!M40+'KB 08'!M40+'KB 09'!M40+'KB 10'!M40+'KB 11'!M40+'KB 12'!M40+'KB 13'!M40+'KB 14'!M40+'KB 15'!M40+'KB 16'!M40+'KB 17'!M40+'KB 18'!M40+'KB 19'!M40+'KB 20'!M40+'KB 21'!M40+'KB 22'!M40+'KB 23'!M40+'KB 24'!M40+'KB 25'!M40+'KB 26'!M40+'KB27'!M40</f>
        <v>11129</v>
      </c>
      <c r="N40" s="129">
        <f>'KB 01'!N40+'KB 02'!N40+'KB 03'!N40+'KB 04'!N40+'KB 05'!N40+'KB 06'!N40+'KB 07'!N40+'KB 08'!N40+'KB 09'!N40+'KB 10'!N40+'KB 11'!N40+'KB 12'!N40+'KB 13'!N40+'KB 14'!N40+'KB 15'!N40+'KB 16'!N40+'KB 17'!N40+'KB 18'!N40+'KB 19'!N40+'KB 20'!N40+'KB 21'!N40+'KB 22'!N40+'KB 23'!N40+'KB 24'!N40+'KB 25'!N40+'KB 26'!N40+'KB27'!N40</f>
        <v>8346</v>
      </c>
      <c r="O40" s="129">
        <f>'KB 01'!O40+'KB 02'!O40+'KB 03'!O40+'KB 04'!O40+'KB 05'!O40+'KB 06'!O40+'KB 07'!O40+'KB 08'!O40+'KB 09'!O40+'KB 10'!O40+'KB 11'!O40+'KB 12'!O40+'KB 13'!O40+'KB 14'!O40+'KB 15'!O40+'KB 16'!O40+'KB 17'!O40+'KB 18'!O40+'KB 19'!O40+'KB 20'!O40+'KB 21'!O40+'KB 22'!O40+'KB 23'!O40+'KB 24'!O40+'KB 25'!O40+'KB 26'!O40+'KB27'!O40</f>
        <v>0</v>
      </c>
    </row>
    <row r="41" spans="1:15" ht="12.75" x14ac:dyDescent="0.2">
      <c r="A41" s="124" t="str">
        <f t="shared" si="1"/>
        <v>Transferta për Buxhetet Familiare dhe Individët</v>
      </c>
      <c r="B41" s="941">
        <f t="shared" si="2"/>
        <v>606</v>
      </c>
      <c r="C41" s="942"/>
      <c r="D41" s="943"/>
      <c r="E41" s="305">
        <f>'KB 01'!E41+'KB 02'!E41+'KB 03'!E41+'KB 04'!E41+'KB 05'!E41+'KB 06'!E41+'KB 07'!E41+'KB 08'!E41+'KB 09'!E41+'KB 10'!E41+'KB 11'!E41+'KB 12'!E41+'KB 13'!E41+'KB 14'!E41+'KB 15'!E41+'KB 16'!E41+'KB 17'!E41+'KB 18'!E41+'KB 19'!E41+'KB 20'!E41+'KB 21'!E41+'KB 22'!E41+'KB 23'!E41+'KB 24'!E41+'KB 25'!E41+'KB 26'!E41+'KB27'!E41</f>
        <v>600325</v>
      </c>
      <c r="F41" s="305">
        <f>'KB 01'!F41+'KB 02'!F41+'KB 03'!F41+'KB 04'!F41+'KB 05'!F41+'KB 06'!F41+'KB 07'!F41+'KB 08'!F41+'KB 09'!F41+'KB 10'!F41+'KB 11'!F41+'KB 12'!F41+'KB 13'!F41+'KB 14'!F41+'KB 15'!F41+'KB 16'!F41+'KB 17'!F41+'KB 18'!F41+'KB 19'!F41+'KB 20'!F41+'KB 21'!F41+'KB 22'!F41+'KB 23'!F41+'KB 24'!F41+'KB 25'!F41+'KB 26'!F41+'KB27'!F41</f>
        <v>601752</v>
      </c>
      <c r="G41" s="305">
        <f>'KB 01'!G41+'KB 02'!G41+'KB 03'!G41+'KB 04'!G41+'KB 05'!G41+'KB 06'!G41+'KB 07'!G41+'KB 08'!G41+'KB 09'!G41+'KB 10'!G41+'KB 11'!G41+'KB 12'!G41+'KB 13'!G41+'KB 14'!G41+'KB 15'!G41+'KB 16'!G41+'KB 17'!G41+'KB 18'!G41+'KB 19'!G41+'KB 20'!G41+'KB 21'!G41+'KB 22'!G41+'KB 23'!G41+'KB 24'!G41+'KB 25'!G41+'KB 26'!G41+'KB27'!G41</f>
        <v>626997</v>
      </c>
      <c r="H41" s="53"/>
      <c r="I41" s="315"/>
      <c r="J41" s="320" t="str">
        <f>J37</f>
        <v>Vlera Totale për Aktivitet</v>
      </c>
      <c r="K41" s="316"/>
      <c r="L41" s="317"/>
      <c r="M41" s="129">
        <f>SUM(M38:M40)</f>
        <v>219788</v>
      </c>
      <c r="N41" s="129">
        <f t="shared" ref="N41:O41" si="3">SUM(N38:N40)</f>
        <v>111531</v>
      </c>
      <c r="O41" s="129">
        <f t="shared" si="3"/>
        <v>103185</v>
      </c>
    </row>
    <row r="42" spans="1:15" ht="12.75" x14ac:dyDescent="0.2">
      <c r="A42" s="124" t="str">
        <f t="shared" si="1"/>
        <v>Shpenzimet kapitale</v>
      </c>
      <c r="B42" s="941" t="str">
        <f t="shared" si="2"/>
        <v>230 / 231</v>
      </c>
      <c r="C42" s="942"/>
      <c r="D42" s="943"/>
      <c r="E42" s="305">
        <f>'KB 01'!E42+'KB 02'!E42+'KB 03'!E42+'KB 04'!E42+'KB 05'!E42+'KB 06'!E42+'KB 07'!E42+'KB 08'!E42+'KB 09'!E42+'KB 10'!E42+'KB 11'!E42+'KB 12'!E42+'KB 13'!E42+'KB 14'!E42+'KB 15'!E42+'KB 16'!E42+'KB 17'!E42+'KB 18'!E42+'KB 19'!E42+'KB 20'!E42+'KB 21'!E42+'KB 22'!E42+'KB 23'!E42+'KB 24'!E42+'KB 25'!E42+'KB 26'!E42+'KB27'!E42</f>
        <v>0</v>
      </c>
      <c r="F42" s="305">
        <f>'KB 01'!F42+'KB 02'!F42+'KB 03'!F42+'KB 04'!F42+'KB 05'!F42+'KB 06'!F42+'KB 07'!F42+'KB 08'!F42+'KB 09'!F42+'KB 10'!F42+'KB 11'!F42+'KB 12'!F42+'KB 13'!F42+'KB 14'!F42+'KB 15'!F42+'KB 16'!F42+'KB 17'!F42+'KB 18'!F42+'KB 19'!F42+'KB 20'!F42+'KB 21'!F42+'KB 22'!F42+'KB 23'!F42+'KB 24'!F42+'KB 25'!F42+'KB 26'!F42+'KB27'!F42</f>
        <v>0</v>
      </c>
      <c r="G42" s="305">
        <f>'KB 01'!G42+'KB 02'!G42+'KB 03'!G42+'KB 04'!G42+'KB 05'!G42+'KB 06'!G42+'KB 07'!G42+'KB 08'!G42+'KB 09'!G42+'KB 10'!G42+'KB 11'!G42+'KB 12'!G42+'KB 13'!G42+'KB 14'!G42+'KB 15'!G42+'KB 16'!G42+'KB 17'!G42+'KB 18'!G42+'KB 19'!G42+'KB 20'!G42+'KB 21'!G42+'KB 22'!G42+'KB 23'!G42+'KB 24'!G42+'KB 25'!G42+'KB 26'!G42+'KB27'!G42</f>
        <v>0</v>
      </c>
      <c r="H42" s="53"/>
    </row>
    <row r="43" spans="1:15" ht="12.75" x14ac:dyDescent="0.2">
      <c r="A43" s="124" t="str">
        <f t="shared" si="1"/>
        <v>Rezerva</v>
      </c>
      <c r="B43" s="941">
        <f t="shared" si="2"/>
        <v>609</v>
      </c>
      <c r="C43" s="942"/>
      <c r="D43" s="943"/>
      <c r="E43" s="305">
        <f>'KB 01'!E43+'KB 02'!E43+'KB 03'!E43+'KB 04'!E43+'KB 05'!E43+'KB 06'!E43+'KB 07'!E43+'KB 08'!E43+'KB 09'!E43+'KB 10'!E43+'KB 11'!E43+'KB 12'!E43+'KB 13'!E43+'KB 14'!E43+'KB 15'!E43+'KB 16'!E43+'KB 17'!E43+'KB 18'!E43+'KB 19'!E43+'KB 20'!E43+'KB 21'!E43+'KB 22'!E43+'KB 23'!E43+'KB 24'!E43+'KB 25'!E43+'KB 26'!E43+'KB27'!E43</f>
        <v>0</v>
      </c>
      <c r="F43" s="305">
        <f>'KB 01'!F43+'KB 02'!F43+'KB 03'!F43+'KB 04'!F43+'KB 05'!F43+'KB 06'!F43+'KB 07'!F43+'KB 08'!F43+'KB 09'!F43+'KB 10'!F43+'KB 11'!F43+'KB 12'!F43+'KB 13'!F43+'KB 14'!F43+'KB 15'!F43+'KB 16'!F43+'KB 17'!F43+'KB 18'!F43+'KB 19'!F43+'KB 20'!F43+'KB 21'!F43+'KB 22'!F43+'KB 23'!F43+'KB 24'!F43+'KB 25'!F43+'KB 26'!F43+'KB27'!F43</f>
        <v>0</v>
      </c>
      <c r="G43" s="305">
        <f>'KB 01'!G43+'KB 02'!G43+'KB 03'!G43+'KB 04'!G43+'KB 05'!G43+'KB 06'!G43+'KB 07'!G43+'KB 08'!G43+'KB 09'!G43+'KB 10'!G43+'KB 11'!G43+'KB 12'!G43+'KB 13'!G43+'KB 14'!G43+'KB 15'!G43+'KB 16'!G43+'KB 17'!G43+'KB 18'!G43+'KB 19'!G43+'KB 20'!G43+'KB 21'!G43+'KB 22'!G43+'KB 23'!G43+'KB 24'!G43+'KB 25'!G43+'KB 26'!G43+'KB27'!G43</f>
        <v>0</v>
      </c>
      <c r="H43" s="53"/>
      <c r="I43" s="142" t="str">
        <f>'(G1) Fjalori'!A416</f>
        <v>Shpjegimet teknike</v>
      </c>
      <c r="J43" s="983"/>
      <c r="K43" s="984"/>
      <c r="L43" s="984"/>
      <c r="M43" s="984"/>
      <c r="N43" s="984"/>
      <c r="O43" s="985"/>
    </row>
    <row r="44" spans="1:15" ht="12.75" x14ac:dyDescent="0.2">
      <c r="A44" s="124" t="str">
        <f t="shared" si="1"/>
        <v>Interesa per kredi direkte ose bono</v>
      </c>
      <c r="B44" s="971">
        <f t="shared" si="2"/>
        <v>650</v>
      </c>
      <c r="C44" s="972"/>
      <c r="D44" s="973"/>
      <c r="E44" s="305">
        <f>'KB 01'!E44+'KB 02'!E44+'KB 03'!E44+'KB 04'!E44+'KB 05'!E44+'KB 06'!E44+'KB 07'!E44+'KB 08'!E44+'KB 09'!E44+'KB 10'!E44+'KB 11'!E44+'KB 12'!E44+'KB 13'!E44+'KB 14'!E44+'KB 15'!E44+'KB 16'!E44+'KB 17'!E44+'KB 18'!E44+'KB 19'!E44+'KB 20'!E44+'KB 21'!E44+'KB 22'!E44+'KB 23'!E44+'KB 24'!E44+'KB 25'!E44+'KB 26'!E44+'KB27'!E44</f>
        <v>11129</v>
      </c>
      <c r="F44" s="305">
        <f>'KB 01'!F44+'KB 02'!F44+'KB 03'!F44+'KB 04'!F44+'KB 05'!F44+'KB 06'!F44+'KB 07'!F44+'KB 08'!F44+'KB 09'!F44+'KB 10'!F44+'KB 11'!F44+'KB 12'!F44+'KB 13'!F44+'KB 14'!F44+'KB 15'!F44+'KB 16'!F44+'KB 17'!F44+'KB 18'!F44+'KB 19'!F44+'KB 20'!F44+'KB 21'!F44+'KB 22'!F44+'KB 23'!F44+'KB 24'!F44+'KB 25'!F44+'KB 26'!F44+'KB27'!F44</f>
        <v>8346</v>
      </c>
      <c r="G44" s="305">
        <f>'KB 01'!G44+'KB 02'!G44+'KB 03'!G44+'KB 04'!G44+'KB 05'!G44+'KB 06'!G44+'KB 07'!G44+'KB 08'!G44+'KB 09'!G44+'KB 10'!G44+'KB 11'!G44+'KB 12'!G44+'KB 13'!G44+'KB 14'!G44+'KB 15'!G44+'KB 16'!G44+'KB 17'!G44+'KB 18'!G44+'KB 19'!G44+'KB 20'!G44+'KB 21'!G44+'KB 22'!G44+'KB 23'!G44+'KB 24'!G44+'KB 25'!G44+'KB 26'!G44+'KB27'!G44</f>
        <v>0</v>
      </c>
      <c r="H44" s="53"/>
      <c r="J44" s="986"/>
      <c r="K44" s="987"/>
      <c r="L44" s="987"/>
      <c r="M44" s="987"/>
      <c r="N44" s="987"/>
      <c r="O44" s="988"/>
    </row>
    <row r="45" spans="1:15" ht="12.75" x14ac:dyDescent="0.2">
      <c r="A45" s="252" t="str">
        <f t="shared" si="1"/>
        <v>Të tjera</v>
      </c>
      <c r="B45" s="941" t="str">
        <f t="shared" si="2"/>
        <v>69 / ?</v>
      </c>
      <c r="C45" s="942"/>
      <c r="D45" s="309"/>
      <c r="E45" s="305">
        <f>'KB 01'!E45+'KB 02'!E45+'KB 03'!E45+'KB 04'!E45+'KB 05'!E45+'KB 06'!E45+'KB 07'!E45+'KB 08'!E45+'KB 09'!E45+'KB 10'!E45+'KB 11'!E45+'KB 12'!E45+'KB 13'!E45+'KB 14'!E45+'KB 15'!E45+'KB 16'!E45+'KB 17'!E45+'KB 18'!E45+'KB 19'!E45+'KB 20'!E45+'KB 21'!E45+'KB 22'!E45+'KB 23'!E45+'KB 24'!E45+'KB 25'!E45+'KB 26'!E45+'KB27'!E45</f>
        <v>0</v>
      </c>
      <c r="F45" s="305">
        <f>'KB 01'!F45+'KB 02'!F45+'KB 03'!F45+'KB 04'!F45+'KB 05'!F45+'KB 06'!F45+'KB 07'!F45+'KB 08'!F45+'KB 09'!F45+'KB 10'!F45+'KB 11'!F45+'KB 12'!F45+'KB 13'!F45+'KB 14'!F45+'KB 15'!F45+'KB 16'!F45+'KB 17'!F45+'KB 18'!F45+'KB 19'!F45+'KB 20'!F45+'KB 21'!F45+'KB 22'!F45+'KB 23'!F45+'KB 24'!F45+'KB 25'!F45+'KB 26'!F45+'KB27'!F45</f>
        <v>0</v>
      </c>
      <c r="G45" s="305">
        <f>'KB 01'!G45+'KB 02'!G45+'KB 03'!G45+'KB 04'!G45+'KB 05'!G45+'KB 06'!G45+'KB 07'!G45+'KB 08'!G45+'KB 09'!G45+'KB 10'!G45+'KB 11'!G45+'KB 12'!G45+'KB 13'!G45+'KB 14'!G45+'KB 15'!G45+'KB 16'!G45+'KB 17'!G45+'KB 18'!G45+'KB 19'!G45+'KB 20'!G45+'KB 21'!G45+'KB 22'!G45+'KB 23'!G45+'KB 24'!G45+'KB 25'!G45+'KB 26'!G45+'KB27'!G45</f>
        <v>0</v>
      </c>
      <c r="H45" s="53"/>
      <c r="J45" s="986"/>
      <c r="K45" s="987"/>
      <c r="L45" s="987"/>
      <c r="M45" s="987"/>
      <c r="N45" s="987"/>
      <c r="O45" s="988"/>
    </row>
    <row r="46" spans="1:15" ht="12.75" x14ac:dyDescent="0.2">
      <c r="A46" s="137" t="str">
        <f>A34</f>
        <v>SHPENZIME KORRENTE</v>
      </c>
      <c r="B46" s="974"/>
      <c r="C46" s="975"/>
      <c r="D46" s="976"/>
      <c r="E46" s="129">
        <f>'KB 01'!E46+'KB 02'!E46+'KB 03'!E46+'KB 04'!E46+'KB 05'!E46+'KB 06'!E46+'KB 07'!E46+'KB 08'!E46+'KB 09'!E46+'KB 10'!E46+'KB 11'!E46+'KB 12'!E46+'KB 13'!E46+'KB 14'!E46+'KB 15'!E46+'KB 16'!E46+'KB 17'!E46+'KB 18'!E46+'KB 19'!E46+'KB 20'!E46+'KB 21'!E46+'KB 22'!E46+'KB 23'!E46+'KB 24'!E46+'KB 25'!E46+'KB 26'!E46+'KB27'!E46</f>
        <v>1543388</v>
      </c>
      <c r="F46" s="129">
        <f>'KB 01'!F46+'KB 02'!F46+'KB 03'!F46+'KB 04'!F46+'KB 05'!F46+'KB 06'!F46+'KB 07'!F46+'KB 08'!F46+'KB 09'!F46+'KB 10'!F46+'KB 11'!F46+'KB 12'!F46+'KB 13'!F46+'KB 14'!F46+'KB 15'!F46+'KB 16'!F46+'KB 17'!F46+'KB 18'!F46+'KB 19'!F46+'KB 20'!F46+'KB 21'!F46+'KB 22'!F46+'KB 23'!F46+'KB 24'!F46+'KB 25'!F46+'KB 26'!F46+'KB27'!F46</f>
        <v>1540182</v>
      </c>
      <c r="G46" s="129">
        <f>'KB 01'!G46+'KB 02'!G46+'KB 03'!G46+'KB 04'!G46+'KB 05'!G46+'KB 06'!G46+'KB 07'!G46+'KB 08'!G46+'KB 09'!G46+'KB 10'!G46+'KB 11'!G46+'KB 12'!G46+'KB 13'!G46+'KB 14'!G46+'KB 15'!G46+'KB 16'!G46+'KB 17'!G46+'KB 18'!G46+'KB 19'!G46+'KB 20'!G46+'KB 21'!G46+'KB 22'!G46+'KB 23'!G46+'KB 24'!G46+'KB 25'!G46+'KB 26'!G46+'KB27'!G46</f>
        <v>1564088</v>
      </c>
      <c r="H46" s="53"/>
      <c r="J46" s="986"/>
      <c r="K46" s="987"/>
      <c r="L46" s="987"/>
      <c r="M46" s="987"/>
      <c r="N46" s="987"/>
      <c r="O46" s="988"/>
    </row>
    <row r="47" spans="1:15" ht="12.75" x14ac:dyDescent="0.2">
      <c r="A47" s="125"/>
      <c r="B47" s="210"/>
      <c r="C47" s="126"/>
      <c r="D47" s="126"/>
      <c r="E47" s="10"/>
      <c r="F47" s="10"/>
      <c r="G47" s="133"/>
      <c r="H47" s="53"/>
      <c r="J47" s="986"/>
      <c r="K47" s="987"/>
      <c r="L47" s="987"/>
      <c r="M47" s="987"/>
      <c r="N47" s="987"/>
      <c r="O47" s="988"/>
    </row>
    <row r="48" spans="1:15" ht="12.75" x14ac:dyDescent="0.2">
      <c r="A48" s="137" t="str">
        <f>A18</f>
        <v>SHPENZIME TË PRITSHME</v>
      </c>
      <c r="B48" s="34">
        <f>'KB 01'!B48+'KB 02'!B48+'KB 03'!B48+'KB 04'!B48+'KB 05'!B48+'KB 06'!B48+'KB 07'!B48+'KB 08'!B48+'KB 09'!B48+'KB 10'!B48+'KB 11'!B48+'KB 12'!B48+'KB 13'!B48+'KB 14'!B48+'KB 15'!B48+'KB 16'!B48+'KB 17'!B48+'KB 18'!B48+'KB 19'!B48+'KB 20'!B48+'KB 21'!B48+'KB 22'!B48+'KB 23'!B48+'KB 24'!B48+'KB 25'!B48+'KB 26'!B48+'KB27'!B48</f>
        <v>1953298</v>
      </c>
      <c r="C48" s="34">
        <f>'KB 01'!C48+'KB 02'!C48+'KB 03'!C48+'KB 04'!C48+'KB 05'!C48+'KB 06'!C48+'KB 07'!C48+'KB 08'!C48+'KB 09'!C48+'KB 10'!C48+'KB 11'!C48+'KB 12'!C48+'KB 13'!C48+'KB 14'!C48+'KB 15'!C48+'KB 16'!C48+'KB 17'!C48+'KB 18'!C48+'KB 19'!C48+'KB 20'!C48+'KB 21'!C48+'KB 22'!C48+'KB 23'!C48+'KB 24'!C48+'KB 25'!C48+'KB 26'!C48+'KB27'!C48</f>
        <v>2134403</v>
      </c>
      <c r="D48" s="34">
        <f>'KB 01'!D48+'KB 02'!D48+'KB 03'!D48+'KB 04'!D48+'KB 05'!D48+'KB 06'!D48+'KB 07'!D48+'KB 08'!D48+'KB 09'!D48+'KB 10'!D48+'KB 11'!D48+'KB 12'!D48+'KB 13'!D48+'KB 14'!D48+'KB 15'!D48+'KB 16'!D48+'KB 17'!D48+'KB 18'!D48+'KB 19'!D48+'KB 20'!D48+'KB 21'!D48+'KB 22'!D48+'KB 23'!D48+'KB 24'!D48+'KB 25'!D48+'KB 26'!D48+'KB27'!D48</f>
        <v>3477730</v>
      </c>
      <c r="E48" s="129">
        <f>'KB 01'!E48+'KB 02'!E48+'KB 03'!E48+'KB 04'!E48+'KB 05'!E48+'KB 06'!E48+'KB 07'!E48+'KB 08'!E48+'KB 09'!E48+'KB 10'!E48+'KB 11'!E48+'KB 12'!E48+'KB 13'!E48+'KB 14'!E48+'KB 15'!E48+'KB 16'!E48+'KB 17'!E48+'KB 18'!E48+'KB 19'!E48+'KB 20'!E48+'KB 21'!E48+'KB 22'!E48+'KB 23'!E48+'KB 24'!E48+'KB 25'!E48+'KB 26'!E48+'KB27'!E48</f>
        <v>2049001</v>
      </c>
      <c r="F48" s="129">
        <f>'KB 01'!F48+'KB 02'!F48+'KB 03'!F48+'KB 04'!F48+'KB 05'!F48+'KB 06'!F48+'KB 07'!F48+'KB 08'!F48+'KB 09'!F48+'KB 10'!F48+'KB 11'!F48+'KB 12'!F48+'KB 13'!F48+'KB 14'!F48+'KB 15'!F48+'KB 16'!F48+'KB 17'!F48+'KB 18'!F48+'KB 19'!F48+'KB 20'!F48+'KB 21'!F48+'KB 22'!F48+'KB 23'!F48+'KB 24'!F48+'KB 25'!F48+'KB 26'!F48+'KB27'!F48</f>
        <v>2140612</v>
      </c>
      <c r="G48" s="129">
        <f>'KB 01'!G48+'KB 02'!G48+'KB 03'!G48+'KB 04'!G48+'KB 05'!G48+'KB 06'!G48+'KB 07'!G48+'KB 08'!G48+'KB 09'!G48+'KB 10'!G48+'KB 11'!G48+'KB 12'!G48+'KB 13'!G48+'KB 14'!G48+'KB 15'!G48+'KB 16'!G48+'KB 17'!G48+'KB 18'!G48+'KB 19'!G48+'KB 20'!G48+'KB 21'!G48+'KB 22'!G48+'KB 23'!G48+'KB 24'!G48+'KB 25'!G48+'KB 26'!G48+'KB27'!G48</f>
        <v>2292413</v>
      </c>
      <c r="H48" s="53"/>
      <c r="J48" s="989"/>
      <c r="K48" s="990"/>
      <c r="L48" s="990"/>
      <c r="M48" s="990"/>
      <c r="N48" s="990"/>
      <c r="O48" s="991"/>
    </row>
    <row r="49" spans="1:15" ht="12.75" x14ac:dyDescent="0.2">
      <c r="H49" s="53"/>
    </row>
    <row r="50" spans="1:15" ht="21" x14ac:dyDescent="0.25">
      <c r="A50" s="933" t="str">
        <f>'(G1) Fjalori'!A396</f>
        <v>PËRPUTHSHMËRIA ME TAVANET</v>
      </c>
      <c r="B50" s="934"/>
      <c r="C50" s="935"/>
      <c r="D50" s="935"/>
      <c r="E50" s="935"/>
      <c r="F50" s="935"/>
      <c r="G50" s="935"/>
      <c r="H50" s="935"/>
      <c r="I50" s="935"/>
      <c r="J50" s="935"/>
      <c r="K50" s="935"/>
      <c r="L50" s="935"/>
      <c r="M50" s="935"/>
      <c r="N50" s="935"/>
      <c r="O50" s="936"/>
    </row>
    <row r="51" spans="1:15" s="27" customFormat="1" ht="12.75" x14ac:dyDescent="0.25">
      <c r="A51" s="134"/>
      <c r="B51" s="127"/>
      <c r="C51" s="127"/>
      <c r="D51" s="26"/>
      <c r="E51" s="26"/>
      <c r="F51" s="26"/>
      <c r="G51" s="26"/>
      <c r="H51" s="26"/>
      <c r="I51" s="26"/>
      <c r="J51" s="26"/>
      <c r="K51" s="26"/>
      <c r="L51" s="26"/>
      <c r="M51" s="251">
        <f>M16</f>
        <v>2022</v>
      </c>
      <c r="N51" s="251">
        <f>N16</f>
        <v>2023</v>
      </c>
      <c r="O51" s="251">
        <f>O16</f>
        <v>2024</v>
      </c>
    </row>
    <row r="52" spans="1:15" ht="12.75" x14ac:dyDescent="0.2">
      <c r="A52" s="977" t="str">
        <f>'(G1) Fjalori'!A397</f>
        <v>Tavani i përgjithshëm</v>
      </c>
      <c r="B52" s="978"/>
      <c r="C52" s="978"/>
      <c r="D52" s="978"/>
      <c r="E52" s="978"/>
      <c r="F52" s="978"/>
      <c r="G52" s="978"/>
      <c r="H52" s="978"/>
      <c r="I52" s="978"/>
      <c r="J52" s="978"/>
      <c r="K52" s="978"/>
      <c r="L52" s="979"/>
      <c r="M52" s="138">
        <f>'KB 01'!M52+'KB 02'!M52+'KB 03'!M52+'KB 04'!M52+'KB 05'!M52+'KB 06'!M52+'KB 07'!M52+'KB 08'!M52+'KB 09'!M52+'KB 10'!M52+'KB 11'!M52+'KB 12'!M52+'KB 13'!M52+'KB 14'!M52+'KB 15'!M52+'KB 16'!M52+'KB 17'!M52+'KB 18'!M52+'KB 19'!M52+'KB 20'!M52+'KB 21'!M52+'KB 22'!M52+'KB 23'!M52+'KB 24'!M52+'KB 25'!M52+'KB 26'!M52+'KB27'!M52</f>
        <v>2049001</v>
      </c>
      <c r="N52" s="138">
        <f>'KB 01'!N52+'KB 02'!N52+'KB 03'!N52+'KB 04'!N52+'KB 05'!N52+'KB 06'!N52+'KB 07'!N52+'KB 08'!N52+'KB 09'!N52+'KB 10'!N52+'KB 11'!N52+'KB 12'!N52+'KB 13'!N52+'KB 14'!N52+'KB 15'!N52+'KB 16'!N52+'KB 17'!N52+'KB 18'!N52+'KB 19'!N52+'KB 20'!N52+'KB 21'!N52+'KB 22'!N52+'KB 23'!N52+'KB 24'!N52+'KB 25'!N52+'KB 26'!N52+'KB27'!N52</f>
        <v>2140612</v>
      </c>
      <c r="O52" s="672">
        <f>'KB 01'!O52+'KB 02'!O52+'KB 03'!O52+'KB 04'!O52+'KB 05'!O52+'KB 06'!O52+'KB 07'!O52+'KB 08'!O52+'KB 09'!O52+'KB 10'!O52+'KB 11'!O52+'KB 12'!O52+'KB 13'!O52+'KB 14'!O52+'KB 15'!O52+'KB 16'!O52+'KB 17'!O52+'KB 18'!O52+'KB 19'!O52+'KB 20'!O52+'KB 21'!O52+'KB 22'!O52+'KB 23'!O52+'KB 24'!O52+'KB 25'!O52+'KB 26'!O52+'KB27'!O52</f>
        <v>2292413</v>
      </c>
    </row>
    <row r="53" spans="1:15" ht="12.75" x14ac:dyDescent="0.2">
      <c r="A53" s="980" t="str">
        <f>'(G1) Fjalori'!A398</f>
        <v>SHPENZIMET E PRITSHME</v>
      </c>
      <c r="B53" s="981"/>
      <c r="C53" s="981"/>
      <c r="D53" s="981"/>
      <c r="E53" s="981"/>
      <c r="F53" s="981"/>
      <c r="G53" s="981"/>
      <c r="H53" s="981"/>
      <c r="I53" s="981"/>
      <c r="J53" s="981"/>
      <c r="K53" s="981"/>
      <c r="L53" s="982"/>
      <c r="M53" s="139">
        <f>'KB 01'!M53+'KB 02'!M53+'KB 03'!M53+'KB 04'!M53+'KB 05'!M53+'KB 06'!M53+'KB 07'!M53+'KB 08'!M53+'KB 09'!M53+'KB 10'!M53+'KB 11'!M53+'KB 12'!M53+'KB 13'!M53+'KB 14'!M53+'KB 15'!M53+'KB 16'!M53+'KB 17'!M53+'KB 18'!M53+'KB 19'!M53+'KB 20'!M53+'KB 21'!M53+'KB 22'!M53+'KB 23'!M53+'KB 24'!M53+'KB 25'!M53+'KB 26'!M53+'KB27'!M53</f>
        <v>2049001</v>
      </c>
      <c r="N53" s="139">
        <f>'KB 01'!N53+'KB 02'!N53+'KB 03'!N53+'KB 04'!N53+'KB 05'!N53+'KB 06'!N53+'KB 07'!N53+'KB 08'!N53+'KB 09'!N53+'KB 10'!N53+'KB 11'!N53+'KB 12'!N53+'KB 13'!N53+'KB 14'!N53+'KB 15'!N53+'KB 16'!N53+'KB 17'!N53+'KB 18'!N53+'KB 19'!N53+'KB 20'!N53+'KB 21'!N53+'KB 22'!N53+'KB 23'!N53+'KB 24'!N53+'KB 25'!N53+'KB 26'!N53+'KB27'!N53</f>
        <v>2140612</v>
      </c>
      <c r="O53" s="673">
        <f>'KB 01'!O53+'KB 02'!O53+'KB 03'!O53+'KB 04'!O53+'KB 05'!O53+'KB 06'!O53+'KB 07'!O53+'KB 08'!O53+'KB 09'!O53+'KB 10'!O53+'KB 11'!O53+'KB 12'!O53+'KB 13'!O53+'KB 14'!O53+'KB 15'!O53+'KB 16'!O53+'KB 17'!O53+'KB 18'!O53+'KB 19'!O53+'KB 20'!O53+'KB 21'!O53+'KB 22'!O53+'KB 23'!O53+'KB 24'!O53+'KB 25'!O53+'KB 26'!O53+'KB27'!O53</f>
        <v>2292413</v>
      </c>
    </row>
    <row r="54" spans="1:15" ht="12.75" x14ac:dyDescent="0.2">
      <c r="A54" s="996" t="str">
        <f>'(G1) Fjalori'!A399</f>
        <v>Diferenca mes tavaneve të përgjithshme (duhet të jetë &lt;0)</v>
      </c>
      <c r="B54" s="997"/>
      <c r="C54" s="997"/>
      <c r="D54" s="997"/>
      <c r="E54" s="997"/>
      <c r="F54" s="997"/>
      <c r="G54" s="997"/>
      <c r="H54" s="997"/>
      <c r="I54" s="997"/>
      <c r="J54" s="997"/>
      <c r="K54" s="997"/>
      <c r="L54" s="136" t="str">
        <f>IF(AND(M54&lt;0.4,N54&lt;0.4,O54&lt;0.4),"OK!","STOP!")</f>
        <v>OK!</v>
      </c>
      <c r="M54" s="140">
        <f>'KB 01'!M54+'KB 02'!M54+'KB 03'!M54+'KB 04'!M54+'KB 05'!M54+'KB 06'!M54+'KB 07'!M54+'KB 08'!M54+'KB 09'!M54+'KB 10'!M54+'KB 11'!M54+'KB 12'!M54+'KB 13'!M54+'KB 14'!M54+'KB 15'!M54+'KB 16'!M54+'KB 17'!M54+'KB 18'!M54+'KB 19'!M54+'KB 20'!M54+'KB 21'!M54+'KB 22'!M54+'KB 23'!M54+'KB 24'!M54+'KB 25'!M54+'KB 26'!M54+'KB27'!M54</f>
        <v>0</v>
      </c>
      <c r="N54" s="140">
        <f>'KB 01'!N54+'KB 02'!N54+'KB 03'!N54+'KB 04'!N54+'KB 05'!N54+'KB 06'!N54+'KB 07'!N54+'KB 08'!N54+'KB 09'!N54+'KB 10'!N54+'KB 11'!N54+'KB 12'!N54+'KB 13'!N54+'KB 14'!N54+'KB 15'!N54+'KB 16'!N54+'KB 17'!N54+'KB 18'!N54+'KB 19'!N54+'KB 20'!N54+'KB 21'!N54+'KB 22'!N54+'KB 23'!N54+'KB 24'!N54+'KB 25'!N54+'KB 26'!N54+'KB27'!N54</f>
        <v>0</v>
      </c>
      <c r="O54" s="141">
        <f>'KB 01'!O54+'KB 02'!O54+'KB 03'!O54+'KB 04'!O54+'KB 05'!O54+'KB 06'!O54+'KB 07'!O54+'KB 08'!O54+'KB 09'!O54+'KB 10'!O54+'KB 11'!O54+'KB 12'!O54+'KB 13'!O54+'KB 14'!O54+'KB 15'!O54+'KB 16'!O54+'KB 17'!O54+'KB 18'!O54+'KB 19'!O54+'KB 20'!O54+'KB 21'!O54+'KB 22'!O54+'KB 23'!O54+'KB 24'!O54+'KB 25'!O54+'KB 26'!O54+'KB27'!O54</f>
        <v>0</v>
      </c>
    </row>
    <row r="55" spans="1:15" ht="12.75" x14ac:dyDescent="0.2">
      <c r="A55" s="977" t="str">
        <f>'(G1) Fjalori'!A400</f>
        <v>Tavani i pagave dhe sigurimeve shoqërore</v>
      </c>
      <c r="B55" s="978"/>
      <c r="C55" s="978"/>
      <c r="D55" s="978"/>
      <c r="E55" s="978"/>
      <c r="F55" s="978"/>
      <c r="G55" s="978"/>
      <c r="H55" s="978"/>
      <c r="I55" s="978"/>
      <c r="J55" s="978"/>
      <c r="K55" s="978"/>
      <c r="L55" s="979"/>
      <c r="M55" s="138">
        <f>'KB 01'!M55+'KB 02'!M55+'KB 03'!M55+'KB 04'!M55+'KB 05'!M55+'KB 06'!M55+'KB 07'!M55+'KB 08'!M55+'KB 09'!M55+'KB 10'!M55+'KB 11'!M55+'KB 12'!M55+'KB 13'!M55+'KB 14'!M55+'KB 15'!M55+'KB 16'!M55+'KB 17'!M55+'KB 18'!M55+'KB 19'!M55+'KB 20'!M55+'KB 21'!M55+'KB 22'!M55+'KB 23'!M55+'KB 24'!M55+'KB 25'!M55+'KB 26'!M55+'KB27'!M55</f>
        <v>553058</v>
      </c>
      <c r="N55" s="138">
        <f>'KB 01'!N55+'KB 02'!N55+'KB 03'!N55+'KB 04'!N55+'KB 05'!N55+'KB 06'!N55+'KB 07'!N55+'KB 08'!N55+'KB 09'!N55+'KB 10'!N55+'KB 11'!N55+'KB 12'!N55+'KB 13'!N55+'KB 14'!N55+'KB 15'!N55+'KB 16'!N55+'KB 17'!N55+'KB 18'!N55+'KB 19'!N55+'KB 20'!N55+'KB 21'!N55+'KB 22'!N55+'KB 23'!N55+'KB 24'!N55+'KB 25'!N55+'KB 26'!N55+'KB27'!N55</f>
        <v>558254</v>
      </c>
      <c r="O55" s="672">
        <f>'KB 01'!O55+'KB 02'!O55+'KB 03'!O55+'KB 04'!O55+'KB 05'!O55+'KB 06'!O55+'KB 07'!O55+'KB 08'!O55+'KB 09'!O55+'KB 10'!O55+'KB 11'!O55+'KB 12'!O55+'KB 13'!O55+'KB 14'!O55+'KB 15'!O55+'KB 16'!O55+'KB 17'!O55+'KB 18'!O55+'KB 19'!O55+'KB 20'!O55+'KB 21'!O55+'KB 22'!O55+'KB 23'!O55+'KB 24'!O55+'KB 25'!O55+'KB 26'!O55+'KB27'!O55</f>
        <v>564435</v>
      </c>
    </row>
    <row r="56" spans="1:15" ht="12.75" x14ac:dyDescent="0.2">
      <c r="A56" s="996" t="str">
        <f>'(G1) Fjalori'!A401</f>
        <v>Paga dhe sigurime shoqërore</v>
      </c>
      <c r="B56" s="997"/>
      <c r="C56" s="997"/>
      <c r="D56" s="997"/>
      <c r="E56" s="997"/>
      <c r="F56" s="997"/>
      <c r="G56" s="997"/>
      <c r="H56" s="997"/>
      <c r="I56" s="997"/>
      <c r="J56" s="997"/>
      <c r="K56" s="997"/>
      <c r="L56" s="999"/>
      <c r="M56" s="139">
        <f>'KB 01'!M56+'KB 02'!M56+'KB 03'!M56+'KB 04'!M56+'KB 05'!M56+'KB 06'!M56+'KB 07'!M56+'KB 08'!M56+'KB 09'!M56+'KB 10'!M56+'KB 11'!M56+'KB 12'!M56+'KB 13'!M56+'KB 14'!M56+'KB 15'!M56+'KB 16'!M56+'KB 17'!M56+'KB 18'!M56+'KB 19'!M56+'KB 20'!M56+'KB 21'!M56+'KB 22'!M56+'KB 23'!M56+'KB 24'!M56+'KB 25'!M56+'KB 26'!M56+'KB27'!M56</f>
        <v>553058</v>
      </c>
      <c r="N56" s="139">
        <f>'KB 01'!N56+'KB 02'!N56+'KB 03'!N56+'KB 04'!N56+'KB 05'!N56+'KB 06'!N56+'KB 07'!N56+'KB 08'!N56+'KB 09'!N56+'KB 10'!N56+'KB 11'!N56+'KB 12'!N56+'KB 13'!N56+'KB 14'!N56+'KB 15'!N56+'KB 16'!N56+'KB 17'!N56+'KB 18'!N56+'KB 19'!N56+'KB 20'!N56+'KB 21'!N56+'KB 22'!N56+'KB 23'!N56+'KB 24'!N56+'KB 25'!N56+'KB 26'!N56+'KB27'!N56</f>
        <v>558254</v>
      </c>
      <c r="O56" s="673">
        <f>'KB 01'!O56+'KB 02'!O56+'KB 03'!O56+'KB 04'!O56+'KB 05'!O56+'KB 06'!O56+'KB 07'!O56+'KB 08'!O56+'KB 09'!O56+'KB 10'!O56+'KB 11'!O56+'KB 12'!O56+'KB 13'!O56+'KB 14'!O56+'KB 15'!O56+'KB 16'!O56+'KB 17'!O56+'KB 18'!O56+'KB 19'!O56+'KB 20'!O56+'KB 21'!O56+'KB 22'!O56+'KB 23'!O56+'KB 24'!O56+'KB 25'!O56+'KB 26'!O56+'KB27'!O56</f>
        <v>564435</v>
      </c>
    </row>
    <row r="57" spans="1:15" ht="12.75" x14ac:dyDescent="0.2">
      <c r="A57" s="996" t="str">
        <f>'(G1) Fjalori'!A402</f>
        <v>Diferenca e tavaneve në paga dhe sigurime shoqërore (duhet të jetë &lt;0)</v>
      </c>
      <c r="B57" s="997"/>
      <c r="C57" s="997"/>
      <c r="D57" s="997"/>
      <c r="E57" s="997"/>
      <c r="F57" s="997"/>
      <c r="G57" s="997"/>
      <c r="H57" s="997"/>
      <c r="I57" s="997"/>
      <c r="J57" s="997"/>
      <c r="K57" s="997"/>
      <c r="L57" s="136" t="str">
        <f>IF(AND(M57&lt;0.4,N57&lt;0.4,O57&lt;0.4),"OK!","STOP!")</f>
        <v>OK!</v>
      </c>
      <c r="M57" s="140">
        <f>'KB 01'!M57+'KB 02'!M57+'KB 03'!M57+'KB 04'!M57+'KB 05'!M57+'KB 06'!M57+'KB 07'!M57+'KB 08'!M57+'KB 09'!M57+'KB 10'!M57+'KB 11'!M57+'KB 12'!M57+'KB 13'!M57+'KB 14'!M57+'KB 15'!M57+'KB 16'!M57+'KB 17'!M57+'KB 18'!M57+'KB 19'!M57+'KB 20'!M57+'KB 21'!M57+'KB 22'!M57+'KB 23'!M57+'KB 24'!M57+'KB 25'!M57+'KB 26'!M57+'KB27'!M57</f>
        <v>0</v>
      </c>
      <c r="N57" s="140">
        <f>'KB 01'!N57+'KB 02'!N57+'KB 03'!N57+'KB 04'!N57+'KB 05'!N57+'KB 06'!N57+'KB 07'!N57+'KB 08'!N57+'KB 09'!N57+'KB 10'!N57+'KB 11'!N57+'KB 12'!N57+'KB 13'!N57+'KB 14'!N57+'KB 15'!N57+'KB 16'!N57+'KB 17'!N57+'KB 18'!N57+'KB 19'!N57+'KB 20'!N57+'KB 21'!N57+'KB 22'!N57+'KB 23'!N57+'KB 24'!N57+'KB 25'!N57+'KB 26'!N57+'KB27'!N57</f>
        <v>0</v>
      </c>
      <c r="O57" s="141">
        <f>'KB 01'!O57+'KB 02'!O57+'KB 03'!O57+'KB 04'!O57+'KB 05'!O57+'KB 06'!O57+'KB 07'!O57+'KB 08'!O57+'KB 09'!O57+'KB 10'!O57+'KB 11'!O57+'KB 12'!O57+'KB 13'!O57+'KB 14'!O57+'KB 15'!O57+'KB 16'!O57+'KB 17'!O57+'KB 18'!O57+'KB 19'!O57+'KB 20'!O57+'KB 21'!O57+'KB 22'!O57+'KB 23'!O57+'KB 24'!O57+'KB 25'!O57+'KB 26'!O57+'KB27'!O57</f>
        <v>0</v>
      </c>
    </row>
    <row r="58" spans="1:15" s="27" customFormat="1" ht="12.75" x14ac:dyDescent="0.2">
      <c r="A58" s="977" t="str">
        <f>'(G1) Fjalori'!A403</f>
        <v>Tavani për shpenzime e tjera korrente</v>
      </c>
      <c r="B58" s="978"/>
      <c r="C58" s="978"/>
      <c r="D58" s="978"/>
      <c r="E58" s="978"/>
      <c r="F58" s="978"/>
      <c r="G58" s="978"/>
      <c r="H58" s="978"/>
      <c r="I58" s="978"/>
      <c r="J58" s="978"/>
      <c r="K58" s="978"/>
      <c r="L58" s="979"/>
      <c r="M58" s="138">
        <f>'KB 01'!M58+'KB 02'!M58+'KB 03'!M58+'KB 04'!M58+'KB 05'!M58+'KB 06'!M58+'KB 07'!M58+'KB 08'!M58+'KB 09'!M58+'KB 10'!M58+'KB 11'!M58+'KB 12'!M58+'KB 13'!M58+'KB 14'!M58+'KB 15'!M58+'KB 16'!M58+'KB 17'!M58+'KB 18'!M58+'KB 19'!M58+'KB 20'!M58+'KB 21'!M58+'KB 22'!M58+'KB 23'!M58+'KB 24'!M58+'KB 25'!M58+'KB 26'!M58+'KB27'!M58</f>
        <v>990330</v>
      </c>
      <c r="N58" s="138">
        <f>'KB 01'!N58+'KB 02'!N58+'KB 03'!N58+'KB 04'!N58+'KB 05'!N58+'KB 06'!N58+'KB 07'!N58+'KB 08'!N58+'KB 09'!N58+'KB 10'!N58+'KB 11'!N58+'KB 12'!N58+'KB 13'!N58+'KB 14'!N58+'KB 15'!N58+'KB 16'!N58+'KB 17'!N58+'KB 18'!N58+'KB 19'!N58+'KB 20'!N58+'KB 21'!N58+'KB 22'!N58+'KB 23'!N58+'KB 24'!N58+'KB 25'!N58+'KB 26'!N58+'KB27'!N58</f>
        <v>981928</v>
      </c>
      <c r="O58" s="672">
        <f>'KB 01'!O58+'KB 02'!O58+'KB 03'!O58+'KB 04'!O58+'KB 05'!O58+'KB 06'!O58+'KB 07'!O58+'KB 08'!O58+'KB 09'!O58+'KB 10'!O58+'KB 11'!O58+'KB 12'!O58+'KB 13'!O58+'KB 14'!O58+'KB 15'!O58+'KB 16'!O58+'KB 17'!O58+'KB 18'!O58+'KB 19'!O58+'KB 20'!O58+'KB 21'!O58+'KB 22'!O58+'KB 23'!O58+'KB 24'!O58+'KB 25'!O58+'KB 26'!O58+'KB27'!O58</f>
        <v>999653</v>
      </c>
    </row>
    <row r="59" spans="1:15" s="27" customFormat="1" ht="12.75" x14ac:dyDescent="0.2">
      <c r="A59" s="996" t="str">
        <f>'(G1) Fjalori'!A404</f>
        <v>Konsumi (përjashtuar paga dhe sigurimet shoqërore)</v>
      </c>
      <c r="B59" s="997"/>
      <c r="C59" s="997"/>
      <c r="D59" s="997"/>
      <c r="E59" s="997"/>
      <c r="F59" s="997"/>
      <c r="G59" s="997"/>
      <c r="H59" s="997"/>
      <c r="I59" s="997"/>
      <c r="J59" s="997"/>
      <c r="K59" s="997"/>
      <c r="L59" s="999"/>
      <c r="M59" s="139">
        <f>'KB 01'!M59+'KB 02'!M59+'KB 03'!M59+'KB 04'!M59+'KB 05'!M59+'KB 06'!M59+'KB 07'!M59+'KB 08'!M59+'KB 09'!M59+'KB 10'!M59+'KB 11'!M59+'KB 12'!M59+'KB 13'!M59+'KB 14'!M59+'KB 15'!M59+'KB 16'!M59+'KB 17'!M59+'KB 18'!M59+'KB 19'!M59+'KB 20'!M59+'KB 21'!M59+'KB 22'!M59+'KB 23'!M59+'KB 24'!M59+'KB 25'!M59+'KB 26'!M59+'KB27'!M59</f>
        <v>990330</v>
      </c>
      <c r="N59" s="139">
        <f>'KB 01'!N59+'KB 02'!N59+'KB 03'!N59+'KB 04'!N59+'KB 05'!N59+'KB 06'!N59+'KB 07'!N59+'KB 08'!N59+'KB 09'!N59+'KB 10'!N59+'KB 11'!N59+'KB 12'!N59+'KB 13'!N59+'KB 14'!N59+'KB 15'!N59+'KB 16'!N59+'KB 17'!N59+'KB 18'!N59+'KB 19'!N59+'KB 20'!N59+'KB 21'!N59+'KB 22'!N59+'KB 23'!N59+'KB 24'!N59+'KB 25'!N59+'KB 26'!N59+'KB27'!N59</f>
        <v>981928</v>
      </c>
      <c r="O59" s="673">
        <f>'KB 01'!O59+'KB 02'!O59+'KB 03'!O59+'KB 04'!O59+'KB 05'!O59+'KB 06'!O59+'KB 07'!O59+'KB 08'!O59+'KB 09'!O59+'KB 10'!O59+'KB 11'!O59+'KB 12'!O59+'KB 13'!O59+'KB 14'!O59+'KB 15'!O59+'KB 16'!O59+'KB 17'!O59+'KB 18'!O59+'KB 19'!O59+'KB 20'!O59+'KB 21'!O59+'KB 22'!O59+'KB 23'!O59+'KB 24'!O59+'KB 25'!O59+'KB 26'!O59+'KB27'!O59</f>
        <v>999653</v>
      </c>
    </row>
    <row r="60" spans="1:15" s="27" customFormat="1" ht="12.75" x14ac:dyDescent="0.2">
      <c r="A60" s="996" t="str">
        <f>'(G1) Fjalori'!A405</f>
        <v>Diferenca e tavaneve në konsum (duhet të jetë &lt;0)</v>
      </c>
      <c r="B60" s="997"/>
      <c r="C60" s="997"/>
      <c r="D60" s="997"/>
      <c r="E60" s="997"/>
      <c r="F60" s="997"/>
      <c r="G60" s="997"/>
      <c r="H60" s="997"/>
      <c r="I60" s="997"/>
      <c r="J60" s="997"/>
      <c r="K60" s="997"/>
      <c r="L60" s="136" t="str">
        <f>IF(AND(M60&lt;0.4,N60&lt;0.4,O60&lt;0.4),"OK!","STOP!")</f>
        <v>OK!</v>
      </c>
      <c r="M60" s="140">
        <f>'KB 01'!M60+'KB 02'!M60+'KB 03'!M60+'KB 04'!M60+'KB 05'!M60+'KB 06'!M60+'KB 07'!M60+'KB 08'!M60+'KB 09'!M60+'KB 10'!M60+'KB 11'!M60+'KB 12'!M60+'KB 13'!M60+'KB 14'!M60+'KB 15'!M60+'KB 16'!M60+'KB 17'!M60+'KB 18'!M60+'KB 19'!M60+'KB 20'!M60+'KB 21'!M60+'KB 22'!M60+'KB 23'!M60+'KB 24'!M60+'KB 25'!M60+'KB 26'!M60+'KB27'!M60</f>
        <v>0</v>
      </c>
      <c r="N60" s="140">
        <f>'KB 01'!N60+'KB 02'!N60+'KB 03'!N60+'KB 04'!N60+'KB 05'!N60+'KB 06'!N60+'KB 07'!N60+'KB 08'!N60+'KB 09'!N60+'KB 10'!N60+'KB 11'!N60+'KB 12'!N60+'KB 13'!N60+'KB 14'!N60+'KB 15'!N60+'KB 16'!N60+'KB 17'!N60+'KB 18'!N60+'KB 19'!N60+'KB 20'!N60+'KB 21'!N60+'KB 22'!N60+'KB 23'!N60+'KB 24'!N60+'KB 25'!N60+'KB 26'!N60+'KB27'!N60</f>
        <v>0</v>
      </c>
      <c r="O60" s="141">
        <f>'KB 01'!O60+'KB 02'!O60+'KB 03'!O60+'KB 04'!O60+'KB 05'!O60+'KB 06'!O60+'KB 07'!O60+'KB 08'!O60+'KB 09'!O60+'KB 10'!O60+'KB 11'!O60+'KB 12'!O60+'KB 13'!O60+'KB 14'!O60+'KB 15'!O60+'KB 16'!O60+'KB 17'!O60+'KB 18'!O60+'KB 19'!O60+'KB 20'!O60+'KB 21'!O60+'KB 22'!O60+'KB 23'!O60+'KB 24'!O60+'KB 25'!O60+'KB 26'!O60+'KB27'!O60</f>
        <v>0</v>
      </c>
    </row>
    <row r="61" spans="1:15" ht="12.75" x14ac:dyDescent="0.2">
      <c r="A61" s="977" t="str">
        <f>'(G1) Fjalori'!A406</f>
        <v>Minimumi i shpenzimeve kapitale</v>
      </c>
      <c r="B61" s="978"/>
      <c r="C61" s="978"/>
      <c r="D61" s="978"/>
      <c r="E61" s="978"/>
      <c r="F61" s="978"/>
      <c r="G61" s="978"/>
      <c r="H61" s="978"/>
      <c r="I61" s="978"/>
      <c r="J61" s="978"/>
      <c r="K61" s="978"/>
      <c r="L61" s="979"/>
      <c r="M61" s="138">
        <f>'KB 01'!M61+'KB 02'!M61+'KB 03'!M61+'KB 04'!M61+'KB 05'!M61+'KB 06'!M61+'KB 07'!M61+'KB 08'!M61+'KB 09'!M61+'KB 10'!M61+'KB 11'!M61+'KB 12'!M61+'KB 13'!M61+'KB 14'!M61+'KB 15'!M61+'KB 16'!M61+'KB 17'!M61+'KB 18'!M61+'KB 19'!M61+'KB 20'!M61+'KB 21'!M61+'KB 22'!M61+'KB 23'!M61+'KB 24'!M61+'KB 25'!M61+'KB 26'!M61+'KB27'!M61</f>
        <v>505613</v>
      </c>
      <c r="N61" s="138">
        <f>'KB 01'!N61+'KB 02'!N61+'KB 03'!N61+'KB 04'!N61+'KB 05'!N61+'KB 06'!N61+'KB 07'!N61+'KB 08'!N61+'KB 09'!N61+'KB 10'!N61+'KB 11'!N61+'KB 12'!N61+'KB 13'!N61+'KB 14'!N61+'KB 15'!N61+'KB 16'!N61+'KB 17'!N61+'KB 18'!N61+'KB 19'!N61+'KB 20'!N61+'KB 21'!N61+'KB 22'!N61+'KB 23'!N61+'KB 24'!N61+'KB 25'!N61+'KB 26'!N61+'KB27'!N61</f>
        <v>600430</v>
      </c>
      <c r="O61" s="672">
        <f>'KB 01'!O61+'KB 02'!O61+'KB 03'!O61+'KB 04'!O61+'KB 05'!O61+'KB 06'!O61+'KB 07'!O61+'KB 08'!O61+'KB 09'!O61+'KB 10'!O61+'KB 11'!O61+'KB 12'!O61+'KB 13'!O61+'KB 14'!O61+'KB 15'!O61+'KB 16'!O61+'KB 17'!O61+'KB 18'!O61+'KB 19'!O61+'KB 20'!O61+'KB 21'!O61+'KB 22'!O61+'KB 23'!O61+'KB 24'!O61+'KB 25'!O61+'KB 26'!O61+'KB27'!O61</f>
        <v>728325</v>
      </c>
    </row>
    <row r="62" spans="1:15" ht="12.75" x14ac:dyDescent="0.2">
      <c r="A62" s="996" t="str">
        <f>'(G1) Fjalori'!A407</f>
        <v>Shpenzimet kapitale</v>
      </c>
      <c r="B62" s="997"/>
      <c r="C62" s="997"/>
      <c r="D62" s="997"/>
      <c r="E62" s="997"/>
      <c r="F62" s="997"/>
      <c r="G62" s="997"/>
      <c r="H62" s="997"/>
      <c r="I62" s="997"/>
      <c r="J62" s="997"/>
      <c r="K62" s="997"/>
      <c r="L62" s="999"/>
      <c r="M62" s="139">
        <f>'KB 01'!M62+'KB 02'!M62+'KB 03'!M62+'KB 04'!M62+'KB 05'!M62+'KB 06'!M62+'KB 07'!M62+'KB 08'!M62+'KB 09'!M62+'KB 10'!M62+'KB 11'!M62+'KB 12'!M62+'KB 13'!M62+'KB 14'!M62+'KB 15'!M62+'KB 16'!M62+'KB 17'!M62+'KB 18'!M62+'KB 19'!M62+'KB 20'!M62+'KB 21'!M62+'KB 22'!M62+'KB 23'!M62+'KB 24'!M62+'KB 25'!M62+'KB 26'!M62+'KB27'!M62</f>
        <v>505613</v>
      </c>
      <c r="N62" s="139">
        <f>'KB 01'!N62+'KB 02'!N62+'KB 03'!N62+'KB 04'!N62+'KB 05'!N62+'KB 06'!N62+'KB 07'!N62+'KB 08'!N62+'KB 09'!N62+'KB 10'!N62+'KB 11'!N62+'KB 12'!N62+'KB 13'!N62+'KB 14'!N62+'KB 15'!N62+'KB 16'!N62+'KB 17'!N62+'KB 18'!N62+'KB 19'!N62+'KB 20'!N62+'KB 21'!N62+'KB 22'!N62+'KB 23'!N62+'KB 24'!N62+'KB 25'!N62+'KB 26'!N62+'KB27'!N62</f>
        <v>600430</v>
      </c>
      <c r="O62" s="673">
        <f>'KB 01'!O62+'KB 02'!O62+'KB 03'!O62+'KB 04'!O62+'KB 05'!O62+'KB 06'!O62+'KB 07'!O62+'KB 08'!O62+'KB 09'!O62+'KB 10'!O62+'KB 11'!O62+'KB 12'!O62+'KB 13'!O62+'KB 14'!O62+'KB 15'!O62+'KB 16'!O62+'KB 17'!O62+'KB 18'!O62+'KB 19'!O62+'KB 20'!O62+'KB 21'!O62+'KB 22'!O62+'KB 23'!O62+'KB 24'!O62+'KB 25'!O62+'KB 26'!O62+'KB27'!O62</f>
        <v>728325</v>
      </c>
    </row>
    <row r="63" spans="1:15" s="99" customFormat="1" ht="12.75" x14ac:dyDescent="0.2">
      <c r="A63" s="996" t="str">
        <f>'(G1) Fjalori'!A408</f>
        <v>Diferenca e minimumit të shpenzimeve kapitale (duhet të jetë &gt;0)</v>
      </c>
      <c r="B63" s="997"/>
      <c r="C63" s="997"/>
      <c r="D63" s="997"/>
      <c r="E63" s="997"/>
      <c r="F63" s="997"/>
      <c r="G63" s="997"/>
      <c r="H63" s="997"/>
      <c r="I63" s="997"/>
      <c r="J63" s="997"/>
      <c r="K63" s="997"/>
      <c r="L63" s="136" t="str">
        <f>IF(AND(M63&gt;-0.4,N63&gt;-0.4,O63&gt;-0.4),"OK!","STOP!")</f>
        <v>OK!</v>
      </c>
      <c r="M63" s="140">
        <f>'KB 01'!M63+'KB 02'!M63+'KB 03'!M63+'KB 04'!M63+'KB 05'!M63+'KB 06'!M63+'KB 07'!M63+'KB 08'!M63+'KB 09'!M63+'KB 10'!M63+'KB 11'!M63+'KB 12'!M63+'KB 13'!M63+'KB 14'!M63+'KB 15'!M63+'KB 16'!M63+'KB 17'!M63+'KB 18'!M63+'KB 19'!M63+'KB 20'!M63+'KB 21'!M63+'KB 22'!M63+'KB 23'!M63+'KB 24'!M63+'KB 25'!M63+'KB 26'!M63+'KB27'!M63</f>
        <v>0</v>
      </c>
      <c r="N63" s="140">
        <f>'KB 01'!N63+'KB 02'!N63+'KB 03'!N63+'KB 04'!N63+'KB 05'!N63+'KB 06'!N63+'KB 07'!N63+'KB 08'!N63+'KB 09'!N63+'KB 10'!N63+'KB 11'!N63+'KB 12'!N63+'KB 13'!N63+'KB 14'!N63+'KB 15'!N63+'KB 16'!N63+'KB 17'!N63+'KB 18'!N63+'KB 19'!N63+'KB 20'!N63+'KB 21'!N63+'KB 22'!N63+'KB 23'!N63+'KB 24'!N63+'KB 25'!N63+'KB 26'!N63+'KB27'!N63</f>
        <v>0</v>
      </c>
      <c r="O63" s="141">
        <f>'KB 01'!O63+'KB 02'!O63+'KB 03'!O63+'KB 04'!O63+'KB 05'!O63+'KB 06'!O63+'KB 07'!O63+'KB 08'!O63+'KB 09'!O63+'KB 10'!O63+'KB 11'!O63+'KB 12'!O63+'KB 13'!O63+'KB 14'!O63+'KB 15'!O63+'KB 16'!O63+'KB 17'!O63+'KB 18'!O63+'KB 19'!O63+'KB 20'!O63+'KB 21'!O63+'KB 22'!O63+'KB 23'!O63+'KB 24'!O63+'KB 25'!O63+'KB 26'!O63+'KB27'!O63</f>
        <v>0</v>
      </c>
    </row>
    <row r="64" spans="1:15" s="99" customFormat="1" ht="12.75" x14ac:dyDescent="0.2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135"/>
      <c r="L64" s="135"/>
      <c r="M64" s="135"/>
      <c r="N64" s="135"/>
      <c r="O64" s="135"/>
    </row>
    <row r="65" spans="1:15" s="99" customFormat="1" ht="12.75" x14ac:dyDescent="0.2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135"/>
      <c r="L65" s="135"/>
      <c r="M65" s="135"/>
      <c r="N65" s="135"/>
      <c r="O65" s="135"/>
    </row>
    <row r="66" spans="1:15" ht="12.75" x14ac:dyDescent="0.2">
      <c r="A66" s="1051" t="str">
        <f>A20</f>
        <v>SHPENZIME TË PRITSHME</v>
      </c>
      <c r="B66" s="1052"/>
      <c r="C66" s="1052"/>
      <c r="D66" s="1052"/>
      <c r="E66" s="1052" t="e">
        <f>'KB 01'!E66+'KB 02'!E66+'KB 03'!E66+'KB 04'!E66+'KB 05'!E66+'KB 06'!E66+'KB 07'!E66+'KB 08'!E66+'KB 09'!E66+'KB 10'!E66+'KB 11'!E66+'KB 12'!E66+'KB 13'!E66+'KB 14'!E66+'KB 15'!E66+'KB 16'!E66+'KB 17'!E66+'KB 18'!E66+'KB 19'!E66+'KB 20'!E66+'KB 21'!E66+'KB 22'!E66+#REF!+'KB 23'!E66+'KB 24'!E66+'KB 25'!E66+'KB 26'!E66+'KB27'!E66+#REF!</f>
        <v>#REF!</v>
      </c>
      <c r="F66" s="1052" t="e">
        <f>'KB 01'!F66+'KB 02'!F66+'KB 03'!F66+'KB 04'!F66+'KB 05'!F66+'KB 06'!F66+'KB 07'!F66+'KB 08'!F66+'KB 09'!F66+'KB 10'!F66+'KB 11'!F66+'KB 12'!F66+'KB 13'!F66+'KB 14'!F66+'KB 15'!F66+'KB 16'!F66+'KB 17'!F66+'KB 18'!F66+'KB 19'!F66+'KB 20'!F66+'KB 21'!F66+'KB 22'!F66+#REF!+'KB 23'!F66+'KB 24'!F66+'KB 25'!F66+'KB 26'!F66+'KB27'!F66+#REF!</f>
        <v>#REF!</v>
      </c>
      <c r="G66" s="1053" t="e">
        <f>'KB 01'!G66+'KB 02'!G66+'KB 03'!G66+'KB 04'!G66+'KB 05'!G66+'KB 06'!G66+'KB 07'!G66+'KB 08'!G66+'KB 09'!G66+'KB 10'!G66+'KB 11'!G66+'KB 12'!G66+'KB 13'!G66+'KB 14'!G66+'KB 15'!G66+'KB 16'!G66+'KB 17'!G66+'KB 18'!G66+'KB 19'!G66+'KB 20'!G66+'KB 21'!G66+'KB 22'!G66+#REF!+'KB 23'!G66+'KB 24'!G66+'KB 25'!G66+'KB 26'!G66+'KB27'!G66+#REF!</f>
        <v>#REF!</v>
      </c>
    </row>
    <row r="67" spans="1:15" ht="12.75" x14ac:dyDescent="0.2">
      <c r="A67" s="355"/>
      <c r="B67" s="249">
        <f t="shared" ref="B67:G67" si="4">B16</f>
        <v>2019</v>
      </c>
      <c r="C67" s="249">
        <f t="shared" si="4"/>
        <v>2020</v>
      </c>
      <c r="D67" s="249">
        <f t="shared" si="4"/>
        <v>2021</v>
      </c>
      <c r="E67" s="250">
        <f t="shared" si="4"/>
        <v>2022</v>
      </c>
      <c r="F67" s="250">
        <f t="shared" si="4"/>
        <v>2023</v>
      </c>
      <c r="G67" s="250">
        <f t="shared" si="4"/>
        <v>2024</v>
      </c>
    </row>
    <row r="68" spans="1:15" ht="12.75" x14ac:dyDescent="0.2">
      <c r="A68" s="124" t="str">
        <f>A22</f>
        <v>Pagat</v>
      </c>
      <c r="B68" s="278">
        <f t="shared" ref="B68" si="5">B22</f>
        <v>600</v>
      </c>
      <c r="C68" s="281"/>
      <c r="D68" s="279"/>
      <c r="E68" s="305">
        <f>E22+E35</f>
        <v>473791</v>
      </c>
      <c r="F68" s="305">
        <f t="shared" ref="F68:G68" si="6">F22+F35</f>
        <v>478289</v>
      </c>
      <c r="G68" s="305">
        <f t="shared" si="6"/>
        <v>483580</v>
      </c>
    </row>
    <row r="69" spans="1:15" ht="12.75" x14ac:dyDescent="0.2">
      <c r="A69" s="124" t="str">
        <f t="shared" ref="A69:B69" si="7">A23</f>
        <v>Sigurimet Shoqërore</v>
      </c>
      <c r="B69" s="278">
        <f t="shared" si="7"/>
        <v>601</v>
      </c>
      <c r="C69" s="281"/>
      <c r="D69" s="279"/>
      <c r="E69" s="305">
        <f t="shared" ref="E69:G69" si="8">E23+E36</f>
        <v>79267</v>
      </c>
      <c r="F69" s="305">
        <f t="shared" si="8"/>
        <v>79965</v>
      </c>
      <c r="G69" s="305">
        <f t="shared" si="8"/>
        <v>80855</v>
      </c>
    </row>
    <row r="70" spans="1:15" ht="12.75" x14ac:dyDescent="0.2">
      <c r="A70" s="124" t="str">
        <f t="shared" ref="A70:B70" si="9">A24</f>
        <v>Mallra dhe shërbime</v>
      </c>
      <c r="B70" s="278">
        <f t="shared" si="9"/>
        <v>602</v>
      </c>
      <c r="C70" s="281"/>
      <c r="D70" s="279"/>
      <c r="E70" s="305">
        <f t="shared" ref="E70:G70" si="10">E24+E37</f>
        <v>378876</v>
      </c>
      <c r="F70" s="305">
        <f t="shared" si="10"/>
        <v>371830</v>
      </c>
      <c r="G70" s="305">
        <f t="shared" si="10"/>
        <v>372656</v>
      </c>
    </row>
    <row r="71" spans="1:15" ht="12.75" x14ac:dyDescent="0.2">
      <c r="A71" s="124" t="str">
        <f t="shared" ref="A71:B71" si="11">A25</f>
        <v>Subvencione</v>
      </c>
      <c r="B71" s="278">
        <f t="shared" si="11"/>
        <v>603</v>
      </c>
      <c r="C71" s="281"/>
      <c r="D71" s="279"/>
      <c r="E71" s="305">
        <f t="shared" ref="E71:G71" si="12">E25+E38</f>
        <v>0</v>
      </c>
      <c r="F71" s="305">
        <f t="shared" si="12"/>
        <v>0</v>
      </c>
      <c r="G71" s="305">
        <f t="shared" si="12"/>
        <v>0</v>
      </c>
    </row>
    <row r="72" spans="1:15" ht="12.75" x14ac:dyDescent="0.2">
      <c r="A72" s="124" t="str">
        <f t="shared" ref="A72:B72" si="13">A26</f>
        <v>Të tjera transferta korrente të brendshme</v>
      </c>
      <c r="B72" s="278">
        <f t="shared" si="13"/>
        <v>604</v>
      </c>
      <c r="C72" s="281"/>
      <c r="D72" s="279"/>
      <c r="E72" s="305">
        <f t="shared" ref="E72:G72" si="14">E26+E39</f>
        <v>0</v>
      </c>
      <c r="F72" s="305">
        <f t="shared" si="14"/>
        <v>0</v>
      </c>
      <c r="G72" s="305">
        <f t="shared" si="14"/>
        <v>0</v>
      </c>
    </row>
    <row r="73" spans="1:15" ht="12.75" x14ac:dyDescent="0.2">
      <c r="A73" s="124" t="str">
        <f t="shared" ref="A73:B73" si="15">A27</f>
        <v>Transferta korrente të huaja</v>
      </c>
      <c r="B73" s="278">
        <f t="shared" si="15"/>
        <v>605</v>
      </c>
      <c r="C73" s="281"/>
      <c r="D73" s="279"/>
      <c r="E73" s="305">
        <f t="shared" ref="E73:G73" si="16">E27+E40</f>
        <v>0</v>
      </c>
      <c r="F73" s="305">
        <f t="shared" si="16"/>
        <v>0</v>
      </c>
      <c r="G73" s="305">
        <f t="shared" si="16"/>
        <v>0</v>
      </c>
    </row>
    <row r="74" spans="1:15" ht="12.75" x14ac:dyDescent="0.2">
      <c r="A74" s="124" t="str">
        <f t="shared" ref="A74:B74" si="17">A28</f>
        <v>Transferta për Buxhetet Familiare dhe Individët</v>
      </c>
      <c r="B74" s="278">
        <f t="shared" si="17"/>
        <v>606</v>
      </c>
      <c r="C74" s="281"/>
      <c r="D74" s="279"/>
      <c r="E74" s="305">
        <f t="shared" ref="E74:G74" si="18">E28+E41</f>
        <v>600325</v>
      </c>
      <c r="F74" s="305">
        <f t="shared" si="18"/>
        <v>601752</v>
      </c>
      <c r="G74" s="305">
        <f t="shared" si="18"/>
        <v>626997</v>
      </c>
    </row>
    <row r="75" spans="1:15" ht="12.75" x14ac:dyDescent="0.2">
      <c r="A75" s="124" t="str">
        <f t="shared" ref="A75:B75" si="19">A29</f>
        <v>Shpenzimet kapitale</v>
      </c>
      <c r="B75" s="351" t="str">
        <f t="shared" si="19"/>
        <v>230 / 231</v>
      </c>
      <c r="C75" s="281"/>
      <c r="D75" s="279"/>
      <c r="E75" s="305">
        <f t="shared" ref="E75:G75" si="20">E29+E42</f>
        <v>505613</v>
      </c>
      <c r="F75" s="305">
        <f t="shared" si="20"/>
        <v>600430</v>
      </c>
      <c r="G75" s="305">
        <f t="shared" si="20"/>
        <v>728325</v>
      </c>
    </row>
    <row r="76" spans="1:15" ht="12.75" x14ac:dyDescent="0.2">
      <c r="A76" s="124" t="str">
        <f t="shared" ref="A76:B76" si="21">A30</f>
        <v>Rezerva</v>
      </c>
      <c r="B76" s="351">
        <f t="shared" si="21"/>
        <v>609</v>
      </c>
      <c r="C76" s="281"/>
      <c r="D76" s="279"/>
      <c r="E76" s="305">
        <f t="shared" ref="E76:G76" si="22">E30+E43</f>
        <v>0</v>
      </c>
      <c r="F76" s="305">
        <f t="shared" si="22"/>
        <v>0</v>
      </c>
      <c r="G76" s="305">
        <f t="shared" si="22"/>
        <v>0</v>
      </c>
    </row>
    <row r="77" spans="1:15" ht="12.75" x14ac:dyDescent="0.2">
      <c r="A77" s="124" t="str">
        <f t="shared" ref="A77:B77" si="23">A31</f>
        <v>Interesa per kredi direkte ose bono</v>
      </c>
      <c r="B77" s="351">
        <f t="shared" si="23"/>
        <v>650</v>
      </c>
      <c r="C77" s="281"/>
      <c r="D77" s="279"/>
      <c r="E77" s="305">
        <f t="shared" ref="E77:G77" si="24">E31+E44</f>
        <v>11129</v>
      </c>
      <c r="F77" s="305">
        <f t="shared" si="24"/>
        <v>8346</v>
      </c>
      <c r="G77" s="305">
        <f t="shared" si="24"/>
        <v>0</v>
      </c>
    </row>
    <row r="78" spans="1:15" ht="12.75" x14ac:dyDescent="0.2">
      <c r="A78" s="124" t="str">
        <f t="shared" ref="A78:B78" si="25">A32</f>
        <v>Të tjera</v>
      </c>
      <c r="B78" s="351" t="str">
        <f t="shared" si="25"/>
        <v>69 / ?</v>
      </c>
      <c r="C78" s="281"/>
      <c r="D78" s="279"/>
      <c r="E78" s="129">
        <f t="shared" ref="E78:G78" si="26">E32+E45</f>
        <v>0</v>
      </c>
      <c r="F78" s="129">
        <f t="shared" si="26"/>
        <v>0</v>
      </c>
      <c r="G78" s="129">
        <f t="shared" si="26"/>
        <v>0</v>
      </c>
    </row>
    <row r="79" spans="1:15" s="99" customFormat="1" ht="12.75" x14ac:dyDescent="0.2">
      <c r="A79" s="209"/>
      <c r="B79" s="356"/>
      <c r="C79" s="357"/>
      <c r="D79" s="357"/>
      <c r="E79" s="126"/>
      <c r="F79" s="126"/>
      <c r="G79" s="126"/>
    </row>
    <row r="80" spans="1:15" ht="12.75" x14ac:dyDescent="0.2">
      <c r="A80" s="352" t="str">
        <f>A48</f>
        <v>SHPENZIME TË PRITSHME</v>
      </c>
      <c r="B80" s="353">
        <f>B48</f>
        <v>1953298</v>
      </c>
      <c r="C80" s="353">
        <f t="shared" ref="C80:D80" si="27">C48</f>
        <v>2134403</v>
      </c>
      <c r="D80" s="353">
        <f t="shared" si="27"/>
        <v>3477730</v>
      </c>
      <c r="E80" s="354">
        <f t="shared" ref="E80:G80" si="28">E33+E46</f>
        <v>2049001</v>
      </c>
      <c r="F80" s="354">
        <f t="shared" si="28"/>
        <v>2140612</v>
      </c>
      <c r="G80" s="354">
        <f t="shared" si="28"/>
        <v>2292413</v>
      </c>
    </row>
  </sheetData>
  <sheetProtection algorithmName="SHA-512" hashValue="PU+lct/a3gj3TllsGU03a4KHXR2nbbOjryeUp948JYHn/ccGfBjtMSxSobFVQ74F2ZpK7uhhdby1wXu25GsVWw==" saltValue="TB+q0QuoInmzJ7THlQyGzA==" spinCount="100000" sheet="1" objects="1" scenarios="1" selectLockedCells="1"/>
  <mergeCells count="51">
    <mergeCell ref="A58:L58"/>
    <mergeCell ref="J43:O48"/>
    <mergeCell ref="B44:D44"/>
    <mergeCell ref="B45:C45"/>
    <mergeCell ref="B46:D46"/>
    <mergeCell ref="A50:O50"/>
    <mergeCell ref="A52:L52"/>
    <mergeCell ref="B43:D43"/>
    <mergeCell ref="A53:L53"/>
    <mergeCell ref="A54:K54"/>
    <mergeCell ref="A55:L55"/>
    <mergeCell ref="A56:L56"/>
    <mergeCell ref="A57:K57"/>
    <mergeCell ref="A66:G66"/>
    <mergeCell ref="A59:L59"/>
    <mergeCell ref="A60:K60"/>
    <mergeCell ref="A61:L61"/>
    <mergeCell ref="A62:L62"/>
    <mergeCell ref="A63:K63"/>
    <mergeCell ref="B38:D38"/>
    <mergeCell ref="B39:D39"/>
    <mergeCell ref="B40:D40"/>
    <mergeCell ref="B41:D41"/>
    <mergeCell ref="B42:D42"/>
    <mergeCell ref="B37:D37"/>
    <mergeCell ref="J37:L37"/>
    <mergeCell ref="B27:D27"/>
    <mergeCell ref="B28:D28"/>
    <mergeCell ref="B29:D29"/>
    <mergeCell ref="B30:D30"/>
    <mergeCell ref="B31:D31"/>
    <mergeCell ref="B32:D32"/>
    <mergeCell ref="I32:O33"/>
    <mergeCell ref="B33:D33"/>
    <mergeCell ref="A34:G34"/>
    <mergeCell ref="B35:D35"/>
    <mergeCell ref="B36:D36"/>
    <mergeCell ref="B23:D23"/>
    <mergeCell ref="B24:D24"/>
    <mergeCell ref="B25:D25"/>
    <mergeCell ref="B26:D26"/>
    <mergeCell ref="A20:G20"/>
    <mergeCell ref="A17:G17"/>
    <mergeCell ref="A21:G21"/>
    <mergeCell ref="B22:D22"/>
    <mergeCell ref="A13:O13"/>
    <mergeCell ref="A1:O1"/>
    <mergeCell ref="A15:G15"/>
    <mergeCell ref="I15:O15"/>
    <mergeCell ref="I18:O18"/>
    <mergeCell ref="I21:O21"/>
  </mergeCells>
  <dataValidations disablePrompts="1" count="1">
    <dataValidation type="whole" errorStyle="warning" allowBlank="1" showInputMessage="1" showErrorMessage="1" errorTitle="CEILING TOO DEEP" sqref="M64:O65">
      <formula1>0</formula1>
      <formula2>1000000000</formula2>
    </dataValidation>
  </dataValidations>
  <pageMargins left="0.78740157480314965" right="0.70866141732283472" top="0.98425196850393704" bottom="0.78740157480314965" header="0.43307086614173229" footer="0.31496062992125984"/>
  <pageSetup paperSize="256" scale="71" fitToHeight="0" orientation="landscape" r:id="rId1"/>
  <headerFooter>
    <oddHeader>&amp;LPROGRAMI BUXHETOR AFATMESËM&amp;C&amp;8 28 Shkurt 2019&amp;R&amp;A</oddHeader>
    <oddFooter>&amp;L&amp;8Copyright for Albania: Ministry of Finance and Economy / Local Finance Directory&amp;R1</oddFooter>
  </headerFooter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9">
    <tabColor rgb="FF92D050"/>
    <pageSetUpPr fitToPage="1"/>
  </sheetPr>
  <dimension ref="A1:J32"/>
  <sheetViews>
    <sheetView showGridLines="0" showRowColHeaders="0" topLeftCell="A40" zoomScaleNormal="100" workbookViewId="0">
      <selection activeCell="M20" sqref="M20"/>
    </sheetView>
  </sheetViews>
  <sheetFormatPr defaultColWidth="11.42578125" defaultRowHeight="15" x14ac:dyDescent="0.25"/>
  <cols>
    <col min="1" max="1" width="6.28515625" customWidth="1"/>
    <col min="2" max="2" width="20" customWidth="1"/>
    <col min="3" max="7" width="6.85546875" customWidth="1"/>
  </cols>
  <sheetData>
    <row r="1" spans="1:10" ht="21" x14ac:dyDescent="0.25">
      <c r="A1" s="1043" t="str">
        <f>'(G1) Fjalori'!A458</f>
        <v>(F11) SHPENZIMET SIPAS KLASIFIKIMIT EKONOMIK (BRUTO)</v>
      </c>
      <c r="B1" s="1044"/>
      <c r="C1" s="1044"/>
      <c r="D1" s="1044"/>
      <c r="E1" s="1044"/>
      <c r="F1" s="1044"/>
      <c r="G1" s="1044"/>
      <c r="H1" s="1044"/>
      <c r="I1" s="1044"/>
      <c r="J1" s="1045"/>
    </row>
    <row r="2" spans="1:10" s="359" customFormat="1" ht="21" x14ac:dyDescent="0.25">
      <c r="A2" s="358"/>
      <c r="B2" s="358"/>
      <c r="C2" s="358"/>
      <c r="D2" s="358"/>
      <c r="E2" s="358"/>
      <c r="F2" s="358"/>
      <c r="G2" s="358"/>
      <c r="H2" s="358"/>
      <c r="I2" s="358"/>
      <c r="J2" s="358"/>
    </row>
    <row r="3" spans="1:10" s="359" customFormat="1" x14ac:dyDescent="0.25">
      <c r="C3" s="360">
        <f>'(F10) Shpenzimet klasifik. ekon'!E16</f>
        <v>2022</v>
      </c>
      <c r="D3" s="360">
        <f>'(F10) Shpenzimet klasifik. ekon'!F16</f>
        <v>2023</v>
      </c>
      <c r="E3" s="360">
        <f>'(F10) Shpenzimet klasifik. ekon'!G16</f>
        <v>2024</v>
      </c>
    </row>
    <row r="4" spans="1:10" s="359" customFormat="1" x14ac:dyDescent="0.25">
      <c r="B4" s="359" t="str">
        <f>'(F10) Shpenzimet klasifik. ekon'!A68</f>
        <v>Pagat</v>
      </c>
      <c r="C4" s="359">
        <f>'(F10) Shpenzimet klasifik. ekon'!E68</f>
        <v>473791</v>
      </c>
      <c r="D4" s="359">
        <f>'(F10) Shpenzimet klasifik. ekon'!F68</f>
        <v>478289</v>
      </c>
      <c r="E4" s="359">
        <f>'(F10) Shpenzimet klasifik. ekon'!G68</f>
        <v>483580</v>
      </c>
    </row>
    <row r="5" spans="1:10" s="359" customFormat="1" x14ac:dyDescent="0.25">
      <c r="B5" s="359" t="str">
        <f>'(F10) Shpenzimet klasifik. ekon'!A69</f>
        <v>Sigurimet Shoqërore</v>
      </c>
      <c r="C5" s="359">
        <f>'(F10) Shpenzimet klasifik. ekon'!E69</f>
        <v>79267</v>
      </c>
      <c r="D5" s="359">
        <f>'(F10) Shpenzimet klasifik. ekon'!F69</f>
        <v>79965</v>
      </c>
      <c r="E5" s="359">
        <f>'(F10) Shpenzimet klasifik. ekon'!G69</f>
        <v>80855</v>
      </c>
      <c r="F5" s="361"/>
      <c r="G5" s="361"/>
      <c r="H5" s="361"/>
    </row>
    <row r="6" spans="1:10" s="359" customFormat="1" x14ac:dyDescent="0.25">
      <c r="B6" s="359" t="str">
        <f>'(F10) Shpenzimet klasifik. ekon'!A70</f>
        <v>Mallra dhe shërbime</v>
      </c>
      <c r="C6" s="359">
        <f>'(F10) Shpenzimet klasifik. ekon'!E70</f>
        <v>378876</v>
      </c>
      <c r="D6" s="359">
        <f>'(F10) Shpenzimet klasifik. ekon'!F70</f>
        <v>371830</v>
      </c>
      <c r="E6" s="359">
        <f>'(F10) Shpenzimet klasifik. ekon'!G70</f>
        <v>372656</v>
      </c>
      <c r="F6" s="360"/>
      <c r="G6" s="360"/>
      <c r="H6" s="360"/>
    </row>
    <row r="7" spans="1:10" s="359" customFormat="1" x14ac:dyDescent="0.25">
      <c r="B7" s="359" t="str">
        <f>'(F10) Shpenzimet klasifik. ekon'!A71</f>
        <v>Subvencione</v>
      </c>
      <c r="C7" s="359">
        <f>'(F10) Shpenzimet klasifik. ekon'!E71</f>
        <v>0</v>
      </c>
      <c r="D7" s="359">
        <f>'(F10) Shpenzimet klasifik. ekon'!F71</f>
        <v>0</v>
      </c>
      <c r="E7" s="359">
        <f>'(F10) Shpenzimet klasifik. ekon'!G71</f>
        <v>0</v>
      </c>
      <c r="F7" s="360"/>
      <c r="G7" s="360"/>
      <c r="H7" s="360"/>
    </row>
    <row r="8" spans="1:10" s="359" customFormat="1" x14ac:dyDescent="0.25">
      <c r="B8" s="359" t="str">
        <f>'(F10) Shpenzimet klasifik. ekon'!A72</f>
        <v>Të tjera transferta korrente të brendshme</v>
      </c>
      <c r="C8" s="359">
        <f>'(F10) Shpenzimet klasifik. ekon'!E72</f>
        <v>0</v>
      </c>
      <c r="D8" s="359">
        <f>'(F10) Shpenzimet klasifik. ekon'!F72</f>
        <v>0</v>
      </c>
      <c r="E8" s="359">
        <f>'(F10) Shpenzimet klasifik. ekon'!G72</f>
        <v>0</v>
      </c>
      <c r="F8" s="360"/>
      <c r="G8" s="360"/>
      <c r="H8" s="360"/>
    </row>
    <row r="9" spans="1:10" s="359" customFormat="1" x14ac:dyDescent="0.25">
      <c r="B9" s="359" t="str">
        <f>'(F10) Shpenzimet klasifik. ekon'!A73</f>
        <v>Transferta korrente të huaja</v>
      </c>
      <c r="C9" s="359">
        <f>'(F10) Shpenzimet klasifik. ekon'!E73</f>
        <v>0</v>
      </c>
      <c r="D9" s="359">
        <f>'(F10) Shpenzimet klasifik. ekon'!F73</f>
        <v>0</v>
      </c>
      <c r="E9" s="359">
        <f>'(F10) Shpenzimet klasifik. ekon'!G73</f>
        <v>0</v>
      </c>
      <c r="F9" s="360"/>
    </row>
    <row r="10" spans="1:10" s="359" customFormat="1" x14ac:dyDescent="0.25">
      <c r="B10" s="359" t="str">
        <f>'(F10) Shpenzimet klasifik. ekon'!A74</f>
        <v>Transferta për Buxhetet Familiare dhe Individët</v>
      </c>
      <c r="C10" s="359">
        <f>'(F10) Shpenzimet klasifik. ekon'!E74</f>
        <v>600325</v>
      </c>
      <c r="D10" s="359">
        <f>'(F10) Shpenzimet klasifik. ekon'!F74</f>
        <v>601752</v>
      </c>
      <c r="E10" s="359">
        <f>'(F10) Shpenzimet klasifik. ekon'!G74</f>
        <v>626997</v>
      </c>
      <c r="F10" s="360"/>
    </row>
    <row r="11" spans="1:10" s="359" customFormat="1" x14ac:dyDescent="0.25">
      <c r="B11" s="359" t="str">
        <f>'(F10) Shpenzimet klasifik. ekon'!A75</f>
        <v>Shpenzimet kapitale</v>
      </c>
      <c r="C11" s="359">
        <f>'(F10) Shpenzimet klasifik. ekon'!E75</f>
        <v>505613</v>
      </c>
      <c r="D11" s="359">
        <f>'(F10) Shpenzimet klasifik. ekon'!F75</f>
        <v>600430</v>
      </c>
      <c r="E11" s="359">
        <f>'(F10) Shpenzimet klasifik. ekon'!G75</f>
        <v>728325</v>
      </c>
      <c r="F11" s="360"/>
    </row>
    <row r="12" spans="1:10" s="359" customFormat="1" x14ac:dyDescent="0.25">
      <c r="B12" s="359" t="str">
        <f>'(F10) Shpenzimet klasifik. ekon'!A76</f>
        <v>Rezerva</v>
      </c>
      <c r="C12" s="359">
        <f>'(F10) Shpenzimet klasifik. ekon'!E76</f>
        <v>0</v>
      </c>
      <c r="D12" s="359">
        <f>'(F10) Shpenzimet klasifik. ekon'!F76</f>
        <v>0</v>
      </c>
      <c r="E12" s="359">
        <f>'(F10) Shpenzimet klasifik. ekon'!G76</f>
        <v>0</v>
      </c>
    </row>
    <row r="13" spans="1:10" s="359" customFormat="1" x14ac:dyDescent="0.25">
      <c r="B13" s="359" t="str">
        <f>'(F10) Shpenzimet klasifik. ekon'!A77</f>
        <v>Interesa per kredi direkte ose bono</v>
      </c>
      <c r="C13" s="359">
        <f>'(F10) Shpenzimet klasifik. ekon'!E77</f>
        <v>11129</v>
      </c>
      <c r="D13" s="359">
        <f>'(F10) Shpenzimet klasifik. ekon'!F77</f>
        <v>8346</v>
      </c>
      <c r="E13" s="359">
        <f>'(F10) Shpenzimet klasifik. ekon'!G77</f>
        <v>0</v>
      </c>
    </row>
    <row r="14" spans="1:10" s="359" customFormat="1" x14ac:dyDescent="0.25">
      <c r="B14" s="359" t="str">
        <f>'(F10) Shpenzimet klasifik. ekon'!A78</f>
        <v>Të tjera</v>
      </c>
      <c r="C14" s="359">
        <f>'(F10) Shpenzimet klasifik. ekon'!E78</f>
        <v>0</v>
      </c>
      <c r="D14" s="359">
        <f>'(F10) Shpenzimet klasifik. ekon'!F78</f>
        <v>0</v>
      </c>
      <c r="E14" s="359">
        <f>'(F10) Shpenzimet klasifik. ekon'!G78</f>
        <v>0</v>
      </c>
    </row>
    <row r="15" spans="1:10" s="359" customFormat="1" x14ac:dyDescent="0.25"/>
    <row r="16" spans="1:10" s="359" customFormat="1" ht="23.25" x14ac:dyDescent="0.25">
      <c r="B16" s="551"/>
    </row>
    <row r="32" spans="1:10" ht="21" x14ac:dyDescent="0.25">
      <c r="A32" s="1043" t="str">
        <f>'(G1) Fjalori'!A491</f>
        <v>(F11) SHPENZIMET SIPAS KLASIFIKIMIT EKONOMIK (BRUTO)</v>
      </c>
      <c r="B32" s="1044"/>
      <c r="C32" s="1044"/>
      <c r="D32" s="1044"/>
      <c r="E32" s="1044"/>
      <c r="F32" s="1044"/>
      <c r="G32" s="1044"/>
      <c r="H32" s="1044"/>
      <c r="I32" s="1044"/>
      <c r="J32" s="1045"/>
    </row>
  </sheetData>
  <sheetProtection algorithmName="SHA-512" hashValue="ugvGTN/oretqMykt8wqVAleg7tKvCFWfP/k1a4abvWAMvekbCNse0zR6Fw11fIp473cITKXWQg8D3SERLkHUTg==" saltValue="8SdxS717tPgjAppmo2FNNA==" spinCount="100000" sheet="1" objects="1" scenarios="1" selectLockedCells="1"/>
  <mergeCells count="2">
    <mergeCell ref="A1:J1"/>
    <mergeCell ref="A32:J32"/>
  </mergeCells>
  <pageMargins left="0.78740157480314965" right="0.70866141732283472" top="0.98425196850393704" bottom="0.78740157480314965" header="0.43307086614173229" footer="0.31496062992125984"/>
  <pageSetup paperSize="256" scale="91" fitToHeight="0" orientation="portrait" r:id="rId1"/>
  <headerFooter>
    <oddHeader>&amp;LPROGRAMI BUXHETOR AFATMESËM&amp;C&amp;8 28 Shkurt 2019&amp;R&amp;A</oddHeader>
    <oddFooter>&amp;L&amp;8Copyright for Albania: Ministry of Finance and Economy / Local Finance Directory&amp;R1</oddFooter>
  </headerFooter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1">
    <tabColor rgb="FF92D050"/>
    <pageSetUpPr fitToPage="1"/>
  </sheetPr>
  <dimension ref="A1:I10"/>
  <sheetViews>
    <sheetView showGridLines="0" showRowColHeaders="0" topLeftCell="A7" zoomScaleNormal="100" workbookViewId="0">
      <selection activeCell="E41" sqref="E41"/>
    </sheetView>
  </sheetViews>
  <sheetFormatPr defaultColWidth="11.42578125" defaultRowHeight="15" x14ac:dyDescent="0.25"/>
  <cols>
    <col min="2" max="2" width="26" bestFit="1" customWidth="1"/>
  </cols>
  <sheetData>
    <row r="1" spans="1:9" ht="21" x14ac:dyDescent="0.25">
      <c r="A1" s="1043" t="str">
        <f>'(G1) Fjalori'!A460</f>
        <v>(F12) DETYRIMET E PRAPAMBETURA PËR VITIN E KALUAR</v>
      </c>
      <c r="B1" s="1044"/>
      <c r="C1" s="1044"/>
      <c r="D1" s="1044"/>
      <c r="E1" s="1044"/>
      <c r="F1" s="1044"/>
      <c r="G1" s="1044"/>
      <c r="H1" s="1044"/>
      <c r="I1" s="1045"/>
    </row>
    <row r="3" spans="1:9" x14ac:dyDescent="0.25">
      <c r="B3" s="246" t="s">
        <v>600</v>
      </c>
    </row>
    <row r="4" spans="1:9" x14ac:dyDescent="0.25">
      <c r="B4" s="304" t="s">
        <v>701</v>
      </c>
      <c r="C4" s="304"/>
      <c r="D4" s="304"/>
      <c r="E4" s="304"/>
      <c r="F4" s="304"/>
    </row>
    <row r="5" spans="1:9" x14ac:dyDescent="0.25">
      <c r="B5" s="303">
        <f>'(C3) Detyrimet e prapambetura'!E5</f>
        <v>2021</v>
      </c>
      <c r="C5" s="303">
        <f>'(C3) Detyrimet e prapambetura'!H5</f>
        <v>2022</v>
      </c>
      <c r="D5" s="303">
        <f>C5</f>
        <v>2022</v>
      </c>
      <c r="E5" s="303">
        <f>'(C3) Detyrimet e prapambetura'!K5</f>
        <v>2023</v>
      </c>
      <c r="F5" s="303">
        <f>E5</f>
        <v>2023</v>
      </c>
      <c r="G5" s="303">
        <f>'(C3) Detyrimet e prapambetura'!N5</f>
        <v>2024</v>
      </c>
      <c r="H5" s="303">
        <f t="shared" ref="H5" si="0">G5</f>
        <v>2024</v>
      </c>
    </row>
    <row r="6" spans="1:9" x14ac:dyDescent="0.25">
      <c r="B6" s="303" t="str">
        <f>'(C3) Detyrimet e prapambetura'!F7</f>
        <v>Stoku i borxhit, 31 Dhjetor</v>
      </c>
      <c r="C6" s="303" t="str">
        <f>'(C3) Detyrimet e prapambetura'!H7</f>
        <v>Amortizimi i detyrimeve të prapambetura gjatë vitit</v>
      </c>
      <c r="D6" s="303" t="str">
        <f>'(C3) Detyrimet e prapambetura'!I7</f>
        <v>Stoku i borxhit, 31 Dhjetor</v>
      </c>
      <c r="E6" s="303" t="str">
        <f>'(C3) Detyrimet e prapambetura'!K7</f>
        <v>Amortizimi i detyrimeve të prapambetura gjatë vitit</v>
      </c>
      <c r="F6" s="303" t="str">
        <f>'(C3) Detyrimet e prapambetura'!L7</f>
        <v>Stoku i borxhit, 31 Dhjetor</v>
      </c>
      <c r="G6" s="303" t="str">
        <f>'(C3) Detyrimet e prapambetura'!N7</f>
        <v>Amortizimi i detyrimeve të prapambetura gjatë vitit</v>
      </c>
      <c r="H6" s="362" t="str">
        <f>'(C3) Detyrimet e prapambetura'!O7</f>
        <v>Stoku i borxhit, 31 Dhjetor</v>
      </c>
    </row>
    <row r="7" spans="1:9" x14ac:dyDescent="0.25">
      <c r="B7" s="303">
        <f>'(C3) Detyrimet e prapambetura'!F87</f>
        <v>286647</v>
      </c>
      <c r="C7" s="303">
        <f>'(C3) Detyrimet e prapambetura'!H87</f>
        <v>118000</v>
      </c>
      <c r="D7" s="303">
        <f>'(C3) Detyrimet e prapambetura'!I87</f>
        <v>168647</v>
      </c>
      <c r="E7" s="303">
        <f>'(C3) Detyrimet e prapambetura'!K87</f>
        <v>61077</v>
      </c>
      <c r="F7" s="303">
        <f>'(C3) Detyrimet e prapambetura'!L87</f>
        <v>107570</v>
      </c>
      <c r="G7" s="303">
        <f>'(C3) Detyrimet e prapambetura'!N87</f>
        <v>56570</v>
      </c>
      <c r="H7" s="303">
        <f>'(C3) Detyrimet e prapambetura'!O87</f>
        <v>51000</v>
      </c>
    </row>
    <row r="8" spans="1:9" x14ac:dyDescent="0.25">
      <c r="B8" s="303"/>
      <c r="C8" s="303"/>
      <c r="D8" s="303"/>
    </row>
    <row r="9" spans="1:9" x14ac:dyDescent="0.25">
      <c r="B9" s="303"/>
      <c r="C9" s="303"/>
      <c r="D9" s="303"/>
    </row>
    <row r="10" spans="1:9" x14ac:dyDescent="0.25">
      <c r="B10" s="303"/>
      <c r="C10" s="303"/>
      <c r="D10" s="303"/>
    </row>
  </sheetData>
  <sheetProtection algorithmName="SHA-512" hashValue="qGyxkZ5KZ/ZUfkH39Rn5YKkapakFw7850ej0rwL/wt3YQLqPRHT4/bxHTginF79/1KMHCkehXDLBJM/2pM7ERg==" saltValue="t+NMIc5jLyHK3FkHLOdEHA==" spinCount="100000" sheet="1" objects="1" scenarios="1"/>
  <mergeCells count="1">
    <mergeCell ref="A1:I1"/>
  </mergeCells>
  <pageMargins left="0.78740157480314965" right="0.70866141732283472" top="0.98425196850393704" bottom="0.78740157480314965" header="0.43307086614173229" footer="0.31496062992125984"/>
  <pageSetup paperSize="256" scale="73" fitToHeight="0" orientation="portrait" r:id="rId1"/>
  <headerFooter>
    <oddHeader>&amp;LPROGRAMI BUXHETOR AFATMESËM&amp;C&amp;8 28 Shkurt 2019&amp;R&amp;A</oddHeader>
    <oddFooter>&amp;L&amp;8Copyright for Albania: Ministry of Finance and Economy / Local Finance Directory&amp;R1</oddFooter>
  </headerFooter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0">
    <tabColor rgb="FF00B050"/>
    <pageSetUpPr fitToPage="1"/>
  </sheetPr>
  <dimension ref="A1:G166"/>
  <sheetViews>
    <sheetView showGridLines="0" zoomScaleNormal="100" workbookViewId="0">
      <selection activeCell="A4" sqref="A4"/>
    </sheetView>
  </sheetViews>
  <sheetFormatPr defaultColWidth="4.140625" defaultRowHeight="12.75" x14ac:dyDescent="0.2"/>
  <cols>
    <col min="1" max="1" width="62.7109375" style="15" customWidth="1"/>
    <col min="2" max="2" width="10" style="16" customWidth="1"/>
    <col min="3" max="3" width="10" style="15" customWidth="1"/>
    <col min="4" max="4" width="9.85546875" style="15" customWidth="1" collapsed="1"/>
    <col min="5" max="5" width="10" style="15" customWidth="1"/>
    <col min="6" max="7" width="10" style="15" customWidth="1" collapsed="1"/>
    <col min="8" max="187" width="11.42578125" style="15" customWidth="1"/>
    <col min="188" max="188" width="3.85546875" style="15" customWidth="1"/>
    <col min="189" max="189" width="22" style="15" customWidth="1"/>
    <col min="190" max="192" width="4.140625" style="15" customWidth="1"/>
    <col min="193" max="193" width="5.85546875" style="15" customWidth="1"/>
    <col min="194" max="194" width="4.140625" style="15" customWidth="1"/>
    <col min="195" max="195" width="0.85546875" style="15" customWidth="1"/>
    <col min="196" max="196" width="5.85546875" style="15" customWidth="1"/>
    <col min="197" max="197" width="4.140625" style="15" customWidth="1"/>
    <col min="198" max="198" width="0.85546875" style="15" customWidth="1"/>
    <col min="199" max="199" width="5.85546875" style="15" customWidth="1"/>
    <col min="200" max="200" width="4.140625" style="15" customWidth="1"/>
    <col min="201" max="201" width="0.85546875" style="15" customWidth="1"/>
    <col min="202" max="202" width="5.85546875" style="15" customWidth="1"/>
    <col min="203" max="16384" width="4.140625" style="15"/>
  </cols>
  <sheetData>
    <row r="1" spans="1:7" ht="21" x14ac:dyDescent="0.2">
      <c r="A1" s="832" t="str">
        <f>'(G1) Fjalori'!A462</f>
        <v>(F13) STATISTIKA FINANCIARE TË PËRGJITHSHME</v>
      </c>
      <c r="B1" s="833"/>
      <c r="C1" s="833"/>
      <c r="D1" s="833"/>
      <c r="E1" s="833"/>
      <c r="F1" s="833"/>
      <c r="G1" s="834"/>
    </row>
    <row r="2" spans="1:7" s="50" customFormat="1" x14ac:dyDescent="0.2"/>
    <row r="3" spans="1:7" x14ac:dyDescent="0.2">
      <c r="A3" s="66"/>
      <c r="B3" s="160">
        <f>'(A1) Titulli'!B39</f>
        <v>2019</v>
      </c>
      <c r="C3" s="160">
        <f>'(B1)Informacion i përgjithshëm '!B6</f>
        <v>2020</v>
      </c>
      <c r="D3" s="161">
        <f>'(B1)Informacion i përgjithshëm '!B7</f>
        <v>2021</v>
      </c>
      <c r="E3" s="162">
        <f>'(B1)Informacion i përgjithshëm '!B8</f>
        <v>2022</v>
      </c>
      <c r="F3" s="162">
        <f>'(B1)Informacion i përgjithshëm '!B9</f>
        <v>2023</v>
      </c>
      <c r="G3" s="162">
        <f>'(B1)Informacion i përgjithshëm '!B10</f>
        <v>2024</v>
      </c>
    </row>
    <row r="4" spans="1:7" x14ac:dyDescent="0.2">
      <c r="A4" s="406" t="str">
        <f>'(G1) Fjalori'!A494</f>
        <v>TOTALI I BURIMEVE TË BUXHETIT</v>
      </c>
      <c r="B4" s="406"/>
      <c r="C4" s="101"/>
      <c r="D4" s="101"/>
      <c r="E4" s="101"/>
      <c r="F4" s="101"/>
      <c r="G4" s="101"/>
    </row>
    <row r="5" spans="1:7" x14ac:dyDescent="0.2">
      <c r="A5" s="20" t="str">
        <f>'(G1) Fjalori'!A493</f>
        <v xml:space="preserve">Burimet e përgjithshme të buxhetit </v>
      </c>
      <c r="B5" s="29">
        <f>'(F1) Burimet buxhetore'!D95</f>
        <v>2064181</v>
      </c>
      <c r="C5" s="29">
        <f>'(F1) Burimet buxhetore'!E95</f>
        <v>2217625</v>
      </c>
      <c r="D5" s="29">
        <f>'(F1) Burimet buxhetore'!F95</f>
        <v>3477730</v>
      </c>
      <c r="E5" s="29">
        <f>'(F1) Burimet buxhetore'!G95</f>
        <v>2059214.3575164001</v>
      </c>
      <c r="F5" s="29">
        <f>'(F1) Burimet buxhetore'!H95</f>
        <v>2154536.5870329849</v>
      </c>
      <c r="G5" s="29">
        <f>'(F1) Burimet buxhetore'!I95</f>
        <v>2307626.4801791096</v>
      </c>
    </row>
    <row r="6" spans="1:7" x14ac:dyDescent="0.2">
      <c r="A6" s="406" t="str">
        <f>'(G1) Fjalori'!A464</f>
        <v>TOTALI I SHPENZIMEVE</v>
      </c>
      <c r="B6" s="406"/>
      <c r="C6" s="101"/>
      <c r="D6" s="101"/>
      <c r="E6" s="101"/>
      <c r="F6" s="101"/>
      <c r="G6" s="101"/>
    </row>
    <row r="7" spans="1:7" x14ac:dyDescent="0.2">
      <c r="A7" s="20" t="str">
        <f>'(G1) Fjalori'!A467</f>
        <v>Shpenzimet e përgjithshme</v>
      </c>
      <c r="B7" s="29">
        <f>'(F10) Shpenzimet klasifik. ekon'!B18</f>
        <v>1953298</v>
      </c>
      <c r="C7" s="29">
        <f>'(F10) Shpenzimet klasifik. ekon'!C18</f>
        <v>2134403</v>
      </c>
      <c r="D7" s="29">
        <f>'(F10) Shpenzimet klasifik. ekon'!D18</f>
        <v>3477730</v>
      </c>
      <c r="E7" s="29">
        <f>'(F10) Shpenzimet klasifik. ekon'!E18</f>
        <v>2049001</v>
      </c>
      <c r="F7" s="29">
        <f>'(F10) Shpenzimet klasifik. ekon'!F18</f>
        <v>2140612</v>
      </c>
      <c r="G7" s="29">
        <f>'(F10) Shpenzimet klasifik. ekon'!G18</f>
        <v>2292413</v>
      </c>
    </row>
    <row r="8" spans="1:7" s="100" customFormat="1" x14ac:dyDescent="0.2">
      <c r="A8" s="406" t="str">
        <f>A9</f>
        <v>TOTALI I FONDEVE REZERVE + KONTIGJENCË</v>
      </c>
      <c r="B8" s="65"/>
      <c r="C8" s="66"/>
      <c r="D8" s="66"/>
      <c r="E8" s="101"/>
      <c r="F8" s="101"/>
      <c r="G8" s="101"/>
    </row>
    <row r="9" spans="1:7" s="100" customFormat="1" x14ac:dyDescent="0.2">
      <c r="A9" s="217" t="str">
        <f>'(D1) Tavanet buxhetore'!A494</f>
        <v>TOTALI I FONDEVE REZERVE + KONTIGJENCË</v>
      </c>
      <c r="B9" s="65"/>
      <c r="C9" s="66"/>
      <c r="D9" s="66"/>
      <c r="E9" s="29">
        <f>'(D1) Tavanet buxhetore'!C494</f>
        <v>10213.228507073409</v>
      </c>
      <c r="F9" s="29">
        <f>'(D1) Tavanet buxhetore'!D494</f>
        <v>13924.178620101633</v>
      </c>
      <c r="G9" s="29">
        <f>'(D1) Tavanet buxhetore'!E494</f>
        <v>15213.14906522465</v>
      </c>
    </row>
    <row r="10" spans="1:7" x14ac:dyDescent="0.2">
      <c r="A10" s="66"/>
      <c r="B10" s="65"/>
      <c r="C10" s="66"/>
      <c r="D10" s="66"/>
      <c r="E10" s="66"/>
      <c r="F10" s="66"/>
      <c r="G10" s="66"/>
    </row>
    <row r="11" spans="1:7" x14ac:dyDescent="0.2">
      <c r="A11" s="406" t="str">
        <f>'(G1) Fjalori'!A465</f>
        <v>FITIMI / HUMBJA E PËRGJITHSHME</v>
      </c>
      <c r="B11" s="406"/>
      <c r="C11" s="101"/>
      <c r="D11" s="101"/>
      <c r="E11" s="101"/>
      <c r="F11" s="101"/>
      <c r="G11" s="101"/>
    </row>
    <row r="12" spans="1:7" s="163" customFormat="1" x14ac:dyDescent="0.25">
      <c r="A12" s="229" t="str">
        <f>'(G1) Fjalori'!A468</f>
        <v>Përfitimi (+)/ Humbja (-) e përgjithshme</v>
      </c>
      <c r="B12" s="337">
        <f t="shared" ref="B12:D12" si="0">B5-B7-B9</f>
        <v>110883</v>
      </c>
      <c r="C12" s="337">
        <f t="shared" si="0"/>
        <v>83222</v>
      </c>
      <c r="D12" s="337">
        <f t="shared" si="0"/>
        <v>0</v>
      </c>
      <c r="E12" s="337">
        <f>E5-E7-E9</f>
        <v>0.12900932664160791</v>
      </c>
      <c r="F12" s="337">
        <f>F5-F7-F9</f>
        <v>0.40841288330921088</v>
      </c>
      <c r="G12" s="337">
        <f>G5-G7-G9</f>
        <v>0.33111388496035943</v>
      </c>
    </row>
    <row r="13" spans="1:7" x14ac:dyDescent="0.2">
      <c r="A13" s="66"/>
      <c r="B13" s="407" t="str">
        <f t="shared" ref="B13:G13" si="1">IF(B12&lt;0,"STOPP!","OK!")</f>
        <v>OK!</v>
      </c>
      <c r="C13" s="407" t="str">
        <f t="shared" si="1"/>
        <v>OK!</v>
      </c>
      <c r="D13" s="407" t="str">
        <f t="shared" si="1"/>
        <v>OK!</v>
      </c>
      <c r="E13" s="407" t="str">
        <f t="shared" si="1"/>
        <v>OK!</v>
      </c>
      <c r="F13" s="407" t="str">
        <f t="shared" si="1"/>
        <v>OK!</v>
      </c>
      <c r="G13" s="407" t="str">
        <f t="shared" si="1"/>
        <v>OK!</v>
      </c>
    </row>
    <row r="15" spans="1:7" x14ac:dyDescent="0.2">
      <c r="C15" s="22"/>
      <c r="D15" s="22"/>
      <c r="E15" s="22"/>
      <c r="F15" s="22"/>
      <c r="G15" s="22"/>
    </row>
    <row r="16" spans="1:7" x14ac:dyDescent="0.2">
      <c r="C16" s="22"/>
      <c r="D16" s="22"/>
      <c r="E16" s="22"/>
      <c r="F16" s="22"/>
      <c r="G16" s="22"/>
    </row>
    <row r="17" spans="3:7" x14ac:dyDescent="0.2">
      <c r="C17" s="22"/>
      <c r="D17" s="22"/>
      <c r="E17" s="22"/>
      <c r="F17" s="22"/>
      <c r="G17" s="22"/>
    </row>
    <row r="18" spans="3:7" x14ac:dyDescent="0.2">
      <c r="C18" s="22"/>
      <c r="D18" s="22"/>
      <c r="E18" s="22"/>
      <c r="F18" s="22"/>
      <c r="G18" s="22"/>
    </row>
    <row r="19" spans="3:7" x14ac:dyDescent="0.2">
      <c r="C19" s="22"/>
      <c r="D19" s="22"/>
      <c r="E19" s="22"/>
      <c r="F19" s="22"/>
      <c r="G19" s="22"/>
    </row>
    <row r="20" spans="3:7" x14ac:dyDescent="0.2">
      <c r="C20" s="22"/>
      <c r="D20" s="22"/>
      <c r="E20" s="22"/>
      <c r="F20" s="22"/>
      <c r="G20" s="22"/>
    </row>
    <row r="21" spans="3:7" x14ac:dyDescent="0.2">
      <c r="C21" s="22"/>
      <c r="D21" s="22"/>
      <c r="E21" s="22"/>
      <c r="F21" s="22"/>
      <c r="G21" s="22"/>
    </row>
    <row r="22" spans="3:7" x14ac:dyDescent="0.2">
      <c r="C22" s="22"/>
      <c r="D22" s="22"/>
      <c r="E22" s="22"/>
      <c r="F22" s="22"/>
      <c r="G22" s="22"/>
    </row>
    <row r="23" spans="3:7" x14ac:dyDescent="0.2">
      <c r="C23" s="22"/>
      <c r="D23" s="22"/>
      <c r="E23" s="22"/>
      <c r="F23" s="22"/>
      <c r="G23" s="22"/>
    </row>
    <row r="24" spans="3:7" x14ac:dyDescent="0.2">
      <c r="C24" s="22"/>
      <c r="D24" s="22"/>
      <c r="E24" s="22"/>
      <c r="F24" s="22"/>
      <c r="G24" s="22"/>
    </row>
    <row r="25" spans="3:7" x14ac:dyDescent="0.2">
      <c r="C25" s="22"/>
      <c r="D25" s="22"/>
      <c r="E25" s="22"/>
      <c r="F25" s="22"/>
      <c r="G25" s="22"/>
    </row>
    <row r="26" spans="3:7" x14ac:dyDescent="0.2">
      <c r="C26" s="22"/>
      <c r="D26" s="22"/>
      <c r="E26" s="22"/>
      <c r="F26" s="22"/>
      <c r="G26" s="22"/>
    </row>
    <row r="27" spans="3:7" x14ac:dyDescent="0.2">
      <c r="C27" s="22"/>
      <c r="D27" s="22"/>
      <c r="E27" s="22"/>
      <c r="F27" s="22"/>
      <c r="G27" s="22"/>
    </row>
    <row r="28" spans="3:7" x14ac:dyDescent="0.2">
      <c r="C28" s="22"/>
      <c r="D28" s="22"/>
      <c r="E28" s="22"/>
      <c r="F28" s="22"/>
      <c r="G28" s="22"/>
    </row>
    <row r="29" spans="3:7" x14ac:dyDescent="0.2">
      <c r="C29" s="22"/>
      <c r="D29" s="22"/>
      <c r="E29" s="22"/>
      <c r="F29" s="22"/>
      <c r="G29" s="22"/>
    </row>
    <row r="30" spans="3:7" x14ac:dyDescent="0.2">
      <c r="C30" s="22"/>
      <c r="D30" s="22"/>
      <c r="E30" s="22"/>
      <c r="F30" s="22"/>
      <c r="G30" s="22"/>
    </row>
    <row r="31" spans="3:7" x14ac:dyDescent="0.2">
      <c r="C31" s="22"/>
      <c r="D31" s="22"/>
      <c r="E31" s="22"/>
      <c r="F31" s="22"/>
      <c r="G31" s="22"/>
    </row>
    <row r="32" spans="3:7" x14ac:dyDescent="0.2">
      <c r="C32" s="22"/>
      <c r="D32" s="22"/>
      <c r="E32" s="22"/>
      <c r="F32" s="22"/>
      <c r="G32" s="22"/>
    </row>
    <row r="33" spans="3:7" x14ac:dyDescent="0.2">
      <c r="C33" s="22"/>
      <c r="D33" s="22"/>
      <c r="E33" s="22"/>
      <c r="F33" s="22"/>
      <c r="G33" s="22"/>
    </row>
    <row r="34" spans="3:7" x14ac:dyDescent="0.2">
      <c r="C34" s="22"/>
      <c r="D34" s="22"/>
      <c r="E34" s="22"/>
      <c r="F34" s="22"/>
      <c r="G34" s="22"/>
    </row>
    <row r="35" spans="3:7" x14ac:dyDescent="0.2">
      <c r="C35" s="22"/>
      <c r="D35" s="22"/>
      <c r="E35" s="22"/>
      <c r="F35" s="22"/>
      <c r="G35" s="22"/>
    </row>
    <row r="36" spans="3:7" x14ac:dyDescent="0.2">
      <c r="C36" s="22"/>
      <c r="D36" s="22"/>
      <c r="E36" s="22"/>
      <c r="F36" s="22"/>
      <c r="G36" s="22"/>
    </row>
    <row r="37" spans="3:7" x14ac:dyDescent="0.2">
      <c r="C37" s="22"/>
      <c r="D37" s="22"/>
      <c r="E37" s="22"/>
      <c r="F37" s="22"/>
      <c r="G37" s="22"/>
    </row>
    <row r="38" spans="3:7" x14ac:dyDescent="0.2">
      <c r="C38" s="22"/>
      <c r="D38" s="22"/>
      <c r="E38" s="22"/>
      <c r="F38" s="22"/>
      <c r="G38" s="22"/>
    </row>
    <row r="39" spans="3:7" x14ac:dyDescent="0.2">
      <c r="C39" s="22"/>
      <c r="D39" s="22"/>
      <c r="E39" s="22"/>
      <c r="F39" s="22"/>
      <c r="G39" s="22"/>
    </row>
    <row r="40" spans="3:7" x14ac:dyDescent="0.2">
      <c r="C40" s="22"/>
      <c r="D40" s="22"/>
      <c r="E40" s="22"/>
      <c r="F40" s="22"/>
      <c r="G40" s="22"/>
    </row>
    <row r="41" spans="3:7" x14ac:dyDescent="0.2">
      <c r="C41" s="22"/>
      <c r="D41" s="22"/>
      <c r="E41" s="22"/>
      <c r="F41" s="22"/>
      <c r="G41" s="22"/>
    </row>
    <row r="42" spans="3:7" x14ac:dyDescent="0.2">
      <c r="C42" s="22"/>
      <c r="D42" s="22"/>
      <c r="E42" s="22"/>
      <c r="F42" s="22"/>
      <c r="G42" s="22"/>
    </row>
    <row r="43" spans="3:7" x14ac:dyDescent="0.2">
      <c r="C43" s="22"/>
      <c r="D43" s="22"/>
      <c r="E43" s="22"/>
      <c r="F43" s="22"/>
      <c r="G43" s="22"/>
    </row>
    <row r="44" spans="3:7" x14ac:dyDescent="0.2">
      <c r="C44" s="22"/>
      <c r="D44" s="22"/>
      <c r="E44" s="22"/>
      <c r="F44" s="22"/>
      <c r="G44" s="22"/>
    </row>
    <row r="45" spans="3:7" x14ac:dyDescent="0.2">
      <c r="C45" s="22"/>
      <c r="D45" s="22"/>
      <c r="E45" s="22"/>
      <c r="F45" s="22"/>
      <c r="G45" s="22"/>
    </row>
    <row r="46" spans="3:7" x14ac:dyDescent="0.2">
      <c r="C46" s="22"/>
      <c r="D46" s="22"/>
      <c r="E46" s="22"/>
      <c r="F46" s="22"/>
      <c r="G46" s="22"/>
    </row>
    <row r="47" spans="3:7" x14ac:dyDescent="0.2">
      <c r="C47" s="22"/>
      <c r="D47" s="22"/>
      <c r="E47" s="22"/>
      <c r="F47" s="22"/>
      <c r="G47" s="22"/>
    </row>
    <row r="48" spans="3:7" x14ac:dyDescent="0.2">
      <c r="C48" s="22"/>
      <c r="D48" s="22"/>
      <c r="E48" s="22"/>
      <c r="F48" s="22"/>
      <c r="G48" s="22"/>
    </row>
    <row r="49" spans="3:7" x14ac:dyDescent="0.2">
      <c r="C49" s="22"/>
      <c r="D49" s="22"/>
      <c r="E49" s="22"/>
      <c r="F49" s="22"/>
      <c r="G49" s="22"/>
    </row>
    <row r="50" spans="3:7" x14ac:dyDescent="0.2">
      <c r="C50" s="22"/>
      <c r="D50" s="22"/>
      <c r="E50" s="22"/>
      <c r="F50" s="22"/>
      <c r="G50" s="22"/>
    </row>
    <row r="51" spans="3:7" x14ac:dyDescent="0.2">
      <c r="C51" s="22"/>
      <c r="D51" s="22"/>
      <c r="E51" s="22"/>
      <c r="F51" s="22"/>
      <c r="G51" s="22"/>
    </row>
    <row r="52" spans="3:7" x14ac:dyDescent="0.2">
      <c r="C52" s="22"/>
      <c r="D52" s="22"/>
      <c r="E52" s="22"/>
      <c r="F52" s="22"/>
      <c r="G52" s="22"/>
    </row>
    <row r="53" spans="3:7" x14ac:dyDescent="0.2">
      <c r="C53" s="22"/>
      <c r="D53" s="22"/>
      <c r="E53" s="22"/>
      <c r="F53" s="22"/>
      <c r="G53" s="22"/>
    </row>
    <row r="54" spans="3:7" x14ac:dyDescent="0.2">
      <c r="C54" s="22"/>
      <c r="D54" s="22"/>
      <c r="E54" s="22"/>
      <c r="F54" s="22"/>
      <c r="G54" s="22"/>
    </row>
    <row r="55" spans="3:7" x14ac:dyDescent="0.2">
      <c r="C55" s="22"/>
      <c r="D55" s="22"/>
      <c r="E55" s="22"/>
      <c r="F55" s="22"/>
      <c r="G55" s="22"/>
    </row>
    <row r="56" spans="3:7" x14ac:dyDescent="0.2">
      <c r="C56" s="22"/>
      <c r="D56" s="22"/>
      <c r="E56" s="22"/>
      <c r="F56" s="22"/>
      <c r="G56" s="22"/>
    </row>
    <row r="57" spans="3:7" x14ac:dyDescent="0.2">
      <c r="C57" s="22"/>
      <c r="D57" s="22"/>
      <c r="E57" s="22"/>
      <c r="F57" s="22"/>
      <c r="G57" s="22"/>
    </row>
    <row r="58" spans="3:7" x14ac:dyDescent="0.2">
      <c r="C58" s="22"/>
      <c r="D58" s="22"/>
      <c r="E58" s="22"/>
      <c r="F58" s="22"/>
      <c r="G58" s="22"/>
    </row>
    <row r="59" spans="3:7" x14ac:dyDescent="0.2">
      <c r="C59" s="22"/>
      <c r="D59" s="22"/>
      <c r="E59" s="22"/>
      <c r="F59" s="22"/>
      <c r="G59" s="22"/>
    </row>
    <row r="60" spans="3:7" x14ac:dyDescent="0.2">
      <c r="C60" s="22"/>
      <c r="D60" s="22"/>
      <c r="E60" s="22"/>
      <c r="F60" s="22"/>
      <c r="G60" s="22"/>
    </row>
    <row r="61" spans="3:7" x14ac:dyDescent="0.2">
      <c r="C61" s="22"/>
      <c r="D61" s="22"/>
      <c r="E61" s="22"/>
      <c r="F61" s="22"/>
      <c r="G61" s="22"/>
    </row>
    <row r="62" spans="3:7" x14ac:dyDescent="0.2">
      <c r="C62" s="22"/>
      <c r="D62" s="22"/>
      <c r="E62" s="22"/>
      <c r="F62" s="22"/>
      <c r="G62" s="22"/>
    </row>
    <row r="63" spans="3:7" x14ac:dyDescent="0.2">
      <c r="C63" s="22"/>
      <c r="D63" s="22"/>
      <c r="E63" s="22"/>
      <c r="F63" s="22"/>
      <c r="G63" s="22"/>
    </row>
    <row r="64" spans="3:7" x14ac:dyDescent="0.2">
      <c r="C64" s="22"/>
      <c r="D64" s="22"/>
      <c r="E64" s="22"/>
      <c r="F64" s="22"/>
      <c r="G64" s="22"/>
    </row>
    <row r="65" spans="3:7" x14ac:dyDescent="0.2">
      <c r="C65" s="22"/>
      <c r="D65" s="22"/>
      <c r="E65" s="22"/>
      <c r="F65" s="22"/>
      <c r="G65" s="22"/>
    </row>
    <row r="66" spans="3:7" x14ac:dyDescent="0.2">
      <c r="C66" s="22"/>
      <c r="D66" s="22"/>
      <c r="E66" s="22"/>
      <c r="F66" s="22"/>
      <c r="G66" s="22"/>
    </row>
    <row r="67" spans="3:7" x14ac:dyDescent="0.2">
      <c r="C67" s="22"/>
      <c r="D67" s="22"/>
      <c r="E67" s="22"/>
      <c r="F67" s="22"/>
      <c r="G67" s="22"/>
    </row>
    <row r="68" spans="3:7" x14ac:dyDescent="0.2">
      <c r="C68" s="22"/>
      <c r="D68" s="22"/>
      <c r="E68" s="22"/>
      <c r="F68" s="22"/>
      <c r="G68" s="22"/>
    </row>
    <row r="69" spans="3:7" x14ac:dyDescent="0.2">
      <c r="C69" s="22"/>
      <c r="D69" s="22"/>
      <c r="E69" s="22"/>
      <c r="F69" s="22"/>
      <c r="G69" s="22"/>
    </row>
    <row r="70" spans="3:7" x14ac:dyDescent="0.2">
      <c r="C70" s="22"/>
      <c r="D70" s="22"/>
      <c r="E70" s="22"/>
      <c r="F70" s="22"/>
      <c r="G70" s="22"/>
    </row>
    <row r="71" spans="3:7" x14ac:dyDescent="0.2">
      <c r="C71" s="22"/>
      <c r="D71" s="22"/>
      <c r="E71" s="22"/>
      <c r="F71" s="22"/>
      <c r="G71" s="22"/>
    </row>
    <row r="72" spans="3:7" x14ac:dyDescent="0.2">
      <c r="C72" s="22"/>
      <c r="D72" s="22"/>
      <c r="E72" s="22"/>
      <c r="F72" s="22"/>
      <c r="G72" s="22"/>
    </row>
    <row r="73" spans="3:7" x14ac:dyDescent="0.2">
      <c r="C73" s="22"/>
      <c r="D73" s="22"/>
      <c r="E73" s="22"/>
      <c r="F73" s="22"/>
      <c r="G73" s="22"/>
    </row>
    <row r="74" spans="3:7" x14ac:dyDescent="0.2">
      <c r="C74" s="22"/>
      <c r="D74" s="22"/>
      <c r="E74" s="22"/>
      <c r="F74" s="22"/>
      <c r="G74" s="22"/>
    </row>
    <row r="75" spans="3:7" x14ac:dyDescent="0.2">
      <c r="C75" s="22"/>
      <c r="D75" s="22"/>
      <c r="E75" s="22"/>
      <c r="F75" s="22"/>
      <c r="G75" s="22"/>
    </row>
    <row r="76" spans="3:7" x14ac:dyDescent="0.2">
      <c r="C76" s="22"/>
      <c r="D76" s="22"/>
      <c r="E76" s="22"/>
      <c r="F76" s="22"/>
      <c r="G76" s="22"/>
    </row>
    <row r="77" spans="3:7" x14ac:dyDescent="0.2">
      <c r="C77" s="22"/>
      <c r="D77" s="22"/>
      <c r="E77" s="22"/>
      <c r="F77" s="22"/>
      <c r="G77" s="22"/>
    </row>
    <row r="78" spans="3:7" x14ac:dyDescent="0.2">
      <c r="C78" s="22"/>
      <c r="D78" s="22"/>
      <c r="E78" s="22"/>
      <c r="F78" s="22"/>
      <c r="G78" s="22"/>
    </row>
    <row r="79" spans="3:7" x14ac:dyDescent="0.2">
      <c r="C79" s="22"/>
      <c r="D79" s="22"/>
      <c r="E79" s="22"/>
      <c r="F79" s="22"/>
      <c r="G79" s="22"/>
    </row>
    <row r="80" spans="3:7" x14ac:dyDescent="0.2">
      <c r="C80" s="22"/>
      <c r="D80" s="22"/>
      <c r="E80" s="22"/>
      <c r="F80" s="22"/>
      <c r="G80" s="22"/>
    </row>
    <row r="81" spans="3:7" x14ac:dyDescent="0.2">
      <c r="C81" s="22"/>
      <c r="D81" s="22"/>
      <c r="E81" s="22"/>
      <c r="F81" s="22"/>
      <c r="G81" s="22"/>
    </row>
    <row r="82" spans="3:7" x14ac:dyDescent="0.2">
      <c r="C82" s="22"/>
      <c r="D82" s="22"/>
      <c r="E82" s="22"/>
      <c r="F82" s="22"/>
      <c r="G82" s="22"/>
    </row>
    <row r="83" spans="3:7" x14ac:dyDescent="0.2">
      <c r="C83" s="22"/>
      <c r="D83" s="22"/>
      <c r="E83" s="22"/>
      <c r="F83" s="22"/>
      <c r="G83" s="22"/>
    </row>
    <row r="84" spans="3:7" x14ac:dyDescent="0.2">
      <c r="C84" s="22"/>
      <c r="D84" s="22"/>
      <c r="E84" s="22"/>
      <c r="F84" s="22"/>
      <c r="G84" s="22"/>
    </row>
    <row r="85" spans="3:7" x14ac:dyDescent="0.2">
      <c r="C85" s="22"/>
      <c r="D85" s="22"/>
      <c r="E85" s="22"/>
      <c r="F85" s="22"/>
      <c r="G85" s="22"/>
    </row>
    <row r="86" spans="3:7" x14ac:dyDescent="0.2">
      <c r="C86" s="22"/>
      <c r="D86" s="22"/>
      <c r="E86" s="22"/>
      <c r="F86" s="22"/>
      <c r="G86" s="22"/>
    </row>
    <row r="87" spans="3:7" x14ac:dyDescent="0.2">
      <c r="C87" s="22"/>
      <c r="D87" s="22"/>
      <c r="E87" s="22"/>
      <c r="F87" s="22"/>
      <c r="G87" s="22"/>
    </row>
    <row r="88" spans="3:7" x14ac:dyDescent="0.2">
      <c r="C88" s="22"/>
      <c r="D88" s="22"/>
      <c r="E88" s="22"/>
      <c r="F88" s="22"/>
      <c r="G88" s="22"/>
    </row>
    <row r="89" spans="3:7" x14ac:dyDescent="0.2">
      <c r="C89" s="22"/>
      <c r="D89" s="22"/>
      <c r="E89" s="22"/>
      <c r="F89" s="22"/>
      <c r="G89" s="22"/>
    </row>
    <row r="90" spans="3:7" x14ac:dyDescent="0.2">
      <c r="C90" s="22"/>
      <c r="D90" s="22"/>
      <c r="E90" s="22"/>
      <c r="F90" s="22"/>
      <c r="G90" s="22"/>
    </row>
    <row r="91" spans="3:7" x14ac:dyDescent="0.2">
      <c r="C91" s="22"/>
      <c r="D91" s="22"/>
      <c r="E91" s="22"/>
      <c r="F91" s="22"/>
      <c r="G91" s="22"/>
    </row>
    <row r="92" spans="3:7" x14ac:dyDescent="0.2">
      <c r="C92" s="22"/>
      <c r="D92" s="22"/>
      <c r="E92" s="22"/>
      <c r="F92" s="22"/>
      <c r="G92" s="22"/>
    </row>
    <row r="93" spans="3:7" x14ac:dyDescent="0.2">
      <c r="C93" s="22"/>
      <c r="D93" s="22"/>
      <c r="E93" s="22"/>
      <c r="F93" s="22"/>
      <c r="G93" s="22"/>
    </row>
    <row r="94" spans="3:7" x14ac:dyDescent="0.2">
      <c r="C94" s="22"/>
      <c r="D94" s="22"/>
      <c r="E94" s="22"/>
      <c r="F94" s="22"/>
      <c r="G94" s="22"/>
    </row>
    <row r="95" spans="3:7" x14ac:dyDescent="0.2">
      <c r="C95" s="22"/>
      <c r="D95" s="22"/>
      <c r="E95" s="22"/>
      <c r="F95" s="22"/>
      <c r="G95" s="22"/>
    </row>
    <row r="96" spans="3:7" x14ac:dyDescent="0.2">
      <c r="C96" s="22"/>
      <c r="D96" s="22"/>
      <c r="E96" s="22"/>
      <c r="F96" s="22"/>
      <c r="G96" s="22"/>
    </row>
    <row r="97" spans="3:7" x14ac:dyDescent="0.2">
      <c r="C97" s="22"/>
      <c r="D97" s="22"/>
      <c r="E97" s="22"/>
      <c r="F97" s="22"/>
      <c r="G97" s="22"/>
    </row>
    <row r="98" spans="3:7" x14ac:dyDescent="0.2">
      <c r="C98" s="22"/>
      <c r="D98" s="22"/>
      <c r="E98" s="22"/>
      <c r="F98" s="22"/>
      <c r="G98" s="22"/>
    </row>
    <row r="99" spans="3:7" x14ac:dyDescent="0.2">
      <c r="C99" s="22"/>
      <c r="D99" s="22"/>
      <c r="E99" s="22"/>
      <c r="F99" s="22"/>
      <c r="G99" s="22"/>
    </row>
    <row r="100" spans="3:7" x14ac:dyDescent="0.2">
      <c r="C100" s="22"/>
      <c r="D100" s="22"/>
      <c r="E100" s="22"/>
      <c r="F100" s="22"/>
      <c r="G100" s="22"/>
    </row>
    <row r="101" spans="3:7" x14ac:dyDescent="0.2">
      <c r="C101" s="22"/>
      <c r="D101" s="22"/>
      <c r="E101" s="22"/>
      <c r="F101" s="22"/>
      <c r="G101" s="22"/>
    </row>
    <row r="102" spans="3:7" x14ac:dyDescent="0.2">
      <c r="C102" s="22"/>
      <c r="D102" s="22"/>
      <c r="E102" s="22"/>
      <c r="F102" s="22"/>
      <c r="G102" s="22"/>
    </row>
    <row r="103" spans="3:7" x14ac:dyDescent="0.2">
      <c r="C103" s="22"/>
      <c r="D103" s="22"/>
      <c r="E103" s="22"/>
      <c r="F103" s="22"/>
      <c r="G103" s="22"/>
    </row>
    <row r="104" spans="3:7" x14ac:dyDescent="0.2">
      <c r="C104" s="22"/>
      <c r="D104" s="22"/>
      <c r="E104" s="22"/>
      <c r="F104" s="22"/>
      <c r="G104" s="22"/>
    </row>
    <row r="105" spans="3:7" x14ac:dyDescent="0.2">
      <c r="C105" s="22"/>
      <c r="D105" s="22"/>
      <c r="E105" s="22"/>
      <c r="F105" s="22"/>
      <c r="G105" s="22"/>
    </row>
    <row r="106" spans="3:7" x14ac:dyDescent="0.2">
      <c r="C106" s="22"/>
      <c r="D106" s="22"/>
      <c r="E106" s="22"/>
      <c r="F106" s="22"/>
      <c r="G106" s="22"/>
    </row>
    <row r="107" spans="3:7" x14ac:dyDescent="0.2">
      <c r="C107" s="22"/>
      <c r="D107" s="22"/>
      <c r="E107" s="22"/>
      <c r="F107" s="22"/>
      <c r="G107" s="22"/>
    </row>
    <row r="108" spans="3:7" x14ac:dyDescent="0.2">
      <c r="C108" s="22"/>
      <c r="D108" s="22"/>
      <c r="E108" s="22"/>
      <c r="F108" s="22"/>
      <c r="G108" s="22"/>
    </row>
    <row r="109" spans="3:7" x14ac:dyDescent="0.2">
      <c r="C109" s="22"/>
      <c r="D109" s="22"/>
      <c r="E109" s="22"/>
      <c r="F109" s="22"/>
      <c r="G109" s="22"/>
    </row>
    <row r="110" spans="3:7" x14ac:dyDescent="0.2">
      <c r="C110" s="22"/>
      <c r="D110" s="22"/>
      <c r="E110" s="22"/>
      <c r="F110" s="22"/>
      <c r="G110" s="22"/>
    </row>
    <row r="111" spans="3:7" x14ac:dyDescent="0.2">
      <c r="C111" s="22"/>
      <c r="D111" s="22"/>
      <c r="E111" s="22"/>
      <c r="F111" s="22"/>
      <c r="G111" s="22"/>
    </row>
    <row r="112" spans="3:7" x14ac:dyDescent="0.2">
      <c r="C112" s="22"/>
      <c r="D112" s="22"/>
      <c r="E112" s="22"/>
      <c r="F112" s="22"/>
      <c r="G112" s="22"/>
    </row>
    <row r="113" spans="3:7" x14ac:dyDescent="0.2">
      <c r="C113" s="22"/>
      <c r="D113" s="22"/>
      <c r="E113" s="22"/>
      <c r="F113" s="22"/>
      <c r="G113" s="22"/>
    </row>
    <row r="114" spans="3:7" x14ac:dyDescent="0.2">
      <c r="C114" s="22"/>
      <c r="D114" s="22"/>
      <c r="E114" s="22"/>
      <c r="F114" s="22"/>
      <c r="G114" s="22"/>
    </row>
    <row r="115" spans="3:7" x14ac:dyDescent="0.2">
      <c r="C115" s="22"/>
      <c r="D115" s="22"/>
      <c r="E115" s="22"/>
      <c r="F115" s="22"/>
      <c r="G115" s="22"/>
    </row>
    <row r="116" spans="3:7" x14ac:dyDescent="0.2">
      <c r="C116" s="22"/>
      <c r="D116" s="22"/>
      <c r="E116" s="22"/>
      <c r="F116" s="22"/>
      <c r="G116" s="22"/>
    </row>
    <row r="117" spans="3:7" x14ac:dyDescent="0.2">
      <c r="C117" s="22"/>
      <c r="D117" s="22"/>
      <c r="E117" s="22"/>
      <c r="F117" s="22"/>
      <c r="G117" s="22"/>
    </row>
    <row r="118" spans="3:7" x14ac:dyDescent="0.2">
      <c r="C118" s="22"/>
      <c r="D118" s="22"/>
      <c r="E118" s="22"/>
      <c r="F118" s="22"/>
      <c r="G118" s="22"/>
    </row>
    <row r="119" spans="3:7" x14ac:dyDescent="0.2">
      <c r="C119" s="22"/>
      <c r="D119" s="22"/>
      <c r="E119" s="22"/>
      <c r="F119" s="22"/>
      <c r="G119" s="22"/>
    </row>
    <row r="120" spans="3:7" x14ac:dyDescent="0.2">
      <c r="C120" s="22"/>
      <c r="D120" s="22"/>
      <c r="E120" s="22"/>
      <c r="F120" s="22"/>
      <c r="G120" s="22"/>
    </row>
    <row r="121" spans="3:7" x14ac:dyDescent="0.2">
      <c r="C121" s="22"/>
      <c r="D121" s="22"/>
      <c r="E121" s="22"/>
      <c r="F121" s="22"/>
      <c r="G121" s="22"/>
    </row>
    <row r="122" spans="3:7" x14ac:dyDescent="0.2">
      <c r="C122" s="22"/>
      <c r="D122" s="22"/>
      <c r="E122" s="22"/>
      <c r="F122" s="22"/>
      <c r="G122" s="22"/>
    </row>
    <row r="123" spans="3:7" x14ac:dyDescent="0.2">
      <c r="C123" s="22"/>
      <c r="D123" s="22"/>
      <c r="E123" s="22"/>
      <c r="F123" s="22"/>
      <c r="G123" s="22"/>
    </row>
    <row r="124" spans="3:7" x14ac:dyDescent="0.2">
      <c r="C124" s="22"/>
      <c r="D124" s="22"/>
      <c r="E124" s="22"/>
      <c r="F124" s="22"/>
      <c r="G124" s="22"/>
    </row>
    <row r="125" spans="3:7" x14ac:dyDescent="0.2">
      <c r="C125" s="22"/>
      <c r="D125" s="22"/>
      <c r="E125" s="22"/>
      <c r="F125" s="22"/>
      <c r="G125" s="22"/>
    </row>
    <row r="126" spans="3:7" x14ac:dyDescent="0.2">
      <c r="C126" s="22"/>
      <c r="D126" s="22"/>
      <c r="E126" s="22"/>
      <c r="F126" s="22"/>
      <c r="G126" s="22"/>
    </row>
    <row r="127" spans="3:7" x14ac:dyDescent="0.2">
      <c r="C127" s="22"/>
      <c r="D127" s="22"/>
      <c r="E127" s="22"/>
      <c r="F127" s="22"/>
      <c r="G127" s="22"/>
    </row>
    <row r="128" spans="3:7" x14ac:dyDescent="0.2">
      <c r="C128" s="22"/>
      <c r="D128" s="22"/>
      <c r="E128" s="22"/>
      <c r="F128" s="22"/>
      <c r="G128" s="22"/>
    </row>
    <row r="129" spans="3:7" x14ac:dyDescent="0.2">
      <c r="C129" s="22"/>
      <c r="D129" s="22"/>
      <c r="E129" s="22"/>
      <c r="F129" s="22"/>
      <c r="G129" s="22"/>
    </row>
    <row r="130" spans="3:7" x14ac:dyDescent="0.2">
      <c r="C130" s="22"/>
      <c r="D130" s="22"/>
      <c r="E130" s="22"/>
      <c r="F130" s="22"/>
      <c r="G130" s="22"/>
    </row>
    <row r="131" spans="3:7" x14ac:dyDescent="0.2">
      <c r="C131" s="22"/>
      <c r="D131" s="22"/>
      <c r="E131" s="22"/>
      <c r="F131" s="22"/>
      <c r="G131" s="22"/>
    </row>
    <row r="132" spans="3:7" x14ac:dyDescent="0.2">
      <c r="C132" s="22"/>
      <c r="D132" s="22"/>
      <c r="E132" s="22"/>
      <c r="F132" s="22"/>
      <c r="G132" s="22"/>
    </row>
    <row r="133" spans="3:7" x14ac:dyDescent="0.2">
      <c r="C133" s="22"/>
      <c r="D133" s="22"/>
      <c r="E133" s="22"/>
      <c r="F133" s="22"/>
      <c r="G133" s="22"/>
    </row>
    <row r="134" spans="3:7" x14ac:dyDescent="0.2">
      <c r="C134" s="22"/>
      <c r="D134" s="22"/>
      <c r="E134" s="22"/>
      <c r="F134" s="22"/>
      <c r="G134" s="22"/>
    </row>
    <row r="135" spans="3:7" x14ac:dyDescent="0.2">
      <c r="C135" s="22"/>
      <c r="D135" s="22"/>
      <c r="E135" s="22"/>
      <c r="F135" s="22"/>
      <c r="G135" s="22"/>
    </row>
    <row r="136" spans="3:7" x14ac:dyDescent="0.2">
      <c r="C136" s="22"/>
      <c r="D136" s="22"/>
      <c r="E136" s="22"/>
      <c r="F136" s="22"/>
      <c r="G136" s="22"/>
    </row>
    <row r="137" spans="3:7" x14ac:dyDescent="0.2">
      <c r="C137" s="22"/>
      <c r="D137" s="22"/>
      <c r="E137" s="22"/>
      <c r="F137" s="22"/>
      <c r="G137" s="22"/>
    </row>
    <row r="138" spans="3:7" x14ac:dyDescent="0.2">
      <c r="C138" s="22"/>
      <c r="D138" s="22"/>
      <c r="E138" s="22"/>
      <c r="F138" s="22"/>
      <c r="G138" s="22"/>
    </row>
    <row r="139" spans="3:7" x14ac:dyDescent="0.2">
      <c r="C139" s="22"/>
      <c r="D139" s="22"/>
      <c r="E139" s="22"/>
      <c r="F139" s="22"/>
      <c r="G139" s="22"/>
    </row>
    <row r="140" spans="3:7" x14ac:dyDescent="0.2">
      <c r="C140" s="22"/>
      <c r="D140" s="22"/>
      <c r="E140" s="22"/>
      <c r="F140" s="22"/>
      <c r="G140" s="22"/>
    </row>
    <row r="141" spans="3:7" x14ac:dyDescent="0.2">
      <c r="C141" s="22"/>
      <c r="D141" s="22"/>
      <c r="E141" s="22"/>
      <c r="F141" s="22"/>
      <c r="G141" s="22"/>
    </row>
    <row r="142" spans="3:7" x14ac:dyDescent="0.2">
      <c r="C142" s="22"/>
      <c r="D142" s="22"/>
      <c r="E142" s="22"/>
      <c r="F142" s="22"/>
      <c r="G142" s="22"/>
    </row>
    <row r="143" spans="3:7" x14ac:dyDescent="0.2">
      <c r="C143" s="22"/>
      <c r="D143" s="22"/>
      <c r="E143" s="22"/>
      <c r="F143" s="22"/>
      <c r="G143" s="22"/>
    </row>
    <row r="144" spans="3:7" x14ac:dyDescent="0.2">
      <c r="C144" s="22"/>
      <c r="D144" s="22"/>
      <c r="E144" s="22"/>
      <c r="F144" s="22"/>
      <c r="G144" s="22"/>
    </row>
    <row r="145" spans="3:7" x14ac:dyDescent="0.2">
      <c r="C145" s="22"/>
      <c r="D145" s="22"/>
      <c r="E145" s="22"/>
      <c r="F145" s="22"/>
      <c r="G145" s="22"/>
    </row>
    <row r="146" spans="3:7" x14ac:dyDescent="0.2">
      <c r="C146" s="23"/>
      <c r="D146" s="23"/>
      <c r="E146" s="23"/>
      <c r="F146" s="23"/>
      <c r="G146" s="23"/>
    </row>
    <row r="147" spans="3:7" x14ac:dyDescent="0.2">
      <c r="C147" s="23"/>
      <c r="D147" s="23"/>
      <c r="E147" s="23"/>
      <c r="F147" s="23"/>
      <c r="G147" s="23"/>
    </row>
    <row r="148" spans="3:7" x14ac:dyDescent="0.2">
      <c r="C148" s="23"/>
      <c r="D148" s="23"/>
      <c r="E148" s="23"/>
      <c r="F148" s="23"/>
      <c r="G148" s="23"/>
    </row>
    <row r="149" spans="3:7" x14ac:dyDescent="0.2">
      <c r="C149" s="23"/>
      <c r="D149" s="23"/>
      <c r="E149" s="23"/>
      <c r="F149" s="23"/>
      <c r="G149" s="23"/>
    </row>
    <row r="150" spans="3:7" x14ac:dyDescent="0.2">
      <c r="C150" s="23"/>
      <c r="D150" s="23"/>
      <c r="E150" s="23"/>
      <c r="F150" s="23"/>
      <c r="G150" s="23"/>
    </row>
    <row r="151" spans="3:7" x14ac:dyDescent="0.2">
      <c r="C151" s="23"/>
      <c r="D151" s="23"/>
      <c r="E151" s="23"/>
      <c r="F151" s="23"/>
      <c r="G151" s="23"/>
    </row>
    <row r="152" spans="3:7" x14ac:dyDescent="0.2">
      <c r="C152" s="23"/>
      <c r="D152" s="23"/>
      <c r="E152" s="23"/>
      <c r="F152" s="23"/>
      <c r="G152" s="23"/>
    </row>
    <row r="153" spans="3:7" x14ac:dyDescent="0.2">
      <c r="C153" s="23"/>
      <c r="D153" s="23"/>
      <c r="E153" s="23"/>
      <c r="F153" s="23"/>
      <c r="G153" s="23"/>
    </row>
    <row r="154" spans="3:7" x14ac:dyDescent="0.2">
      <c r="C154" s="23"/>
      <c r="D154" s="23"/>
      <c r="E154" s="23"/>
      <c r="F154" s="23"/>
      <c r="G154" s="23"/>
    </row>
    <row r="155" spans="3:7" x14ac:dyDescent="0.2">
      <c r="C155" s="23"/>
      <c r="D155" s="23"/>
      <c r="E155" s="23"/>
      <c r="F155" s="23"/>
      <c r="G155" s="23"/>
    </row>
    <row r="156" spans="3:7" x14ac:dyDescent="0.2">
      <c r="C156" s="23"/>
      <c r="D156" s="23"/>
      <c r="E156" s="23"/>
      <c r="F156" s="23"/>
      <c r="G156" s="23"/>
    </row>
    <row r="157" spans="3:7" x14ac:dyDescent="0.2">
      <c r="C157" s="23"/>
      <c r="D157" s="23"/>
      <c r="E157" s="23"/>
      <c r="F157" s="23"/>
      <c r="G157" s="23"/>
    </row>
    <row r="158" spans="3:7" x14ac:dyDescent="0.2">
      <c r="C158" s="23"/>
      <c r="D158" s="23"/>
      <c r="E158" s="23"/>
      <c r="F158" s="23"/>
      <c r="G158" s="23"/>
    </row>
    <row r="159" spans="3:7" x14ac:dyDescent="0.2">
      <c r="C159" s="23"/>
      <c r="D159" s="23"/>
      <c r="E159" s="23"/>
      <c r="F159" s="23"/>
      <c r="G159" s="23"/>
    </row>
    <row r="160" spans="3:7" x14ac:dyDescent="0.2">
      <c r="C160" s="23"/>
      <c r="D160" s="23"/>
      <c r="E160" s="23"/>
      <c r="F160" s="23"/>
      <c r="G160" s="23"/>
    </row>
    <row r="161" spans="3:7" x14ac:dyDescent="0.2">
      <c r="C161" s="23"/>
      <c r="D161" s="23"/>
      <c r="E161" s="23"/>
      <c r="F161" s="23"/>
      <c r="G161" s="23"/>
    </row>
    <row r="162" spans="3:7" x14ac:dyDescent="0.2">
      <c r="C162" s="23"/>
      <c r="D162" s="23"/>
      <c r="E162" s="23"/>
      <c r="F162" s="23"/>
      <c r="G162" s="23"/>
    </row>
    <row r="163" spans="3:7" x14ac:dyDescent="0.2">
      <c r="C163" s="23"/>
      <c r="D163" s="23"/>
      <c r="E163" s="23"/>
      <c r="F163" s="23"/>
      <c r="G163" s="23"/>
    </row>
    <row r="164" spans="3:7" x14ac:dyDescent="0.2">
      <c r="C164" s="23"/>
      <c r="D164" s="23"/>
      <c r="E164" s="23"/>
      <c r="F164" s="23"/>
      <c r="G164" s="23"/>
    </row>
    <row r="165" spans="3:7" x14ac:dyDescent="0.2">
      <c r="C165" s="23"/>
      <c r="D165" s="23"/>
      <c r="E165" s="23"/>
      <c r="F165" s="23"/>
      <c r="G165" s="23"/>
    </row>
    <row r="166" spans="3:7" x14ac:dyDescent="0.2">
      <c r="C166" s="23"/>
      <c r="D166" s="23"/>
      <c r="E166" s="23"/>
      <c r="F166" s="23"/>
      <c r="G166" s="23"/>
    </row>
  </sheetData>
  <sheetProtection algorithmName="SHA-512" hashValue="I64GI6Y2/VidXmyIlM6loLgoYc7cQ1BXRVtZpIm1aVqpLmb1zODvUnUe0v5sheEsy3tEdPLRyPrB6yjye5Gc7g==" saltValue="J7Lm2QbUCRT2VM9h2lKdlg==" spinCount="100000" sheet="1" objects="1" scenarios="1" selectLockedCells="1"/>
  <mergeCells count="1">
    <mergeCell ref="A1:G1"/>
  </mergeCells>
  <pageMargins left="0.78740157480314965" right="0.70866141732283472" top="0.98425196850393704" bottom="0.78740157480314965" header="0.43307086614173229" footer="0.31496062992125984"/>
  <pageSetup paperSize="256" scale="70" fitToHeight="0" orientation="portrait" r:id="rId1"/>
  <headerFooter>
    <oddHeader>&amp;LPROGRAMI BUXHETOR AFATMESËM&amp;C&amp;8 28 Shkurt 2019&amp;R&amp;A</oddHeader>
    <oddFooter>&amp;L&amp;8Copyright for Albania: Ministry of Finance and Economy / Local Finance Directory&amp;R1</oddFooter>
  </headerFooter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2">
    <tabColor rgb="FF00B050"/>
    <pageSetUpPr fitToPage="1"/>
  </sheetPr>
  <dimension ref="A1:I137"/>
  <sheetViews>
    <sheetView showGridLines="0" zoomScaleNormal="100" workbookViewId="0">
      <selection activeCell="K20" sqref="K20"/>
    </sheetView>
  </sheetViews>
  <sheetFormatPr defaultColWidth="4.140625" defaultRowHeight="12.75" x14ac:dyDescent="0.2"/>
  <cols>
    <col min="1" max="1" width="4.85546875" style="100" bestFit="1" customWidth="1"/>
    <col min="2" max="2" width="53.140625" style="100" customWidth="1"/>
    <col min="3" max="3" width="11" style="100" customWidth="1"/>
    <col min="4" max="4" width="10" style="100" customWidth="1"/>
    <col min="5" max="5" width="9.85546875" style="100" customWidth="1" collapsed="1"/>
    <col min="6" max="6" width="10" style="100" customWidth="1"/>
    <col min="7" max="8" width="10" style="100" customWidth="1" collapsed="1"/>
    <col min="9" max="9" width="47" style="100" hidden="1" customWidth="1"/>
    <col min="10" max="188" width="11.42578125" style="100" customWidth="1"/>
    <col min="189" max="189" width="3.85546875" style="100" customWidth="1"/>
    <col min="190" max="190" width="22" style="100" customWidth="1"/>
    <col min="191" max="193" width="4.140625" style="100" customWidth="1"/>
    <col min="194" max="194" width="5.85546875" style="100" customWidth="1"/>
    <col min="195" max="195" width="4.140625" style="100" customWidth="1"/>
    <col min="196" max="196" width="0.85546875" style="100" customWidth="1"/>
    <col min="197" max="197" width="5.85546875" style="100" customWidth="1"/>
    <col min="198" max="198" width="4.140625" style="100" customWidth="1"/>
    <col min="199" max="199" width="0.85546875" style="100" customWidth="1"/>
    <col min="200" max="200" width="5.85546875" style="100" customWidth="1"/>
    <col min="201" max="201" width="4.140625" style="100" customWidth="1"/>
    <col min="202" max="202" width="0.85546875" style="100" customWidth="1"/>
    <col min="203" max="203" width="5.85546875" style="100" customWidth="1"/>
    <col min="204" max="16384" width="4.140625" style="100"/>
  </cols>
  <sheetData>
    <row r="1" spans="1:9" s="163" customFormat="1" ht="21" x14ac:dyDescent="0.25">
      <c r="A1" s="832" t="str">
        <f>'(G1) Fjalori'!A470</f>
        <v>(F14) INDIKATORËT</v>
      </c>
      <c r="B1" s="833"/>
      <c r="C1" s="833"/>
      <c r="D1" s="833"/>
      <c r="E1" s="833"/>
      <c r="F1" s="833"/>
      <c r="G1" s="833"/>
      <c r="H1" s="833"/>
      <c r="I1" s="834"/>
    </row>
    <row r="2" spans="1:9" s="108" customFormat="1" x14ac:dyDescent="0.2"/>
    <row r="3" spans="1:9" s="163" customFormat="1" ht="25.5" customHeight="1" x14ac:dyDescent="0.25">
      <c r="C3" s="160">
        <f>'(B1)Informacion i përgjithshëm '!B5</f>
        <v>2019</v>
      </c>
      <c r="D3" s="160">
        <f>'(B1)Informacion i përgjithshëm '!B6</f>
        <v>2020</v>
      </c>
      <c r="E3" s="161">
        <f>'(B1)Informacion i përgjithshëm '!B7</f>
        <v>2021</v>
      </c>
      <c r="F3" s="162">
        <f>'(B1)Informacion i përgjithshëm '!B8</f>
        <v>2022</v>
      </c>
      <c r="G3" s="162">
        <f>'(B1)Informacion i përgjithshëm '!B9</f>
        <v>2023</v>
      </c>
      <c r="H3" s="162">
        <f>'(B1)Informacion i përgjithshëm '!B10</f>
        <v>2024</v>
      </c>
    </row>
    <row r="5" spans="1:9" x14ac:dyDescent="0.2">
      <c r="A5" s="244">
        <v>1</v>
      </c>
      <c r="B5" s="1054" t="str">
        <f>'(G1) Fjalori'!A472</f>
        <v>Norma e totalit të shpenzimeve ndaj totalit të të ardhurave</v>
      </c>
      <c r="C5" s="1055"/>
      <c r="D5" s="1055"/>
      <c r="E5" s="1055"/>
      <c r="F5" s="1055"/>
      <c r="G5" s="1055"/>
      <c r="H5" s="1056"/>
    </row>
    <row r="6" spans="1:9" x14ac:dyDescent="0.2">
      <c r="A6" s="245"/>
      <c r="B6" s="192" t="str">
        <f>'(G1) Fjalori'!A471</f>
        <v>Shpenzimet e përgjithshme /Të ardhurat e përgjithshme</v>
      </c>
      <c r="C6" s="116">
        <f>'(F13) Përmbledhja e të dhënave'!B7/'(F13) Përmbledhja e të dhënave'!B5</f>
        <v>0.94628232698586023</v>
      </c>
      <c r="D6" s="116">
        <f>'(F13) Përmbledhja e të dhënave'!C7/'(F13) Përmbledhja e të dhënave'!C5</f>
        <v>0.96247246491178629</v>
      </c>
      <c r="E6" s="116">
        <f>'(F13) Përmbledhja e të dhënave'!D7/'(F13) Përmbledhja e të dhënave'!D5</f>
        <v>1</v>
      </c>
      <c r="F6" s="118">
        <f>('(F13) Përmbledhja e të dhënave'!E7+'(F13) Përmbledhja e të dhënave'!E9)/'(F13) Përmbledhja e të dhënave'!E5</f>
        <v>0.99999993735021986</v>
      </c>
      <c r="G6" s="118">
        <f>('(F13) Përmbledhja e të dhënave'!F7+'(F13) Përmbledhja e të dhënave'!F9)/'(F13) Përmbledhja e të dhënave'!F5</f>
        <v>0.99999981044049746</v>
      </c>
      <c r="H6" s="118">
        <f>('(F13) Përmbledhja e të dhënave'!G7+'(F13) Përmbledhja e të dhënave'!G9)/'(F13) Përmbledhja e të dhënave'!G5</f>
        <v>0.99999985651322343</v>
      </c>
      <c r="I6" s="113" t="s">
        <v>78</v>
      </c>
    </row>
    <row r="7" spans="1:9" x14ac:dyDescent="0.2">
      <c r="A7" s="245"/>
      <c r="B7" s="12"/>
      <c r="C7" s="119"/>
      <c r="D7" s="119"/>
      <c r="E7" s="119"/>
      <c r="F7" s="119"/>
      <c r="G7" s="119"/>
      <c r="H7" s="119"/>
      <c r="I7" s="9"/>
    </row>
    <row r="8" spans="1:9" x14ac:dyDescent="0.2">
      <c r="A8" s="192">
        <v>2</v>
      </c>
      <c r="B8" s="1054" t="str">
        <f>'(G1) Fjalori'!A473</f>
        <v>Norma e të ardhurave nga taksat dhe tarifat vendore ndaj totalit të të ardhurave</v>
      </c>
      <c r="C8" s="1055"/>
      <c r="D8" s="1055"/>
      <c r="E8" s="1055"/>
      <c r="F8" s="1055"/>
      <c r="G8" s="1055"/>
      <c r="H8" s="1056"/>
      <c r="I8" s="9"/>
    </row>
    <row r="9" spans="1:9" x14ac:dyDescent="0.2">
      <c r="A9" s="245"/>
      <c r="B9" s="192" t="str">
        <f>'(G1) Fjalori'!A474</f>
        <v>Taksat dhe tarifat lokale / Të ardhurat e përgjithshme</v>
      </c>
      <c r="C9" s="116">
        <f>('(F1) Burimet buxhetore'!D6+'(F1) Burimet buxhetore'!D26)/'(F1) Burimet buxhetore'!D95</f>
        <v>0.30684760687168422</v>
      </c>
      <c r="D9" s="116">
        <f>('(F1) Burimet buxhetore'!E6+'(F1) Burimet buxhetore'!E26)/'(F1) Burimet buxhetore'!E95</f>
        <v>0.11454641790203483</v>
      </c>
      <c r="E9" s="117">
        <f>('(F1) Burimet buxhetore'!F6+'(F1) Burimet buxhetore'!F26)/'(F1) Burimet buxhetore'!F95</f>
        <v>0.17231412444324315</v>
      </c>
      <c r="F9" s="118">
        <f>('(F1) Burimet buxhetore'!G6+'(F1) Burimet buxhetore'!G26)/'(F1) Burimet buxhetore'!G95</f>
        <v>0.30653698356479764</v>
      </c>
      <c r="G9" s="118">
        <f>('(F1) Burimet buxhetore'!H6+'(F1) Burimet buxhetore'!H26)/'(F1) Burimet buxhetore'!H95</f>
        <v>0.30871074436466955</v>
      </c>
      <c r="H9" s="118">
        <f>('(F1) Burimet buxhetore'!I6+'(F1) Burimet buxhetore'!I26)/'(F1) Burimet buxhetore'!I95</f>
        <v>0.30317148941253408</v>
      </c>
      <c r="I9" s="113"/>
    </row>
    <row r="10" spans="1:9" x14ac:dyDescent="0.2">
      <c r="A10" s="245"/>
      <c r="B10" s="12"/>
      <c r="C10" s="119"/>
      <c r="D10" s="119"/>
      <c r="E10" s="119"/>
      <c r="F10" s="119"/>
      <c r="G10" s="119"/>
      <c r="H10" s="119"/>
      <c r="I10" s="9"/>
    </row>
    <row r="11" spans="1:9" x14ac:dyDescent="0.2">
      <c r="A11" s="192">
        <v>3</v>
      </c>
      <c r="B11" s="1054" t="str">
        <f>'(G1) Fjalori'!A475</f>
        <v>Norma e të ardhurave nga burimet e veta ndaj totalit të të ardhurave</v>
      </c>
      <c r="C11" s="1055"/>
      <c r="D11" s="1055"/>
      <c r="E11" s="1055"/>
      <c r="F11" s="1055"/>
      <c r="G11" s="1055"/>
      <c r="H11" s="1056"/>
      <c r="I11" s="9"/>
    </row>
    <row r="12" spans="1:9" x14ac:dyDescent="0.2">
      <c r="A12" s="245"/>
      <c r="B12" s="192" t="str">
        <f>'(G1) Fjalori'!A476</f>
        <v>Të ardhura nga burimet e veta / Të ardhurat e përgjithshme</v>
      </c>
      <c r="C12" s="116">
        <f>'(F1) Burimet buxhetore'!D5/'(F1) Burimet buxhetore'!D95</f>
        <v>0.33936365076512187</v>
      </c>
      <c r="D12" s="116">
        <f>'(F1) Burimet buxhetore'!E5/'(F1) Burimet buxhetore'!E95</f>
        <v>0.1518881686488924</v>
      </c>
      <c r="E12" s="117">
        <f>'(F1) Burimet buxhetore'!F5/'(F1) Burimet buxhetore'!F95</f>
        <v>0.20230351407383551</v>
      </c>
      <c r="F12" s="118">
        <f>'(F1) Burimet buxhetore'!G5/'(F1) Burimet buxhetore'!G95</f>
        <v>0.35936052738526347</v>
      </c>
      <c r="G12" s="118">
        <f>'(F1) Burimet buxhetore'!H5/'(F1) Burimet buxhetore'!H95</f>
        <v>0.36075905682500509</v>
      </c>
      <c r="H12" s="118">
        <f>'(F1) Burimet buxhetore'!I5/'(F1) Burimet buxhetore'!I95</f>
        <v>0.35299971081796727</v>
      </c>
      <c r="I12" s="9"/>
    </row>
    <row r="13" spans="1:9" x14ac:dyDescent="0.2">
      <c r="A13" s="245"/>
      <c r="B13" s="12"/>
      <c r="C13" s="119"/>
      <c r="D13" s="119"/>
      <c r="E13" s="119"/>
      <c r="F13" s="119"/>
      <c r="G13" s="119"/>
      <c r="H13" s="119"/>
      <c r="I13" s="9"/>
    </row>
    <row r="14" spans="1:9" x14ac:dyDescent="0.2">
      <c r="A14" s="192">
        <v>4</v>
      </c>
      <c r="B14" s="1054" t="str">
        <f>'(G1) Fjalori'!A477</f>
        <v>Norma e shpenzimeve kapitale ndaj totalit të shpenzimeve</v>
      </c>
      <c r="C14" s="1055"/>
      <c r="D14" s="1055"/>
      <c r="E14" s="1055"/>
      <c r="F14" s="1055"/>
      <c r="G14" s="1055"/>
      <c r="H14" s="1056"/>
    </row>
    <row r="15" spans="1:9" x14ac:dyDescent="0.2">
      <c r="A15" s="245"/>
      <c r="B15" s="192" t="str">
        <f>'(G1) Fjalori'!A478</f>
        <v>Shpenzimet kapitale / Shpenzimet e përgjithshme</v>
      </c>
      <c r="D15" s="101"/>
      <c r="E15" s="101"/>
      <c r="F15" s="118">
        <f>'(F10) Shpenzimet klasifik. ekon'!E75/'(F10) Shpenzimet klasifik. ekon'!E80</f>
        <v>0.24676073852574987</v>
      </c>
      <c r="G15" s="118">
        <f>'(F10) Shpenzimet klasifik. ekon'!F75/'(F10) Shpenzimet klasifik. ekon'!F80</f>
        <v>0.28049455015668417</v>
      </c>
      <c r="H15" s="118">
        <f>'(F10) Shpenzimet klasifik. ekon'!G75/'(F10) Shpenzimet klasifik. ekon'!G80</f>
        <v>0.31771107562206286</v>
      </c>
    </row>
    <row r="16" spans="1:9" x14ac:dyDescent="0.2">
      <c r="A16" s="245"/>
      <c r="D16" s="101"/>
      <c r="E16" s="101"/>
      <c r="F16" s="101"/>
      <c r="G16" s="101"/>
      <c r="H16" s="101"/>
    </row>
    <row r="17" spans="1:9" x14ac:dyDescent="0.2">
      <c r="A17" s="192">
        <v>5</v>
      </c>
      <c r="B17" s="1054" t="str">
        <f>'(G1) Fjalori'!A480</f>
        <v>Norma e shpenzimeve korrente ndaj shpenzimeve totale</v>
      </c>
      <c r="C17" s="1055"/>
      <c r="D17" s="1055"/>
      <c r="E17" s="1055"/>
      <c r="F17" s="1055"/>
      <c r="G17" s="1055"/>
      <c r="H17" s="1056"/>
    </row>
    <row r="18" spans="1:9" x14ac:dyDescent="0.2">
      <c r="A18" s="245"/>
      <c r="B18" s="192" t="str">
        <f>'(G1) Fjalori'!A481</f>
        <v>Shpenzime korrente / Totali shpenzimeve</v>
      </c>
      <c r="D18" s="101"/>
      <c r="E18" s="101"/>
      <c r="F18" s="118">
        <f>('(F10) Shpenzimet klasifik. ekon'!E68+'(F10) Shpenzimet klasifik. ekon'!E69+'(F10) Shpenzimet klasifik. ekon'!E70+'(F10) Shpenzimet klasifik. ekon'!E71+'(F10) Shpenzimet klasifik. ekon'!E72+'(F10) Shpenzimet klasifik. ekon'!E73+'(F10) Shpenzimet klasifik. ekon'!E74+'(F10) Shpenzimet klasifik. ekon'!E76+'(F10) Shpenzimet klasifik. ekon'!E77)/'(F10) Shpenzimet klasifik. ekon'!E80</f>
        <v>0.75323926147425013</v>
      </c>
      <c r="G18" s="118">
        <f>('(F10) Shpenzimet klasifik. ekon'!F68+'(F10) Shpenzimet klasifik. ekon'!F69+'(F10) Shpenzimet klasifik. ekon'!F70+'(F10) Shpenzimet klasifik. ekon'!F71+'(F10) Shpenzimet klasifik. ekon'!F72+'(F10) Shpenzimet klasifik. ekon'!F73+'(F10) Shpenzimet klasifik. ekon'!F74+'(F10) Shpenzimet klasifik. ekon'!F76+'(F10) Shpenzimet klasifik. ekon'!F77)/'(F10) Shpenzimet klasifik. ekon'!F80</f>
        <v>0.71950544984331588</v>
      </c>
      <c r="H18" s="118">
        <f>('(F10) Shpenzimet klasifik. ekon'!G68+'(F10) Shpenzimet klasifik. ekon'!G69+'(F10) Shpenzimet klasifik. ekon'!G70+'(F10) Shpenzimet klasifik. ekon'!G71+'(F10) Shpenzimet klasifik. ekon'!G72+'(F10) Shpenzimet klasifik. ekon'!G73+'(F10) Shpenzimet klasifik. ekon'!G74+'(F10) Shpenzimet klasifik. ekon'!G76+'(F10) Shpenzimet klasifik. ekon'!G77)/'(F10) Shpenzimet klasifik. ekon'!G80</f>
        <v>0.68228892437793709</v>
      </c>
      <c r="I18" s="118" t="e">
        <f>('(F1) Burimet buxhetore'!J91+'(F1) Burimet buxhetore'!J92)/'(F1) Burimet buxhetore'!#REF!</f>
        <v>#REF!</v>
      </c>
    </row>
    <row r="19" spans="1:9" x14ac:dyDescent="0.2">
      <c r="A19" s="245"/>
      <c r="D19" s="101"/>
      <c r="E19" s="101"/>
      <c r="F19" s="101"/>
      <c r="G19" s="101"/>
      <c r="H19" s="101"/>
    </row>
    <row r="20" spans="1:9" x14ac:dyDescent="0.2">
      <c r="A20" s="192">
        <v>6</v>
      </c>
      <c r="B20" s="1054" t="str">
        <f>'(G1) Fjalori'!A479</f>
        <v>Normal e shpenzimeve të personelit ndaj totalit të shpenizmeve</v>
      </c>
      <c r="C20" s="1055"/>
      <c r="D20" s="1055"/>
      <c r="E20" s="1055"/>
      <c r="F20" s="1055"/>
      <c r="G20" s="1055"/>
      <c r="H20" s="1056"/>
    </row>
    <row r="21" spans="1:9" x14ac:dyDescent="0.2">
      <c r="A21" s="245"/>
      <c r="B21" s="192" t="str">
        <f>'(G1) Fjalori'!A482</f>
        <v>Shpenzimet e personelit / Shpenzimet e përgjithshme</v>
      </c>
      <c r="D21" s="101"/>
      <c r="E21" s="101"/>
      <c r="F21" s="118">
        <f>('(F10) Shpenzimet klasifik. ekon'!E68+'(F10) Shpenzimet klasifik. ekon'!E69)/'(F10) Shpenzimet klasifik. ekon'!E80</f>
        <v>0.26991592488241833</v>
      </c>
      <c r="G21" s="118">
        <f>('(F10) Shpenzimet klasifik. ekon'!F68+'(F10) Shpenzimet klasifik. ekon'!F69)/'(F10) Shpenzimet klasifik. ekon'!F80</f>
        <v>0.26079177356755917</v>
      </c>
      <c r="H21" s="118">
        <f>('(F10) Shpenzimet klasifik. ekon'!G68+'(F10) Shpenzimet klasifik. ekon'!G69)/'(F10) Shpenzimet klasifik. ekon'!G80</f>
        <v>0.24621872236808987</v>
      </c>
    </row>
    <row r="22" spans="1:9" x14ac:dyDescent="0.2">
      <c r="A22" s="245"/>
      <c r="D22" s="101"/>
      <c r="E22" s="101"/>
      <c r="F22" s="101"/>
      <c r="G22" s="101"/>
      <c r="H22" s="101"/>
    </row>
    <row r="23" spans="1:9" x14ac:dyDescent="0.2">
      <c r="A23" s="192">
        <v>7</v>
      </c>
      <c r="B23" s="1054" t="str">
        <f>'(G1) Fjalori'!A483</f>
        <v>Norma e huamarrjes afatgjatë ndaj totalit të të ardhurave</v>
      </c>
      <c r="C23" s="1055"/>
      <c r="D23" s="1055"/>
      <c r="E23" s="1055"/>
      <c r="F23" s="1055"/>
      <c r="G23" s="1055"/>
      <c r="H23" s="1056"/>
    </row>
    <row r="24" spans="1:9" x14ac:dyDescent="0.2">
      <c r="A24" s="245"/>
      <c r="B24" s="192"/>
      <c r="C24" s="116">
        <f>'(F1) Burimet buxhetore'!D91/'(F1) Burimet buxhetore'!D95</f>
        <v>0</v>
      </c>
      <c r="D24" s="116">
        <f>'(F1) Burimet buxhetore'!E91/'(F1) Burimet buxhetore'!E95</f>
        <v>0</v>
      </c>
      <c r="E24" s="116">
        <f>'(F1) Burimet buxhetore'!F91/'(F1) Burimet buxhetore'!F95</f>
        <v>0</v>
      </c>
      <c r="F24" s="118">
        <f>'(F1) Burimet buxhetore'!G91/'(F1) Burimet buxhetore'!G95</f>
        <v>0</v>
      </c>
      <c r="G24" s="118">
        <f>'(F1) Burimet buxhetore'!H91/'(F1) Burimet buxhetore'!H95</f>
        <v>0</v>
      </c>
      <c r="H24" s="118">
        <f>'(F1) Burimet buxhetore'!I91/'(F1) Burimet buxhetore'!I95</f>
        <v>0</v>
      </c>
      <c r="I24" s="118" t="e">
        <f>('(F1) Burimet buxhetore'!J94+'(F1) Burimet buxhetore'!J95)/'(F1) Burimet buxhetore'!#REF!</f>
        <v>#REF!</v>
      </c>
    </row>
    <row r="25" spans="1:9" x14ac:dyDescent="0.2">
      <c r="A25" s="245"/>
      <c r="D25" s="101"/>
      <c r="E25" s="101"/>
      <c r="F25" s="101"/>
      <c r="G25" s="101"/>
      <c r="H25" s="101"/>
    </row>
    <row r="26" spans="1:9" x14ac:dyDescent="0.2">
      <c r="A26" s="192">
        <v>8</v>
      </c>
      <c r="B26" s="1054" t="str">
        <f>'(G1) Fjalori'!A484</f>
        <v>Norma e huamarrjes afatgjatë ndaj të ardhurave të veta</v>
      </c>
      <c r="C26" s="1055"/>
      <c r="D26" s="1055"/>
      <c r="E26" s="1055"/>
      <c r="F26" s="1055"/>
      <c r="G26" s="1055"/>
      <c r="H26" s="1056"/>
    </row>
    <row r="27" spans="1:9" x14ac:dyDescent="0.2">
      <c r="A27" s="245"/>
      <c r="B27" s="192"/>
      <c r="C27" s="116">
        <f>'(F1) Burimet buxhetore'!D91/'(F1) Burimet buxhetore'!D5</f>
        <v>0</v>
      </c>
      <c r="D27" s="116">
        <f>'(F1) Burimet buxhetore'!E91/'(F1) Burimet buxhetore'!E5</f>
        <v>0</v>
      </c>
      <c r="E27" s="116">
        <f>'(F1) Burimet buxhetore'!F91/'(F1) Burimet buxhetore'!F5</f>
        <v>0</v>
      </c>
      <c r="F27" s="118">
        <f>'(F1) Burimet buxhetore'!G91/'(F1) Burimet buxhetore'!G5</f>
        <v>0</v>
      </c>
      <c r="G27" s="118">
        <f>'(F1) Burimet buxhetore'!H91/'(F1) Burimet buxhetore'!H5</f>
        <v>0</v>
      </c>
      <c r="H27" s="118">
        <f>'(F1) Burimet buxhetore'!I91/'(F1) Burimet buxhetore'!I5</f>
        <v>0</v>
      </c>
      <c r="I27" s="118" t="e">
        <f>('(F1) Burimet buxhetore'!J94+'(F1) Burimet buxhetore'!J95)/('(F1) Burimet buxhetore'!#REF!-'(F1) Burimet buxhetore'!J90-'(F1) Burimet buxhetore'!#REF!)</f>
        <v>#REF!</v>
      </c>
    </row>
    <row r="28" spans="1:9" x14ac:dyDescent="0.2">
      <c r="A28" s="245"/>
      <c r="D28" s="101"/>
      <c r="E28" s="101"/>
      <c r="F28" s="101"/>
      <c r="G28" s="101"/>
      <c r="H28" s="101"/>
    </row>
    <row r="29" spans="1:9" x14ac:dyDescent="0.2">
      <c r="A29" s="192">
        <v>9</v>
      </c>
      <c r="B29" s="1054" t="str">
        <f>'(G1) Fjalori'!A485</f>
        <v>Norma e detyrimeve të prapambetura ndaj totalit të të ardhurave</v>
      </c>
      <c r="C29" s="1055"/>
      <c r="D29" s="1055"/>
      <c r="E29" s="1055"/>
      <c r="F29" s="1055"/>
      <c r="G29" s="1055"/>
      <c r="H29" s="1056"/>
    </row>
    <row r="30" spans="1:9" x14ac:dyDescent="0.2">
      <c r="A30" s="245"/>
      <c r="B30" s="192"/>
      <c r="D30" s="101"/>
      <c r="E30" s="117">
        <f>'(C3) Detyrimet e prapambetura'!F87/'(F1) Burimet buxhetore'!F95</f>
        <v>8.2423592400790169E-2</v>
      </c>
      <c r="F30" s="118">
        <f>'(C3) Detyrimet e prapambetura'!I87/'(F1) Burimet buxhetore'!G95</f>
        <v>8.1898710245689829E-2</v>
      </c>
      <c r="G30" s="118">
        <f>'(C3) Detyrimet e prapambetura'!L87/'(F1) Burimet buxhetore'!H95</f>
        <v>4.9927209705978949E-2</v>
      </c>
      <c r="H30" s="118">
        <f>'(C3) Detyrimet e prapambetura'!O87/'(F1) Burimet buxhetore'!I95</f>
        <v>2.2100630426134461E-2</v>
      </c>
      <c r="I30" s="116" t="e">
        <f>'(C3) Detyrimet e prapambetura'!L87/'(F10) Shpenzimet klasifik. ekon'!P29</f>
        <v>#DIV/0!</v>
      </c>
    </row>
    <row r="31" spans="1:9" x14ac:dyDescent="0.2">
      <c r="A31" s="245"/>
      <c r="D31" s="101"/>
      <c r="E31" s="101"/>
      <c r="F31" s="101"/>
      <c r="G31" s="101"/>
      <c r="H31" s="101"/>
    </row>
    <row r="32" spans="1:9" x14ac:dyDescent="0.2">
      <c r="A32" s="192">
        <v>10</v>
      </c>
      <c r="B32" s="1054" t="str">
        <f>'(G1) Fjalori'!A486</f>
        <v>Norma e shpenzimeve në politikat sociale ndaj totalit të shpenzimeve</v>
      </c>
      <c r="C32" s="1055"/>
      <c r="D32" s="1055"/>
      <c r="E32" s="1055"/>
      <c r="F32" s="1055"/>
      <c r="G32" s="1055"/>
      <c r="H32" s="1056"/>
    </row>
    <row r="33" spans="1:8" x14ac:dyDescent="0.2">
      <c r="A33" s="245"/>
      <c r="B33" s="192"/>
      <c r="C33" s="117">
        <f>'(F6) Shpenzimet sipas funks.bru'!C41/'(F6) Shpenzimet sipas funks.bru'!C43</f>
        <v>0.29509066204951828</v>
      </c>
      <c r="D33" s="117">
        <f>'(F6) Shpenzimet sipas funks.bru'!D41/'(F6) Shpenzimet sipas funks.bru'!D43</f>
        <v>0.29450342789060924</v>
      </c>
      <c r="E33" s="117">
        <f>'(F6) Shpenzimet sipas funks.bru'!E41/'(F6) Shpenzimet sipas funks.bru'!E43</f>
        <v>0.18428687678456923</v>
      </c>
      <c r="F33" s="118">
        <f>'(F6) Shpenzimet sipas funks.bru'!I41/'(F6) Shpenzimet sipas funks.bru'!I43</f>
        <v>0.29841042835329712</v>
      </c>
      <c r="G33" s="118">
        <f>'(F6) Shpenzimet sipas funks.bru'!M41/'(F6) Shpenzimet sipas funks.bru'!M43</f>
        <v>0.29614865896967901</v>
      </c>
      <c r="H33" s="118">
        <f>'(F6) Shpenzimet sipas funks.bru'!Q41/'(F6) Shpenzimet sipas funks.bru'!Q43</f>
        <v>0.27876785858947967</v>
      </c>
    </row>
    <row r="34" spans="1:8" x14ac:dyDescent="0.2">
      <c r="A34" s="245"/>
      <c r="D34" s="101"/>
      <c r="E34" s="101"/>
      <c r="F34" s="101"/>
      <c r="G34" s="101"/>
      <c r="H34" s="101"/>
    </row>
    <row r="35" spans="1:8" x14ac:dyDescent="0.2">
      <c r="A35" s="245"/>
      <c r="D35" s="101"/>
      <c r="E35" s="101"/>
      <c r="F35" s="101"/>
      <c r="G35" s="101"/>
      <c r="H35" s="101"/>
    </row>
    <row r="36" spans="1:8" x14ac:dyDescent="0.2">
      <c r="D36" s="101"/>
      <c r="E36" s="101"/>
      <c r="F36" s="101"/>
      <c r="G36" s="101"/>
      <c r="H36" s="101"/>
    </row>
    <row r="37" spans="1:8" x14ac:dyDescent="0.2">
      <c r="D37" s="101"/>
      <c r="E37" s="101"/>
      <c r="F37" s="101"/>
      <c r="G37" s="101"/>
      <c r="H37" s="101"/>
    </row>
    <row r="38" spans="1:8" x14ac:dyDescent="0.2">
      <c r="D38" s="101"/>
      <c r="E38" s="101"/>
      <c r="F38" s="101"/>
      <c r="G38" s="101"/>
      <c r="H38" s="101"/>
    </row>
    <row r="39" spans="1:8" x14ac:dyDescent="0.2">
      <c r="D39" s="101"/>
      <c r="E39" s="101"/>
      <c r="F39" s="101"/>
      <c r="G39" s="101"/>
      <c r="H39" s="101"/>
    </row>
    <row r="40" spans="1:8" x14ac:dyDescent="0.2">
      <c r="D40" s="101"/>
      <c r="E40" s="101"/>
      <c r="F40" s="101"/>
      <c r="G40" s="101"/>
      <c r="H40" s="101"/>
    </row>
    <row r="41" spans="1:8" x14ac:dyDescent="0.2">
      <c r="D41" s="101"/>
      <c r="E41" s="101"/>
      <c r="F41" s="101"/>
      <c r="G41" s="101"/>
      <c r="H41" s="101"/>
    </row>
    <row r="42" spans="1:8" x14ac:dyDescent="0.2">
      <c r="D42" s="101"/>
      <c r="E42" s="101"/>
      <c r="F42" s="101"/>
      <c r="G42" s="101"/>
      <c r="H42" s="101"/>
    </row>
    <row r="43" spans="1:8" x14ac:dyDescent="0.2">
      <c r="D43" s="101"/>
      <c r="E43" s="101"/>
      <c r="F43" s="101"/>
      <c r="G43" s="101"/>
      <c r="H43" s="101"/>
    </row>
    <row r="44" spans="1:8" x14ac:dyDescent="0.2">
      <c r="D44" s="101"/>
      <c r="E44" s="101"/>
      <c r="F44" s="101"/>
      <c r="G44" s="101"/>
      <c r="H44" s="101"/>
    </row>
    <row r="45" spans="1:8" x14ac:dyDescent="0.2">
      <c r="D45" s="101"/>
      <c r="E45" s="101"/>
      <c r="F45" s="101"/>
      <c r="G45" s="101"/>
      <c r="H45" s="101"/>
    </row>
    <row r="46" spans="1:8" x14ac:dyDescent="0.2">
      <c r="D46" s="101"/>
      <c r="E46" s="101"/>
      <c r="F46" s="101"/>
      <c r="G46" s="101"/>
      <c r="H46" s="101"/>
    </row>
    <row r="47" spans="1:8" x14ac:dyDescent="0.2">
      <c r="D47" s="101"/>
      <c r="E47" s="101"/>
      <c r="F47" s="101"/>
      <c r="G47" s="101"/>
      <c r="H47" s="101"/>
    </row>
    <row r="48" spans="1:8" x14ac:dyDescent="0.2">
      <c r="D48" s="101"/>
      <c r="E48" s="101"/>
      <c r="F48" s="101"/>
      <c r="G48" s="101"/>
      <c r="H48" s="101"/>
    </row>
    <row r="49" spans="4:8" x14ac:dyDescent="0.2">
      <c r="D49" s="101"/>
      <c r="E49" s="101"/>
      <c r="F49" s="101"/>
      <c r="G49" s="101"/>
      <c r="H49" s="101"/>
    </row>
    <row r="50" spans="4:8" x14ac:dyDescent="0.2">
      <c r="D50" s="101"/>
      <c r="E50" s="101"/>
      <c r="F50" s="101"/>
      <c r="G50" s="101"/>
      <c r="H50" s="101"/>
    </row>
    <row r="51" spans="4:8" x14ac:dyDescent="0.2">
      <c r="D51" s="101"/>
      <c r="E51" s="101"/>
      <c r="F51" s="101"/>
      <c r="G51" s="101"/>
      <c r="H51" s="101"/>
    </row>
    <row r="52" spans="4:8" x14ac:dyDescent="0.2">
      <c r="D52" s="101"/>
      <c r="E52" s="101"/>
      <c r="F52" s="101"/>
      <c r="G52" s="101"/>
      <c r="H52" s="101"/>
    </row>
    <row r="53" spans="4:8" x14ac:dyDescent="0.2">
      <c r="D53" s="101"/>
      <c r="E53" s="101"/>
      <c r="F53" s="101"/>
      <c r="G53" s="101"/>
      <c r="H53" s="101"/>
    </row>
    <row r="54" spans="4:8" x14ac:dyDescent="0.2">
      <c r="D54" s="101"/>
      <c r="E54" s="101"/>
      <c r="F54" s="101"/>
      <c r="G54" s="101"/>
      <c r="H54" s="101"/>
    </row>
    <row r="55" spans="4:8" x14ac:dyDescent="0.2">
      <c r="D55" s="101"/>
      <c r="E55" s="101"/>
      <c r="F55" s="101"/>
      <c r="G55" s="101"/>
      <c r="H55" s="101"/>
    </row>
    <row r="56" spans="4:8" x14ac:dyDescent="0.2">
      <c r="D56" s="101"/>
      <c r="E56" s="101"/>
      <c r="F56" s="101"/>
      <c r="G56" s="101"/>
      <c r="H56" s="101"/>
    </row>
    <row r="57" spans="4:8" x14ac:dyDescent="0.2">
      <c r="D57" s="101"/>
      <c r="E57" s="101"/>
      <c r="F57" s="101"/>
      <c r="G57" s="101"/>
      <c r="H57" s="101"/>
    </row>
    <row r="58" spans="4:8" x14ac:dyDescent="0.2">
      <c r="D58" s="101"/>
      <c r="E58" s="101"/>
      <c r="F58" s="101"/>
      <c r="G58" s="101"/>
      <c r="H58" s="101"/>
    </row>
    <row r="59" spans="4:8" x14ac:dyDescent="0.2">
      <c r="D59" s="101"/>
      <c r="E59" s="101"/>
      <c r="F59" s="101"/>
      <c r="G59" s="101"/>
      <c r="H59" s="101"/>
    </row>
    <row r="60" spans="4:8" x14ac:dyDescent="0.2">
      <c r="D60" s="101"/>
      <c r="E60" s="101"/>
      <c r="F60" s="101"/>
      <c r="G60" s="101"/>
      <c r="H60" s="101"/>
    </row>
    <row r="61" spans="4:8" x14ac:dyDescent="0.2">
      <c r="D61" s="101"/>
      <c r="E61" s="101"/>
      <c r="F61" s="101"/>
      <c r="G61" s="101"/>
      <c r="H61" s="101"/>
    </row>
    <row r="62" spans="4:8" x14ac:dyDescent="0.2">
      <c r="D62" s="101"/>
      <c r="E62" s="101"/>
      <c r="F62" s="101"/>
      <c r="G62" s="101"/>
      <c r="H62" s="101"/>
    </row>
    <row r="63" spans="4:8" x14ac:dyDescent="0.2">
      <c r="D63" s="101"/>
      <c r="E63" s="101"/>
      <c r="F63" s="101"/>
      <c r="G63" s="101"/>
      <c r="H63" s="101"/>
    </row>
    <row r="64" spans="4:8" x14ac:dyDescent="0.2">
      <c r="D64" s="101"/>
      <c r="E64" s="101"/>
      <c r="F64" s="101"/>
      <c r="G64" s="101"/>
      <c r="H64" s="101"/>
    </row>
    <row r="65" spans="4:8" x14ac:dyDescent="0.2">
      <c r="D65" s="101"/>
      <c r="E65" s="101"/>
      <c r="F65" s="101"/>
      <c r="G65" s="101"/>
      <c r="H65" s="101"/>
    </row>
    <row r="66" spans="4:8" x14ac:dyDescent="0.2">
      <c r="D66" s="101"/>
      <c r="E66" s="101"/>
      <c r="F66" s="101"/>
      <c r="G66" s="101"/>
      <c r="H66" s="101"/>
    </row>
    <row r="67" spans="4:8" x14ac:dyDescent="0.2">
      <c r="D67" s="101"/>
      <c r="E67" s="101"/>
      <c r="F67" s="101"/>
      <c r="G67" s="101"/>
      <c r="H67" s="101"/>
    </row>
    <row r="68" spans="4:8" x14ac:dyDescent="0.2">
      <c r="D68" s="101"/>
      <c r="E68" s="101"/>
      <c r="F68" s="101"/>
      <c r="G68" s="101"/>
      <c r="H68" s="101"/>
    </row>
    <row r="69" spans="4:8" x14ac:dyDescent="0.2">
      <c r="D69" s="101"/>
      <c r="E69" s="101"/>
      <c r="F69" s="101"/>
      <c r="G69" s="101"/>
      <c r="H69" s="101"/>
    </row>
    <row r="70" spans="4:8" x14ac:dyDescent="0.2">
      <c r="D70" s="101"/>
      <c r="E70" s="101"/>
      <c r="F70" s="101"/>
      <c r="G70" s="101"/>
      <c r="H70" s="101"/>
    </row>
    <row r="71" spans="4:8" x14ac:dyDescent="0.2">
      <c r="D71" s="101"/>
      <c r="E71" s="101"/>
      <c r="F71" s="101"/>
      <c r="G71" s="101"/>
      <c r="H71" s="101"/>
    </row>
    <row r="72" spans="4:8" x14ac:dyDescent="0.2">
      <c r="D72" s="101"/>
      <c r="E72" s="101"/>
      <c r="F72" s="101"/>
      <c r="G72" s="101"/>
      <c r="H72" s="101"/>
    </row>
    <row r="73" spans="4:8" x14ac:dyDescent="0.2">
      <c r="D73" s="101"/>
      <c r="E73" s="101"/>
      <c r="F73" s="101"/>
      <c r="G73" s="101"/>
      <c r="H73" s="101"/>
    </row>
    <row r="74" spans="4:8" x14ac:dyDescent="0.2">
      <c r="D74" s="101"/>
      <c r="E74" s="101"/>
      <c r="F74" s="101"/>
      <c r="G74" s="101"/>
      <c r="H74" s="101"/>
    </row>
    <row r="75" spans="4:8" x14ac:dyDescent="0.2">
      <c r="D75" s="101"/>
      <c r="E75" s="101"/>
      <c r="F75" s="101"/>
      <c r="G75" s="101"/>
      <c r="H75" s="101"/>
    </row>
    <row r="76" spans="4:8" x14ac:dyDescent="0.2">
      <c r="D76" s="101"/>
      <c r="E76" s="101"/>
      <c r="F76" s="101"/>
      <c r="G76" s="101"/>
      <c r="H76" s="101"/>
    </row>
    <row r="77" spans="4:8" x14ac:dyDescent="0.2">
      <c r="D77" s="101"/>
      <c r="E77" s="101"/>
      <c r="F77" s="101"/>
      <c r="G77" s="101"/>
      <c r="H77" s="101"/>
    </row>
    <row r="78" spans="4:8" x14ac:dyDescent="0.2">
      <c r="D78" s="101"/>
      <c r="E78" s="101"/>
      <c r="F78" s="101"/>
      <c r="G78" s="101"/>
      <c r="H78" s="101"/>
    </row>
    <row r="79" spans="4:8" x14ac:dyDescent="0.2">
      <c r="D79" s="101"/>
      <c r="E79" s="101"/>
      <c r="F79" s="101"/>
      <c r="G79" s="101"/>
      <c r="H79" s="101"/>
    </row>
    <row r="80" spans="4:8" x14ac:dyDescent="0.2">
      <c r="D80" s="101"/>
      <c r="E80" s="101"/>
      <c r="F80" s="101"/>
      <c r="G80" s="101"/>
      <c r="H80" s="101"/>
    </row>
    <row r="81" spans="4:8" x14ac:dyDescent="0.2">
      <c r="D81" s="101"/>
      <c r="E81" s="101"/>
      <c r="F81" s="101"/>
      <c r="G81" s="101"/>
      <c r="H81" s="101"/>
    </row>
    <row r="82" spans="4:8" x14ac:dyDescent="0.2">
      <c r="D82" s="101"/>
      <c r="E82" s="101"/>
      <c r="F82" s="101"/>
      <c r="G82" s="101"/>
      <c r="H82" s="101"/>
    </row>
    <row r="83" spans="4:8" x14ac:dyDescent="0.2">
      <c r="D83" s="101"/>
      <c r="E83" s="101"/>
      <c r="F83" s="101"/>
      <c r="G83" s="101"/>
      <c r="H83" s="101"/>
    </row>
    <row r="84" spans="4:8" x14ac:dyDescent="0.2">
      <c r="D84" s="101"/>
      <c r="E84" s="101"/>
      <c r="F84" s="101"/>
      <c r="G84" s="101"/>
      <c r="H84" s="101"/>
    </row>
    <row r="85" spans="4:8" x14ac:dyDescent="0.2">
      <c r="D85" s="101"/>
      <c r="E85" s="101"/>
      <c r="F85" s="101"/>
      <c r="G85" s="101"/>
      <c r="H85" s="101"/>
    </row>
    <row r="86" spans="4:8" x14ac:dyDescent="0.2">
      <c r="D86" s="101"/>
      <c r="E86" s="101"/>
      <c r="F86" s="101"/>
      <c r="G86" s="101"/>
      <c r="H86" s="101"/>
    </row>
    <row r="87" spans="4:8" x14ac:dyDescent="0.2">
      <c r="D87" s="101"/>
      <c r="E87" s="101"/>
      <c r="F87" s="101"/>
      <c r="G87" s="101"/>
      <c r="H87" s="101"/>
    </row>
    <row r="88" spans="4:8" x14ac:dyDescent="0.2">
      <c r="D88" s="101"/>
      <c r="E88" s="101"/>
      <c r="F88" s="101"/>
      <c r="G88" s="101"/>
      <c r="H88" s="101"/>
    </row>
    <row r="89" spans="4:8" x14ac:dyDescent="0.2">
      <c r="D89" s="101"/>
      <c r="E89" s="101"/>
      <c r="F89" s="101"/>
      <c r="G89" s="101"/>
      <c r="H89" s="101"/>
    </row>
    <row r="90" spans="4:8" x14ac:dyDescent="0.2">
      <c r="D90" s="101"/>
      <c r="E90" s="101"/>
      <c r="F90" s="101"/>
      <c r="G90" s="101"/>
      <c r="H90" s="101"/>
    </row>
    <row r="91" spans="4:8" x14ac:dyDescent="0.2">
      <c r="D91" s="101"/>
      <c r="E91" s="101"/>
      <c r="F91" s="101"/>
      <c r="G91" s="101"/>
      <c r="H91" s="101"/>
    </row>
    <row r="92" spans="4:8" x14ac:dyDescent="0.2">
      <c r="D92" s="101"/>
      <c r="E92" s="101"/>
      <c r="F92" s="101"/>
      <c r="G92" s="101"/>
      <c r="H92" s="101"/>
    </row>
    <row r="93" spans="4:8" x14ac:dyDescent="0.2">
      <c r="D93" s="101"/>
      <c r="E93" s="101"/>
      <c r="F93" s="101"/>
      <c r="G93" s="101"/>
      <c r="H93" s="101"/>
    </row>
    <row r="94" spans="4:8" x14ac:dyDescent="0.2">
      <c r="D94" s="101"/>
      <c r="E94" s="101"/>
      <c r="F94" s="101"/>
      <c r="G94" s="101"/>
      <c r="H94" s="101"/>
    </row>
    <row r="95" spans="4:8" x14ac:dyDescent="0.2">
      <c r="D95" s="101"/>
      <c r="E95" s="101"/>
      <c r="F95" s="101"/>
      <c r="G95" s="101"/>
      <c r="H95" s="101"/>
    </row>
    <row r="96" spans="4:8" x14ac:dyDescent="0.2">
      <c r="D96" s="101"/>
      <c r="E96" s="101"/>
      <c r="F96" s="101"/>
      <c r="G96" s="101"/>
      <c r="H96" s="101"/>
    </row>
    <row r="97" spans="4:8" x14ac:dyDescent="0.2">
      <c r="D97" s="101"/>
      <c r="E97" s="101"/>
      <c r="F97" s="101"/>
      <c r="G97" s="101"/>
      <c r="H97" s="101"/>
    </row>
    <row r="98" spans="4:8" x14ac:dyDescent="0.2">
      <c r="D98" s="101"/>
      <c r="E98" s="101"/>
      <c r="F98" s="101"/>
      <c r="G98" s="101"/>
      <c r="H98" s="101"/>
    </row>
    <row r="99" spans="4:8" x14ac:dyDescent="0.2">
      <c r="D99" s="101"/>
      <c r="E99" s="101"/>
      <c r="F99" s="101"/>
      <c r="G99" s="101"/>
      <c r="H99" s="101"/>
    </row>
    <row r="100" spans="4:8" x14ac:dyDescent="0.2">
      <c r="D100" s="101"/>
      <c r="E100" s="101"/>
      <c r="F100" s="101"/>
      <c r="G100" s="101"/>
      <c r="H100" s="101"/>
    </row>
    <row r="101" spans="4:8" x14ac:dyDescent="0.2">
      <c r="D101" s="101"/>
      <c r="E101" s="101"/>
      <c r="F101" s="101"/>
      <c r="G101" s="101"/>
      <c r="H101" s="101"/>
    </row>
    <row r="102" spans="4:8" x14ac:dyDescent="0.2">
      <c r="D102" s="101"/>
      <c r="E102" s="101"/>
      <c r="F102" s="101"/>
      <c r="G102" s="101"/>
      <c r="H102" s="101"/>
    </row>
    <row r="103" spans="4:8" x14ac:dyDescent="0.2">
      <c r="D103" s="101"/>
      <c r="E103" s="101"/>
      <c r="F103" s="101"/>
      <c r="G103" s="101"/>
      <c r="H103" s="101"/>
    </row>
    <row r="104" spans="4:8" x14ac:dyDescent="0.2">
      <c r="D104" s="101"/>
      <c r="E104" s="101"/>
      <c r="F104" s="101"/>
      <c r="G104" s="101"/>
      <c r="H104" s="101"/>
    </row>
    <row r="105" spans="4:8" x14ac:dyDescent="0.2">
      <c r="D105" s="101"/>
      <c r="E105" s="101"/>
      <c r="F105" s="101"/>
      <c r="G105" s="101"/>
      <c r="H105" s="101"/>
    </row>
    <row r="106" spans="4:8" x14ac:dyDescent="0.2">
      <c r="D106" s="101"/>
      <c r="E106" s="101"/>
      <c r="F106" s="101"/>
      <c r="G106" s="101"/>
      <c r="H106" s="101"/>
    </row>
    <row r="107" spans="4:8" x14ac:dyDescent="0.2">
      <c r="D107" s="101"/>
      <c r="E107" s="101"/>
      <c r="F107" s="101"/>
      <c r="G107" s="101"/>
      <c r="H107" s="101"/>
    </row>
    <row r="108" spans="4:8" x14ac:dyDescent="0.2">
      <c r="D108" s="101"/>
      <c r="E108" s="101"/>
      <c r="F108" s="101"/>
      <c r="G108" s="101"/>
      <c r="H108" s="101"/>
    </row>
    <row r="109" spans="4:8" x14ac:dyDescent="0.2">
      <c r="D109" s="101"/>
      <c r="E109" s="101"/>
      <c r="F109" s="101"/>
      <c r="G109" s="101"/>
      <c r="H109" s="101"/>
    </row>
    <row r="110" spans="4:8" x14ac:dyDescent="0.2">
      <c r="D110" s="101"/>
      <c r="E110" s="101"/>
      <c r="F110" s="101"/>
      <c r="G110" s="101"/>
      <c r="H110" s="101"/>
    </row>
    <row r="111" spans="4:8" x14ac:dyDescent="0.2">
      <c r="D111" s="101"/>
      <c r="E111" s="101"/>
      <c r="F111" s="101"/>
      <c r="G111" s="101"/>
      <c r="H111" s="101"/>
    </row>
    <row r="112" spans="4:8" x14ac:dyDescent="0.2">
      <c r="D112" s="101"/>
      <c r="E112" s="101"/>
      <c r="F112" s="101"/>
      <c r="G112" s="101"/>
      <c r="H112" s="101"/>
    </row>
    <row r="113" spans="4:8" x14ac:dyDescent="0.2">
      <c r="D113" s="101"/>
      <c r="E113" s="101"/>
      <c r="F113" s="101"/>
      <c r="G113" s="101"/>
      <c r="H113" s="101"/>
    </row>
    <row r="114" spans="4:8" x14ac:dyDescent="0.2">
      <c r="D114" s="101"/>
      <c r="E114" s="101"/>
      <c r="F114" s="101"/>
      <c r="G114" s="101"/>
      <c r="H114" s="101"/>
    </row>
    <row r="115" spans="4:8" x14ac:dyDescent="0.2">
      <c r="D115" s="101"/>
      <c r="E115" s="101"/>
      <c r="F115" s="101"/>
      <c r="G115" s="101"/>
      <c r="H115" s="101"/>
    </row>
    <row r="116" spans="4:8" x14ac:dyDescent="0.2">
      <c r="D116" s="101"/>
      <c r="E116" s="101"/>
      <c r="F116" s="101"/>
      <c r="G116" s="101"/>
      <c r="H116" s="101"/>
    </row>
    <row r="117" spans="4:8" x14ac:dyDescent="0.2">
      <c r="D117" s="102"/>
      <c r="E117" s="102"/>
      <c r="F117" s="102"/>
      <c r="G117" s="102"/>
      <c r="H117" s="102"/>
    </row>
    <row r="118" spans="4:8" x14ac:dyDescent="0.2">
      <c r="D118" s="102"/>
      <c r="E118" s="102"/>
      <c r="F118" s="102"/>
      <c r="G118" s="102"/>
      <c r="H118" s="102"/>
    </row>
    <row r="119" spans="4:8" x14ac:dyDescent="0.2">
      <c r="D119" s="102"/>
      <c r="E119" s="102"/>
      <c r="F119" s="102"/>
      <c r="G119" s="102"/>
      <c r="H119" s="102"/>
    </row>
    <row r="120" spans="4:8" x14ac:dyDescent="0.2">
      <c r="D120" s="102"/>
      <c r="E120" s="102"/>
      <c r="F120" s="102"/>
      <c r="G120" s="102"/>
      <c r="H120" s="102"/>
    </row>
    <row r="121" spans="4:8" x14ac:dyDescent="0.2">
      <c r="D121" s="102"/>
      <c r="E121" s="102"/>
      <c r="F121" s="102"/>
      <c r="G121" s="102"/>
      <c r="H121" s="102"/>
    </row>
    <row r="122" spans="4:8" x14ac:dyDescent="0.2">
      <c r="D122" s="102"/>
      <c r="E122" s="102"/>
      <c r="F122" s="102"/>
      <c r="G122" s="102"/>
      <c r="H122" s="102"/>
    </row>
    <row r="123" spans="4:8" x14ac:dyDescent="0.2">
      <c r="D123" s="102"/>
      <c r="E123" s="102"/>
      <c r="F123" s="102"/>
      <c r="G123" s="102"/>
      <c r="H123" s="102"/>
    </row>
    <row r="124" spans="4:8" x14ac:dyDescent="0.2">
      <c r="D124" s="102"/>
      <c r="E124" s="102"/>
      <c r="F124" s="102"/>
      <c r="G124" s="102"/>
      <c r="H124" s="102"/>
    </row>
    <row r="125" spans="4:8" x14ac:dyDescent="0.2">
      <c r="D125" s="102"/>
      <c r="E125" s="102"/>
      <c r="F125" s="102"/>
      <c r="G125" s="102"/>
      <c r="H125" s="102"/>
    </row>
    <row r="126" spans="4:8" x14ac:dyDescent="0.2">
      <c r="D126" s="102"/>
      <c r="E126" s="102"/>
      <c r="F126" s="102"/>
      <c r="G126" s="102"/>
      <c r="H126" s="102"/>
    </row>
    <row r="127" spans="4:8" x14ac:dyDescent="0.2">
      <c r="D127" s="102"/>
      <c r="E127" s="102"/>
      <c r="F127" s="102"/>
      <c r="G127" s="102"/>
      <c r="H127" s="102"/>
    </row>
    <row r="128" spans="4:8" x14ac:dyDescent="0.2">
      <c r="D128" s="102"/>
      <c r="E128" s="102"/>
      <c r="F128" s="102"/>
      <c r="G128" s="102"/>
      <c r="H128" s="102"/>
    </row>
    <row r="129" spans="4:8" x14ac:dyDescent="0.2">
      <c r="D129" s="102"/>
      <c r="E129" s="102"/>
      <c r="F129" s="102"/>
      <c r="G129" s="102"/>
      <c r="H129" s="102"/>
    </row>
    <row r="130" spans="4:8" x14ac:dyDescent="0.2">
      <c r="D130" s="102"/>
      <c r="E130" s="102"/>
      <c r="F130" s="102"/>
      <c r="G130" s="102"/>
      <c r="H130" s="102"/>
    </row>
    <row r="131" spans="4:8" x14ac:dyDescent="0.2">
      <c r="D131" s="102"/>
      <c r="E131" s="102"/>
      <c r="F131" s="102"/>
      <c r="G131" s="102"/>
      <c r="H131" s="102"/>
    </row>
    <row r="132" spans="4:8" x14ac:dyDescent="0.2">
      <c r="D132" s="102"/>
      <c r="E132" s="102"/>
      <c r="F132" s="102"/>
      <c r="G132" s="102"/>
      <c r="H132" s="102"/>
    </row>
    <row r="133" spans="4:8" x14ac:dyDescent="0.2">
      <c r="D133" s="102"/>
      <c r="E133" s="102"/>
      <c r="F133" s="102"/>
      <c r="G133" s="102"/>
      <c r="H133" s="102"/>
    </row>
    <row r="134" spans="4:8" x14ac:dyDescent="0.2">
      <c r="D134" s="102"/>
      <c r="E134" s="102"/>
      <c r="F134" s="102"/>
      <c r="G134" s="102"/>
      <c r="H134" s="102"/>
    </row>
    <row r="135" spans="4:8" x14ac:dyDescent="0.2">
      <c r="D135" s="102"/>
      <c r="E135" s="102"/>
      <c r="F135" s="102"/>
      <c r="G135" s="102"/>
      <c r="H135" s="102"/>
    </row>
    <row r="136" spans="4:8" x14ac:dyDescent="0.2">
      <c r="D136" s="102"/>
      <c r="E136" s="102"/>
      <c r="F136" s="102"/>
      <c r="G136" s="102"/>
      <c r="H136" s="102"/>
    </row>
    <row r="137" spans="4:8" x14ac:dyDescent="0.2">
      <c r="D137" s="102"/>
      <c r="E137" s="102"/>
      <c r="F137" s="102"/>
      <c r="G137" s="102"/>
      <c r="H137" s="102"/>
    </row>
  </sheetData>
  <sheetProtection algorithmName="SHA-512" hashValue="MHx6NprWch4l6HBypNGz/8mt9k+C3mVVH/5da5OfIGgLOBBuEhJ5TFmUaZ0tfxJt1jLEMnnVb3r95STrkkob0A==" saltValue="z64mkLvBhaMpBnxhRZhd7Q==" spinCount="100000" sheet="1" objects="1" scenarios="1" selectLockedCells="1"/>
  <mergeCells count="11">
    <mergeCell ref="B32:H32"/>
    <mergeCell ref="A1:I1"/>
    <mergeCell ref="B20:H20"/>
    <mergeCell ref="B23:H23"/>
    <mergeCell ref="B26:H26"/>
    <mergeCell ref="B29:H29"/>
    <mergeCell ref="B5:H5"/>
    <mergeCell ref="B8:H8"/>
    <mergeCell ref="B11:H11"/>
    <mergeCell ref="B17:H17"/>
    <mergeCell ref="B14:H14"/>
  </mergeCells>
  <pageMargins left="0.78740157480314965" right="0.70866141732283472" top="0.98425196850393704" bottom="0.78740157480314965" header="0.43307086614173229" footer="0.31496062992125984"/>
  <pageSetup paperSize="256" scale="73" fitToHeight="0" orientation="portrait" r:id="rId1"/>
  <headerFooter>
    <oddHeader>&amp;LPROGRAMI BUXHETOR AFATMESËM&amp;C&amp;8 28 Shkurt 2019&amp;R&amp;A</oddHeader>
    <oddFooter>&amp;L&amp;8Copyright for Albania: Ministry of Finance and Economy / Local Finance Directory&amp;R1</oddFooter>
  </headerFooter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H80"/>
  <sheetViews>
    <sheetView topLeftCell="A53" zoomScaleNormal="100" workbookViewId="0">
      <selection activeCell="B29" sqref="B29"/>
    </sheetView>
  </sheetViews>
  <sheetFormatPr defaultColWidth="8.85546875" defaultRowHeight="15" x14ac:dyDescent="0.25"/>
  <cols>
    <col min="1" max="1" width="14.85546875" style="104" bestFit="1" customWidth="1"/>
    <col min="2" max="2" width="61.42578125" style="104" customWidth="1"/>
    <col min="3" max="8" width="10.140625" style="104" customWidth="1"/>
  </cols>
  <sheetData>
    <row r="1" spans="1:8" ht="21" x14ac:dyDescent="0.25">
      <c r="A1" s="832" t="str">
        <f>'(G1) Fjalori'!A489</f>
        <v>(F15) SHPENZIMET KAPITALE SIPAS PROGRAMEVE</v>
      </c>
      <c r="B1" s="833"/>
      <c r="C1" s="833"/>
      <c r="D1" s="833"/>
      <c r="E1" s="833"/>
      <c r="F1" s="833"/>
      <c r="G1" s="833"/>
      <c r="H1" s="834"/>
    </row>
    <row r="2" spans="1:8" x14ac:dyDescent="0.25">
      <c r="A2" s="1057"/>
      <c r="B2" s="1057"/>
      <c r="C2" s="1059"/>
      <c r="D2" s="1059"/>
      <c r="E2" s="1059"/>
      <c r="F2" s="1059"/>
      <c r="G2" s="1059"/>
      <c r="H2" s="1059"/>
    </row>
    <row r="3" spans="1:8" x14ac:dyDescent="0.25">
      <c r="A3" s="1058"/>
      <c r="B3" s="1058"/>
      <c r="C3" s="678">
        <f>'(C1b)Shpenzimet vitet e kaluar '!D5</f>
        <v>2019</v>
      </c>
      <c r="D3" s="678">
        <f>'(C1b)Shpenzimet vitet e kaluar '!E5</f>
        <v>2020</v>
      </c>
      <c r="E3" s="678">
        <f>'(C1b)Shpenzimet vitet e kaluar '!F5</f>
        <v>2021</v>
      </c>
      <c r="F3" s="679">
        <f>'(A1) Titulli'!B42</f>
        <v>2022</v>
      </c>
      <c r="G3" s="679">
        <f>'(A1) Titulli'!B43</f>
        <v>2023</v>
      </c>
      <c r="H3" s="679">
        <f>'(A1) Titulli'!B44</f>
        <v>2024</v>
      </c>
    </row>
    <row r="4" spans="1:8" x14ac:dyDescent="0.25">
      <c r="A4" s="720" t="str">
        <f>'(F2) Shpenzimet sipas nenfunk.b'!A6</f>
        <v>Nënfunksioni 1</v>
      </c>
      <c r="B4" s="721" t="str">
        <f>' (F4)Shpenzimet sipas nenf.neto'!B6</f>
        <v>011 Organet ekzekutive dhe legjislative, për çështjet financiare dhe fiskale, çështjet e brendshme</v>
      </c>
      <c r="C4" s="722">
        <f>'(C1b)Shpenzimet vitet e kaluar '!D15</f>
        <v>4854</v>
      </c>
      <c r="D4" s="722">
        <f>'(C1b)Shpenzimet vitet e kaluar '!E15</f>
        <v>120</v>
      </c>
      <c r="E4" s="722">
        <f>'(C1b)Shpenzimet vitet e kaluar '!F15</f>
        <v>39251</v>
      </c>
      <c r="F4" s="723">
        <f>'(F2) Shpenzimet sipas nenfunk.b'!H6</f>
        <v>23297</v>
      </c>
      <c r="G4" s="724">
        <f>'(F2) Shpenzimet sipas nenfunk.b'!L6</f>
        <v>3300</v>
      </c>
      <c r="H4" s="724">
        <f>'(F2) Shpenzimet sipas nenfunk.b'!P6</f>
        <v>3300</v>
      </c>
    </row>
    <row r="5" spans="1:8" x14ac:dyDescent="0.25">
      <c r="A5" s="671" t="str">
        <f>'(B3) Struktura Funksionale'!B8</f>
        <v>01110</v>
      </c>
      <c r="B5" s="103" t="str">
        <f>'(B3) Struktura Funksionale'!C8</f>
        <v>Planifikimi Menaxhimi dhe Administrimi</v>
      </c>
      <c r="C5" s="467">
        <f>'(C1b)Shpenzimet vitet e kaluar '!D9</f>
        <v>3454</v>
      </c>
      <c r="D5" s="467">
        <f>'(C1b)Shpenzimet vitet e kaluar '!E9</f>
        <v>120</v>
      </c>
      <c r="E5" s="467">
        <f>'(C1b)Shpenzimet vitet e kaluar '!F9</f>
        <v>39198</v>
      </c>
      <c r="F5" s="80">
        <f>'(F2) Shpenzimet sipas nenfunk.b'!H7</f>
        <v>22997</v>
      </c>
      <c r="G5" s="459">
        <f>'(F2) Shpenzimet sipas nenfunk.b'!L7</f>
        <v>3000</v>
      </c>
      <c r="H5" s="459">
        <f>'(F2) Shpenzimet sipas nenfunk.b'!P7</f>
        <v>3000</v>
      </c>
    </row>
    <row r="6" spans="1:8" x14ac:dyDescent="0.25">
      <c r="A6" s="671" t="str">
        <f>'(B3) Struktura Funksionale'!B9</f>
        <v>01120</v>
      </c>
      <c r="B6" s="103" t="str">
        <f>'(B3) Struktura Funksionale'!C9</f>
        <v>Çështje financiare dhe fiskale</v>
      </c>
      <c r="C6" s="467">
        <f>'(C1b)Shpenzimet vitet e kaluar '!D10</f>
        <v>1400</v>
      </c>
      <c r="D6" s="467">
        <f>'(C1b)Shpenzimet vitet e kaluar '!E10</f>
        <v>0</v>
      </c>
      <c r="E6" s="467">
        <f>'(C1b)Shpenzimet vitet e kaluar '!F10</f>
        <v>53</v>
      </c>
      <c r="F6" s="80">
        <f>'(F2) Shpenzimet sipas nenfunk.b'!H8</f>
        <v>300</v>
      </c>
      <c r="G6" s="459">
        <f>'(F2) Shpenzimet sipas nenfunk.b'!L8</f>
        <v>300</v>
      </c>
      <c r="H6" s="459">
        <f>'(F2) Shpenzimet sipas nenfunk.b'!P8</f>
        <v>300</v>
      </c>
    </row>
    <row r="7" spans="1:8" x14ac:dyDescent="0.25">
      <c r="A7" s="671" t="str">
        <f>'(B3) Struktura Funksionale'!B11</f>
        <v>01170</v>
      </c>
      <c r="B7" s="103" t="str">
        <f>'(B3) Struktura Funksionale'!C11</f>
        <v>Gjendja civile</v>
      </c>
      <c r="C7" s="467">
        <f>'(C1b)Shpenzimet vitet e kaluar '!D12</f>
        <v>0</v>
      </c>
      <c r="D7" s="467">
        <f>'(C1b)Shpenzimet vitet e kaluar '!E12</f>
        <v>0</v>
      </c>
      <c r="E7" s="467">
        <f>'(C1b)Shpenzimet vitet e kaluar '!F12</f>
        <v>0</v>
      </c>
      <c r="F7" s="80">
        <f>'(F2) Shpenzimet sipas nenfunk.b'!H9</f>
        <v>0</v>
      </c>
      <c r="G7" s="459">
        <f>'(F2) Shpenzimet sipas nenfunk.b'!L9</f>
        <v>0</v>
      </c>
      <c r="H7" s="459">
        <f>'(F2) Shpenzimet sipas nenfunk.b'!P9</f>
        <v>0</v>
      </c>
    </row>
    <row r="8" spans="1:8" x14ac:dyDescent="0.25">
      <c r="A8" s="720" t="str">
        <f>'(F2) Shpenzimet sipas nenfunk.b'!A10</f>
        <v>Nënfunksioni 2</v>
      </c>
      <c r="B8" s="721" t="str">
        <f>' (F4)Shpenzimet sipas nenf.neto'!B10</f>
        <v>017 Shërbime të  huamarrjes vendore</v>
      </c>
      <c r="C8" s="722">
        <f>'(C1b)Shpenzimet vitet e kaluar '!D22</f>
        <v>0</v>
      </c>
      <c r="D8" s="722">
        <f>'(C1b)Shpenzimet vitet e kaluar '!E22</f>
        <v>0</v>
      </c>
      <c r="E8" s="722">
        <f>'(C1b)Shpenzimet vitet e kaluar '!F22</f>
        <v>0</v>
      </c>
      <c r="F8" s="723">
        <f>'(F2) Shpenzimet sipas nenfunk.b'!H10</f>
        <v>0</v>
      </c>
      <c r="G8" s="724">
        <f>'(F2) Shpenzimet sipas nenfunk.b'!L10</f>
        <v>0</v>
      </c>
      <c r="H8" s="724">
        <f>'(F2) Shpenzimet sipas nenfunk.b'!P10</f>
        <v>0</v>
      </c>
    </row>
    <row r="9" spans="1:8" hidden="1" x14ac:dyDescent="0.25">
      <c r="A9" s="671" t="str">
        <f>'(B3) Struktura Funksionale'!B15</f>
        <v>01310</v>
      </c>
      <c r="B9" s="103" t="str">
        <f>'(B3) Struktura Funksionale'!C15</f>
        <v>Planifikimi i përgjithshëm dhe Shërbimet Statistikore</v>
      </c>
      <c r="C9" s="467">
        <f>'(C1b)Shpenzimet vitet e kaluar '!D17</f>
        <v>0</v>
      </c>
      <c r="D9" s="467">
        <f>'(C1b)Shpenzimet vitet e kaluar '!E17</f>
        <v>0</v>
      </c>
      <c r="E9" s="467">
        <f>'(C1b)Shpenzimet vitet e kaluar '!F17</f>
        <v>0</v>
      </c>
      <c r="F9" s="80">
        <f>'(F2) Shpenzimet sipas nenfunk.b'!H11</f>
        <v>0</v>
      </c>
      <c r="G9" s="459">
        <f>'(F2) Shpenzimet sipas nenfunk.b'!L11</f>
        <v>0</v>
      </c>
      <c r="H9" s="459">
        <f>'(F2) Shpenzimet sipas nenfunk.b'!P11</f>
        <v>0</v>
      </c>
    </row>
    <row r="10" spans="1:8" hidden="1" x14ac:dyDescent="0.25">
      <c r="A10" s="671" t="str">
        <f>'(B3) Struktura Funksionale'!B17</f>
        <v>01320</v>
      </c>
      <c r="B10" s="103" t="str">
        <f>'(B3) Struktura Funksionale'!C17</f>
        <v>Shërbime të tjera të përgjithshme</v>
      </c>
      <c r="C10" s="467">
        <f>'(C1b)Shpenzimet vitet e kaluar '!D19</f>
        <v>0</v>
      </c>
      <c r="D10" s="467">
        <f>'(C1b)Shpenzimet vitet e kaluar '!E19</f>
        <v>0</v>
      </c>
      <c r="E10" s="467">
        <f>'(C1b)Shpenzimet vitet e kaluar '!F19</f>
        <v>0</v>
      </c>
      <c r="F10" s="80">
        <f>'(F2) Shpenzimet sipas nenfunk.b'!H12</f>
        <v>0</v>
      </c>
      <c r="G10" s="459">
        <f>'(F2) Shpenzimet sipas nenfunk.b'!L12</f>
        <v>0</v>
      </c>
      <c r="H10" s="459">
        <f>'(F2) Shpenzimet sipas nenfunk.b'!P12</f>
        <v>0</v>
      </c>
    </row>
    <row r="11" spans="1:8" x14ac:dyDescent="0.25">
      <c r="A11" s="671" t="str">
        <f>'(B3) Struktura Funksionale'!B18</f>
        <v>01710</v>
      </c>
      <c r="B11" s="103" t="str">
        <f>'(B3) Struktura Funksionale'!C18</f>
        <v>Pagesa për shërbimin e borxhit të brendshëm</v>
      </c>
      <c r="C11" s="467">
        <f>'(C1b)Shpenzimet vitet e kaluar '!D20</f>
        <v>0</v>
      </c>
      <c r="D11" s="467">
        <f>'(C1b)Shpenzimet vitet e kaluar '!E20</f>
        <v>0</v>
      </c>
      <c r="E11" s="467">
        <f>'(C1b)Shpenzimet vitet e kaluar '!F20</f>
        <v>0</v>
      </c>
      <c r="F11" s="80">
        <f>'(F2) Shpenzimet sipas nenfunk.b'!H13</f>
        <v>0</v>
      </c>
      <c r="G11" s="459">
        <f>'(F2) Shpenzimet sipas nenfunk.b'!L13</f>
        <v>0</v>
      </c>
      <c r="H11" s="459">
        <f>'(F2) Shpenzimet sipas nenfunk.b'!P13</f>
        <v>0</v>
      </c>
    </row>
    <row r="12" spans="1:8" x14ac:dyDescent="0.25">
      <c r="A12" s="720" t="str">
        <f>'(F2) Shpenzimet sipas nenfunk.b'!A14</f>
        <v>Nënfunksioni 3</v>
      </c>
      <c r="B12" s="721" t="str">
        <f>' (F4)Shpenzimet sipas nenf.neto'!B14</f>
        <v>031 Shërbimet Policore</v>
      </c>
      <c r="C12" s="722">
        <f>'(C1b)Shpenzimet vitet e kaluar '!D28</f>
        <v>1400</v>
      </c>
      <c r="D12" s="722">
        <f>'(C1b)Shpenzimet vitet e kaluar '!E28</f>
        <v>0</v>
      </c>
      <c r="E12" s="722">
        <f>'(C1b)Shpenzimet vitet e kaluar '!F28</f>
        <v>0</v>
      </c>
      <c r="F12" s="723">
        <f>'(F2) Shpenzimet sipas nenfunk.b'!H14</f>
        <v>0</v>
      </c>
      <c r="G12" s="724">
        <f>'(F2) Shpenzimet sipas nenfunk.b'!L14</f>
        <v>0</v>
      </c>
      <c r="H12" s="724">
        <f>'(F2) Shpenzimet sipas nenfunk.b'!P14</f>
        <v>0</v>
      </c>
    </row>
    <row r="13" spans="1:8" x14ac:dyDescent="0.25">
      <c r="A13" s="671" t="str">
        <f>'(B3) Struktura Funksionale'!B22</f>
        <v>03140</v>
      </c>
      <c r="B13" s="103" t="str">
        <f>'(B3) Struktura Funksionale'!C22</f>
        <v>Shërbimet e Policisë Vendore</v>
      </c>
      <c r="C13" s="467">
        <f>'(C1b)Shpenzimet vitet e kaluar '!D25</f>
        <v>1400</v>
      </c>
      <c r="D13" s="467">
        <f>'(C1b)Shpenzimet vitet e kaluar '!E25</f>
        <v>0</v>
      </c>
      <c r="E13" s="467">
        <f>'(C1b)Shpenzimet vitet e kaluar '!F25</f>
        <v>0</v>
      </c>
      <c r="F13" s="80">
        <f>'(F2) Shpenzimet sipas nenfunk.b'!H15</f>
        <v>0</v>
      </c>
      <c r="G13" s="459">
        <f>'(F2) Shpenzimet sipas nenfunk.b'!L15</f>
        <v>0</v>
      </c>
      <c r="H13" s="459">
        <f>'(F2) Shpenzimet sipas nenfunk.b'!P15</f>
        <v>0</v>
      </c>
    </row>
    <row r="14" spans="1:8" x14ac:dyDescent="0.25">
      <c r="A14" s="720" t="str">
        <f>'(F2) Shpenzimet sipas nenfunk.b'!A16</f>
        <v>Nënfunksioni 4</v>
      </c>
      <c r="B14" s="721" t="str">
        <f>' (F4)Shpenzimet sipas nenf.neto'!B16</f>
        <v>032 Shërbimet e mbrojtjes ndaj zjarrit</v>
      </c>
      <c r="C14" s="722">
        <f>'(C1b)Shpenzimet vitet e kaluar '!D33</f>
        <v>167</v>
      </c>
      <c r="D14" s="722">
        <f>'(C1b)Shpenzimet vitet e kaluar '!E33</f>
        <v>0</v>
      </c>
      <c r="E14" s="722">
        <f>'(C1b)Shpenzimet vitet e kaluar '!F33</f>
        <v>613</v>
      </c>
      <c r="F14" s="723">
        <f>'(F2) Shpenzimet sipas nenfunk.b'!H16</f>
        <v>0</v>
      </c>
      <c r="G14" s="724">
        <f>'(F2) Shpenzimet sipas nenfunk.b'!L16</f>
        <v>10050</v>
      </c>
      <c r="H14" s="724">
        <f>'(F2) Shpenzimet sipas nenfunk.b'!P16</f>
        <v>0</v>
      </c>
    </row>
    <row r="15" spans="1:8" x14ac:dyDescent="0.25">
      <c r="A15" s="671" t="str">
        <f>'(B3) Struktura Funksionale'!B26</f>
        <v>03280</v>
      </c>
      <c r="B15" s="103" t="str">
        <f>'(B3) Struktura Funksionale'!C26</f>
        <v>Mbrotja nga zjarri dhe mbrojtja civile</v>
      </c>
      <c r="C15" s="467">
        <f>'(C1b)Shpenzimet vitet e kaluar '!D30</f>
        <v>167</v>
      </c>
      <c r="D15" s="467">
        <f>'(C1b)Shpenzimet vitet e kaluar '!E30</f>
        <v>0</v>
      </c>
      <c r="E15" s="467">
        <f>'(C1b)Shpenzimet vitet e kaluar '!F30</f>
        <v>613</v>
      </c>
      <c r="F15" s="80">
        <f>'(F2) Shpenzimet sipas nenfunk.b'!H17</f>
        <v>0</v>
      </c>
      <c r="G15" s="459">
        <f>'(F2) Shpenzimet sipas nenfunk.b'!L17</f>
        <v>10050</v>
      </c>
      <c r="H15" s="459">
        <f>'(F2) Shpenzimet sipas nenfunk.b'!P17</f>
        <v>0</v>
      </c>
    </row>
    <row r="16" spans="1:8" x14ac:dyDescent="0.25">
      <c r="A16" s="720" t="str">
        <f>'(F2) Shpenzimet sipas nenfunk.b'!A18</f>
        <v>Nënfunksioni 5</v>
      </c>
      <c r="B16" s="721" t="str">
        <f>' (F4)Shpenzimet sipas nenf.neto'!B18</f>
        <v>036 Marrdheniet me komunitetin</v>
      </c>
      <c r="C16" s="722">
        <f>'(C1b)Shpenzimet vitet e kaluar '!D38</f>
        <v>0</v>
      </c>
      <c r="D16" s="722">
        <f>'(C1b)Shpenzimet vitet e kaluar '!E38</f>
        <v>0</v>
      </c>
      <c r="E16" s="722">
        <f>'(C1b)Shpenzimet vitet e kaluar '!F38</f>
        <v>1398</v>
      </c>
      <c r="F16" s="723">
        <f>'(F2) Shpenzimet sipas nenfunk.b'!H18</f>
        <v>0</v>
      </c>
      <c r="G16" s="724">
        <f>'(F2) Shpenzimet sipas nenfunk.b'!L18</f>
        <v>0</v>
      </c>
      <c r="H16" s="724">
        <f>'(F2) Shpenzimet sipas nenfunk.b'!P18</f>
        <v>0</v>
      </c>
    </row>
    <row r="17" spans="1:8" x14ac:dyDescent="0.25">
      <c r="A17" s="671" t="str">
        <f>'(B3) Struktura Funksionale'!B30</f>
        <v>03600</v>
      </c>
      <c r="B17" s="103" t="str">
        <f>'(B3) Struktura Funksionale'!C30</f>
        <v>Marrdheniet me komunitetin</v>
      </c>
      <c r="C17" s="467">
        <f>'(C1b)Shpenzimet vitet e kaluar '!D35</f>
        <v>0</v>
      </c>
      <c r="D17" s="467">
        <f>'(C1b)Shpenzimet vitet e kaluar '!E35</f>
        <v>0</v>
      </c>
      <c r="E17" s="467">
        <f>'(C1b)Shpenzimet vitet e kaluar '!F35</f>
        <v>1398</v>
      </c>
      <c r="F17" s="80">
        <f>'(F2) Shpenzimet sipas nenfunk.b'!H19</f>
        <v>0</v>
      </c>
      <c r="G17" s="459">
        <f>'(F2) Shpenzimet sipas nenfunk.b'!L19</f>
        <v>0</v>
      </c>
      <c r="H17" s="459">
        <f>'(F2) Shpenzimet sipas nenfunk.b'!P19</f>
        <v>0</v>
      </c>
    </row>
    <row r="18" spans="1:8" x14ac:dyDescent="0.25">
      <c r="A18" s="720" t="str">
        <f>'(F2) Shpenzimet sipas nenfunk.b'!A20</f>
        <v>Nënfunksioni 6</v>
      </c>
      <c r="B18" s="721" t="str">
        <f>' (F4)Shpenzimet sipas nenf.neto'!B20</f>
        <v>041 Çështjet e përgjithshme ekonomike, tregtare dhe të punës</v>
      </c>
      <c r="C18" s="722">
        <f>'(C1b)Shpenzimet vitet e kaluar '!D46</f>
        <v>0</v>
      </c>
      <c r="D18" s="722">
        <f>'(C1b)Shpenzimet vitet e kaluar '!E46</f>
        <v>0</v>
      </c>
      <c r="E18" s="722">
        <f>'(C1b)Shpenzimet vitet e kaluar '!F46</f>
        <v>0</v>
      </c>
      <c r="F18" s="723">
        <f>'(F2) Shpenzimet sipas nenfunk.b'!H20</f>
        <v>0</v>
      </c>
      <c r="G18" s="724">
        <f>'(F2) Shpenzimet sipas nenfunk.b'!L20</f>
        <v>24350</v>
      </c>
      <c r="H18" s="724">
        <f>'(F2) Shpenzimet sipas nenfunk.b'!P20</f>
        <v>150000</v>
      </c>
    </row>
    <row r="19" spans="1:8" hidden="1" x14ac:dyDescent="0.25">
      <c r="A19" s="671" t="str">
        <f>'(B3) Struktura Funksionale'!B35</f>
        <v>04110</v>
      </c>
      <c r="B19" s="103" t="str">
        <f>'(B3) Struktura Funksionale'!C35</f>
        <v xml:space="preserve">Çështjet e përgjithshme ekonomike dhe tregtare </v>
      </c>
      <c r="C19" s="467">
        <f>'(C1b)Shpenzimet vitet e kaluar '!D41</f>
        <v>0</v>
      </c>
      <c r="D19" s="467">
        <f>'(C1b)Shpenzimet vitet e kaluar '!E41</f>
        <v>0</v>
      </c>
      <c r="E19" s="467">
        <f>'(C1b)Shpenzimet vitet e kaluar '!F41</f>
        <v>0</v>
      </c>
      <c r="F19" s="80">
        <f>'(F2) Shpenzimet sipas nenfunk.b'!H21</f>
        <v>0</v>
      </c>
      <c r="G19" s="459">
        <f>'(F2) Shpenzimet sipas nenfunk.b'!L21</f>
        <v>0</v>
      </c>
      <c r="H19" s="459">
        <f>'(F2) Shpenzimet sipas nenfunk.b'!P21</f>
        <v>0</v>
      </c>
    </row>
    <row r="20" spans="1:8" x14ac:dyDescent="0.25">
      <c r="A20" s="671" t="str">
        <f>'(B3) Struktura Funksionale'!B36</f>
        <v>04130</v>
      </c>
      <c r="B20" s="103" t="str">
        <f>'(B3) Struktura Funksionale'!C36</f>
        <v>Mbështetje për zhvillimin ekonomik</v>
      </c>
      <c r="C20" s="467">
        <f>'(C1b)Shpenzimet vitet e kaluar '!D42</f>
        <v>0</v>
      </c>
      <c r="D20" s="467">
        <f>'(C1b)Shpenzimet vitet e kaluar '!E42</f>
        <v>0</v>
      </c>
      <c r="E20" s="467">
        <f>'(C1b)Shpenzimet vitet e kaluar '!F42</f>
        <v>0</v>
      </c>
      <c r="F20" s="80">
        <f>'(F2) Shpenzimet sipas nenfunk.b'!H22</f>
        <v>0</v>
      </c>
      <c r="G20" s="459">
        <f>'(F2) Shpenzimet sipas nenfunk.b'!L22</f>
        <v>0</v>
      </c>
      <c r="H20" s="459">
        <f>'(F2) Shpenzimet sipas nenfunk.b'!P22</f>
        <v>0</v>
      </c>
    </row>
    <row r="21" spans="1:8" ht="15" hidden="1" customHeight="1" x14ac:dyDescent="0.25">
      <c r="A21" s="671" t="str">
        <f>'(B3) Struktura Funksionale'!B38</f>
        <v>04132</v>
      </c>
      <c r="B21" s="103" t="str">
        <f>'(B3) Struktura Funksionale'!C38</f>
        <v>Mbështetja e Zhvillimit rajonal</v>
      </c>
      <c r="C21" s="467">
        <f>'(C1b)Shpenzimet vitet e kaluar '!D44</f>
        <v>0</v>
      </c>
      <c r="D21" s="467">
        <f>'(C1b)Shpenzimet vitet e kaluar '!E44</f>
        <v>0</v>
      </c>
      <c r="E21" s="467">
        <f>'(C1b)Shpenzimet vitet e kaluar '!F44</f>
        <v>0</v>
      </c>
      <c r="F21" s="80">
        <f>'(F2) Shpenzimet sipas nenfunk.b'!H23</f>
        <v>0</v>
      </c>
      <c r="G21" s="459">
        <f>'(F2) Shpenzimet sipas nenfunk.b'!L23</f>
        <v>0</v>
      </c>
      <c r="H21" s="459">
        <f>'(F2) Shpenzimet sipas nenfunk.b'!P23</f>
        <v>0</v>
      </c>
    </row>
    <row r="22" spans="1:8" x14ac:dyDescent="0.25">
      <c r="A22" s="671" t="str">
        <f>'(B3) Struktura Funksionale'!B39</f>
        <v>04160</v>
      </c>
      <c r="B22" s="103" t="str">
        <f>'(B3) Struktura Funksionale'!C39</f>
        <v>Shërbimet e tregjeve, akreditimi dhe inspektimi</v>
      </c>
      <c r="C22" s="467">
        <f>'(C1b)Shpenzimet vitet e kaluar '!D45</f>
        <v>0</v>
      </c>
      <c r="D22" s="467">
        <f>'(C1b)Shpenzimet vitet e kaluar '!E45</f>
        <v>0</v>
      </c>
      <c r="E22" s="467">
        <f>'(C1b)Shpenzimet vitet e kaluar '!F45</f>
        <v>0</v>
      </c>
      <c r="F22" s="80">
        <f>'(F2) Shpenzimet sipas nenfunk.b'!H24</f>
        <v>0</v>
      </c>
      <c r="G22" s="459">
        <f>'(F2) Shpenzimet sipas nenfunk.b'!L24</f>
        <v>24350</v>
      </c>
      <c r="H22" s="459">
        <f>'(F2) Shpenzimet sipas nenfunk.b'!P24</f>
        <v>150000</v>
      </c>
    </row>
    <row r="23" spans="1:8" x14ac:dyDescent="0.25">
      <c r="A23" s="720" t="str">
        <f>'(F2) Shpenzimet sipas nenfunk.b'!A25</f>
        <v>Nënfunksioni 7</v>
      </c>
      <c r="B23" s="721" t="str">
        <f>' (F4)Shpenzimet sipas nenf.neto'!B25</f>
        <v>042 Bujqësia, pyjet, peshkimi dhe gjuetia</v>
      </c>
      <c r="C23" s="722">
        <f>'(C1b)Shpenzimet vitet e kaluar '!D54</f>
        <v>101</v>
      </c>
      <c r="D23" s="722">
        <f>'(C1b)Shpenzimet vitet e kaluar '!E54</f>
        <v>17760</v>
      </c>
      <c r="E23" s="722">
        <f>'(C1b)Shpenzimet vitet e kaluar '!F54</f>
        <v>44590</v>
      </c>
      <c r="F23" s="723">
        <f>'(F2) Shpenzimet sipas nenfunk.b'!H25</f>
        <v>12673</v>
      </c>
      <c r="G23" s="724">
        <f>'(F2) Shpenzimet sipas nenfunk.b'!L25</f>
        <v>1368</v>
      </c>
      <c r="H23" s="724">
        <f>'(F2) Shpenzimet sipas nenfunk.b'!P25</f>
        <v>1516</v>
      </c>
    </row>
    <row r="24" spans="1:8" x14ac:dyDescent="0.25">
      <c r="A24" s="671" t="str">
        <f>'(B3) Struktura Funksionale'!B42</f>
        <v>04220</v>
      </c>
      <c r="B24" s="103" t="str">
        <f>'(B3) Struktura Funksionale'!C42</f>
        <v>Shërbimet bujqësore, inspektimi, ushqimi dhe mbrojtja e konsumatoreve</v>
      </c>
      <c r="C24" s="467">
        <f>'(C1b)Shpenzimet vitet e kaluar '!D48</f>
        <v>0</v>
      </c>
      <c r="D24" s="467">
        <f>'(C1b)Shpenzimet vitet e kaluar '!E48</f>
        <v>0</v>
      </c>
      <c r="E24" s="467">
        <f>'(C1b)Shpenzimet vitet e kaluar '!F48</f>
        <v>0</v>
      </c>
      <c r="F24" s="80">
        <f>'(F2) Shpenzimet sipas nenfunk.b'!H26</f>
        <v>0</v>
      </c>
      <c r="G24" s="459">
        <f>'(F2) Shpenzimet sipas nenfunk.b'!L26</f>
        <v>0</v>
      </c>
      <c r="H24" s="459">
        <f>'(F2) Shpenzimet sipas nenfunk.b'!P26</f>
        <v>0</v>
      </c>
    </row>
    <row r="25" spans="1:8" hidden="1" x14ac:dyDescent="0.25">
      <c r="A25" s="671" t="str">
        <f>'(B3) Struktura Funksionale'!B44</f>
        <v>04223</v>
      </c>
      <c r="B25" s="103" t="str">
        <f>'(B3) Struktura Funksionale'!C44</f>
        <v>Veterineria</v>
      </c>
      <c r="C25" s="467">
        <f>'(C1b)Shpenzimet vitet e kaluar '!D50</f>
        <v>0</v>
      </c>
      <c r="D25" s="467">
        <f>'(C1b)Shpenzimet vitet e kaluar '!E50</f>
        <v>0</v>
      </c>
      <c r="E25" s="467">
        <f>'(C1b)Shpenzimet vitet e kaluar '!F50</f>
        <v>0</v>
      </c>
      <c r="F25" s="80">
        <f>'(F2) Shpenzimet sipas nenfunk.b'!H27</f>
        <v>0</v>
      </c>
      <c r="G25" s="459">
        <f>'(F2) Shpenzimet sipas nenfunk.b'!L27</f>
        <v>0</v>
      </c>
      <c r="H25" s="459">
        <f>'(F2) Shpenzimet sipas nenfunk.b'!P27</f>
        <v>0</v>
      </c>
    </row>
    <row r="26" spans="1:8" x14ac:dyDescent="0.25">
      <c r="A26" s="671" t="str">
        <f>'(B3) Struktura Funksionale'!B45</f>
        <v>04240</v>
      </c>
      <c r="B26" s="103" t="str">
        <f>'(B3) Struktura Funksionale'!C45</f>
        <v>Menaxhimi i Infrastruktuës së ujitjes dhe kullimit</v>
      </c>
      <c r="C26" s="467">
        <f>'(C1b)Shpenzimet vitet e kaluar '!D51</f>
        <v>101</v>
      </c>
      <c r="D26" s="467">
        <f>'(C1b)Shpenzimet vitet e kaluar '!E51</f>
        <v>17760</v>
      </c>
      <c r="E26" s="467">
        <f>'(C1b)Shpenzimet vitet e kaluar '!F51</f>
        <v>43390</v>
      </c>
      <c r="F26" s="80">
        <f>'(F2) Shpenzimet sipas nenfunk.b'!H28</f>
        <v>8700</v>
      </c>
      <c r="G26" s="459">
        <f>'(F2) Shpenzimet sipas nenfunk.b'!L28</f>
        <v>0</v>
      </c>
      <c r="H26" s="459">
        <f>'(F2) Shpenzimet sipas nenfunk.b'!P28</f>
        <v>0</v>
      </c>
    </row>
    <row r="27" spans="1:8" x14ac:dyDescent="0.25">
      <c r="A27" s="671" t="str">
        <f>'(B3) Struktura Funksionale'!B46</f>
        <v>04260</v>
      </c>
      <c r="B27" s="103" t="str">
        <f>'(B3) Struktura Funksionale'!C46</f>
        <v>Administrimi i pyjeve dhe kullotave</v>
      </c>
      <c r="C27" s="467">
        <f>'(C1b)Shpenzimet vitet e kaluar '!D52</f>
        <v>0</v>
      </c>
      <c r="D27" s="467">
        <f>'(C1b)Shpenzimet vitet e kaluar '!E52</f>
        <v>0</v>
      </c>
      <c r="E27" s="467">
        <f>'(C1b)Shpenzimet vitet e kaluar '!F52</f>
        <v>1200</v>
      </c>
      <c r="F27" s="80">
        <f>'(F2) Shpenzimet sipas nenfunk.b'!H29</f>
        <v>3973</v>
      </c>
      <c r="G27" s="459">
        <f>'(F2) Shpenzimet sipas nenfunk.b'!L29</f>
        <v>1368</v>
      </c>
      <c r="H27" s="459">
        <f>'(F2) Shpenzimet sipas nenfunk.b'!P29</f>
        <v>1516</v>
      </c>
    </row>
    <row r="28" spans="1:8" x14ac:dyDescent="0.25">
      <c r="A28" s="720" t="str">
        <f>'(F2) Shpenzimet sipas nenfunk.b'!A30</f>
        <v>Nënfunksioni 8</v>
      </c>
      <c r="B28" s="721" t="str">
        <f>' (F4)Shpenzimet sipas nenf.neto'!B30</f>
        <v>045 Trasporti</v>
      </c>
      <c r="C28" s="722">
        <f>'(C1b)Shpenzimet vitet e kaluar '!D60</f>
        <v>277367</v>
      </c>
      <c r="D28" s="722">
        <f>'(C1b)Shpenzimet vitet e kaluar '!E60</f>
        <v>91555</v>
      </c>
      <c r="E28" s="722">
        <f>'(C1b)Shpenzimet vitet e kaluar '!F60</f>
        <v>348190</v>
      </c>
      <c r="F28" s="723">
        <f>'(F2) Shpenzimet sipas nenfunk.b'!H30</f>
        <v>279219</v>
      </c>
      <c r="G28" s="724">
        <f>'(F2) Shpenzimet sipas nenfunk.b'!L30</f>
        <v>279453</v>
      </c>
      <c r="H28" s="724">
        <f>'(F2) Shpenzimet sipas nenfunk.b'!P30</f>
        <v>206062</v>
      </c>
    </row>
    <row r="29" spans="1:8" x14ac:dyDescent="0.25">
      <c r="A29" s="671" t="str">
        <f>'(B3) Struktura Funksionale'!B49</f>
        <v>04520</v>
      </c>
      <c r="B29" s="103" t="str">
        <f>'(B3) Struktura Funksionale'!C49</f>
        <v>Rrjeti rrugor rural</v>
      </c>
      <c r="C29" s="467">
        <f>'(C1b)Shpenzimet vitet e kaluar '!D56</f>
        <v>277367</v>
      </c>
      <c r="D29" s="467">
        <f>'(C1b)Shpenzimet vitet e kaluar '!E56</f>
        <v>91555</v>
      </c>
      <c r="E29" s="467">
        <f>'(C1b)Shpenzimet vitet e kaluar '!F56</f>
        <v>348190</v>
      </c>
      <c r="F29" s="80">
        <f>'(F2) Shpenzimet sipas nenfunk.b'!H31</f>
        <v>279219</v>
      </c>
      <c r="G29" s="459">
        <f>'(F2) Shpenzimet sipas nenfunk.b'!L31</f>
        <v>279453</v>
      </c>
      <c r="H29" s="459">
        <f>'(F2) Shpenzimet sipas nenfunk.b'!P31</f>
        <v>206062</v>
      </c>
    </row>
    <row r="30" spans="1:8" hidden="1" x14ac:dyDescent="0.25">
      <c r="A30" s="671" t="str">
        <f>'(B3) Struktura Funksionale'!B50</f>
        <v>04530</v>
      </c>
      <c r="B30" s="103" t="str">
        <f>'(B3) Struktura Funksionale'!C50</f>
        <v>Studimi i rrugëve</v>
      </c>
      <c r="C30" s="467">
        <f>'(C1b)Shpenzimet vitet e kaluar '!D57</f>
        <v>0</v>
      </c>
      <c r="D30" s="467">
        <f>'(C1b)Shpenzimet vitet e kaluar '!E57</f>
        <v>0</v>
      </c>
      <c r="E30" s="467">
        <f>'(C1b)Shpenzimet vitet e kaluar '!F57</f>
        <v>0</v>
      </c>
      <c r="F30" s="80">
        <f>'(F2) Shpenzimet sipas nenfunk.b'!H32</f>
        <v>0</v>
      </c>
      <c r="G30" s="459">
        <f>'(F2) Shpenzimet sipas nenfunk.b'!L32</f>
        <v>0</v>
      </c>
      <c r="H30" s="459">
        <f>'(F2) Shpenzimet sipas nenfunk.b'!P32</f>
        <v>0</v>
      </c>
    </row>
    <row r="31" spans="1:8" x14ac:dyDescent="0.25">
      <c r="A31" s="671" t="str">
        <f>'(B3) Struktura Funksionale'!B51</f>
        <v>04570</v>
      </c>
      <c r="B31" s="103" t="str">
        <f>'(B3) Struktura Funksionale'!C51</f>
        <v>Transporti publik</v>
      </c>
      <c r="C31" s="467">
        <f>'(C1b)Shpenzimet vitet e kaluar '!D58</f>
        <v>0</v>
      </c>
      <c r="D31" s="467">
        <f>'(C1b)Shpenzimet vitet e kaluar '!E58</f>
        <v>0</v>
      </c>
      <c r="E31" s="467">
        <f>'(C1b)Shpenzimet vitet e kaluar '!F58</f>
        <v>0</v>
      </c>
      <c r="F31" s="80">
        <f>'(F2) Shpenzimet sipas nenfunk.b'!H33</f>
        <v>0</v>
      </c>
      <c r="G31" s="459">
        <f>'(F2) Shpenzimet sipas nenfunk.b'!L33</f>
        <v>0</v>
      </c>
      <c r="H31" s="459">
        <f>'(F2) Shpenzimet sipas nenfunk.b'!P33</f>
        <v>0</v>
      </c>
    </row>
    <row r="32" spans="1:8" x14ac:dyDescent="0.25">
      <c r="A32" s="720" t="str">
        <f>'(F2) Shpenzimet sipas nenfunk.b'!A34</f>
        <v>Nënfunksioni 9</v>
      </c>
      <c r="B32" s="721" t="str">
        <f>' (F4)Shpenzimet sipas nenf.neto'!B34</f>
        <v>047 Industri të tjera</v>
      </c>
      <c r="C32" s="722">
        <f>'(C1b)Shpenzimet vitet e kaluar '!D66</f>
        <v>1338</v>
      </c>
      <c r="D32" s="722">
        <f>'(C1b)Shpenzimet vitet e kaluar '!E66</f>
        <v>0</v>
      </c>
      <c r="E32" s="722">
        <f>'(C1b)Shpenzimet vitet e kaluar '!F66</f>
        <v>0</v>
      </c>
      <c r="F32" s="723">
        <f>'(F2) Shpenzimet sipas nenfunk.b'!H34</f>
        <v>200</v>
      </c>
      <c r="G32" s="724">
        <f>'(F2) Shpenzimet sipas nenfunk.b'!L34</f>
        <v>200</v>
      </c>
      <c r="H32" s="724">
        <f>'(F2) Shpenzimet sipas nenfunk.b'!P34</f>
        <v>200</v>
      </c>
    </row>
    <row r="33" spans="1:8" x14ac:dyDescent="0.25">
      <c r="A33" s="671" t="str">
        <f>'(B3) Struktura Funksionale'!B54</f>
        <v>04740</v>
      </c>
      <c r="B33" s="103" t="str">
        <f>'(B3) Struktura Funksionale'!C54</f>
        <v>Projekte Zhvillimi</v>
      </c>
      <c r="C33" s="467">
        <f>'(C1b)Shpenzimet vitet e kaluar '!D62</f>
        <v>0</v>
      </c>
      <c r="D33" s="467">
        <f>'(C1b)Shpenzimet vitet e kaluar '!E62</f>
        <v>0</v>
      </c>
      <c r="E33" s="467">
        <f>'(C1b)Shpenzimet vitet e kaluar '!F62</f>
        <v>0</v>
      </c>
      <c r="F33" s="80">
        <f>'(F2) Shpenzimet sipas nenfunk.b'!H35</f>
        <v>0</v>
      </c>
      <c r="G33" s="459">
        <f>'(F2) Shpenzimet sipas nenfunk.b'!L35</f>
        <v>0</v>
      </c>
      <c r="H33" s="459">
        <f>'(F2) Shpenzimet sipas nenfunk.b'!P35</f>
        <v>0</v>
      </c>
    </row>
    <row r="34" spans="1:8" x14ac:dyDescent="0.25">
      <c r="A34" s="671" t="str">
        <f>'(B3) Struktura Funksionale'!B55</f>
        <v>04760</v>
      </c>
      <c r="B34" s="103" t="str">
        <f>'(B3) Struktura Funksionale'!C55</f>
        <v>Zhvillimi i turizmit</v>
      </c>
      <c r="C34" s="467">
        <f>'(C1b)Shpenzimet vitet e kaluar '!D63</f>
        <v>1338</v>
      </c>
      <c r="D34" s="467">
        <f>'(C1b)Shpenzimet vitet e kaluar '!E63</f>
        <v>0</v>
      </c>
      <c r="E34" s="467">
        <f>'(C1b)Shpenzimet vitet e kaluar '!F63</f>
        <v>0</v>
      </c>
      <c r="F34" s="80">
        <f>'(F2) Shpenzimet sipas nenfunk.b'!H36</f>
        <v>200</v>
      </c>
      <c r="G34" s="459">
        <f>'(F2) Shpenzimet sipas nenfunk.b'!L36</f>
        <v>200</v>
      </c>
      <c r="H34" s="459">
        <f>'(F2) Shpenzimet sipas nenfunk.b'!P36</f>
        <v>200</v>
      </c>
    </row>
    <row r="35" spans="1:8" x14ac:dyDescent="0.25">
      <c r="A35" s="720" t="str">
        <f>'(F2) Shpenzimet sipas nenfunk.b'!A37</f>
        <v>Nënfunksioni 10</v>
      </c>
      <c r="B35" s="721" t="str">
        <f>' (F4)Shpenzimet sipas nenf.neto'!B37</f>
        <v>051 Menaxhimi i i mbetjeve</v>
      </c>
      <c r="C35" s="722">
        <f>'(C1b)Shpenzimet vitet e kaluar '!D72</f>
        <v>532</v>
      </c>
      <c r="D35" s="722">
        <f>'(C1b)Shpenzimet vitet e kaluar '!E72</f>
        <v>1771</v>
      </c>
      <c r="E35" s="722">
        <f>'(C1b)Shpenzimet vitet e kaluar '!F72</f>
        <v>0</v>
      </c>
      <c r="F35" s="723">
        <f>'(F2) Shpenzimet sipas nenfunk.b'!H37</f>
        <v>1100</v>
      </c>
      <c r="G35" s="724">
        <f>'(F2) Shpenzimet sipas nenfunk.b'!L37</f>
        <v>0</v>
      </c>
      <c r="H35" s="724">
        <f>'(F2) Shpenzimet sipas nenfunk.b'!P37</f>
        <v>0</v>
      </c>
    </row>
    <row r="36" spans="1:8" x14ac:dyDescent="0.25">
      <c r="A36" s="671" t="str">
        <f>'(B3) Struktura Funksionale'!B60</f>
        <v>05100</v>
      </c>
      <c r="B36" s="103" t="str">
        <f>'(B3) Struktura Funksionale'!C60</f>
        <v>Menaxhimi i mbetjeve</v>
      </c>
      <c r="C36" s="467">
        <f>'(C1b)Shpenzimet vitet e kaluar '!D69</f>
        <v>532</v>
      </c>
      <c r="D36" s="467">
        <f>'(C1b)Shpenzimet vitet e kaluar '!E69</f>
        <v>1771</v>
      </c>
      <c r="E36" s="467">
        <f>'(C1b)Shpenzimet vitet e kaluar '!F69</f>
        <v>0</v>
      </c>
      <c r="F36" s="80">
        <f>'(F2) Shpenzimet sipas nenfunk.b'!H38</f>
        <v>1100</v>
      </c>
      <c r="G36" s="459">
        <f>'(F2) Shpenzimet sipas nenfunk.b'!L38</f>
        <v>0</v>
      </c>
      <c r="H36" s="459">
        <f>'(F2) Shpenzimet sipas nenfunk.b'!P38</f>
        <v>0</v>
      </c>
    </row>
    <row r="37" spans="1:8" x14ac:dyDescent="0.25">
      <c r="A37" s="720" t="str">
        <f>'(F2) Shpenzimet sipas nenfunk.b'!A39</f>
        <v>Nënfunksioni 11</v>
      </c>
      <c r="B37" s="721" t="str">
        <f>' (F4)Shpenzimet sipas nenf.neto'!B39</f>
        <v>052 Menaxhimi i ujrave të zeza</v>
      </c>
      <c r="C37" s="722">
        <f>'(C1b)Shpenzimet vitet e kaluar '!D77</f>
        <v>905</v>
      </c>
      <c r="D37" s="722">
        <f>'(C1b)Shpenzimet vitet e kaluar '!E77</f>
        <v>0</v>
      </c>
      <c r="E37" s="722">
        <f>'(C1b)Shpenzimet vitet e kaluar '!F77</f>
        <v>11660</v>
      </c>
      <c r="F37" s="723">
        <f>'(F2) Shpenzimet sipas nenfunk.b'!H39</f>
        <v>0</v>
      </c>
      <c r="G37" s="724">
        <f>'(F2) Shpenzimet sipas nenfunk.b'!L39</f>
        <v>0</v>
      </c>
      <c r="H37" s="724">
        <f>'(F2) Shpenzimet sipas nenfunk.b'!P39</f>
        <v>0</v>
      </c>
    </row>
    <row r="38" spans="1:8" x14ac:dyDescent="0.25">
      <c r="A38" s="671" t="str">
        <f>'(B3) Struktura Funksionale'!B64</f>
        <v>05200</v>
      </c>
      <c r="B38" s="103" t="str">
        <f>'(B3) Struktura Funksionale'!C64</f>
        <v>Menaxhimi i ujrave të zeza dhe kanalizimeve</v>
      </c>
      <c r="C38" s="467">
        <f>'(C1b)Shpenzimet vitet e kaluar '!D74</f>
        <v>905</v>
      </c>
      <c r="D38" s="467">
        <f>'(C1b)Shpenzimet vitet e kaluar '!E74</f>
        <v>0</v>
      </c>
      <c r="E38" s="467">
        <f>'(C1b)Shpenzimet vitet e kaluar '!F74</f>
        <v>11660</v>
      </c>
      <c r="F38" s="80">
        <f>'(F2) Shpenzimet sipas nenfunk.b'!H40</f>
        <v>0</v>
      </c>
      <c r="G38" s="459">
        <f>'(F2) Shpenzimet sipas nenfunk.b'!L40</f>
        <v>0</v>
      </c>
      <c r="H38" s="459">
        <f>'(F2) Shpenzimet sipas nenfunk.b'!P40</f>
        <v>0</v>
      </c>
    </row>
    <row r="39" spans="1:8" x14ac:dyDescent="0.25">
      <c r="A39" s="720" t="str">
        <f>'(F2) Shpenzimet sipas nenfunk.b'!A41</f>
        <v>Nënfunksioni 12</v>
      </c>
      <c r="B39" s="721" t="str">
        <f>' (F4)Shpenzimet sipas nenf.neto'!B41</f>
        <v>053 Reduktimi i ndotjes</v>
      </c>
      <c r="C39" s="722">
        <f>'(C1b)Shpenzimet vitet e kaluar '!D82</f>
        <v>0</v>
      </c>
      <c r="D39" s="722">
        <f>'(C1b)Shpenzimet vitet e kaluar '!E82</f>
        <v>0</v>
      </c>
      <c r="E39" s="722">
        <f>'(C1b)Shpenzimet vitet e kaluar '!F82</f>
        <v>0</v>
      </c>
      <c r="F39" s="723">
        <f>'(F2) Shpenzimet sipas nenfunk.b'!H41</f>
        <v>0</v>
      </c>
      <c r="G39" s="724">
        <f>'(F2) Shpenzimet sipas nenfunk.b'!L41</f>
        <v>0</v>
      </c>
      <c r="H39" s="724">
        <f>'(F2) Shpenzimet sipas nenfunk.b'!P41</f>
        <v>0</v>
      </c>
    </row>
    <row r="40" spans="1:8" x14ac:dyDescent="0.25">
      <c r="A40" s="671" t="str">
        <f>'(B3) Struktura Funksionale'!B68</f>
        <v>05320</v>
      </c>
      <c r="B40" s="103" t="str">
        <f>'(B3) Struktura Funksionale'!C68</f>
        <v>Programet e mbrojtjes së mjedisit</v>
      </c>
      <c r="C40" s="467">
        <f>'(C1b)Shpenzimet vitet e kaluar '!D79</f>
        <v>0</v>
      </c>
      <c r="D40" s="467">
        <f>'(C1b)Shpenzimet vitet e kaluar '!E79</f>
        <v>0</v>
      </c>
      <c r="E40" s="467">
        <f>'(C1b)Shpenzimet vitet e kaluar '!F79</f>
        <v>0</v>
      </c>
      <c r="F40" s="80">
        <f>'(F2) Shpenzimet sipas nenfunk.b'!H42</f>
        <v>0</v>
      </c>
      <c r="G40" s="459">
        <f>'(F2) Shpenzimet sipas nenfunk.b'!L42</f>
        <v>0</v>
      </c>
      <c r="H40" s="459">
        <f>'(F2) Shpenzimet sipas nenfunk.b'!P42</f>
        <v>0</v>
      </c>
    </row>
    <row r="41" spans="1:8" x14ac:dyDescent="0.25">
      <c r="A41" s="720" t="str">
        <f>'(F2) Shpenzimet sipas nenfunk.b'!A43</f>
        <v>Nënfunksioni 13</v>
      </c>
      <c r="B41" s="721" t="str">
        <f>' (F4)Shpenzimet sipas nenf.neto'!B43</f>
        <v>056 Mbrojtja e mjedisit</v>
      </c>
      <c r="C41" s="722">
        <f>'(C1b)Shpenzimet vitet e kaluar '!D87</f>
        <v>0</v>
      </c>
      <c r="D41" s="722">
        <f>'(C1b)Shpenzimet vitet e kaluar '!E87</f>
        <v>0</v>
      </c>
      <c r="E41" s="722">
        <f>'(C1b)Shpenzimet vitet e kaluar '!F87</f>
        <v>0</v>
      </c>
      <c r="F41" s="723">
        <f>'(F2) Shpenzimet sipas nenfunk.b'!H43</f>
        <v>0</v>
      </c>
      <c r="G41" s="724">
        <f>'(F2) Shpenzimet sipas nenfunk.b'!L43</f>
        <v>0</v>
      </c>
      <c r="H41" s="724">
        <f>'(F2) Shpenzimet sipas nenfunk.b'!P43</f>
        <v>0</v>
      </c>
    </row>
    <row r="42" spans="1:8" x14ac:dyDescent="0.25">
      <c r="A42" s="671" t="str">
        <f>'(B3) Struktura Funksionale'!B72</f>
        <v>05630</v>
      </c>
      <c r="B42" s="103" t="str">
        <f>'(B3) Struktura Funksionale'!C72</f>
        <v>Ndërgjegjësimi mjedisor</v>
      </c>
      <c r="C42" s="467">
        <f>'(C1b)Shpenzimet vitet e kaluar '!D84</f>
        <v>0</v>
      </c>
      <c r="D42" s="467">
        <f>'(C1b)Shpenzimet vitet e kaluar '!E84</f>
        <v>0</v>
      </c>
      <c r="E42" s="467">
        <f>'(C1b)Shpenzimet vitet e kaluar '!F84</f>
        <v>0</v>
      </c>
      <c r="F42" s="80">
        <f>'(F2) Shpenzimet sipas nenfunk.b'!H44</f>
        <v>0</v>
      </c>
      <c r="G42" s="459">
        <f>'(F2) Shpenzimet sipas nenfunk.b'!L44</f>
        <v>0</v>
      </c>
      <c r="H42" s="459">
        <f>'(F2) Shpenzimet sipas nenfunk.b'!P44</f>
        <v>0</v>
      </c>
    </row>
    <row r="43" spans="1:8" hidden="1" x14ac:dyDescent="0.25">
      <c r="A43" s="671" t="str">
        <f>'(B3) Struktura Funksionale'!B73</f>
        <v>05640</v>
      </c>
      <c r="B43" s="103" t="str">
        <f>'(B3) Struktura Funksionale'!C73</f>
        <v>Administrimi i resurseve ujore</v>
      </c>
      <c r="C43" s="467">
        <f>'(C1b)Shpenzimet vitet e kaluar '!D85</f>
        <v>0</v>
      </c>
      <c r="D43" s="467">
        <f>'(C1b)Shpenzimet vitet e kaluar '!E85</f>
        <v>0</v>
      </c>
      <c r="E43" s="467">
        <f>'(C1b)Shpenzimet vitet e kaluar '!F85</f>
        <v>0</v>
      </c>
      <c r="F43" s="80">
        <f>'(F2) Shpenzimet sipas nenfunk.b'!H45</f>
        <v>0</v>
      </c>
      <c r="G43" s="459">
        <f>'(F2) Shpenzimet sipas nenfunk.b'!L45</f>
        <v>0</v>
      </c>
      <c r="H43" s="459">
        <f>'(F2) Shpenzimet sipas nenfunk.b'!P45</f>
        <v>0</v>
      </c>
    </row>
    <row r="44" spans="1:8" x14ac:dyDescent="0.25">
      <c r="A44" s="720" t="str">
        <f>'(F2) Shpenzimet sipas nenfunk.b'!A46</f>
        <v>Nënfunksioni 14</v>
      </c>
      <c r="B44" s="721" t="str">
        <f>' (F4)Shpenzimet sipas nenf.neto'!B46</f>
        <v>061 Urbanistika</v>
      </c>
      <c r="C44" s="722">
        <f>'(C1b)Shpenzimet vitet e kaluar '!D93</f>
        <v>1400</v>
      </c>
      <c r="D44" s="722">
        <f>'(C1b)Shpenzimet vitet e kaluar '!E93</f>
        <v>53876</v>
      </c>
      <c r="E44" s="722">
        <f>'(C1b)Shpenzimet vitet e kaluar '!F93</f>
        <v>447987</v>
      </c>
      <c r="F44" s="723">
        <f>'(F2) Shpenzimet sipas nenfunk.b'!H46</f>
        <v>15000</v>
      </c>
      <c r="G44" s="724">
        <f>'(F2) Shpenzimet sipas nenfunk.b'!L46</f>
        <v>0</v>
      </c>
      <c r="H44" s="724">
        <f>'(F2) Shpenzimet sipas nenfunk.b'!P46</f>
        <v>0</v>
      </c>
    </row>
    <row r="45" spans="1:8" x14ac:dyDescent="0.25">
      <c r="A45" s="671" t="str">
        <f>'(B3) Struktura Funksionale'!B77</f>
        <v>06140</v>
      </c>
      <c r="B45" s="103" t="str">
        <f>'(B3) Struktura Funksionale'!C77</f>
        <v>Planifikimi Urban Vendor</v>
      </c>
      <c r="C45" s="467">
        <f>'(C1b)Shpenzimet vitet e kaluar '!D90</f>
        <v>1400</v>
      </c>
      <c r="D45" s="467">
        <f>'(C1b)Shpenzimet vitet e kaluar '!E90</f>
        <v>0</v>
      </c>
      <c r="E45" s="467">
        <f>'(C1b)Shpenzimet vitet e kaluar '!F90</f>
        <v>447987</v>
      </c>
      <c r="F45" s="80">
        <f>'(F2) Shpenzimet sipas nenfunk.b'!H47</f>
        <v>15000</v>
      </c>
      <c r="G45" s="459">
        <f>'(F2) Shpenzimet sipas nenfunk.b'!L47</f>
        <v>0</v>
      </c>
      <c r="H45" s="459">
        <f>'(F2) Shpenzimet sipas nenfunk.b'!P47</f>
        <v>0</v>
      </c>
    </row>
    <row r="46" spans="1:8" hidden="1" x14ac:dyDescent="0.25">
      <c r="A46" s="671" t="str">
        <f>'(B3) Struktura Funksionale'!B78</f>
        <v>06180</v>
      </c>
      <c r="B46" s="103" t="str">
        <f>'(B3) Struktura Funksionale'!C78</f>
        <v>Planifikimi urban dhe strehimi</v>
      </c>
      <c r="C46" s="467">
        <f>'(C1b)Shpenzimet vitet e kaluar '!D91</f>
        <v>0</v>
      </c>
      <c r="D46" s="467">
        <f>'(C1b)Shpenzimet vitet e kaluar '!E91</f>
        <v>0</v>
      </c>
      <c r="E46" s="467">
        <f>'(C1b)Shpenzimet vitet e kaluar '!F91</f>
        <v>0</v>
      </c>
      <c r="F46" s="80">
        <f>'(F2) Shpenzimet sipas nenfunk.b'!H48</f>
        <v>0</v>
      </c>
      <c r="G46" s="459">
        <f>'(F2) Shpenzimet sipas nenfunk.b'!L48</f>
        <v>0</v>
      </c>
      <c r="H46" s="459">
        <f>'(F2) Shpenzimet sipas nenfunk.b'!P48</f>
        <v>0</v>
      </c>
    </row>
    <row r="47" spans="1:8" x14ac:dyDescent="0.25">
      <c r="A47" s="720" t="str">
        <f>'(F2) Shpenzimet sipas nenfunk.b'!A49</f>
        <v>Nënfunksioni 15</v>
      </c>
      <c r="B47" s="721" t="str">
        <f>' (F4)Shpenzimet sipas nenf.neto'!B49</f>
        <v>062 Zhvillimi i komunitetit</v>
      </c>
      <c r="C47" s="722">
        <f>'(C1b)Shpenzimet vitet e kaluar '!D98</f>
        <v>11748</v>
      </c>
      <c r="D47" s="722">
        <f>'(C1b)Shpenzimet vitet e kaluar '!E98</f>
        <v>0</v>
      </c>
      <c r="E47" s="722">
        <f>'(C1b)Shpenzimet vitet e kaluar '!F98</f>
        <v>32905</v>
      </c>
      <c r="F47" s="723">
        <f>'(F2) Shpenzimet sipas nenfunk.b'!H49</f>
        <v>4500</v>
      </c>
      <c r="G47" s="724">
        <f>'(F2) Shpenzimet sipas nenfunk.b'!L49</f>
        <v>1500</v>
      </c>
      <c r="H47" s="724">
        <f>'(F2) Shpenzimet sipas nenfunk.b'!P49</f>
        <v>1500</v>
      </c>
    </row>
    <row r="48" spans="1:8" x14ac:dyDescent="0.25">
      <c r="A48" s="671" t="str">
        <f>'(B3) Struktura Funksionale'!B81</f>
        <v>06210</v>
      </c>
      <c r="B48" s="103" t="str">
        <f>'(B3) Struktura Funksionale'!C81</f>
        <v>Programet e zhvillimit</v>
      </c>
      <c r="C48" s="467">
        <f>'(C1b)Shpenzimet vitet e kaluar '!D95</f>
        <v>0</v>
      </c>
      <c r="D48" s="467">
        <f>'(C1b)Shpenzimet vitet e kaluar '!E95</f>
        <v>0</v>
      </c>
      <c r="E48" s="467">
        <f>'(C1b)Shpenzimet vitet e kaluar '!F95</f>
        <v>0</v>
      </c>
      <c r="F48" s="80">
        <f>'(F2) Shpenzimet sipas nenfunk.b'!H50</f>
        <v>0</v>
      </c>
      <c r="G48" s="459">
        <f>'(F2) Shpenzimet sipas nenfunk.b'!L50</f>
        <v>0</v>
      </c>
      <c r="H48" s="459">
        <f>'(F2) Shpenzimet sipas nenfunk.b'!P50</f>
        <v>0</v>
      </c>
    </row>
    <row r="49" spans="1:8" x14ac:dyDescent="0.25">
      <c r="A49" s="671" t="str">
        <f>'(B3) Struktura Funksionale'!B82</f>
        <v>06260</v>
      </c>
      <c r="B49" s="103" t="str">
        <f>'(B3) Struktura Funksionale'!C82</f>
        <v>Sherbime publike vendore</v>
      </c>
      <c r="C49" s="467">
        <f>'(C1b)Shpenzimet vitet e kaluar '!D96</f>
        <v>11748</v>
      </c>
      <c r="D49" s="467">
        <f>'(C1b)Shpenzimet vitet e kaluar '!E96</f>
        <v>0</v>
      </c>
      <c r="E49" s="467">
        <f>'(C1b)Shpenzimet vitet e kaluar '!F96</f>
        <v>32905</v>
      </c>
      <c r="F49" s="80">
        <f>'(F2) Shpenzimet sipas nenfunk.b'!H51</f>
        <v>4500</v>
      </c>
      <c r="G49" s="459">
        <f>'(F2) Shpenzimet sipas nenfunk.b'!L51</f>
        <v>1500</v>
      </c>
      <c r="H49" s="459">
        <f>'(F2) Shpenzimet sipas nenfunk.b'!P51</f>
        <v>1500</v>
      </c>
    </row>
    <row r="50" spans="1:8" x14ac:dyDescent="0.25">
      <c r="A50" s="720" t="str">
        <f>'(F2) Shpenzimet sipas nenfunk.b'!A52</f>
        <v>Nënfunksioni 16</v>
      </c>
      <c r="B50" s="721" t="str">
        <f>' (F4)Shpenzimet sipas nenf.neto'!B52</f>
        <v>063 Furnizimi me ujë</v>
      </c>
      <c r="C50" s="722">
        <f>'(C1b)Shpenzimet vitet e kaluar '!D103</f>
        <v>24563</v>
      </c>
      <c r="D50" s="722">
        <f>'(C1b)Shpenzimet vitet e kaluar '!E103</f>
        <v>74584</v>
      </c>
      <c r="E50" s="722">
        <f>'(C1b)Shpenzimet vitet e kaluar '!F103</f>
        <v>65155</v>
      </c>
      <c r="F50" s="723">
        <f>'(F2) Shpenzimet sipas nenfunk.b'!H52</f>
        <v>158455</v>
      </c>
      <c r="G50" s="724">
        <f>'(F2) Shpenzimet sipas nenfunk.b'!L52</f>
        <v>200086</v>
      </c>
      <c r="H50" s="724">
        <f>'(F2) Shpenzimet sipas nenfunk.b'!P52</f>
        <v>262584</v>
      </c>
    </row>
    <row r="51" spans="1:8" x14ac:dyDescent="0.25">
      <c r="A51" s="671" t="str">
        <f>'(B3) Struktura Funksionale'!B85</f>
        <v>06330</v>
      </c>
      <c r="B51" s="103" t="str">
        <f>'(B3) Struktura Funksionale'!C85</f>
        <v xml:space="preserve">Furnizimi me ujë </v>
      </c>
      <c r="C51" s="467">
        <f>'(C1b)Shpenzimet vitet e kaluar '!D100</f>
        <v>24563</v>
      </c>
      <c r="D51" s="467">
        <f>'(C1b)Shpenzimet vitet e kaluar '!E100</f>
        <v>74584</v>
      </c>
      <c r="E51" s="467">
        <f>'(C1b)Shpenzimet vitet e kaluar '!F100</f>
        <v>65155</v>
      </c>
      <c r="F51" s="80">
        <f>'(F2) Shpenzimet sipas nenfunk.b'!H53</f>
        <v>158455</v>
      </c>
      <c r="G51" s="459">
        <f>'(F2) Shpenzimet sipas nenfunk.b'!L53</f>
        <v>200086</v>
      </c>
      <c r="H51" s="459">
        <f>'(F2) Shpenzimet sipas nenfunk.b'!P53</f>
        <v>262584</v>
      </c>
    </row>
    <row r="52" spans="1:8" x14ac:dyDescent="0.25">
      <c r="A52" s="720" t="str">
        <f>'(F2) Shpenzimet sipas nenfunk.b'!A54</f>
        <v>Nënfunksioni 17</v>
      </c>
      <c r="B52" s="721" t="str">
        <f>' (F4)Shpenzimet sipas nenf.neto'!B54</f>
        <v>064 Ndriçimi i rrugëve</v>
      </c>
      <c r="C52" s="722">
        <f>'(C1b)Shpenzimet vitet e kaluar '!D108</f>
        <v>3750</v>
      </c>
      <c r="D52" s="722">
        <f>'(C1b)Shpenzimet vitet e kaluar '!E108</f>
        <v>38354</v>
      </c>
      <c r="E52" s="722">
        <f>'(C1b)Shpenzimet vitet e kaluar '!F108</f>
        <v>12214</v>
      </c>
      <c r="F52" s="723">
        <f>'(F2) Shpenzimet sipas nenfunk.b'!H54</f>
        <v>0</v>
      </c>
      <c r="G52" s="724">
        <f>'(F2) Shpenzimet sipas nenfunk.b'!L54</f>
        <v>0</v>
      </c>
      <c r="H52" s="724">
        <f>'(F2) Shpenzimet sipas nenfunk.b'!P54</f>
        <v>0</v>
      </c>
    </row>
    <row r="53" spans="1:8" x14ac:dyDescent="0.25">
      <c r="A53" s="671" t="str">
        <f>'(B3) Struktura Funksionale'!B89</f>
        <v>06440</v>
      </c>
      <c r="B53" s="103" t="str">
        <f>'(B3) Struktura Funksionale'!C89</f>
        <v>Ndriçim rrugësh</v>
      </c>
      <c r="C53" s="467">
        <f>'(C1b)Shpenzimet vitet e kaluar '!D105</f>
        <v>3750</v>
      </c>
      <c r="D53" s="467">
        <f>'(C1b)Shpenzimet vitet e kaluar '!E105</f>
        <v>38354</v>
      </c>
      <c r="E53" s="467">
        <f>'(C1b)Shpenzimet vitet e kaluar '!F105</f>
        <v>12214</v>
      </c>
      <c r="F53" s="80">
        <f>'(F2) Shpenzimet sipas nenfunk.b'!H55</f>
        <v>0</v>
      </c>
      <c r="G53" s="459">
        <f>'(F2) Shpenzimet sipas nenfunk.b'!L55</f>
        <v>0</v>
      </c>
      <c r="H53" s="459">
        <f>'(F2) Shpenzimet sipas nenfunk.b'!P55</f>
        <v>0</v>
      </c>
    </row>
    <row r="54" spans="1:8" x14ac:dyDescent="0.25">
      <c r="A54" s="720" t="str">
        <f>'(F2) Shpenzimet sipas nenfunk.b'!A56</f>
        <v>Nënfunksioni 18</v>
      </c>
      <c r="B54" s="721" t="str">
        <f>' (F4)Shpenzimet sipas nenf.neto'!B56</f>
        <v xml:space="preserve">072 Shërbimet e kujdesit parësor </v>
      </c>
      <c r="C54" s="722">
        <f>'(C1b)Shpenzimet vitet e kaluar '!D114</f>
        <v>0</v>
      </c>
      <c r="D54" s="722">
        <f>'(C1b)Shpenzimet vitet e kaluar '!E114</f>
        <v>0</v>
      </c>
      <c r="E54" s="722">
        <f>'(C1b)Shpenzimet vitet e kaluar '!F114</f>
        <v>2000</v>
      </c>
      <c r="F54" s="723">
        <f>'(F2) Shpenzimet sipas nenfunk.b'!H56</f>
        <v>0</v>
      </c>
      <c r="G54" s="724">
        <f>'(F2) Shpenzimet sipas nenfunk.b'!L56</f>
        <v>0</v>
      </c>
      <c r="H54" s="724">
        <f>'(F2) Shpenzimet sipas nenfunk.b'!P56</f>
        <v>0</v>
      </c>
    </row>
    <row r="55" spans="1:8" x14ac:dyDescent="0.25">
      <c r="A55" s="671" t="str">
        <f>'(B3) Struktura Funksionale'!B94</f>
        <v>07220</v>
      </c>
      <c r="B55" s="103" t="str">
        <f>'(B3) Struktura Funksionale'!C94</f>
        <v>Shërbimet e kujdesit parësor</v>
      </c>
      <c r="C55" s="467">
        <f>'(C1b)Shpenzimet vitet e kaluar '!D111</f>
        <v>0</v>
      </c>
      <c r="D55" s="467">
        <f>'(C1b)Shpenzimet vitet e kaluar '!E111</f>
        <v>0</v>
      </c>
      <c r="E55" s="467">
        <f>'(C1b)Shpenzimet vitet e kaluar '!F111</f>
        <v>2000</v>
      </c>
      <c r="F55" s="80">
        <f>'(F2) Shpenzimet sipas nenfunk.b'!H57</f>
        <v>0</v>
      </c>
      <c r="G55" s="459">
        <f>'(F2) Shpenzimet sipas nenfunk.b'!L57</f>
        <v>0</v>
      </c>
      <c r="H55" s="459">
        <f>'(F2) Shpenzimet sipas nenfunk.b'!P57</f>
        <v>0</v>
      </c>
    </row>
    <row r="56" spans="1:8" x14ac:dyDescent="0.25">
      <c r="A56" s="720" t="str">
        <f>'(F2) Shpenzimet sipas nenfunk.b'!A58</f>
        <v>Nënfunksioni 19</v>
      </c>
      <c r="B56" s="721" t="str">
        <f>' (F4)Shpenzimet sipas nenf.neto'!B58</f>
        <v>081 Shërbimet rekreative dhe sportive</v>
      </c>
      <c r="C56" s="722">
        <f>'(C1b)Shpenzimet vitet e kaluar '!D120</f>
        <v>0</v>
      </c>
      <c r="D56" s="722">
        <f>'(C1b)Shpenzimet vitet e kaluar '!E120</f>
        <v>0</v>
      </c>
      <c r="E56" s="722">
        <f>'(C1b)Shpenzimet vitet e kaluar '!F120</f>
        <v>0</v>
      </c>
      <c r="F56" s="723">
        <f>'(F2) Shpenzimet sipas nenfunk.b'!H58</f>
        <v>0</v>
      </c>
      <c r="G56" s="724">
        <f>'(F2) Shpenzimet sipas nenfunk.b'!L58</f>
        <v>0</v>
      </c>
      <c r="H56" s="724">
        <f>'(F2) Shpenzimet sipas nenfunk.b'!P58</f>
        <v>66463</v>
      </c>
    </row>
    <row r="57" spans="1:8" hidden="1" x14ac:dyDescent="0.25">
      <c r="A57" s="671" t="str">
        <f>'(B3) Struktura Funksionale'!B99</f>
        <v>08120</v>
      </c>
      <c r="B57" s="103" t="str">
        <f>'(B3) Struktura Funksionale'!C99</f>
        <v>Parqet</v>
      </c>
      <c r="C57" s="467">
        <f>'(C1b)Shpenzimet vitet e kaluar '!D117</f>
        <v>0</v>
      </c>
      <c r="D57" s="467">
        <f>'(C1b)Shpenzimet vitet e kaluar '!E117</f>
        <v>0</v>
      </c>
      <c r="E57" s="467">
        <f>'(C1b)Shpenzimet vitet e kaluar '!F117</f>
        <v>0</v>
      </c>
      <c r="F57" s="80">
        <f>'(F2) Shpenzimet sipas nenfunk.b'!H59</f>
        <v>0</v>
      </c>
      <c r="G57" s="459">
        <f>'(F2) Shpenzimet sipas nenfunk.b'!L59</f>
        <v>0</v>
      </c>
      <c r="H57" s="459">
        <f>'(F2) Shpenzimet sipas nenfunk.b'!P59</f>
        <v>0</v>
      </c>
    </row>
    <row r="58" spans="1:8" x14ac:dyDescent="0.25">
      <c r="A58" s="671" t="str">
        <f>'(B3) Struktura Funksionale'!B100</f>
        <v>08130</v>
      </c>
      <c r="B58" s="103" t="str">
        <f>'(B3) Struktura Funksionale'!C100</f>
        <v>Sport dhe argëtim</v>
      </c>
      <c r="C58" s="467">
        <f>'(C1b)Shpenzimet vitet e kaluar '!D118</f>
        <v>0</v>
      </c>
      <c r="D58" s="467">
        <f>'(C1b)Shpenzimet vitet e kaluar '!E118</f>
        <v>0</v>
      </c>
      <c r="E58" s="467">
        <f>'(C1b)Shpenzimet vitet e kaluar '!F118</f>
        <v>0</v>
      </c>
      <c r="F58" s="80">
        <f>'(F2) Shpenzimet sipas nenfunk.b'!H60</f>
        <v>0</v>
      </c>
      <c r="G58" s="459">
        <f>'(F2) Shpenzimet sipas nenfunk.b'!L60</f>
        <v>0</v>
      </c>
      <c r="H58" s="459">
        <f>'(F2) Shpenzimet sipas nenfunk.b'!P60</f>
        <v>66463</v>
      </c>
    </row>
    <row r="59" spans="1:8" x14ac:dyDescent="0.25">
      <c r="A59" s="720" t="str">
        <f>'(F2) Shpenzimet sipas nenfunk.b'!A61</f>
        <v>Nënfunksioni 20</v>
      </c>
      <c r="B59" s="721" t="str">
        <f>' (F4)Shpenzimet sipas nenf.neto'!B61</f>
        <v>082 Shërbimet kulturore</v>
      </c>
      <c r="C59" s="722">
        <f>'(C1b)Shpenzimet vitet e kaluar '!D126</f>
        <v>500</v>
      </c>
      <c r="D59" s="722">
        <f>'(C1b)Shpenzimet vitet e kaluar '!E126</f>
        <v>0</v>
      </c>
      <c r="E59" s="722">
        <f>'(C1b)Shpenzimet vitet e kaluar '!F126</f>
        <v>49800</v>
      </c>
      <c r="F59" s="723">
        <f>'(F2) Shpenzimet sipas nenfunk.b'!H61</f>
        <v>3000</v>
      </c>
      <c r="G59" s="724">
        <f>'(F2) Shpenzimet sipas nenfunk.b'!L61</f>
        <v>16258</v>
      </c>
      <c r="H59" s="724">
        <f>'(F2) Shpenzimet sipas nenfunk.b'!P61</f>
        <v>36500</v>
      </c>
    </row>
    <row r="60" spans="1:8" x14ac:dyDescent="0.25">
      <c r="A60" s="671" t="str">
        <f>'(B3) Struktura Funksionale'!B103</f>
        <v>08220</v>
      </c>
      <c r="B60" s="103" t="str">
        <f>'(B3) Struktura Funksionale'!C103</f>
        <v>Trashëgimia kulturore, eventet artistike dhe kulturore</v>
      </c>
      <c r="C60" s="467">
        <f>'(C1b)Shpenzimet vitet e kaluar '!D122</f>
        <v>500</v>
      </c>
      <c r="D60" s="467">
        <f>'(C1b)Shpenzimet vitet e kaluar '!E122</f>
        <v>0</v>
      </c>
      <c r="E60" s="467">
        <f>'(C1b)Shpenzimet vitet e kaluar '!F122</f>
        <v>49800</v>
      </c>
      <c r="F60" s="80">
        <f>'(F2) Shpenzimet sipas nenfunk.b'!H62</f>
        <v>3000</v>
      </c>
      <c r="G60" s="459">
        <f>'(F2) Shpenzimet sipas nenfunk.b'!L62</f>
        <v>16258</v>
      </c>
      <c r="H60" s="459">
        <f>'(F2) Shpenzimet sipas nenfunk.b'!P62</f>
        <v>36500</v>
      </c>
    </row>
    <row r="61" spans="1:8" hidden="1" x14ac:dyDescent="0.25">
      <c r="A61" s="671" t="str">
        <f>'(B3) Struktura Funksionale'!B104</f>
        <v>08230</v>
      </c>
      <c r="B61" s="103" t="str">
        <f>'(B3) Struktura Funksionale'!C104</f>
        <v>Arti dhe kultura</v>
      </c>
      <c r="C61" s="467">
        <f>'(C1b)Shpenzimet vitet e kaluar '!D123</f>
        <v>0</v>
      </c>
      <c r="D61" s="467">
        <f>'(C1b)Shpenzimet vitet e kaluar '!E123</f>
        <v>0</v>
      </c>
      <c r="E61" s="467">
        <f>'(C1b)Shpenzimet vitet e kaluar '!F123</f>
        <v>0</v>
      </c>
      <c r="F61" s="80">
        <f>'(F2) Shpenzimet sipas nenfunk.b'!H63</f>
        <v>0</v>
      </c>
      <c r="G61" s="459">
        <f>'(F2) Shpenzimet sipas nenfunk.b'!L63</f>
        <v>0</v>
      </c>
      <c r="H61" s="459">
        <f>'(F2) Shpenzimet sipas nenfunk.b'!P63</f>
        <v>0</v>
      </c>
    </row>
    <row r="62" spans="1:8" hidden="1" x14ac:dyDescent="0.25">
      <c r="A62" s="671" t="str">
        <f>'(B3) Struktura Funksionale'!B105</f>
        <v>08280</v>
      </c>
      <c r="B62" s="103" t="str">
        <f>'(B3) Struktura Funksionale'!C105</f>
        <v xml:space="preserve">Muzetë, teatrot dhe eventet kulturore </v>
      </c>
      <c r="C62" s="467">
        <f>'(C1b)Shpenzimet vitet e kaluar '!D124</f>
        <v>0</v>
      </c>
      <c r="D62" s="467">
        <f>'(C1b)Shpenzimet vitet e kaluar '!E124</f>
        <v>0</v>
      </c>
      <c r="E62" s="467">
        <f>'(C1b)Shpenzimet vitet e kaluar '!F124</f>
        <v>0</v>
      </c>
      <c r="F62" s="80">
        <f>'(F2) Shpenzimet sipas nenfunk.b'!H64</f>
        <v>0</v>
      </c>
      <c r="G62" s="459">
        <f>'(F2) Shpenzimet sipas nenfunk.b'!L64</f>
        <v>0</v>
      </c>
      <c r="H62" s="459">
        <f>'(F2) Shpenzimet sipas nenfunk.b'!P64</f>
        <v>0</v>
      </c>
    </row>
    <row r="63" spans="1:8" x14ac:dyDescent="0.25">
      <c r="A63" s="720" t="str">
        <f>'(F2) Shpenzimet sipas nenfunk.b'!A65</f>
        <v>Nënfunksioni 21</v>
      </c>
      <c r="B63" s="721" t="str">
        <f>' (F4)Shpenzimet sipas nenf.neto'!B65</f>
        <v>091 Arsimi bazë dhe parashkollor</v>
      </c>
      <c r="C63" s="722">
        <f>'(C1b)Shpenzimet vitet e kaluar '!D133</f>
        <v>78884</v>
      </c>
      <c r="D63" s="722">
        <f>'(C1b)Shpenzimet vitet e kaluar '!E133</f>
        <v>4883</v>
      </c>
      <c r="E63" s="722">
        <f>'(C1b)Shpenzimet vitet e kaluar '!F133</f>
        <v>234874</v>
      </c>
      <c r="F63" s="723">
        <f>'(F2) Shpenzimet sipas nenfunk.b'!H65</f>
        <v>5669</v>
      </c>
      <c r="G63" s="724">
        <f>'(F2) Shpenzimet sipas nenfunk.b'!L65</f>
        <v>43155</v>
      </c>
      <c r="H63" s="724">
        <f>'(F2) Shpenzimet sipas nenfunk.b'!P65</f>
        <v>0</v>
      </c>
    </row>
    <row r="64" spans="1:8" x14ac:dyDescent="0.25">
      <c r="A64" s="671" t="str">
        <f>'(B3) Struktura Funksionale'!B109</f>
        <v>09120</v>
      </c>
      <c r="B64" s="103" t="str">
        <f>'(B3) Struktura Funksionale'!C109</f>
        <v>Arsimi bazë përfshirë arsimin parashkollor.</v>
      </c>
      <c r="C64" s="467">
        <f>'(C1b)Shpenzimet vitet e kaluar '!D129</f>
        <v>78884</v>
      </c>
      <c r="D64" s="467">
        <f>'(C1b)Shpenzimet vitet e kaluar '!E129</f>
        <v>4883</v>
      </c>
      <c r="E64" s="467">
        <f>'(C1b)Shpenzimet vitet e kaluar '!F129</f>
        <v>234874</v>
      </c>
      <c r="F64" s="80">
        <f>'(F2) Shpenzimet sipas nenfunk.b'!H66</f>
        <v>5669</v>
      </c>
      <c r="G64" s="459">
        <f>'(F2) Shpenzimet sipas nenfunk.b'!L66</f>
        <v>43155</v>
      </c>
      <c r="H64" s="459">
        <f>'(F2) Shpenzimet sipas nenfunk.b'!P66</f>
        <v>0</v>
      </c>
    </row>
    <row r="65" spans="1:8" x14ac:dyDescent="0.25">
      <c r="A65" s="720" t="str">
        <f>'(F2) Shpenzimet sipas nenfunk.b'!A67</f>
        <v>Nënfunksioni 22</v>
      </c>
      <c r="B65" s="721" t="str">
        <f>' (F4)Shpenzimet sipas nenf.neto'!B67</f>
        <v>092 Arsimi  parauniversitar</v>
      </c>
      <c r="C65" s="722">
        <f>'(C1b)Shpenzimet vitet e kaluar '!D139</f>
        <v>73915</v>
      </c>
      <c r="D65" s="722">
        <f>'(C1b)Shpenzimet vitet e kaluar '!E139</f>
        <v>54282</v>
      </c>
      <c r="E65" s="722">
        <f>'(C1b)Shpenzimet vitet e kaluar '!F139</f>
        <v>169209</v>
      </c>
      <c r="F65" s="723">
        <f>'(F2) Shpenzimet sipas nenfunk.b'!H67</f>
        <v>2300</v>
      </c>
      <c r="G65" s="724">
        <f>'(F2) Shpenzimet sipas nenfunk.b'!L67</f>
        <v>510</v>
      </c>
      <c r="H65" s="724">
        <f>'(F2) Shpenzimet sipas nenfunk.b'!P67</f>
        <v>0</v>
      </c>
    </row>
    <row r="66" spans="1:8" x14ac:dyDescent="0.25">
      <c r="A66" s="671" t="str">
        <f>'(B3) Struktura Funksionale'!B114</f>
        <v>09230</v>
      </c>
      <c r="B66" s="103" t="str">
        <f>'(B3) Struktura Funksionale'!C114</f>
        <v>Arsimi i mesëm i përgjithshëm</v>
      </c>
      <c r="C66" s="467">
        <f>'(C1b)Shpenzimet vitet e kaluar '!D135</f>
        <v>73915</v>
      </c>
      <c r="D66" s="467">
        <f>'(C1b)Shpenzimet vitet e kaluar '!E135</f>
        <v>54282</v>
      </c>
      <c r="E66" s="467">
        <f>'(C1b)Shpenzimet vitet e kaluar '!F135</f>
        <v>13874</v>
      </c>
      <c r="F66" s="80">
        <f>'(F2) Shpenzimet sipas nenfunk.b'!H68</f>
        <v>2300</v>
      </c>
      <c r="G66" s="459">
        <f>'(F2) Shpenzimet sipas nenfunk.b'!L68</f>
        <v>202</v>
      </c>
      <c r="H66" s="459">
        <f>'(F2) Shpenzimet sipas nenfunk.b'!P68</f>
        <v>0</v>
      </c>
    </row>
    <row r="67" spans="1:8" hidden="1" x14ac:dyDescent="0.25">
      <c r="A67" s="671" t="str">
        <f>'(B3) Struktura Funksionale'!B115</f>
        <v>09232</v>
      </c>
      <c r="B67" s="103" t="str">
        <f>'(B3) Struktura Funksionale'!C115</f>
        <v>Pagat e stafit mbështetës</v>
      </c>
      <c r="C67" s="467">
        <f>'(C1b)Shpenzimet vitet e kaluar '!D136</f>
        <v>0</v>
      </c>
      <c r="D67" s="467">
        <f>'(C1b)Shpenzimet vitet e kaluar '!E136</f>
        <v>0</v>
      </c>
      <c r="E67" s="467">
        <f>'(C1b)Shpenzimet vitet e kaluar '!F136</f>
        <v>0</v>
      </c>
      <c r="F67" s="80">
        <f>'(F2) Shpenzimet sipas nenfunk.b'!H69</f>
        <v>0</v>
      </c>
      <c r="G67" s="459">
        <f>'(F2) Shpenzimet sipas nenfunk.b'!L69</f>
        <v>0</v>
      </c>
      <c r="H67" s="459">
        <f>'(F2) Shpenzimet sipas nenfunk.b'!P69</f>
        <v>0</v>
      </c>
    </row>
    <row r="68" spans="1:8" x14ac:dyDescent="0.25">
      <c r="A68" s="671" t="str">
        <f>'(B3) Struktura Funksionale'!B116</f>
        <v>09240</v>
      </c>
      <c r="B68" s="103" t="str">
        <f>'(B3) Struktura Funksionale'!C116</f>
        <v>Arsimi profesional</v>
      </c>
      <c r="C68" s="467">
        <f>'(C1b)Shpenzimet vitet e kaluar '!D137</f>
        <v>0</v>
      </c>
      <c r="D68" s="467">
        <f>'(C1b)Shpenzimet vitet e kaluar '!E137</f>
        <v>0</v>
      </c>
      <c r="E68" s="467">
        <f>'(C1b)Shpenzimet vitet e kaluar '!F137</f>
        <v>155335</v>
      </c>
      <c r="F68" s="80">
        <f>'(F2) Shpenzimet sipas nenfunk.b'!H70</f>
        <v>0</v>
      </c>
      <c r="G68" s="459">
        <f>'(F2) Shpenzimet sipas nenfunk.b'!L70</f>
        <v>308</v>
      </c>
      <c r="H68" s="459">
        <f>'(F2) Shpenzimet sipas nenfunk.b'!P70</f>
        <v>0</v>
      </c>
    </row>
    <row r="69" spans="1:8" x14ac:dyDescent="0.25">
      <c r="A69" s="720" t="str">
        <f>'(F2) Shpenzimet sipas nenfunk.b'!A71</f>
        <v>Nënfunksioni 23</v>
      </c>
      <c r="B69" s="721" t="str">
        <f>' (F4)Shpenzimet sipas nenf.neto'!B71</f>
        <v>101 Sëmundje dhe paaftësi</v>
      </c>
      <c r="C69" s="722">
        <f>'(C1b)Shpenzimet vitet e kaluar '!D150</f>
        <v>0</v>
      </c>
      <c r="D69" s="722">
        <f>'(C1b)Shpenzimet vitet e kaluar '!E150</f>
        <v>0</v>
      </c>
      <c r="E69" s="722">
        <f>'(C1b)Shpenzimet vitet e kaluar '!F150</f>
        <v>0</v>
      </c>
      <c r="F69" s="723">
        <f>'(F2) Shpenzimet sipas nenfunk.b'!H71</f>
        <v>0</v>
      </c>
      <c r="G69" s="724">
        <f>'(F2) Shpenzimet sipas nenfunk.b'!L71</f>
        <v>0</v>
      </c>
      <c r="H69" s="724">
        <f>'(F2) Shpenzimet sipas nenfunk.b'!P71</f>
        <v>0</v>
      </c>
    </row>
    <row r="70" spans="1:8" x14ac:dyDescent="0.25">
      <c r="A70" s="671" t="str">
        <f>'(B3) Struktura Funksionale'!B124</f>
        <v>10140</v>
      </c>
      <c r="B70" s="103" t="str">
        <f>'(B3) Struktura Funksionale'!C124</f>
        <v>Kujdesi social për personat e sëmurë dhe me aftësi të kufizuara</v>
      </c>
      <c r="C70" s="467">
        <f>'(C1b)Shpenzimet vitet e kaluar '!D147</f>
        <v>0</v>
      </c>
      <c r="D70" s="467">
        <f>'(C1b)Shpenzimet vitet e kaluar '!E147</f>
        <v>0</v>
      </c>
      <c r="E70" s="467">
        <f>'(C1b)Shpenzimet vitet e kaluar '!F147</f>
        <v>0</v>
      </c>
      <c r="F70" s="80">
        <f>'(F2) Shpenzimet sipas nenfunk.b'!H72</f>
        <v>0</v>
      </c>
      <c r="G70" s="459">
        <f>'(F2) Shpenzimet sipas nenfunk.b'!L72</f>
        <v>0</v>
      </c>
      <c r="H70" s="459">
        <f>'(F2) Shpenzimet sipas nenfunk.b'!P72</f>
        <v>0</v>
      </c>
    </row>
    <row r="71" spans="1:8" x14ac:dyDescent="0.25">
      <c r="A71" s="720" t="str">
        <f>'(F2) Shpenzimet sipas nenfunk.b'!A73</f>
        <v>Nënfunksioni 24</v>
      </c>
      <c r="B71" s="721" t="str">
        <f>' (F4)Shpenzimet sipas nenf.neto'!B73</f>
        <v>102 Të moshuarit</v>
      </c>
      <c r="C71" s="722">
        <f>'(C1b)Shpenzimet vitet e kaluar '!D155</f>
        <v>0</v>
      </c>
      <c r="D71" s="722">
        <f>'(C1b)Shpenzimet vitet e kaluar '!E155</f>
        <v>50</v>
      </c>
      <c r="E71" s="722">
        <f>'(C1b)Shpenzimet vitet e kaluar '!F155</f>
        <v>0</v>
      </c>
      <c r="F71" s="723">
        <f>'(F2) Shpenzimet sipas nenfunk.b'!H73</f>
        <v>0</v>
      </c>
      <c r="G71" s="724">
        <f>'(F2) Shpenzimet sipas nenfunk.b'!L73</f>
        <v>20000</v>
      </c>
      <c r="H71" s="724">
        <f>'(F2) Shpenzimet sipas nenfunk.b'!P73</f>
        <v>0</v>
      </c>
    </row>
    <row r="72" spans="1:8" x14ac:dyDescent="0.25">
      <c r="A72" s="671" t="str">
        <f>'(B3) Struktura Funksionale'!B128</f>
        <v>10220</v>
      </c>
      <c r="B72" s="103" t="str">
        <f>'(B3) Struktura Funksionale'!C128</f>
        <v>Sigurimi shoqëror</v>
      </c>
      <c r="C72" s="467">
        <f>'(C1b)Shpenzimet vitet e kaluar '!D152</f>
        <v>0</v>
      </c>
      <c r="D72" s="467">
        <f>'(C1b)Shpenzimet vitet e kaluar '!E152</f>
        <v>50</v>
      </c>
      <c r="E72" s="467">
        <f>'(C1b)Shpenzimet vitet e kaluar '!F152</f>
        <v>0</v>
      </c>
      <c r="F72" s="80">
        <f>'(F2) Shpenzimet sipas nenfunk.b'!H74</f>
        <v>0</v>
      </c>
      <c r="G72" s="459">
        <f>'(F2) Shpenzimet sipas nenfunk.b'!L74</f>
        <v>20000</v>
      </c>
      <c r="H72" s="459">
        <f>'(F2) Shpenzimet sipas nenfunk.b'!P74</f>
        <v>0</v>
      </c>
    </row>
    <row r="73" spans="1:8" x14ac:dyDescent="0.25">
      <c r="A73" s="720" t="str">
        <f>'(F2) Shpenzimet sipas nenfunk.b'!A75</f>
        <v>Nënfunksioni 25</v>
      </c>
      <c r="B73" s="721" t="str">
        <f>' (F4)Shpenzimet sipas nenf.neto'!B75</f>
        <v>104 Familje dhe fëmijë</v>
      </c>
      <c r="C73" s="722">
        <f>'(C1b)Shpenzimet vitet e kaluar '!D160</f>
        <v>202</v>
      </c>
      <c r="D73" s="722">
        <f>'(C1b)Shpenzimet vitet e kaluar '!E160</f>
        <v>0</v>
      </c>
      <c r="E73" s="722">
        <f>'(C1b)Shpenzimet vitet e kaluar '!F160</f>
        <v>510</v>
      </c>
      <c r="F73" s="723">
        <f>'(F2) Shpenzimet sipas nenfunk.b'!H75</f>
        <v>200</v>
      </c>
      <c r="G73" s="724">
        <f>'(F2) Shpenzimet sipas nenfunk.b'!L75</f>
        <v>200</v>
      </c>
      <c r="H73" s="724">
        <f>'(F2) Shpenzimet sipas nenfunk.b'!P75</f>
        <v>200</v>
      </c>
    </row>
    <row r="74" spans="1:8" x14ac:dyDescent="0.25">
      <c r="A74" s="671" t="str">
        <f>'(B3) Struktura Funksionale'!B132</f>
        <v>10430</v>
      </c>
      <c r="B74" s="103" t="str">
        <f>'(B3) Struktura Funksionale'!C132</f>
        <v>Kujdesi social për familjet dhe fëmijët</v>
      </c>
      <c r="C74" s="467">
        <f>'(C1b)Shpenzimet vitet e kaluar '!D157</f>
        <v>202</v>
      </c>
      <c r="D74" s="467">
        <f>'(C1b)Shpenzimet vitet e kaluar '!E157</f>
        <v>0</v>
      </c>
      <c r="E74" s="467">
        <f>'(C1b)Shpenzimet vitet e kaluar '!F157</f>
        <v>510</v>
      </c>
      <c r="F74" s="80">
        <f>'(F2) Shpenzimet sipas nenfunk.b'!H76</f>
        <v>200</v>
      </c>
      <c r="G74" s="459">
        <f>'(F2) Shpenzimet sipas nenfunk.b'!L76</f>
        <v>200</v>
      </c>
      <c r="H74" s="459">
        <f>'(F2) Shpenzimet sipas nenfunk.b'!P76</f>
        <v>200</v>
      </c>
    </row>
    <row r="75" spans="1:8" hidden="1" x14ac:dyDescent="0.25">
      <c r="A75" s="671" t="str">
        <f>'(B3) Struktura Funksionale'!B133</f>
        <v>10460</v>
      </c>
      <c r="B75" s="103" t="str">
        <f>'(B3) Struktura Funksionale'!C133</f>
        <v>Përfshirja sociale</v>
      </c>
      <c r="C75" s="467">
        <f>'(C1b)Shpenzimet vitet e kaluar '!D158</f>
        <v>0</v>
      </c>
      <c r="D75" s="467">
        <f>'(C1b)Shpenzimet vitet e kaluar '!E158</f>
        <v>0</v>
      </c>
      <c r="E75" s="467">
        <f>'(C1b)Shpenzimet vitet e kaluar '!F158</f>
        <v>0</v>
      </c>
      <c r="F75" s="80">
        <f>'(F2) Shpenzimet sipas nenfunk.b'!H77</f>
        <v>0</v>
      </c>
      <c r="G75" s="459">
        <f>'(F2) Shpenzimet sipas nenfunk.b'!L77</f>
        <v>0</v>
      </c>
      <c r="H75" s="459">
        <f>'(F2) Shpenzimet sipas nenfunk.b'!P77</f>
        <v>0</v>
      </c>
    </row>
    <row r="76" spans="1:8" x14ac:dyDescent="0.25">
      <c r="A76" s="720" t="str">
        <f>'(F2) Shpenzimet sipas nenfunk.b'!A78</f>
        <v>Nënfunksioni 26</v>
      </c>
      <c r="B76" s="721" t="str">
        <f>' (F4)Shpenzimet sipas nenf.neto'!B78</f>
        <v>105 Papunësia</v>
      </c>
      <c r="C76" s="722">
        <f>'(C1b)Shpenzimet vitet e kaluar '!D165</f>
        <v>0</v>
      </c>
      <c r="D76" s="722">
        <f>'(C1b)Shpenzimet vitet e kaluar '!E165</f>
        <v>0</v>
      </c>
      <c r="E76" s="722">
        <f>'(C1b)Shpenzimet vitet e kaluar '!F165</f>
        <v>0</v>
      </c>
      <c r="F76" s="723">
        <f>'(F2) Shpenzimet sipas nenfunk.b'!H78</f>
        <v>0</v>
      </c>
      <c r="G76" s="724">
        <f>'(F2) Shpenzimet sipas nenfunk.b'!L78</f>
        <v>0</v>
      </c>
      <c r="H76" s="724">
        <f>'(F2) Shpenzimet sipas nenfunk.b'!P78</f>
        <v>0</v>
      </c>
    </row>
    <row r="77" spans="1:8" x14ac:dyDescent="0.25">
      <c r="A77" s="671" t="str">
        <f>'(B3) Struktura Funksionale'!B136</f>
        <v>10550</v>
      </c>
      <c r="B77" s="103" t="str">
        <f>'(B3) Struktura Funksionale'!C136</f>
        <v>Papunësia, arsim dhe aftësim</v>
      </c>
      <c r="C77" s="467">
        <f>'(C1b)Shpenzimet vitet e kaluar '!D162</f>
        <v>0</v>
      </c>
      <c r="D77" s="467">
        <f>'(C1b)Shpenzimet vitet e kaluar '!E162</f>
        <v>0</v>
      </c>
      <c r="E77" s="467">
        <f>'(C1b)Shpenzimet vitet e kaluar '!F162</f>
        <v>0</v>
      </c>
      <c r="F77" s="80">
        <f>'(F2) Shpenzimet sipas nenfunk.b'!H79</f>
        <v>0</v>
      </c>
      <c r="G77" s="459">
        <f>'(F2) Shpenzimet sipas nenfunk.b'!L79</f>
        <v>0</v>
      </c>
      <c r="H77" s="459">
        <f>'(F2) Shpenzimet sipas nenfunk.b'!P79</f>
        <v>0</v>
      </c>
    </row>
    <row r="78" spans="1:8" x14ac:dyDescent="0.25">
      <c r="A78" s="720" t="str">
        <f>'(F2) Shpenzimet sipas nenfunk.b'!A80</f>
        <v>Nënfunksioni 27</v>
      </c>
      <c r="B78" s="721" t="str">
        <f>' (F4)Shpenzimet sipas nenf.neto'!B80</f>
        <v>106 Strehimi social</v>
      </c>
      <c r="C78" s="722">
        <f>'(C1b)Shpenzimet vitet e kaluar '!D170</f>
        <v>0</v>
      </c>
      <c r="D78" s="722">
        <f>'(C1b)Shpenzimet vitet e kaluar '!E170</f>
        <v>0</v>
      </c>
      <c r="E78" s="722">
        <f>'(C1b)Shpenzimet vitet e kaluar '!F170</f>
        <v>0</v>
      </c>
      <c r="F78" s="723">
        <f>'(F2) Shpenzimet sipas nenfunk.b'!H80</f>
        <v>0</v>
      </c>
      <c r="G78" s="724">
        <f>'(F2) Shpenzimet sipas nenfunk.b'!L80</f>
        <v>0</v>
      </c>
      <c r="H78" s="724">
        <f>'(F2) Shpenzimet sipas nenfunk.b'!P80</f>
        <v>0</v>
      </c>
    </row>
    <row r="79" spans="1:8" x14ac:dyDescent="0.25">
      <c r="A79" s="671" t="str">
        <f>'(B3) Struktura Funksionale'!B140</f>
        <v>10661</v>
      </c>
      <c r="B79" s="103" t="str">
        <f>'(B3) Struktura Funksionale'!C140</f>
        <v>Strehimi social</v>
      </c>
      <c r="C79" s="467">
        <f>'(C1b)Shpenzimet vitet e kaluar '!D167</f>
        <v>0</v>
      </c>
      <c r="D79" s="467">
        <f>'(C1b)Shpenzimet vitet e kaluar '!E167</f>
        <v>0</v>
      </c>
      <c r="E79" s="467">
        <f>'(C1b)Shpenzimet vitet e kaluar '!F167</f>
        <v>0</v>
      </c>
      <c r="F79" s="80">
        <f>'(F2) Shpenzimet sipas nenfunk.b'!H81</f>
        <v>0</v>
      </c>
      <c r="G79" s="459">
        <f>'(F2) Shpenzimet sipas nenfunk.b'!L81</f>
        <v>0</v>
      </c>
      <c r="H79" s="459">
        <f>'(F2) Shpenzimet sipas nenfunk.b'!P81</f>
        <v>0</v>
      </c>
    </row>
    <row r="80" spans="1:8" x14ac:dyDescent="0.25">
      <c r="A80" s="836" t="str">
        <f>'(G1) Fjalori'!A426:B426</f>
        <v>Totali</v>
      </c>
      <c r="B80" s="838"/>
      <c r="C80" s="468">
        <f>C4+C8+C12+C14+C16+C18+C23+C28+C32+C35+C37+C39+C41+C44+C47+C50+C52+C54+C56+C59+C63+C65+C69+C71+C73+C76+C78</f>
        <v>481626</v>
      </c>
      <c r="D80" s="468">
        <f t="shared" ref="D80:H80" si="0">D4+D8+D12+D14+D16+D18+D23+D28+D32+D35+D37+D39+D41+D44+D47+D50+D52+D54+D56+D59+D63+D65+D69+D71+D73+D76+D78</f>
        <v>337235</v>
      </c>
      <c r="E80" s="468">
        <f t="shared" si="0"/>
        <v>1460356</v>
      </c>
      <c r="F80" s="468">
        <f t="shared" si="0"/>
        <v>505613</v>
      </c>
      <c r="G80" s="468">
        <f t="shared" si="0"/>
        <v>600430</v>
      </c>
      <c r="H80" s="468">
        <f t="shared" si="0"/>
        <v>728325</v>
      </c>
    </row>
  </sheetData>
  <sheetProtection algorithmName="SHA-512" hashValue="pj9tWIj21ymdrtpdwA62NN9KxDAJl8Ng2brLn8rdNpjveSpdwtln65WzBqSN0ekr3EqD8V6xuppO1pC+JC5CZQ==" saltValue="Pv8iQs7BreXGBabU0DkP6A==" spinCount="100000" sheet="1" objects="1" scenarios="1" selectLockedCells="1"/>
  <mergeCells count="4">
    <mergeCell ref="A1:H1"/>
    <mergeCell ref="A2:B3"/>
    <mergeCell ref="C2:H2"/>
    <mergeCell ref="A80:B80"/>
  </mergeCells>
  <pageMargins left="0.7" right="0.7" top="0.75" bottom="0.75" header="0.3" footer="0.3"/>
  <pageSetup paperSize="256" orientation="landscape" r:id="rId1"/>
  <headerFooter>
    <oddHeader>&amp;LPROGRAMI BUXHETOR AFATMESËM&amp;C28 Shkurt 2019</oddHeader>
    <oddFooter>&amp;LCopyright for Albania: Ministry of Finance and Economy / Local Finance Directory</oddFooter>
  </headerFooter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62">
    <tabColor rgb="FF92D050"/>
  </sheetPr>
  <dimension ref="A1:J31"/>
  <sheetViews>
    <sheetView showGridLines="0" topLeftCell="C19" zoomScaleNormal="100" workbookViewId="0">
      <selection activeCell="N4" sqref="N4"/>
    </sheetView>
  </sheetViews>
  <sheetFormatPr defaultColWidth="4.140625" defaultRowHeight="12.75" x14ac:dyDescent="0.2"/>
  <cols>
    <col min="1" max="1" width="4.140625" style="104"/>
    <col min="2" max="2" width="5.7109375" style="104" bestFit="1" customWidth="1"/>
    <col min="3" max="3" width="66" style="104" customWidth="1"/>
    <col min="4" max="6" width="9.28515625" style="104" customWidth="1"/>
    <col min="7" max="9" width="9.42578125" style="104" bestFit="1" customWidth="1"/>
    <col min="10" max="10" width="8.42578125" style="104" customWidth="1"/>
    <col min="11" max="202" width="11.42578125" style="104" customWidth="1"/>
    <col min="203" max="203" width="3.85546875" style="104" customWidth="1"/>
    <col min="204" max="204" width="22" style="104" customWidth="1"/>
    <col min="205" max="207" width="4.140625" style="104" customWidth="1"/>
    <col min="208" max="208" width="5.85546875" style="104" customWidth="1"/>
    <col min="209" max="209" width="4.140625" style="104" customWidth="1"/>
    <col min="210" max="210" width="0.85546875" style="104" customWidth="1"/>
    <col min="211" max="211" width="5.85546875" style="104" customWidth="1"/>
    <col min="212" max="212" width="4.140625" style="104" customWidth="1"/>
    <col min="213" max="213" width="0.85546875" style="104" customWidth="1"/>
    <col min="214" max="214" width="5.85546875" style="104" customWidth="1"/>
    <col min="215" max="215" width="4.140625" style="104" customWidth="1"/>
    <col min="216" max="216" width="0.85546875" style="104" customWidth="1"/>
    <col min="217" max="217" width="5.85546875" style="104" customWidth="1"/>
    <col min="218" max="16384" width="4.140625" style="104"/>
  </cols>
  <sheetData>
    <row r="1" spans="1:10" s="221" customFormat="1" ht="21" x14ac:dyDescent="0.25">
      <c r="A1" s="832" t="str">
        <f>'(G1) Fjalori'!A489</f>
        <v>(F15) SHPENZIMET KAPITALE SIPAS PROGRAMEVE</v>
      </c>
      <c r="B1" s="833"/>
      <c r="C1" s="833"/>
      <c r="D1" s="833"/>
      <c r="E1" s="833"/>
      <c r="F1" s="833"/>
      <c r="G1" s="833"/>
      <c r="H1" s="833"/>
      <c r="I1" s="833"/>
      <c r="J1" s="834"/>
    </row>
    <row r="2" spans="1:10" s="98" customFormat="1" ht="12.75" customHeight="1" x14ac:dyDescent="0.2">
      <c r="I2" s="99"/>
    </row>
    <row r="3" spans="1:10" ht="15" customHeight="1" x14ac:dyDescent="0.2">
      <c r="D3" s="456">
        <f>'(C1b)Shpenzimet vitet e kaluar '!D5</f>
        <v>2019</v>
      </c>
      <c r="E3" s="456">
        <f>'(C1b)Shpenzimet vitet e kaluar '!E5</f>
        <v>2020</v>
      </c>
      <c r="F3" s="456">
        <f>'(C1b)Shpenzimet vitet e kaluar '!F5</f>
        <v>2021</v>
      </c>
      <c r="G3" s="460">
        <f>'(A1) Titulli'!B42</f>
        <v>2022</v>
      </c>
      <c r="H3" s="460">
        <f>'(A1) Titulli'!B43</f>
        <v>2023</v>
      </c>
      <c r="I3" s="460">
        <f>'(A1) Titulli'!B44</f>
        <v>2024</v>
      </c>
    </row>
    <row r="4" spans="1:10" ht="15" customHeight="1" x14ac:dyDescent="0.2">
      <c r="B4" s="113" t="s">
        <v>63</v>
      </c>
      <c r="C4" s="113" t="str">
        <f>' (F4)Shpenzimet sipas nenf.neto'!B6</f>
        <v>011 Organet ekzekutive dhe legjislative, për çështjet financiare dhe fiskale, çështjet e brendshme</v>
      </c>
      <c r="D4" s="235">
        <f>'(C1b)Shpenzimet vitet e kaluar '!D15</f>
        <v>4854</v>
      </c>
      <c r="E4" s="235">
        <f>'(C1b)Shpenzimet vitet e kaluar '!E15</f>
        <v>120</v>
      </c>
      <c r="F4" s="235">
        <f>'(C1b)Shpenzimet vitet e kaluar '!F15</f>
        <v>39251</v>
      </c>
      <c r="G4" s="459">
        <f>'(F6) Shpenzimet sipas funks.bru'!H6</f>
        <v>23297</v>
      </c>
      <c r="H4" s="459">
        <f>'(F6) Shpenzimet sipas funks.bru'!L6</f>
        <v>3300</v>
      </c>
      <c r="I4" s="459">
        <f>'(F6) Shpenzimet sipas funks.bru'!P6</f>
        <v>3300</v>
      </c>
    </row>
    <row r="5" spans="1:10" ht="11.25" customHeight="1" x14ac:dyDescent="0.2">
      <c r="B5" s="113" t="s">
        <v>64</v>
      </c>
      <c r="C5" s="113" t="str">
        <f>' (F4)Shpenzimet sipas nenf.neto'!B10</f>
        <v>017 Shërbime të  huamarrjes vendore</v>
      </c>
      <c r="D5" s="235">
        <f>'(C1b)Shpenzimet vitet e kaluar '!D22</f>
        <v>0</v>
      </c>
      <c r="E5" s="235">
        <f>'(C1b)Shpenzimet vitet e kaluar '!E22</f>
        <v>0</v>
      </c>
      <c r="F5" s="235">
        <f>'(C1b)Shpenzimet vitet e kaluar '!F22</f>
        <v>0</v>
      </c>
      <c r="G5" s="459">
        <f>'(F6) Shpenzimet sipas funks.bru'!H7</f>
        <v>0</v>
      </c>
      <c r="H5" s="459">
        <f>'(F6) Shpenzimet sipas funks.bru'!L7</f>
        <v>0</v>
      </c>
      <c r="I5" s="459">
        <f>'(F6) Shpenzimet sipas funks.bru'!P7</f>
        <v>0</v>
      </c>
    </row>
    <row r="6" spans="1:10" ht="11.25" customHeight="1" x14ac:dyDescent="0.2">
      <c r="B6" s="113" t="s">
        <v>65</v>
      </c>
      <c r="C6" s="113" t="str">
        <f>' (F4)Shpenzimet sipas nenf.neto'!B14</f>
        <v>031 Shërbimet Policore</v>
      </c>
      <c r="D6" s="235">
        <f>'(C1b)Shpenzimet vitet e kaluar '!D28</f>
        <v>1400</v>
      </c>
      <c r="E6" s="235">
        <f>'(C1b)Shpenzimet vitet e kaluar '!E28</f>
        <v>0</v>
      </c>
      <c r="F6" s="235">
        <f>'(C1b)Shpenzimet vitet e kaluar '!F28</f>
        <v>0</v>
      </c>
      <c r="G6" s="459">
        <f>'(F6) Shpenzimet sipas funks.bru'!H9</f>
        <v>0</v>
      </c>
      <c r="H6" s="459">
        <f>'(F6) Shpenzimet sipas funks.bru'!L9</f>
        <v>0</v>
      </c>
      <c r="I6" s="459">
        <f>'(F6) Shpenzimet sipas funks.bru'!P9</f>
        <v>0</v>
      </c>
    </row>
    <row r="7" spans="1:10" ht="11.25" customHeight="1" x14ac:dyDescent="0.2">
      <c r="B7" s="113" t="s">
        <v>221</v>
      </c>
      <c r="C7" s="113" t="str">
        <f>' (F4)Shpenzimet sipas nenf.neto'!B16</f>
        <v>032 Shërbimet e mbrojtjes ndaj zjarrit</v>
      </c>
      <c r="D7" s="235">
        <f>'(C1b)Shpenzimet vitet e kaluar '!D33</f>
        <v>167</v>
      </c>
      <c r="E7" s="235">
        <f>'(C1b)Shpenzimet vitet e kaluar '!E33</f>
        <v>0</v>
      </c>
      <c r="F7" s="235">
        <f>'(C1b)Shpenzimet vitet e kaluar '!F33</f>
        <v>613</v>
      </c>
      <c r="G7" s="459">
        <f>'(F6) Shpenzimet sipas funks.bru'!H10</f>
        <v>0</v>
      </c>
      <c r="H7" s="459">
        <f>'(F6) Shpenzimet sipas funks.bru'!L10</f>
        <v>10050</v>
      </c>
      <c r="I7" s="459">
        <f>'(F6) Shpenzimet sipas funks.bru'!P10</f>
        <v>0</v>
      </c>
    </row>
    <row r="8" spans="1:10" ht="11.25" customHeight="1" x14ac:dyDescent="0.2">
      <c r="B8" s="113" t="s">
        <v>66</v>
      </c>
      <c r="C8" s="113" t="str">
        <f>' (F4)Shpenzimet sipas nenf.neto'!B18</f>
        <v>036 Marrdheniet me komunitetin</v>
      </c>
      <c r="D8" s="235">
        <f>'(C1b)Shpenzimet vitet e kaluar '!D38</f>
        <v>0</v>
      </c>
      <c r="E8" s="235">
        <f>'(C1b)Shpenzimet vitet e kaluar '!E38</f>
        <v>0</v>
      </c>
      <c r="F8" s="235">
        <f>'(C1b)Shpenzimet vitet e kaluar '!F38</f>
        <v>1398</v>
      </c>
      <c r="G8" s="459">
        <f>'(F6) Shpenzimet sipas funks.bru'!H11</f>
        <v>0</v>
      </c>
      <c r="H8" s="459">
        <f>'(F6) Shpenzimet sipas funks.bru'!L11</f>
        <v>0</v>
      </c>
      <c r="I8" s="459">
        <f>'(F6) Shpenzimet sipas funks.bru'!P11</f>
        <v>0</v>
      </c>
    </row>
    <row r="9" spans="1:10" ht="11.25" customHeight="1" x14ac:dyDescent="0.2">
      <c r="B9" s="113" t="s">
        <v>67</v>
      </c>
      <c r="C9" s="113" t="str">
        <f>' (F4)Shpenzimet sipas nenf.neto'!B20</f>
        <v>041 Çështjet e përgjithshme ekonomike, tregtare dhe të punës</v>
      </c>
      <c r="D9" s="235">
        <f>'(C1b)Shpenzimet vitet e kaluar '!D46</f>
        <v>0</v>
      </c>
      <c r="E9" s="235">
        <f>'(C1b)Shpenzimet vitet e kaluar '!E46</f>
        <v>0</v>
      </c>
      <c r="F9" s="235">
        <f>'(C1b)Shpenzimet vitet e kaluar '!F46</f>
        <v>0</v>
      </c>
      <c r="G9" s="459">
        <f>'(F6) Shpenzimet sipas funks.bru'!H13</f>
        <v>0</v>
      </c>
      <c r="H9" s="459">
        <f>'(F6) Shpenzimet sipas funks.bru'!L13</f>
        <v>24350</v>
      </c>
      <c r="I9" s="459">
        <f>'(F6) Shpenzimet sipas funks.bru'!P13</f>
        <v>150000</v>
      </c>
    </row>
    <row r="10" spans="1:10" ht="11.25" customHeight="1" x14ac:dyDescent="0.2">
      <c r="B10" s="113" t="s">
        <v>68</v>
      </c>
      <c r="C10" s="113" t="str">
        <f>' (F4)Shpenzimet sipas nenf.neto'!B25</f>
        <v>042 Bujqësia, pyjet, peshkimi dhe gjuetia</v>
      </c>
      <c r="D10" s="235">
        <f>'(C1b)Shpenzimet vitet e kaluar '!D54</f>
        <v>101</v>
      </c>
      <c r="E10" s="235">
        <f>'(C1b)Shpenzimet vitet e kaluar '!E54</f>
        <v>17760</v>
      </c>
      <c r="F10" s="235">
        <f>'(C1b)Shpenzimet vitet e kaluar '!F54</f>
        <v>44590</v>
      </c>
      <c r="G10" s="459">
        <f>'(F6) Shpenzimet sipas funks.bru'!H14</f>
        <v>12673</v>
      </c>
      <c r="H10" s="459">
        <f>'(F6) Shpenzimet sipas funks.bru'!L14</f>
        <v>1368</v>
      </c>
      <c r="I10" s="459">
        <f>'(F6) Shpenzimet sipas funks.bru'!P14</f>
        <v>1516</v>
      </c>
    </row>
    <row r="11" spans="1:10" ht="11.25" customHeight="1" x14ac:dyDescent="0.2">
      <c r="B11" s="113" t="s">
        <v>69</v>
      </c>
      <c r="C11" s="113" t="str">
        <f>' (F4)Shpenzimet sipas nenf.neto'!B30</f>
        <v>045 Trasporti</v>
      </c>
      <c r="D11" s="235">
        <f>'(C1b)Shpenzimet vitet e kaluar '!D60</f>
        <v>277367</v>
      </c>
      <c r="E11" s="235">
        <f>'(C1b)Shpenzimet vitet e kaluar '!E60</f>
        <v>91555</v>
      </c>
      <c r="F11" s="235">
        <f>'(C1b)Shpenzimet vitet e kaluar '!F60</f>
        <v>348190</v>
      </c>
      <c r="G11" s="459">
        <f>'(F6) Shpenzimet sipas funks.bru'!H15</f>
        <v>279219</v>
      </c>
      <c r="H11" s="459">
        <f>'(F6) Shpenzimet sipas funks.bru'!L15</f>
        <v>279453</v>
      </c>
      <c r="I11" s="459">
        <f>'(F6) Shpenzimet sipas funks.bru'!P15</f>
        <v>206062</v>
      </c>
    </row>
    <row r="12" spans="1:10" ht="11.25" customHeight="1" x14ac:dyDescent="0.2">
      <c r="B12" s="113" t="s">
        <v>70</v>
      </c>
      <c r="C12" s="113" t="str">
        <f>' (F4)Shpenzimet sipas nenf.neto'!B34</f>
        <v>047 Industri të tjera</v>
      </c>
      <c r="D12" s="235">
        <f>'(C1b)Shpenzimet vitet e kaluar '!D66</f>
        <v>1338</v>
      </c>
      <c r="E12" s="235">
        <f>'(C1b)Shpenzimet vitet e kaluar '!E66</f>
        <v>0</v>
      </c>
      <c r="F12" s="235">
        <f>'(C1b)Shpenzimet vitet e kaluar '!F66</f>
        <v>0</v>
      </c>
      <c r="G12" s="459">
        <f>'(F6) Shpenzimet sipas funks.bru'!H16</f>
        <v>200</v>
      </c>
      <c r="H12" s="459">
        <f>'(F6) Shpenzimet sipas funks.bru'!L16</f>
        <v>200</v>
      </c>
      <c r="I12" s="459">
        <f>'(F6) Shpenzimet sipas funks.bru'!P16</f>
        <v>200</v>
      </c>
    </row>
    <row r="13" spans="1:10" ht="11.25" customHeight="1" x14ac:dyDescent="0.2">
      <c r="B13" s="113" t="s">
        <v>71</v>
      </c>
      <c r="C13" s="113" t="str">
        <f>' (F4)Shpenzimet sipas nenf.neto'!B37</f>
        <v>051 Menaxhimi i i mbetjeve</v>
      </c>
      <c r="D13" s="235">
        <f>'(C1b)Shpenzimet vitet e kaluar '!D72</f>
        <v>532</v>
      </c>
      <c r="E13" s="235">
        <f>'(C1b)Shpenzimet vitet e kaluar '!E72</f>
        <v>1771</v>
      </c>
      <c r="F13" s="235">
        <f>'(C1b)Shpenzimet vitet e kaluar '!F72</f>
        <v>0</v>
      </c>
      <c r="G13" s="459">
        <f>'(F6) Shpenzimet sipas funks.bru'!H18</f>
        <v>1100</v>
      </c>
      <c r="H13" s="459">
        <f>'(F6) Shpenzimet sipas funks.bru'!L18</f>
        <v>0</v>
      </c>
      <c r="I13" s="459">
        <f>'(F6) Shpenzimet sipas funks.bru'!P18</f>
        <v>0</v>
      </c>
    </row>
    <row r="14" spans="1:10" ht="11.25" customHeight="1" x14ac:dyDescent="0.2">
      <c r="B14" s="113" t="s">
        <v>72</v>
      </c>
      <c r="C14" s="113" t="str">
        <f>' (F4)Shpenzimet sipas nenf.neto'!B39</f>
        <v>052 Menaxhimi i ujrave të zeza</v>
      </c>
      <c r="D14" s="235">
        <f>'(C1b)Shpenzimet vitet e kaluar '!D77</f>
        <v>905</v>
      </c>
      <c r="E14" s="235">
        <f>'(C1b)Shpenzimet vitet e kaluar '!E77</f>
        <v>0</v>
      </c>
      <c r="F14" s="235">
        <f>'(C1b)Shpenzimet vitet e kaluar '!F77</f>
        <v>11660</v>
      </c>
      <c r="G14" s="459">
        <f>'(F6) Shpenzimet sipas funks.bru'!H19</f>
        <v>0</v>
      </c>
      <c r="H14" s="459">
        <f>'(F6) Shpenzimet sipas funks.bru'!L19</f>
        <v>0</v>
      </c>
      <c r="I14" s="459">
        <f>'(F6) Shpenzimet sipas funks.bru'!P19</f>
        <v>0</v>
      </c>
    </row>
    <row r="15" spans="1:10" ht="11.25" customHeight="1" x14ac:dyDescent="0.2">
      <c r="B15" s="113" t="s">
        <v>73</v>
      </c>
      <c r="C15" s="113" t="str">
        <f>' (F4)Shpenzimet sipas nenf.neto'!B41</f>
        <v>053 Reduktimi i ndotjes</v>
      </c>
      <c r="D15" s="235">
        <f>'(C1b)Shpenzimet vitet e kaluar '!D82</f>
        <v>0</v>
      </c>
      <c r="E15" s="235">
        <f>'(C1b)Shpenzimet vitet e kaluar '!E82</f>
        <v>0</v>
      </c>
      <c r="F15" s="235">
        <f>'(C1b)Shpenzimet vitet e kaluar '!F82</f>
        <v>0</v>
      </c>
      <c r="G15" s="459">
        <f>'(F6) Shpenzimet sipas funks.bru'!H20</f>
        <v>0</v>
      </c>
      <c r="H15" s="459">
        <f>'(F6) Shpenzimet sipas funks.bru'!L20</f>
        <v>0</v>
      </c>
      <c r="I15" s="459">
        <f>'(F6) Shpenzimet sipas funks.bru'!P20</f>
        <v>0</v>
      </c>
    </row>
    <row r="16" spans="1:10" ht="11.25" customHeight="1" x14ac:dyDescent="0.2">
      <c r="B16" s="113" t="s">
        <v>74</v>
      </c>
      <c r="C16" s="113" t="str">
        <f>' (F4)Shpenzimet sipas nenf.neto'!B43</f>
        <v>056 Mbrojtja e mjedisit</v>
      </c>
      <c r="D16" s="235">
        <f>'(C1b)Shpenzimet vitet e kaluar '!D87</f>
        <v>0</v>
      </c>
      <c r="E16" s="235">
        <f>'(C1b)Shpenzimet vitet e kaluar '!E87</f>
        <v>0</v>
      </c>
      <c r="F16" s="235">
        <f>'(C1b)Shpenzimet vitet e kaluar '!F87</f>
        <v>0</v>
      </c>
      <c r="G16" s="459">
        <f>'(F6) Shpenzimet sipas funks.bru'!H21</f>
        <v>0</v>
      </c>
      <c r="H16" s="459">
        <f>'(F6) Shpenzimet sipas funks.bru'!L21</f>
        <v>0</v>
      </c>
      <c r="I16" s="459">
        <f>'(F6) Shpenzimet sipas funks.bru'!P21</f>
        <v>0</v>
      </c>
    </row>
    <row r="17" spans="2:9" ht="15" customHeight="1" x14ac:dyDescent="0.2">
      <c r="B17" s="113" t="s">
        <v>75</v>
      </c>
      <c r="C17" s="113" t="str">
        <f>' (F4)Shpenzimet sipas nenf.neto'!B46</f>
        <v>061 Urbanistika</v>
      </c>
      <c r="D17" s="235">
        <f>'(C1b)Shpenzimet vitet e kaluar '!D93</f>
        <v>1400</v>
      </c>
      <c r="E17" s="235">
        <f>'(C1b)Shpenzimet vitet e kaluar '!E93</f>
        <v>53876</v>
      </c>
      <c r="F17" s="235">
        <f>'(C1b)Shpenzimet vitet e kaluar '!F93</f>
        <v>447987</v>
      </c>
      <c r="G17" s="459">
        <f>'(F6) Shpenzimet sipas funks.bru'!H23</f>
        <v>15000</v>
      </c>
      <c r="H17" s="459">
        <f>'(F6) Shpenzimet sipas funks.bru'!L23</f>
        <v>0</v>
      </c>
      <c r="I17" s="459">
        <f>'(F6) Shpenzimet sipas funks.bru'!P23</f>
        <v>0</v>
      </c>
    </row>
    <row r="18" spans="2:9" ht="15" customHeight="1" x14ac:dyDescent="0.2">
      <c r="B18" s="113" t="s">
        <v>76</v>
      </c>
      <c r="C18" s="113" t="str">
        <f>' (F4)Shpenzimet sipas nenf.neto'!B49</f>
        <v>062 Zhvillimi i komunitetit</v>
      </c>
      <c r="D18" s="235">
        <f>'(C1b)Shpenzimet vitet e kaluar '!D98</f>
        <v>11748</v>
      </c>
      <c r="E18" s="235">
        <f>'(C1b)Shpenzimet vitet e kaluar '!E98</f>
        <v>0</v>
      </c>
      <c r="F18" s="235">
        <f>'(C1b)Shpenzimet vitet e kaluar '!F98</f>
        <v>32905</v>
      </c>
      <c r="G18" s="459">
        <f>'(F6) Shpenzimet sipas funks.bru'!H24</f>
        <v>4500</v>
      </c>
      <c r="H18" s="459">
        <f>'(F6) Shpenzimet sipas funks.bru'!L24</f>
        <v>1500</v>
      </c>
      <c r="I18" s="459">
        <f>'(F6) Shpenzimet sipas funks.bru'!P24</f>
        <v>1500</v>
      </c>
    </row>
    <row r="19" spans="2:9" ht="15" customHeight="1" x14ac:dyDescent="0.2">
      <c r="B19" s="113" t="s">
        <v>222</v>
      </c>
      <c r="C19" s="113" t="str">
        <f>' (F4)Shpenzimet sipas nenf.neto'!B52</f>
        <v>063 Furnizimi me ujë</v>
      </c>
      <c r="D19" s="235">
        <f>'(C1b)Shpenzimet vitet e kaluar '!D103</f>
        <v>24563</v>
      </c>
      <c r="E19" s="235">
        <f>'(C1b)Shpenzimet vitet e kaluar '!E103</f>
        <v>74584</v>
      </c>
      <c r="F19" s="235">
        <f>'(C1b)Shpenzimet vitet e kaluar '!F103</f>
        <v>65155</v>
      </c>
      <c r="G19" s="459">
        <f>'(F6) Shpenzimet sipas funks.bru'!H25</f>
        <v>158455</v>
      </c>
      <c r="H19" s="459">
        <f>'(F6) Shpenzimet sipas funks.bru'!L25</f>
        <v>200086</v>
      </c>
      <c r="I19" s="459">
        <f>'(F6) Shpenzimet sipas funks.bru'!P25</f>
        <v>262584</v>
      </c>
    </row>
    <row r="20" spans="2:9" ht="15" customHeight="1" x14ac:dyDescent="0.2">
      <c r="B20" s="113" t="s">
        <v>345</v>
      </c>
      <c r="C20" s="113" t="str">
        <f>' (F4)Shpenzimet sipas nenf.neto'!B54</f>
        <v>064 Ndriçimi i rrugëve</v>
      </c>
      <c r="D20" s="235">
        <f>'(C1b)Shpenzimet vitet e kaluar '!D108</f>
        <v>3750</v>
      </c>
      <c r="E20" s="235">
        <f>'(C1b)Shpenzimet vitet e kaluar '!E108</f>
        <v>38354</v>
      </c>
      <c r="F20" s="235">
        <f>'(C1b)Shpenzimet vitet e kaluar '!F108</f>
        <v>12214</v>
      </c>
      <c r="G20" s="459">
        <f>'(F6) Shpenzimet sipas funks.bru'!H26</f>
        <v>0</v>
      </c>
      <c r="H20" s="459">
        <f>'(F6) Shpenzimet sipas funks.bru'!L26</f>
        <v>0</v>
      </c>
      <c r="I20" s="459">
        <f>'(F6) Shpenzimet sipas funks.bru'!P26</f>
        <v>0</v>
      </c>
    </row>
    <row r="21" spans="2:9" ht="15" customHeight="1" x14ac:dyDescent="0.2">
      <c r="B21" s="113" t="s">
        <v>346</v>
      </c>
      <c r="C21" s="113" t="str">
        <f>' (F4)Shpenzimet sipas nenf.neto'!B56</f>
        <v xml:space="preserve">072 Shërbimet e kujdesit parësor </v>
      </c>
      <c r="D21" s="235">
        <f>'(C1b)Shpenzimet vitet e kaluar '!D114</f>
        <v>0</v>
      </c>
      <c r="E21" s="235">
        <f>'(C1b)Shpenzimet vitet e kaluar '!E114</f>
        <v>0</v>
      </c>
      <c r="F21" s="235">
        <f>'(C1b)Shpenzimet vitet e kaluar '!F114</f>
        <v>2000</v>
      </c>
      <c r="G21" s="459">
        <f>'(F6) Shpenzimet sipas funks.bru'!H28</f>
        <v>0</v>
      </c>
      <c r="H21" s="459">
        <f>'(F6) Shpenzimet sipas funks.bru'!L28</f>
        <v>0</v>
      </c>
      <c r="I21" s="459">
        <f>'(F6) Shpenzimet sipas funks.bru'!P28</f>
        <v>0</v>
      </c>
    </row>
    <row r="22" spans="2:9" ht="15" customHeight="1" x14ac:dyDescent="0.2">
      <c r="B22" s="113" t="s">
        <v>347</v>
      </c>
      <c r="C22" s="113" t="str">
        <f>' (F4)Shpenzimet sipas nenf.neto'!B58</f>
        <v>081 Shërbimet rekreative dhe sportive</v>
      </c>
      <c r="D22" s="235">
        <f>'(C1b)Shpenzimet vitet e kaluar '!D120</f>
        <v>0</v>
      </c>
      <c r="E22" s="235">
        <f>'(C1b)Shpenzimet vitet e kaluar '!E120</f>
        <v>0</v>
      </c>
      <c r="F22" s="235">
        <f>'(C1b)Shpenzimet vitet e kaluar '!F120</f>
        <v>0</v>
      </c>
      <c r="G22" s="459">
        <f>'(F6) Shpenzimet sipas funks.bru'!H30</f>
        <v>0</v>
      </c>
      <c r="H22" s="459">
        <f>'(F6) Shpenzimet sipas funks.bru'!L30</f>
        <v>0</v>
      </c>
      <c r="I22" s="459">
        <f>'(F6) Shpenzimet sipas funks.bru'!P30</f>
        <v>66463</v>
      </c>
    </row>
    <row r="23" spans="2:9" ht="15" customHeight="1" x14ac:dyDescent="0.2">
      <c r="B23" s="113" t="s">
        <v>348</v>
      </c>
      <c r="C23" s="113" t="str">
        <f>' (F4)Shpenzimet sipas nenf.neto'!B61</f>
        <v>082 Shërbimet kulturore</v>
      </c>
      <c r="D23" s="235">
        <f>'(C1b)Shpenzimet vitet e kaluar '!D126</f>
        <v>500</v>
      </c>
      <c r="E23" s="235">
        <f>'(C1b)Shpenzimet vitet e kaluar '!E126</f>
        <v>0</v>
      </c>
      <c r="F23" s="235">
        <f>'(C1b)Shpenzimet vitet e kaluar '!F126</f>
        <v>49800</v>
      </c>
      <c r="G23" s="459">
        <f>'(F6) Shpenzimet sipas funks.bru'!H31</f>
        <v>3000</v>
      </c>
      <c r="H23" s="459">
        <f>'(F6) Shpenzimet sipas funks.bru'!L31</f>
        <v>16258</v>
      </c>
      <c r="I23" s="459">
        <f>'(F6) Shpenzimet sipas funks.bru'!P31</f>
        <v>36500</v>
      </c>
    </row>
    <row r="24" spans="2:9" ht="15" customHeight="1" x14ac:dyDescent="0.2">
      <c r="B24" s="113" t="s">
        <v>349</v>
      </c>
      <c r="C24" s="113" t="str">
        <f>' (F4)Shpenzimet sipas nenf.neto'!B65</f>
        <v>091 Arsimi bazë dhe parashkollor</v>
      </c>
      <c r="D24" s="235">
        <f>'(C1b)Shpenzimet vitet e kaluar '!D133</f>
        <v>78884</v>
      </c>
      <c r="E24" s="235">
        <f>'(C1b)Shpenzimet vitet e kaluar '!E133</f>
        <v>4883</v>
      </c>
      <c r="F24" s="235">
        <f>'(C1b)Shpenzimet vitet e kaluar '!F133</f>
        <v>234874</v>
      </c>
      <c r="G24" s="459">
        <f>'(F6) Shpenzimet sipas funks.bru'!H33</f>
        <v>5669</v>
      </c>
      <c r="H24" s="459">
        <f>'(F6) Shpenzimet sipas funks.bru'!L33</f>
        <v>43155</v>
      </c>
      <c r="I24" s="459">
        <f>'(F6) Shpenzimet sipas funks.bru'!P33</f>
        <v>0</v>
      </c>
    </row>
    <row r="25" spans="2:9" ht="15" customHeight="1" x14ac:dyDescent="0.2">
      <c r="B25" s="113" t="s">
        <v>350</v>
      </c>
      <c r="C25" s="113" t="str">
        <f>' (F4)Shpenzimet sipas nenf.neto'!B67</f>
        <v>092 Arsimi  parauniversitar</v>
      </c>
      <c r="D25" s="235">
        <f>'(C1b)Shpenzimet vitet e kaluar '!D139</f>
        <v>73915</v>
      </c>
      <c r="E25" s="235">
        <f>'(C1b)Shpenzimet vitet e kaluar '!E139</f>
        <v>54282</v>
      </c>
      <c r="F25" s="235">
        <f>'(C1b)Shpenzimet vitet e kaluar '!F139</f>
        <v>169209</v>
      </c>
      <c r="G25" s="459">
        <f>'(F6) Shpenzimet sipas funks.bru'!H34</f>
        <v>2300</v>
      </c>
      <c r="H25" s="459">
        <f>'(F6) Shpenzimet sipas funks.bru'!L34</f>
        <v>510</v>
      </c>
      <c r="I25" s="459">
        <f>'(F6) Shpenzimet sipas funks.bru'!P34</f>
        <v>0</v>
      </c>
    </row>
    <row r="26" spans="2:9" ht="15" customHeight="1" x14ac:dyDescent="0.2">
      <c r="B26" s="113" t="s">
        <v>351</v>
      </c>
      <c r="C26" s="113" t="str">
        <f>' (F4)Shpenzimet sipas nenf.neto'!B71</f>
        <v>101 Sëmundje dhe paaftësi</v>
      </c>
      <c r="D26" s="235">
        <f>'(C1b)Shpenzimet vitet e kaluar '!D150</f>
        <v>0</v>
      </c>
      <c r="E26" s="235">
        <f>'(C1b)Shpenzimet vitet e kaluar '!E150</f>
        <v>0</v>
      </c>
      <c r="F26" s="235">
        <f>'(C1b)Shpenzimet vitet e kaluar '!F150</f>
        <v>0</v>
      </c>
      <c r="G26" s="459">
        <f>'(F6) Shpenzimet sipas funks.bru'!H36</f>
        <v>0</v>
      </c>
      <c r="H26" s="459">
        <f>'(F6) Shpenzimet sipas funks.bru'!L36</f>
        <v>0</v>
      </c>
      <c r="I26" s="459">
        <f>'(F6) Shpenzimet sipas funks.bru'!P36</f>
        <v>0</v>
      </c>
    </row>
    <row r="27" spans="2:9" ht="15" customHeight="1" x14ac:dyDescent="0.2">
      <c r="B27" s="113" t="s">
        <v>352</v>
      </c>
      <c r="C27" s="113" t="str">
        <f>' (F4)Shpenzimet sipas nenf.neto'!B73</f>
        <v>102 Të moshuarit</v>
      </c>
      <c r="D27" s="235">
        <f>'(C1b)Shpenzimet vitet e kaluar '!D155</f>
        <v>0</v>
      </c>
      <c r="E27" s="235">
        <f>'(C1b)Shpenzimet vitet e kaluar '!E155</f>
        <v>50</v>
      </c>
      <c r="F27" s="235">
        <f>'(C1b)Shpenzimet vitet e kaluar '!F155</f>
        <v>0</v>
      </c>
      <c r="G27" s="459">
        <f>'(F6) Shpenzimet sipas funks.bru'!H37</f>
        <v>0</v>
      </c>
      <c r="H27" s="459">
        <f>'(F6) Shpenzimet sipas funks.bru'!L37</f>
        <v>20000</v>
      </c>
      <c r="I27" s="459">
        <f>'(F6) Shpenzimet sipas funks.bru'!P37</f>
        <v>0</v>
      </c>
    </row>
    <row r="28" spans="2:9" ht="15" customHeight="1" x14ac:dyDescent="0.2">
      <c r="B28" s="113" t="s">
        <v>353</v>
      </c>
      <c r="C28" s="113" t="str">
        <f>' (F4)Shpenzimet sipas nenf.neto'!B75</f>
        <v>104 Familje dhe fëmijë</v>
      </c>
      <c r="D28" s="235">
        <f>'(C1b)Shpenzimet vitet e kaluar '!D160</f>
        <v>202</v>
      </c>
      <c r="E28" s="235">
        <f>'(C1b)Shpenzimet vitet e kaluar '!E160</f>
        <v>0</v>
      </c>
      <c r="F28" s="235">
        <f>'(C1b)Shpenzimet vitet e kaluar '!F160</f>
        <v>510</v>
      </c>
      <c r="G28" s="459">
        <f>'(F6) Shpenzimet sipas funks.bru'!H38</f>
        <v>200</v>
      </c>
      <c r="H28" s="459">
        <f>'(F6) Shpenzimet sipas funks.bru'!L38</f>
        <v>200</v>
      </c>
      <c r="I28" s="459">
        <f>'(F6) Shpenzimet sipas funks.bru'!P38</f>
        <v>200</v>
      </c>
    </row>
    <row r="29" spans="2:9" ht="15" customHeight="1" x14ac:dyDescent="0.2">
      <c r="B29" s="113" t="s">
        <v>354</v>
      </c>
      <c r="C29" s="113" t="str">
        <f>' (F4)Shpenzimet sipas nenf.neto'!B78</f>
        <v>105 Papunësia</v>
      </c>
      <c r="D29" s="235">
        <f>'(C1b)Shpenzimet vitet e kaluar '!D165</f>
        <v>0</v>
      </c>
      <c r="E29" s="235">
        <f>'(C1b)Shpenzimet vitet e kaluar '!E165</f>
        <v>0</v>
      </c>
      <c r="F29" s="235">
        <f>'(C1b)Shpenzimet vitet e kaluar '!F165</f>
        <v>0</v>
      </c>
      <c r="G29" s="459">
        <f>'(F6) Shpenzimet sipas funks.bru'!H39</f>
        <v>0</v>
      </c>
      <c r="H29" s="459">
        <f>'(F6) Shpenzimet sipas funks.bru'!L39</f>
        <v>0</v>
      </c>
      <c r="I29" s="459">
        <f>'(F6) Shpenzimet sipas funks.bru'!P39</f>
        <v>0</v>
      </c>
    </row>
    <row r="30" spans="2:9" ht="15" customHeight="1" x14ac:dyDescent="0.2">
      <c r="B30" s="113" t="s">
        <v>355</v>
      </c>
      <c r="C30" s="113" t="str">
        <f>' (F4)Shpenzimet sipas nenf.neto'!B80</f>
        <v>106 Strehimi social</v>
      </c>
      <c r="D30" s="235">
        <f>'(C1b)Shpenzimet vitet e kaluar '!D170</f>
        <v>0</v>
      </c>
      <c r="E30" s="235">
        <f>'(C1b)Shpenzimet vitet e kaluar '!E170</f>
        <v>0</v>
      </c>
      <c r="F30" s="235">
        <f>'(C1b)Shpenzimet vitet e kaluar '!F170</f>
        <v>0</v>
      </c>
      <c r="G30" s="459">
        <f>'(F6) Shpenzimet sipas funks.bru'!H40</f>
        <v>0</v>
      </c>
      <c r="H30" s="459">
        <f>'(F6) Shpenzimet sipas funks.bru'!L40</f>
        <v>0</v>
      </c>
      <c r="I30" s="459">
        <f>'(F6) Shpenzimet sipas funks.bru'!P40</f>
        <v>0</v>
      </c>
    </row>
    <row r="31" spans="2:9" ht="15" customHeight="1" x14ac:dyDescent="0.2">
      <c r="B31" s="1060" t="str">
        <f>'(G1) Fjalori'!A426:B426</f>
        <v>Total</v>
      </c>
      <c r="C31" s="1060"/>
      <c r="D31" s="462">
        <f t="shared" ref="D31:I31" si="0">SUM(D4:D30)</f>
        <v>481626</v>
      </c>
      <c r="E31" s="462">
        <f t="shared" si="0"/>
        <v>337235</v>
      </c>
      <c r="F31" s="462">
        <f t="shared" si="0"/>
        <v>1460356</v>
      </c>
      <c r="G31" s="461">
        <f t="shared" si="0"/>
        <v>505613</v>
      </c>
      <c r="H31" s="461">
        <f t="shared" si="0"/>
        <v>600430</v>
      </c>
      <c r="I31" s="461">
        <f t="shared" si="0"/>
        <v>728325</v>
      </c>
    </row>
  </sheetData>
  <sheetProtection algorithmName="SHA-512" hashValue="dXJtoRR2X5oROdZXxR5a5swt4ivvtxiam7QQOhTt4KSFdkSqN7Uxw21gtf3Ae72iPj+zFR9aSCIgxMdmPFTLlA==" saltValue="1sPf493/xER8V3iOVjOgIg==" spinCount="100000" sheet="1" objects="1" scenarios="1" selectLockedCells="1"/>
  <mergeCells count="2">
    <mergeCell ref="A1:J1"/>
    <mergeCell ref="B31:C31"/>
  </mergeCells>
  <pageMargins left="0.78740157480314965" right="0.70866141732283472" top="0.98425196850393704" bottom="0.78740157480314965" header="0.43307086614173229" footer="0.31496062992125984"/>
  <pageSetup paperSize="256" fitToWidth="0" fitToHeight="0" orientation="landscape" r:id="rId1"/>
  <headerFooter>
    <oddHeader>&amp;LPROGRAMI BUXHETOR AFATMESËM&amp;C&amp;8 28 Shkurt 2019&amp;R&amp;A</oddHeader>
    <oddFooter>&amp;L&amp;8Copyright for Albania: Ministry of Finance and Economy / Local Finance Directory&amp;R1</oddFooter>
  </headerFooter>
  <rowBreaks count="1" manualBreakCount="1">
    <brk id="108" max="16383" man="1"/>
  </rowBreaks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3">
    <tabColor rgb="FFFFCC00"/>
  </sheetPr>
  <dimension ref="A1:M1292"/>
  <sheetViews>
    <sheetView showGridLines="0" topLeftCell="A34" zoomScale="90" zoomScaleNormal="90" workbookViewId="0">
      <selection activeCell="A46" sqref="A46"/>
    </sheetView>
  </sheetViews>
  <sheetFormatPr defaultColWidth="4.140625" defaultRowHeight="20.25" customHeight="1" x14ac:dyDescent="0.35"/>
  <cols>
    <col min="1" max="1" width="51.42578125" style="188" customWidth="1"/>
    <col min="2" max="2" width="89.140625" style="188" customWidth="1"/>
    <col min="3" max="3" width="15.140625" style="188" bestFit="1" customWidth="1"/>
    <col min="4" max="4" width="16.28515625" style="193" customWidth="1"/>
    <col min="5" max="165" width="11.42578125" style="188" customWidth="1"/>
    <col min="166" max="166" width="3.85546875" style="188" customWidth="1"/>
    <col min="167" max="167" width="22" style="188" customWidth="1"/>
    <col min="168" max="170" width="4.140625" style="188" customWidth="1"/>
    <col min="171" max="171" width="5.85546875" style="188" customWidth="1"/>
    <col min="172" max="172" width="4.140625" style="188" customWidth="1"/>
    <col min="173" max="173" width="0.85546875" style="188" customWidth="1"/>
    <col min="174" max="174" width="5.85546875" style="188" customWidth="1"/>
    <col min="175" max="175" width="4.140625" style="188" customWidth="1"/>
    <col min="176" max="176" width="0.85546875" style="188" customWidth="1"/>
    <col min="177" max="177" width="5.85546875" style="188" customWidth="1"/>
    <col min="178" max="178" width="4.140625" style="188" customWidth="1"/>
    <col min="179" max="179" width="0.85546875" style="188" customWidth="1"/>
    <col min="180" max="180" width="5.85546875" style="188" customWidth="1"/>
    <col min="181" max="16384" width="4.140625" style="188"/>
  </cols>
  <sheetData>
    <row r="1" spans="1:4" s="185" customFormat="1" ht="33.75" x14ac:dyDescent="0.5">
      <c r="A1" s="191" t="s">
        <v>1618</v>
      </c>
      <c r="B1" s="191" t="s">
        <v>210</v>
      </c>
      <c r="D1" s="194"/>
    </row>
    <row r="2" spans="1:4" s="189" customFormat="1" ht="21" x14ac:dyDescent="0.35">
      <c r="A2" s="187" t="s">
        <v>721</v>
      </c>
      <c r="B2" s="187"/>
      <c r="D2" s="195"/>
    </row>
    <row r="3" spans="1:4" ht="21" x14ac:dyDescent="0.35">
      <c r="A3" s="62" t="s">
        <v>1047</v>
      </c>
      <c r="B3" s="186" t="s">
        <v>706</v>
      </c>
    </row>
    <row r="4" spans="1:4" ht="21" x14ac:dyDescent="0.35">
      <c r="A4" s="62" t="s">
        <v>1040</v>
      </c>
      <c r="B4" s="186" t="s">
        <v>79</v>
      </c>
    </row>
    <row r="5" spans="1:4" ht="42" x14ac:dyDescent="0.35">
      <c r="A5" s="649" t="s">
        <v>1041</v>
      </c>
      <c r="B5" s="493" t="s">
        <v>944</v>
      </c>
    </row>
    <row r="6" spans="1:4" ht="42" x14ac:dyDescent="0.35">
      <c r="A6" s="649" t="s">
        <v>1042</v>
      </c>
      <c r="B6" s="493" t="s">
        <v>943</v>
      </c>
    </row>
    <row r="7" spans="1:4" ht="42" x14ac:dyDescent="0.35">
      <c r="A7" s="649" t="s">
        <v>1043</v>
      </c>
      <c r="B7" s="493" t="s">
        <v>942</v>
      </c>
    </row>
    <row r="8" spans="1:4" ht="21" x14ac:dyDescent="0.35">
      <c r="A8" s="62" t="s">
        <v>1044</v>
      </c>
      <c r="B8" s="186" t="s">
        <v>946</v>
      </c>
    </row>
    <row r="9" spans="1:4" ht="21" x14ac:dyDescent="0.35">
      <c r="A9" s="62" t="s">
        <v>1045</v>
      </c>
      <c r="B9" s="186" t="s">
        <v>947</v>
      </c>
    </row>
    <row r="10" spans="1:4" ht="21" x14ac:dyDescent="0.35">
      <c r="A10" s="62" t="s">
        <v>1046</v>
      </c>
      <c r="B10" s="186" t="s">
        <v>948</v>
      </c>
    </row>
    <row r="11" spans="1:4" ht="21" x14ac:dyDescent="0.35">
      <c r="A11" s="62" t="s">
        <v>37</v>
      </c>
      <c r="B11" s="186" t="s">
        <v>37</v>
      </c>
    </row>
    <row r="12" spans="1:4" s="189" customFormat="1" ht="21" x14ac:dyDescent="0.35">
      <c r="A12" s="187" t="s">
        <v>720</v>
      </c>
      <c r="B12" s="187"/>
      <c r="D12" s="195"/>
    </row>
    <row r="13" spans="1:4" ht="21" x14ac:dyDescent="0.35">
      <c r="A13" s="62" t="s">
        <v>1048</v>
      </c>
      <c r="B13" s="186" t="s">
        <v>88</v>
      </c>
    </row>
    <row r="14" spans="1:4" ht="21" x14ac:dyDescent="0.35">
      <c r="A14" s="62" t="s">
        <v>1049</v>
      </c>
      <c r="B14" s="186" t="s">
        <v>982</v>
      </c>
    </row>
    <row r="15" spans="1:4" ht="21" x14ac:dyDescent="0.35">
      <c r="A15" s="62" t="s">
        <v>1050</v>
      </c>
      <c r="B15" s="186" t="s">
        <v>80</v>
      </c>
    </row>
    <row r="16" spans="1:4" ht="21" x14ac:dyDescent="0.35">
      <c r="A16" s="62" t="s">
        <v>1051</v>
      </c>
      <c r="B16" s="186" t="s">
        <v>81</v>
      </c>
    </row>
    <row r="17" spans="1:4" ht="21" x14ac:dyDescent="0.35">
      <c r="A17" s="62" t="s">
        <v>1052</v>
      </c>
      <c r="B17" s="186" t="s">
        <v>82</v>
      </c>
    </row>
    <row r="18" spans="1:4" ht="21" x14ac:dyDescent="0.35">
      <c r="A18" s="62" t="s">
        <v>1053</v>
      </c>
      <c r="B18" s="186" t="s">
        <v>83</v>
      </c>
    </row>
    <row r="19" spans="1:4" ht="21" x14ac:dyDescent="0.35">
      <c r="A19" s="62" t="s">
        <v>1054</v>
      </c>
      <c r="B19" s="186" t="s">
        <v>84</v>
      </c>
    </row>
    <row r="20" spans="1:4" ht="21" x14ac:dyDescent="0.35">
      <c r="A20" s="62" t="s">
        <v>1055</v>
      </c>
      <c r="B20" s="186" t="s">
        <v>85</v>
      </c>
    </row>
    <row r="21" spans="1:4" ht="21" x14ac:dyDescent="0.35">
      <c r="A21" s="62" t="s">
        <v>1056</v>
      </c>
      <c r="B21" s="186" t="s">
        <v>336</v>
      </c>
    </row>
    <row r="22" spans="1:4" ht="21" x14ac:dyDescent="0.35">
      <c r="A22" s="62" t="s">
        <v>1057</v>
      </c>
      <c r="B22" s="186" t="s">
        <v>229</v>
      </c>
    </row>
    <row r="23" spans="1:4" ht="21" x14ac:dyDescent="0.35">
      <c r="A23" s="62" t="s">
        <v>1058</v>
      </c>
      <c r="B23" s="186" t="s">
        <v>747</v>
      </c>
    </row>
    <row r="24" spans="1:4" ht="21" x14ac:dyDescent="0.35">
      <c r="A24" s="62" t="s">
        <v>1059</v>
      </c>
      <c r="B24" s="186" t="s">
        <v>748</v>
      </c>
    </row>
    <row r="25" spans="1:4" ht="21" x14ac:dyDescent="0.35">
      <c r="A25" s="454" t="s">
        <v>1060</v>
      </c>
      <c r="B25" s="408" t="s">
        <v>929</v>
      </c>
    </row>
    <row r="26" spans="1:4" s="189" customFormat="1" ht="21" x14ac:dyDescent="0.35">
      <c r="A26" s="187" t="s">
        <v>719</v>
      </c>
      <c r="B26" s="187"/>
      <c r="D26" s="195"/>
    </row>
    <row r="27" spans="1:4" ht="21" x14ac:dyDescent="0.35">
      <c r="A27" s="62" t="s">
        <v>1061</v>
      </c>
      <c r="B27" s="186" t="s">
        <v>546</v>
      </c>
    </row>
    <row r="28" spans="1:4" ht="21" x14ac:dyDescent="0.35">
      <c r="A28" s="62" t="s">
        <v>1062</v>
      </c>
      <c r="B28" s="186" t="s">
        <v>86</v>
      </c>
    </row>
    <row r="29" spans="1:4" ht="21" x14ac:dyDescent="0.35">
      <c r="A29" s="62" t="s">
        <v>1752</v>
      </c>
      <c r="B29" s="186" t="s">
        <v>96</v>
      </c>
    </row>
    <row r="30" spans="1:4" ht="21" x14ac:dyDescent="0.35">
      <c r="A30" s="62" t="s">
        <v>1063</v>
      </c>
      <c r="B30" s="186" t="s">
        <v>754</v>
      </c>
    </row>
    <row r="31" spans="1:4" ht="21" x14ac:dyDescent="0.35">
      <c r="A31" s="62" t="s">
        <v>1064</v>
      </c>
      <c r="B31" s="186" t="s">
        <v>95</v>
      </c>
    </row>
    <row r="32" spans="1:4" ht="21" x14ac:dyDescent="0.35">
      <c r="A32" s="62" t="s">
        <v>1065</v>
      </c>
      <c r="B32" s="186" t="s">
        <v>94</v>
      </c>
    </row>
    <row r="33" spans="1:2" ht="21" x14ac:dyDescent="0.35">
      <c r="A33" s="62" t="s">
        <v>1066</v>
      </c>
      <c r="B33" s="186" t="s">
        <v>96</v>
      </c>
    </row>
    <row r="34" spans="1:2" ht="21" x14ac:dyDescent="0.35">
      <c r="A34" s="62" t="s">
        <v>1067</v>
      </c>
      <c r="B34" s="186" t="s">
        <v>749</v>
      </c>
    </row>
    <row r="35" spans="1:2" ht="21" x14ac:dyDescent="0.35">
      <c r="A35" s="62" t="s">
        <v>1925</v>
      </c>
      <c r="B35" s="186" t="s">
        <v>584</v>
      </c>
    </row>
    <row r="36" spans="1:2" ht="21" x14ac:dyDescent="0.35">
      <c r="A36" s="62" t="s">
        <v>1916</v>
      </c>
      <c r="B36" s="186" t="s">
        <v>1917</v>
      </c>
    </row>
    <row r="37" spans="1:2" ht="21" x14ac:dyDescent="0.35">
      <c r="A37" s="62" t="s">
        <v>1918</v>
      </c>
      <c r="B37" s="186" t="s">
        <v>242</v>
      </c>
    </row>
    <row r="38" spans="1:2" ht="21" x14ac:dyDescent="0.35">
      <c r="A38" s="62" t="s">
        <v>1919</v>
      </c>
      <c r="B38" s="186" t="s">
        <v>243</v>
      </c>
    </row>
    <row r="39" spans="1:2" ht="21" x14ac:dyDescent="0.35">
      <c r="A39" s="62" t="s">
        <v>1922</v>
      </c>
      <c r="B39" s="113" t="s">
        <v>1923</v>
      </c>
    </row>
    <row r="40" spans="1:2" ht="21" x14ac:dyDescent="0.35">
      <c r="A40" s="62" t="s">
        <v>1068</v>
      </c>
      <c r="B40" s="186" t="s">
        <v>244</v>
      </c>
    </row>
    <row r="41" spans="1:2" ht="21" x14ac:dyDescent="0.35">
      <c r="A41" s="62" t="s">
        <v>1069</v>
      </c>
      <c r="B41" s="186" t="s">
        <v>245</v>
      </c>
    </row>
    <row r="42" spans="1:2" ht="21" x14ac:dyDescent="0.35">
      <c r="A42" s="62" t="s">
        <v>1070</v>
      </c>
      <c r="B42" s="186" t="s">
        <v>246</v>
      </c>
    </row>
    <row r="43" spans="1:2" ht="21" x14ac:dyDescent="0.35">
      <c r="A43" s="62" t="s">
        <v>1071</v>
      </c>
      <c r="B43" s="186" t="s">
        <v>247</v>
      </c>
    </row>
    <row r="44" spans="1:2" ht="21" x14ac:dyDescent="0.35">
      <c r="A44" s="62" t="s">
        <v>1072</v>
      </c>
      <c r="B44" s="186" t="s">
        <v>248</v>
      </c>
    </row>
    <row r="45" spans="1:2" ht="21" x14ac:dyDescent="0.35">
      <c r="A45" s="62" t="s">
        <v>1073</v>
      </c>
      <c r="B45" s="186" t="s">
        <v>249</v>
      </c>
    </row>
    <row r="46" spans="1:2" ht="21" x14ac:dyDescent="0.35">
      <c r="A46" s="62" t="s">
        <v>1862</v>
      </c>
      <c r="B46" s="186" t="s">
        <v>250</v>
      </c>
    </row>
    <row r="47" spans="1:2" ht="21" x14ac:dyDescent="0.35">
      <c r="A47" s="62" t="s">
        <v>1720</v>
      </c>
      <c r="B47" s="186" t="s">
        <v>251</v>
      </c>
    </row>
    <row r="48" spans="1:2" ht="21" x14ac:dyDescent="0.35">
      <c r="A48" s="62" t="s">
        <v>1927</v>
      </c>
      <c r="B48" s="186" t="s">
        <v>252</v>
      </c>
    </row>
    <row r="49" spans="1:2" ht="21" x14ac:dyDescent="0.35">
      <c r="A49" s="62" t="s">
        <v>1074</v>
      </c>
      <c r="B49" s="186" t="s">
        <v>253</v>
      </c>
    </row>
    <row r="50" spans="1:2" ht="21" x14ac:dyDescent="0.35">
      <c r="A50" s="62" t="s">
        <v>1075</v>
      </c>
      <c r="B50" s="186" t="s">
        <v>254</v>
      </c>
    </row>
    <row r="51" spans="1:2" ht="21" x14ac:dyDescent="0.35">
      <c r="A51" s="62" t="s">
        <v>1076</v>
      </c>
      <c r="B51" s="186" t="s">
        <v>255</v>
      </c>
    </row>
    <row r="52" spans="1:2" ht="21" x14ac:dyDescent="0.35">
      <c r="A52" s="62" t="s">
        <v>1926</v>
      </c>
      <c r="B52" s="186" t="s">
        <v>1924</v>
      </c>
    </row>
    <row r="53" spans="1:2" ht="21" x14ac:dyDescent="0.35">
      <c r="A53" s="62" t="s">
        <v>1077</v>
      </c>
      <c r="B53" s="186" t="s">
        <v>256</v>
      </c>
    </row>
    <row r="54" spans="1:2" ht="21" x14ac:dyDescent="0.35">
      <c r="A54" s="62" t="s">
        <v>1078</v>
      </c>
      <c r="B54" s="186" t="s">
        <v>257</v>
      </c>
    </row>
    <row r="55" spans="1:2" ht="21" x14ac:dyDescent="0.35">
      <c r="A55" s="62" t="s">
        <v>1079</v>
      </c>
      <c r="B55" s="186" t="s">
        <v>259</v>
      </c>
    </row>
    <row r="56" spans="1:2" ht="21" x14ac:dyDescent="0.35">
      <c r="A56" s="62" t="s">
        <v>1928</v>
      </c>
      <c r="B56" s="186" t="s">
        <v>258</v>
      </c>
    </row>
    <row r="57" spans="1:2" ht="21" x14ac:dyDescent="0.35">
      <c r="A57" s="652" t="s">
        <v>1080</v>
      </c>
      <c r="B57" s="767" t="s">
        <v>260</v>
      </c>
    </row>
    <row r="58" spans="1:2" ht="21" x14ac:dyDescent="0.35">
      <c r="A58" s="62" t="s">
        <v>1081</v>
      </c>
      <c r="B58" s="186" t="s">
        <v>261</v>
      </c>
    </row>
    <row r="59" spans="1:2" ht="21" x14ac:dyDescent="0.35">
      <c r="A59" s="62" t="s">
        <v>1082</v>
      </c>
      <c r="B59" s="186" t="s">
        <v>262</v>
      </c>
    </row>
    <row r="60" spans="1:2" ht="21" x14ac:dyDescent="0.35">
      <c r="A60" s="62" t="s">
        <v>1083</v>
      </c>
      <c r="B60" s="186" t="s">
        <v>263</v>
      </c>
    </row>
    <row r="61" spans="1:2" ht="21" x14ac:dyDescent="0.35">
      <c r="A61" s="62" t="s">
        <v>1084</v>
      </c>
      <c r="B61" s="186" t="s">
        <v>264</v>
      </c>
    </row>
    <row r="62" spans="1:2" ht="21" x14ac:dyDescent="0.35">
      <c r="A62" s="62" t="s">
        <v>1921</v>
      </c>
      <c r="B62" s="186" t="s">
        <v>265</v>
      </c>
    </row>
    <row r="63" spans="1:2" ht="21" x14ac:dyDescent="0.35">
      <c r="A63" s="652" t="s">
        <v>1085</v>
      </c>
      <c r="B63" s="767" t="s">
        <v>266</v>
      </c>
    </row>
    <row r="64" spans="1:2" ht="21" x14ac:dyDescent="0.35">
      <c r="A64" s="62" t="s">
        <v>1724</v>
      </c>
      <c r="B64" s="186" t="s">
        <v>46</v>
      </c>
    </row>
    <row r="65" spans="1:2" ht="21" x14ac:dyDescent="0.35">
      <c r="A65" s="62" t="s">
        <v>1725</v>
      </c>
      <c r="B65" s="186" t="s">
        <v>47</v>
      </c>
    </row>
    <row r="66" spans="1:2" ht="21" x14ac:dyDescent="0.35">
      <c r="A66" s="62" t="s">
        <v>1726</v>
      </c>
      <c r="B66" s="186" t="s">
        <v>48</v>
      </c>
    </row>
    <row r="67" spans="1:2" ht="21" x14ac:dyDescent="0.35">
      <c r="A67" s="62" t="s">
        <v>1727</v>
      </c>
      <c r="B67" s="186" t="s">
        <v>49</v>
      </c>
    </row>
    <row r="68" spans="1:2" ht="21" x14ac:dyDescent="0.35">
      <c r="A68" s="62" t="s">
        <v>1728</v>
      </c>
      <c r="B68" s="186" t="s">
        <v>50</v>
      </c>
    </row>
    <row r="69" spans="1:2" ht="21" x14ac:dyDescent="0.35">
      <c r="A69" s="62" t="s">
        <v>1729</v>
      </c>
      <c r="B69" s="186" t="s">
        <v>51</v>
      </c>
    </row>
    <row r="70" spans="1:2" ht="21" x14ac:dyDescent="0.35">
      <c r="A70" s="62" t="s">
        <v>1730</v>
      </c>
      <c r="B70" s="186" t="s">
        <v>52</v>
      </c>
    </row>
    <row r="71" spans="1:2" ht="21" x14ac:dyDescent="0.35">
      <c r="A71" s="62" t="s">
        <v>1731</v>
      </c>
      <c r="B71" s="186" t="s">
        <v>53</v>
      </c>
    </row>
    <row r="72" spans="1:2" ht="21" x14ac:dyDescent="0.35">
      <c r="A72" s="62" t="s">
        <v>1732</v>
      </c>
      <c r="B72" s="186" t="s">
        <v>54</v>
      </c>
    </row>
    <row r="73" spans="1:2" ht="21" x14ac:dyDescent="0.35">
      <c r="A73" s="62" t="s">
        <v>1733</v>
      </c>
      <c r="B73" s="186" t="s">
        <v>55</v>
      </c>
    </row>
    <row r="74" spans="1:2" ht="21" x14ac:dyDescent="0.35">
      <c r="A74" s="62" t="s">
        <v>1734</v>
      </c>
      <c r="B74" s="186" t="s">
        <v>56</v>
      </c>
    </row>
    <row r="75" spans="1:2" ht="21" x14ac:dyDescent="0.35">
      <c r="A75" s="62" t="s">
        <v>1735</v>
      </c>
      <c r="B75" s="186" t="s">
        <v>57</v>
      </c>
    </row>
    <row r="76" spans="1:2" ht="21" x14ac:dyDescent="0.35">
      <c r="A76" s="62" t="s">
        <v>1736</v>
      </c>
      <c r="B76" s="186" t="s">
        <v>58</v>
      </c>
    </row>
    <row r="77" spans="1:2" ht="21" x14ac:dyDescent="0.35">
      <c r="A77" s="62" t="s">
        <v>1737</v>
      </c>
      <c r="B77" s="186" t="s">
        <v>59</v>
      </c>
    </row>
    <row r="78" spans="1:2" ht="21" x14ac:dyDescent="0.35">
      <c r="A78" s="62" t="s">
        <v>1738</v>
      </c>
      <c r="B78" s="186" t="s">
        <v>60</v>
      </c>
    </row>
    <row r="79" spans="1:2" ht="21" x14ac:dyDescent="0.35">
      <c r="A79" s="62" t="s">
        <v>1739</v>
      </c>
      <c r="B79" s="186" t="s">
        <v>77</v>
      </c>
    </row>
    <row r="80" spans="1:2" ht="21" x14ac:dyDescent="0.35">
      <c r="A80" s="62" t="s">
        <v>1740</v>
      </c>
      <c r="B80" s="186" t="s">
        <v>230</v>
      </c>
    </row>
    <row r="81" spans="1:4" ht="21" x14ac:dyDescent="0.35">
      <c r="A81" s="62" t="s">
        <v>1741</v>
      </c>
      <c r="B81" s="186" t="s">
        <v>231</v>
      </c>
    </row>
    <row r="82" spans="1:4" ht="21" x14ac:dyDescent="0.35">
      <c r="A82" s="62" t="s">
        <v>1742</v>
      </c>
      <c r="B82" s="186" t="s">
        <v>232</v>
      </c>
    </row>
    <row r="83" spans="1:4" ht="21" x14ac:dyDescent="0.35">
      <c r="A83" s="62" t="s">
        <v>1744</v>
      </c>
      <c r="B83" s="186" t="s">
        <v>233</v>
      </c>
    </row>
    <row r="84" spans="1:4" ht="21" x14ac:dyDescent="0.35">
      <c r="A84" s="62" t="s">
        <v>1743</v>
      </c>
      <c r="B84" s="186" t="s">
        <v>234</v>
      </c>
    </row>
    <row r="85" spans="1:4" ht="21" x14ac:dyDescent="0.35">
      <c r="A85" s="62" t="s">
        <v>1745</v>
      </c>
      <c r="B85" s="186" t="s">
        <v>235</v>
      </c>
    </row>
    <row r="86" spans="1:4" ht="21" x14ac:dyDescent="0.35">
      <c r="A86" s="652" t="s">
        <v>1746</v>
      </c>
      <c r="B86" s="767" t="s">
        <v>236</v>
      </c>
    </row>
    <row r="87" spans="1:4" ht="21" x14ac:dyDescent="0.35">
      <c r="A87" s="62" t="s">
        <v>1746</v>
      </c>
      <c r="B87" s="186" t="s">
        <v>236</v>
      </c>
    </row>
    <row r="88" spans="1:4" ht="21" x14ac:dyDescent="0.35">
      <c r="A88" s="62" t="s">
        <v>1747</v>
      </c>
      <c r="B88" s="186" t="s">
        <v>237</v>
      </c>
    </row>
    <row r="89" spans="1:4" ht="21" x14ac:dyDescent="0.35">
      <c r="A89" s="62" t="s">
        <v>1748</v>
      </c>
      <c r="B89" s="186" t="s">
        <v>238</v>
      </c>
    </row>
    <row r="90" spans="1:4" ht="21" x14ac:dyDescent="0.35">
      <c r="A90" s="62" t="s">
        <v>1749</v>
      </c>
      <c r="B90" s="186" t="s">
        <v>239</v>
      </c>
    </row>
    <row r="91" spans="1:4" ht="21" x14ac:dyDescent="0.35">
      <c r="A91" s="62" t="s">
        <v>1750</v>
      </c>
      <c r="B91" s="186" t="s">
        <v>240</v>
      </c>
    </row>
    <row r="92" spans="1:4" ht="21" x14ac:dyDescent="0.35">
      <c r="A92" s="652" t="s">
        <v>1751</v>
      </c>
      <c r="B92" s="767" t="s">
        <v>241</v>
      </c>
    </row>
    <row r="93" spans="1:4" s="189" customFormat="1" ht="21" x14ac:dyDescent="0.35">
      <c r="A93" s="187" t="s">
        <v>718</v>
      </c>
      <c r="B93" s="187"/>
      <c r="D93" s="195"/>
    </row>
    <row r="94" spans="1:4" ht="21" x14ac:dyDescent="0.35">
      <c r="A94" s="62" t="s">
        <v>1858</v>
      </c>
      <c r="B94" s="186" t="s">
        <v>717</v>
      </c>
    </row>
    <row r="95" spans="1:4" ht="21" x14ac:dyDescent="0.35">
      <c r="A95" s="216" t="s">
        <v>1066</v>
      </c>
      <c r="B95" s="186" t="s">
        <v>585</v>
      </c>
    </row>
    <row r="96" spans="1:4" ht="21" x14ac:dyDescent="0.35">
      <c r="A96" s="216" t="s">
        <v>1856</v>
      </c>
      <c r="B96" s="186" t="s">
        <v>692</v>
      </c>
    </row>
    <row r="97" spans="1:2" ht="21" x14ac:dyDescent="0.35">
      <c r="A97" s="216" t="s">
        <v>1857</v>
      </c>
      <c r="B97" s="186" t="s">
        <v>1020</v>
      </c>
    </row>
    <row r="98" spans="1:2" ht="21" x14ac:dyDescent="0.35">
      <c r="A98" s="216" t="s">
        <v>1102</v>
      </c>
      <c r="B98" s="186" t="s">
        <v>711</v>
      </c>
    </row>
    <row r="99" spans="1:2" ht="21" x14ac:dyDescent="0.35">
      <c r="A99" s="216" t="s">
        <v>1103</v>
      </c>
      <c r="B99" s="186" t="s">
        <v>712</v>
      </c>
    </row>
    <row r="100" spans="1:2" ht="21" x14ac:dyDescent="0.35">
      <c r="A100" s="216" t="s">
        <v>1104</v>
      </c>
      <c r="B100" s="186" t="s">
        <v>941</v>
      </c>
    </row>
    <row r="101" spans="1:2" ht="21" x14ac:dyDescent="0.35">
      <c r="A101" s="62" t="s">
        <v>1753</v>
      </c>
      <c r="B101" s="186" t="s">
        <v>360</v>
      </c>
    </row>
    <row r="102" spans="1:2" ht="21" x14ac:dyDescent="0.35">
      <c r="A102" s="62" t="s">
        <v>1754</v>
      </c>
      <c r="B102" s="186" t="s">
        <v>361</v>
      </c>
    </row>
    <row r="103" spans="1:2" ht="21" x14ac:dyDescent="0.35">
      <c r="A103" s="62" t="s">
        <v>1755</v>
      </c>
      <c r="B103" s="186" t="s">
        <v>362</v>
      </c>
    </row>
    <row r="104" spans="1:2" ht="21" x14ac:dyDescent="0.35">
      <c r="A104" s="62" t="s">
        <v>1756</v>
      </c>
      <c r="B104" s="186" t="s">
        <v>363</v>
      </c>
    </row>
    <row r="105" spans="1:2" ht="21" x14ac:dyDescent="0.35">
      <c r="A105" s="62" t="s">
        <v>1757</v>
      </c>
      <c r="B105" s="186" t="s">
        <v>678</v>
      </c>
    </row>
    <row r="106" spans="1:2" ht="21" x14ac:dyDescent="0.35">
      <c r="A106" s="62" t="s">
        <v>1758</v>
      </c>
      <c r="B106" s="186" t="s">
        <v>1018</v>
      </c>
    </row>
    <row r="107" spans="1:2" ht="21" x14ac:dyDescent="0.35">
      <c r="A107" s="62" t="s">
        <v>1759</v>
      </c>
      <c r="B107" s="186" t="s">
        <v>364</v>
      </c>
    </row>
    <row r="108" spans="1:2" ht="21" x14ac:dyDescent="0.35">
      <c r="A108" s="62" t="s">
        <v>1760</v>
      </c>
      <c r="B108" s="186" t="s">
        <v>365</v>
      </c>
    </row>
    <row r="109" spans="1:2" ht="21" x14ac:dyDescent="0.35">
      <c r="A109" s="62" t="s">
        <v>1761</v>
      </c>
      <c r="B109" s="186" t="s">
        <v>452</v>
      </c>
    </row>
    <row r="110" spans="1:2" ht="21" x14ac:dyDescent="0.35">
      <c r="A110" s="62" t="s">
        <v>1762</v>
      </c>
      <c r="B110" s="186" t="s">
        <v>366</v>
      </c>
    </row>
    <row r="111" spans="1:2" ht="21" x14ac:dyDescent="0.35">
      <c r="A111" s="62" t="s">
        <v>1763</v>
      </c>
      <c r="B111" s="186" t="s">
        <v>983</v>
      </c>
    </row>
    <row r="112" spans="1:2" ht="21" x14ac:dyDescent="0.35">
      <c r="A112" s="62" t="s">
        <v>1764</v>
      </c>
      <c r="B112" s="186" t="s">
        <v>367</v>
      </c>
    </row>
    <row r="113" spans="1:2" ht="21" x14ac:dyDescent="0.35">
      <c r="A113" s="62" t="s">
        <v>1765</v>
      </c>
      <c r="B113" s="186" t="s">
        <v>370</v>
      </c>
    </row>
    <row r="114" spans="1:2" ht="21" x14ac:dyDescent="0.35">
      <c r="A114" s="62" t="s">
        <v>1766</v>
      </c>
      <c r="B114" s="186" t="s">
        <v>371</v>
      </c>
    </row>
    <row r="115" spans="1:2" ht="21" x14ac:dyDescent="0.35">
      <c r="A115" s="62" t="s">
        <v>1767</v>
      </c>
      <c r="B115" s="186" t="s">
        <v>379</v>
      </c>
    </row>
    <row r="116" spans="1:2" ht="21" x14ac:dyDescent="0.35">
      <c r="A116" s="62" t="s">
        <v>1768</v>
      </c>
      <c r="B116" s="186" t="s">
        <v>368</v>
      </c>
    </row>
    <row r="117" spans="1:2" ht="21" x14ac:dyDescent="0.35">
      <c r="A117" s="62" t="s">
        <v>1769</v>
      </c>
      <c r="B117" s="186" t="s">
        <v>453</v>
      </c>
    </row>
    <row r="118" spans="1:2" ht="21" x14ac:dyDescent="0.35">
      <c r="A118" s="62" t="s">
        <v>1770</v>
      </c>
      <c r="B118" s="186" t="s">
        <v>372</v>
      </c>
    </row>
    <row r="119" spans="1:2" ht="21" x14ac:dyDescent="0.35">
      <c r="A119" s="62" t="s">
        <v>1771</v>
      </c>
      <c r="B119" s="186" t="s">
        <v>373</v>
      </c>
    </row>
    <row r="120" spans="1:2" ht="21" x14ac:dyDescent="0.35">
      <c r="A120" s="62" t="s">
        <v>1772</v>
      </c>
      <c r="B120" s="186" t="s">
        <v>369</v>
      </c>
    </row>
    <row r="121" spans="1:2" ht="21" x14ac:dyDescent="0.35">
      <c r="A121" s="62" t="s">
        <v>1773</v>
      </c>
      <c r="B121" s="186" t="s">
        <v>374</v>
      </c>
    </row>
    <row r="122" spans="1:2" ht="21" x14ac:dyDescent="0.35">
      <c r="A122" s="62" t="s">
        <v>1774</v>
      </c>
      <c r="B122" s="186" t="s">
        <v>375</v>
      </c>
    </row>
    <row r="123" spans="1:2" ht="21" x14ac:dyDescent="0.35">
      <c r="A123" s="62" t="s">
        <v>1775</v>
      </c>
      <c r="B123" s="186" t="s">
        <v>376</v>
      </c>
    </row>
    <row r="124" spans="1:2" ht="21" x14ac:dyDescent="0.35">
      <c r="A124" s="62" t="s">
        <v>1776</v>
      </c>
      <c r="B124" s="186" t="s">
        <v>377</v>
      </c>
    </row>
    <row r="125" spans="1:2" ht="21" x14ac:dyDescent="0.35">
      <c r="A125" s="62" t="s">
        <v>1777</v>
      </c>
      <c r="B125" s="186" t="s">
        <v>456</v>
      </c>
    </row>
    <row r="126" spans="1:2" ht="21" x14ac:dyDescent="0.35">
      <c r="A126" s="62" t="s">
        <v>1778</v>
      </c>
      <c r="B126" s="186" t="s">
        <v>1017</v>
      </c>
    </row>
    <row r="127" spans="1:2" ht="21" x14ac:dyDescent="0.35">
      <c r="A127" s="62" t="s">
        <v>1779</v>
      </c>
      <c r="B127" s="186" t="s">
        <v>378</v>
      </c>
    </row>
    <row r="128" spans="1:2" ht="21" x14ac:dyDescent="0.35">
      <c r="A128" s="62" t="s">
        <v>1780</v>
      </c>
      <c r="B128" s="186" t="s">
        <v>380</v>
      </c>
    </row>
    <row r="129" spans="1:2" ht="21" x14ac:dyDescent="0.35">
      <c r="A129" s="62" t="s">
        <v>1781</v>
      </c>
      <c r="B129" s="186" t="s">
        <v>381</v>
      </c>
    </row>
    <row r="130" spans="1:2" ht="21" x14ac:dyDescent="0.35">
      <c r="A130" s="62" t="s">
        <v>1782</v>
      </c>
      <c r="B130" s="186" t="s">
        <v>382</v>
      </c>
    </row>
    <row r="131" spans="1:2" ht="21" x14ac:dyDescent="0.35">
      <c r="A131" s="62" t="s">
        <v>1783</v>
      </c>
      <c r="B131" s="186" t="s">
        <v>457</v>
      </c>
    </row>
    <row r="132" spans="1:2" ht="21" x14ac:dyDescent="0.35">
      <c r="A132" s="62" t="s">
        <v>1784</v>
      </c>
      <c r="B132" s="186" t="s">
        <v>458</v>
      </c>
    </row>
    <row r="133" spans="1:2" ht="21" x14ac:dyDescent="0.35">
      <c r="A133" s="62" t="s">
        <v>1785</v>
      </c>
      <c r="B133" s="186" t="s">
        <v>383</v>
      </c>
    </row>
    <row r="134" spans="1:2" ht="21" x14ac:dyDescent="0.35">
      <c r="A134" s="62" t="s">
        <v>1786</v>
      </c>
      <c r="B134" s="186" t="s">
        <v>384</v>
      </c>
    </row>
    <row r="135" spans="1:2" ht="21" x14ac:dyDescent="0.35">
      <c r="A135" s="62" t="s">
        <v>1787</v>
      </c>
      <c r="B135" s="186" t="s">
        <v>385</v>
      </c>
    </row>
    <row r="136" spans="1:2" ht="21" x14ac:dyDescent="0.35">
      <c r="A136" s="62" t="s">
        <v>1788</v>
      </c>
      <c r="B136" s="186" t="s">
        <v>386</v>
      </c>
    </row>
    <row r="137" spans="1:2" ht="21" x14ac:dyDescent="0.35">
      <c r="A137" s="62" t="s">
        <v>1789</v>
      </c>
      <c r="B137" s="186" t="s">
        <v>387</v>
      </c>
    </row>
    <row r="138" spans="1:2" ht="21" x14ac:dyDescent="0.35">
      <c r="A138" s="62" t="s">
        <v>1790</v>
      </c>
      <c r="B138" s="186" t="s">
        <v>454</v>
      </c>
    </row>
    <row r="139" spans="1:2" ht="21" x14ac:dyDescent="0.35">
      <c r="A139" s="62" t="s">
        <v>1791</v>
      </c>
      <c r="B139" s="186" t="s">
        <v>455</v>
      </c>
    </row>
    <row r="140" spans="1:2" ht="21" x14ac:dyDescent="0.35">
      <c r="A140" s="62" t="s">
        <v>1792</v>
      </c>
      <c r="B140" s="186" t="s">
        <v>388</v>
      </c>
    </row>
    <row r="141" spans="1:2" ht="21" x14ac:dyDescent="0.35">
      <c r="A141" s="62" t="s">
        <v>1793</v>
      </c>
      <c r="B141" s="186" t="s">
        <v>389</v>
      </c>
    </row>
    <row r="142" spans="1:2" ht="21" x14ac:dyDescent="0.35">
      <c r="A142" s="62" t="s">
        <v>1794</v>
      </c>
      <c r="B142" s="186" t="s">
        <v>390</v>
      </c>
    </row>
    <row r="143" spans="1:2" ht="21" x14ac:dyDescent="0.35">
      <c r="A143" s="62" t="s">
        <v>1795</v>
      </c>
      <c r="B143" s="186" t="s">
        <v>391</v>
      </c>
    </row>
    <row r="144" spans="1:2" ht="21" x14ac:dyDescent="0.35">
      <c r="A144" s="62" t="s">
        <v>1796</v>
      </c>
      <c r="B144" s="186" t="s">
        <v>392</v>
      </c>
    </row>
    <row r="145" spans="1:2" ht="21" x14ac:dyDescent="0.35">
      <c r="A145" s="62" t="s">
        <v>1797</v>
      </c>
      <c r="B145" s="186" t="s">
        <v>393</v>
      </c>
    </row>
    <row r="146" spans="1:2" ht="21" x14ac:dyDescent="0.35">
      <c r="A146" s="62" t="s">
        <v>1798</v>
      </c>
      <c r="B146" s="186" t="s">
        <v>394</v>
      </c>
    </row>
    <row r="147" spans="1:2" ht="21" x14ac:dyDescent="0.35">
      <c r="A147" s="62" t="s">
        <v>1799</v>
      </c>
      <c r="B147" s="186" t="s">
        <v>395</v>
      </c>
    </row>
    <row r="148" spans="1:2" ht="21" x14ac:dyDescent="0.35">
      <c r="A148" s="62" t="s">
        <v>1800</v>
      </c>
      <c r="B148" s="186" t="s">
        <v>396</v>
      </c>
    </row>
    <row r="149" spans="1:2" ht="21" x14ac:dyDescent="0.35">
      <c r="A149" s="62" t="s">
        <v>1801</v>
      </c>
      <c r="B149" s="186" t="s">
        <v>397</v>
      </c>
    </row>
    <row r="150" spans="1:2" ht="21" x14ac:dyDescent="0.35">
      <c r="A150" s="62" t="s">
        <v>1802</v>
      </c>
      <c r="B150" s="186" t="s">
        <v>398</v>
      </c>
    </row>
    <row r="151" spans="1:2" ht="21" x14ac:dyDescent="0.35">
      <c r="A151" s="62" t="s">
        <v>1803</v>
      </c>
      <c r="B151" s="186" t="s">
        <v>399</v>
      </c>
    </row>
    <row r="152" spans="1:2" ht="21" x14ac:dyDescent="0.35">
      <c r="A152" s="62" t="s">
        <v>1804</v>
      </c>
      <c r="B152" s="186" t="s">
        <v>400</v>
      </c>
    </row>
    <row r="153" spans="1:2" ht="21" x14ac:dyDescent="0.35">
      <c r="A153" s="62" t="s">
        <v>1805</v>
      </c>
      <c r="B153" s="186" t="s">
        <v>401</v>
      </c>
    </row>
    <row r="154" spans="1:2" ht="21" x14ac:dyDescent="0.35">
      <c r="A154" s="62" t="s">
        <v>1806</v>
      </c>
      <c r="B154" s="186" t="s">
        <v>402</v>
      </c>
    </row>
    <row r="155" spans="1:2" ht="21" x14ac:dyDescent="0.35">
      <c r="A155" s="62" t="s">
        <v>1807</v>
      </c>
      <c r="B155" s="186" t="s">
        <v>403</v>
      </c>
    </row>
    <row r="156" spans="1:2" ht="21" x14ac:dyDescent="0.35">
      <c r="A156" s="62" t="s">
        <v>1808</v>
      </c>
      <c r="B156" s="186" t="s">
        <v>404</v>
      </c>
    </row>
    <row r="157" spans="1:2" ht="21" x14ac:dyDescent="0.35">
      <c r="A157" s="62" t="s">
        <v>1809</v>
      </c>
      <c r="B157" s="186" t="s">
        <v>405</v>
      </c>
    </row>
    <row r="158" spans="1:2" ht="21" x14ac:dyDescent="0.35">
      <c r="A158" s="62" t="s">
        <v>1810</v>
      </c>
      <c r="B158" s="186" t="s">
        <v>406</v>
      </c>
    </row>
    <row r="159" spans="1:2" ht="21" x14ac:dyDescent="0.35">
      <c r="A159" s="62" t="s">
        <v>1811</v>
      </c>
      <c r="B159" s="186" t="s">
        <v>407</v>
      </c>
    </row>
    <row r="160" spans="1:2" ht="21" x14ac:dyDescent="0.35">
      <c r="A160" s="62" t="s">
        <v>1812</v>
      </c>
      <c r="B160" s="186" t="s">
        <v>408</v>
      </c>
    </row>
    <row r="161" spans="1:2" ht="21" x14ac:dyDescent="0.35">
      <c r="A161" s="62" t="s">
        <v>1813</v>
      </c>
      <c r="B161" s="186" t="s">
        <v>409</v>
      </c>
    </row>
    <row r="162" spans="1:2" ht="21" x14ac:dyDescent="0.35">
      <c r="A162" s="62" t="s">
        <v>1814</v>
      </c>
      <c r="B162" s="186" t="s">
        <v>410</v>
      </c>
    </row>
    <row r="163" spans="1:2" ht="21" x14ac:dyDescent="0.35">
      <c r="A163" s="62" t="s">
        <v>1815</v>
      </c>
      <c r="B163" s="186" t="s">
        <v>411</v>
      </c>
    </row>
    <row r="164" spans="1:2" ht="21" x14ac:dyDescent="0.35">
      <c r="A164" s="62" t="s">
        <v>1816</v>
      </c>
      <c r="B164" s="186" t="s">
        <v>412</v>
      </c>
    </row>
    <row r="165" spans="1:2" ht="21" x14ac:dyDescent="0.35">
      <c r="A165" s="62" t="s">
        <v>1817</v>
      </c>
      <c r="B165" s="186" t="s">
        <v>413</v>
      </c>
    </row>
    <row r="166" spans="1:2" ht="21" x14ac:dyDescent="0.35">
      <c r="A166" s="62" t="s">
        <v>1818</v>
      </c>
      <c r="B166" s="186" t="s">
        <v>414</v>
      </c>
    </row>
    <row r="167" spans="1:2" ht="21" x14ac:dyDescent="0.35">
      <c r="A167" s="62" t="s">
        <v>1819</v>
      </c>
      <c r="B167" s="186" t="s">
        <v>415</v>
      </c>
    </row>
    <row r="168" spans="1:2" ht="21" x14ac:dyDescent="0.35">
      <c r="A168" s="62" t="s">
        <v>1820</v>
      </c>
      <c r="B168" s="186" t="s">
        <v>416</v>
      </c>
    </row>
    <row r="169" spans="1:2" ht="21" x14ac:dyDescent="0.35">
      <c r="A169" s="62" t="s">
        <v>1821</v>
      </c>
      <c r="B169" s="186" t="s">
        <v>417</v>
      </c>
    </row>
    <row r="170" spans="1:2" ht="21" x14ac:dyDescent="0.35">
      <c r="A170" s="62" t="s">
        <v>1822</v>
      </c>
      <c r="B170" s="186" t="s">
        <v>418</v>
      </c>
    </row>
    <row r="171" spans="1:2" ht="21" x14ac:dyDescent="0.35">
      <c r="A171" s="62" t="s">
        <v>1823</v>
      </c>
      <c r="B171" s="186" t="s">
        <v>419</v>
      </c>
    </row>
    <row r="172" spans="1:2" ht="21" x14ac:dyDescent="0.35">
      <c r="A172" s="62" t="s">
        <v>1824</v>
      </c>
      <c r="B172" s="186" t="s">
        <v>420</v>
      </c>
    </row>
    <row r="173" spans="1:2" ht="21" x14ac:dyDescent="0.35">
      <c r="A173" s="62" t="s">
        <v>1825</v>
      </c>
      <c r="B173" s="186" t="s">
        <v>421</v>
      </c>
    </row>
    <row r="174" spans="1:2" ht="21" x14ac:dyDescent="0.35">
      <c r="A174" s="62" t="s">
        <v>1826</v>
      </c>
      <c r="B174" s="186" t="s">
        <v>422</v>
      </c>
    </row>
    <row r="175" spans="1:2" ht="21" x14ac:dyDescent="0.35">
      <c r="A175" s="62" t="s">
        <v>1827</v>
      </c>
      <c r="B175" s="186" t="s">
        <v>423</v>
      </c>
    </row>
    <row r="176" spans="1:2" ht="21" x14ac:dyDescent="0.35">
      <c r="A176" s="62" t="s">
        <v>1828</v>
      </c>
      <c r="B176" s="186" t="s">
        <v>424</v>
      </c>
    </row>
    <row r="177" spans="1:2" ht="21" x14ac:dyDescent="0.35">
      <c r="A177" s="62" t="s">
        <v>1829</v>
      </c>
      <c r="B177" s="186" t="s">
        <v>425</v>
      </c>
    </row>
    <row r="178" spans="1:2" ht="21" x14ac:dyDescent="0.35">
      <c r="A178" s="62" t="s">
        <v>1830</v>
      </c>
      <c r="B178" s="186" t="s">
        <v>426</v>
      </c>
    </row>
    <row r="179" spans="1:2" ht="21" x14ac:dyDescent="0.35">
      <c r="A179" s="62" t="s">
        <v>1831</v>
      </c>
      <c r="B179" s="186" t="s">
        <v>427</v>
      </c>
    </row>
    <row r="180" spans="1:2" ht="21" x14ac:dyDescent="0.35">
      <c r="A180" s="62" t="s">
        <v>1832</v>
      </c>
      <c r="B180" s="186" t="s">
        <v>428</v>
      </c>
    </row>
    <row r="181" spans="1:2" ht="21" x14ac:dyDescent="0.35">
      <c r="A181" s="62" t="s">
        <v>1833</v>
      </c>
      <c r="B181" s="186" t="s">
        <v>429</v>
      </c>
    </row>
    <row r="182" spans="1:2" ht="21" x14ac:dyDescent="0.35">
      <c r="A182" s="62" t="s">
        <v>1834</v>
      </c>
      <c r="B182" s="186" t="s">
        <v>430</v>
      </c>
    </row>
    <row r="183" spans="1:2" ht="21" x14ac:dyDescent="0.35">
      <c r="A183" s="62" t="s">
        <v>1835</v>
      </c>
      <c r="B183" s="186" t="s">
        <v>431</v>
      </c>
    </row>
    <row r="184" spans="1:2" ht="21" x14ac:dyDescent="0.35">
      <c r="A184" s="62" t="s">
        <v>1836</v>
      </c>
      <c r="B184" s="186" t="s">
        <v>432</v>
      </c>
    </row>
    <row r="185" spans="1:2" ht="21" x14ac:dyDescent="0.35">
      <c r="A185" s="62" t="s">
        <v>1837</v>
      </c>
      <c r="B185" s="186" t="s">
        <v>433</v>
      </c>
    </row>
    <row r="186" spans="1:2" ht="21" x14ac:dyDescent="0.35">
      <c r="A186" s="62" t="s">
        <v>1838</v>
      </c>
      <c r="B186" s="186" t="s">
        <v>434</v>
      </c>
    </row>
    <row r="187" spans="1:2" ht="21" x14ac:dyDescent="0.35">
      <c r="A187" s="62" t="s">
        <v>1839</v>
      </c>
      <c r="B187" s="186" t="s">
        <v>435</v>
      </c>
    </row>
    <row r="188" spans="1:2" ht="21" x14ac:dyDescent="0.35">
      <c r="A188" s="62" t="s">
        <v>1840</v>
      </c>
      <c r="B188" s="186" t="s">
        <v>436</v>
      </c>
    </row>
    <row r="189" spans="1:2" ht="21" x14ac:dyDescent="0.35">
      <c r="A189" s="62" t="s">
        <v>1841</v>
      </c>
      <c r="B189" s="186" t="s">
        <v>437</v>
      </c>
    </row>
    <row r="190" spans="1:2" ht="21" x14ac:dyDescent="0.35">
      <c r="A190" s="62" t="s">
        <v>1842</v>
      </c>
      <c r="B190" s="186" t="s">
        <v>438</v>
      </c>
    </row>
    <row r="191" spans="1:2" ht="21" x14ac:dyDescent="0.35">
      <c r="A191" s="62" t="s">
        <v>1843</v>
      </c>
      <c r="B191" s="186" t="s">
        <v>439</v>
      </c>
    </row>
    <row r="192" spans="1:2" ht="21" x14ac:dyDescent="0.35">
      <c r="A192" s="62" t="s">
        <v>1844</v>
      </c>
      <c r="B192" s="186" t="s">
        <v>440</v>
      </c>
    </row>
    <row r="193" spans="1:4" ht="21" x14ac:dyDescent="0.35">
      <c r="A193" s="62" t="s">
        <v>1845</v>
      </c>
      <c r="B193" s="186" t="s">
        <v>441</v>
      </c>
    </row>
    <row r="194" spans="1:4" ht="21" x14ac:dyDescent="0.35">
      <c r="A194" s="62" t="s">
        <v>1846</v>
      </c>
      <c r="B194" s="186" t="s">
        <v>442</v>
      </c>
    </row>
    <row r="195" spans="1:4" ht="21" x14ac:dyDescent="0.35">
      <c r="A195" s="62" t="s">
        <v>1847</v>
      </c>
      <c r="B195" s="186" t="s">
        <v>443</v>
      </c>
    </row>
    <row r="196" spans="1:4" ht="21" x14ac:dyDescent="0.35">
      <c r="A196" s="62" t="s">
        <v>1848</v>
      </c>
      <c r="B196" s="186" t="s">
        <v>444</v>
      </c>
    </row>
    <row r="197" spans="1:4" ht="21" x14ac:dyDescent="0.35">
      <c r="A197" s="62" t="s">
        <v>1849</v>
      </c>
      <c r="B197" s="186" t="s">
        <v>445</v>
      </c>
    </row>
    <row r="198" spans="1:4" ht="21" x14ac:dyDescent="0.35">
      <c r="A198" s="62" t="s">
        <v>1850</v>
      </c>
      <c r="B198" s="186" t="s">
        <v>446</v>
      </c>
    </row>
    <row r="199" spans="1:4" ht="21" x14ac:dyDescent="0.35">
      <c r="A199" s="62" t="s">
        <v>1851</v>
      </c>
      <c r="B199" s="186" t="s">
        <v>447</v>
      </c>
    </row>
    <row r="200" spans="1:4" ht="21" x14ac:dyDescent="0.35">
      <c r="A200" s="62" t="s">
        <v>1852</v>
      </c>
      <c r="B200" s="186" t="s">
        <v>448</v>
      </c>
    </row>
    <row r="201" spans="1:4" ht="21" x14ac:dyDescent="0.35">
      <c r="A201" s="62" t="s">
        <v>1853</v>
      </c>
      <c r="B201" s="186" t="s">
        <v>449</v>
      </c>
    </row>
    <row r="202" spans="1:4" ht="21" x14ac:dyDescent="0.35">
      <c r="A202" s="62" t="s">
        <v>1854</v>
      </c>
      <c r="B202" s="186" t="s">
        <v>450</v>
      </c>
    </row>
    <row r="203" spans="1:4" ht="21" x14ac:dyDescent="0.35">
      <c r="A203" s="62" t="s">
        <v>1855</v>
      </c>
      <c r="B203" s="186" t="s">
        <v>451</v>
      </c>
    </row>
    <row r="204" spans="1:4" s="189" customFormat="1" ht="21" x14ac:dyDescent="0.35">
      <c r="A204" s="187" t="s">
        <v>723</v>
      </c>
      <c r="B204" s="187"/>
      <c r="D204" s="195"/>
    </row>
    <row r="205" spans="1:4" ht="21" x14ac:dyDescent="0.35">
      <c r="A205" s="62" t="s">
        <v>1105</v>
      </c>
      <c r="B205" s="186" t="s">
        <v>321</v>
      </c>
    </row>
    <row r="206" spans="1:4" ht="21" x14ac:dyDescent="0.35">
      <c r="A206" s="62" t="s">
        <v>1108</v>
      </c>
      <c r="B206" s="186" t="s">
        <v>0</v>
      </c>
    </row>
    <row r="207" spans="1:4" ht="21" x14ac:dyDescent="0.35">
      <c r="A207" s="62" t="s">
        <v>1867</v>
      </c>
      <c r="B207" s="186" t="s">
        <v>1029</v>
      </c>
    </row>
    <row r="208" spans="1:4" ht="21" x14ac:dyDescent="0.35">
      <c r="A208" s="62" t="s">
        <v>1106</v>
      </c>
      <c r="B208" s="186" t="s">
        <v>938</v>
      </c>
    </row>
    <row r="209" spans="1:4" ht="21" x14ac:dyDescent="0.35">
      <c r="A209" s="62" t="s">
        <v>1107</v>
      </c>
      <c r="B209" s="186" t="s">
        <v>97</v>
      </c>
    </row>
    <row r="210" spans="1:4" ht="21" x14ac:dyDescent="0.35">
      <c r="A210" s="55" t="s">
        <v>1866</v>
      </c>
      <c r="B210" s="186" t="s">
        <v>337</v>
      </c>
    </row>
    <row r="211" spans="1:4" s="189" customFormat="1" ht="21" x14ac:dyDescent="0.35">
      <c r="A211" s="187" t="s">
        <v>935</v>
      </c>
      <c r="B211" s="187"/>
      <c r="D211" s="195"/>
    </row>
    <row r="212" spans="1:4" ht="21" x14ac:dyDescent="0.35">
      <c r="A212" s="458" t="s">
        <v>1109</v>
      </c>
      <c r="B212" s="408" t="s">
        <v>936</v>
      </c>
    </row>
    <row r="213" spans="1:4" ht="21" x14ac:dyDescent="0.35">
      <c r="A213" s="458" t="s">
        <v>1110</v>
      </c>
      <c r="B213" s="408" t="s">
        <v>937</v>
      </c>
    </row>
    <row r="214" spans="1:4" s="189" customFormat="1" ht="21" x14ac:dyDescent="0.35">
      <c r="A214" s="187" t="s">
        <v>722</v>
      </c>
      <c r="B214" s="187"/>
      <c r="D214" s="195"/>
    </row>
    <row r="215" spans="1:4" ht="21" x14ac:dyDescent="0.35">
      <c r="A215" s="62" t="s">
        <v>1111</v>
      </c>
      <c r="B215" s="186" t="s">
        <v>964</v>
      </c>
    </row>
    <row r="216" spans="1:4" ht="21" x14ac:dyDescent="0.35">
      <c r="A216" s="62" t="s">
        <v>1112</v>
      </c>
      <c r="B216" s="186" t="s">
        <v>704</v>
      </c>
    </row>
    <row r="217" spans="1:4" ht="21" x14ac:dyDescent="0.35">
      <c r="A217" s="62" t="s">
        <v>1113</v>
      </c>
      <c r="B217" s="186" t="s">
        <v>548</v>
      </c>
    </row>
    <row r="218" spans="1:4" ht="21" x14ac:dyDescent="0.35">
      <c r="A218" s="62" t="s">
        <v>1114</v>
      </c>
      <c r="B218" s="113" t="s">
        <v>755</v>
      </c>
    </row>
    <row r="219" spans="1:4" ht="21" x14ac:dyDescent="0.35">
      <c r="A219" s="62" t="s">
        <v>1115</v>
      </c>
      <c r="B219" s="113" t="s">
        <v>756</v>
      </c>
    </row>
    <row r="220" spans="1:4" ht="21" x14ac:dyDescent="0.35">
      <c r="A220" s="62" t="s">
        <v>1116</v>
      </c>
      <c r="B220" s="113" t="s">
        <v>757</v>
      </c>
    </row>
    <row r="221" spans="1:4" ht="21" x14ac:dyDescent="0.35">
      <c r="A221" s="62" t="s">
        <v>1117</v>
      </c>
      <c r="B221" s="113" t="s">
        <v>758</v>
      </c>
    </row>
    <row r="222" spans="1:4" ht="21" x14ac:dyDescent="0.35">
      <c r="A222" s="62" t="s">
        <v>1118</v>
      </c>
      <c r="B222" s="113" t="s">
        <v>759</v>
      </c>
    </row>
    <row r="223" spans="1:4" ht="21" x14ac:dyDescent="0.35">
      <c r="A223" s="62" t="s">
        <v>1119</v>
      </c>
      <c r="B223" s="113" t="s">
        <v>760</v>
      </c>
    </row>
    <row r="224" spans="1:4" ht="21" x14ac:dyDescent="0.35">
      <c r="A224" s="62" t="s">
        <v>1120</v>
      </c>
      <c r="B224" s="113" t="s">
        <v>761</v>
      </c>
    </row>
    <row r="225" spans="1:4" ht="21" x14ac:dyDescent="0.35">
      <c r="A225" s="62" t="s">
        <v>1121</v>
      </c>
      <c r="B225" s="113" t="s">
        <v>762</v>
      </c>
    </row>
    <row r="226" spans="1:4" ht="21" x14ac:dyDescent="0.35">
      <c r="A226" s="62" t="s">
        <v>1122</v>
      </c>
      <c r="B226" s="113" t="s">
        <v>763</v>
      </c>
    </row>
    <row r="227" spans="1:4" ht="21" x14ac:dyDescent="0.35">
      <c r="A227" s="62" t="s">
        <v>1123</v>
      </c>
      <c r="B227" s="113" t="s">
        <v>562</v>
      </c>
      <c r="D227" s="188"/>
    </row>
    <row r="228" spans="1:4" ht="21" x14ac:dyDescent="0.35">
      <c r="A228" s="62" t="s">
        <v>1124</v>
      </c>
      <c r="B228" s="113" t="s">
        <v>764</v>
      </c>
      <c r="D228" s="188"/>
    </row>
    <row r="229" spans="1:4" ht="21" x14ac:dyDescent="0.35">
      <c r="A229" s="62" t="s">
        <v>1125</v>
      </c>
      <c r="B229" s="113" t="s">
        <v>765</v>
      </c>
      <c r="D229" s="188"/>
    </row>
    <row r="230" spans="1:4" ht="21" x14ac:dyDescent="0.35">
      <c r="A230" s="62" t="s">
        <v>1126</v>
      </c>
      <c r="B230" s="113" t="s">
        <v>766</v>
      </c>
      <c r="D230" s="188"/>
    </row>
    <row r="231" spans="1:4" ht="21" x14ac:dyDescent="0.35">
      <c r="A231" s="62" t="s">
        <v>1127</v>
      </c>
      <c r="B231" s="113" t="s">
        <v>767</v>
      </c>
      <c r="D231" s="188"/>
    </row>
    <row r="232" spans="1:4" ht="21" x14ac:dyDescent="0.35">
      <c r="A232" s="62" t="s">
        <v>1128</v>
      </c>
      <c r="B232" s="113" t="s">
        <v>768</v>
      </c>
      <c r="D232" s="188"/>
    </row>
    <row r="233" spans="1:4" ht="21" x14ac:dyDescent="0.35">
      <c r="A233" s="62" t="s">
        <v>1129</v>
      </c>
      <c r="B233" s="113" t="s">
        <v>827</v>
      </c>
      <c r="D233" s="188"/>
    </row>
    <row r="234" spans="1:4" ht="21" x14ac:dyDescent="0.35">
      <c r="A234" s="62" t="s">
        <v>1130</v>
      </c>
      <c r="B234" s="113" t="s">
        <v>769</v>
      </c>
      <c r="D234" s="188"/>
    </row>
    <row r="235" spans="1:4" ht="21" x14ac:dyDescent="0.35">
      <c r="A235" s="62" t="s">
        <v>1131</v>
      </c>
      <c r="B235" s="113" t="s">
        <v>770</v>
      </c>
      <c r="D235" s="188"/>
    </row>
    <row r="236" spans="1:4" ht="21" x14ac:dyDescent="0.35">
      <c r="A236" s="62" t="s">
        <v>1132</v>
      </c>
      <c r="B236" s="113" t="s">
        <v>771</v>
      </c>
      <c r="D236" s="188"/>
    </row>
    <row r="237" spans="1:4" ht="21" x14ac:dyDescent="0.35">
      <c r="A237" s="62" t="s">
        <v>1133</v>
      </c>
      <c r="B237" s="113" t="s">
        <v>772</v>
      </c>
      <c r="D237" s="188"/>
    </row>
    <row r="238" spans="1:4" ht="21" x14ac:dyDescent="0.35">
      <c r="A238" s="62" t="s">
        <v>1134</v>
      </c>
      <c r="B238" s="113" t="s">
        <v>773</v>
      </c>
      <c r="D238" s="188"/>
    </row>
    <row r="239" spans="1:4" ht="21" x14ac:dyDescent="0.35">
      <c r="A239" s="62" t="s">
        <v>1135</v>
      </c>
      <c r="B239" s="113" t="s">
        <v>950</v>
      </c>
      <c r="D239" s="188"/>
    </row>
    <row r="240" spans="1:4" ht="21" x14ac:dyDescent="0.35">
      <c r="A240" s="62" t="s">
        <v>1136</v>
      </c>
      <c r="B240" s="113" t="s">
        <v>774</v>
      </c>
      <c r="D240" s="188"/>
    </row>
    <row r="241" spans="1:4" ht="21" x14ac:dyDescent="0.35">
      <c r="A241" s="62" t="s">
        <v>1137</v>
      </c>
      <c r="B241" s="113" t="s">
        <v>775</v>
      </c>
      <c r="D241" s="188"/>
    </row>
    <row r="242" spans="1:4" ht="21" x14ac:dyDescent="0.35">
      <c r="A242" s="62" t="s">
        <v>1138</v>
      </c>
      <c r="B242" s="113" t="s">
        <v>776</v>
      </c>
      <c r="D242" s="188"/>
    </row>
    <row r="243" spans="1:4" ht="21" x14ac:dyDescent="0.35">
      <c r="A243" s="62" t="s">
        <v>1139</v>
      </c>
      <c r="B243" s="113" t="s">
        <v>777</v>
      </c>
      <c r="D243" s="188"/>
    </row>
    <row r="244" spans="1:4" ht="21" x14ac:dyDescent="0.35">
      <c r="A244" s="62" t="s">
        <v>1140</v>
      </c>
      <c r="B244" s="113" t="s">
        <v>569</v>
      </c>
      <c r="D244" s="188"/>
    </row>
    <row r="245" spans="1:4" ht="21" x14ac:dyDescent="0.35">
      <c r="A245" s="62" t="s">
        <v>1141</v>
      </c>
      <c r="B245" s="113" t="s">
        <v>778</v>
      </c>
      <c r="D245" s="188"/>
    </row>
    <row r="246" spans="1:4" ht="21" x14ac:dyDescent="0.35">
      <c r="A246" s="62" t="s">
        <v>1142</v>
      </c>
      <c r="B246" s="113" t="s">
        <v>779</v>
      </c>
      <c r="D246" s="188"/>
    </row>
    <row r="247" spans="1:4" ht="21" x14ac:dyDescent="0.35">
      <c r="A247" s="62" t="s">
        <v>1143</v>
      </c>
      <c r="B247" s="113" t="s">
        <v>780</v>
      </c>
      <c r="D247" s="188"/>
    </row>
    <row r="248" spans="1:4" ht="21" x14ac:dyDescent="0.35">
      <c r="A248" s="62" t="s">
        <v>1144</v>
      </c>
      <c r="B248" s="113" t="s">
        <v>781</v>
      </c>
      <c r="D248" s="188"/>
    </row>
    <row r="249" spans="1:4" ht="21" x14ac:dyDescent="0.35">
      <c r="A249" s="62" t="s">
        <v>1145</v>
      </c>
      <c r="B249" s="113" t="s">
        <v>782</v>
      </c>
      <c r="D249" s="188"/>
    </row>
    <row r="250" spans="1:4" ht="21" x14ac:dyDescent="0.35">
      <c r="A250" s="62" t="s">
        <v>1146</v>
      </c>
      <c r="B250" s="113" t="s">
        <v>783</v>
      </c>
      <c r="D250" s="188"/>
    </row>
    <row r="251" spans="1:4" ht="21" x14ac:dyDescent="0.35">
      <c r="A251" s="62" t="s">
        <v>1147</v>
      </c>
      <c r="B251" s="113" t="s">
        <v>784</v>
      </c>
      <c r="D251" s="188"/>
    </row>
    <row r="252" spans="1:4" ht="21" x14ac:dyDescent="0.35">
      <c r="A252" s="62" t="s">
        <v>1148</v>
      </c>
      <c r="B252" s="113" t="s">
        <v>785</v>
      </c>
      <c r="D252" s="188"/>
    </row>
    <row r="253" spans="1:4" ht="21" x14ac:dyDescent="0.35">
      <c r="A253" s="62" t="s">
        <v>1149</v>
      </c>
      <c r="B253" s="113" t="s">
        <v>786</v>
      </c>
      <c r="D253" s="188"/>
    </row>
    <row r="254" spans="1:4" ht="21" x14ac:dyDescent="0.35">
      <c r="A254" s="62" t="s">
        <v>1149</v>
      </c>
      <c r="B254" s="113" t="s">
        <v>787</v>
      </c>
      <c r="D254" s="188"/>
    </row>
    <row r="255" spans="1:4" ht="21" x14ac:dyDescent="0.35">
      <c r="A255" s="62" t="s">
        <v>1150</v>
      </c>
      <c r="B255" s="113" t="s">
        <v>788</v>
      </c>
      <c r="D255" s="188"/>
    </row>
    <row r="256" spans="1:4" ht="21" x14ac:dyDescent="0.35">
      <c r="A256" s="62" t="s">
        <v>1151</v>
      </c>
      <c r="B256" s="113" t="s">
        <v>789</v>
      </c>
      <c r="D256" s="188"/>
    </row>
    <row r="257" spans="1:4" ht="21" x14ac:dyDescent="0.35">
      <c r="A257" s="62" t="s">
        <v>1152</v>
      </c>
      <c r="B257" s="113" t="s">
        <v>790</v>
      </c>
      <c r="D257" s="188"/>
    </row>
    <row r="258" spans="1:4" ht="21" x14ac:dyDescent="0.35">
      <c r="A258" s="62" t="s">
        <v>1153</v>
      </c>
      <c r="B258" s="113" t="s">
        <v>791</v>
      </c>
      <c r="D258" s="188"/>
    </row>
    <row r="259" spans="1:4" ht="21" x14ac:dyDescent="0.35">
      <c r="A259" s="62" t="s">
        <v>1154</v>
      </c>
      <c r="B259" s="113" t="s">
        <v>792</v>
      </c>
      <c r="D259" s="188"/>
    </row>
    <row r="260" spans="1:4" ht="21" x14ac:dyDescent="0.35">
      <c r="A260" s="62" t="s">
        <v>1155</v>
      </c>
      <c r="B260" s="113" t="s">
        <v>793</v>
      </c>
      <c r="D260" s="188"/>
    </row>
    <row r="261" spans="1:4" ht="21" x14ac:dyDescent="0.35">
      <c r="A261" s="62" t="s">
        <v>1156</v>
      </c>
      <c r="B261" s="113" t="s">
        <v>794</v>
      </c>
      <c r="D261" s="188"/>
    </row>
    <row r="262" spans="1:4" ht="21" x14ac:dyDescent="0.35">
      <c r="A262" s="62" t="s">
        <v>1157</v>
      </c>
      <c r="B262" s="113" t="s">
        <v>795</v>
      </c>
      <c r="D262" s="188"/>
    </row>
    <row r="263" spans="1:4" ht="21" x14ac:dyDescent="0.35">
      <c r="A263" s="62" t="s">
        <v>1158</v>
      </c>
      <c r="B263" s="113" t="s">
        <v>796</v>
      </c>
      <c r="D263" s="188"/>
    </row>
    <row r="264" spans="1:4" ht="21" x14ac:dyDescent="0.35">
      <c r="A264" s="62" t="s">
        <v>1159</v>
      </c>
      <c r="B264" s="113" t="s">
        <v>797</v>
      </c>
      <c r="D264" s="188"/>
    </row>
    <row r="265" spans="1:4" ht="21" x14ac:dyDescent="0.35">
      <c r="A265" s="62" t="s">
        <v>1160</v>
      </c>
      <c r="B265" s="113" t="s">
        <v>798</v>
      </c>
      <c r="D265" s="188"/>
    </row>
    <row r="266" spans="1:4" ht="21" x14ac:dyDescent="0.35">
      <c r="A266" s="62" t="s">
        <v>1161</v>
      </c>
      <c r="B266" s="113" t="s">
        <v>799</v>
      </c>
      <c r="D266" s="188"/>
    </row>
    <row r="267" spans="1:4" ht="21" x14ac:dyDescent="0.35">
      <c r="A267" s="62" t="s">
        <v>1162</v>
      </c>
      <c r="B267" s="113" t="s">
        <v>800</v>
      </c>
      <c r="D267" s="188"/>
    </row>
    <row r="268" spans="1:4" ht="21" x14ac:dyDescent="0.35">
      <c r="A268" s="62" t="s">
        <v>1163</v>
      </c>
      <c r="B268" s="113" t="s">
        <v>801</v>
      </c>
      <c r="D268" s="188"/>
    </row>
    <row r="269" spans="1:4" ht="21" x14ac:dyDescent="0.35">
      <c r="A269" s="62" t="s">
        <v>1164</v>
      </c>
      <c r="B269" s="113" t="s">
        <v>802</v>
      </c>
      <c r="D269" s="188"/>
    </row>
    <row r="270" spans="1:4" ht="21" x14ac:dyDescent="0.35">
      <c r="A270" s="62" t="s">
        <v>1165</v>
      </c>
      <c r="B270" s="113" t="s">
        <v>803</v>
      </c>
      <c r="D270" s="188"/>
    </row>
    <row r="271" spans="1:4" ht="21" x14ac:dyDescent="0.35">
      <c r="A271" s="62" t="s">
        <v>1166</v>
      </c>
      <c r="B271" s="113" t="s">
        <v>804</v>
      </c>
      <c r="D271" s="188"/>
    </row>
    <row r="272" spans="1:4" ht="21" x14ac:dyDescent="0.35">
      <c r="A272" s="62" t="s">
        <v>1167</v>
      </c>
      <c r="B272" s="113" t="s">
        <v>805</v>
      </c>
      <c r="D272" s="188"/>
    </row>
    <row r="273" spans="1:4" ht="21" x14ac:dyDescent="0.35">
      <c r="A273" s="62" t="s">
        <v>1168</v>
      </c>
      <c r="B273" s="113" t="s">
        <v>806</v>
      </c>
      <c r="D273" s="188"/>
    </row>
    <row r="274" spans="1:4" ht="21" x14ac:dyDescent="0.35">
      <c r="A274" s="62" t="s">
        <v>1169</v>
      </c>
      <c r="B274" s="113" t="s">
        <v>807</v>
      </c>
      <c r="D274" s="188"/>
    </row>
    <row r="275" spans="1:4" ht="21" x14ac:dyDescent="0.35">
      <c r="A275" s="62" t="s">
        <v>1170</v>
      </c>
      <c r="B275" s="113" t="s">
        <v>808</v>
      </c>
      <c r="D275" s="188"/>
    </row>
    <row r="276" spans="1:4" ht="21" x14ac:dyDescent="0.35">
      <c r="A276" s="62" t="s">
        <v>1171</v>
      </c>
      <c r="B276" s="113" t="s">
        <v>928</v>
      </c>
      <c r="D276" s="188"/>
    </row>
    <row r="277" spans="1:4" ht="21" x14ac:dyDescent="0.35">
      <c r="A277" s="62" t="s">
        <v>1172</v>
      </c>
      <c r="B277" s="113" t="s">
        <v>809</v>
      </c>
      <c r="D277" s="188"/>
    </row>
    <row r="278" spans="1:4" ht="21" x14ac:dyDescent="0.35">
      <c r="A278" s="62" t="s">
        <v>1173</v>
      </c>
      <c r="B278" s="113" t="s">
        <v>810</v>
      </c>
      <c r="D278" s="188"/>
    </row>
    <row r="279" spans="1:4" ht="21" x14ac:dyDescent="0.35">
      <c r="A279" s="62" t="s">
        <v>1174</v>
      </c>
      <c r="B279" s="113" t="s">
        <v>811</v>
      </c>
      <c r="D279" s="188"/>
    </row>
    <row r="280" spans="1:4" ht="21" x14ac:dyDescent="0.35">
      <c r="A280" s="62" t="s">
        <v>1175</v>
      </c>
      <c r="B280" s="113" t="s">
        <v>812</v>
      </c>
      <c r="D280" s="188"/>
    </row>
    <row r="281" spans="1:4" ht="21" x14ac:dyDescent="0.35">
      <c r="A281" s="62" t="s">
        <v>1176</v>
      </c>
      <c r="B281" s="113" t="s">
        <v>952</v>
      </c>
      <c r="D281" s="188"/>
    </row>
    <row r="282" spans="1:4" ht="21" x14ac:dyDescent="0.35">
      <c r="A282" s="62" t="s">
        <v>1177</v>
      </c>
      <c r="B282" s="113" t="s">
        <v>813</v>
      </c>
      <c r="D282" s="188"/>
    </row>
    <row r="283" spans="1:4" ht="21" x14ac:dyDescent="0.35">
      <c r="A283" s="62" t="s">
        <v>1178</v>
      </c>
      <c r="B283" s="113" t="s">
        <v>953</v>
      </c>
      <c r="D283" s="188"/>
    </row>
    <row r="284" spans="1:4" ht="21" x14ac:dyDescent="0.35">
      <c r="A284" s="62" t="s">
        <v>1179</v>
      </c>
      <c r="B284" s="113" t="s">
        <v>814</v>
      </c>
      <c r="D284" s="188"/>
    </row>
    <row r="285" spans="1:4" ht="21" x14ac:dyDescent="0.35">
      <c r="A285" s="62" t="s">
        <v>1180</v>
      </c>
      <c r="B285" s="113" t="s">
        <v>954</v>
      </c>
      <c r="D285" s="188"/>
    </row>
    <row r="286" spans="1:4" ht="21" x14ac:dyDescent="0.35">
      <c r="A286" s="62" t="s">
        <v>1181</v>
      </c>
      <c r="B286" s="113" t="s">
        <v>970</v>
      </c>
      <c r="D286" s="188"/>
    </row>
    <row r="287" spans="1:4" ht="21" x14ac:dyDescent="0.35">
      <c r="A287" s="62" t="s">
        <v>1182</v>
      </c>
      <c r="B287" s="113" t="s">
        <v>955</v>
      </c>
      <c r="D287" s="188"/>
    </row>
    <row r="288" spans="1:4" ht="21" x14ac:dyDescent="0.35">
      <c r="A288" s="62" t="s">
        <v>1183</v>
      </c>
      <c r="B288" s="113" t="s">
        <v>956</v>
      </c>
      <c r="D288" s="188"/>
    </row>
    <row r="289" spans="1:4" ht="21" x14ac:dyDescent="0.35">
      <c r="A289" s="62" t="s">
        <v>1184</v>
      </c>
      <c r="B289" s="113" t="s">
        <v>957</v>
      </c>
      <c r="D289" s="188"/>
    </row>
    <row r="290" spans="1:4" ht="21" x14ac:dyDescent="0.35">
      <c r="A290" s="62" t="s">
        <v>1185</v>
      </c>
      <c r="B290" s="113" t="s">
        <v>958</v>
      </c>
      <c r="D290" s="188"/>
    </row>
    <row r="291" spans="1:4" ht="21" x14ac:dyDescent="0.35">
      <c r="A291" s="62" t="s">
        <v>1186</v>
      </c>
      <c r="B291" s="113" t="s">
        <v>962</v>
      </c>
      <c r="D291" s="188"/>
    </row>
    <row r="292" spans="1:4" ht="21" x14ac:dyDescent="0.35">
      <c r="A292" s="62" t="s">
        <v>1187</v>
      </c>
      <c r="B292" s="113" t="s">
        <v>959</v>
      </c>
      <c r="D292" s="188"/>
    </row>
    <row r="293" spans="1:4" ht="21" x14ac:dyDescent="0.35">
      <c r="A293" s="62" t="s">
        <v>1188</v>
      </c>
      <c r="B293" s="113" t="s">
        <v>960</v>
      </c>
      <c r="D293" s="188"/>
    </row>
    <row r="294" spans="1:4" ht="21" x14ac:dyDescent="0.35">
      <c r="A294" s="62" t="s">
        <v>1189</v>
      </c>
      <c r="B294" s="113" t="s">
        <v>961</v>
      </c>
      <c r="D294" s="188"/>
    </row>
    <row r="295" spans="1:4" ht="21" x14ac:dyDescent="0.35">
      <c r="A295" s="62" t="s">
        <v>1190</v>
      </c>
      <c r="B295" s="113" t="s">
        <v>161</v>
      </c>
      <c r="D295" s="188"/>
    </row>
    <row r="296" spans="1:4" ht="21" x14ac:dyDescent="0.35">
      <c r="A296" s="62" t="s">
        <v>1191</v>
      </c>
      <c r="B296" s="113" t="s">
        <v>815</v>
      </c>
      <c r="D296" s="188"/>
    </row>
    <row r="297" spans="1:4" ht="21" x14ac:dyDescent="0.35">
      <c r="A297" s="62" t="s">
        <v>1192</v>
      </c>
      <c r="B297" s="113" t="s">
        <v>816</v>
      </c>
      <c r="D297" s="188"/>
    </row>
    <row r="298" spans="1:4" ht="21" x14ac:dyDescent="0.35">
      <c r="A298" s="62" t="s">
        <v>1193</v>
      </c>
      <c r="B298" s="113" t="s">
        <v>817</v>
      </c>
      <c r="D298" s="188"/>
    </row>
    <row r="299" spans="1:4" ht="21" x14ac:dyDescent="0.35">
      <c r="A299" s="62" t="s">
        <v>1194</v>
      </c>
      <c r="B299" s="113" t="s">
        <v>818</v>
      </c>
      <c r="D299" s="188"/>
    </row>
    <row r="300" spans="1:4" ht="21" x14ac:dyDescent="0.35">
      <c r="A300" s="62" t="s">
        <v>1195</v>
      </c>
      <c r="B300" s="113" t="s">
        <v>819</v>
      </c>
      <c r="D300" s="188"/>
    </row>
    <row r="301" spans="1:4" ht="21" x14ac:dyDescent="0.35">
      <c r="A301" s="62" t="s">
        <v>1196</v>
      </c>
      <c r="B301" s="113" t="s">
        <v>820</v>
      </c>
      <c r="D301" s="188"/>
    </row>
    <row r="302" spans="1:4" ht="21" x14ac:dyDescent="0.35">
      <c r="A302" s="62" t="s">
        <v>1197</v>
      </c>
      <c r="B302" s="113" t="s">
        <v>821</v>
      </c>
      <c r="D302" s="188"/>
    </row>
    <row r="303" spans="1:4" ht="21" x14ac:dyDescent="0.35">
      <c r="A303" s="62" t="s">
        <v>1198</v>
      </c>
      <c r="B303" s="113" t="s">
        <v>825</v>
      </c>
      <c r="D303" s="188"/>
    </row>
    <row r="304" spans="1:4" ht="21" x14ac:dyDescent="0.35">
      <c r="A304" s="62" t="s">
        <v>1199</v>
      </c>
      <c r="B304" s="113" t="s">
        <v>824</v>
      </c>
      <c r="D304" s="188"/>
    </row>
    <row r="305" spans="1:4" ht="21" x14ac:dyDescent="0.35">
      <c r="A305" s="62" t="s">
        <v>1200</v>
      </c>
      <c r="B305" s="113" t="s">
        <v>822</v>
      </c>
      <c r="D305" s="188"/>
    </row>
    <row r="306" spans="1:4" ht="21" x14ac:dyDescent="0.35">
      <c r="A306" s="62" t="s">
        <v>1201</v>
      </c>
      <c r="B306" s="113" t="s">
        <v>826</v>
      </c>
      <c r="D306" s="188"/>
    </row>
    <row r="307" spans="1:4" ht="21" x14ac:dyDescent="0.35">
      <c r="A307" s="62" t="s">
        <v>1202</v>
      </c>
      <c r="B307" s="113" t="s">
        <v>686</v>
      </c>
    </row>
    <row r="308" spans="1:4" ht="21" x14ac:dyDescent="0.35">
      <c r="A308" s="62" t="s">
        <v>1203</v>
      </c>
      <c r="B308" s="113" t="s">
        <v>823</v>
      </c>
    </row>
    <row r="309" spans="1:4" ht="21" x14ac:dyDescent="0.35">
      <c r="A309" s="62"/>
      <c r="B309" s="113"/>
    </row>
    <row r="310" spans="1:4" s="189" customFormat="1" ht="21" x14ac:dyDescent="0.35">
      <c r="A310" s="187" t="s">
        <v>724</v>
      </c>
      <c r="B310" s="187"/>
      <c r="D310" s="195"/>
    </row>
    <row r="311" spans="1:4" ht="21" x14ac:dyDescent="0.35">
      <c r="A311" s="62" t="s">
        <v>1204</v>
      </c>
      <c r="B311" s="186" t="s">
        <v>680</v>
      </c>
    </row>
    <row r="312" spans="1:4" ht="21" x14ac:dyDescent="0.35">
      <c r="A312" s="62" t="s">
        <v>1205</v>
      </c>
      <c r="B312" s="186" t="s">
        <v>694</v>
      </c>
    </row>
    <row r="313" spans="1:4" ht="21" x14ac:dyDescent="0.35">
      <c r="A313" s="62" t="s">
        <v>1206</v>
      </c>
      <c r="B313" s="186" t="s">
        <v>697</v>
      </c>
    </row>
    <row r="314" spans="1:4" ht="21" x14ac:dyDescent="0.35">
      <c r="A314" s="216" t="s">
        <v>1207</v>
      </c>
      <c r="B314" s="186" t="s">
        <v>696</v>
      </c>
    </row>
    <row r="315" spans="1:4" ht="21" x14ac:dyDescent="0.35">
      <c r="A315" s="216" t="s">
        <v>1208</v>
      </c>
      <c r="B315" s="186" t="s">
        <v>693</v>
      </c>
    </row>
    <row r="316" spans="1:4" ht="21" x14ac:dyDescent="0.35">
      <c r="A316" s="216" t="s">
        <v>1209</v>
      </c>
      <c r="B316" s="186" t="s">
        <v>963</v>
      </c>
    </row>
    <row r="317" spans="1:4" ht="21" x14ac:dyDescent="0.35">
      <c r="A317" s="216" t="s">
        <v>1210</v>
      </c>
      <c r="B317" s="186" t="s">
        <v>700</v>
      </c>
    </row>
    <row r="318" spans="1:4" ht="21" x14ac:dyDescent="0.35">
      <c r="A318" s="216" t="s">
        <v>1211</v>
      </c>
      <c r="B318" s="186" t="s">
        <v>695</v>
      </c>
    </row>
    <row r="319" spans="1:4" ht="21" x14ac:dyDescent="0.35">
      <c r="A319" s="62" t="s">
        <v>0</v>
      </c>
      <c r="B319" s="186" t="s">
        <v>0</v>
      </c>
    </row>
    <row r="320" spans="1:4" s="189" customFormat="1" ht="21" x14ac:dyDescent="0.35">
      <c r="A320" s="187" t="s">
        <v>725</v>
      </c>
      <c r="B320" s="187"/>
      <c r="D320" s="195"/>
    </row>
    <row r="321" spans="1:4" ht="21" x14ac:dyDescent="0.35">
      <c r="A321" s="62" t="s">
        <v>1212</v>
      </c>
      <c r="B321" s="186" t="s">
        <v>688</v>
      </c>
    </row>
    <row r="322" spans="1:4" ht="21" x14ac:dyDescent="0.35">
      <c r="A322" s="62" t="s">
        <v>1202</v>
      </c>
      <c r="B322" s="186" t="s">
        <v>687</v>
      </c>
    </row>
    <row r="323" spans="1:4" s="189" customFormat="1" ht="21" x14ac:dyDescent="0.35">
      <c r="A323" s="187" t="s">
        <v>726</v>
      </c>
      <c r="B323" s="187"/>
      <c r="D323" s="195"/>
    </row>
    <row r="324" spans="1:4" ht="21" x14ac:dyDescent="0.35">
      <c r="A324" s="62" t="s">
        <v>1213</v>
      </c>
      <c r="B324" s="186" t="s">
        <v>940</v>
      </c>
    </row>
    <row r="325" spans="1:4" ht="21" x14ac:dyDescent="0.35">
      <c r="A325" s="62" t="s">
        <v>1214</v>
      </c>
      <c r="B325" s="186" t="s">
        <v>939</v>
      </c>
    </row>
    <row r="326" spans="1:4" s="189" customFormat="1" ht="21" x14ac:dyDescent="0.35">
      <c r="A326" s="187" t="s">
        <v>727</v>
      </c>
      <c r="B326" s="187"/>
      <c r="D326" s="195"/>
    </row>
    <row r="327" spans="1:4" ht="21" x14ac:dyDescent="0.35">
      <c r="A327" s="62" t="s">
        <v>1215</v>
      </c>
      <c r="B327" s="186" t="s">
        <v>212</v>
      </c>
    </row>
    <row r="328" spans="1:4" ht="21" x14ac:dyDescent="0.35">
      <c r="A328" s="62" t="s">
        <v>1216</v>
      </c>
      <c r="B328" s="186" t="s">
        <v>338</v>
      </c>
    </row>
    <row r="329" spans="1:4" ht="21" x14ac:dyDescent="0.35">
      <c r="A329" s="62" t="s">
        <v>1217</v>
      </c>
      <c r="B329" s="186" t="s">
        <v>159</v>
      </c>
    </row>
    <row r="330" spans="1:4" ht="21" x14ac:dyDescent="0.35">
      <c r="A330" s="62" t="s">
        <v>1218</v>
      </c>
      <c r="B330" s="186" t="s">
        <v>40</v>
      </c>
    </row>
    <row r="331" spans="1:4" ht="21" x14ac:dyDescent="0.35">
      <c r="A331" s="188" t="s">
        <v>728</v>
      </c>
    </row>
    <row r="332" spans="1:4" ht="21" x14ac:dyDescent="0.35">
      <c r="A332" s="62" t="s">
        <v>1219</v>
      </c>
      <c r="B332" s="186" t="s">
        <v>213</v>
      </c>
    </row>
    <row r="333" spans="1:4" ht="21" x14ac:dyDescent="0.35">
      <c r="A333" s="62" t="s">
        <v>1220</v>
      </c>
      <c r="B333" s="186" t="s">
        <v>945</v>
      </c>
    </row>
    <row r="334" spans="1:4" ht="21" x14ac:dyDescent="0.35">
      <c r="A334" s="62" t="s">
        <v>1221</v>
      </c>
      <c r="B334" s="186" t="s">
        <v>127</v>
      </c>
    </row>
    <row r="335" spans="1:4" ht="21" x14ac:dyDescent="0.35">
      <c r="A335" s="62" t="s">
        <v>1222</v>
      </c>
      <c r="B335" s="186" t="s">
        <v>128</v>
      </c>
    </row>
    <row r="336" spans="1:4" ht="21" x14ac:dyDescent="0.35">
      <c r="A336" s="62" t="s">
        <v>1223</v>
      </c>
      <c r="B336" s="186" t="s">
        <v>129</v>
      </c>
    </row>
    <row r="337" spans="1:4" ht="21" x14ac:dyDescent="0.35">
      <c r="A337" s="62" t="s">
        <v>1224</v>
      </c>
      <c r="B337" s="186" t="s">
        <v>130</v>
      </c>
    </row>
    <row r="338" spans="1:4" ht="21" x14ac:dyDescent="0.35">
      <c r="A338" s="62" t="s">
        <v>1225</v>
      </c>
      <c r="B338" s="186" t="s">
        <v>131</v>
      </c>
    </row>
    <row r="339" spans="1:4" ht="21" x14ac:dyDescent="0.35">
      <c r="A339" s="62" t="s">
        <v>1226</v>
      </c>
      <c r="B339" s="186" t="s">
        <v>949</v>
      </c>
    </row>
    <row r="340" spans="1:4" s="189" customFormat="1" ht="21" x14ac:dyDescent="0.35">
      <c r="A340" s="187" t="s">
        <v>729</v>
      </c>
      <c r="B340" s="187"/>
      <c r="D340" s="195"/>
    </row>
    <row r="341" spans="1:4" ht="21" x14ac:dyDescent="0.35">
      <c r="A341" s="62" t="s">
        <v>1227</v>
      </c>
      <c r="B341" s="186" t="s">
        <v>730</v>
      </c>
    </row>
    <row r="342" spans="1:4" ht="21" x14ac:dyDescent="0.35">
      <c r="A342" s="62" t="s">
        <v>1228</v>
      </c>
      <c r="B342" s="186" t="s">
        <v>122</v>
      </c>
    </row>
    <row r="343" spans="1:4" ht="21" x14ac:dyDescent="0.35">
      <c r="A343" s="62" t="s">
        <v>1229</v>
      </c>
      <c r="B343" s="186" t="s">
        <v>123</v>
      </c>
    </row>
    <row r="344" spans="1:4" ht="21" x14ac:dyDescent="0.35">
      <c r="A344" s="62" t="s">
        <v>1230</v>
      </c>
      <c r="B344" s="186" t="s">
        <v>116</v>
      </c>
    </row>
    <row r="345" spans="1:4" ht="21" x14ac:dyDescent="0.35">
      <c r="A345" s="62" t="s">
        <v>1231</v>
      </c>
      <c r="B345" s="186" t="s">
        <v>124</v>
      </c>
    </row>
    <row r="346" spans="1:4" ht="21" x14ac:dyDescent="0.35">
      <c r="A346" s="62" t="s">
        <v>1232</v>
      </c>
      <c r="B346" s="186" t="s">
        <v>339</v>
      </c>
    </row>
    <row r="347" spans="1:4" ht="21" x14ac:dyDescent="0.35">
      <c r="A347" s="62" t="s">
        <v>1233</v>
      </c>
      <c r="B347" s="186" t="s">
        <v>174</v>
      </c>
    </row>
    <row r="348" spans="1:4" ht="21" x14ac:dyDescent="0.35">
      <c r="A348" s="62" t="s">
        <v>1234</v>
      </c>
      <c r="B348" s="186" t="s">
        <v>340</v>
      </c>
    </row>
    <row r="349" spans="1:4" ht="21" x14ac:dyDescent="0.35">
      <c r="A349" s="62" t="s">
        <v>1235</v>
      </c>
      <c r="B349" s="186" t="s">
        <v>125</v>
      </c>
    </row>
    <row r="350" spans="1:4" ht="21" x14ac:dyDescent="0.35">
      <c r="A350" s="62" t="s">
        <v>1236</v>
      </c>
      <c r="B350" s="186" t="s">
        <v>119</v>
      </c>
    </row>
    <row r="351" spans="1:4" ht="21" x14ac:dyDescent="0.35">
      <c r="A351" s="62" t="s">
        <v>1237</v>
      </c>
      <c r="B351" s="186" t="s">
        <v>971</v>
      </c>
    </row>
    <row r="352" spans="1:4" ht="21" x14ac:dyDescent="0.35">
      <c r="A352" s="62" t="s">
        <v>1238</v>
      </c>
      <c r="B352" s="186" t="s">
        <v>951</v>
      </c>
    </row>
    <row r="353" spans="1:13" ht="21" x14ac:dyDescent="0.35">
      <c r="A353" s="62" t="s">
        <v>1870</v>
      </c>
      <c r="B353" s="408" t="s">
        <v>972</v>
      </c>
    </row>
    <row r="354" spans="1:13" ht="21" x14ac:dyDescent="0.35">
      <c r="A354" s="454" t="s">
        <v>1239</v>
      </c>
      <c r="B354" s="408" t="s">
        <v>117</v>
      </c>
    </row>
    <row r="355" spans="1:13" ht="21" x14ac:dyDescent="0.35">
      <c r="A355" s="454" t="s">
        <v>1240</v>
      </c>
      <c r="B355" s="408" t="s">
        <v>973</v>
      </c>
    </row>
    <row r="356" spans="1:13" s="189" customFormat="1" ht="21" x14ac:dyDescent="0.35">
      <c r="A356" s="187" t="s">
        <v>1038</v>
      </c>
      <c r="B356" s="187"/>
      <c r="D356" s="195"/>
    </row>
    <row r="357" spans="1:13" ht="21" x14ac:dyDescent="0.35">
      <c r="A357" s="454" t="s">
        <v>1280</v>
      </c>
      <c r="B357" s="408" t="s">
        <v>1039</v>
      </c>
    </row>
    <row r="358" spans="1:13" s="189" customFormat="1" ht="21" x14ac:dyDescent="0.35">
      <c r="A358" s="187" t="s">
        <v>731</v>
      </c>
      <c r="B358" s="187"/>
      <c r="D358" s="195"/>
    </row>
    <row r="359" spans="1:13" s="189" customFormat="1" ht="21" x14ac:dyDescent="0.35">
      <c r="A359" s="62" t="s">
        <v>1241</v>
      </c>
      <c r="B359" s="186" t="s">
        <v>166</v>
      </c>
      <c r="C359" s="381"/>
      <c r="D359" s="381"/>
      <c r="E359" s="381"/>
      <c r="F359" s="381"/>
      <c r="G359" s="381"/>
      <c r="H359" s="381"/>
      <c r="I359" s="381"/>
      <c r="J359" s="381"/>
      <c r="K359" s="381"/>
      <c r="L359" s="381"/>
      <c r="M359" s="381"/>
    </row>
    <row r="360" spans="1:13" s="189" customFormat="1" ht="21" x14ac:dyDescent="0.35">
      <c r="A360" s="62" t="s">
        <v>1242</v>
      </c>
      <c r="B360" s="186" t="str">
        <f>'(G1) Fjalori'!B611</f>
        <v>Salaries</v>
      </c>
      <c r="C360" s="186">
        <v>600</v>
      </c>
      <c r="D360" s="381"/>
      <c r="E360" s="381"/>
      <c r="F360" s="381"/>
      <c r="G360" s="381"/>
      <c r="H360" s="381"/>
      <c r="I360" s="381"/>
      <c r="J360" s="381"/>
      <c r="K360" s="381"/>
      <c r="L360" s="381"/>
      <c r="M360" s="381"/>
    </row>
    <row r="361" spans="1:13" s="189" customFormat="1" ht="21" x14ac:dyDescent="0.35">
      <c r="A361" s="62" t="s">
        <v>1243</v>
      </c>
      <c r="B361" s="186" t="str">
        <f>'(G1) Fjalori'!B612</f>
        <v>Social insurance</v>
      </c>
      <c r="C361" s="186">
        <v>601</v>
      </c>
      <c r="D361" s="381"/>
      <c r="E361" s="381"/>
      <c r="F361" s="381"/>
      <c r="G361" s="381"/>
      <c r="H361" s="381"/>
      <c r="I361" s="381"/>
      <c r="J361" s="381"/>
      <c r="K361" s="381"/>
      <c r="L361" s="381"/>
      <c r="M361" s="381"/>
    </row>
    <row r="362" spans="1:13" s="189" customFormat="1" ht="21" x14ac:dyDescent="0.35">
      <c r="A362" s="62" t="s">
        <v>1244</v>
      </c>
      <c r="B362" s="186" t="str">
        <f>'(G1) Fjalori'!B613</f>
        <v>Goods &amp; other services</v>
      </c>
      <c r="C362" s="186">
        <v>602</v>
      </c>
      <c r="D362" s="381"/>
      <c r="E362" s="381"/>
      <c r="F362" s="381"/>
      <c r="G362" s="381"/>
      <c r="H362" s="381"/>
      <c r="I362" s="381"/>
      <c r="J362" s="381"/>
      <c r="K362" s="381"/>
      <c r="L362" s="381"/>
      <c r="M362" s="381"/>
    </row>
    <row r="363" spans="1:13" s="189" customFormat="1" ht="21" x14ac:dyDescent="0.35">
      <c r="A363" s="62" t="s">
        <v>1245</v>
      </c>
      <c r="B363" s="186" t="str">
        <f>'(G1) Fjalori'!B614</f>
        <v>Subsidies</v>
      </c>
      <c r="C363" s="186">
        <v>603</v>
      </c>
      <c r="D363" s="381"/>
      <c r="E363" s="381"/>
      <c r="F363" s="381"/>
      <c r="G363" s="381"/>
      <c r="H363" s="381"/>
      <c r="I363" s="381"/>
      <c r="J363" s="381"/>
      <c r="K363" s="381"/>
      <c r="L363" s="381"/>
      <c r="M363" s="381"/>
    </row>
    <row r="364" spans="1:13" s="189" customFormat="1" ht="21" x14ac:dyDescent="0.35">
      <c r="A364" s="62" t="s">
        <v>1246</v>
      </c>
      <c r="B364" s="186" t="str">
        <f>'(G1) Fjalori'!B615</f>
        <v>Current domestic transfers</v>
      </c>
      <c r="C364" s="186">
        <v>604</v>
      </c>
      <c r="D364" s="381"/>
      <c r="E364" s="381"/>
      <c r="F364" s="381"/>
      <c r="G364" s="381"/>
      <c r="H364" s="381"/>
      <c r="I364" s="381"/>
      <c r="J364" s="381"/>
      <c r="K364" s="381"/>
      <c r="L364" s="381"/>
      <c r="M364" s="381"/>
    </row>
    <row r="365" spans="1:13" s="189" customFormat="1" ht="21" x14ac:dyDescent="0.35">
      <c r="A365" s="62" t="s">
        <v>1247</v>
      </c>
      <c r="B365" s="186" t="str">
        <f>'(G1) Fjalori'!B616</f>
        <v>Current international transfers</v>
      </c>
      <c r="C365" s="186">
        <v>605</v>
      </c>
      <c r="D365" s="381"/>
      <c r="E365" s="381"/>
      <c r="F365" s="381"/>
      <c r="G365" s="381"/>
      <c r="H365" s="381"/>
      <c r="I365" s="381"/>
      <c r="J365" s="381"/>
      <c r="K365" s="381"/>
      <c r="L365" s="381"/>
      <c r="M365" s="381"/>
    </row>
    <row r="366" spans="1:13" s="189" customFormat="1" ht="21" x14ac:dyDescent="0.35">
      <c r="A366" s="62" t="s">
        <v>1248</v>
      </c>
      <c r="B366" s="186" t="str">
        <f>'(G1) Fjalori'!B617</f>
        <v>Transfers to individuals &amp; families</v>
      </c>
      <c r="C366" s="186">
        <v>606</v>
      </c>
      <c r="D366" s="381"/>
      <c r="E366" s="381"/>
      <c r="F366" s="381"/>
      <c r="G366" s="381"/>
      <c r="H366" s="381"/>
      <c r="I366" s="381"/>
      <c r="J366" s="381"/>
      <c r="K366" s="381"/>
      <c r="L366" s="381"/>
      <c r="M366" s="381"/>
    </row>
    <row r="367" spans="1:13" s="189" customFormat="1" ht="21" x14ac:dyDescent="0.35">
      <c r="A367" s="62" t="s">
        <v>1218</v>
      </c>
      <c r="B367" s="186" t="str">
        <f>'(G1) Fjalori'!B618</f>
        <v>Capital investments</v>
      </c>
      <c r="C367" s="186" t="s">
        <v>163</v>
      </c>
      <c r="D367" s="381"/>
      <c r="E367" s="381"/>
      <c r="F367" s="381"/>
      <c r="G367" s="381"/>
      <c r="H367" s="381"/>
      <c r="I367" s="381"/>
      <c r="J367" s="381"/>
      <c r="K367" s="381"/>
      <c r="L367" s="381"/>
      <c r="M367" s="381"/>
    </row>
    <row r="368" spans="1:13" s="189" customFormat="1" ht="21" x14ac:dyDescent="0.35">
      <c r="A368" s="62" t="s">
        <v>1249</v>
      </c>
      <c r="B368" s="186" t="str">
        <f>'(G1) Fjalori'!B620</f>
        <v>Reserves</v>
      </c>
      <c r="C368" s="186">
        <v>609</v>
      </c>
      <c r="D368" s="381"/>
      <c r="E368" s="381"/>
      <c r="F368" s="381"/>
      <c r="G368" s="381"/>
      <c r="H368" s="381"/>
      <c r="I368" s="381"/>
      <c r="J368" s="381"/>
      <c r="K368" s="381"/>
      <c r="L368" s="381"/>
      <c r="M368" s="381"/>
    </row>
    <row r="369" spans="1:13" s="189" customFormat="1" ht="21" x14ac:dyDescent="0.35">
      <c r="A369" s="62" t="s">
        <v>1250</v>
      </c>
      <c r="B369" s="186" t="str">
        <f>'(G1) Fjalori'!B619</f>
        <v>Interests for direct loans or bonds</v>
      </c>
      <c r="C369" s="186">
        <v>650</v>
      </c>
      <c r="D369" s="381"/>
      <c r="E369" s="381"/>
      <c r="F369" s="381"/>
      <c r="G369" s="381"/>
      <c r="H369" s="381"/>
      <c r="I369" s="381"/>
      <c r="J369" s="381"/>
      <c r="K369" s="381"/>
      <c r="L369" s="381"/>
      <c r="M369" s="381"/>
    </row>
    <row r="370" spans="1:13" s="189" customFormat="1" ht="21" x14ac:dyDescent="0.35">
      <c r="A370" s="62" t="s">
        <v>1190</v>
      </c>
      <c r="B370" s="186" t="str">
        <f>'(G1) Fjalori'!B621</f>
        <v>Other</v>
      </c>
      <c r="C370" s="382" t="s">
        <v>698</v>
      </c>
      <c r="D370" s="381"/>
      <c r="E370" s="381"/>
      <c r="F370" s="381"/>
      <c r="G370" s="381"/>
      <c r="H370" s="381"/>
      <c r="I370" s="381"/>
      <c r="J370" s="381"/>
      <c r="K370" s="381"/>
      <c r="L370" s="381"/>
      <c r="M370" s="381"/>
    </row>
    <row r="371" spans="1:13" s="189" customFormat="1" ht="21" x14ac:dyDescent="0.35">
      <c r="A371" s="62" t="s">
        <v>1242</v>
      </c>
      <c r="B371" s="186" t="str">
        <f>'(G1) Fjalori'!B360</f>
        <v>Salaries</v>
      </c>
      <c r="C371" s="186">
        <v>600</v>
      </c>
      <c r="D371" s="381"/>
      <c r="E371" s="381"/>
      <c r="F371" s="381"/>
      <c r="G371" s="381"/>
      <c r="H371" s="381"/>
      <c r="I371" s="381"/>
      <c r="J371" s="381"/>
      <c r="K371" s="381"/>
      <c r="L371" s="381"/>
      <c r="M371" s="381"/>
    </row>
    <row r="372" spans="1:13" s="189" customFormat="1" ht="21" x14ac:dyDescent="0.35">
      <c r="A372" s="62" t="s">
        <v>1243</v>
      </c>
      <c r="B372" s="186" t="str">
        <f>'(G1) Fjalori'!B361</f>
        <v>Social insurance</v>
      </c>
      <c r="C372" s="186">
        <v>601</v>
      </c>
      <c r="D372" s="381"/>
      <c r="E372" s="381"/>
      <c r="F372" s="381"/>
      <c r="G372" s="381"/>
      <c r="H372" s="381"/>
      <c r="I372" s="381"/>
      <c r="J372" s="381"/>
      <c r="K372" s="381"/>
      <c r="L372" s="381"/>
      <c r="M372" s="381"/>
    </row>
    <row r="373" spans="1:13" s="189" customFormat="1" ht="21" x14ac:dyDescent="0.35">
      <c r="A373" s="62" t="s">
        <v>1251</v>
      </c>
      <c r="B373" s="186" t="str">
        <f>'(G1) Fjalori'!B362</f>
        <v>Goods &amp; other services</v>
      </c>
      <c r="C373" s="186">
        <v>602</v>
      </c>
      <c r="D373" s="381"/>
      <c r="E373" s="381"/>
      <c r="F373" s="381"/>
      <c r="G373" s="381"/>
      <c r="H373" s="381"/>
      <c r="I373" s="381"/>
      <c r="J373" s="381"/>
      <c r="K373" s="381"/>
      <c r="L373" s="381"/>
      <c r="M373" s="381"/>
    </row>
    <row r="374" spans="1:13" s="189" customFormat="1" ht="21" x14ac:dyDescent="0.35">
      <c r="A374" s="62" t="s">
        <v>1245</v>
      </c>
      <c r="B374" s="186" t="str">
        <f>'(G1) Fjalori'!B363</f>
        <v>Subsidies</v>
      </c>
      <c r="C374" s="186">
        <v>603</v>
      </c>
      <c r="D374" s="381"/>
      <c r="E374" s="381"/>
      <c r="F374" s="381"/>
      <c r="G374" s="381"/>
      <c r="H374" s="381"/>
      <c r="I374" s="381"/>
      <c r="J374" s="381"/>
      <c r="K374" s="381"/>
      <c r="L374" s="381"/>
      <c r="M374" s="381"/>
    </row>
    <row r="375" spans="1:13" s="189" customFormat="1" ht="21" x14ac:dyDescent="0.35">
      <c r="A375" s="62" t="s">
        <v>1246</v>
      </c>
      <c r="B375" s="186" t="str">
        <f>'(G1) Fjalori'!B364</f>
        <v>Current domestic transfers</v>
      </c>
      <c r="C375" s="186">
        <v>604</v>
      </c>
      <c r="D375" s="381"/>
      <c r="E375" s="381"/>
      <c r="F375" s="381"/>
      <c r="G375" s="381"/>
      <c r="H375" s="381"/>
      <c r="I375" s="381"/>
      <c r="J375" s="381"/>
      <c r="K375" s="381"/>
      <c r="L375" s="381"/>
      <c r="M375" s="381"/>
    </row>
    <row r="376" spans="1:13" s="189" customFormat="1" ht="21" x14ac:dyDescent="0.35">
      <c r="A376" s="62" t="s">
        <v>1247</v>
      </c>
      <c r="B376" s="186" t="str">
        <f>'(G1) Fjalori'!B365</f>
        <v>Current international transfers</v>
      </c>
      <c r="C376" s="186">
        <v>605</v>
      </c>
      <c r="D376" s="381"/>
      <c r="E376" s="381"/>
      <c r="F376" s="381"/>
      <c r="G376" s="381"/>
      <c r="H376" s="381"/>
      <c r="I376" s="381"/>
      <c r="J376" s="381"/>
      <c r="K376" s="381"/>
      <c r="L376" s="381"/>
      <c r="M376" s="381"/>
    </row>
    <row r="377" spans="1:13" s="189" customFormat="1" ht="21" x14ac:dyDescent="0.35">
      <c r="A377" s="62" t="s">
        <v>1248</v>
      </c>
      <c r="B377" s="186" t="str">
        <f>'(G1) Fjalori'!B366</f>
        <v>Transfers to individuals &amp; families</v>
      </c>
      <c r="C377" s="186">
        <v>606</v>
      </c>
      <c r="D377" s="381"/>
      <c r="E377" s="381"/>
      <c r="F377" s="381"/>
      <c r="G377" s="381"/>
      <c r="H377" s="381"/>
      <c r="I377" s="381"/>
      <c r="J377" s="381"/>
      <c r="K377" s="381"/>
      <c r="L377" s="381"/>
      <c r="M377" s="381"/>
    </row>
    <row r="378" spans="1:13" s="189" customFormat="1" ht="21" x14ac:dyDescent="0.35">
      <c r="A378" s="62" t="s">
        <v>1218</v>
      </c>
      <c r="B378" s="186" t="str">
        <f>'(G1) Fjalori'!B367</f>
        <v>Capital investments</v>
      </c>
      <c r="C378" s="186" t="str">
        <f>'(G1) Fjalori'!C367</f>
        <v>230 / 231</v>
      </c>
      <c r="D378" s="381"/>
      <c r="E378" s="381"/>
      <c r="F378" s="381"/>
      <c r="G378" s="381"/>
      <c r="H378" s="381"/>
      <c r="I378" s="381"/>
      <c r="J378" s="381"/>
      <c r="K378" s="381"/>
      <c r="L378" s="381"/>
      <c r="M378" s="381"/>
    </row>
    <row r="379" spans="1:13" s="189" customFormat="1" ht="21" x14ac:dyDescent="0.35">
      <c r="A379" s="62" t="s">
        <v>1250</v>
      </c>
      <c r="B379" s="186" t="str">
        <f>'(G1) Fjalori'!B369</f>
        <v>Interests for direct loans or bonds</v>
      </c>
      <c r="C379" s="186">
        <f>'(G1) Fjalori'!C369</f>
        <v>650</v>
      </c>
      <c r="D379" s="381"/>
      <c r="E379" s="381"/>
      <c r="F379" s="381"/>
      <c r="G379" s="381"/>
      <c r="H379" s="381"/>
      <c r="I379" s="381"/>
      <c r="J379" s="381"/>
      <c r="K379" s="381"/>
      <c r="L379" s="381"/>
      <c r="M379" s="381"/>
    </row>
    <row r="380" spans="1:13" s="189" customFormat="1" ht="21" x14ac:dyDescent="0.35">
      <c r="A380" s="62" t="s">
        <v>1190</v>
      </c>
      <c r="B380" s="186" t="str">
        <f>'(G1) Fjalori'!B452</f>
        <v>Other</v>
      </c>
      <c r="C380" s="382" t="s">
        <v>698</v>
      </c>
      <c r="D380" s="381"/>
      <c r="E380" s="381"/>
      <c r="F380" s="381"/>
      <c r="G380" s="381"/>
      <c r="H380" s="381"/>
      <c r="I380" s="381"/>
      <c r="J380" s="381"/>
      <c r="K380" s="381"/>
      <c r="L380" s="381"/>
      <c r="M380" s="381"/>
    </row>
    <row r="381" spans="1:13" s="189" customFormat="1" ht="21" x14ac:dyDescent="0.35">
      <c r="A381" s="62" t="s">
        <v>1252</v>
      </c>
      <c r="B381" s="186" t="str">
        <f>'(G1) Fjalori'!B453</f>
        <v>EXPECTED EXPENDITURES</v>
      </c>
      <c r="D381" s="381"/>
      <c r="E381" s="381"/>
      <c r="F381" s="381"/>
      <c r="G381" s="381"/>
      <c r="H381" s="381"/>
      <c r="I381" s="381"/>
      <c r="J381" s="381"/>
      <c r="K381" s="381"/>
      <c r="L381" s="381"/>
      <c r="M381" s="381"/>
    </row>
    <row r="382" spans="1:13" s="189" customFormat="1" ht="21" x14ac:dyDescent="0.35">
      <c r="A382" s="62" t="s">
        <v>1253</v>
      </c>
      <c r="B382" s="186" t="str">
        <f>'(G1) Fjalori'!B610</f>
        <v>DIRECT COSTS FOR PROJECTS &amp; CAP. INVESTMENTS</v>
      </c>
      <c r="D382" s="381"/>
      <c r="E382" s="381"/>
      <c r="F382" s="381"/>
      <c r="G382" s="381"/>
      <c r="H382" s="381"/>
      <c r="I382" s="381"/>
      <c r="J382" s="381"/>
      <c r="K382" s="381"/>
      <c r="L382" s="381"/>
      <c r="M382" s="381"/>
    </row>
    <row r="383" spans="1:13" s="189" customFormat="1" ht="21" x14ac:dyDescent="0.35">
      <c r="A383" s="62" t="s">
        <v>1869</v>
      </c>
      <c r="B383" s="186" t="str">
        <f>'(G1) Fjalori'!B622</f>
        <v>RECURRENT COSTS</v>
      </c>
      <c r="D383" s="381"/>
      <c r="E383" s="381"/>
      <c r="F383" s="381"/>
      <c r="G383" s="381"/>
      <c r="H383" s="381"/>
      <c r="I383" s="381"/>
      <c r="J383" s="381"/>
      <c r="K383" s="381"/>
      <c r="L383" s="381"/>
      <c r="M383" s="381"/>
    </row>
    <row r="384" spans="1:13" s="189" customFormat="1" ht="21" x14ac:dyDescent="0.35">
      <c r="A384" s="62" t="s">
        <v>1255</v>
      </c>
      <c r="B384" s="186" t="s">
        <v>149</v>
      </c>
      <c r="D384" s="381"/>
      <c r="E384" s="381"/>
      <c r="F384" s="381"/>
      <c r="G384" s="381"/>
      <c r="H384" s="381"/>
      <c r="I384" s="381"/>
      <c r="J384" s="381"/>
      <c r="K384" s="381"/>
      <c r="L384" s="381"/>
      <c r="M384" s="381"/>
    </row>
    <row r="385" spans="1:4" ht="21" x14ac:dyDescent="0.35">
      <c r="A385" s="62" t="s">
        <v>1256</v>
      </c>
      <c r="B385" s="186" t="s">
        <v>150</v>
      </c>
    </row>
    <row r="386" spans="1:4" ht="21" x14ac:dyDescent="0.35">
      <c r="A386" s="62" t="s">
        <v>1257</v>
      </c>
      <c r="B386" s="186" t="s">
        <v>341</v>
      </c>
    </row>
    <row r="387" spans="1:4" ht="21" x14ac:dyDescent="0.35">
      <c r="A387" s="62" t="s">
        <v>1258</v>
      </c>
      <c r="B387" s="186" t="s">
        <v>140</v>
      </c>
    </row>
    <row r="388" spans="1:4" ht="21" x14ac:dyDescent="0.35">
      <c r="A388" s="62" t="s">
        <v>1256</v>
      </c>
      <c r="B388" s="186" t="str">
        <f>'(G1) Fjalori'!B639</f>
        <v>ESTIM. REVENUE FROM FEE</v>
      </c>
    </row>
    <row r="389" spans="1:4" ht="21" x14ac:dyDescent="0.35">
      <c r="A389" s="62" t="s">
        <v>1868</v>
      </c>
      <c r="B389" s="186" t="str">
        <f>'(G1) Fjalori'!B386</f>
        <v xml:space="preserve">ESTIMATED EARMARKED REVENUES </v>
      </c>
      <c r="D389" s="188"/>
    </row>
    <row r="390" spans="1:4" ht="21" x14ac:dyDescent="0.35">
      <c r="A390" s="62" t="s">
        <v>1193</v>
      </c>
      <c r="B390" s="186" t="str">
        <f>'(G1) Fjalori'!B640</f>
        <v>Conditional grants</v>
      </c>
      <c r="D390" s="188"/>
    </row>
    <row r="391" spans="1:4" ht="21" x14ac:dyDescent="0.35">
      <c r="A391" s="62" t="s">
        <v>1865</v>
      </c>
      <c r="B391" s="186" t="str">
        <f>'(G1) Fjalori'!B641</f>
        <v>Contributions</v>
      </c>
      <c r="D391" s="188"/>
    </row>
    <row r="392" spans="1:4" ht="21" x14ac:dyDescent="0.35">
      <c r="A392" s="62" t="s">
        <v>1202</v>
      </c>
      <c r="B392" s="186" t="str">
        <f>'(G1) Fjalori'!B642</f>
        <v>Earmarked carry overs</v>
      </c>
      <c r="D392" s="188"/>
    </row>
    <row r="393" spans="1:4" ht="21" x14ac:dyDescent="0.35">
      <c r="A393" s="62" t="s">
        <v>1260</v>
      </c>
      <c r="B393" s="186" t="str">
        <f>'(G1) Fjalori'!B643</f>
        <v>Further sources 
(incl. fines)</v>
      </c>
      <c r="D393" s="188"/>
    </row>
    <row r="394" spans="1:4" ht="21" x14ac:dyDescent="0.35">
      <c r="A394" s="62" t="s">
        <v>1868</v>
      </c>
      <c r="B394" s="186" t="str">
        <f>'(G1) Fjalori'!B644</f>
        <v>ESTIM. EARMARKED REV.</v>
      </c>
      <c r="D394" s="188"/>
    </row>
    <row r="395" spans="1:4" ht="21" x14ac:dyDescent="0.35">
      <c r="A395" s="62" t="s">
        <v>1261</v>
      </c>
      <c r="B395" s="186" t="str">
        <f>'(G1) Fjalori'!B645</f>
        <v>EXPECTED REVENUES</v>
      </c>
      <c r="D395" s="188"/>
    </row>
    <row r="396" spans="1:4" ht="21" x14ac:dyDescent="0.35">
      <c r="A396" s="62" t="s">
        <v>1262</v>
      </c>
      <c r="B396" s="186" t="str">
        <f>'(G1) Fjalori'!B583</f>
        <v xml:space="preserve"> COMPLIANCE WITH CEILINGS</v>
      </c>
      <c r="D396" s="188"/>
    </row>
    <row r="397" spans="1:4" ht="21" x14ac:dyDescent="0.35">
      <c r="A397" s="62" t="s">
        <v>1263</v>
      </c>
      <c r="B397" s="186" t="str">
        <f>'(G1) Fjalori'!B592</f>
        <v xml:space="preserve">Overall ceiling </v>
      </c>
      <c r="D397" s="188"/>
    </row>
    <row r="398" spans="1:4" ht="21" x14ac:dyDescent="0.35">
      <c r="A398" s="62" t="s">
        <v>1252</v>
      </c>
      <c r="B398" s="186" t="str">
        <f>'(G1) Fjalori'!B593</f>
        <v>EXPECTED EXPENDITURES</v>
      </c>
      <c r="D398" s="188"/>
    </row>
    <row r="399" spans="1:4" ht="21" x14ac:dyDescent="0.35">
      <c r="A399" s="650" t="s">
        <v>1264</v>
      </c>
      <c r="B399" s="186" t="str">
        <f>'(G1) Fjalori'!B594</f>
        <v>Difference of overall ceiling (has to be &lt; 0)</v>
      </c>
      <c r="D399" s="188"/>
    </row>
    <row r="400" spans="1:4" ht="21" x14ac:dyDescent="0.35">
      <c r="A400" s="62" t="s">
        <v>1265</v>
      </c>
      <c r="B400" s="186" t="str">
        <f>'(G1) Fjalori'!B595</f>
        <v>Ceiling on salaries and social insurence</v>
      </c>
      <c r="D400" s="188"/>
    </row>
    <row r="401" spans="1:4" ht="21" x14ac:dyDescent="0.35">
      <c r="A401" s="62" t="s">
        <v>1266</v>
      </c>
      <c r="B401" s="186" t="str">
        <f>'(G1) Fjalori'!B596</f>
        <v>Salaries and social insurance</v>
      </c>
      <c r="D401" s="188"/>
    </row>
    <row r="402" spans="1:4" ht="21" x14ac:dyDescent="0.35">
      <c r="A402" s="62" t="s">
        <v>1267</v>
      </c>
      <c r="B402" s="186" t="str">
        <f>'(G1) Fjalori'!B597</f>
        <v>Difference of ceiling on salaries and social incurance (has to be &lt; 0)</v>
      </c>
      <c r="D402" s="188"/>
    </row>
    <row r="403" spans="1:4" ht="21" x14ac:dyDescent="0.35">
      <c r="A403" s="62" t="s">
        <v>1268</v>
      </c>
      <c r="B403" s="186" t="str">
        <f>'(G1) Fjalori'!B598</f>
        <v>Ceiling on other recurrent expenditure</v>
      </c>
      <c r="D403" s="188"/>
    </row>
    <row r="404" spans="1:4" ht="21" x14ac:dyDescent="0.35">
      <c r="A404" s="62" t="s">
        <v>1269</v>
      </c>
      <c r="B404" s="186" t="str">
        <f>'(G1) Fjalori'!B599</f>
        <v>Consumption (excl. salaries and social assurance)</v>
      </c>
      <c r="D404" s="188"/>
    </row>
    <row r="405" spans="1:4" ht="21" x14ac:dyDescent="0.35">
      <c r="A405" s="62" t="s">
        <v>1270</v>
      </c>
      <c r="B405" s="186" t="str">
        <f>'(G1) Fjalori'!B600</f>
        <v>Difference of ceiling on consuption (has to be &lt; 0)</v>
      </c>
    </row>
    <row r="406" spans="1:4" ht="21" x14ac:dyDescent="0.35">
      <c r="A406" s="62" t="s">
        <v>1271</v>
      </c>
      <c r="B406" s="186" t="str">
        <f>'(G1) Fjalori'!B601</f>
        <v>Minimum of capital investments</v>
      </c>
    </row>
    <row r="407" spans="1:4" ht="21" x14ac:dyDescent="0.35">
      <c r="A407" s="62" t="s">
        <v>1218</v>
      </c>
      <c r="B407" s="186" t="str">
        <f>'(G1) Fjalori'!B602</f>
        <v>Capital Investments</v>
      </c>
    </row>
    <row r="408" spans="1:4" ht="21" x14ac:dyDescent="0.35">
      <c r="A408" s="62" t="s">
        <v>1272</v>
      </c>
      <c r="B408" s="186" t="str">
        <f>'(G1) Fjalori'!B603</f>
        <v>Difference to minimum of capital investments (has to be &gt; 0)</v>
      </c>
    </row>
    <row r="409" spans="1:4" ht="21" x14ac:dyDescent="0.35">
      <c r="A409" s="62" t="s">
        <v>1273</v>
      </c>
      <c r="B409" s="186" t="s">
        <v>138</v>
      </c>
    </row>
    <row r="410" spans="1:4" ht="21" x14ac:dyDescent="0.35">
      <c r="A410" s="62" t="s">
        <v>1274</v>
      </c>
      <c r="B410" s="186" t="s">
        <v>136</v>
      </c>
    </row>
    <row r="411" spans="1:4" ht="21" x14ac:dyDescent="0.35">
      <c r="A411" s="62" t="s">
        <v>1275</v>
      </c>
      <c r="B411" s="186" t="s">
        <v>137</v>
      </c>
    </row>
    <row r="412" spans="1:4" ht="21" x14ac:dyDescent="0.35">
      <c r="A412" s="62" t="s">
        <v>1276</v>
      </c>
      <c r="B412" s="186" t="s">
        <v>148</v>
      </c>
    </row>
    <row r="413" spans="1:4" ht="21" x14ac:dyDescent="0.35">
      <c r="A413" s="62" t="s">
        <v>1214</v>
      </c>
      <c r="B413" s="186" t="s">
        <v>939</v>
      </c>
    </row>
    <row r="414" spans="1:4" ht="21" x14ac:dyDescent="0.35">
      <c r="A414" s="62" t="s">
        <v>1252</v>
      </c>
      <c r="B414" s="186" t="s">
        <v>149</v>
      </c>
    </row>
    <row r="415" spans="1:4" s="189" customFormat="1" ht="21" x14ac:dyDescent="0.35">
      <c r="A415" s="186" t="s">
        <v>1258</v>
      </c>
      <c r="B415" s="187"/>
      <c r="D415" s="195"/>
    </row>
    <row r="416" spans="1:4" ht="21" x14ac:dyDescent="0.35">
      <c r="A416" s="62" t="s">
        <v>1277</v>
      </c>
      <c r="B416" s="186" t="s">
        <v>708</v>
      </c>
    </row>
    <row r="417" spans="1:4" s="189" customFormat="1" ht="21" x14ac:dyDescent="0.35">
      <c r="A417" s="62"/>
      <c r="D417" s="193"/>
    </row>
    <row r="418" spans="1:4" s="189" customFormat="1" ht="21" x14ac:dyDescent="0.35">
      <c r="A418" s="188" t="s">
        <v>732</v>
      </c>
      <c r="B418" s="187"/>
      <c r="D418" s="195"/>
    </row>
    <row r="419" spans="1:4" ht="21" x14ac:dyDescent="0.35">
      <c r="A419" s="62" t="s">
        <v>1278</v>
      </c>
      <c r="B419" s="186" t="s">
        <v>968</v>
      </c>
    </row>
    <row r="420" spans="1:4" s="189" customFormat="1" ht="21" x14ac:dyDescent="0.35">
      <c r="A420" s="188" t="s">
        <v>733</v>
      </c>
      <c r="B420" s="187"/>
      <c r="D420" s="195"/>
    </row>
    <row r="421" spans="1:4" s="190" customFormat="1" ht="21" x14ac:dyDescent="0.35">
      <c r="A421" s="62" t="s">
        <v>1871</v>
      </c>
      <c r="B421" s="186" t="s">
        <v>357</v>
      </c>
      <c r="D421" s="193"/>
    </row>
    <row r="422" spans="1:4" ht="21" x14ac:dyDescent="0.35">
      <c r="A422" s="188" t="s">
        <v>734</v>
      </c>
    </row>
    <row r="423" spans="1:4" ht="21" x14ac:dyDescent="0.35">
      <c r="A423" s="62" t="s">
        <v>1859</v>
      </c>
      <c r="B423" s="186" t="s">
        <v>356</v>
      </c>
    </row>
    <row r="424" spans="1:4" s="189" customFormat="1" ht="21" x14ac:dyDescent="0.35">
      <c r="A424" s="189" t="s">
        <v>735</v>
      </c>
      <c r="B424" s="187"/>
      <c r="D424" s="195"/>
    </row>
    <row r="425" spans="1:4" ht="21" x14ac:dyDescent="0.35">
      <c r="A425" s="62" t="s">
        <v>1872</v>
      </c>
      <c r="B425" s="186" t="s">
        <v>358</v>
      </c>
    </row>
    <row r="426" spans="1:4" ht="21" x14ac:dyDescent="0.35">
      <c r="A426" s="62" t="s">
        <v>1279</v>
      </c>
      <c r="B426" s="186" t="s">
        <v>0</v>
      </c>
    </row>
    <row r="427" spans="1:4" s="189" customFormat="1" ht="21" x14ac:dyDescent="0.35">
      <c r="A427" s="189" t="s">
        <v>736</v>
      </c>
      <c r="B427" s="187"/>
      <c r="D427" s="195"/>
    </row>
    <row r="428" spans="1:4" ht="21" x14ac:dyDescent="0.35">
      <c r="A428" s="62" t="s">
        <v>1860</v>
      </c>
      <c r="B428" s="186" t="s">
        <v>359</v>
      </c>
    </row>
    <row r="429" spans="1:4" s="189" customFormat="1" ht="21" x14ac:dyDescent="0.35">
      <c r="A429" s="189" t="s">
        <v>737</v>
      </c>
      <c r="B429" s="187"/>
      <c r="D429" s="195"/>
    </row>
    <row r="430" spans="1:4" s="189" customFormat="1" ht="21" x14ac:dyDescent="0.35">
      <c r="A430" s="62" t="s">
        <v>1722</v>
      </c>
      <c r="B430" s="186" t="s">
        <v>738</v>
      </c>
      <c r="D430" s="193"/>
    </row>
    <row r="431" spans="1:4" ht="21" x14ac:dyDescent="0.35">
      <c r="A431" s="62" t="s">
        <v>1216</v>
      </c>
      <c r="B431" s="186" t="s">
        <v>132</v>
      </c>
    </row>
    <row r="432" spans="1:4" ht="21" x14ac:dyDescent="0.35">
      <c r="A432" s="62" t="s">
        <v>1281</v>
      </c>
      <c r="B432" s="186" t="s">
        <v>739</v>
      </c>
    </row>
    <row r="433" spans="1:4" ht="21" x14ac:dyDescent="0.35">
      <c r="A433" s="62" t="s">
        <v>1282</v>
      </c>
      <c r="B433" s="186" t="s">
        <v>591</v>
      </c>
    </row>
    <row r="434" spans="1:4" ht="21" x14ac:dyDescent="0.35">
      <c r="A434" s="62" t="s">
        <v>1283</v>
      </c>
      <c r="B434" s="186" t="s">
        <v>592</v>
      </c>
    </row>
    <row r="435" spans="1:4" ht="21" x14ac:dyDescent="0.35">
      <c r="A435" s="62" t="s">
        <v>1284</v>
      </c>
      <c r="B435" s="186" t="s">
        <v>593</v>
      </c>
    </row>
    <row r="436" spans="1:4" ht="21" x14ac:dyDescent="0.35">
      <c r="A436" s="62" t="s">
        <v>1285</v>
      </c>
      <c r="B436" s="186" t="s">
        <v>594</v>
      </c>
    </row>
    <row r="437" spans="1:4" ht="21" x14ac:dyDescent="0.35">
      <c r="A437" s="62" t="s">
        <v>1892</v>
      </c>
      <c r="B437" s="186" t="s">
        <v>595</v>
      </c>
    </row>
    <row r="438" spans="1:4" ht="21" x14ac:dyDescent="0.35">
      <c r="A438" s="62" t="s">
        <v>1286</v>
      </c>
      <c r="B438" s="186" t="s">
        <v>596</v>
      </c>
    </row>
    <row r="439" spans="1:4" ht="21" x14ac:dyDescent="0.35">
      <c r="A439" s="62" t="s">
        <v>1900</v>
      </c>
      <c r="B439" s="186" t="s">
        <v>597</v>
      </c>
    </row>
    <row r="440" spans="1:4" ht="21" x14ac:dyDescent="0.35">
      <c r="A440" s="62" t="s">
        <v>1287</v>
      </c>
      <c r="B440" s="186" t="s">
        <v>598</v>
      </c>
    </row>
    <row r="441" spans="1:4" ht="21" x14ac:dyDescent="0.35">
      <c r="A441" s="62" t="s">
        <v>1288</v>
      </c>
      <c r="B441" s="186" t="s">
        <v>599</v>
      </c>
    </row>
    <row r="442" spans="1:4" s="189" customFormat="1" ht="21" x14ac:dyDescent="0.35">
      <c r="A442" s="189" t="s">
        <v>740</v>
      </c>
      <c r="B442" s="187"/>
      <c r="D442" s="195"/>
    </row>
    <row r="443" spans="1:4" ht="21" x14ac:dyDescent="0.35">
      <c r="A443" s="62" t="s">
        <v>1861</v>
      </c>
      <c r="B443" s="186" t="s">
        <v>837</v>
      </c>
    </row>
    <row r="444" spans="1:4" s="189" customFormat="1" ht="21" x14ac:dyDescent="0.35">
      <c r="A444" s="189" t="s">
        <v>741</v>
      </c>
      <c r="B444" s="187"/>
      <c r="D444" s="195"/>
    </row>
    <row r="445" spans="1:4" ht="21" x14ac:dyDescent="0.35">
      <c r="A445" s="62" t="s">
        <v>1863</v>
      </c>
      <c r="B445" s="186" t="s">
        <v>828</v>
      </c>
    </row>
    <row r="446" spans="1:4" ht="21" x14ac:dyDescent="0.35">
      <c r="A446" s="62" t="s">
        <v>1289</v>
      </c>
      <c r="B446" s="186" t="s">
        <v>679</v>
      </c>
    </row>
    <row r="447" spans="1:4" ht="21" x14ac:dyDescent="0.35">
      <c r="A447" s="188" t="s">
        <v>742</v>
      </c>
    </row>
    <row r="448" spans="1:4" ht="21" x14ac:dyDescent="0.35">
      <c r="A448" s="62" t="s">
        <v>1864</v>
      </c>
      <c r="B448" s="186" t="s">
        <v>829</v>
      </c>
    </row>
    <row r="449" spans="1:4" ht="21" x14ac:dyDescent="0.35">
      <c r="A449" s="188" t="s">
        <v>743</v>
      </c>
    </row>
    <row r="450" spans="1:4" ht="21" x14ac:dyDescent="0.35">
      <c r="A450" s="62" t="s">
        <v>1290</v>
      </c>
      <c r="B450" s="186" t="s">
        <v>710</v>
      </c>
    </row>
    <row r="451" spans="1:4" ht="21" x14ac:dyDescent="0.35">
      <c r="A451" s="62" t="s">
        <v>1291</v>
      </c>
      <c r="B451" s="186" t="s">
        <v>182</v>
      </c>
    </row>
    <row r="452" spans="1:4" s="189" customFormat="1" ht="21" x14ac:dyDescent="0.35">
      <c r="A452" s="62" t="s">
        <v>1190</v>
      </c>
      <c r="B452" s="186" t="s">
        <v>161</v>
      </c>
      <c r="D452" s="193"/>
    </row>
    <row r="453" spans="1:4" s="189" customFormat="1" ht="21" x14ac:dyDescent="0.35">
      <c r="A453" s="62" t="s">
        <v>1252</v>
      </c>
      <c r="B453" s="186" t="s">
        <v>149</v>
      </c>
      <c r="D453" s="193"/>
    </row>
    <row r="454" spans="1:4" ht="21" x14ac:dyDescent="0.35">
      <c r="A454" s="62" t="s">
        <v>1292</v>
      </c>
      <c r="B454" s="186" t="s">
        <v>707</v>
      </c>
    </row>
    <row r="455" spans="1:4" ht="21" x14ac:dyDescent="0.35">
      <c r="A455" s="62" t="s">
        <v>1293</v>
      </c>
      <c r="B455" s="186" t="s">
        <v>703</v>
      </c>
    </row>
    <row r="456" spans="1:4" ht="21" x14ac:dyDescent="0.35">
      <c r="A456" s="62" t="s">
        <v>1294</v>
      </c>
      <c r="B456" s="186" t="s">
        <v>702</v>
      </c>
    </row>
    <row r="457" spans="1:4" ht="21" x14ac:dyDescent="0.35">
      <c r="A457" s="188" t="s">
        <v>744</v>
      </c>
    </row>
    <row r="458" spans="1:4" ht="21" x14ac:dyDescent="0.35">
      <c r="A458" s="62" t="s">
        <v>1295</v>
      </c>
      <c r="B458" s="186" t="s">
        <v>830</v>
      </c>
    </row>
    <row r="459" spans="1:4" ht="21" x14ac:dyDescent="0.35">
      <c r="A459" s="188" t="s">
        <v>745</v>
      </c>
    </row>
    <row r="460" spans="1:4" ht="21" x14ac:dyDescent="0.35">
      <c r="A460" s="62" t="s">
        <v>1296</v>
      </c>
      <c r="B460" s="186" t="s">
        <v>831</v>
      </c>
    </row>
    <row r="461" spans="1:4" ht="21" x14ac:dyDescent="0.35">
      <c r="A461" s="188" t="s">
        <v>746</v>
      </c>
    </row>
    <row r="462" spans="1:4" ht="21" x14ac:dyDescent="0.35">
      <c r="A462" s="62" t="s">
        <v>1297</v>
      </c>
      <c r="B462" s="186" t="s">
        <v>832</v>
      </c>
    </row>
    <row r="463" spans="1:4" ht="21" x14ac:dyDescent="0.35">
      <c r="A463" s="62" t="s">
        <v>1298</v>
      </c>
      <c r="B463" s="186" t="s">
        <v>176</v>
      </c>
    </row>
    <row r="464" spans="1:4" ht="21" x14ac:dyDescent="0.35">
      <c r="A464" s="62" t="s">
        <v>1299</v>
      </c>
      <c r="B464" s="186" t="s">
        <v>175</v>
      </c>
    </row>
    <row r="465" spans="1:4" ht="21" x14ac:dyDescent="0.35">
      <c r="A465" s="62" t="s">
        <v>1300</v>
      </c>
      <c r="B465" s="186" t="s">
        <v>177</v>
      </c>
    </row>
    <row r="466" spans="1:4" ht="21" x14ac:dyDescent="0.35">
      <c r="A466" s="62" t="s">
        <v>1301</v>
      </c>
      <c r="B466" s="186" t="s">
        <v>178</v>
      </c>
    </row>
    <row r="467" spans="1:4" ht="21" x14ac:dyDescent="0.35">
      <c r="A467" s="62" t="s">
        <v>1302</v>
      </c>
      <c r="B467" s="186" t="s">
        <v>179</v>
      </c>
    </row>
    <row r="468" spans="1:4" ht="21" x14ac:dyDescent="0.35">
      <c r="A468" s="62" t="s">
        <v>1303</v>
      </c>
      <c r="B468" s="186" t="s">
        <v>969</v>
      </c>
    </row>
    <row r="469" spans="1:4" ht="21" x14ac:dyDescent="0.35">
      <c r="A469" s="188" t="s">
        <v>833</v>
      </c>
      <c r="D469" s="188"/>
    </row>
    <row r="470" spans="1:4" ht="21" x14ac:dyDescent="0.35">
      <c r="A470" s="62" t="s">
        <v>1304</v>
      </c>
      <c r="B470" s="186" t="s">
        <v>834</v>
      </c>
      <c r="D470" s="188"/>
    </row>
    <row r="471" spans="1:4" ht="21" x14ac:dyDescent="0.35">
      <c r="A471" s="62" t="s">
        <v>1305</v>
      </c>
      <c r="B471" s="186" t="s">
        <v>974</v>
      </c>
      <c r="D471" s="188"/>
    </row>
    <row r="472" spans="1:4" ht="21" x14ac:dyDescent="0.35">
      <c r="A472" s="62" t="s">
        <v>1306</v>
      </c>
      <c r="B472" s="186" t="s">
        <v>977</v>
      </c>
      <c r="D472" s="188"/>
    </row>
    <row r="473" spans="1:4" ht="21" x14ac:dyDescent="0.35">
      <c r="A473" s="62" t="s">
        <v>1307</v>
      </c>
      <c r="B473" s="186" t="s">
        <v>978</v>
      </c>
      <c r="D473" s="188"/>
    </row>
    <row r="474" spans="1:4" ht="21" x14ac:dyDescent="0.35">
      <c r="A474" s="62" t="s">
        <v>1308</v>
      </c>
      <c r="B474" s="186" t="s">
        <v>975</v>
      </c>
      <c r="D474" s="188"/>
    </row>
    <row r="475" spans="1:4" ht="21" x14ac:dyDescent="0.35">
      <c r="A475" s="62" t="s">
        <v>1309</v>
      </c>
      <c r="B475" s="186" t="s">
        <v>979</v>
      </c>
      <c r="D475" s="188"/>
    </row>
    <row r="476" spans="1:4" ht="21" x14ac:dyDescent="0.35">
      <c r="A476" s="62" t="s">
        <v>1310</v>
      </c>
      <c r="B476" s="186" t="s">
        <v>976</v>
      </c>
      <c r="D476" s="188"/>
    </row>
    <row r="477" spans="1:4" ht="21" x14ac:dyDescent="0.35">
      <c r="A477" s="62" t="s">
        <v>1311</v>
      </c>
      <c r="B477" s="186" t="s">
        <v>586</v>
      </c>
      <c r="D477" s="188"/>
    </row>
    <row r="478" spans="1:4" ht="21" x14ac:dyDescent="0.35">
      <c r="A478" s="62" t="s">
        <v>1312</v>
      </c>
      <c r="B478" s="186" t="s">
        <v>715</v>
      </c>
      <c r="D478" s="188"/>
    </row>
    <row r="479" spans="1:4" ht="21" x14ac:dyDescent="0.35">
      <c r="A479" s="62" t="s">
        <v>1313</v>
      </c>
      <c r="B479" s="186" t="s">
        <v>587</v>
      </c>
      <c r="D479" s="188"/>
    </row>
    <row r="480" spans="1:4" ht="21" x14ac:dyDescent="0.35">
      <c r="A480" s="62" t="s">
        <v>1318</v>
      </c>
      <c r="B480" s="186" t="s">
        <v>1027</v>
      </c>
      <c r="D480" s="188"/>
    </row>
    <row r="481" spans="1:4" ht="21" x14ac:dyDescent="0.35">
      <c r="A481" s="62" t="s">
        <v>1319</v>
      </c>
      <c r="B481" s="186" t="s">
        <v>1028</v>
      </c>
      <c r="D481" s="188"/>
    </row>
    <row r="482" spans="1:4" ht="21" x14ac:dyDescent="0.35">
      <c r="A482" s="62" t="s">
        <v>1320</v>
      </c>
      <c r="B482" s="186" t="s">
        <v>716</v>
      </c>
      <c r="D482" s="188"/>
    </row>
    <row r="483" spans="1:4" ht="21" x14ac:dyDescent="0.35">
      <c r="A483" s="62" t="s">
        <v>1314</v>
      </c>
      <c r="B483" s="186" t="s">
        <v>980</v>
      </c>
      <c r="D483" s="188"/>
    </row>
    <row r="484" spans="1:4" ht="21" x14ac:dyDescent="0.35">
      <c r="A484" s="62" t="s">
        <v>1315</v>
      </c>
      <c r="B484" s="186" t="s">
        <v>588</v>
      </c>
      <c r="D484" s="188"/>
    </row>
    <row r="485" spans="1:4" ht="21" x14ac:dyDescent="0.35">
      <c r="A485" s="62" t="s">
        <v>1874</v>
      </c>
      <c r="B485" s="186" t="s">
        <v>981</v>
      </c>
      <c r="D485" s="188"/>
    </row>
    <row r="486" spans="1:4" ht="21" x14ac:dyDescent="0.35">
      <c r="A486" s="62" t="s">
        <v>1316</v>
      </c>
      <c r="B486" s="186" t="s">
        <v>589</v>
      </c>
      <c r="D486" s="188"/>
    </row>
    <row r="487" spans="1:4" ht="21" x14ac:dyDescent="0.35">
      <c r="A487" s="62" t="s">
        <v>1317</v>
      </c>
      <c r="B487" s="186" t="s">
        <v>590</v>
      </c>
    </row>
    <row r="488" spans="1:4" ht="21" x14ac:dyDescent="0.35">
      <c r="A488" s="188" t="s">
        <v>835</v>
      </c>
    </row>
    <row r="489" spans="1:4" s="189" customFormat="1" ht="21" x14ac:dyDescent="0.35">
      <c r="A489" s="62" t="s">
        <v>1873</v>
      </c>
      <c r="B489" s="186" t="s">
        <v>836</v>
      </c>
      <c r="D489" s="193"/>
    </row>
    <row r="490" spans="1:4" ht="21" x14ac:dyDescent="0.35">
      <c r="A490" s="188" t="s">
        <v>744</v>
      </c>
    </row>
    <row r="491" spans="1:4" s="189" customFormat="1" ht="21" x14ac:dyDescent="0.35">
      <c r="A491" s="62" t="s">
        <v>1295</v>
      </c>
      <c r="B491" s="186" t="s">
        <v>934</v>
      </c>
      <c r="D491" s="193"/>
    </row>
    <row r="492" spans="1:4" ht="21" x14ac:dyDescent="0.35"/>
    <row r="493" spans="1:4" ht="21" x14ac:dyDescent="0.35">
      <c r="A493" s="62" t="s">
        <v>1321</v>
      </c>
      <c r="B493" s="186" t="s">
        <v>1031</v>
      </c>
    </row>
    <row r="494" spans="1:4" ht="21" x14ac:dyDescent="0.35">
      <c r="A494" s="62" t="s">
        <v>1322</v>
      </c>
      <c r="B494" s="186" t="s">
        <v>951</v>
      </c>
    </row>
    <row r="495" spans="1:4" ht="21" x14ac:dyDescent="0.35"/>
    <row r="496" spans="1:4" ht="21" x14ac:dyDescent="0.35">
      <c r="A496" s="188" t="s">
        <v>1875</v>
      </c>
    </row>
    <row r="497" spans="1:2" ht="21" x14ac:dyDescent="0.35">
      <c r="A497" s="62" t="s">
        <v>1876</v>
      </c>
      <c r="B497" s="186" t="s">
        <v>1879</v>
      </c>
    </row>
    <row r="498" spans="1:2" s="188" customFormat="1" ht="21" x14ac:dyDescent="0.35">
      <c r="A498" s="62" t="s">
        <v>1877</v>
      </c>
      <c r="B498" s="186" t="s">
        <v>1878</v>
      </c>
    </row>
    <row r="499" spans="1:2" s="188" customFormat="1" ht="21" x14ac:dyDescent="0.35">
      <c r="A499" s="62" t="s">
        <v>1880</v>
      </c>
      <c r="B499" s="186" t="s">
        <v>1881</v>
      </c>
    </row>
    <row r="500" spans="1:2" s="188" customFormat="1" ht="21" x14ac:dyDescent="0.35">
      <c r="A500" s="62" t="s">
        <v>753</v>
      </c>
      <c r="B500" s="186" t="s">
        <v>753</v>
      </c>
    </row>
    <row r="501" spans="1:2" s="188" customFormat="1" ht="21" x14ac:dyDescent="0.35"/>
    <row r="502" spans="1:2" s="188" customFormat="1" ht="21" x14ac:dyDescent="0.35">
      <c r="A502" s="62" t="s">
        <v>1323</v>
      </c>
      <c r="B502" s="186" t="s">
        <v>215</v>
      </c>
    </row>
    <row r="503" spans="1:2" s="188" customFormat="1" ht="21" x14ac:dyDescent="0.35">
      <c r="A503" s="62" t="s">
        <v>1324</v>
      </c>
      <c r="B503" s="186" t="s">
        <v>216</v>
      </c>
    </row>
    <row r="504" spans="1:2" s="188" customFormat="1" ht="21" x14ac:dyDescent="0.35"/>
    <row r="505" spans="1:2" s="188" customFormat="1" ht="21" x14ac:dyDescent="0.35">
      <c r="A505" s="62" t="s">
        <v>1325</v>
      </c>
      <c r="B505" s="186" t="s">
        <v>217</v>
      </c>
    </row>
    <row r="506" spans="1:2" s="188" customFormat="1" ht="21" x14ac:dyDescent="0.35"/>
    <row r="507" spans="1:2" s="188" customFormat="1" ht="21" x14ac:dyDescent="0.35"/>
    <row r="508" spans="1:2" s="188" customFormat="1" ht="21" x14ac:dyDescent="0.35"/>
    <row r="509" spans="1:2" s="188" customFormat="1" ht="21" x14ac:dyDescent="0.35">
      <c r="A509" s="62" t="s">
        <v>1326</v>
      </c>
      <c r="B509" s="186" t="s">
        <v>223</v>
      </c>
    </row>
    <row r="510" spans="1:2" s="188" customFormat="1" ht="21" x14ac:dyDescent="0.35"/>
    <row r="511" spans="1:2" s="188" customFormat="1" ht="21" x14ac:dyDescent="0.35"/>
    <row r="512" spans="1:2" s="188" customFormat="1" ht="21" x14ac:dyDescent="0.35">
      <c r="A512" s="62" t="s">
        <v>1327</v>
      </c>
      <c r="B512" s="186" t="s">
        <v>218</v>
      </c>
    </row>
    <row r="513" spans="1:4" s="189" customFormat="1" ht="21" x14ac:dyDescent="0.35">
      <c r="B513" s="187"/>
      <c r="D513" s="195"/>
    </row>
    <row r="514" spans="1:4" s="189" customFormat="1" ht="21" x14ac:dyDescent="0.35">
      <c r="B514" s="187"/>
      <c r="D514" s="195"/>
    </row>
    <row r="515" spans="1:4" s="189" customFormat="1" ht="21" x14ac:dyDescent="0.35">
      <c r="A515" s="189" t="s">
        <v>722</v>
      </c>
      <c r="B515" s="187"/>
      <c r="D515" s="195"/>
    </row>
    <row r="516" spans="1:4" ht="21" x14ac:dyDescent="0.35"/>
    <row r="517" spans="1:4" ht="21" x14ac:dyDescent="0.35"/>
    <row r="518" spans="1:4" ht="21" x14ac:dyDescent="0.35"/>
    <row r="519" spans="1:4" ht="21" x14ac:dyDescent="0.35"/>
    <row r="520" spans="1:4" ht="21" x14ac:dyDescent="0.35"/>
    <row r="521" spans="1:4" ht="21" x14ac:dyDescent="0.35"/>
    <row r="522" spans="1:4" ht="21" x14ac:dyDescent="0.35"/>
    <row r="523" spans="1:4" ht="21" x14ac:dyDescent="0.35"/>
    <row r="524" spans="1:4" ht="21" x14ac:dyDescent="0.35"/>
    <row r="525" spans="1:4" s="189" customFormat="1" ht="21" x14ac:dyDescent="0.35">
      <c r="B525" s="187"/>
      <c r="D525" s="195"/>
    </row>
    <row r="526" spans="1:4" s="189" customFormat="1" ht="21" x14ac:dyDescent="0.35">
      <c r="B526" s="187"/>
      <c r="D526" s="195"/>
    </row>
    <row r="527" spans="1:4" s="189" customFormat="1" ht="21" x14ac:dyDescent="0.35">
      <c r="B527" s="187"/>
      <c r="D527" s="195"/>
    </row>
    <row r="528" spans="1:4" s="189" customFormat="1" ht="21" x14ac:dyDescent="0.35">
      <c r="B528" s="187"/>
      <c r="D528" s="195"/>
    </row>
    <row r="529" spans="1:4" s="189" customFormat="1" ht="21" x14ac:dyDescent="0.35">
      <c r="B529" s="187"/>
      <c r="D529" s="195"/>
    </row>
    <row r="530" spans="1:4" s="189" customFormat="1" ht="21" x14ac:dyDescent="0.35">
      <c r="B530" s="187"/>
      <c r="D530" s="195"/>
    </row>
    <row r="531" spans="1:4" s="189" customFormat="1" ht="21" x14ac:dyDescent="0.35">
      <c r="B531" s="187"/>
      <c r="D531" s="195"/>
    </row>
    <row r="532" spans="1:4" s="189" customFormat="1" ht="21" x14ac:dyDescent="0.35">
      <c r="B532" s="187"/>
      <c r="D532" s="195"/>
    </row>
    <row r="533" spans="1:4" s="189" customFormat="1" ht="21" x14ac:dyDescent="0.35">
      <c r="B533" s="187"/>
      <c r="D533" s="195"/>
    </row>
    <row r="534" spans="1:4" s="189" customFormat="1" ht="21" x14ac:dyDescent="0.35">
      <c r="B534" s="187"/>
      <c r="D534" s="195"/>
    </row>
    <row r="535" spans="1:4" s="189" customFormat="1" ht="21" x14ac:dyDescent="0.35">
      <c r="B535" s="187"/>
      <c r="D535" s="195"/>
    </row>
    <row r="536" spans="1:4" s="189" customFormat="1" ht="21" x14ac:dyDescent="0.35">
      <c r="B536" s="187"/>
      <c r="D536" s="195"/>
    </row>
    <row r="537" spans="1:4" s="189" customFormat="1" ht="21" x14ac:dyDescent="0.35">
      <c r="B537" s="187"/>
      <c r="D537" s="195"/>
    </row>
    <row r="538" spans="1:4" s="189" customFormat="1" ht="21" x14ac:dyDescent="0.35">
      <c r="B538" s="187"/>
      <c r="D538" s="195"/>
    </row>
    <row r="539" spans="1:4" s="189" customFormat="1" ht="21" x14ac:dyDescent="0.35">
      <c r="B539" s="187"/>
      <c r="D539" s="195"/>
    </row>
    <row r="540" spans="1:4" s="189" customFormat="1" ht="21" x14ac:dyDescent="0.35">
      <c r="B540" s="187"/>
      <c r="D540" s="195"/>
    </row>
    <row r="541" spans="1:4" s="189" customFormat="1" ht="21" x14ac:dyDescent="0.35">
      <c r="B541" s="187"/>
      <c r="D541" s="195"/>
    </row>
    <row r="542" spans="1:4" s="189" customFormat="1" ht="21" x14ac:dyDescent="0.35">
      <c r="B542" s="187"/>
      <c r="D542" s="195"/>
    </row>
    <row r="543" spans="1:4" s="189" customFormat="1" ht="21" x14ac:dyDescent="0.35">
      <c r="A543" s="187"/>
      <c r="B543" s="187"/>
      <c r="D543" s="195"/>
    </row>
    <row r="544" spans="1:4" s="189" customFormat="1" ht="21" x14ac:dyDescent="0.35">
      <c r="A544" s="187"/>
      <c r="B544" s="187"/>
      <c r="D544" s="195"/>
    </row>
    <row r="545" spans="1:4" s="189" customFormat="1" ht="21" x14ac:dyDescent="0.35">
      <c r="A545" s="187"/>
      <c r="B545" s="187"/>
      <c r="D545" s="195"/>
    </row>
    <row r="546" spans="1:4" s="189" customFormat="1" ht="21" x14ac:dyDescent="0.35">
      <c r="A546" s="187"/>
      <c r="B546" s="187"/>
      <c r="D546" s="195"/>
    </row>
    <row r="547" spans="1:4" s="189" customFormat="1" ht="21" x14ac:dyDescent="0.35">
      <c r="A547" s="187"/>
      <c r="B547" s="187"/>
      <c r="D547" s="195"/>
    </row>
    <row r="548" spans="1:4" s="189" customFormat="1" ht="21" x14ac:dyDescent="0.35">
      <c r="A548" s="187"/>
      <c r="B548" s="187"/>
      <c r="D548" s="195"/>
    </row>
    <row r="549" spans="1:4" ht="21" x14ac:dyDescent="0.35">
      <c r="A549" s="62" t="s">
        <v>1042</v>
      </c>
      <c r="B549" s="186" t="s">
        <v>32</v>
      </c>
    </row>
    <row r="550" spans="1:4" ht="21" x14ac:dyDescent="0.35">
      <c r="A550" s="62" t="s">
        <v>1328</v>
      </c>
      <c r="B550" s="186" t="s">
        <v>33</v>
      </c>
    </row>
    <row r="551" spans="1:4" s="189" customFormat="1" ht="21" x14ac:dyDescent="0.35">
      <c r="A551" s="62"/>
      <c r="B551" s="187"/>
      <c r="D551" s="193"/>
    </row>
    <row r="552" spans="1:4" ht="21" x14ac:dyDescent="0.35">
      <c r="A552" s="62" t="s">
        <v>1329</v>
      </c>
      <c r="B552" s="186" t="s">
        <v>199</v>
      </c>
    </row>
    <row r="553" spans="1:4" ht="21" x14ac:dyDescent="0.35">
      <c r="A553" s="62" t="s">
        <v>1330</v>
      </c>
      <c r="B553" s="186" t="s">
        <v>224</v>
      </c>
    </row>
    <row r="554" spans="1:4" s="189" customFormat="1" ht="21" x14ac:dyDescent="0.35">
      <c r="A554" s="62"/>
      <c r="B554" s="187"/>
      <c r="D554" s="193"/>
    </row>
    <row r="555" spans="1:4" ht="21" x14ac:dyDescent="0.35"/>
    <row r="556" spans="1:4" ht="21" x14ac:dyDescent="0.35"/>
    <row r="557" spans="1:4" ht="21" x14ac:dyDescent="0.35">
      <c r="A557" s="62"/>
      <c r="B557" s="186"/>
    </row>
    <row r="558" spans="1:4" ht="21" x14ac:dyDescent="0.35"/>
    <row r="559" spans="1:4" ht="21" x14ac:dyDescent="0.35"/>
    <row r="560" spans="1:4" ht="21" x14ac:dyDescent="0.35"/>
    <row r="561" spans="1:2" s="188" customFormat="1" ht="21" x14ac:dyDescent="0.35"/>
    <row r="562" spans="1:2" s="188" customFormat="1" ht="21" x14ac:dyDescent="0.35"/>
    <row r="563" spans="1:2" s="188" customFormat="1" ht="21" x14ac:dyDescent="0.35"/>
    <row r="564" spans="1:2" s="188" customFormat="1" ht="21" x14ac:dyDescent="0.35"/>
    <row r="565" spans="1:2" s="188" customFormat="1" ht="21" x14ac:dyDescent="0.35"/>
    <row r="566" spans="1:2" s="188" customFormat="1" ht="21" x14ac:dyDescent="0.35">
      <c r="A566" s="62" t="s">
        <v>1331</v>
      </c>
      <c r="B566" s="186" t="s">
        <v>328</v>
      </c>
    </row>
    <row r="567" spans="1:2" s="188" customFormat="1" ht="21" x14ac:dyDescent="0.35">
      <c r="A567" s="62" t="s">
        <v>1332</v>
      </c>
      <c r="B567" s="186" t="s">
        <v>330</v>
      </c>
    </row>
    <row r="568" spans="1:2" s="188" customFormat="1" ht="21" x14ac:dyDescent="0.35">
      <c r="A568" s="62" t="s">
        <v>1333</v>
      </c>
      <c r="B568" s="186" t="s">
        <v>331</v>
      </c>
    </row>
    <row r="569" spans="1:2" s="188" customFormat="1" ht="21" x14ac:dyDescent="0.35">
      <c r="A569" s="62" t="s">
        <v>1334</v>
      </c>
      <c r="B569" s="186" t="s">
        <v>329</v>
      </c>
    </row>
    <row r="570" spans="1:2" s="188" customFormat="1" ht="21" x14ac:dyDescent="0.35">
      <c r="A570" s="62" t="s">
        <v>1335</v>
      </c>
      <c r="B570" s="186" t="s">
        <v>334</v>
      </c>
    </row>
    <row r="571" spans="1:2" s="188" customFormat="1" ht="21" x14ac:dyDescent="0.35">
      <c r="A571" s="62" t="s">
        <v>1336</v>
      </c>
      <c r="B571" s="186" t="s">
        <v>335</v>
      </c>
    </row>
    <row r="572" spans="1:2" s="188" customFormat="1" ht="21" x14ac:dyDescent="0.35"/>
    <row r="573" spans="1:2" s="188" customFormat="1" ht="21" x14ac:dyDescent="0.35"/>
    <row r="574" spans="1:2" s="188" customFormat="1" ht="21" x14ac:dyDescent="0.35"/>
    <row r="575" spans="1:2" s="188" customFormat="1" ht="21" x14ac:dyDescent="0.35"/>
    <row r="576" spans="1:2" s="188" customFormat="1" ht="21" x14ac:dyDescent="0.35"/>
    <row r="577" spans="1:4" ht="21" x14ac:dyDescent="0.35"/>
    <row r="578" spans="1:4" ht="21" x14ac:dyDescent="0.35"/>
    <row r="579" spans="1:4" ht="21" x14ac:dyDescent="0.35"/>
    <row r="580" spans="1:4" s="189" customFormat="1" ht="21" x14ac:dyDescent="0.35">
      <c r="A580" s="62" t="s">
        <v>1337</v>
      </c>
      <c r="B580" s="186" t="s">
        <v>690</v>
      </c>
      <c r="D580" s="193"/>
    </row>
    <row r="581" spans="1:4" ht="21" x14ac:dyDescent="0.35">
      <c r="A581" s="62" t="s">
        <v>1338</v>
      </c>
      <c r="B581" s="186" t="s">
        <v>214</v>
      </c>
    </row>
    <row r="582" spans="1:4" ht="21" x14ac:dyDescent="0.35"/>
    <row r="583" spans="1:4" ht="21" x14ac:dyDescent="0.35">
      <c r="A583" s="62" t="s">
        <v>1262</v>
      </c>
      <c r="B583" s="186" t="s">
        <v>165</v>
      </c>
    </row>
    <row r="584" spans="1:4" ht="21" x14ac:dyDescent="0.35"/>
    <row r="585" spans="1:4" ht="21" x14ac:dyDescent="0.35"/>
    <row r="586" spans="1:4" ht="21" x14ac:dyDescent="0.35"/>
    <row r="587" spans="1:4" ht="21" x14ac:dyDescent="0.35"/>
    <row r="588" spans="1:4" s="189" customFormat="1" ht="21" x14ac:dyDescent="0.35">
      <c r="A588" s="62" t="s">
        <v>1339</v>
      </c>
      <c r="B588" s="186" t="s">
        <v>689</v>
      </c>
      <c r="D588" s="193"/>
    </row>
    <row r="589" spans="1:4" ht="21" x14ac:dyDescent="0.35"/>
    <row r="590" spans="1:4" ht="21" x14ac:dyDescent="0.35">
      <c r="A590" s="62" t="s">
        <v>1340</v>
      </c>
      <c r="B590" s="186" t="s">
        <v>581</v>
      </c>
    </row>
    <row r="591" spans="1:4" ht="21" x14ac:dyDescent="0.35">
      <c r="A591" s="62" t="s">
        <v>1218</v>
      </c>
      <c r="B591" s="186" t="s">
        <v>40</v>
      </c>
    </row>
    <row r="592" spans="1:4" ht="21" x14ac:dyDescent="0.35">
      <c r="A592" s="62" t="s">
        <v>1263</v>
      </c>
      <c r="B592" s="186" t="s">
        <v>141</v>
      </c>
    </row>
    <row r="593" spans="1:4" ht="21" x14ac:dyDescent="0.35">
      <c r="A593" s="62" t="s">
        <v>1252</v>
      </c>
      <c r="B593" s="186" t="s">
        <v>149</v>
      </c>
    </row>
    <row r="594" spans="1:4" ht="21" x14ac:dyDescent="0.35">
      <c r="A594" s="62" t="s">
        <v>1341</v>
      </c>
      <c r="B594" s="186" t="s">
        <v>133</v>
      </c>
    </row>
    <row r="595" spans="1:4" ht="21" x14ac:dyDescent="0.35">
      <c r="A595" s="62" t="s">
        <v>1265</v>
      </c>
      <c r="B595" s="186" t="s">
        <v>134</v>
      </c>
    </row>
    <row r="596" spans="1:4" ht="21" x14ac:dyDescent="0.35">
      <c r="A596" s="62" t="s">
        <v>1266</v>
      </c>
      <c r="B596" s="186" t="s">
        <v>171</v>
      </c>
    </row>
    <row r="597" spans="1:4" ht="21" x14ac:dyDescent="0.35">
      <c r="A597" s="62" t="s">
        <v>1342</v>
      </c>
      <c r="B597" s="186" t="s">
        <v>135</v>
      </c>
    </row>
    <row r="598" spans="1:4" ht="21" x14ac:dyDescent="0.35">
      <c r="A598" s="62" t="s">
        <v>1343</v>
      </c>
      <c r="B598" s="186" t="s">
        <v>582</v>
      </c>
    </row>
    <row r="599" spans="1:4" ht="21" x14ac:dyDescent="0.35">
      <c r="A599" s="62" t="s">
        <v>1269</v>
      </c>
      <c r="B599" s="186" t="s">
        <v>170</v>
      </c>
    </row>
    <row r="600" spans="1:4" ht="21" x14ac:dyDescent="0.35">
      <c r="A600" s="62" t="s">
        <v>1344</v>
      </c>
      <c r="B600" s="186" t="s">
        <v>219</v>
      </c>
    </row>
    <row r="601" spans="1:4" ht="21" x14ac:dyDescent="0.35">
      <c r="A601" s="62" t="s">
        <v>1271</v>
      </c>
      <c r="B601" s="186" t="s">
        <v>147</v>
      </c>
    </row>
    <row r="602" spans="1:4" ht="21" x14ac:dyDescent="0.35">
      <c r="A602" s="62" t="s">
        <v>1218</v>
      </c>
      <c r="B602" s="186" t="s">
        <v>169</v>
      </c>
    </row>
    <row r="603" spans="1:4" s="189" customFormat="1" ht="21" x14ac:dyDescent="0.35">
      <c r="A603" s="62" t="s">
        <v>1345</v>
      </c>
      <c r="B603" s="186" t="s">
        <v>583</v>
      </c>
      <c r="D603" s="193"/>
    </row>
    <row r="604" spans="1:4" ht="21" x14ac:dyDescent="0.35"/>
    <row r="605" spans="1:4" ht="21" x14ac:dyDescent="0.35"/>
    <row r="606" spans="1:4" ht="21" x14ac:dyDescent="0.35"/>
    <row r="607" spans="1:4" ht="21" x14ac:dyDescent="0.35"/>
    <row r="608" spans="1:4" ht="21" x14ac:dyDescent="0.35"/>
    <row r="609" spans="1:4" ht="21" x14ac:dyDescent="0.35"/>
    <row r="610" spans="1:4" s="189" customFormat="1" ht="21" x14ac:dyDescent="0.35">
      <c r="A610" s="62" t="s">
        <v>1253</v>
      </c>
      <c r="B610" s="186" t="s">
        <v>201</v>
      </c>
      <c r="D610" s="193"/>
    </row>
    <row r="611" spans="1:4" s="189" customFormat="1" ht="21" x14ac:dyDescent="0.35">
      <c r="A611" s="62" t="s">
        <v>1242</v>
      </c>
      <c r="B611" s="186" t="s">
        <v>43</v>
      </c>
      <c r="D611" s="193"/>
    </row>
    <row r="612" spans="1:4" s="189" customFormat="1" ht="21" x14ac:dyDescent="0.35">
      <c r="A612" s="62" t="s">
        <v>1243</v>
      </c>
      <c r="B612" s="186" t="s">
        <v>157</v>
      </c>
      <c r="D612" s="193"/>
    </row>
    <row r="613" spans="1:4" s="189" customFormat="1" ht="21" x14ac:dyDescent="0.35">
      <c r="A613" s="62" t="s">
        <v>1244</v>
      </c>
      <c r="B613" s="186" t="s">
        <v>681</v>
      </c>
      <c r="D613" s="193"/>
    </row>
    <row r="614" spans="1:4" s="189" customFormat="1" ht="21" x14ac:dyDescent="0.35">
      <c r="A614" s="62" t="s">
        <v>1245</v>
      </c>
      <c r="B614" s="186" t="s">
        <v>682</v>
      </c>
      <c r="D614" s="193"/>
    </row>
    <row r="615" spans="1:4" s="189" customFormat="1" ht="21" x14ac:dyDescent="0.35">
      <c r="A615" s="62" t="s">
        <v>1246</v>
      </c>
      <c r="B615" s="186" t="s">
        <v>683</v>
      </c>
      <c r="D615" s="193"/>
    </row>
    <row r="616" spans="1:4" s="189" customFormat="1" ht="21" x14ac:dyDescent="0.35">
      <c r="A616" s="62" t="s">
        <v>1247</v>
      </c>
      <c r="B616" s="186" t="s">
        <v>684</v>
      </c>
      <c r="D616" s="193"/>
    </row>
    <row r="617" spans="1:4" s="189" customFormat="1" ht="21" x14ac:dyDescent="0.35">
      <c r="A617" s="62" t="s">
        <v>1346</v>
      </c>
      <c r="B617" s="186" t="s">
        <v>709</v>
      </c>
      <c r="D617" s="193"/>
    </row>
    <row r="618" spans="1:4" s="189" customFormat="1" ht="21" x14ac:dyDescent="0.35">
      <c r="A618" s="62" t="s">
        <v>1218</v>
      </c>
      <c r="B618" s="186" t="s">
        <v>40</v>
      </c>
      <c r="D618" s="193"/>
    </row>
    <row r="619" spans="1:4" s="189" customFormat="1" ht="21" x14ac:dyDescent="0.35">
      <c r="A619" s="62" t="s">
        <v>1250</v>
      </c>
      <c r="B619" s="186" t="s">
        <v>685</v>
      </c>
      <c r="D619" s="193"/>
    </row>
    <row r="620" spans="1:4" s="189" customFormat="1" ht="21" x14ac:dyDescent="0.35">
      <c r="A620" s="62" t="s">
        <v>1249</v>
      </c>
      <c r="B620" s="186" t="s">
        <v>699</v>
      </c>
      <c r="D620" s="193"/>
    </row>
    <row r="621" spans="1:4" s="189" customFormat="1" ht="21" x14ac:dyDescent="0.35">
      <c r="A621" s="62" t="s">
        <v>1190</v>
      </c>
      <c r="B621" s="186" t="s">
        <v>161</v>
      </c>
      <c r="D621" s="193"/>
    </row>
    <row r="622" spans="1:4" s="189" customFormat="1" ht="21" x14ac:dyDescent="0.35">
      <c r="A622" s="62" t="s">
        <v>1254</v>
      </c>
      <c r="B622" s="186" t="s">
        <v>162</v>
      </c>
      <c r="D622" s="193"/>
    </row>
    <row r="623" spans="1:4" s="189" customFormat="1" ht="21" x14ac:dyDescent="0.35">
      <c r="A623" s="62" t="s">
        <v>1242</v>
      </c>
      <c r="B623" s="186" t="s">
        <v>43</v>
      </c>
      <c r="D623" s="193"/>
    </row>
    <row r="624" spans="1:4" s="189" customFormat="1" ht="21" x14ac:dyDescent="0.35">
      <c r="A624" s="62" t="s">
        <v>1243</v>
      </c>
      <c r="B624" s="186" t="s">
        <v>157</v>
      </c>
      <c r="D624" s="193"/>
    </row>
    <row r="625" spans="1:4" s="189" customFormat="1" ht="21" x14ac:dyDescent="0.35">
      <c r="A625" s="62" t="s">
        <v>1251</v>
      </c>
      <c r="B625" s="186" t="s">
        <v>158</v>
      </c>
      <c r="D625" s="193"/>
    </row>
    <row r="626" spans="1:4" s="189" customFormat="1" ht="21" x14ac:dyDescent="0.35">
      <c r="A626" s="62" t="s">
        <v>1281</v>
      </c>
      <c r="B626" s="186" t="s">
        <v>159</v>
      </c>
      <c r="D626" s="193"/>
    </row>
    <row r="627" spans="1:4" s="189" customFormat="1" ht="21" x14ac:dyDescent="0.35">
      <c r="A627" s="62" t="s">
        <v>1347</v>
      </c>
      <c r="B627" s="186" t="s">
        <v>167</v>
      </c>
      <c r="D627" s="193"/>
    </row>
    <row r="628" spans="1:4" s="189" customFormat="1" ht="21" x14ac:dyDescent="0.35">
      <c r="A628" s="62" t="s">
        <v>1348</v>
      </c>
      <c r="B628" s="186" t="s">
        <v>160</v>
      </c>
      <c r="D628" s="193"/>
    </row>
    <row r="629" spans="1:4" ht="21" x14ac:dyDescent="0.35"/>
    <row r="630" spans="1:4" ht="21" x14ac:dyDescent="0.35"/>
    <row r="631" spans="1:4" ht="21" x14ac:dyDescent="0.35"/>
    <row r="632" spans="1:4" s="189" customFormat="1" ht="21" x14ac:dyDescent="0.35">
      <c r="A632" s="62" t="s">
        <v>1349</v>
      </c>
      <c r="B632" s="186" t="s">
        <v>120</v>
      </c>
      <c r="D632" s="193"/>
    </row>
    <row r="633" spans="1:4" s="189" customFormat="1" ht="21" x14ac:dyDescent="0.35">
      <c r="A633" s="62" t="s">
        <v>1350</v>
      </c>
      <c r="B633" s="186" t="s">
        <v>151</v>
      </c>
      <c r="D633" s="193"/>
    </row>
    <row r="634" spans="1:4" s="189" customFormat="1" ht="21" x14ac:dyDescent="0.35">
      <c r="A634" s="62" t="s">
        <v>1351</v>
      </c>
      <c r="B634" s="186" t="s">
        <v>117</v>
      </c>
      <c r="D634" s="193"/>
    </row>
    <row r="635" spans="1:4" s="189" customFormat="1" ht="21" x14ac:dyDescent="0.35">
      <c r="A635" s="62" t="s">
        <v>1352</v>
      </c>
      <c r="B635" s="186" t="s">
        <v>152</v>
      </c>
      <c r="D635" s="193"/>
    </row>
    <row r="636" spans="1:4" s="189" customFormat="1" ht="21" x14ac:dyDescent="0.35">
      <c r="A636" s="62" t="s">
        <v>1353</v>
      </c>
      <c r="B636" s="186" t="s">
        <v>153</v>
      </c>
      <c r="D636" s="193"/>
    </row>
    <row r="637" spans="1:4" s="189" customFormat="1" ht="21" x14ac:dyDescent="0.35">
      <c r="A637" s="62" t="s">
        <v>1354</v>
      </c>
      <c r="B637" s="186" t="s">
        <v>119</v>
      </c>
      <c r="D637" s="193"/>
    </row>
    <row r="638" spans="1:4" s="189" customFormat="1" ht="21" x14ac:dyDescent="0.35">
      <c r="A638" s="62" t="s">
        <v>1355</v>
      </c>
      <c r="B638" s="186" t="s">
        <v>139</v>
      </c>
      <c r="D638" s="193"/>
    </row>
    <row r="639" spans="1:4" s="189" customFormat="1" ht="21" x14ac:dyDescent="0.35">
      <c r="A639" s="62" t="s">
        <v>1356</v>
      </c>
      <c r="B639" s="186" t="s">
        <v>164</v>
      </c>
      <c r="D639" s="193"/>
    </row>
    <row r="640" spans="1:4" s="189" customFormat="1" ht="21" x14ac:dyDescent="0.35">
      <c r="A640" s="62" t="s">
        <v>1193</v>
      </c>
      <c r="B640" s="186" t="s">
        <v>154</v>
      </c>
      <c r="D640" s="193"/>
    </row>
    <row r="641" spans="1:4" s="189" customFormat="1" ht="21" x14ac:dyDescent="0.35">
      <c r="A641" s="62" t="s">
        <v>1259</v>
      </c>
      <c r="B641" s="186" t="s">
        <v>155</v>
      </c>
      <c r="D641" s="193"/>
    </row>
    <row r="642" spans="1:4" s="189" customFormat="1" ht="21" x14ac:dyDescent="0.35">
      <c r="A642" s="62" t="s">
        <v>1202</v>
      </c>
      <c r="B642" s="186" t="s">
        <v>686</v>
      </c>
      <c r="D642" s="193"/>
    </row>
    <row r="643" spans="1:4" s="189" customFormat="1" ht="21" x14ac:dyDescent="0.35">
      <c r="A643" s="216" t="s">
        <v>1260</v>
      </c>
      <c r="B643" s="186" t="s">
        <v>156</v>
      </c>
      <c r="D643" s="193"/>
    </row>
    <row r="644" spans="1:4" s="189" customFormat="1" ht="21" x14ac:dyDescent="0.35">
      <c r="A644" s="62" t="s">
        <v>1257</v>
      </c>
      <c r="B644" s="186" t="s">
        <v>342</v>
      </c>
      <c r="D644" s="193"/>
    </row>
    <row r="645" spans="1:4" s="189" customFormat="1" ht="21" x14ac:dyDescent="0.35">
      <c r="A645" s="62" t="s">
        <v>1357</v>
      </c>
      <c r="B645" s="186" t="s">
        <v>168</v>
      </c>
      <c r="D645" s="193"/>
    </row>
    <row r="646" spans="1:4" s="189" customFormat="1" ht="21" x14ac:dyDescent="0.35">
      <c r="A646" s="62" t="s">
        <v>1358</v>
      </c>
      <c r="B646" s="186" t="s">
        <v>140</v>
      </c>
      <c r="D646" s="193"/>
    </row>
    <row r="647" spans="1:4" ht="21" x14ac:dyDescent="0.35"/>
    <row r="648" spans="1:4" ht="21" x14ac:dyDescent="0.35">
      <c r="D648" s="188"/>
    </row>
    <row r="649" spans="1:4" ht="21" x14ac:dyDescent="0.35">
      <c r="D649" s="188"/>
    </row>
    <row r="650" spans="1:4" ht="21" x14ac:dyDescent="0.35">
      <c r="D650" s="188"/>
    </row>
    <row r="651" spans="1:4" ht="21" x14ac:dyDescent="0.35">
      <c r="D651" s="188"/>
    </row>
    <row r="652" spans="1:4" ht="21" x14ac:dyDescent="0.35">
      <c r="D652" s="188"/>
    </row>
    <row r="653" spans="1:4" ht="21" x14ac:dyDescent="0.35">
      <c r="D653" s="188"/>
    </row>
    <row r="654" spans="1:4" ht="21" x14ac:dyDescent="0.35">
      <c r="D654" s="188"/>
    </row>
    <row r="655" spans="1:4" ht="21" x14ac:dyDescent="0.35">
      <c r="D655" s="188"/>
    </row>
    <row r="656" spans="1:4" ht="21" x14ac:dyDescent="0.35">
      <c r="D656" s="188"/>
    </row>
    <row r="657" spans="1:4" ht="21" x14ac:dyDescent="0.35">
      <c r="D657" s="188"/>
    </row>
    <row r="658" spans="1:4" ht="21" x14ac:dyDescent="0.35">
      <c r="D658" s="188"/>
    </row>
    <row r="659" spans="1:4" ht="21" x14ac:dyDescent="0.35">
      <c r="D659" s="188"/>
    </row>
    <row r="660" spans="1:4" ht="21" x14ac:dyDescent="0.35">
      <c r="D660" s="188"/>
    </row>
    <row r="661" spans="1:4" ht="21" x14ac:dyDescent="0.35">
      <c r="D661" s="188"/>
    </row>
    <row r="662" spans="1:4" ht="21" x14ac:dyDescent="0.35">
      <c r="D662" s="188"/>
    </row>
    <row r="663" spans="1:4" ht="21" x14ac:dyDescent="0.35">
      <c r="D663" s="188"/>
    </row>
    <row r="664" spans="1:4" s="189" customFormat="1" ht="21" x14ac:dyDescent="0.35">
      <c r="A664" s="62" t="s">
        <v>1359</v>
      </c>
      <c r="B664" s="186" t="s">
        <v>691</v>
      </c>
      <c r="D664" s="193"/>
    </row>
    <row r="665" spans="1:4" ht="21" x14ac:dyDescent="0.35">
      <c r="A665" s="62" t="s">
        <v>1360</v>
      </c>
      <c r="B665" s="186" t="s">
        <v>196</v>
      </c>
    </row>
    <row r="666" spans="1:4" ht="21" x14ac:dyDescent="0.35"/>
    <row r="667" spans="1:4" ht="21" x14ac:dyDescent="0.35"/>
    <row r="668" spans="1:4" ht="21" x14ac:dyDescent="0.35"/>
    <row r="669" spans="1:4" ht="21" x14ac:dyDescent="0.35">
      <c r="A669" s="62" t="s">
        <v>1361</v>
      </c>
      <c r="B669" s="186" t="s">
        <v>180</v>
      </c>
    </row>
    <row r="670" spans="1:4" ht="21" x14ac:dyDescent="0.35">
      <c r="A670" s="62" t="s">
        <v>1362</v>
      </c>
      <c r="B670" s="186" t="s">
        <v>181</v>
      </c>
    </row>
    <row r="671" spans="1:4" ht="21" x14ac:dyDescent="0.35"/>
    <row r="672" spans="1:4" ht="21" x14ac:dyDescent="0.35"/>
    <row r="673" spans="4:4" ht="21" x14ac:dyDescent="0.35"/>
    <row r="674" spans="4:4" ht="21" x14ac:dyDescent="0.35"/>
    <row r="675" spans="4:4" ht="21" x14ac:dyDescent="0.35"/>
    <row r="676" spans="4:4" ht="21" x14ac:dyDescent="0.35"/>
    <row r="677" spans="4:4" ht="21" x14ac:dyDescent="0.35"/>
    <row r="678" spans="4:4" ht="21" x14ac:dyDescent="0.35"/>
    <row r="679" spans="4:4" ht="21" x14ac:dyDescent="0.35"/>
    <row r="680" spans="4:4" ht="21" x14ac:dyDescent="0.35">
      <c r="D680" s="188"/>
    </row>
    <row r="681" spans="4:4" ht="21" x14ac:dyDescent="0.35">
      <c r="D681" s="188"/>
    </row>
    <row r="682" spans="4:4" ht="21" x14ac:dyDescent="0.35">
      <c r="D682" s="188"/>
    </row>
    <row r="683" spans="4:4" ht="21" x14ac:dyDescent="0.35">
      <c r="D683" s="188"/>
    </row>
    <row r="684" spans="4:4" ht="21" x14ac:dyDescent="0.35">
      <c r="D684" s="188"/>
    </row>
    <row r="685" spans="4:4" ht="21" x14ac:dyDescent="0.35">
      <c r="D685" s="188"/>
    </row>
    <row r="686" spans="4:4" ht="21" x14ac:dyDescent="0.35">
      <c r="D686" s="188"/>
    </row>
    <row r="687" spans="4:4" ht="21" x14ac:dyDescent="0.35">
      <c r="D687" s="188"/>
    </row>
    <row r="688" spans="4:4" ht="21" x14ac:dyDescent="0.35">
      <c r="D688" s="188"/>
    </row>
    <row r="689" spans="1:4" ht="21" x14ac:dyDescent="0.35">
      <c r="D689" s="188"/>
    </row>
    <row r="690" spans="1:4" ht="21" x14ac:dyDescent="0.35">
      <c r="A690" s="62" t="s">
        <v>1086</v>
      </c>
      <c r="B690" s="186" t="s">
        <v>46</v>
      </c>
      <c r="D690" s="188"/>
    </row>
    <row r="691" spans="1:4" ht="21" x14ac:dyDescent="0.35">
      <c r="A691" s="62" t="s">
        <v>1087</v>
      </c>
      <c r="B691" s="186" t="s">
        <v>47</v>
      </c>
      <c r="D691" s="188"/>
    </row>
    <row r="692" spans="1:4" ht="21" x14ac:dyDescent="0.35">
      <c r="A692" s="62" t="s">
        <v>1088</v>
      </c>
      <c r="B692" s="186" t="s">
        <v>48</v>
      </c>
      <c r="D692" s="188"/>
    </row>
    <row r="693" spans="1:4" ht="21" x14ac:dyDescent="0.35">
      <c r="A693" s="62" t="s">
        <v>1089</v>
      </c>
      <c r="B693" s="186" t="s">
        <v>49</v>
      </c>
      <c r="D693" s="188"/>
    </row>
    <row r="694" spans="1:4" ht="21" x14ac:dyDescent="0.35">
      <c r="A694" s="62" t="s">
        <v>1090</v>
      </c>
      <c r="B694" s="186" t="s">
        <v>50</v>
      </c>
      <c r="D694" s="188"/>
    </row>
    <row r="695" spans="1:4" ht="21" x14ac:dyDescent="0.35">
      <c r="A695" s="62" t="s">
        <v>1091</v>
      </c>
      <c r="B695" s="186" t="s">
        <v>51</v>
      </c>
      <c r="D695" s="188"/>
    </row>
    <row r="696" spans="1:4" ht="21" x14ac:dyDescent="0.35">
      <c r="A696" s="62" t="s">
        <v>1092</v>
      </c>
      <c r="B696" s="186" t="s">
        <v>52</v>
      </c>
      <c r="D696" s="188"/>
    </row>
    <row r="697" spans="1:4" ht="21" x14ac:dyDescent="0.35">
      <c r="A697" s="62" t="s">
        <v>1093</v>
      </c>
      <c r="B697" s="186" t="s">
        <v>53</v>
      </c>
      <c r="D697" s="188"/>
    </row>
    <row r="698" spans="1:4" ht="21" x14ac:dyDescent="0.35">
      <c r="A698" s="62" t="s">
        <v>1094</v>
      </c>
      <c r="B698" s="186" t="s">
        <v>54</v>
      </c>
      <c r="D698" s="188"/>
    </row>
    <row r="699" spans="1:4" ht="21" x14ac:dyDescent="0.35">
      <c r="A699" s="62" t="s">
        <v>1095</v>
      </c>
      <c r="B699" s="186" t="s">
        <v>55</v>
      </c>
      <c r="D699" s="188"/>
    </row>
    <row r="700" spans="1:4" ht="21" x14ac:dyDescent="0.35">
      <c r="A700" s="62" t="s">
        <v>1096</v>
      </c>
      <c r="B700" s="186" t="s">
        <v>56</v>
      </c>
      <c r="D700" s="188"/>
    </row>
    <row r="701" spans="1:4" ht="21" x14ac:dyDescent="0.35">
      <c r="A701" s="62" t="s">
        <v>1097</v>
      </c>
      <c r="B701" s="186" t="s">
        <v>57</v>
      </c>
      <c r="D701" s="188"/>
    </row>
    <row r="702" spans="1:4" ht="21" x14ac:dyDescent="0.35">
      <c r="A702" s="62" t="s">
        <v>1098</v>
      </c>
      <c r="B702" s="186" t="s">
        <v>58</v>
      </c>
      <c r="D702" s="188"/>
    </row>
    <row r="703" spans="1:4" ht="21" x14ac:dyDescent="0.35">
      <c r="A703" s="62" t="s">
        <v>1099</v>
      </c>
      <c r="B703" s="186" t="s">
        <v>59</v>
      </c>
      <c r="D703" s="188"/>
    </row>
    <row r="704" spans="1:4" ht="21" x14ac:dyDescent="0.35">
      <c r="A704" s="62" t="s">
        <v>1100</v>
      </c>
      <c r="B704" s="186" t="s">
        <v>60</v>
      </c>
      <c r="D704" s="188"/>
    </row>
    <row r="705" spans="1:4" ht="21" x14ac:dyDescent="0.35">
      <c r="A705" s="62" t="s">
        <v>1101</v>
      </c>
      <c r="B705" s="186" t="s">
        <v>77</v>
      </c>
      <c r="D705" s="188"/>
    </row>
    <row r="706" spans="1:4" ht="21" x14ac:dyDescent="0.35">
      <c r="A706" s="62" t="s">
        <v>1363</v>
      </c>
      <c r="B706" s="186" t="s">
        <v>197</v>
      </c>
      <c r="D706" s="188"/>
    </row>
    <row r="707" spans="1:4" ht="21" x14ac:dyDescent="0.35">
      <c r="A707" s="62" t="s">
        <v>1364</v>
      </c>
      <c r="B707" s="186" t="s">
        <v>198</v>
      </c>
      <c r="D707" s="188"/>
    </row>
    <row r="708" spans="1:4" ht="21" x14ac:dyDescent="0.35">
      <c r="A708" s="62" t="s">
        <v>1365</v>
      </c>
      <c r="B708" s="186" t="s">
        <v>87</v>
      </c>
      <c r="D708" s="188"/>
    </row>
    <row r="709" spans="1:4" ht="21" x14ac:dyDescent="0.35">
      <c r="D709" s="188"/>
    </row>
    <row r="710" spans="1:4" ht="21" x14ac:dyDescent="0.35">
      <c r="D710" s="188"/>
    </row>
    <row r="711" spans="1:4" ht="21" x14ac:dyDescent="0.35">
      <c r="D711" s="188"/>
    </row>
    <row r="712" spans="1:4" ht="21" x14ac:dyDescent="0.35">
      <c r="D712" s="188"/>
    </row>
    <row r="713" spans="1:4" ht="21" x14ac:dyDescent="0.35">
      <c r="D713" s="188"/>
    </row>
    <row r="714" spans="1:4" ht="21" x14ac:dyDescent="0.35">
      <c r="D714" s="188"/>
    </row>
    <row r="715" spans="1:4" ht="21" x14ac:dyDescent="0.35">
      <c r="D715" s="188"/>
    </row>
    <row r="716" spans="1:4" ht="21" x14ac:dyDescent="0.35">
      <c r="D716" s="188"/>
    </row>
    <row r="717" spans="1:4" ht="21" x14ac:dyDescent="0.35">
      <c r="D717" s="188"/>
    </row>
    <row r="718" spans="1:4" ht="21" x14ac:dyDescent="0.35">
      <c r="D718" s="188"/>
    </row>
    <row r="719" spans="1:4" ht="21" x14ac:dyDescent="0.35">
      <c r="D719" s="188"/>
    </row>
    <row r="720" spans="1:4" ht="21" x14ac:dyDescent="0.35">
      <c r="D720" s="188"/>
    </row>
    <row r="721" spans="1:4" ht="21" x14ac:dyDescent="0.35">
      <c r="D721" s="188"/>
    </row>
    <row r="722" spans="1:4" ht="21" x14ac:dyDescent="0.35">
      <c r="D722" s="188"/>
    </row>
    <row r="723" spans="1:4" ht="21" x14ac:dyDescent="0.35">
      <c r="D723" s="188"/>
    </row>
    <row r="724" spans="1:4" ht="21" x14ac:dyDescent="0.35">
      <c r="D724" s="188"/>
    </row>
    <row r="725" spans="1:4" ht="21" x14ac:dyDescent="0.35">
      <c r="A725" s="62" t="s">
        <v>1366</v>
      </c>
      <c r="B725" s="186" t="s">
        <v>322</v>
      </c>
      <c r="D725" s="188"/>
    </row>
    <row r="726" spans="1:4" ht="21" x14ac:dyDescent="0.35">
      <c r="A726" s="62" t="s">
        <v>1367</v>
      </c>
      <c r="B726" s="186" t="s">
        <v>323</v>
      </c>
      <c r="D726" s="188"/>
    </row>
    <row r="727" spans="1:4" ht="21" x14ac:dyDescent="0.35">
      <c r="A727" s="62" t="s">
        <v>1368</v>
      </c>
      <c r="B727" s="186" t="s">
        <v>324</v>
      </c>
      <c r="D727" s="188"/>
    </row>
    <row r="728" spans="1:4" ht="21" x14ac:dyDescent="0.35">
      <c r="D728" s="188"/>
    </row>
    <row r="729" spans="1:4" ht="21" x14ac:dyDescent="0.35">
      <c r="D729" s="188"/>
    </row>
    <row r="730" spans="1:4" ht="21" x14ac:dyDescent="0.35">
      <c r="D730" s="188"/>
    </row>
    <row r="731" spans="1:4" ht="21" x14ac:dyDescent="0.35">
      <c r="D731" s="188"/>
    </row>
    <row r="732" spans="1:4" ht="21" x14ac:dyDescent="0.35">
      <c r="A732" s="62" t="s">
        <v>1369</v>
      </c>
      <c r="B732" s="186" t="s">
        <v>325</v>
      </c>
      <c r="D732" s="188"/>
    </row>
    <row r="733" spans="1:4" ht="21" x14ac:dyDescent="0.35">
      <c r="A733" s="62" t="s">
        <v>1370</v>
      </c>
      <c r="B733" s="186" t="s">
        <v>326</v>
      </c>
      <c r="D733" s="188"/>
    </row>
    <row r="734" spans="1:4" ht="21" x14ac:dyDescent="0.35">
      <c r="A734" s="62" t="s">
        <v>1371</v>
      </c>
      <c r="B734" s="186" t="s">
        <v>327</v>
      </c>
      <c r="D734" s="188"/>
    </row>
    <row r="735" spans="1:4" ht="21" x14ac:dyDescent="0.35">
      <c r="A735" s="62" t="s">
        <v>1372</v>
      </c>
      <c r="B735" s="186" t="s">
        <v>100</v>
      </c>
      <c r="D735" s="188"/>
    </row>
    <row r="736" spans="1:4" ht="21" x14ac:dyDescent="0.35">
      <c r="D736" s="188"/>
    </row>
    <row r="737" spans="1:4" ht="21" x14ac:dyDescent="0.35">
      <c r="D737" s="188"/>
    </row>
    <row r="738" spans="1:4" ht="21" x14ac:dyDescent="0.35">
      <c r="D738" s="188"/>
    </row>
    <row r="739" spans="1:4" ht="21" x14ac:dyDescent="0.35">
      <c r="D739" s="188"/>
    </row>
    <row r="740" spans="1:4" ht="21" x14ac:dyDescent="0.35">
      <c r="A740" s="62" t="s">
        <v>1373</v>
      </c>
      <c r="B740" s="186" t="s">
        <v>126</v>
      </c>
      <c r="D740" s="188"/>
    </row>
    <row r="741" spans="1:4" ht="21" x14ac:dyDescent="0.35">
      <c r="A741" s="62" t="s">
        <v>1374</v>
      </c>
      <c r="B741" s="186" t="s">
        <v>753</v>
      </c>
      <c r="D741" s="188"/>
    </row>
    <row r="742" spans="1:4" ht="21" x14ac:dyDescent="0.35">
      <c r="A742" s="62" t="s">
        <v>1375</v>
      </c>
      <c r="B742" s="186" t="s">
        <v>750</v>
      </c>
      <c r="D742" s="188"/>
    </row>
    <row r="743" spans="1:4" ht="21" x14ac:dyDescent="0.35">
      <c r="A743" s="62" t="s">
        <v>1376</v>
      </c>
      <c r="B743" s="186" t="s">
        <v>751</v>
      </c>
      <c r="D743" s="188"/>
    </row>
    <row r="744" spans="1:4" ht="21" x14ac:dyDescent="0.35">
      <c r="A744" s="62" t="s">
        <v>1377</v>
      </c>
      <c r="B744" s="186" t="s">
        <v>752</v>
      </c>
      <c r="D744" s="188"/>
    </row>
    <row r="745" spans="1:4" ht="21" x14ac:dyDescent="0.35">
      <c r="A745" s="62" t="s">
        <v>1378</v>
      </c>
      <c r="B745" s="186" t="s">
        <v>200</v>
      </c>
      <c r="D745" s="188"/>
    </row>
    <row r="746" spans="1:4" ht="21" x14ac:dyDescent="0.35">
      <c r="A746" s="62" t="s">
        <v>1389</v>
      </c>
      <c r="B746" s="186" t="s">
        <v>1023</v>
      </c>
      <c r="D746" s="188"/>
    </row>
    <row r="747" spans="1:4" ht="21" x14ac:dyDescent="0.35">
      <c r="A747" s="62" t="s">
        <v>1390</v>
      </c>
      <c r="B747" s="186" t="s">
        <v>1021</v>
      </c>
      <c r="D747" s="188"/>
    </row>
    <row r="748" spans="1:4" ht="21" x14ac:dyDescent="0.35">
      <c r="A748" s="62" t="s">
        <v>1391</v>
      </c>
      <c r="B748" s="186" t="s">
        <v>1024</v>
      </c>
      <c r="D748" s="188"/>
    </row>
    <row r="749" spans="1:4" ht="21" x14ac:dyDescent="0.35">
      <c r="A749" s="62" t="s">
        <v>1392</v>
      </c>
      <c r="B749" s="186" t="s">
        <v>1021</v>
      </c>
      <c r="D749" s="188"/>
    </row>
    <row r="750" spans="1:4" ht="21" x14ac:dyDescent="0.35">
      <c r="A750" s="62" t="s">
        <v>1393</v>
      </c>
      <c r="B750" s="186" t="s">
        <v>1025</v>
      </c>
      <c r="D750" s="188"/>
    </row>
    <row r="751" spans="1:4" ht="21" x14ac:dyDescent="0.35">
      <c r="A751" s="62" t="s">
        <v>1715</v>
      </c>
      <c r="B751" s="186" t="s">
        <v>1022</v>
      </c>
      <c r="D751" s="188"/>
    </row>
    <row r="752" spans="1:4" ht="21" x14ac:dyDescent="0.35">
      <c r="A752" s="62" t="s">
        <v>1394</v>
      </c>
      <c r="B752" s="186" t="s">
        <v>1026</v>
      </c>
      <c r="D752" s="188"/>
    </row>
    <row r="753" spans="1:4" ht="21" x14ac:dyDescent="0.35">
      <c r="A753" s="62" t="s">
        <v>1395</v>
      </c>
      <c r="B753" s="186" t="s">
        <v>1030</v>
      </c>
      <c r="D753" s="188"/>
    </row>
    <row r="754" spans="1:4" ht="21" x14ac:dyDescent="0.35">
      <c r="A754" s="62" t="s">
        <v>1379</v>
      </c>
      <c r="B754" s="186" t="s">
        <v>459</v>
      </c>
      <c r="D754" s="188"/>
    </row>
    <row r="755" spans="1:4" ht="21" x14ac:dyDescent="0.35">
      <c r="A755" s="62" t="s">
        <v>1380</v>
      </c>
      <c r="B755" s="186" t="s">
        <v>461</v>
      </c>
      <c r="D755" s="188"/>
    </row>
    <row r="756" spans="1:4" ht="21" x14ac:dyDescent="0.35">
      <c r="A756" s="62" t="s">
        <v>1381</v>
      </c>
      <c r="B756" s="186" t="s">
        <v>460</v>
      </c>
      <c r="D756" s="188"/>
    </row>
    <row r="757" spans="1:4" ht="21" x14ac:dyDescent="0.35">
      <c r="A757" s="62" t="s">
        <v>1382</v>
      </c>
      <c r="B757" s="186" t="s">
        <v>462</v>
      </c>
      <c r="D757" s="188"/>
    </row>
    <row r="758" spans="1:4" ht="21" x14ac:dyDescent="0.35">
      <c r="A758" s="62" t="s">
        <v>1383</v>
      </c>
      <c r="B758" s="186" t="s">
        <v>463</v>
      </c>
      <c r="D758" s="188"/>
    </row>
    <row r="759" spans="1:4" ht="21" x14ac:dyDescent="0.35">
      <c r="A759" s="62" t="s">
        <v>1384</v>
      </c>
      <c r="B759" s="186" t="s">
        <v>464</v>
      </c>
      <c r="D759" s="188"/>
    </row>
    <row r="760" spans="1:4" ht="21" x14ac:dyDescent="0.35">
      <c r="A760" s="62" t="s">
        <v>1385</v>
      </c>
      <c r="B760" s="186" t="s">
        <v>465</v>
      </c>
      <c r="D760" s="188"/>
    </row>
    <row r="761" spans="1:4" ht="21" x14ac:dyDescent="0.35">
      <c r="A761" s="62"/>
      <c r="B761" s="186"/>
      <c r="D761" s="188"/>
    </row>
    <row r="762" spans="1:4" ht="21" x14ac:dyDescent="0.35">
      <c r="A762" s="62" t="s">
        <v>1386</v>
      </c>
      <c r="B762" s="186"/>
      <c r="D762" s="188"/>
    </row>
    <row r="763" spans="1:4" ht="21" x14ac:dyDescent="0.35">
      <c r="A763" s="62"/>
      <c r="B763" s="186"/>
      <c r="D763" s="188"/>
    </row>
    <row r="764" spans="1:4" ht="21" x14ac:dyDescent="0.35">
      <c r="A764" s="62" t="s">
        <v>1387</v>
      </c>
      <c r="B764" s="186"/>
      <c r="D764" s="188"/>
    </row>
    <row r="765" spans="1:4" ht="21" x14ac:dyDescent="0.35">
      <c r="D765" s="188"/>
    </row>
    <row r="766" spans="1:4" ht="21" x14ac:dyDescent="0.35">
      <c r="A766" s="62" t="s">
        <v>1388</v>
      </c>
      <c r="B766" s="186" t="s">
        <v>705</v>
      </c>
      <c r="D766" s="188"/>
    </row>
    <row r="767" spans="1:4" ht="21" x14ac:dyDescent="0.35">
      <c r="A767" s="62"/>
      <c r="B767" s="186"/>
      <c r="D767" s="188"/>
    </row>
    <row r="768" spans="1:4" ht="21" x14ac:dyDescent="0.35">
      <c r="A768" s="62"/>
      <c r="B768" s="186"/>
      <c r="D768" s="188"/>
    </row>
    <row r="769" spans="1:4" ht="21" x14ac:dyDescent="0.35">
      <c r="A769" s="62"/>
      <c r="B769" s="186"/>
      <c r="D769" s="188"/>
    </row>
    <row r="770" spans="1:4" ht="21" x14ac:dyDescent="0.35">
      <c r="D770" s="188"/>
    </row>
    <row r="771" spans="1:4" ht="21" x14ac:dyDescent="0.35">
      <c r="D771" s="188"/>
    </row>
    <row r="772" spans="1:4" ht="21" x14ac:dyDescent="0.35">
      <c r="D772" s="188"/>
    </row>
    <row r="773" spans="1:4" ht="21" x14ac:dyDescent="0.35">
      <c r="D773" s="188"/>
    </row>
    <row r="774" spans="1:4" ht="21" x14ac:dyDescent="0.35">
      <c r="D774" s="188"/>
    </row>
    <row r="775" spans="1:4" ht="21" x14ac:dyDescent="0.35">
      <c r="D775" s="188"/>
    </row>
    <row r="776" spans="1:4" ht="21" x14ac:dyDescent="0.35">
      <c r="D776" s="188"/>
    </row>
    <row r="777" spans="1:4" ht="21" x14ac:dyDescent="0.35">
      <c r="A777" s="62"/>
      <c r="B777" s="186"/>
      <c r="D777" s="188"/>
    </row>
    <row r="778" spans="1:4" ht="21" x14ac:dyDescent="0.35">
      <c r="A778" s="62" t="s">
        <v>1201</v>
      </c>
      <c r="B778" s="186" t="s">
        <v>466</v>
      </c>
      <c r="D778" s="188"/>
    </row>
    <row r="779" spans="1:4" ht="21" x14ac:dyDescent="0.35">
      <c r="A779" s="62" t="s">
        <v>1202</v>
      </c>
      <c r="B779" s="186" t="s">
        <v>467</v>
      </c>
      <c r="D779" s="188"/>
    </row>
    <row r="780" spans="1:4" ht="21" x14ac:dyDescent="0.35">
      <c r="A780" s="62"/>
      <c r="B780" s="186"/>
      <c r="D780" s="188"/>
    </row>
    <row r="781" spans="1:4" ht="21" x14ac:dyDescent="0.35">
      <c r="A781" s="62" t="s">
        <v>1396</v>
      </c>
      <c r="B781" s="186" t="s">
        <v>468</v>
      </c>
      <c r="D781" s="188"/>
    </row>
    <row r="782" spans="1:4" ht="21" x14ac:dyDescent="0.35">
      <c r="A782" s="62" t="s">
        <v>1397</v>
      </c>
      <c r="B782" s="186" t="s">
        <v>469</v>
      </c>
      <c r="D782" s="188"/>
    </row>
    <row r="783" spans="1:4" ht="21" x14ac:dyDescent="0.35">
      <c r="A783" s="62" t="s">
        <v>1398</v>
      </c>
      <c r="B783" s="186" t="s">
        <v>470</v>
      </c>
      <c r="D783" s="188"/>
    </row>
    <row r="784" spans="1:4" ht="21" x14ac:dyDescent="0.35">
      <c r="A784" s="62" t="s">
        <v>1399</v>
      </c>
      <c r="B784" s="186" t="s">
        <v>471</v>
      </c>
      <c r="D784" s="188"/>
    </row>
    <row r="785" spans="1:4" ht="21" x14ac:dyDescent="0.35">
      <c r="A785" s="62" t="s">
        <v>1400</v>
      </c>
      <c r="B785" s="186" t="s">
        <v>472</v>
      </c>
      <c r="D785" s="188"/>
    </row>
    <row r="786" spans="1:4" ht="21" x14ac:dyDescent="0.35">
      <c r="A786" s="62" t="s">
        <v>1401</v>
      </c>
      <c r="B786" s="186" t="s">
        <v>473</v>
      </c>
      <c r="D786" s="188"/>
    </row>
    <row r="787" spans="1:4" ht="21" x14ac:dyDescent="0.35">
      <c r="A787" s="62" t="s">
        <v>1402</v>
      </c>
      <c r="B787" s="186" t="s">
        <v>472</v>
      </c>
      <c r="D787" s="188"/>
    </row>
    <row r="788" spans="1:4" ht="21" x14ac:dyDescent="0.35">
      <c r="A788" s="62"/>
      <c r="B788" s="186"/>
      <c r="D788" s="188"/>
    </row>
    <row r="789" spans="1:4" ht="21" x14ac:dyDescent="0.35">
      <c r="A789" s="62" t="s">
        <v>1289</v>
      </c>
      <c r="B789" s="186" t="s">
        <v>679</v>
      </c>
      <c r="D789" s="188"/>
    </row>
    <row r="790" spans="1:4" ht="21" x14ac:dyDescent="0.35">
      <c r="A790" s="62"/>
      <c r="B790" s="186"/>
      <c r="D790" s="188"/>
    </row>
    <row r="791" spans="1:4" ht="21" x14ac:dyDescent="0.35">
      <c r="A791" s="62"/>
      <c r="B791" s="186"/>
      <c r="D791" s="188"/>
    </row>
    <row r="792" spans="1:4" ht="21" x14ac:dyDescent="0.35">
      <c r="A792" s="62"/>
      <c r="B792" s="186"/>
      <c r="D792" s="188"/>
    </row>
    <row r="793" spans="1:4" ht="21" x14ac:dyDescent="0.35">
      <c r="A793" s="62" t="s">
        <v>1403</v>
      </c>
      <c r="B793" s="186" t="s">
        <v>98</v>
      </c>
      <c r="D793" s="188"/>
    </row>
    <row r="794" spans="1:4" ht="21" x14ac:dyDescent="0.35">
      <c r="A794" s="62" t="s">
        <v>1404</v>
      </c>
      <c r="B794" s="186" t="s">
        <v>99</v>
      </c>
      <c r="D794" s="188"/>
    </row>
    <row r="795" spans="1:4" ht="21" x14ac:dyDescent="0.35">
      <c r="A795" s="62" t="s">
        <v>1349</v>
      </c>
      <c r="B795" s="186" t="s">
        <v>120</v>
      </c>
      <c r="D795" s="188"/>
    </row>
    <row r="796" spans="1:4" ht="21" x14ac:dyDescent="0.35">
      <c r="A796" s="62" t="s">
        <v>1405</v>
      </c>
      <c r="B796" s="186" t="s">
        <v>121</v>
      </c>
      <c r="D796" s="188"/>
    </row>
    <row r="797" spans="1:4" ht="21" x14ac:dyDescent="0.35">
      <c r="A797" s="62" t="s">
        <v>1406</v>
      </c>
      <c r="B797" s="186" t="s">
        <v>116</v>
      </c>
      <c r="D797" s="188"/>
    </row>
    <row r="798" spans="1:4" ht="21" x14ac:dyDescent="0.35">
      <c r="A798" s="62" t="s">
        <v>1351</v>
      </c>
      <c r="B798" s="186" t="s">
        <v>117</v>
      </c>
      <c r="D798" s="188"/>
    </row>
    <row r="799" spans="1:4" ht="21" x14ac:dyDescent="0.35">
      <c r="A799" s="62" t="s">
        <v>1352</v>
      </c>
      <c r="B799" s="186" t="s">
        <v>118</v>
      </c>
      <c r="D799" s="188"/>
    </row>
    <row r="800" spans="1:4" ht="21" x14ac:dyDescent="0.35">
      <c r="A800" s="62" t="s">
        <v>1407</v>
      </c>
      <c r="B800" s="186" t="s">
        <v>173</v>
      </c>
      <c r="D800" s="188"/>
    </row>
    <row r="801" spans="1:4" ht="21" x14ac:dyDescent="0.35">
      <c r="A801" s="62" t="s">
        <v>1408</v>
      </c>
      <c r="B801" s="186" t="s">
        <v>119</v>
      </c>
      <c r="D801" s="188"/>
    </row>
    <row r="802" spans="1:4" ht="21" x14ac:dyDescent="0.35">
      <c r="A802" s="62" t="s">
        <v>1409</v>
      </c>
      <c r="B802" s="186" t="s">
        <v>101</v>
      </c>
      <c r="D802" s="188"/>
    </row>
    <row r="803" spans="1:4" ht="21" x14ac:dyDescent="0.35">
      <c r="A803" s="62" t="s">
        <v>1410</v>
      </c>
      <c r="B803" s="186" t="s">
        <v>112</v>
      </c>
      <c r="D803" s="188"/>
    </row>
    <row r="804" spans="1:4" ht="21" x14ac:dyDescent="0.35">
      <c r="A804" s="62" t="s">
        <v>1411</v>
      </c>
      <c r="B804" s="186" t="s">
        <v>113</v>
      </c>
      <c r="D804" s="188"/>
    </row>
    <row r="805" spans="1:4" ht="21" x14ac:dyDescent="0.35">
      <c r="A805" s="62" t="s">
        <v>1412</v>
      </c>
      <c r="B805" s="186" t="s">
        <v>114</v>
      </c>
      <c r="D805" s="188"/>
    </row>
    <row r="806" spans="1:4" ht="21" x14ac:dyDescent="0.35">
      <c r="A806" s="62" t="s">
        <v>1413</v>
      </c>
      <c r="B806" s="186" t="s">
        <v>35</v>
      </c>
      <c r="D806" s="188"/>
    </row>
    <row r="807" spans="1:4" ht="21" x14ac:dyDescent="0.35">
      <c r="A807" s="62" t="s">
        <v>1414</v>
      </c>
      <c r="B807" s="186" t="s">
        <v>115</v>
      </c>
      <c r="D807" s="188"/>
    </row>
    <row r="808" spans="1:4" ht="21" x14ac:dyDescent="0.35">
      <c r="A808" s="62" t="s">
        <v>1415</v>
      </c>
      <c r="B808" s="186" t="s">
        <v>104</v>
      </c>
      <c r="D808" s="188"/>
    </row>
    <row r="809" spans="1:4" ht="21" x14ac:dyDescent="0.35">
      <c r="A809" s="62" t="s">
        <v>1416</v>
      </c>
      <c r="B809" s="186" t="s">
        <v>105</v>
      </c>
      <c r="D809" s="188"/>
    </row>
    <row r="810" spans="1:4" ht="21" x14ac:dyDescent="0.35">
      <c r="A810" s="62" t="s">
        <v>1417</v>
      </c>
      <c r="B810" s="186" t="s">
        <v>106</v>
      </c>
      <c r="D810" s="188"/>
    </row>
    <row r="811" spans="1:4" ht="21" x14ac:dyDescent="0.35">
      <c r="A811" s="62" t="s">
        <v>1418</v>
      </c>
      <c r="B811" s="186" t="s">
        <v>107</v>
      </c>
      <c r="D811" s="188"/>
    </row>
    <row r="812" spans="1:4" ht="21" x14ac:dyDescent="0.35">
      <c r="A812" s="62" t="s">
        <v>1419</v>
      </c>
      <c r="B812" s="186" t="s">
        <v>108</v>
      </c>
      <c r="D812" s="188"/>
    </row>
    <row r="813" spans="1:4" ht="21" x14ac:dyDescent="0.35">
      <c r="A813" s="62" t="s">
        <v>1420</v>
      </c>
      <c r="B813" s="186" t="s">
        <v>102</v>
      </c>
      <c r="D813" s="188"/>
    </row>
    <row r="814" spans="1:4" ht="21" x14ac:dyDescent="0.35">
      <c r="A814" s="62" t="s">
        <v>1421</v>
      </c>
      <c r="B814" s="186" t="s">
        <v>109</v>
      </c>
      <c r="D814" s="188"/>
    </row>
    <row r="815" spans="1:4" ht="21" x14ac:dyDescent="0.35">
      <c r="A815" s="62" t="s">
        <v>1422</v>
      </c>
      <c r="B815" s="186" t="s">
        <v>110</v>
      </c>
      <c r="D815" s="188"/>
    </row>
    <row r="816" spans="1:4" ht="21" x14ac:dyDescent="0.35">
      <c r="A816" s="62" t="s">
        <v>1423</v>
      </c>
      <c r="B816" s="186" t="s">
        <v>111</v>
      </c>
      <c r="D816" s="188"/>
    </row>
    <row r="817" spans="1:4" ht="21" x14ac:dyDescent="0.35">
      <c r="A817" s="62" t="s">
        <v>1424</v>
      </c>
      <c r="B817" s="186" t="s">
        <v>103</v>
      </c>
      <c r="D817" s="188"/>
    </row>
    <row r="818" spans="1:4" ht="21" x14ac:dyDescent="0.35">
      <c r="A818" s="62" t="s">
        <v>1425</v>
      </c>
      <c r="B818" s="186" t="s">
        <v>34</v>
      </c>
      <c r="D818" s="188"/>
    </row>
    <row r="819" spans="1:4" ht="21" x14ac:dyDescent="0.35">
      <c r="A819" s="62" t="s">
        <v>1330</v>
      </c>
      <c r="B819" s="186" t="s">
        <v>224</v>
      </c>
      <c r="D819" s="188"/>
    </row>
    <row r="820" spans="1:4" ht="21" x14ac:dyDescent="0.35">
      <c r="A820" s="62" t="s">
        <v>1426</v>
      </c>
      <c r="B820" s="186" t="s">
        <v>228</v>
      </c>
      <c r="D820" s="188"/>
    </row>
    <row r="821" spans="1:4" ht="21" x14ac:dyDescent="0.35">
      <c r="A821" s="62"/>
      <c r="B821" s="186"/>
      <c r="D821" s="188"/>
    </row>
    <row r="822" spans="1:4" ht="21" x14ac:dyDescent="0.35">
      <c r="A822" s="62" t="s">
        <v>1427</v>
      </c>
      <c r="B822" s="186" t="s">
        <v>547</v>
      </c>
      <c r="D822" s="188"/>
    </row>
    <row r="823" spans="1:4" ht="21" x14ac:dyDescent="0.35">
      <c r="A823" s="62" t="s">
        <v>1428</v>
      </c>
      <c r="B823" s="186" t="s">
        <v>488</v>
      </c>
      <c r="D823" s="188"/>
    </row>
    <row r="824" spans="1:4" ht="21" x14ac:dyDescent="0.35">
      <c r="A824" s="62" t="s">
        <v>1429</v>
      </c>
      <c r="B824" s="186" t="s">
        <v>489</v>
      </c>
      <c r="D824" s="188"/>
    </row>
    <row r="825" spans="1:4" ht="21" x14ac:dyDescent="0.35">
      <c r="A825" s="62" t="s">
        <v>1430</v>
      </c>
      <c r="B825" s="186" t="s">
        <v>540</v>
      </c>
      <c r="D825" s="188"/>
    </row>
    <row r="826" spans="1:4" ht="21" x14ac:dyDescent="0.35">
      <c r="A826" s="62" t="s">
        <v>1120</v>
      </c>
      <c r="B826" s="186" t="s">
        <v>490</v>
      </c>
      <c r="D826" s="188"/>
    </row>
    <row r="827" spans="1:4" ht="21" x14ac:dyDescent="0.35">
      <c r="A827" s="62" t="s">
        <v>1119</v>
      </c>
      <c r="B827" s="186" t="s">
        <v>491</v>
      </c>
      <c r="D827" s="188"/>
    </row>
    <row r="828" spans="1:4" ht="21" x14ac:dyDescent="0.35">
      <c r="A828" s="62" t="s">
        <v>1118</v>
      </c>
      <c r="B828" s="186" t="s">
        <v>492</v>
      </c>
      <c r="D828" s="188"/>
    </row>
    <row r="829" spans="1:4" ht="21" x14ac:dyDescent="0.35">
      <c r="A829" s="62" t="s">
        <v>1431</v>
      </c>
      <c r="B829" s="186" t="s">
        <v>493</v>
      </c>
      <c r="D829" s="188"/>
    </row>
    <row r="830" spans="1:4" ht="21" x14ac:dyDescent="0.35">
      <c r="A830" s="62" t="s">
        <v>1432</v>
      </c>
      <c r="B830" s="186" t="s">
        <v>494</v>
      </c>
      <c r="D830" s="188"/>
    </row>
    <row r="831" spans="1:4" ht="21" x14ac:dyDescent="0.35">
      <c r="A831" s="62" t="s">
        <v>1433</v>
      </c>
      <c r="B831" s="186" t="s">
        <v>495</v>
      </c>
      <c r="D831" s="188"/>
    </row>
    <row r="832" spans="1:4" ht="21" x14ac:dyDescent="0.35">
      <c r="A832" s="62" t="s">
        <v>1123</v>
      </c>
      <c r="B832" s="186" t="s">
        <v>496</v>
      </c>
      <c r="D832" s="188"/>
    </row>
    <row r="833" spans="1:4" ht="21" x14ac:dyDescent="0.35">
      <c r="A833" s="62" t="s">
        <v>1434</v>
      </c>
      <c r="B833" s="186" t="s">
        <v>497</v>
      </c>
      <c r="D833" s="188"/>
    </row>
    <row r="834" spans="1:4" ht="21" x14ac:dyDescent="0.35">
      <c r="A834" s="62" t="s">
        <v>1435</v>
      </c>
      <c r="B834" s="186" t="s">
        <v>498</v>
      </c>
      <c r="D834" s="188"/>
    </row>
    <row r="835" spans="1:4" ht="21" x14ac:dyDescent="0.35">
      <c r="A835" s="62" t="s">
        <v>1124</v>
      </c>
      <c r="B835" s="186" t="s">
        <v>499</v>
      </c>
      <c r="D835" s="188"/>
    </row>
    <row r="836" spans="1:4" ht="21" x14ac:dyDescent="0.35">
      <c r="A836" s="62" t="s">
        <v>1436</v>
      </c>
      <c r="B836" s="186" t="s">
        <v>500</v>
      </c>
      <c r="D836" s="188"/>
    </row>
    <row r="837" spans="1:4" ht="21" x14ac:dyDescent="0.35">
      <c r="A837" s="62" t="s">
        <v>1437</v>
      </c>
      <c r="B837" s="186" t="s">
        <v>504</v>
      </c>
      <c r="D837" s="188"/>
    </row>
    <row r="838" spans="1:4" ht="21" x14ac:dyDescent="0.35">
      <c r="A838" s="62" t="s">
        <v>1438</v>
      </c>
      <c r="B838" s="186" t="s">
        <v>505</v>
      </c>
      <c r="D838" s="188"/>
    </row>
    <row r="839" spans="1:4" ht="21" x14ac:dyDescent="0.35">
      <c r="A839" s="62" t="s">
        <v>1439</v>
      </c>
      <c r="B839" s="186" t="s">
        <v>501</v>
      </c>
      <c r="D839" s="188"/>
    </row>
    <row r="840" spans="1:4" ht="21" x14ac:dyDescent="0.35">
      <c r="A840" s="62" t="s">
        <v>1440</v>
      </c>
      <c r="B840" s="186" t="s">
        <v>502</v>
      </c>
      <c r="D840" s="188"/>
    </row>
    <row r="841" spans="1:4" ht="21" x14ac:dyDescent="0.35">
      <c r="A841" s="62" t="s">
        <v>1441</v>
      </c>
      <c r="B841" s="186" t="s">
        <v>503</v>
      </c>
      <c r="D841" s="188"/>
    </row>
    <row r="842" spans="1:4" ht="21" x14ac:dyDescent="0.35">
      <c r="A842" s="62" t="s">
        <v>1442</v>
      </c>
      <c r="B842" s="186" t="s">
        <v>506</v>
      </c>
      <c r="D842" s="188"/>
    </row>
    <row r="843" spans="1:4" ht="21" x14ac:dyDescent="0.35">
      <c r="A843" s="62" t="s">
        <v>1443</v>
      </c>
      <c r="B843" s="186" t="s">
        <v>507</v>
      </c>
      <c r="D843" s="188"/>
    </row>
    <row r="844" spans="1:4" ht="21" x14ac:dyDescent="0.35">
      <c r="A844" s="62" t="s">
        <v>1444</v>
      </c>
      <c r="B844" s="186" t="s">
        <v>508</v>
      </c>
      <c r="D844" s="188"/>
    </row>
    <row r="845" spans="1:4" ht="21" x14ac:dyDescent="0.35">
      <c r="A845" s="62" t="s">
        <v>1445</v>
      </c>
      <c r="B845" s="186" t="s">
        <v>509</v>
      </c>
      <c r="D845" s="188"/>
    </row>
    <row r="846" spans="1:4" ht="21" x14ac:dyDescent="0.35">
      <c r="A846" s="62" t="s">
        <v>1446</v>
      </c>
      <c r="B846" s="186" t="s">
        <v>510</v>
      </c>
      <c r="D846" s="188"/>
    </row>
    <row r="847" spans="1:4" ht="21" x14ac:dyDescent="0.35">
      <c r="A847" s="62" t="s">
        <v>1447</v>
      </c>
      <c r="B847" s="186" t="s">
        <v>511</v>
      </c>
      <c r="D847" s="188"/>
    </row>
    <row r="848" spans="1:4" ht="21" x14ac:dyDescent="0.35">
      <c r="A848" s="62" t="s">
        <v>1448</v>
      </c>
      <c r="B848" s="186" t="s">
        <v>512</v>
      </c>
      <c r="D848" s="188"/>
    </row>
    <row r="849" spans="1:4" ht="21" x14ac:dyDescent="0.35">
      <c r="A849" s="62" t="s">
        <v>1449</v>
      </c>
      <c r="B849" s="186" t="s">
        <v>474</v>
      </c>
      <c r="D849" s="188"/>
    </row>
    <row r="850" spans="1:4" ht="21" x14ac:dyDescent="0.35">
      <c r="A850" s="62" t="s">
        <v>1458</v>
      </c>
      <c r="B850" s="186" t="s">
        <v>513</v>
      </c>
      <c r="D850" s="188"/>
    </row>
    <row r="851" spans="1:4" ht="21" x14ac:dyDescent="0.35">
      <c r="A851" s="62" t="s">
        <v>1459</v>
      </c>
      <c r="B851" s="186" t="s">
        <v>514</v>
      </c>
      <c r="D851" s="188"/>
    </row>
    <row r="852" spans="1:4" ht="21" x14ac:dyDescent="0.35">
      <c r="A852" s="62" t="s">
        <v>1450</v>
      </c>
      <c r="B852" s="186" t="s">
        <v>541</v>
      </c>
      <c r="D852" s="188"/>
    </row>
    <row r="853" spans="1:4" ht="21" x14ac:dyDescent="0.35">
      <c r="A853" s="62" t="s">
        <v>1451</v>
      </c>
      <c r="B853" s="186" t="s">
        <v>475</v>
      </c>
      <c r="D853" s="188"/>
    </row>
    <row r="854" spans="1:4" ht="21" x14ac:dyDescent="0.35">
      <c r="A854" s="62" t="s">
        <v>1452</v>
      </c>
      <c r="B854" s="186" t="s">
        <v>515</v>
      </c>
      <c r="D854" s="188"/>
    </row>
    <row r="855" spans="1:4" ht="21" x14ac:dyDescent="0.35">
      <c r="A855" s="62" t="s">
        <v>1453</v>
      </c>
      <c r="B855" s="186" t="s">
        <v>516</v>
      </c>
      <c r="D855" s="188"/>
    </row>
    <row r="856" spans="1:4" ht="21" x14ac:dyDescent="0.35">
      <c r="A856" s="62" t="s">
        <v>1454</v>
      </c>
      <c r="B856" s="186" t="s">
        <v>517</v>
      </c>
      <c r="D856" s="188"/>
    </row>
    <row r="857" spans="1:4" ht="21" x14ac:dyDescent="0.35">
      <c r="A857" s="62" t="s">
        <v>1455</v>
      </c>
      <c r="B857" s="186" t="s">
        <v>518</v>
      </c>
      <c r="D857" s="188"/>
    </row>
    <row r="858" spans="1:4" ht="21" x14ac:dyDescent="0.35">
      <c r="A858" s="62" t="s">
        <v>1456</v>
      </c>
      <c r="B858" s="186" t="s">
        <v>519</v>
      </c>
      <c r="D858" s="188"/>
    </row>
    <row r="859" spans="1:4" ht="21" x14ac:dyDescent="0.35">
      <c r="A859" s="62" t="s">
        <v>1457</v>
      </c>
      <c r="B859" s="186" t="s">
        <v>520</v>
      </c>
      <c r="D859" s="188"/>
    </row>
    <row r="860" spans="1:4" ht="21" x14ac:dyDescent="0.35">
      <c r="A860" s="62" t="s">
        <v>476</v>
      </c>
      <c r="B860" s="186" t="s">
        <v>476</v>
      </c>
      <c r="D860" s="188"/>
    </row>
    <row r="861" spans="1:4" ht="21" x14ac:dyDescent="0.35">
      <c r="A861" s="62" t="s">
        <v>1460</v>
      </c>
      <c r="B861" s="186" t="s">
        <v>542</v>
      </c>
      <c r="D861" s="188"/>
    </row>
    <row r="862" spans="1:4" ht="21" x14ac:dyDescent="0.35">
      <c r="A862" s="62" t="s">
        <v>1461</v>
      </c>
      <c r="B862" s="186" t="s">
        <v>521</v>
      </c>
      <c r="D862" s="188"/>
    </row>
    <row r="863" spans="1:4" ht="21" x14ac:dyDescent="0.35">
      <c r="A863" s="62" t="s">
        <v>1462</v>
      </c>
      <c r="B863" s="186" t="s">
        <v>545</v>
      </c>
      <c r="D863" s="188"/>
    </row>
    <row r="864" spans="1:4" ht="21" x14ac:dyDescent="0.35">
      <c r="A864" s="62" t="s">
        <v>1463</v>
      </c>
      <c r="B864" s="186" t="s">
        <v>477</v>
      </c>
      <c r="D864" s="188"/>
    </row>
    <row r="865" spans="1:4" ht="21" x14ac:dyDescent="0.35">
      <c r="A865" s="62" t="s">
        <v>1464</v>
      </c>
      <c r="B865" s="186" t="s">
        <v>522</v>
      </c>
      <c r="D865" s="188"/>
    </row>
    <row r="866" spans="1:4" ht="21" x14ac:dyDescent="0.35">
      <c r="A866" s="62" t="s">
        <v>1465</v>
      </c>
      <c r="B866" s="186" t="s">
        <v>523</v>
      </c>
      <c r="D866" s="188"/>
    </row>
    <row r="867" spans="1:4" ht="21" x14ac:dyDescent="0.35">
      <c r="A867" s="62" t="s">
        <v>1466</v>
      </c>
      <c r="B867" s="186" t="s">
        <v>524</v>
      </c>
      <c r="D867" s="188"/>
    </row>
    <row r="868" spans="1:4" ht="21" x14ac:dyDescent="0.35">
      <c r="A868" s="62" t="s">
        <v>1467</v>
      </c>
      <c r="B868" s="186" t="s">
        <v>525</v>
      </c>
      <c r="D868" s="188"/>
    </row>
    <row r="869" spans="1:4" ht="21" x14ac:dyDescent="0.35">
      <c r="A869" s="62" t="s">
        <v>1468</v>
      </c>
      <c r="B869" s="186" t="s">
        <v>526</v>
      </c>
      <c r="D869" s="188"/>
    </row>
    <row r="870" spans="1:4" ht="21" x14ac:dyDescent="0.35">
      <c r="A870" s="62" t="s">
        <v>1469</v>
      </c>
      <c r="B870" s="186" t="s">
        <v>478</v>
      </c>
      <c r="D870" s="188"/>
    </row>
    <row r="871" spans="1:4" ht="21" x14ac:dyDescent="0.35">
      <c r="A871" s="62" t="s">
        <v>1470</v>
      </c>
      <c r="B871" s="186" t="s">
        <v>535</v>
      </c>
      <c r="D871" s="188"/>
    </row>
    <row r="872" spans="1:4" ht="21" x14ac:dyDescent="0.35">
      <c r="A872" s="62" t="s">
        <v>1471</v>
      </c>
      <c r="B872" s="186" t="s">
        <v>527</v>
      </c>
      <c r="D872" s="188"/>
    </row>
    <row r="873" spans="1:4" ht="21" x14ac:dyDescent="0.35">
      <c r="A873" s="62" t="s">
        <v>1472</v>
      </c>
      <c r="B873" s="186" t="s">
        <v>536</v>
      </c>
      <c r="D873" s="188"/>
    </row>
    <row r="874" spans="1:4" ht="21" x14ac:dyDescent="0.35">
      <c r="A874" s="62" t="s">
        <v>1473</v>
      </c>
      <c r="B874" s="186" t="s">
        <v>479</v>
      </c>
      <c r="D874" s="188"/>
    </row>
    <row r="875" spans="1:4" ht="21" x14ac:dyDescent="0.35">
      <c r="A875" s="62" t="s">
        <v>1474</v>
      </c>
      <c r="B875" s="186" t="s">
        <v>528</v>
      </c>
      <c r="D875" s="188"/>
    </row>
    <row r="876" spans="1:4" ht="21" x14ac:dyDescent="0.35">
      <c r="A876" s="62" t="s">
        <v>1475</v>
      </c>
      <c r="B876" s="186" t="s">
        <v>480</v>
      </c>
      <c r="D876" s="188"/>
    </row>
    <row r="877" spans="1:4" ht="21" x14ac:dyDescent="0.35">
      <c r="A877" s="62" t="s">
        <v>1476</v>
      </c>
      <c r="B877" s="186" t="s">
        <v>529</v>
      </c>
      <c r="D877" s="188"/>
    </row>
    <row r="878" spans="1:4" ht="21" x14ac:dyDescent="0.35">
      <c r="A878" s="62" t="s">
        <v>1477</v>
      </c>
      <c r="B878" s="186" t="s">
        <v>530</v>
      </c>
      <c r="D878" s="188"/>
    </row>
    <row r="879" spans="1:4" ht="21" x14ac:dyDescent="0.35">
      <c r="A879" s="62" t="s">
        <v>1478</v>
      </c>
      <c r="B879" s="186" t="s">
        <v>531</v>
      </c>
      <c r="D879" s="188"/>
    </row>
    <row r="880" spans="1:4" ht="21" x14ac:dyDescent="0.35">
      <c r="A880" s="62" t="s">
        <v>1479</v>
      </c>
      <c r="B880" s="186" t="s">
        <v>532</v>
      </c>
      <c r="D880" s="188"/>
    </row>
    <row r="881" spans="1:4" ht="21" x14ac:dyDescent="0.35">
      <c r="A881" s="62" t="s">
        <v>1480</v>
      </c>
      <c r="B881" s="186" t="s">
        <v>544</v>
      </c>
      <c r="D881" s="188"/>
    </row>
    <row r="882" spans="1:4" ht="21" x14ac:dyDescent="0.35">
      <c r="A882" s="62" t="s">
        <v>1481</v>
      </c>
      <c r="B882" s="186" t="s">
        <v>481</v>
      </c>
      <c r="D882" s="188"/>
    </row>
    <row r="883" spans="1:4" ht="21" x14ac:dyDescent="0.35">
      <c r="A883" s="62" t="s">
        <v>1482</v>
      </c>
      <c r="B883" s="186" t="s">
        <v>534</v>
      </c>
      <c r="D883" s="188"/>
    </row>
    <row r="884" spans="1:4" ht="21" x14ac:dyDescent="0.35">
      <c r="A884" s="62" t="s">
        <v>1483</v>
      </c>
      <c r="B884" s="186" t="s">
        <v>543</v>
      </c>
      <c r="D884" s="188"/>
    </row>
    <row r="885" spans="1:4" ht="21" x14ac:dyDescent="0.35">
      <c r="A885" s="62" t="s">
        <v>476</v>
      </c>
      <c r="B885" s="186" t="s">
        <v>476</v>
      </c>
      <c r="D885" s="188"/>
    </row>
    <row r="886" spans="1:4" ht="21" x14ac:dyDescent="0.35">
      <c r="A886" s="62" t="s">
        <v>1484</v>
      </c>
      <c r="B886" s="186" t="s">
        <v>482</v>
      </c>
      <c r="D886" s="188"/>
    </row>
    <row r="887" spans="1:4" ht="21" x14ac:dyDescent="0.35">
      <c r="A887" s="62" t="s">
        <v>1485</v>
      </c>
      <c r="B887" s="186" t="s">
        <v>483</v>
      </c>
      <c r="D887" s="188"/>
    </row>
    <row r="888" spans="1:4" ht="21" x14ac:dyDescent="0.35">
      <c r="A888" s="62" t="s">
        <v>1486</v>
      </c>
      <c r="B888" s="186" t="s">
        <v>484</v>
      </c>
      <c r="D888" s="188"/>
    </row>
    <row r="889" spans="1:4" ht="21" x14ac:dyDescent="0.35">
      <c r="A889" s="62" t="s">
        <v>1487</v>
      </c>
      <c r="B889" s="186" t="s">
        <v>485</v>
      </c>
      <c r="D889" s="188"/>
    </row>
    <row r="890" spans="1:4" ht="21" x14ac:dyDescent="0.35">
      <c r="A890" s="62" t="s">
        <v>1488</v>
      </c>
      <c r="B890" s="186" t="s">
        <v>486</v>
      </c>
      <c r="D890" s="188"/>
    </row>
    <row r="891" spans="1:4" ht="21" x14ac:dyDescent="0.35">
      <c r="A891" s="62" t="s">
        <v>1489</v>
      </c>
      <c r="B891" s="186" t="s">
        <v>487</v>
      </c>
      <c r="D891" s="188"/>
    </row>
    <row r="892" spans="1:4" ht="21" x14ac:dyDescent="0.35">
      <c r="A892" s="62" t="s">
        <v>1490</v>
      </c>
      <c r="B892" s="186" t="s">
        <v>537</v>
      </c>
      <c r="D892" s="188"/>
    </row>
    <row r="893" spans="1:4" ht="21" x14ac:dyDescent="0.35">
      <c r="A893" s="62" t="s">
        <v>1491</v>
      </c>
      <c r="B893" s="186" t="s">
        <v>538</v>
      </c>
      <c r="D893" s="188"/>
    </row>
    <row r="894" spans="1:4" ht="21" x14ac:dyDescent="0.35">
      <c r="A894" s="62" t="s">
        <v>1492</v>
      </c>
      <c r="B894" s="186" t="s">
        <v>539</v>
      </c>
      <c r="D894" s="188"/>
    </row>
    <row r="895" spans="1:4" ht="21" x14ac:dyDescent="0.35">
      <c r="A895" s="62" t="s">
        <v>1493</v>
      </c>
      <c r="B895" s="186" t="s">
        <v>533</v>
      </c>
      <c r="D895" s="188"/>
    </row>
    <row r="896" spans="1:4" ht="21" x14ac:dyDescent="0.35">
      <c r="A896" s="62"/>
      <c r="B896" s="186"/>
      <c r="D896" s="188"/>
    </row>
    <row r="897" spans="1:4" ht="21" x14ac:dyDescent="0.35">
      <c r="B897" s="186"/>
      <c r="D897" s="188"/>
    </row>
    <row r="898" spans="1:4" ht="21" x14ac:dyDescent="0.35">
      <c r="B898" s="186"/>
      <c r="D898" s="188"/>
    </row>
    <row r="899" spans="1:4" ht="21" x14ac:dyDescent="0.35">
      <c r="B899" s="186"/>
      <c r="D899" s="188"/>
    </row>
    <row r="900" spans="1:4" ht="21" x14ac:dyDescent="0.35">
      <c r="B900" s="186"/>
      <c r="D900" s="188"/>
    </row>
    <row r="901" spans="1:4" ht="21" x14ac:dyDescent="0.35">
      <c r="B901" s="186"/>
      <c r="D901" s="188"/>
    </row>
    <row r="902" spans="1:4" ht="21" x14ac:dyDescent="0.35">
      <c r="B902" s="186"/>
      <c r="D902" s="188"/>
    </row>
    <row r="903" spans="1:4" ht="21" x14ac:dyDescent="0.35">
      <c r="B903" s="186"/>
      <c r="D903" s="188"/>
    </row>
    <row r="904" spans="1:4" ht="21" x14ac:dyDescent="0.35">
      <c r="A904" s="62" t="s">
        <v>1494</v>
      </c>
      <c r="B904" s="186" t="s">
        <v>225</v>
      </c>
      <c r="D904" s="188"/>
    </row>
    <row r="905" spans="1:4" ht="21" x14ac:dyDescent="0.35">
      <c r="A905" s="62" t="s">
        <v>1495</v>
      </c>
      <c r="B905" s="186" t="s">
        <v>204</v>
      </c>
      <c r="D905" s="188"/>
    </row>
    <row r="906" spans="1:4" ht="21" x14ac:dyDescent="0.35">
      <c r="A906" s="62" t="s">
        <v>1496</v>
      </c>
      <c r="B906" s="186" t="s">
        <v>205</v>
      </c>
      <c r="D906" s="188"/>
    </row>
    <row r="907" spans="1:4" ht="21" x14ac:dyDescent="0.35">
      <c r="A907" s="62"/>
      <c r="B907" s="186" t="s">
        <v>206</v>
      </c>
      <c r="D907" s="188"/>
    </row>
    <row r="908" spans="1:4" ht="21" x14ac:dyDescent="0.35">
      <c r="A908" s="62" t="s">
        <v>1497</v>
      </c>
      <c r="B908" s="186" t="s">
        <v>208</v>
      </c>
      <c r="D908" s="188"/>
    </row>
    <row r="909" spans="1:4" ht="21" x14ac:dyDescent="0.35">
      <c r="A909" s="62" t="s">
        <v>1498</v>
      </c>
      <c r="B909" s="186" t="s">
        <v>207</v>
      </c>
      <c r="D909" s="188"/>
    </row>
    <row r="910" spans="1:4" ht="21" x14ac:dyDescent="0.35">
      <c r="A910" s="62" t="s">
        <v>1499</v>
      </c>
      <c r="B910" s="186" t="s">
        <v>343</v>
      </c>
      <c r="D910" s="188"/>
    </row>
    <row r="911" spans="1:4" ht="21" x14ac:dyDescent="0.35">
      <c r="A911" s="62" t="s">
        <v>1500</v>
      </c>
      <c r="B911" s="186" t="s">
        <v>344</v>
      </c>
      <c r="D911" s="188"/>
    </row>
    <row r="912" spans="1:4" ht="21" x14ac:dyDescent="0.35">
      <c r="A912" s="62" t="s">
        <v>1501</v>
      </c>
      <c r="B912" s="186" t="s">
        <v>193</v>
      </c>
      <c r="D912" s="188"/>
    </row>
    <row r="913" spans="1:4" ht="21" x14ac:dyDescent="0.35">
      <c r="A913" s="62"/>
      <c r="B913" s="186" t="s">
        <v>194</v>
      </c>
      <c r="D913" s="188"/>
    </row>
    <row r="914" spans="1:4" ht="21" x14ac:dyDescent="0.35">
      <c r="A914" s="62" t="s">
        <v>1502</v>
      </c>
      <c r="B914" s="186" t="s">
        <v>195</v>
      </c>
      <c r="D914" s="188"/>
    </row>
    <row r="915" spans="1:4" ht="21" x14ac:dyDescent="0.35">
      <c r="A915" s="62" t="s">
        <v>1503</v>
      </c>
      <c r="B915" s="186" t="s">
        <v>202</v>
      </c>
      <c r="D915" s="188"/>
    </row>
    <row r="916" spans="1:4" ht="21" x14ac:dyDescent="0.35">
      <c r="D916" s="188"/>
    </row>
    <row r="917" spans="1:4" ht="21" x14ac:dyDescent="0.35">
      <c r="D917" s="188"/>
    </row>
    <row r="918" spans="1:4" ht="21" x14ac:dyDescent="0.35">
      <c r="D918" s="188"/>
    </row>
    <row r="919" spans="1:4" ht="21" x14ac:dyDescent="0.35">
      <c r="A919" s="62" t="s">
        <v>1504</v>
      </c>
      <c r="B919" s="186" t="s">
        <v>184</v>
      </c>
      <c r="D919" s="188"/>
    </row>
    <row r="920" spans="1:4" ht="21" x14ac:dyDescent="0.35">
      <c r="A920" s="62" t="s">
        <v>1505</v>
      </c>
      <c r="B920" s="186" t="s">
        <v>183</v>
      </c>
      <c r="D920" s="188"/>
    </row>
    <row r="921" spans="1:4" ht="21" x14ac:dyDescent="0.35">
      <c r="A921" s="62" t="s">
        <v>1506</v>
      </c>
      <c r="B921" s="186" t="s">
        <v>186</v>
      </c>
      <c r="D921" s="188"/>
    </row>
    <row r="922" spans="1:4" ht="21" x14ac:dyDescent="0.35">
      <c r="A922" s="62" t="s">
        <v>1507</v>
      </c>
      <c r="B922" s="186" t="s">
        <v>185</v>
      </c>
      <c r="D922" s="188"/>
    </row>
    <row r="923" spans="1:4" ht="21" x14ac:dyDescent="0.35">
      <c r="A923" s="62" t="s">
        <v>1508</v>
      </c>
      <c r="B923" s="186" t="s">
        <v>227</v>
      </c>
      <c r="D923" s="188"/>
    </row>
    <row r="924" spans="1:4" ht="21" x14ac:dyDescent="0.35">
      <c r="D924" s="188"/>
    </row>
    <row r="925" spans="1:4" ht="21" x14ac:dyDescent="0.35">
      <c r="A925" s="62" t="s">
        <v>1509</v>
      </c>
      <c r="B925" s="186" t="s">
        <v>203</v>
      </c>
      <c r="D925" s="188"/>
    </row>
    <row r="926" spans="1:4" ht="21" x14ac:dyDescent="0.35">
      <c r="A926" s="62" t="s">
        <v>1510</v>
      </c>
      <c r="B926" s="186" t="s">
        <v>187</v>
      </c>
      <c r="D926" s="188"/>
    </row>
    <row r="927" spans="1:4" ht="21" x14ac:dyDescent="0.35">
      <c r="A927" s="62" t="s">
        <v>1511</v>
      </c>
      <c r="B927" s="186" t="s">
        <v>188</v>
      </c>
      <c r="D927" s="188"/>
    </row>
    <row r="928" spans="1:4" ht="21" x14ac:dyDescent="0.35">
      <c r="A928" s="62" t="s">
        <v>1512</v>
      </c>
      <c r="B928" s="186" t="s">
        <v>189</v>
      </c>
      <c r="D928" s="188"/>
    </row>
    <row r="929" spans="1:4" ht="21" x14ac:dyDescent="0.35">
      <c r="A929" s="62" t="s">
        <v>1513</v>
      </c>
      <c r="B929" s="186" t="s">
        <v>190</v>
      </c>
      <c r="D929" s="188"/>
    </row>
    <row r="930" spans="1:4" ht="21" x14ac:dyDescent="0.35">
      <c r="A930" s="62" t="s">
        <v>1514</v>
      </c>
      <c r="B930" s="186" t="s">
        <v>191</v>
      </c>
      <c r="D930" s="188"/>
    </row>
    <row r="931" spans="1:4" ht="21" x14ac:dyDescent="0.35">
      <c r="A931" s="62" t="s">
        <v>1515</v>
      </c>
      <c r="B931" s="186" t="s">
        <v>192</v>
      </c>
      <c r="D931" s="188"/>
    </row>
    <row r="932" spans="1:4" ht="21" x14ac:dyDescent="0.35">
      <c r="D932" s="188"/>
    </row>
    <row r="933" spans="1:4" ht="21" x14ac:dyDescent="0.35">
      <c r="D933" s="188"/>
    </row>
    <row r="934" spans="1:4" ht="21" x14ac:dyDescent="0.35">
      <c r="A934" s="62" t="s">
        <v>1516</v>
      </c>
      <c r="B934" s="186" t="s">
        <v>209</v>
      </c>
      <c r="D934" s="188"/>
    </row>
    <row r="935" spans="1:4" ht="21" x14ac:dyDescent="0.35">
      <c r="A935" s="62" t="s">
        <v>1517</v>
      </c>
      <c r="B935" s="186" t="s">
        <v>202</v>
      </c>
      <c r="D935" s="188"/>
    </row>
    <row r="936" spans="1:4" ht="21" x14ac:dyDescent="0.35">
      <c r="A936" s="62" t="s">
        <v>1518</v>
      </c>
      <c r="B936" s="186" t="s">
        <v>226</v>
      </c>
      <c r="D936" s="188"/>
    </row>
    <row r="937" spans="1:4" ht="21" x14ac:dyDescent="0.35">
      <c r="A937" s="62" t="s">
        <v>1519</v>
      </c>
      <c r="B937" s="186" t="s">
        <v>220</v>
      </c>
      <c r="D937" s="188"/>
    </row>
    <row r="938" spans="1:4" ht="21" x14ac:dyDescent="0.35">
      <c r="A938" s="62" t="s">
        <v>1520</v>
      </c>
      <c r="B938" s="186" t="s">
        <v>38</v>
      </c>
      <c r="D938" s="188"/>
    </row>
    <row r="939" spans="1:4" ht="21" x14ac:dyDescent="0.35">
      <c r="A939" s="62" t="s">
        <v>1521</v>
      </c>
      <c r="B939" s="186" t="s">
        <v>39</v>
      </c>
      <c r="D939" s="188"/>
    </row>
    <row r="940" spans="1:4" ht="21" x14ac:dyDescent="0.35">
      <c r="A940" s="62"/>
      <c r="B940" s="186"/>
      <c r="D940" s="188"/>
    </row>
    <row r="941" spans="1:4" ht="21" x14ac:dyDescent="0.35">
      <c r="A941" s="62" t="s">
        <v>1522</v>
      </c>
      <c r="B941" s="186" t="s">
        <v>332</v>
      </c>
      <c r="D941" s="188"/>
    </row>
    <row r="942" spans="1:4" ht="21" x14ac:dyDescent="0.35">
      <c r="A942" s="62" t="s">
        <v>1523</v>
      </c>
      <c r="B942" s="186" t="s">
        <v>333</v>
      </c>
      <c r="D942" s="188"/>
    </row>
    <row r="943" spans="1:4" ht="21" x14ac:dyDescent="0.35">
      <c r="A943" s="62"/>
      <c r="B943" s="186"/>
      <c r="D943" s="188"/>
    </row>
    <row r="944" spans="1:4" ht="21" x14ac:dyDescent="0.35">
      <c r="A944" s="62"/>
      <c r="B944" s="186"/>
      <c r="D944" s="188"/>
    </row>
    <row r="945" spans="4:4" ht="21" x14ac:dyDescent="0.35">
      <c r="D945" s="188"/>
    </row>
    <row r="946" spans="4:4" ht="21" x14ac:dyDescent="0.35">
      <c r="D946" s="188"/>
    </row>
    <row r="947" spans="4:4" ht="21" x14ac:dyDescent="0.35">
      <c r="D947" s="188"/>
    </row>
    <row r="948" spans="4:4" ht="21" x14ac:dyDescent="0.35">
      <c r="D948" s="188"/>
    </row>
    <row r="949" spans="4:4" ht="21" x14ac:dyDescent="0.35">
      <c r="D949" s="188"/>
    </row>
    <row r="950" spans="4:4" ht="21" x14ac:dyDescent="0.35">
      <c r="D950" s="188"/>
    </row>
    <row r="951" spans="4:4" ht="21" x14ac:dyDescent="0.35">
      <c r="D951" s="188"/>
    </row>
    <row r="952" spans="4:4" ht="21" x14ac:dyDescent="0.35">
      <c r="D952" s="188"/>
    </row>
    <row r="953" spans="4:4" ht="21" x14ac:dyDescent="0.35">
      <c r="D953" s="188"/>
    </row>
    <row r="954" spans="4:4" ht="21" x14ac:dyDescent="0.35">
      <c r="D954" s="188"/>
    </row>
    <row r="955" spans="4:4" ht="21" x14ac:dyDescent="0.35">
      <c r="D955" s="188"/>
    </row>
    <row r="956" spans="4:4" ht="21" x14ac:dyDescent="0.35">
      <c r="D956" s="188"/>
    </row>
    <row r="957" spans="4:4" ht="21" x14ac:dyDescent="0.35">
      <c r="D957" s="188"/>
    </row>
    <row r="958" spans="4:4" ht="21" x14ac:dyDescent="0.35">
      <c r="D958" s="188"/>
    </row>
    <row r="959" spans="4:4" ht="21" x14ac:dyDescent="0.35">
      <c r="D959" s="188"/>
    </row>
    <row r="960" spans="4:4" ht="21" x14ac:dyDescent="0.35">
      <c r="D960" s="188"/>
    </row>
    <row r="961" spans="1:4" ht="21" x14ac:dyDescent="0.35">
      <c r="D961" s="188"/>
    </row>
    <row r="962" spans="1:4" ht="21" x14ac:dyDescent="0.35">
      <c r="D962" s="188"/>
    </row>
    <row r="963" spans="1:4" ht="21" x14ac:dyDescent="0.35">
      <c r="D963" s="188"/>
    </row>
    <row r="964" spans="1:4" ht="21" x14ac:dyDescent="0.35">
      <c r="D964" s="188"/>
    </row>
    <row r="965" spans="1:4" ht="21" x14ac:dyDescent="0.35">
      <c r="D965" s="188"/>
    </row>
    <row r="966" spans="1:4" ht="21" x14ac:dyDescent="0.35">
      <c r="D966" s="188"/>
    </row>
    <row r="967" spans="1:4" ht="21" x14ac:dyDescent="0.35">
      <c r="D967" s="188"/>
    </row>
    <row r="968" spans="1:4" ht="21" x14ac:dyDescent="0.35">
      <c r="D968" s="188"/>
    </row>
    <row r="969" spans="1:4" ht="21" x14ac:dyDescent="0.35">
      <c r="D969" s="188"/>
    </row>
    <row r="970" spans="1:4" ht="21" x14ac:dyDescent="0.35">
      <c r="D970" s="188"/>
    </row>
    <row r="971" spans="1:4" ht="21" x14ac:dyDescent="0.35">
      <c r="D971" s="188"/>
    </row>
    <row r="972" spans="1:4" ht="21" x14ac:dyDescent="0.35">
      <c r="D972" s="188"/>
    </row>
    <row r="973" spans="1:4" ht="21" x14ac:dyDescent="0.35">
      <c r="D973" s="188"/>
    </row>
    <row r="974" spans="1:4" ht="21" x14ac:dyDescent="0.35">
      <c r="A974" s="62"/>
      <c r="B974" s="186"/>
      <c r="D974" s="188"/>
    </row>
    <row r="975" spans="1:4" ht="21" x14ac:dyDescent="0.35">
      <c r="A975" s="62" t="s">
        <v>1524</v>
      </c>
      <c r="B975" s="186" t="s">
        <v>91</v>
      </c>
      <c r="D975" s="188"/>
    </row>
    <row r="976" spans="1:4" ht="21" x14ac:dyDescent="0.35">
      <c r="A976" s="62" t="s">
        <v>1525</v>
      </c>
      <c r="B976" s="186" t="s">
        <v>92</v>
      </c>
      <c r="D976" s="188"/>
    </row>
    <row r="977" spans="1:4" ht="21" x14ac:dyDescent="0.35">
      <c r="A977" s="62" t="s">
        <v>1526</v>
      </c>
      <c r="B977" s="186" t="s">
        <v>93</v>
      </c>
      <c r="D977" s="188"/>
    </row>
    <row r="978" spans="1:4" ht="21" x14ac:dyDescent="0.35">
      <c r="A978" s="62"/>
      <c r="B978" s="186"/>
      <c r="D978" s="188"/>
    </row>
    <row r="1008" spans="1:4" ht="20.25" customHeight="1" x14ac:dyDescent="0.35">
      <c r="A1008" s="62"/>
      <c r="B1008" s="186"/>
      <c r="D1008" s="188"/>
    </row>
    <row r="1009" spans="1:4" ht="20.25" customHeight="1" x14ac:dyDescent="0.35">
      <c r="A1009" s="62" t="s">
        <v>1527</v>
      </c>
      <c r="B1009" s="186" t="s">
        <v>220</v>
      </c>
      <c r="D1009" s="188"/>
    </row>
    <row r="1010" spans="1:4" ht="20.25" customHeight="1" x14ac:dyDescent="0.35">
      <c r="A1010" s="62" t="s">
        <v>1520</v>
      </c>
      <c r="B1010" s="186" t="s">
        <v>38</v>
      </c>
      <c r="D1010" s="188"/>
    </row>
    <row r="1011" spans="1:4" ht="20.25" customHeight="1" x14ac:dyDescent="0.35">
      <c r="A1011" s="62" t="s">
        <v>1528</v>
      </c>
      <c r="B1011" s="186" t="s">
        <v>39</v>
      </c>
      <c r="D1011" s="188"/>
    </row>
    <row r="1012" spans="1:4" ht="20.25" customHeight="1" x14ac:dyDescent="0.35">
      <c r="A1012" s="62"/>
      <c r="B1012" s="186"/>
      <c r="D1012" s="188"/>
    </row>
    <row r="1017" spans="1:4" ht="20.25" customHeight="1" x14ac:dyDescent="0.35">
      <c r="D1017" s="188"/>
    </row>
    <row r="1018" spans="1:4" ht="20.25" customHeight="1" x14ac:dyDescent="0.35">
      <c r="D1018" s="188"/>
    </row>
    <row r="1019" spans="1:4" ht="20.25" customHeight="1" x14ac:dyDescent="0.35">
      <c r="A1019" s="62"/>
      <c r="B1019" s="186"/>
      <c r="D1019" s="188"/>
    </row>
    <row r="1020" spans="1:4" ht="20.25" customHeight="1" x14ac:dyDescent="0.35">
      <c r="A1020" s="62" t="s">
        <v>1679</v>
      </c>
      <c r="B1020" s="186" t="s">
        <v>1036</v>
      </c>
    </row>
    <row r="1021" spans="1:4" ht="20.25" customHeight="1" x14ac:dyDescent="0.35">
      <c r="A1021" s="62" t="s">
        <v>1675</v>
      </c>
      <c r="B1021" s="186" t="s">
        <v>1035</v>
      </c>
    </row>
    <row r="1022" spans="1:4" ht="20.25" customHeight="1" x14ac:dyDescent="0.35">
      <c r="A1022" s="62" t="s">
        <v>1677</v>
      </c>
      <c r="B1022" s="186" t="s">
        <v>1033</v>
      </c>
    </row>
    <row r="1023" spans="1:4" ht="20.25" customHeight="1" x14ac:dyDescent="0.35">
      <c r="A1023" s="62" t="s">
        <v>1678</v>
      </c>
      <c r="B1023" s="186" t="s">
        <v>1037</v>
      </c>
    </row>
    <row r="1024" spans="1:4" ht="20.25" customHeight="1" x14ac:dyDescent="0.35">
      <c r="A1024" s="62" t="s">
        <v>1676</v>
      </c>
      <c r="B1024" s="186" t="s">
        <v>1034</v>
      </c>
    </row>
    <row r="1025" spans="1:2" s="188" customFormat="1" ht="20.25" customHeight="1" x14ac:dyDescent="0.35">
      <c r="A1025" s="62"/>
      <c r="B1025" s="186"/>
    </row>
    <row r="1113" spans="1:4" ht="20.25" customHeight="1" x14ac:dyDescent="0.35">
      <c r="B1113" s="186"/>
      <c r="D1113" s="188"/>
    </row>
    <row r="1114" spans="1:4" ht="20.25" customHeight="1" x14ac:dyDescent="0.35">
      <c r="A1114" s="62" t="s">
        <v>142</v>
      </c>
      <c r="B1114" s="186" t="s">
        <v>142</v>
      </c>
      <c r="D1114" s="188"/>
    </row>
    <row r="1115" spans="1:4" ht="20.25" customHeight="1" x14ac:dyDescent="0.35">
      <c r="A1115" s="62" t="s">
        <v>143</v>
      </c>
      <c r="B1115" s="186" t="s">
        <v>143</v>
      </c>
      <c r="D1115" s="188"/>
    </row>
    <row r="1116" spans="1:4" ht="20.25" customHeight="1" x14ac:dyDescent="0.35">
      <c r="A1116" s="62" t="s">
        <v>146</v>
      </c>
      <c r="B1116" s="186" t="s">
        <v>146</v>
      </c>
      <c r="D1116" s="188"/>
    </row>
    <row r="1117" spans="1:4" ht="20.25" customHeight="1" x14ac:dyDescent="0.35">
      <c r="A1117" s="62" t="s">
        <v>145</v>
      </c>
      <c r="B1117" s="186" t="s">
        <v>145</v>
      </c>
      <c r="D1117" s="188"/>
    </row>
    <row r="1118" spans="1:4" ht="20.25" customHeight="1" x14ac:dyDescent="0.35">
      <c r="A1118" s="62" t="s">
        <v>144</v>
      </c>
      <c r="B1118" s="186" t="s">
        <v>144</v>
      </c>
      <c r="D1118" s="188"/>
    </row>
    <row r="1119" spans="1:4" ht="20.25" customHeight="1" x14ac:dyDescent="0.35">
      <c r="B1119" s="186"/>
      <c r="D1119" s="188"/>
    </row>
    <row r="1120" spans="1:4" ht="20.25" customHeight="1" x14ac:dyDescent="0.35">
      <c r="A1120" s="62" t="s">
        <v>1529</v>
      </c>
      <c r="B1120" s="186" t="s">
        <v>267</v>
      </c>
      <c r="D1120" s="188"/>
    </row>
    <row r="1121" spans="1:4" ht="20.25" customHeight="1" x14ac:dyDescent="0.35">
      <c r="A1121" s="62" t="s">
        <v>1530</v>
      </c>
      <c r="B1121" s="186" t="s">
        <v>268</v>
      </c>
      <c r="D1121" s="188"/>
    </row>
    <row r="1122" spans="1:4" ht="20.25" customHeight="1" x14ac:dyDescent="0.35">
      <c r="A1122" s="62" t="s">
        <v>1531</v>
      </c>
      <c r="B1122" s="186" t="s">
        <v>269</v>
      </c>
      <c r="D1122" s="188"/>
    </row>
    <row r="1123" spans="1:4" ht="20.25" customHeight="1" x14ac:dyDescent="0.35">
      <c r="A1123" s="62" t="s">
        <v>1721</v>
      </c>
      <c r="B1123" s="186" t="s">
        <v>270</v>
      </c>
      <c r="D1123" s="188"/>
    </row>
    <row r="1124" spans="1:4" ht="20.25" customHeight="1" x14ac:dyDescent="0.35">
      <c r="A1124" s="62" t="s">
        <v>1532</v>
      </c>
      <c r="B1124" s="186" t="s">
        <v>271</v>
      </c>
      <c r="D1124" s="188"/>
    </row>
    <row r="1125" spans="1:4" ht="20.25" customHeight="1" x14ac:dyDescent="0.35">
      <c r="A1125" s="62" t="s">
        <v>1533</v>
      </c>
      <c r="B1125" s="186" t="s">
        <v>272</v>
      </c>
      <c r="D1125" s="188"/>
    </row>
    <row r="1126" spans="1:4" ht="20.25" customHeight="1" x14ac:dyDescent="0.35">
      <c r="A1126" s="62" t="s">
        <v>1534</v>
      </c>
      <c r="B1126" s="186" t="s">
        <v>273</v>
      </c>
      <c r="D1126" s="188"/>
    </row>
    <row r="1127" spans="1:4" ht="20.25" customHeight="1" x14ac:dyDescent="0.35">
      <c r="A1127" s="62" t="s">
        <v>1535</v>
      </c>
      <c r="B1127" s="186" t="s">
        <v>274</v>
      </c>
      <c r="D1127" s="188"/>
    </row>
    <row r="1128" spans="1:4" ht="20.25" customHeight="1" x14ac:dyDescent="0.35">
      <c r="A1128" s="62" t="s">
        <v>1536</v>
      </c>
      <c r="B1128" s="186" t="s">
        <v>275</v>
      </c>
      <c r="D1128" s="188"/>
    </row>
    <row r="1129" spans="1:4" ht="20.25" customHeight="1" x14ac:dyDescent="0.35">
      <c r="A1129" s="62" t="s">
        <v>1537</v>
      </c>
      <c r="B1129" s="186" t="s">
        <v>276</v>
      </c>
      <c r="D1129" s="188"/>
    </row>
    <row r="1130" spans="1:4" ht="20.25" customHeight="1" x14ac:dyDescent="0.35">
      <c r="A1130" s="62" t="s">
        <v>1538</v>
      </c>
      <c r="B1130" s="186" t="s">
        <v>277</v>
      </c>
      <c r="D1130" s="188"/>
    </row>
    <row r="1131" spans="1:4" ht="20.25" customHeight="1" x14ac:dyDescent="0.35">
      <c r="A1131" s="62" t="s">
        <v>1539</v>
      </c>
      <c r="B1131" s="186" t="s">
        <v>278</v>
      </c>
      <c r="D1131" s="188"/>
    </row>
    <row r="1132" spans="1:4" ht="20.25" customHeight="1" x14ac:dyDescent="0.35">
      <c r="A1132" s="62" t="s">
        <v>1540</v>
      </c>
      <c r="B1132" s="186" t="s">
        <v>279</v>
      </c>
      <c r="D1132" s="188"/>
    </row>
    <row r="1133" spans="1:4" ht="20.25" customHeight="1" x14ac:dyDescent="0.35">
      <c r="A1133" s="62" t="s">
        <v>1541</v>
      </c>
      <c r="B1133" s="186" t="s">
        <v>172</v>
      </c>
      <c r="D1133" s="188"/>
    </row>
    <row r="1134" spans="1:4" ht="20.25" customHeight="1" x14ac:dyDescent="0.35">
      <c r="A1134" s="62" t="s">
        <v>1542</v>
      </c>
      <c r="B1134" s="186" t="s">
        <v>280</v>
      </c>
      <c r="D1134" s="188"/>
    </row>
    <row r="1135" spans="1:4" ht="20.25" customHeight="1" x14ac:dyDescent="0.35">
      <c r="A1135" s="62" t="s">
        <v>1543</v>
      </c>
      <c r="B1135" s="186" t="s">
        <v>281</v>
      </c>
      <c r="D1135" s="188"/>
    </row>
    <row r="1136" spans="1:4" ht="20.25" customHeight="1" x14ac:dyDescent="0.35">
      <c r="A1136" s="62" t="s">
        <v>1544</v>
      </c>
      <c r="B1136" s="186" t="s">
        <v>282</v>
      </c>
      <c r="D1136" s="188"/>
    </row>
    <row r="1137" spans="1:4" ht="20.25" customHeight="1" x14ac:dyDescent="0.35">
      <c r="A1137" s="62" t="s">
        <v>1545</v>
      </c>
      <c r="B1137" s="186" t="s">
        <v>283</v>
      </c>
      <c r="D1137" s="188"/>
    </row>
    <row r="1138" spans="1:4" ht="20.25" customHeight="1" x14ac:dyDescent="0.35">
      <c r="A1138" s="62" t="s">
        <v>1546</v>
      </c>
      <c r="B1138" s="186" t="s">
        <v>284</v>
      </c>
      <c r="D1138" s="188"/>
    </row>
    <row r="1139" spans="1:4" ht="20.25" customHeight="1" x14ac:dyDescent="0.35">
      <c r="A1139" s="62" t="s">
        <v>1547</v>
      </c>
      <c r="B1139" s="186" t="s">
        <v>285</v>
      </c>
      <c r="D1139" s="188"/>
    </row>
    <row r="1140" spans="1:4" ht="20.25" customHeight="1" x14ac:dyDescent="0.35">
      <c r="A1140" s="62" t="s">
        <v>1548</v>
      </c>
      <c r="B1140" s="186" t="s">
        <v>286</v>
      </c>
      <c r="D1140" s="188"/>
    </row>
    <row r="1141" spans="1:4" ht="20.25" customHeight="1" x14ac:dyDescent="0.35">
      <c r="A1141" s="62" t="s">
        <v>1549</v>
      </c>
      <c r="B1141" s="186" t="s">
        <v>89</v>
      </c>
      <c r="D1141" s="188"/>
    </row>
    <row r="1142" spans="1:4" ht="20.25" customHeight="1" x14ac:dyDescent="0.35">
      <c r="A1142" s="62" t="s">
        <v>1550</v>
      </c>
      <c r="B1142" s="186" t="s">
        <v>287</v>
      </c>
      <c r="D1142" s="188"/>
    </row>
    <row r="1143" spans="1:4" ht="20.25" customHeight="1" x14ac:dyDescent="0.35">
      <c r="A1143" s="62" t="s">
        <v>1551</v>
      </c>
      <c r="B1143" s="186" t="s">
        <v>288</v>
      </c>
      <c r="D1143" s="188"/>
    </row>
    <row r="1144" spans="1:4" ht="20.25" customHeight="1" x14ac:dyDescent="0.35">
      <c r="A1144" s="62" t="s">
        <v>1552</v>
      </c>
      <c r="B1144" s="186" t="s">
        <v>289</v>
      </c>
      <c r="D1144" s="188"/>
    </row>
    <row r="1145" spans="1:4" ht="20.25" customHeight="1" x14ac:dyDescent="0.35">
      <c r="A1145" s="62" t="s">
        <v>1553</v>
      </c>
      <c r="B1145" s="186" t="s">
        <v>290</v>
      </c>
      <c r="D1145" s="188"/>
    </row>
    <row r="1146" spans="1:4" ht="20.25" customHeight="1" x14ac:dyDescent="0.35">
      <c r="A1146" s="62" t="s">
        <v>1554</v>
      </c>
      <c r="B1146" s="186" t="s">
        <v>291</v>
      </c>
      <c r="D1146" s="188"/>
    </row>
    <row r="1147" spans="1:4" ht="20.25" customHeight="1" x14ac:dyDescent="0.35">
      <c r="A1147" s="62" t="s">
        <v>1555</v>
      </c>
      <c r="B1147" s="186" t="s">
        <v>292</v>
      </c>
      <c r="D1147" s="188"/>
    </row>
    <row r="1148" spans="1:4" ht="20.25" customHeight="1" x14ac:dyDescent="0.35">
      <c r="A1148" s="62" t="s">
        <v>1556</v>
      </c>
      <c r="B1148" s="186" t="s">
        <v>293</v>
      </c>
      <c r="D1148" s="188"/>
    </row>
    <row r="1149" spans="1:4" ht="20.25" customHeight="1" x14ac:dyDescent="0.35">
      <c r="A1149" s="62" t="s">
        <v>1557</v>
      </c>
      <c r="B1149" s="186" t="s">
        <v>294</v>
      </c>
      <c r="D1149" s="188"/>
    </row>
    <row r="1150" spans="1:4" ht="20.25" customHeight="1" x14ac:dyDescent="0.35">
      <c r="A1150" s="62" t="s">
        <v>1558</v>
      </c>
      <c r="B1150" s="186" t="s">
        <v>295</v>
      </c>
      <c r="D1150" s="188"/>
    </row>
    <row r="1151" spans="1:4" ht="20.25" customHeight="1" x14ac:dyDescent="0.35">
      <c r="A1151" s="62" t="s">
        <v>1559</v>
      </c>
      <c r="B1151" s="186" t="s">
        <v>90</v>
      </c>
      <c r="D1151" s="188"/>
    </row>
    <row r="1152" spans="1:4" ht="20.25" customHeight="1" x14ac:dyDescent="0.35">
      <c r="A1152" s="62" t="s">
        <v>1560</v>
      </c>
      <c r="B1152" s="186" t="s">
        <v>296</v>
      </c>
      <c r="D1152" s="188"/>
    </row>
    <row r="1153" spans="1:4" ht="20.25" customHeight="1" x14ac:dyDescent="0.35">
      <c r="A1153" s="62" t="s">
        <v>1561</v>
      </c>
      <c r="B1153" s="186" t="s">
        <v>297</v>
      </c>
      <c r="D1153" s="188"/>
    </row>
    <row r="1154" spans="1:4" ht="20.25" customHeight="1" x14ac:dyDescent="0.35">
      <c r="A1154" s="62" t="s">
        <v>1562</v>
      </c>
      <c r="B1154" s="186" t="s">
        <v>298</v>
      </c>
      <c r="D1154" s="188"/>
    </row>
    <row r="1155" spans="1:4" ht="20.25" customHeight="1" x14ac:dyDescent="0.35">
      <c r="A1155" s="62" t="s">
        <v>1563</v>
      </c>
      <c r="B1155" s="186" t="s">
        <v>299</v>
      </c>
      <c r="D1155" s="188"/>
    </row>
    <row r="1156" spans="1:4" ht="20.25" customHeight="1" x14ac:dyDescent="0.35">
      <c r="A1156" s="62" t="s">
        <v>1564</v>
      </c>
      <c r="B1156" s="186" t="s">
        <v>300</v>
      </c>
      <c r="D1156" s="188"/>
    </row>
    <row r="1157" spans="1:4" ht="20.25" customHeight="1" x14ac:dyDescent="0.35">
      <c r="A1157" s="62" t="s">
        <v>1565</v>
      </c>
      <c r="B1157" s="186" t="s">
        <v>301</v>
      </c>
      <c r="D1157" s="188"/>
    </row>
    <row r="1158" spans="1:4" ht="20.25" customHeight="1" x14ac:dyDescent="0.35">
      <c r="A1158" s="62" t="s">
        <v>1566</v>
      </c>
      <c r="B1158" s="186" t="s">
        <v>302</v>
      </c>
      <c r="D1158" s="188"/>
    </row>
    <row r="1159" spans="1:4" ht="20.25" customHeight="1" x14ac:dyDescent="0.35">
      <c r="A1159" s="62" t="s">
        <v>1567</v>
      </c>
      <c r="B1159" s="186" t="s">
        <v>303</v>
      </c>
      <c r="D1159" s="188"/>
    </row>
    <row r="1160" spans="1:4" ht="20.25" customHeight="1" x14ac:dyDescent="0.35">
      <c r="A1160" s="62" t="s">
        <v>1568</v>
      </c>
      <c r="B1160" s="186" t="s">
        <v>304</v>
      </c>
      <c r="D1160" s="188"/>
    </row>
    <row r="1161" spans="1:4" ht="20.25" customHeight="1" x14ac:dyDescent="0.35">
      <c r="A1161" s="62" t="s">
        <v>1569</v>
      </c>
      <c r="B1161" s="186" t="s">
        <v>305</v>
      </c>
      <c r="D1161" s="188"/>
    </row>
    <row r="1162" spans="1:4" ht="20.25" customHeight="1" x14ac:dyDescent="0.35">
      <c r="A1162" s="62" t="s">
        <v>1570</v>
      </c>
      <c r="B1162" s="186" t="s">
        <v>306</v>
      </c>
      <c r="D1162" s="188"/>
    </row>
    <row r="1163" spans="1:4" ht="20.25" customHeight="1" x14ac:dyDescent="0.35">
      <c r="A1163" s="62" t="s">
        <v>1571</v>
      </c>
      <c r="B1163" s="186" t="s">
        <v>307</v>
      </c>
      <c r="D1163" s="188"/>
    </row>
    <row r="1164" spans="1:4" ht="20.25" customHeight="1" x14ac:dyDescent="0.35">
      <c r="A1164" s="62" t="s">
        <v>1572</v>
      </c>
      <c r="B1164" s="186" t="s">
        <v>308</v>
      </c>
      <c r="D1164" s="188"/>
    </row>
    <row r="1165" spans="1:4" ht="20.25" customHeight="1" x14ac:dyDescent="0.35">
      <c r="A1165" s="62" t="s">
        <v>1573</v>
      </c>
      <c r="B1165" s="186" t="s">
        <v>306</v>
      </c>
      <c r="D1165" s="188"/>
    </row>
    <row r="1166" spans="1:4" ht="20.25" customHeight="1" x14ac:dyDescent="0.35">
      <c r="A1166" s="62" t="s">
        <v>1574</v>
      </c>
      <c r="B1166" s="186" t="s">
        <v>309</v>
      </c>
      <c r="D1166" s="188"/>
    </row>
    <row r="1167" spans="1:4" ht="20.25" customHeight="1" x14ac:dyDescent="0.35">
      <c r="A1167" s="62" t="s">
        <v>1575</v>
      </c>
      <c r="B1167" s="186" t="s">
        <v>310</v>
      </c>
      <c r="D1167" s="188"/>
    </row>
    <row r="1168" spans="1:4" ht="20.25" customHeight="1" x14ac:dyDescent="0.35">
      <c r="A1168" s="62" t="s">
        <v>1576</v>
      </c>
      <c r="B1168" s="186" t="s">
        <v>311</v>
      </c>
      <c r="D1168" s="188"/>
    </row>
    <row r="1169" spans="1:4" ht="20.25" customHeight="1" x14ac:dyDescent="0.35">
      <c r="A1169" s="62" t="s">
        <v>1577</v>
      </c>
      <c r="B1169" s="186" t="s">
        <v>312</v>
      </c>
      <c r="D1169" s="188"/>
    </row>
    <row r="1170" spans="1:4" ht="20.25" customHeight="1" x14ac:dyDescent="0.35">
      <c r="A1170" s="62" t="s">
        <v>1578</v>
      </c>
      <c r="B1170" s="186" t="s">
        <v>157</v>
      </c>
      <c r="D1170" s="188"/>
    </row>
    <row r="1171" spans="1:4" ht="20.25" customHeight="1" x14ac:dyDescent="0.35">
      <c r="A1171" s="62" t="s">
        <v>1579</v>
      </c>
      <c r="B1171" s="186" t="s">
        <v>313</v>
      </c>
      <c r="D1171" s="188"/>
    </row>
    <row r="1172" spans="1:4" ht="20.25" customHeight="1" x14ac:dyDescent="0.35">
      <c r="A1172" s="62" t="s">
        <v>1580</v>
      </c>
      <c r="B1172" s="186" t="s">
        <v>314</v>
      </c>
      <c r="D1172" s="188"/>
    </row>
    <row r="1173" spans="1:4" ht="20.25" customHeight="1" x14ac:dyDescent="0.35">
      <c r="A1173" s="62" t="s">
        <v>1581</v>
      </c>
      <c r="B1173" s="186" t="s">
        <v>315</v>
      </c>
      <c r="D1173" s="188"/>
    </row>
    <row r="1174" spans="1:4" ht="20.25" customHeight="1" x14ac:dyDescent="0.35">
      <c r="A1174" s="62" t="s">
        <v>1582</v>
      </c>
      <c r="B1174" s="186" t="s">
        <v>316</v>
      </c>
      <c r="D1174" s="188"/>
    </row>
    <row r="1175" spans="1:4" ht="20.25" customHeight="1" x14ac:dyDescent="0.35">
      <c r="A1175" s="62" t="s">
        <v>1583</v>
      </c>
      <c r="B1175" s="186" t="s">
        <v>317</v>
      </c>
      <c r="D1175" s="188"/>
    </row>
    <row r="1176" spans="1:4" ht="20.25" customHeight="1" x14ac:dyDescent="0.35">
      <c r="B1176" s="186"/>
      <c r="D1176" s="188"/>
    </row>
    <row r="1177" spans="1:4" ht="20.25" customHeight="1" x14ac:dyDescent="0.35">
      <c r="A1177" s="62" t="s">
        <v>1584</v>
      </c>
      <c r="B1177" s="186" t="s">
        <v>318</v>
      </c>
      <c r="D1177" s="188"/>
    </row>
    <row r="1178" spans="1:4" ht="20.25" customHeight="1" x14ac:dyDescent="0.35">
      <c r="A1178" s="62" t="s">
        <v>1585</v>
      </c>
      <c r="B1178" s="186" t="s">
        <v>319</v>
      </c>
      <c r="D1178" s="188"/>
    </row>
    <row r="1179" spans="1:4" ht="20.25" customHeight="1" x14ac:dyDescent="0.35">
      <c r="A1179" s="62" t="s">
        <v>1586</v>
      </c>
      <c r="B1179" s="186" t="s">
        <v>320</v>
      </c>
      <c r="D1179" s="188"/>
    </row>
    <row r="1180" spans="1:4" ht="20.25" customHeight="1" x14ac:dyDescent="0.35">
      <c r="B1180" s="186"/>
      <c r="D1180" s="188"/>
    </row>
    <row r="1181" spans="1:4" ht="20.25" customHeight="1" x14ac:dyDescent="0.35">
      <c r="A1181" s="62" t="s">
        <v>1587</v>
      </c>
      <c r="B1181" s="186" t="s">
        <v>143</v>
      </c>
      <c r="D1181" s="188"/>
    </row>
    <row r="1182" spans="1:4" ht="20.25" customHeight="1" x14ac:dyDescent="0.35">
      <c r="A1182" s="62" t="s">
        <v>1588</v>
      </c>
      <c r="B1182" s="186" t="s">
        <v>142</v>
      </c>
      <c r="D1182" s="188"/>
    </row>
    <row r="1183" spans="1:4" ht="20.25" customHeight="1" x14ac:dyDescent="0.35">
      <c r="B1183" s="186"/>
      <c r="D1183" s="188"/>
    </row>
    <row r="1184" spans="1:4" ht="20.25" customHeight="1" x14ac:dyDescent="0.35">
      <c r="A1184" s="62" t="s">
        <v>1589</v>
      </c>
      <c r="B1184" s="186"/>
      <c r="D1184" s="188"/>
    </row>
    <row r="1185" spans="1:4" ht="20.25" customHeight="1" x14ac:dyDescent="0.35">
      <c r="A1185" s="62" t="s">
        <v>1590</v>
      </c>
      <c r="B1185" s="186"/>
      <c r="D1185" s="188"/>
    </row>
    <row r="1186" spans="1:4" ht="20.25" customHeight="1" x14ac:dyDescent="0.35">
      <c r="A1186" s="62" t="s">
        <v>1591</v>
      </c>
      <c r="B1186" s="186"/>
      <c r="D1186" s="188"/>
    </row>
    <row r="1187" spans="1:4" ht="20.25" customHeight="1" x14ac:dyDescent="0.35">
      <c r="A1187" s="62" t="s">
        <v>1592</v>
      </c>
      <c r="B1187" s="186"/>
      <c r="D1187" s="188"/>
    </row>
    <row r="1188" spans="1:4" ht="20.25" customHeight="1" x14ac:dyDescent="0.35">
      <c r="A1188" s="62" t="s">
        <v>1593</v>
      </c>
      <c r="B1188" s="186"/>
      <c r="D1188" s="188"/>
    </row>
    <row r="1189" spans="1:4" ht="20.25" customHeight="1" x14ac:dyDescent="0.35">
      <c r="A1189" s="62" t="s">
        <v>1594</v>
      </c>
      <c r="B1189" s="186"/>
      <c r="D1189" s="188"/>
    </row>
    <row r="1190" spans="1:4" ht="20.25" customHeight="1" x14ac:dyDescent="0.35">
      <c r="A1190" s="62" t="s">
        <v>1595</v>
      </c>
      <c r="B1190" s="186"/>
      <c r="D1190" s="188"/>
    </row>
    <row r="1191" spans="1:4" ht="20.25" customHeight="1" x14ac:dyDescent="0.35">
      <c r="A1191" s="62" t="s">
        <v>1596</v>
      </c>
      <c r="B1191" s="186"/>
      <c r="D1191" s="188"/>
    </row>
    <row r="1192" spans="1:4" ht="20.25" customHeight="1" x14ac:dyDescent="0.35">
      <c r="A1192" s="62" t="s">
        <v>1597</v>
      </c>
      <c r="B1192" s="186"/>
      <c r="D1192" s="188"/>
    </row>
    <row r="1193" spans="1:4" ht="20.25" customHeight="1" x14ac:dyDescent="0.35">
      <c r="A1193" s="62" t="s">
        <v>1598</v>
      </c>
      <c r="B1193" s="186"/>
      <c r="D1193" s="188"/>
    </row>
    <row r="1194" spans="1:4" ht="20.25" customHeight="1" x14ac:dyDescent="0.35">
      <c r="A1194" s="62" t="s">
        <v>1371</v>
      </c>
      <c r="B1194" s="186"/>
      <c r="D1194" s="188"/>
    </row>
    <row r="1195" spans="1:4" ht="20.25" customHeight="1" x14ac:dyDescent="0.35">
      <c r="A1195" s="62" t="s">
        <v>1599</v>
      </c>
      <c r="B1195" s="186"/>
      <c r="D1195" s="188"/>
    </row>
    <row r="1196" spans="1:4" ht="20.25" customHeight="1" x14ac:dyDescent="0.35">
      <c r="A1196" s="62"/>
      <c r="B1196" s="186"/>
      <c r="D1196" s="188"/>
    </row>
    <row r="1197" spans="1:4" ht="20.25" customHeight="1" x14ac:dyDescent="0.35">
      <c r="A1197" s="62"/>
      <c r="B1197" s="186"/>
      <c r="D1197" s="188"/>
    </row>
    <row r="1198" spans="1:4" ht="20.25" customHeight="1" x14ac:dyDescent="0.35">
      <c r="A1198" s="62"/>
      <c r="B1198" s="186"/>
      <c r="D1198" s="188"/>
    </row>
    <row r="1199" spans="1:4" ht="20.25" customHeight="1" x14ac:dyDescent="0.35">
      <c r="B1199" s="186"/>
      <c r="D1199" s="188"/>
    </row>
    <row r="1202" spans="1:4" ht="20.25" customHeight="1" x14ac:dyDescent="0.35">
      <c r="A1202" s="62" t="s">
        <v>1600</v>
      </c>
      <c r="B1202" s="186" t="s">
        <v>549</v>
      </c>
      <c r="D1202" s="188"/>
    </row>
    <row r="1203" spans="1:4" ht="20.25" customHeight="1" x14ac:dyDescent="0.35">
      <c r="A1203" s="62" t="s">
        <v>1601</v>
      </c>
      <c r="B1203" s="186" t="s">
        <v>550</v>
      </c>
      <c r="D1203" s="188"/>
    </row>
    <row r="1204" spans="1:4" ht="20.25" customHeight="1" x14ac:dyDescent="0.35">
      <c r="A1204" s="62" t="s">
        <v>1602</v>
      </c>
      <c r="B1204" s="186" t="s">
        <v>551</v>
      </c>
      <c r="D1204" s="188"/>
    </row>
    <row r="1205" spans="1:4" ht="20.25" customHeight="1" x14ac:dyDescent="0.35">
      <c r="A1205" s="62" t="s">
        <v>1381</v>
      </c>
      <c r="B1205" s="186"/>
      <c r="D1205" s="188"/>
    </row>
    <row r="1206" spans="1:4" ht="20.25" customHeight="1" x14ac:dyDescent="0.35">
      <c r="A1206" s="62" t="s">
        <v>1382</v>
      </c>
      <c r="B1206" s="186"/>
      <c r="D1206" s="188"/>
    </row>
    <row r="1207" spans="1:4" ht="20.25" customHeight="1" x14ac:dyDescent="0.35">
      <c r="A1207" s="62" t="s">
        <v>1383</v>
      </c>
      <c r="B1207" s="186"/>
      <c r="D1207" s="188"/>
    </row>
    <row r="1208" spans="1:4" ht="20.25" customHeight="1" x14ac:dyDescent="0.35">
      <c r="A1208" s="62" t="s">
        <v>1384</v>
      </c>
      <c r="B1208" s="186"/>
      <c r="D1208" s="188"/>
    </row>
    <row r="1209" spans="1:4" ht="20.25" customHeight="1" x14ac:dyDescent="0.35">
      <c r="A1209" s="62" t="s">
        <v>1385</v>
      </c>
      <c r="B1209" s="186"/>
      <c r="D1209" s="188"/>
    </row>
    <row r="1210" spans="1:4" ht="20.25" customHeight="1" x14ac:dyDescent="0.35">
      <c r="A1210" s="62" t="s">
        <v>1201</v>
      </c>
      <c r="B1210" s="186" t="s">
        <v>552</v>
      </c>
      <c r="D1210" s="188"/>
    </row>
    <row r="1211" spans="1:4" ht="20.25" customHeight="1" x14ac:dyDescent="0.35">
      <c r="A1211" s="62" t="s">
        <v>1202</v>
      </c>
      <c r="B1211" s="186"/>
      <c r="D1211" s="188"/>
    </row>
    <row r="1212" spans="1:4" ht="20.25" customHeight="1" x14ac:dyDescent="0.35">
      <c r="A1212" s="62" t="s">
        <v>1396</v>
      </c>
      <c r="B1212" s="186" t="s">
        <v>553</v>
      </c>
      <c r="D1212" s="188"/>
    </row>
    <row r="1213" spans="1:4" ht="20.25" customHeight="1" x14ac:dyDescent="0.35">
      <c r="A1213" s="62" t="s">
        <v>1397</v>
      </c>
      <c r="B1213" s="186"/>
      <c r="D1213" s="188"/>
    </row>
    <row r="1214" spans="1:4" ht="20.25" customHeight="1" x14ac:dyDescent="0.35">
      <c r="A1214" s="62" t="s">
        <v>1398</v>
      </c>
      <c r="B1214" s="186" t="s">
        <v>554</v>
      </c>
      <c r="D1214" s="188"/>
    </row>
    <row r="1215" spans="1:4" ht="20.25" customHeight="1" x14ac:dyDescent="0.35">
      <c r="A1215" s="62" t="s">
        <v>1399</v>
      </c>
      <c r="B1215" s="186"/>
      <c r="D1215" s="188"/>
    </row>
    <row r="1216" spans="1:4" ht="20.25" customHeight="1" x14ac:dyDescent="0.35">
      <c r="A1216" s="62" t="s">
        <v>1402</v>
      </c>
      <c r="B1216" s="186" t="s">
        <v>555</v>
      </c>
      <c r="D1216" s="188"/>
    </row>
    <row r="1217" spans="1:4" ht="20.25" customHeight="1" x14ac:dyDescent="0.35">
      <c r="A1217" s="62" t="s">
        <v>1401</v>
      </c>
      <c r="B1217" s="186" t="s">
        <v>556</v>
      </c>
      <c r="D1217" s="188"/>
    </row>
    <row r="1218" spans="1:4" ht="20.25" customHeight="1" x14ac:dyDescent="0.35">
      <c r="A1218" s="62" t="s">
        <v>1402</v>
      </c>
      <c r="B1218" s="186" t="s">
        <v>557</v>
      </c>
      <c r="D1218" s="188"/>
    </row>
    <row r="1219" spans="1:4" ht="20.25" customHeight="1" x14ac:dyDescent="0.35">
      <c r="A1219" s="62" t="s">
        <v>1603</v>
      </c>
      <c r="B1219" s="186" t="s">
        <v>558</v>
      </c>
      <c r="D1219" s="188"/>
    </row>
    <row r="1220" spans="1:4" ht="20.25" customHeight="1" x14ac:dyDescent="0.35">
      <c r="A1220" s="62" t="s">
        <v>1604</v>
      </c>
      <c r="B1220" s="186"/>
      <c r="D1220" s="188"/>
    </row>
    <row r="1221" spans="1:4" ht="20.25" customHeight="1" x14ac:dyDescent="0.35">
      <c r="A1221" s="62" t="s">
        <v>1605</v>
      </c>
      <c r="B1221" s="186"/>
      <c r="D1221" s="188"/>
    </row>
    <row r="1222" spans="1:4" ht="20.25" customHeight="1" x14ac:dyDescent="0.35">
      <c r="A1222" s="62" t="s">
        <v>1116</v>
      </c>
      <c r="B1222" s="186" t="s">
        <v>559</v>
      </c>
      <c r="D1222" s="188"/>
    </row>
    <row r="1223" spans="1:4" ht="20.25" customHeight="1" x14ac:dyDescent="0.35">
      <c r="A1223" s="62" t="s">
        <v>1120</v>
      </c>
      <c r="B1223" s="186" t="s">
        <v>560</v>
      </c>
      <c r="D1223" s="188"/>
    </row>
    <row r="1224" spans="1:4" ht="20.25" customHeight="1" x14ac:dyDescent="0.35">
      <c r="A1224" s="62" t="s">
        <v>1606</v>
      </c>
      <c r="B1224" s="186"/>
      <c r="D1224" s="188"/>
    </row>
    <row r="1225" spans="1:4" ht="20.25" customHeight="1" x14ac:dyDescent="0.35">
      <c r="A1225" s="62" t="s">
        <v>1118</v>
      </c>
      <c r="B1225" s="186"/>
      <c r="D1225" s="188"/>
    </row>
    <row r="1226" spans="1:4" ht="20.25" customHeight="1" x14ac:dyDescent="0.35">
      <c r="A1226" s="62" t="s">
        <v>1607</v>
      </c>
      <c r="B1226" s="186"/>
      <c r="D1226" s="188"/>
    </row>
    <row r="1227" spans="1:4" ht="20.25" customHeight="1" x14ac:dyDescent="0.35">
      <c r="A1227" s="62" t="s">
        <v>1608</v>
      </c>
      <c r="B1227" s="186"/>
      <c r="D1227" s="188"/>
    </row>
    <row r="1228" spans="1:4" ht="20.25" customHeight="1" x14ac:dyDescent="0.35">
      <c r="A1228" s="62" t="s">
        <v>1609</v>
      </c>
      <c r="B1228" s="186"/>
      <c r="D1228" s="188"/>
    </row>
    <row r="1229" spans="1:4" ht="20.25" customHeight="1" x14ac:dyDescent="0.35">
      <c r="A1229" s="62" t="s">
        <v>1123</v>
      </c>
      <c r="B1229" s="186" t="s">
        <v>561</v>
      </c>
      <c r="D1229" s="188"/>
    </row>
    <row r="1230" spans="1:4" ht="20.25" customHeight="1" x14ac:dyDescent="0.35">
      <c r="A1230" s="62" t="s">
        <v>1610</v>
      </c>
      <c r="B1230" s="186" t="s">
        <v>563</v>
      </c>
      <c r="D1230" s="188"/>
    </row>
    <row r="1231" spans="1:4" ht="20.25" customHeight="1" x14ac:dyDescent="0.35">
      <c r="A1231" s="62" t="s">
        <v>1611</v>
      </c>
      <c r="B1231" s="186" t="s">
        <v>564</v>
      </c>
      <c r="D1231" s="188"/>
    </row>
    <row r="1232" spans="1:4" ht="20.25" customHeight="1" x14ac:dyDescent="0.35">
      <c r="A1232" s="62" t="s">
        <v>1124</v>
      </c>
      <c r="B1232" s="186" t="s">
        <v>565</v>
      </c>
      <c r="D1232" s="188"/>
    </row>
    <row r="1233" spans="1:4" ht="20.25" customHeight="1" x14ac:dyDescent="0.35">
      <c r="A1233" s="62" t="s">
        <v>1130</v>
      </c>
      <c r="B1233" s="186" t="s">
        <v>566</v>
      </c>
      <c r="D1233" s="188"/>
    </row>
    <row r="1234" spans="1:4" ht="20.25" customHeight="1" x14ac:dyDescent="0.35">
      <c r="A1234" s="62" t="s">
        <v>1612</v>
      </c>
      <c r="B1234" s="186" t="s">
        <v>567</v>
      </c>
      <c r="D1234" s="188"/>
    </row>
    <row r="1235" spans="1:4" ht="20.25" customHeight="1" x14ac:dyDescent="0.35">
      <c r="A1235" s="62" t="s">
        <v>1613</v>
      </c>
      <c r="B1235" s="186" t="s">
        <v>568</v>
      </c>
      <c r="D1235" s="188"/>
    </row>
    <row r="1236" spans="1:4" ht="20.25" customHeight="1" x14ac:dyDescent="0.35">
      <c r="A1236" s="62" t="s">
        <v>1439</v>
      </c>
      <c r="B1236" s="186"/>
      <c r="D1236" s="188"/>
    </row>
    <row r="1237" spans="1:4" ht="20.25" customHeight="1" x14ac:dyDescent="0.35">
      <c r="A1237" s="62" t="s">
        <v>1440</v>
      </c>
      <c r="B1237" s="186"/>
      <c r="D1237" s="188"/>
    </row>
    <row r="1238" spans="1:4" ht="20.25" customHeight="1" x14ac:dyDescent="0.35">
      <c r="A1238" s="62" t="s">
        <v>1441</v>
      </c>
      <c r="B1238" s="186"/>
      <c r="D1238" s="188"/>
    </row>
    <row r="1239" spans="1:4" ht="20.25" customHeight="1" x14ac:dyDescent="0.35">
      <c r="A1239" s="62" t="s">
        <v>1442</v>
      </c>
      <c r="B1239" s="186"/>
      <c r="D1239" s="188"/>
    </row>
    <row r="1240" spans="1:4" ht="20.25" customHeight="1" x14ac:dyDescent="0.35">
      <c r="A1240" s="62" t="s">
        <v>1443</v>
      </c>
      <c r="B1240" s="186"/>
      <c r="D1240" s="188"/>
    </row>
    <row r="1241" spans="1:4" ht="20.25" customHeight="1" x14ac:dyDescent="0.35">
      <c r="A1241" s="62" t="s">
        <v>1444</v>
      </c>
      <c r="B1241" s="186"/>
      <c r="D1241" s="188"/>
    </row>
    <row r="1242" spans="1:4" ht="20.25" customHeight="1" x14ac:dyDescent="0.35">
      <c r="A1242" s="62" t="s">
        <v>1445</v>
      </c>
      <c r="B1242" s="186"/>
      <c r="D1242" s="188"/>
    </row>
    <row r="1243" spans="1:4" ht="20.25" customHeight="1" x14ac:dyDescent="0.35">
      <c r="A1243" s="62" t="s">
        <v>1446</v>
      </c>
      <c r="B1243" s="186" t="s">
        <v>570</v>
      </c>
      <c r="D1243" s="188"/>
    </row>
    <row r="1244" spans="1:4" ht="20.25" customHeight="1" x14ac:dyDescent="0.35">
      <c r="A1244" s="62" t="s">
        <v>1447</v>
      </c>
      <c r="B1244" s="186"/>
      <c r="D1244" s="188"/>
    </row>
    <row r="1245" spans="1:4" ht="20.25" customHeight="1" x14ac:dyDescent="0.35">
      <c r="A1245" s="62" t="s">
        <v>1448</v>
      </c>
      <c r="B1245" s="186"/>
      <c r="D1245" s="188"/>
    </row>
    <row r="1246" spans="1:4" ht="20.25" customHeight="1" x14ac:dyDescent="0.35">
      <c r="A1246" s="62" t="s">
        <v>1449</v>
      </c>
      <c r="B1246" s="186"/>
      <c r="D1246" s="188"/>
    </row>
    <row r="1247" spans="1:4" ht="20.25" customHeight="1" x14ac:dyDescent="0.35">
      <c r="A1247" s="62" t="s">
        <v>513</v>
      </c>
      <c r="B1247" s="186"/>
      <c r="D1247" s="188"/>
    </row>
    <row r="1248" spans="1:4" ht="20.25" customHeight="1" x14ac:dyDescent="0.35">
      <c r="A1248" s="62" t="s">
        <v>514</v>
      </c>
      <c r="B1248" s="186"/>
      <c r="D1248" s="188"/>
    </row>
    <row r="1249" spans="1:4" ht="20.25" customHeight="1" x14ac:dyDescent="0.35">
      <c r="A1249" s="62" t="s">
        <v>1450</v>
      </c>
      <c r="B1249" s="186"/>
      <c r="D1249" s="188"/>
    </row>
    <row r="1250" spans="1:4" ht="20.25" customHeight="1" x14ac:dyDescent="0.35">
      <c r="A1250" s="62" t="s">
        <v>1451</v>
      </c>
      <c r="B1250" s="186"/>
      <c r="D1250" s="188"/>
    </row>
    <row r="1251" spans="1:4" ht="20.25" customHeight="1" x14ac:dyDescent="0.35">
      <c r="A1251" s="62"/>
      <c r="B1251" s="186"/>
      <c r="D1251" s="188"/>
    </row>
    <row r="1252" spans="1:4" ht="20.25" customHeight="1" x14ac:dyDescent="0.35">
      <c r="A1252" s="62" t="s">
        <v>1452</v>
      </c>
      <c r="B1252" s="186"/>
      <c r="D1252" s="188"/>
    </row>
    <row r="1253" spans="1:4" ht="20.25" customHeight="1" x14ac:dyDescent="0.35">
      <c r="A1253" s="62" t="s">
        <v>1614</v>
      </c>
      <c r="B1253" s="186" t="s">
        <v>571</v>
      </c>
      <c r="D1253" s="188"/>
    </row>
    <row r="1254" spans="1:4" ht="20.25" customHeight="1" x14ac:dyDescent="0.35">
      <c r="A1254" s="62" t="s">
        <v>1454</v>
      </c>
      <c r="B1254" s="186"/>
      <c r="D1254" s="188"/>
    </row>
    <row r="1255" spans="1:4" ht="20.25" customHeight="1" x14ac:dyDescent="0.35">
      <c r="A1255" s="62" t="s">
        <v>1455</v>
      </c>
      <c r="B1255" s="186"/>
      <c r="D1255" s="188"/>
    </row>
    <row r="1256" spans="1:4" ht="20.25" customHeight="1" x14ac:dyDescent="0.35">
      <c r="A1256" s="62" t="s">
        <v>1456</v>
      </c>
      <c r="B1256" s="186"/>
      <c r="D1256" s="188"/>
    </row>
    <row r="1257" spans="1:4" ht="20.25" customHeight="1" x14ac:dyDescent="0.35">
      <c r="A1257" s="62" t="s">
        <v>1457</v>
      </c>
      <c r="B1257" s="186"/>
      <c r="D1257" s="188"/>
    </row>
    <row r="1258" spans="1:4" ht="20.25" customHeight="1" x14ac:dyDescent="0.35">
      <c r="A1258" s="62" t="s">
        <v>1460</v>
      </c>
      <c r="B1258" s="186" t="s">
        <v>572</v>
      </c>
      <c r="D1258" s="188"/>
    </row>
    <row r="1259" spans="1:4" ht="20.25" customHeight="1" x14ac:dyDescent="0.35">
      <c r="A1259" s="62" t="s">
        <v>1461</v>
      </c>
      <c r="B1259" s="186"/>
      <c r="D1259" s="188"/>
    </row>
    <row r="1260" spans="1:4" ht="20.25" customHeight="1" x14ac:dyDescent="0.35">
      <c r="A1260" s="62" t="s">
        <v>1462</v>
      </c>
      <c r="B1260" s="186"/>
      <c r="D1260" s="188"/>
    </row>
    <row r="1261" spans="1:4" ht="20.25" customHeight="1" x14ac:dyDescent="0.35">
      <c r="A1261" s="62" t="s">
        <v>1463</v>
      </c>
      <c r="B1261" s="186"/>
      <c r="D1261" s="188"/>
    </row>
    <row r="1262" spans="1:4" ht="20.25" customHeight="1" x14ac:dyDescent="0.35">
      <c r="A1262" s="62" t="s">
        <v>1464</v>
      </c>
      <c r="B1262" s="186"/>
      <c r="D1262" s="188"/>
    </row>
    <row r="1263" spans="1:4" ht="20.25" customHeight="1" x14ac:dyDescent="0.35">
      <c r="A1263" s="62" t="s">
        <v>1465</v>
      </c>
      <c r="B1263" s="186"/>
      <c r="D1263" s="188"/>
    </row>
    <row r="1264" spans="1:4" ht="20.25" customHeight="1" x14ac:dyDescent="0.35">
      <c r="A1264" s="62" t="s">
        <v>1466</v>
      </c>
      <c r="B1264" s="186"/>
      <c r="D1264" s="188"/>
    </row>
    <row r="1265" spans="1:4" ht="20.25" customHeight="1" x14ac:dyDescent="0.35">
      <c r="A1265" s="62" t="s">
        <v>1615</v>
      </c>
      <c r="B1265" s="186"/>
      <c r="D1265" s="188"/>
    </row>
    <row r="1266" spans="1:4" ht="20.25" customHeight="1" x14ac:dyDescent="0.35">
      <c r="A1266" s="62" t="s">
        <v>1469</v>
      </c>
      <c r="B1266" s="186" t="s">
        <v>573</v>
      </c>
      <c r="D1266" s="188"/>
    </row>
    <row r="1267" spans="1:4" ht="20.25" customHeight="1" x14ac:dyDescent="0.35">
      <c r="A1267" s="62" t="s">
        <v>1470</v>
      </c>
      <c r="B1267" s="186"/>
      <c r="D1267" s="188"/>
    </row>
    <row r="1268" spans="1:4" ht="20.25" customHeight="1" x14ac:dyDescent="0.35">
      <c r="A1268" s="62" t="s">
        <v>1471</v>
      </c>
      <c r="B1268" s="186"/>
      <c r="D1268" s="188"/>
    </row>
    <row r="1269" spans="1:4" ht="20.25" customHeight="1" x14ac:dyDescent="0.35">
      <c r="A1269" s="62" t="s">
        <v>1472</v>
      </c>
      <c r="B1269" s="186"/>
      <c r="D1269" s="188"/>
    </row>
    <row r="1270" spans="1:4" ht="20.25" customHeight="1" x14ac:dyDescent="0.35">
      <c r="A1270" s="62" t="s">
        <v>1616</v>
      </c>
      <c r="B1270" s="186"/>
      <c r="D1270" s="188"/>
    </row>
    <row r="1271" spans="1:4" ht="20.25" customHeight="1" x14ac:dyDescent="0.35">
      <c r="A1271" s="62" t="s">
        <v>1617</v>
      </c>
      <c r="B1271" s="186"/>
      <c r="D1271" s="188"/>
    </row>
    <row r="1272" spans="1:4" ht="20.25" customHeight="1" x14ac:dyDescent="0.35">
      <c r="A1272" s="62" t="s">
        <v>1474</v>
      </c>
      <c r="B1272" s="186"/>
      <c r="D1272" s="188"/>
    </row>
    <row r="1273" spans="1:4" ht="20.25" customHeight="1" x14ac:dyDescent="0.35">
      <c r="A1273" s="62" t="s">
        <v>1475</v>
      </c>
      <c r="B1273" s="186" t="s">
        <v>574</v>
      </c>
      <c r="D1273" s="188"/>
    </row>
    <row r="1274" spans="1:4" ht="20.25" customHeight="1" x14ac:dyDescent="0.35">
      <c r="A1274" s="62" t="s">
        <v>1476</v>
      </c>
      <c r="B1274" s="186"/>
      <c r="D1274" s="188"/>
    </row>
    <row r="1275" spans="1:4" ht="20.25" customHeight="1" x14ac:dyDescent="0.35">
      <c r="A1275" s="62" t="s">
        <v>1477</v>
      </c>
      <c r="B1275" s="186"/>
      <c r="D1275" s="188"/>
    </row>
    <row r="1276" spans="1:4" ht="20.25" customHeight="1" x14ac:dyDescent="0.35">
      <c r="A1276" s="62" t="s">
        <v>1478</v>
      </c>
      <c r="B1276" s="186"/>
      <c r="D1276" s="188"/>
    </row>
    <row r="1277" spans="1:4" ht="20.25" customHeight="1" x14ac:dyDescent="0.35">
      <c r="A1277" s="62" t="s">
        <v>1479</v>
      </c>
      <c r="B1277" s="186"/>
      <c r="D1277" s="188"/>
    </row>
    <row r="1278" spans="1:4" ht="20.25" customHeight="1" x14ac:dyDescent="0.35">
      <c r="A1278" s="62" t="s">
        <v>1480</v>
      </c>
      <c r="B1278" s="186" t="s">
        <v>575</v>
      </c>
      <c r="D1278" s="188"/>
    </row>
    <row r="1279" spans="1:4" ht="20.25" customHeight="1" x14ac:dyDescent="0.35">
      <c r="A1279" s="62" t="s">
        <v>1481</v>
      </c>
      <c r="B1279" s="186"/>
      <c r="D1279" s="188"/>
    </row>
    <row r="1280" spans="1:4" ht="20.25" customHeight="1" x14ac:dyDescent="0.35">
      <c r="A1280" s="62" t="s">
        <v>1482</v>
      </c>
      <c r="B1280" s="186"/>
      <c r="D1280" s="188"/>
    </row>
    <row r="1281" spans="1:4" ht="20.25" customHeight="1" x14ac:dyDescent="0.35">
      <c r="A1281" s="62" t="s">
        <v>1483</v>
      </c>
      <c r="B1281" s="186"/>
      <c r="D1281" s="188"/>
    </row>
    <row r="1282" spans="1:4" ht="20.25" customHeight="1" x14ac:dyDescent="0.35">
      <c r="A1282" s="62" t="s">
        <v>1484</v>
      </c>
      <c r="B1282" s="186" t="s">
        <v>576</v>
      </c>
      <c r="D1282" s="188"/>
    </row>
    <row r="1283" spans="1:4" ht="20.25" customHeight="1" x14ac:dyDescent="0.35">
      <c r="A1283" s="62" t="s">
        <v>1485</v>
      </c>
      <c r="B1283" s="186"/>
      <c r="D1283" s="188"/>
    </row>
    <row r="1284" spans="1:4" ht="20.25" customHeight="1" x14ac:dyDescent="0.35">
      <c r="A1284" s="62" t="s">
        <v>1486</v>
      </c>
      <c r="B1284" s="186"/>
      <c r="D1284" s="188"/>
    </row>
    <row r="1285" spans="1:4" ht="20.25" customHeight="1" x14ac:dyDescent="0.35">
      <c r="A1285" s="62" t="s">
        <v>1487</v>
      </c>
      <c r="B1285" s="186"/>
      <c r="D1285" s="188"/>
    </row>
    <row r="1286" spans="1:4" ht="20.25" customHeight="1" x14ac:dyDescent="0.35">
      <c r="A1286" s="62" t="s">
        <v>1488</v>
      </c>
      <c r="B1286" s="186" t="s">
        <v>577</v>
      </c>
      <c r="D1286" s="188"/>
    </row>
    <row r="1287" spans="1:4" ht="20.25" customHeight="1" x14ac:dyDescent="0.35">
      <c r="A1287" s="62" t="s">
        <v>1489</v>
      </c>
      <c r="B1287" s="186" t="s">
        <v>578</v>
      </c>
      <c r="D1287" s="188"/>
    </row>
    <row r="1288" spans="1:4" ht="20.25" customHeight="1" x14ac:dyDescent="0.35">
      <c r="A1288" s="62" t="s">
        <v>1490</v>
      </c>
      <c r="B1288" s="186"/>
      <c r="D1288" s="188"/>
    </row>
    <row r="1289" spans="1:4" ht="20.25" customHeight="1" x14ac:dyDescent="0.35">
      <c r="A1289" s="62" t="s">
        <v>1491</v>
      </c>
      <c r="B1289" s="186"/>
      <c r="D1289" s="188"/>
    </row>
    <row r="1290" spans="1:4" ht="20.25" customHeight="1" x14ac:dyDescent="0.35">
      <c r="A1290" s="62" t="s">
        <v>1492</v>
      </c>
      <c r="B1290" s="186" t="s">
        <v>579</v>
      </c>
      <c r="D1290" s="188"/>
    </row>
    <row r="1291" spans="1:4" ht="20.25" customHeight="1" x14ac:dyDescent="0.35">
      <c r="A1291" s="62" t="s">
        <v>1493</v>
      </c>
      <c r="B1291" s="186" t="s">
        <v>580</v>
      </c>
      <c r="D1291" s="188"/>
    </row>
    <row r="1292" spans="1:4" ht="20.25" customHeight="1" x14ac:dyDescent="0.35">
      <c r="A1292" s="62"/>
      <c r="B1292" s="186"/>
      <c r="D1292" s="188"/>
    </row>
  </sheetData>
  <sheetProtection algorithmName="SHA-512" hashValue="gXpwbedMhbOBGrRSBoJF5yv1PmhRLN1ru6tTj+4ZYlsEDlS13byK//+zDbNbmjzLA3uLbVQ9uO7iNFvVaDcgAA==" saltValue="5BO2n4r11ycaT1KGSy8LXQ==" spinCount="100000" sheet="1" objects="1" scenarios="1" selectLockedCells="1"/>
  <dataValidations disablePrompts="1" count="4">
    <dataValidation type="list" errorStyle="warning" allowBlank="1" showInputMessage="1" showErrorMessage="1" errorTitle="WRONG ENTRY" prompt="Auswahl!" sqref="B1114:B1115">
      <formula1>$D$451:$D$672</formula1>
    </dataValidation>
    <dataValidation type="list" allowBlank="1" showInputMessage="1" showErrorMessage="1" sqref="B1116:B1118">
      <formula1>$E$451:$E$672</formula1>
    </dataValidation>
    <dataValidation type="list" errorStyle="warning" allowBlank="1" showInputMessage="1" showErrorMessage="1" errorTitle="WRONG ENTRY" prompt="Auswahl!" sqref="A1114:A1115">
      <formula1>$D$445:$D$664</formula1>
    </dataValidation>
    <dataValidation type="list" allowBlank="1" showInputMessage="1" showErrorMessage="1" sqref="A1116:A1118">
      <formula1>$E$445:$E$664</formula1>
    </dataValidation>
  </dataValidations>
  <pageMargins left="0.78740157480314965" right="0.70866141732283472" top="0.98425196850393704" bottom="0.78740157480314965" header="0.43307086614173229" footer="0.31496062992125984"/>
  <pageSetup paperSize="9" fitToHeight="0" orientation="portrait" r:id="rId1"/>
  <headerFooter>
    <oddHeader>&amp;LPROGRAMI BUXHETOR AFATMESËM&amp;C&amp;8 28 Shkurt 2019&amp;R&amp;A</oddHeader>
    <oddFooter>&amp;L&amp;8Prof. Stefan Pfaeffli / Alex Loetscher &amp;C&amp;8Copyright © Lucerne University of Applied Sciences and Arts / Lucerne School of Business&amp;R1</oddFooter>
  </headerFooter>
  <rowBreaks count="1" manualBreakCount="1">
    <brk id="941" max="15" man="1"/>
  </rowBreaks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4">
    <tabColor rgb="FFFFCC00"/>
  </sheetPr>
  <dimension ref="A1:D3"/>
  <sheetViews>
    <sheetView showGridLines="0" topLeftCell="A4" zoomScale="90" zoomScaleNormal="90" workbookViewId="0">
      <selection sqref="A1:J1"/>
    </sheetView>
  </sheetViews>
  <sheetFormatPr defaultColWidth="4.140625" defaultRowHeight="20.25" customHeight="1" x14ac:dyDescent="0.35"/>
  <cols>
    <col min="1" max="1" width="68.28515625" style="188" customWidth="1"/>
    <col min="2" max="2" width="59.28515625" style="188" customWidth="1"/>
    <col min="3" max="3" width="15.140625" style="188" bestFit="1" customWidth="1"/>
    <col min="4" max="4" width="16.28515625" style="193" customWidth="1"/>
    <col min="5" max="165" width="11.42578125" style="188" customWidth="1"/>
    <col min="166" max="166" width="3.85546875" style="188" customWidth="1"/>
    <col min="167" max="167" width="22" style="188" customWidth="1"/>
    <col min="168" max="170" width="4.140625" style="188" customWidth="1"/>
    <col min="171" max="171" width="5.85546875" style="188" customWidth="1"/>
    <col min="172" max="172" width="4.140625" style="188" customWidth="1"/>
    <col min="173" max="173" width="0.85546875" style="188" customWidth="1"/>
    <col min="174" max="174" width="5.85546875" style="188" customWidth="1"/>
    <col min="175" max="175" width="4.140625" style="188" customWidth="1"/>
    <col min="176" max="176" width="0.85546875" style="188" customWidth="1"/>
    <col min="177" max="177" width="5.85546875" style="188" customWidth="1"/>
    <col min="178" max="178" width="4.140625" style="188" customWidth="1"/>
    <col min="179" max="179" width="0.85546875" style="188" customWidth="1"/>
    <col min="180" max="180" width="5.85546875" style="188" customWidth="1"/>
    <col min="181" max="16384" width="4.140625" style="188"/>
  </cols>
  <sheetData>
    <row r="1" spans="1:4" s="185" customFormat="1" ht="33.75" hidden="1" x14ac:dyDescent="0.5">
      <c r="A1" s="191" t="s">
        <v>211</v>
      </c>
      <c r="B1" s="191" t="s">
        <v>210</v>
      </c>
      <c r="D1" s="194"/>
    </row>
    <row r="2" spans="1:4" s="189" customFormat="1" ht="20.25" hidden="1" customHeight="1" x14ac:dyDescent="0.35">
      <c r="A2" s="187"/>
      <c r="B2" s="187"/>
      <c r="D2" s="195"/>
    </row>
    <row r="3" spans="1:4" ht="20.25" hidden="1" customHeight="1" x14ac:dyDescent="0.35">
      <c r="A3" s="62" t="s">
        <v>32</v>
      </c>
      <c r="B3" s="113" t="s">
        <v>32</v>
      </c>
    </row>
  </sheetData>
  <sheetProtection sheet="1" objects="1" scenarios="1" selectLockedCells="1"/>
  <pageMargins left="0.78740157480314965" right="0.70866141732283472" top="0.98425196850393704" bottom="0.78740157480314965" header="0.43307086614173229" footer="0.31496062992125984"/>
  <pageSetup paperSize="9" fitToHeight="0" orientation="portrait" r:id="rId1"/>
  <headerFooter>
    <oddHeader>&amp;L&amp;"-,Fett"MEDIUM TERM BUDGET PLAN&amp;C&amp;8Version 04.17&amp;R&amp;"-,Fett"&amp;A</oddHeader>
    <oddFooter>&amp;L&amp;8Prof. Stefan Pfaeffli / Alex Loetscher &amp;C&amp;8Copyright © Lucerne University of Applied Sciences and Arts / Lucerne School of Business&amp;R1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61">
    <tabColor theme="9"/>
    <pageSetUpPr fitToPage="1"/>
  </sheetPr>
  <dimension ref="A1:H181"/>
  <sheetViews>
    <sheetView showGridLines="0" topLeftCell="A145" zoomScaleNormal="100" workbookViewId="0">
      <selection activeCell="D59" sqref="D59"/>
    </sheetView>
  </sheetViews>
  <sheetFormatPr defaultColWidth="4.140625" defaultRowHeight="12.75" x14ac:dyDescent="0.2"/>
  <cols>
    <col min="1" max="1" width="20.28515625" style="66" customWidth="1"/>
    <col min="2" max="2" width="9.140625" style="270" customWidth="1"/>
    <col min="3" max="3" width="65.140625" style="65" customWidth="1"/>
    <col min="4" max="5" width="11.7109375" style="65" customWidth="1"/>
    <col min="6" max="6" width="11.7109375" style="66" customWidth="1"/>
    <col min="7" max="7" width="11.42578125" style="66" hidden="1" customWidth="1"/>
    <col min="8" max="8" width="0.28515625" style="66" hidden="1" customWidth="1"/>
    <col min="9" max="187" width="11.42578125" style="66" customWidth="1"/>
    <col min="188" max="188" width="3.85546875" style="66" customWidth="1"/>
    <col min="189" max="189" width="22" style="66" customWidth="1"/>
    <col min="190" max="192" width="4.140625" style="66" customWidth="1"/>
    <col min="193" max="193" width="5.85546875" style="66" customWidth="1"/>
    <col min="194" max="194" width="4.140625" style="66" customWidth="1"/>
    <col min="195" max="195" width="0.85546875" style="66" customWidth="1"/>
    <col min="196" max="196" width="5.85546875" style="66" customWidth="1"/>
    <col min="197" max="197" width="4.140625" style="66" customWidth="1"/>
    <col min="198" max="198" width="0.85546875" style="66" customWidth="1"/>
    <col min="199" max="199" width="5.85546875" style="66" customWidth="1"/>
    <col min="200" max="200" width="4.140625" style="66" customWidth="1"/>
    <col min="201" max="201" width="0.85546875" style="66" customWidth="1"/>
    <col min="202" max="202" width="5.85546875" style="66" customWidth="1"/>
    <col min="203" max="16384" width="4.140625" style="66"/>
  </cols>
  <sheetData>
    <row r="1" spans="1:8" s="177" customFormat="1" x14ac:dyDescent="0.2">
      <c r="A1" s="839" t="str">
        <f>'(G1) Fjalori'!A13</f>
        <v>Verdhë = Per tu plotësuar nga Departamenti i Financës</v>
      </c>
      <c r="B1" s="840"/>
      <c r="C1" s="840"/>
      <c r="D1" s="840"/>
      <c r="E1" s="840"/>
      <c r="F1" s="841"/>
    </row>
    <row r="3" spans="1:8" ht="21" x14ac:dyDescent="0.35">
      <c r="A3" s="842" t="str">
        <f>'(G1) Fjalori'!A212</f>
        <v>(C1b) INVESTIMET: VITET E KALUARA DHE VITI AKTUAL</v>
      </c>
      <c r="B3" s="843"/>
      <c r="C3" s="843"/>
      <c r="D3" s="843"/>
      <c r="E3" s="843"/>
      <c r="F3" s="844"/>
    </row>
    <row r="4" spans="1:8" s="97" customFormat="1" x14ac:dyDescent="0.2">
      <c r="A4" s="67"/>
      <c r="B4" s="260"/>
    </row>
    <row r="5" spans="1:8" ht="15" customHeight="1" x14ac:dyDescent="0.2">
      <c r="B5" s="261"/>
      <c r="C5" s="66"/>
      <c r="D5" s="457">
        <f>'(B1)Informacion i përgjithshëm '!B5</f>
        <v>2019</v>
      </c>
      <c r="E5" s="457">
        <f>'(B1)Informacion i përgjithshëm '!B6</f>
        <v>2020</v>
      </c>
      <c r="F5" s="456">
        <f>'(B1)Informacion i përgjithshëm '!B7</f>
        <v>2021</v>
      </c>
    </row>
    <row r="6" spans="1:8" s="231" customFormat="1" ht="44.25" customHeight="1" thickBot="1" x14ac:dyDescent="0.3">
      <c r="B6" s="455"/>
      <c r="D6" s="242" t="str">
        <f>'(G1) Fjalori'!A213</f>
        <v>Investimet</v>
      </c>
      <c r="E6" s="242" t="str">
        <f>D6</f>
        <v>Investimet</v>
      </c>
      <c r="F6" s="242" t="str">
        <f>E6</f>
        <v>Investimet</v>
      </c>
    </row>
    <row r="7" spans="1:8" s="240" customFormat="1" ht="19.5" thickBot="1" x14ac:dyDescent="0.35">
      <c r="A7" s="713" t="str">
        <f>'(B3) Struktura Funksionale'!A6</f>
        <v>01 Shërbimet e Përgjithshme Publike</v>
      </c>
      <c r="B7" s="374"/>
      <c r="C7" s="374"/>
      <c r="D7" s="374"/>
      <c r="E7" s="374"/>
      <c r="F7" s="714"/>
    </row>
    <row r="8" spans="1:8" ht="18.75" x14ac:dyDescent="0.2">
      <c r="A8" s="691" t="str">
        <f>'(B3) Struktura Funksionale'!A7</f>
        <v>Nënfunksioni 1</v>
      </c>
      <c r="B8" s="691" t="str">
        <f>'(B3) Struktura Funksionale'!B7</f>
        <v>011</v>
      </c>
      <c r="C8" s="379" t="str">
        <f>'(B3) Struktura Funksionale'!C7</f>
        <v>Organet ekzekutive dhe legjislative, per  Çështjet financiare dhe fiskale, Çështjet e brendshme</v>
      </c>
      <c r="D8" s="380"/>
      <c r="E8" s="380"/>
      <c r="F8" s="715"/>
      <c r="G8" s="255"/>
      <c r="H8" s="256"/>
    </row>
    <row r="9" spans="1:8" x14ac:dyDescent="0.2">
      <c r="A9" s="113" t="str">
        <f>'(B3) Struktura Funksionale'!A8</f>
        <v>Programi 1a</v>
      </c>
      <c r="B9" s="671" t="str">
        <f>'(B3) Struktura Funksionale'!B8</f>
        <v>01110</v>
      </c>
      <c r="C9" s="113" t="str">
        <f>'(B3) Struktura Funksionale'!C8</f>
        <v>Planifikimi Menaxhimi dhe Administrimi</v>
      </c>
      <c r="D9" s="51">
        <v>3454</v>
      </c>
      <c r="E9" s="51">
        <v>120</v>
      </c>
      <c r="F9" s="51">
        <v>39198</v>
      </c>
      <c r="G9" s="66" t="e">
        <f>E9-#REF!-#REF!</f>
        <v>#REF!</v>
      </c>
      <c r="H9" s="66" t="e">
        <f>F9-#REF!-#REF!</f>
        <v>#REF!</v>
      </c>
    </row>
    <row r="10" spans="1:8" x14ac:dyDescent="0.2">
      <c r="A10" s="113" t="str">
        <f>'(B3) Struktura Funksionale'!A9</f>
        <v>Programi 1b</v>
      </c>
      <c r="B10" s="671" t="str">
        <f>'(B3) Struktura Funksionale'!B9</f>
        <v>01120</v>
      </c>
      <c r="C10" s="113" t="str">
        <f>'(B3) Struktura Funksionale'!C9</f>
        <v>Çështje financiare dhe fiskale</v>
      </c>
      <c r="D10" s="51">
        <v>1400</v>
      </c>
      <c r="E10" s="51"/>
      <c r="F10" s="51">
        <v>53</v>
      </c>
      <c r="G10" s="66" t="e">
        <f>E10-#REF!-#REF!</f>
        <v>#REF!</v>
      </c>
      <c r="H10" s="66" t="e">
        <f>F10-#REF!-#REF!</f>
        <v>#REF!</v>
      </c>
    </row>
    <row r="11" spans="1:8" hidden="1" x14ac:dyDescent="0.2">
      <c r="A11" s="113" t="str">
        <f>'(B3) Struktura Funksionale'!A10</f>
        <v>Programi 1c</v>
      </c>
      <c r="B11" s="671" t="str">
        <f>'(B3) Struktura Funksionale'!B10</f>
        <v>01130</v>
      </c>
      <c r="C11" s="113" t="str">
        <f>'(B3) Struktura Funksionale'!C10</f>
        <v>Sherbime të pergjithshme publike</v>
      </c>
      <c r="D11" s="51"/>
      <c r="E11" s="51"/>
      <c r="F11" s="51"/>
      <c r="G11" s="66" t="e">
        <f>E11-#REF!-#REF!</f>
        <v>#REF!</v>
      </c>
      <c r="H11" s="66" t="e">
        <f>F11-#REF!-#REF!</f>
        <v>#REF!</v>
      </c>
    </row>
    <row r="12" spans="1:8" x14ac:dyDescent="0.2">
      <c r="A12" s="113" t="str">
        <f>'(B3) Struktura Funksionale'!A11</f>
        <v>Programi 1d</v>
      </c>
      <c r="B12" s="671" t="str">
        <f>'(B3) Struktura Funksionale'!B11</f>
        <v>01170</v>
      </c>
      <c r="C12" s="113" t="str">
        <f>'(B3) Struktura Funksionale'!C11</f>
        <v>Gjendja civile</v>
      </c>
      <c r="D12" s="51"/>
      <c r="E12" s="51"/>
      <c r="F12" s="51"/>
    </row>
    <row r="13" spans="1:8" x14ac:dyDescent="0.2">
      <c r="A13" s="113" t="str">
        <f>'(B3) Struktura Funksionale'!A12</f>
        <v>Programi 1e</v>
      </c>
      <c r="B13" s="669">
        <f>'(B3) Struktura Funksionale'!B12</f>
        <v>0</v>
      </c>
      <c r="C13" s="113">
        <f>'(B3) Struktura Funksionale'!C12</f>
        <v>0</v>
      </c>
      <c r="D13" s="51"/>
      <c r="E13" s="51"/>
      <c r="F13" s="51"/>
    </row>
    <row r="14" spans="1:8" x14ac:dyDescent="0.2">
      <c r="A14" s="113" t="str">
        <f>'(B3) Struktura Funksionale'!A13</f>
        <v>Programi 1f</v>
      </c>
      <c r="B14" s="669">
        <f>'(B3) Struktura Funksionale'!B13</f>
        <v>0</v>
      </c>
      <c r="C14" s="113">
        <f>'(B3) Struktura Funksionale'!C13</f>
        <v>0</v>
      </c>
      <c r="D14" s="51"/>
      <c r="E14" s="51"/>
      <c r="F14" s="51"/>
    </row>
    <row r="15" spans="1:8" x14ac:dyDescent="0.2">
      <c r="A15" s="217"/>
      <c r="B15" s="268"/>
      <c r="C15" s="217"/>
      <c r="D15" s="68">
        <f>SUM(D9:D14)</f>
        <v>4854</v>
      </c>
      <c r="E15" s="68">
        <f t="shared" ref="E15:F15" si="0">SUM(E9:E14)</f>
        <v>120</v>
      </c>
      <c r="F15" s="68">
        <f t="shared" si="0"/>
        <v>39251</v>
      </c>
      <c r="G15" s="66" t="e">
        <f>E15-#REF!-#REF!</f>
        <v>#REF!</v>
      </c>
      <c r="H15" s="66" t="e">
        <f>F15-#REF!-#REF!</f>
        <v>#REF!</v>
      </c>
    </row>
    <row r="16" spans="1:8" ht="18.75" x14ac:dyDescent="0.2">
      <c r="A16" s="687" t="str">
        <f>'(B3) Struktura Funksionale'!A14</f>
        <v>Nënfunksioni 2</v>
      </c>
      <c r="B16" s="687" t="str">
        <f>'(B3) Struktura Funksionale'!B14</f>
        <v>017</v>
      </c>
      <c r="C16" s="263" t="str">
        <f>'(B3) Struktura Funksionale'!C14</f>
        <v>Shërbime të  huamarrjes vendore</v>
      </c>
      <c r="D16" s="255"/>
      <c r="E16" s="255"/>
      <c r="F16" s="256"/>
      <c r="G16" s="255" t="e">
        <f>E16-#REF!-#REF!</f>
        <v>#REF!</v>
      </c>
      <c r="H16" s="256" t="e">
        <f>F16-#REF!-#REF!</f>
        <v>#REF!</v>
      </c>
    </row>
    <row r="17" spans="1:8" hidden="1" x14ac:dyDescent="0.2">
      <c r="A17" s="196" t="str">
        <f>'(B3) Struktura Funksionale'!A15</f>
        <v>Programi 2a</v>
      </c>
      <c r="B17" s="669" t="str">
        <f>'(B3) Struktura Funksionale'!B15</f>
        <v>01310</v>
      </c>
      <c r="C17" s="196" t="str">
        <f>'(B3) Struktura Funksionale'!C15</f>
        <v>Planifikimi i përgjithshëm dhe Shërbimet Statistikore</v>
      </c>
      <c r="D17" s="203"/>
      <c r="E17" s="205"/>
      <c r="F17" s="203"/>
      <c r="G17" s="66" t="e">
        <f>E17-#REF!-#REF!</f>
        <v>#REF!</v>
      </c>
      <c r="H17" s="66" t="e">
        <f>F17-#REF!-#REF!</f>
        <v>#REF!</v>
      </c>
    </row>
    <row r="18" spans="1:8" hidden="1" x14ac:dyDescent="0.2">
      <c r="A18" s="196" t="str">
        <f>'(B3) Struktura Funksionale'!A16</f>
        <v>Programi 2b</v>
      </c>
      <c r="B18" s="669" t="str">
        <f>'(B3) Struktura Funksionale'!B16</f>
        <v>01312</v>
      </c>
      <c r="C18" s="196" t="str">
        <f>'(B3) Struktura Funksionale'!C16</f>
        <v>Gjendja civile</v>
      </c>
      <c r="D18" s="51"/>
      <c r="E18" s="52"/>
      <c r="F18" s="51"/>
      <c r="G18" s="66" t="e">
        <f>E18-#REF!-#REF!</f>
        <v>#REF!</v>
      </c>
      <c r="H18" s="66" t="e">
        <f>F18-#REF!-#REF!</f>
        <v>#REF!</v>
      </c>
    </row>
    <row r="19" spans="1:8" hidden="1" x14ac:dyDescent="0.2">
      <c r="A19" s="196" t="str">
        <f>'(B3) Struktura Funksionale'!A17</f>
        <v>Programi 2c</v>
      </c>
      <c r="B19" s="669" t="str">
        <f>'(B3) Struktura Funksionale'!B17</f>
        <v>01320</v>
      </c>
      <c r="C19" s="196" t="str">
        <f>'(B3) Struktura Funksionale'!C17</f>
        <v>Shërbime të tjera të përgjithshme</v>
      </c>
      <c r="D19" s="51"/>
      <c r="E19" s="52"/>
      <c r="F19" s="51"/>
      <c r="G19" s="66" t="e">
        <f>E19-#REF!-#REF!</f>
        <v>#REF!</v>
      </c>
      <c r="H19" s="66" t="e">
        <f>F19-#REF!-#REF!</f>
        <v>#REF!</v>
      </c>
    </row>
    <row r="20" spans="1:8" x14ac:dyDescent="0.2">
      <c r="A20" s="196" t="str">
        <f>'(B3) Struktura Funksionale'!A18</f>
        <v>Programi 2d</v>
      </c>
      <c r="B20" s="669" t="str">
        <f>'(B3) Struktura Funksionale'!B18</f>
        <v>01710</v>
      </c>
      <c r="C20" s="196" t="str">
        <f>'(B3) Struktura Funksionale'!C18</f>
        <v>Pagesa për shërbimin e borxhit të brendshëm</v>
      </c>
      <c r="D20" s="206"/>
      <c r="E20" s="207"/>
      <c r="F20" s="206"/>
    </row>
    <row r="21" spans="1:8" x14ac:dyDescent="0.2">
      <c r="A21" s="196" t="str">
        <f>'(B3) Struktura Funksionale'!A19</f>
        <v>Programi 2e</v>
      </c>
      <c r="B21" s="669">
        <f>'(B3) Struktura Funksionale'!B19</f>
        <v>0</v>
      </c>
      <c r="C21" s="196">
        <f>'(B3) Struktura Funksionale'!C19</f>
        <v>0</v>
      </c>
      <c r="D21" s="206"/>
      <c r="E21" s="207"/>
      <c r="F21" s="206"/>
    </row>
    <row r="22" spans="1:8" ht="13.5" thickBot="1" x14ac:dyDescent="0.25">
      <c r="A22" s="20"/>
      <c r="B22" s="267"/>
      <c r="C22" s="200"/>
      <c r="D22" s="201">
        <f>SUM(D17:D21)</f>
        <v>0</v>
      </c>
      <c r="E22" s="201">
        <f>SUM(E17:E21)</f>
        <v>0</v>
      </c>
      <c r="F22" s="201">
        <f>SUM(F17:F21)</f>
        <v>0</v>
      </c>
      <c r="G22" s="66" t="e">
        <f>E22-#REF!-#REF!</f>
        <v>#REF!</v>
      </c>
      <c r="H22" s="66" t="e">
        <f>F22-#REF!-#REF!</f>
        <v>#REF!</v>
      </c>
    </row>
    <row r="23" spans="1:8" s="240" customFormat="1" ht="19.5" thickBot="1" x14ac:dyDescent="0.35">
      <c r="A23" s="713" t="str">
        <f>'(B3) Struktura Funksionale'!A20</f>
        <v>03 Rendi dhe Siguria Publike</v>
      </c>
      <c r="B23" s="374"/>
      <c r="C23" s="374"/>
      <c r="D23" s="374"/>
      <c r="E23" s="374"/>
      <c r="F23" s="714"/>
    </row>
    <row r="24" spans="1:8" ht="18.75" x14ac:dyDescent="0.2">
      <c r="A24" s="687" t="str">
        <f>'(B3) Struktura Funksionale'!A21</f>
        <v>Nënfunksioni 3</v>
      </c>
      <c r="B24" s="687" t="str">
        <f>'(B3) Struktura Funksionale'!B21</f>
        <v>031</v>
      </c>
      <c r="C24" s="263" t="str">
        <f>'(B3) Struktura Funksionale'!C21</f>
        <v>Shërbimet Policore</v>
      </c>
      <c r="D24" s="255"/>
      <c r="E24" s="255"/>
      <c r="F24" s="256"/>
      <c r="G24" s="255" t="e">
        <f>E24-#REF!-#REF!</f>
        <v>#REF!</v>
      </c>
      <c r="H24" s="256" t="e">
        <f>F24-#REF!-#REF!</f>
        <v>#REF!</v>
      </c>
    </row>
    <row r="25" spans="1:8" x14ac:dyDescent="0.2">
      <c r="A25" s="196" t="str">
        <f>'(B3) Struktura Funksionale'!A22</f>
        <v>Programi 3a</v>
      </c>
      <c r="B25" s="669" t="str">
        <f>'(B3) Struktura Funksionale'!B22</f>
        <v>03140</v>
      </c>
      <c r="C25" s="196" t="str">
        <f>'(B3) Struktura Funksionale'!C22</f>
        <v>Shërbimet e Policisë Vendore</v>
      </c>
      <c r="D25" s="51">
        <v>1400</v>
      </c>
      <c r="E25" s="52"/>
      <c r="F25" s="51"/>
      <c r="G25" s="66" t="e">
        <f>E25-#REF!-#REF!</f>
        <v>#REF!</v>
      </c>
      <c r="H25" s="66" t="e">
        <f>F25-#REF!-#REF!</f>
        <v>#REF!</v>
      </c>
    </row>
    <row r="26" spans="1:8" x14ac:dyDescent="0.2">
      <c r="A26" s="196" t="str">
        <f>'(B3) Struktura Funksionale'!A23</f>
        <v>Programi 3b</v>
      </c>
      <c r="B26" s="669">
        <f>'(B3) Struktura Funksionale'!B23</f>
        <v>0</v>
      </c>
      <c r="C26" s="196">
        <f>'(B3) Struktura Funksionale'!C23</f>
        <v>0</v>
      </c>
      <c r="D26" s="206"/>
      <c r="E26" s="207"/>
      <c r="F26" s="206"/>
      <c r="G26" s="66" t="e">
        <f>E26-#REF!-#REF!</f>
        <v>#REF!</v>
      </c>
      <c r="H26" s="66" t="e">
        <f>F26-#REF!-#REF!</f>
        <v>#REF!</v>
      </c>
    </row>
    <row r="27" spans="1:8" x14ac:dyDescent="0.2">
      <c r="A27" s="196" t="str">
        <f>'(B3) Struktura Funksionale'!A24</f>
        <v>Programi 3c</v>
      </c>
      <c r="B27" s="669">
        <f>'(B3) Struktura Funksionale'!B24</f>
        <v>0</v>
      </c>
      <c r="C27" s="196">
        <f>'(B3) Struktura Funksionale'!C24</f>
        <v>0</v>
      </c>
      <c r="D27" s="206"/>
      <c r="E27" s="207"/>
      <c r="F27" s="206"/>
      <c r="G27" s="66" t="e">
        <f>E27-#REF!-#REF!</f>
        <v>#REF!</v>
      </c>
      <c r="H27" s="66" t="e">
        <f>F27-#REF!-#REF!</f>
        <v>#REF!</v>
      </c>
    </row>
    <row r="28" spans="1:8" x14ac:dyDescent="0.2">
      <c r="A28" s="20"/>
      <c r="B28" s="267"/>
      <c r="C28" s="200"/>
      <c r="D28" s="201">
        <f>SUM(D25:D27)</f>
        <v>1400</v>
      </c>
      <c r="E28" s="201">
        <f t="shared" ref="E28" si="1">SUM(E25:E27)</f>
        <v>0</v>
      </c>
      <c r="F28" s="201">
        <f>SUM(F25:F27)</f>
        <v>0</v>
      </c>
      <c r="G28" s="66" t="e">
        <f>E28-#REF!-#REF!</f>
        <v>#REF!</v>
      </c>
      <c r="H28" s="66" t="e">
        <f>F28-#REF!-#REF!</f>
        <v>#REF!</v>
      </c>
    </row>
    <row r="29" spans="1:8" ht="18.75" x14ac:dyDescent="0.2">
      <c r="A29" s="687" t="str">
        <f>'(B3) Struktura Funksionale'!A25</f>
        <v>Nënfunksioni 4</v>
      </c>
      <c r="B29" s="687" t="str">
        <f>'(B3) Struktura Funksionale'!B25</f>
        <v>032</v>
      </c>
      <c r="C29" s="263" t="str">
        <f>'(B3) Struktura Funksionale'!C25</f>
        <v>Shërbimet e mbrojtjes ndaj zjarrit</v>
      </c>
      <c r="D29" s="255"/>
      <c r="E29" s="255"/>
      <c r="F29" s="256"/>
      <c r="G29" s="255" t="e">
        <f>E29-#REF!-#REF!</f>
        <v>#REF!</v>
      </c>
      <c r="H29" s="256" t="e">
        <f>F29-#REF!-#REF!</f>
        <v>#REF!</v>
      </c>
    </row>
    <row r="30" spans="1:8" x14ac:dyDescent="0.2">
      <c r="A30" s="196" t="str">
        <f>'(B3) Struktura Funksionale'!A26</f>
        <v>Programi 4a</v>
      </c>
      <c r="B30" s="669" t="str">
        <f>'(B3) Struktura Funksionale'!B26</f>
        <v>03280</v>
      </c>
      <c r="C30" s="196" t="str">
        <f>'(B3) Struktura Funksionale'!C26</f>
        <v>Mbrotja nga zjarri dhe mbrojtja civile</v>
      </c>
      <c r="D30" s="51">
        <v>167</v>
      </c>
      <c r="E30" s="52"/>
      <c r="F30" s="51">
        <v>613</v>
      </c>
      <c r="G30" s="66" t="e">
        <f>E30-#REF!-#REF!</f>
        <v>#REF!</v>
      </c>
      <c r="H30" s="66" t="e">
        <f>F30-#REF!-#REF!</f>
        <v>#REF!</v>
      </c>
    </row>
    <row r="31" spans="1:8" x14ac:dyDescent="0.2">
      <c r="A31" s="196" t="str">
        <f>'(B3) Struktura Funksionale'!A27</f>
        <v>Programi 4b</v>
      </c>
      <c r="B31" s="669">
        <f>'(B3) Struktura Funksionale'!B27</f>
        <v>0</v>
      </c>
      <c r="C31" s="196">
        <f>'(B3) Struktura Funksionale'!C27</f>
        <v>0</v>
      </c>
      <c r="D31" s="206"/>
      <c r="E31" s="207"/>
      <c r="F31" s="206"/>
      <c r="G31" s="66" t="e">
        <f>E31-#REF!-#REF!</f>
        <v>#REF!</v>
      </c>
      <c r="H31" s="66" t="e">
        <f>F31-#REF!-#REF!</f>
        <v>#REF!</v>
      </c>
    </row>
    <row r="32" spans="1:8" x14ac:dyDescent="0.2">
      <c r="A32" s="196" t="str">
        <f>'(B3) Struktura Funksionale'!A28</f>
        <v>Programi 4c</v>
      </c>
      <c r="B32" s="669">
        <f>'(B3) Struktura Funksionale'!B28</f>
        <v>0</v>
      </c>
      <c r="C32" s="196">
        <f>'(B3) Struktura Funksionale'!C28</f>
        <v>0</v>
      </c>
      <c r="D32" s="206"/>
      <c r="E32" s="207"/>
      <c r="F32" s="206"/>
      <c r="G32" s="66" t="e">
        <f>E32-#REF!-#REF!</f>
        <v>#REF!</v>
      </c>
      <c r="H32" s="66" t="e">
        <f>F32-#REF!-#REF!</f>
        <v>#REF!</v>
      </c>
    </row>
    <row r="33" spans="1:8" x14ac:dyDescent="0.2">
      <c r="A33" s="20"/>
      <c r="B33" s="267"/>
      <c r="C33" s="200"/>
      <c r="D33" s="201">
        <f>SUM(D30:D32)</f>
        <v>167</v>
      </c>
      <c r="E33" s="201">
        <f t="shared" ref="E33" si="2">SUM(E30:E32)</f>
        <v>0</v>
      </c>
      <c r="F33" s="201">
        <f>SUM(F30:F32)</f>
        <v>613</v>
      </c>
      <c r="G33" s="66" t="e">
        <f>E33-#REF!-#REF!</f>
        <v>#REF!</v>
      </c>
      <c r="H33" s="66" t="e">
        <f>F33-#REF!-#REF!</f>
        <v>#REF!</v>
      </c>
    </row>
    <row r="34" spans="1:8" ht="18.75" x14ac:dyDescent="0.2">
      <c r="A34" s="687" t="str">
        <f>'(B3) Struktura Funksionale'!A29</f>
        <v>Nënfunksioni 5</v>
      </c>
      <c r="B34" s="687" t="str">
        <f>'(B3) Struktura Funksionale'!B29</f>
        <v>036</v>
      </c>
      <c r="C34" s="263" t="str">
        <f>'(B3) Struktura Funksionale'!C29</f>
        <v>Marrdheniet me komunitetin</v>
      </c>
      <c r="D34" s="255"/>
      <c r="E34" s="255"/>
      <c r="F34" s="256"/>
      <c r="G34" s="255" t="e">
        <f>E34-#REF!-#REF!</f>
        <v>#REF!</v>
      </c>
      <c r="H34" s="256" t="e">
        <f>F34-#REF!-#REF!</f>
        <v>#REF!</v>
      </c>
    </row>
    <row r="35" spans="1:8" x14ac:dyDescent="0.2">
      <c r="A35" s="196" t="str">
        <f>'(B3) Struktura Funksionale'!A30</f>
        <v>Programi 5a</v>
      </c>
      <c r="B35" s="670" t="str">
        <f>'(B3) Struktura Funksionale'!B30</f>
        <v>03600</v>
      </c>
      <c r="C35" s="196" t="str">
        <f>'(B3) Struktura Funksionale'!C30</f>
        <v>Marrdheniet me komunitetin</v>
      </c>
      <c r="D35" s="203"/>
      <c r="E35" s="203"/>
      <c r="F35" s="203">
        <v>1398</v>
      </c>
      <c r="G35" s="66" t="e">
        <f>E35-#REF!-#REF!</f>
        <v>#REF!</v>
      </c>
      <c r="H35" s="66" t="e">
        <f>F35-#REF!-#REF!</f>
        <v>#REF!</v>
      </c>
    </row>
    <row r="36" spans="1:8" hidden="1" x14ac:dyDescent="0.2">
      <c r="A36" s="196" t="str">
        <f>'(B3) Struktura Funksionale'!A31</f>
        <v>Programi 5b</v>
      </c>
      <c r="B36" s="669" t="str">
        <f>'(B3) Struktura Funksionale'!B31</f>
        <v>03602</v>
      </c>
      <c r="C36" s="196" t="str">
        <f>'(B3) Struktura Funksionale'!C31</f>
        <v>Supervizionimi administrativ lokal</v>
      </c>
      <c r="D36" s="51"/>
      <c r="E36" s="51"/>
      <c r="F36" s="51"/>
      <c r="G36" s="66" t="e">
        <f>E36-#REF!-#REF!</f>
        <v>#REF!</v>
      </c>
      <c r="H36" s="66" t="e">
        <f>F36-#REF!-#REF!</f>
        <v>#REF!</v>
      </c>
    </row>
    <row r="37" spans="1:8" x14ac:dyDescent="0.2">
      <c r="A37" s="196" t="str">
        <f>'(B3) Struktura Funksionale'!A32</f>
        <v>Programi 5c</v>
      </c>
      <c r="B37" s="669">
        <f>'(B3) Struktura Funksionale'!B32</f>
        <v>0</v>
      </c>
      <c r="C37" s="196">
        <f>'(B3) Struktura Funksionale'!C32</f>
        <v>0</v>
      </c>
      <c r="D37" s="51"/>
      <c r="E37" s="51"/>
      <c r="F37" s="51"/>
      <c r="G37" s="66" t="e">
        <f>E37-#REF!-#REF!</f>
        <v>#REF!</v>
      </c>
      <c r="H37" s="66" t="e">
        <f>F37-#REF!-#REF!</f>
        <v>#REF!</v>
      </c>
    </row>
    <row r="38" spans="1:8" ht="13.5" thickBot="1" x14ac:dyDescent="0.25">
      <c r="A38" s="20"/>
      <c r="B38" s="267"/>
      <c r="C38" s="200"/>
      <c r="D38" s="201">
        <f>SUM(D35:D37)</f>
        <v>0</v>
      </c>
      <c r="E38" s="201">
        <f>SUM(E35:E37)</f>
        <v>0</v>
      </c>
      <c r="F38" s="201">
        <f>SUM(F35:F37)</f>
        <v>1398</v>
      </c>
      <c r="G38" s="66" t="e">
        <f>E38-#REF!-#REF!</f>
        <v>#REF!</v>
      </c>
      <c r="H38" s="66" t="e">
        <f>F38-#REF!-#REF!</f>
        <v>#REF!</v>
      </c>
    </row>
    <row r="39" spans="1:8" s="240" customFormat="1" ht="19.5" thickBot="1" x14ac:dyDescent="0.35">
      <c r="A39" s="713" t="str">
        <f>'(B3) Struktura Funksionale'!A33</f>
        <v>04 Çeshtjet Ekonomike</v>
      </c>
      <c r="B39" s="374"/>
      <c r="C39" s="374"/>
      <c r="D39" s="374"/>
      <c r="E39" s="374"/>
      <c r="F39" s="714"/>
    </row>
    <row r="40" spans="1:8" ht="18.75" x14ac:dyDescent="0.2">
      <c r="A40" s="687" t="str">
        <f>'(B3) Struktura Funksionale'!A34</f>
        <v>Nënfunksioni 6</v>
      </c>
      <c r="B40" s="687" t="str">
        <f>'(B3) Struktura Funksionale'!B34</f>
        <v>041</v>
      </c>
      <c r="C40" s="263" t="str">
        <f>'(B3) Struktura Funksionale'!C34</f>
        <v>Çështjet e përgjithshme ekonomike, tregtare dhe të punës</v>
      </c>
      <c r="D40" s="255"/>
      <c r="E40" s="255"/>
      <c r="F40" s="256"/>
      <c r="G40" s="255" t="e">
        <f>E40-#REF!-#REF!</f>
        <v>#REF!</v>
      </c>
      <c r="H40" s="256" t="e">
        <f>F40-#REF!-#REF!</f>
        <v>#REF!</v>
      </c>
    </row>
    <row r="41" spans="1:8" hidden="1" x14ac:dyDescent="0.2">
      <c r="A41" s="196" t="str">
        <f>'(B3) Struktura Funksionale'!A35</f>
        <v>Programi 6a</v>
      </c>
      <c r="B41" s="669" t="str">
        <f>'(B3) Struktura Funksionale'!B35</f>
        <v>04110</v>
      </c>
      <c r="C41" s="196" t="str">
        <f>'(B3) Struktura Funksionale'!C35</f>
        <v xml:space="preserve">Çështjet e përgjithshme ekonomike dhe tregtare </v>
      </c>
      <c r="D41" s="203"/>
      <c r="E41" s="203"/>
      <c r="F41" s="203"/>
      <c r="G41" s="66" t="e">
        <f>E41-#REF!-#REF!</f>
        <v>#REF!</v>
      </c>
      <c r="H41" s="66" t="e">
        <f>F41-#REF!-#REF!</f>
        <v>#REF!</v>
      </c>
    </row>
    <row r="42" spans="1:8" x14ac:dyDescent="0.2">
      <c r="A42" s="196" t="str">
        <f>'(B3) Struktura Funksionale'!A36</f>
        <v>Programi 6b</v>
      </c>
      <c r="B42" s="669" t="str">
        <f>'(B3) Struktura Funksionale'!B36</f>
        <v>04130</v>
      </c>
      <c r="C42" s="196" t="str">
        <f>'(B3) Struktura Funksionale'!C36</f>
        <v>Mbështetje për zhvillimin ekonomik</v>
      </c>
      <c r="D42" s="51"/>
      <c r="E42" s="203"/>
      <c r="F42" s="51"/>
      <c r="G42" s="66" t="e">
        <f>E42-#REF!-#REF!</f>
        <v>#REF!</v>
      </c>
      <c r="H42" s="66" t="e">
        <f>F42-#REF!-#REF!</f>
        <v>#REF!</v>
      </c>
    </row>
    <row r="43" spans="1:8" hidden="1" x14ac:dyDescent="0.2">
      <c r="A43" s="196" t="str">
        <f>'(B3) Struktura Funksionale'!A37</f>
        <v>Programi 6c</v>
      </c>
      <c r="B43" s="669" t="str">
        <f>'(B3) Struktura Funksionale'!B37</f>
        <v>04131</v>
      </c>
      <c r="C43" s="196" t="str">
        <f>'(B3) Struktura Funksionale'!C37</f>
        <v>Promovimi i biznesit lokal</v>
      </c>
      <c r="D43" s="206"/>
      <c r="E43" s="203"/>
      <c r="F43" s="206"/>
      <c r="G43" s="66" t="e">
        <f>E43-#REF!-#REF!</f>
        <v>#REF!</v>
      </c>
      <c r="H43" s="66" t="e">
        <f>F43-#REF!-#REF!</f>
        <v>#REF!</v>
      </c>
    </row>
    <row r="44" spans="1:8" hidden="1" x14ac:dyDescent="0.2">
      <c r="A44" s="196" t="str">
        <f>'(B3) Struktura Funksionale'!A38</f>
        <v>Programi 6d</v>
      </c>
      <c r="B44" s="669" t="str">
        <f>'(B3) Struktura Funksionale'!B38</f>
        <v>04132</v>
      </c>
      <c r="C44" s="196" t="str">
        <f>'(B3) Struktura Funksionale'!C38</f>
        <v>Mbështetja e Zhvillimit rajonal</v>
      </c>
      <c r="D44" s="206"/>
      <c r="E44" s="203"/>
      <c r="F44" s="206"/>
    </row>
    <row r="45" spans="1:8" x14ac:dyDescent="0.2">
      <c r="A45" s="196" t="str">
        <f>'(B3) Struktura Funksionale'!A39</f>
        <v>Programi 6e</v>
      </c>
      <c r="B45" s="669" t="str">
        <f>'(B3) Struktura Funksionale'!B39</f>
        <v>04160</v>
      </c>
      <c r="C45" s="196" t="str">
        <f>'(B3) Struktura Funksionale'!C39</f>
        <v>Shërbimet e tregjeve, akreditimi dhe inspektimi</v>
      </c>
      <c r="D45" s="51"/>
      <c r="E45" s="203"/>
      <c r="F45" s="51"/>
    </row>
    <row r="46" spans="1:8" x14ac:dyDescent="0.2">
      <c r="A46" s="20"/>
      <c r="B46" s="267"/>
      <c r="C46" s="200"/>
      <c r="D46" s="201">
        <f>SUM(D41:D45)</f>
        <v>0</v>
      </c>
      <c r="E46" s="201">
        <f t="shared" ref="E46:H46" si="3">SUM(E41:E45)</f>
        <v>0</v>
      </c>
      <c r="F46" s="201">
        <f t="shared" si="3"/>
        <v>0</v>
      </c>
      <c r="G46" s="711" t="e">
        <f t="shared" si="3"/>
        <v>#REF!</v>
      </c>
      <c r="H46" s="201" t="e">
        <f t="shared" si="3"/>
        <v>#REF!</v>
      </c>
    </row>
    <row r="47" spans="1:8" ht="18.75" x14ac:dyDescent="0.2">
      <c r="A47" s="687" t="str">
        <f>'(B3) Struktura Funksionale'!A41</f>
        <v>Nënfunksioni 7</v>
      </c>
      <c r="B47" s="687" t="str">
        <f>'(B3) Struktura Funksionale'!B41</f>
        <v>042</v>
      </c>
      <c r="C47" s="263" t="str">
        <f>'(B3) Struktura Funksionale'!C41</f>
        <v>Bujqësia, pyjet, peshkimi dhe gjuetia</v>
      </c>
      <c r="D47" s="255"/>
      <c r="E47" s="255"/>
      <c r="F47" s="256"/>
      <c r="G47" s="255" t="e">
        <f>E47-#REF!-#REF!</f>
        <v>#REF!</v>
      </c>
      <c r="H47" s="256" t="e">
        <f>F47-#REF!-#REF!</f>
        <v>#REF!</v>
      </c>
    </row>
    <row r="48" spans="1:8" x14ac:dyDescent="0.2">
      <c r="A48" s="196" t="str">
        <f>'(B3) Struktura Funksionale'!A42</f>
        <v>Programi 7a</v>
      </c>
      <c r="B48" s="669" t="str">
        <f>'(B3) Struktura Funksionale'!B42</f>
        <v>04220</v>
      </c>
      <c r="C48" s="196" t="str">
        <f>'(B3) Struktura Funksionale'!C42</f>
        <v>Shërbimet bujqësore, inspektimi, ushqimi dhe mbrojtja e konsumatoreve</v>
      </c>
      <c r="D48" s="203"/>
      <c r="E48" s="203"/>
      <c r="F48" s="203"/>
      <c r="G48" s="66" t="e">
        <f>E48-#REF!-#REF!</f>
        <v>#REF!</v>
      </c>
      <c r="H48" s="66" t="e">
        <f>F48-#REF!-#REF!</f>
        <v>#REF!</v>
      </c>
    </row>
    <row r="49" spans="1:8" hidden="1" x14ac:dyDescent="0.2">
      <c r="A49" s="196" t="str">
        <f>'(B3) Struktura Funksionale'!A43</f>
        <v>Programi 7b</v>
      </c>
      <c r="B49" s="669" t="str">
        <f>'(B3) Struktura Funksionale'!B43</f>
        <v>04222</v>
      </c>
      <c r="C49" s="196" t="str">
        <f>'(B3) Struktura Funksionale'!C43</f>
        <v>Këshillimi Bujqësor</v>
      </c>
      <c r="D49" s="51"/>
      <c r="E49" s="51"/>
      <c r="F49" s="51"/>
      <c r="G49" s="66" t="e">
        <f>E49-#REF!-#REF!</f>
        <v>#REF!</v>
      </c>
      <c r="H49" s="66" t="e">
        <f>F49-#REF!-#REF!</f>
        <v>#REF!</v>
      </c>
    </row>
    <row r="50" spans="1:8" hidden="1" x14ac:dyDescent="0.2">
      <c r="A50" s="196" t="str">
        <f>'(B3) Struktura Funksionale'!A44</f>
        <v>Programi 7c</v>
      </c>
      <c r="B50" s="669" t="str">
        <f>'(B3) Struktura Funksionale'!B44</f>
        <v>04223</v>
      </c>
      <c r="C50" s="196" t="str">
        <f>'(B3) Struktura Funksionale'!C44</f>
        <v>Veterineria</v>
      </c>
      <c r="D50" s="51"/>
      <c r="E50" s="52"/>
      <c r="F50" s="51"/>
      <c r="G50" s="66" t="e">
        <f>E50-#REF!-#REF!</f>
        <v>#REF!</v>
      </c>
      <c r="H50" s="66" t="e">
        <f>F50-#REF!-#REF!</f>
        <v>#REF!</v>
      </c>
    </row>
    <row r="51" spans="1:8" x14ac:dyDescent="0.2">
      <c r="A51" s="196" t="str">
        <f>'(B3) Struktura Funksionale'!A45</f>
        <v>Programi 7d</v>
      </c>
      <c r="B51" s="669" t="str">
        <f>'(B3) Struktura Funksionale'!B45</f>
        <v>04240</v>
      </c>
      <c r="C51" s="196" t="str">
        <f>'(B3) Struktura Funksionale'!C45</f>
        <v>Menaxhimi i Infrastruktuës së ujitjes dhe kullimit</v>
      </c>
      <c r="D51" s="206">
        <v>101</v>
      </c>
      <c r="E51" s="207">
        <v>17760</v>
      </c>
      <c r="F51" s="206">
        <v>43390</v>
      </c>
    </row>
    <row r="52" spans="1:8" x14ac:dyDescent="0.2">
      <c r="A52" s="196" t="str">
        <f>'(B3) Struktura Funksionale'!A46</f>
        <v>Programi 7e</v>
      </c>
      <c r="B52" s="669" t="str">
        <f>'(B3) Struktura Funksionale'!B46</f>
        <v>04260</v>
      </c>
      <c r="C52" s="196" t="str">
        <f>'(B3) Struktura Funksionale'!C46</f>
        <v>Administrimi i pyjeve dhe kullotave</v>
      </c>
      <c r="D52" s="206"/>
      <c r="E52" s="207"/>
      <c r="F52" s="206">
        <v>1200</v>
      </c>
    </row>
    <row r="53" spans="1:8" x14ac:dyDescent="0.2">
      <c r="A53" s="196" t="str">
        <f>'(B3) Struktura Funksionale'!A47</f>
        <v>Programi 7f</v>
      </c>
      <c r="B53" s="669">
        <f>'(B3) Struktura Funksionale'!B47</f>
        <v>0</v>
      </c>
      <c r="C53" s="196">
        <f>'(B3) Struktura Funksionale'!C47</f>
        <v>0</v>
      </c>
      <c r="D53" s="51"/>
      <c r="E53" s="51"/>
      <c r="F53" s="51"/>
    </row>
    <row r="54" spans="1:8" x14ac:dyDescent="0.2">
      <c r="A54" s="20"/>
      <c r="B54" s="267"/>
      <c r="C54" s="200"/>
      <c r="D54" s="201">
        <f>SUM(D48:D53)</f>
        <v>101</v>
      </c>
      <c r="E54" s="201">
        <f t="shared" ref="E54:F54" si="4">SUM(E48:E53)</f>
        <v>17760</v>
      </c>
      <c r="F54" s="201">
        <f t="shared" si="4"/>
        <v>44590</v>
      </c>
      <c r="G54" s="66" t="e">
        <f>E54-#REF!-#REF!</f>
        <v>#REF!</v>
      </c>
      <c r="H54" s="66" t="e">
        <f>F54-#REF!-#REF!</f>
        <v>#REF!</v>
      </c>
    </row>
    <row r="55" spans="1:8" ht="18.75" x14ac:dyDescent="0.2">
      <c r="A55" s="687" t="str">
        <f>'(B3) Struktura Funksionale'!A48</f>
        <v>Nënfunksioni 8</v>
      </c>
      <c r="B55" s="687" t="str">
        <f>'(B3) Struktura Funksionale'!B48</f>
        <v>045</v>
      </c>
      <c r="C55" s="263" t="str">
        <f>'(B3) Struktura Funksionale'!C48</f>
        <v>Transporti</v>
      </c>
      <c r="D55" s="255"/>
      <c r="E55" s="255"/>
      <c r="F55" s="256"/>
      <c r="G55" s="255" t="e">
        <f>E55-#REF!-#REF!</f>
        <v>#REF!</v>
      </c>
      <c r="H55" s="256" t="e">
        <f>F55-#REF!-#REF!</f>
        <v>#REF!</v>
      </c>
    </row>
    <row r="56" spans="1:8" x14ac:dyDescent="0.2">
      <c r="A56" s="196" t="str">
        <f>'(B3) Struktura Funksionale'!A49</f>
        <v>Programi 8a</v>
      </c>
      <c r="B56" s="669" t="str">
        <f>'(B3) Struktura Funksionale'!B49</f>
        <v>04520</v>
      </c>
      <c r="C56" s="196" t="str">
        <f>'(B3) Struktura Funksionale'!C49</f>
        <v>Rrjeti rrugor rural</v>
      </c>
      <c r="D56" s="203">
        <v>277367</v>
      </c>
      <c r="E56" s="203">
        <v>91555</v>
      </c>
      <c r="F56" s="203">
        <v>348190</v>
      </c>
      <c r="G56" s="66" t="e">
        <f>E56-#REF!-#REF!</f>
        <v>#REF!</v>
      </c>
      <c r="H56" s="66" t="e">
        <f>F56-#REF!-#REF!</f>
        <v>#REF!</v>
      </c>
    </row>
    <row r="57" spans="1:8" hidden="1" x14ac:dyDescent="0.2">
      <c r="A57" s="196" t="str">
        <f>'(B3) Struktura Funksionale'!A50</f>
        <v>Programi 8b</v>
      </c>
      <c r="B57" s="669" t="str">
        <f>'(B3) Struktura Funksionale'!B50</f>
        <v>04530</v>
      </c>
      <c r="C57" s="196" t="str">
        <f>'(B3) Struktura Funksionale'!C50</f>
        <v>Studimi i rrugëve</v>
      </c>
      <c r="D57" s="51"/>
      <c r="E57" s="51"/>
      <c r="F57" s="51"/>
      <c r="G57" s="66" t="e">
        <f>E57-#REF!-#REF!</f>
        <v>#REF!</v>
      </c>
      <c r="H57" s="66" t="e">
        <f>F57-#REF!-#REF!</f>
        <v>#REF!</v>
      </c>
    </row>
    <row r="58" spans="1:8" x14ac:dyDescent="0.2">
      <c r="A58" s="196" t="str">
        <f>'(B3) Struktura Funksionale'!A51</f>
        <v>Programi 8c</v>
      </c>
      <c r="B58" s="669" t="str">
        <f>'(B3) Struktura Funksionale'!B51</f>
        <v>04570</v>
      </c>
      <c r="C58" s="196" t="str">
        <f>'(B3) Struktura Funksionale'!C51</f>
        <v>Transporti publik</v>
      </c>
      <c r="D58" s="51"/>
      <c r="E58" s="51"/>
      <c r="F58" s="51"/>
      <c r="G58" s="66" t="e">
        <f>E58-#REF!-#REF!</f>
        <v>#REF!</v>
      </c>
      <c r="H58" s="66" t="e">
        <f>F58-#REF!-#REF!</f>
        <v>#REF!</v>
      </c>
    </row>
    <row r="59" spans="1:8" x14ac:dyDescent="0.2">
      <c r="A59" s="196" t="str">
        <f>'(B3) Struktura Funksionale'!A52</f>
        <v>Programi 8d</v>
      </c>
      <c r="B59" s="669">
        <f>'(B3) Struktura Funksionale'!B52</f>
        <v>0</v>
      </c>
      <c r="C59" s="196">
        <f>'(B3) Struktura Funksionale'!C52</f>
        <v>0</v>
      </c>
      <c r="D59" s="51"/>
      <c r="E59" s="51"/>
      <c r="F59" s="51"/>
    </row>
    <row r="60" spans="1:8" x14ac:dyDescent="0.2">
      <c r="A60" s="20"/>
      <c r="B60" s="267"/>
      <c r="C60" s="200"/>
      <c r="D60" s="201">
        <f>SUM(D56:D59)</f>
        <v>277367</v>
      </c>
      <c r="E60" s="201">
        <f t="shared" ref="E60:F60" si="5">SUM(E56:E59)</f>
        <v>91555</v>
      </c>
      <c r="F60" s="201">
        <f t="shared" si="5"/>
        <v>348190</v>
      </c>
      <c r="G60" s="66" t="e">
        <f>E60-#REF!-#REF!</f>
        <v>#REF!</v>
      </c>
      <c r="H60" s="66" t="e">
        <f>F60-#REF!-#REF!</f>
        <v>#REF!</v>
      </c>
    </row>
    <row r="61" spans="1:8" ht="18.75" x14ac:dyDescent="0.2">
      <c r="A61" s="687" t="str">
        <f>'(B3) Struktura Funksionale'!A53</f>
        <v>Nënfunksioni 9</v>
      </c>
      <c r="B61" s="687" t="str">
        <f>'(B3) Struktura Funksionale'!B53</f>
        <v>047</v>
      </c>
      <c r="C61" s="263" t="str">
        <f>'(B3) Struktura Funksionale'!C53</f>
        <v>Industri të tjera</v>
      </c>
      <c r="D61" s="255"/>
      <c r="E61" s="255"/>
      <c r="F61" s="256"/>
      <c r="G61" s="255" t="e">
        <f>E61-#REF!-#REF!</f>
        <v>#REF!</v>
      </c>
      <c r="H61" s="256" t="e">
        <f>F61-#REF!-#REF!</f>
        <v>#REF!</v>
      </c>
    </row>
    <row r="62" spans="1:8" x14ac:dyDescent="0.2">
      <c r="A62" s="196" t="str">
        <f>'(B3) Struktura Funksionale'!A54</f>
        <v>Programi 9a</v>
      </c>
      <c r="B62" s="669" t="str">
        <f>'(B3) Struktura Funksionale'!B54</f>
        <v>04740</v>
      </c>
      <c r="C62" s="196" t="str">
        <f>'(B3) Struktura Funksionale'!C54</f>
        <v>Projekte Zhvillimi</v>
      </c>
      <c r="D62" s="51"/>
      <c r="E62" s="52"/>
      <c r="F62" s="51"/>
      <c r="G62" s="66" t="e">
        <f>E62-#REF!-#REF!</f>
        <v>#REF!</v>
      </c>
      <c r="H62" s="66" t="e">
        <f>F62-#REF!-#REF!</f>
        <v>#REF!</v>
      </c>
    </row>
    <row r="63" spans="1:8" x14ac:dyDescent="0.2">
      <c r="A63" s="196" t="str">
        <f>'(B3) Struktura Funksionale'!A55</f>
        <v>Programi 9b</v>
      </c>
      <c r="B63" s="669" t="str">
        <f>'(B3) Struktura Funksionale'!B55</f>
        <v>04760</v>
      </c>
      <c r="C63" s="196" t="str">
        <f>'(B3) Struktura Funksionale'!C55</f>
        <v>Zhvillimi i turizmit</v>
      </c>
      <c r="D63" s="206">
        <v>1338</v>
      </c>
      <c r="E63" s="207"/>
      <c r="F63" s="206"/>
      <c r="G63" s="66" t="e">
        <f>E63-#REF!-#REF!</f>
        <v>#REF!</v>
      </c>
      <c r="H63" s="66" t="e">
        <f>F63-#REF!-#REF!</f>
        <v>#REF!</v>
      </c>
    </row>
    <row r="64" spans="1:8" hidden="1" x14ac:dyDescent="0.2">
      <c r="A64" s="196" t="str">
        <f>'(B3) Struktura Funksionale'!A56</f>
        <v>Programi 9c</v>
      </c>
      <c r="B64" s="669" t="str">
        <f>'(B3) Struktura Funksionale'!B56</f>
        <v>04742</v>
      </c>
      <c r="C64" s="196" t="str">
        <f>'(B3) Struktura Funksionale'!C56</f>
        <v>Rekreacioni</v>
      </c>
      <c r="D64" s="206"/>
      <c r="E64" s="207"/>
      <c r="F64" s="206"/>
      <c r="G64" s="66" t="e">
        <f>E64-#REF!-#REF!</f>
        <v>#REF!</v>
      </c>
      <c r="H64" s="66" t="e">
        <f>F64-#REF!-#REF!</f>
        <v>#REF!</v>
      </c>
    </row>
    <row r="65" spans="1:8" x14ac:dyDescent="0.2">
      <c r="A65" s="196" t="str">
        <f>'(B3) Struktura Funksionale'!A57</f>
        <v>Programi 9d</v>
      </c>
      <c r="B65" s="669">
        <f>'(B3) Struktura Funksionale'!B57</f>
        <v>0</v>
      </c>
      <c r="C65" s="196">
        <f>'(B3) Struktura Funksionale'!C57</f>
        <v>0</v>
      </c>
      <c r="D65" s="51"/>
      <c r="E65" s="51"/>
      <c r="F65" s="51"/>
    </row>
    <row r="66" spans="1:8" ht="13.5" thickBot="1" x14ac:dyDescent="0.25">
      <c r="A66" s="217"/>
      <c r="B66" s="268"/>
      <c r="C66" s="217"/>
      <c r="D66" s="68">
        <f>SUM(D62:D65)</f>
        <v>1338</v>
      </c>
      <c r="E66" s="68">
        <f t="shared" ref="E66:H66" si="6">SUM(E62:E65)</f>
        <v>0</v>
      </c>
      <c r="F66" s="68">
        <f t="shared" si="6"/>
        <v>0</v>
      </c>
      <c r="G66" s="712" t="e">
        <f t="shared" si="6"/>
        <v>#REF!</v>
      </c>
      <c r="H66" s="68" t="e">
        <f t="shared" si="6"/>
        <v>#REF!</v>
      </c>
    </row>
    <row r="67" spans="1:8" s="240" customFormat="1" ht="19.5" thickBot="1" x14ac:dyDescent="0.35">
      <c r="A67" s="713" t="str">
        <f>'(B3) Struktura Funksionale'!A58</f>
        <v>05 Mbrojtja Mjedisore</v>
      </c>
      <c r="B67" s="374"/>
      <c r="C67" s="374"/>
      <c r="D67" s="374"/>
      <c r="E67" s="374"/>
      <c r="F67" s="714"/>
    </row>
    <row r="68" spans="1:8" ht="20.25" customHeight="1" x14ac:dyDescent="0.2">
      <c r="A68" s="687" t="str">
        <f>'(B3) Struktura Funksionale'!A59</f>
        <v>Nënfunksioni 10</v>
      </c>
      <c r="B68" s="687" t="str">
        <f>'(B3) Struktura Funksionale'!B59</f>
        <v>051</v>
      </c>
      <c r="C68" s="263" t="str">
        <f>'(B3) Struktura Funksionale'!C59</f>
        <v>Menaxhimi i mbetjeve</v>
      </c>
      <c r="D68" s="255"/>
      <c r="E68" s="255"/>
      <c r="F68" s="256"/>
      <c r="G68" s="255" t="e">
        <f>E68-#REF!-#REF!</f>
        <v>#REF!</v>
      </c>
      <c r="H68" s="256" t="e">
        <f>F68-#REF!-#REF!</f>
        <v>#REF!</v>
      </c>
    </row>
    <row r="69" spans="1:8" x14ac:dyDescent="0.2">
      <c r="A69" s="196" t="str">
        <f>'(B3) Struktura Funksionale'!A60</f>
        <v>Programi 10a</v>
      </c>
      <c r="B69" s="669" t="str">
        <f>'(B3) Struktura Funksionale'!B60</f>
        <v>05100</v>
      </c>
      <c r="C69" s="196" t="str">
        <f>'(B3) Struktura Funksionale'!C60</f>
        <v>Menaxhimi i mbetjeve</v>
      </c>
      <c r="D69" s="203">
        <v>532</v>
      </c>
      <c r="E69" s="203">
        <v>1771</v>
      </c>
      <c r="F69" s="203"/>
      <c r="G69" s="66" t="e">
        <f>E69-#REF!-#REF!</f>
        <v>#REF!</v>
      </c>
      <c r="H69" s="66" t="e">
        <f>F69-#REF!-#REF!</f>
        <v>#REF!</v>
      </c>
    </row>
    <row r="70" spans="1:8" x14ac:dyDescent="0.2">
      <c r="A70" s="196" t="str">
        <f>'(B3) Struktura Funksionale'!A61</f>
        <v>Programi 10b</v>
      </c>
      <c r="B70" s="669">
        <f>'(B3) Struktura Funksionale'!B61</f>
        <v>0</v>
      </c>
      <c r="C70" s="196">
        <f>'(B3) Struktura Funksionale'!C61</f>
        <v>0</v>
      </c>
      <c r="D70" s="51"/>
      <c r="E70" s="51"/>
      <c r="F70" s="51"/>
      <c r="G70" s="66" t="e">
        <f>E70-#REF!-#REF!</f>
        <v>#REF!</v>
      </c>
      <c r="H70" s="66" t="e">
        <f>F70-#REF!-#REF!</f>
        <v>#REF!</v>
      </c>
    </row>
    <row r="71" spans="1:8" x14ac:dyDescent="0.2">
      <c r="A71" s="196" t="str">
        <f>'(B3) Struktura Funksionale'!A62</f>
        <v>Programi 10c</v>
      </c>
      <c r="B71" s="669">
        <f>'(B3) Struktura Funksionale'!B62</f>
        <v>0</v>
      </c>
      <c r="C71" s="196">
        <f>'(B3) Struktura Funksionale'!C62</f>
        <v>0</v>
      </c>
      <c r="D71" s="51"/>
      <c r="E71" s="51"/>
      <c r="F71" s="51"/>
      <c r="G71" s="66" t="e">
        <f>E71-#REF!-#REF!</f>
        <v>#REF!</v>
      </c>
      <c r="H71" s="66" t="e">
        <f>F71-#REF!-#REF!</f>
        <v>#REF!</v>
      </c>
    </row>
    <row r="72" spans="1:8" x14ac:dyDescent="0.2">
      <c r="A72" s="20"/>
      <c r="B72" s="267"/>
      <c r="C72" s="200"/>
      <c r="D72" s="201">
        <f>SUM(D69:D71)</f>
        <v>532</v>
      </c>
      <c r="E72" s="201">
        <f>SUM(E69:E71)</f>
        <v>1771</v>
      </c>
      <c r="F72" s="68">
        <f>SUM(F69:F71)</f>
        <v>0</v>
      </c>
      <c r="G72" s="66" t="e">
        <f>E72-#REF!-#REF!</f>
        <v>#REF!</v>
      </c>
      <c r="H72" s="66" t="e">
        <f>F72-#REF!-#REF!</f>
        <v>#REF!</v>
      </c>
    </row>
    <row r="73" spans="1:8" ht="18.75" customHeight="1" x14ac:dyDescent="0.2">
      <c r="A73" s="687" t="str">
        <f>'(B3) Struktura Funksionale'!A63</f>
        <v>Nënfunksioni 11</v>
      </c>
      <c r="B73" s="687" t="str">
        <f>'(B3) Struktura Funksionale'!B63</f>
        <v>052</v>
      </c>
      <c r="C73" s="263" t="str">
        <f>'(B3) Struktura Funksionale'!C63</f>
        <v>Menaxhimi i Ujërave të zeza</v>
      </c>
      <c r="D73" s="255"/>
      <c r="E73" s="255"/>
      <c r="F73" s="256"/>
      <c r="G73" s="255" t="e">
        <f>E73-#REF!-#REF!</f>
        <v>#REF!</v>
      </c>
      <c r="H73" s="256" t="e">
        <f>F73-#REF!-#REF!</f>
        <v>#REF!</v>
      </c>
    </row>
    <row r="74" spans="1:8" x14ac:dyDescent="0.2">
      <c r="A74" s="196" t="str">
        <f>'(B3) Struktura Funksionale'!A64</f>
        <v>Programi 11a</v>
      </c>
      <c r="B74" s="669" t="str">
        <f>'(B3) Struktura Funksionale'!B64</f>
        <v>05200</v>
      </c>
      <c r="C74" s="196" t="str">
        <f>'(B3) Struktura Funksionale'!C64</f>
        <v>Menaxhimi i ujrave të zeza dhe kanalizimeve</v>
      </c>
      <c r="D74" s="51">
        <v>905</v>
      </c>
      <c r="E74" s="52">
        <v>0</v>
      </c>
      <c r="F74" s="51">
        <v>11660</v>
      </c>
      <c r="G74" s="66" t="e">
        <f>E74-#REF!-#REF!</f>
        <v>#REF!</v>
      </c>
      <c r="H74" s="66" t="e">
        <f>F74-#REF!-#REF!</f>
        <v>#REF!</v>
      </c>
    </row>
    <row r="75" spans="1:8" x14ac:dyDescent="0.2">
      <c r="A75" s="196" t="str">
        <f>'(B3) Struktura Funksionale'!A65</f>
        <v>Programi 11b</v>
      </c>
      <c r="B75" s="669">
        <f>'(B3) Struktura Funksionale'!B65</f>
        <v>0</v>
      </c>
      <c r="C75" s="196">
        <f>'(B3) Struktura Funksionale'!C65</f>
        <v>0</v>
      </c>
      <c r="D75" s="206"/>
      <c r="E75" s="207"/>
      <c r="F75" s="206"/>
      <c r="G75" s="66" t="e">
        <f>E75-#REF!-#REF!</f>
        <v>#REF!</v>
      </c>
      <c r="H75" s="66" t="e">
        <f>F75-#REF!-#REF!</f>
        <v>#REF!</v>
      </c>
    </row>
    <row r="76" spans="1:8" x14ac:dyDescent="0.2">
      <c r="A76" s="196" t="str">
        <f>'(B3) Struktura Funksionale'!A66</f>
        <v>Programi 11c</v>
      </c>
      <c r="B76" s="669">
        <f>'(B3) Struktura Funksionale'!B66</f>
        <v>0</v>
      </c>
      <c r="C76" s="196">
        <f>'(B3) Struktura Funksionale'!C66</f>
        <v>0</v>
      </c>
      <c r="D76" s="206"/>
      <c r="E76" s="207"/>
      <c r="F76" s="206"/>
      <c r="G76" s="66" t="e">
        <f>E76-#REF!-#REF!</f>
        <v>#REF!</v>
      </c>
      <c r="H76" s="66" t="e">
        <f>F76-#REF!-#REF!</f>
        <v>#REF!</v>
      </c>
    </row>
    <row r="77" spans="1:8" x14ac:dyDescent="0.2">
      <c r="A77" s="20"/>
      <c r="B77" s="267"/>
      <c r="C77" s="200"/>
      <c r="D77" s="201">
        <f>SUM(D74:D76)</f>
        <v>905</v>
      </c>
      <c r="E77" s="201">
        <f>SUM(E74:E76)</f>
        <v>0</v>
      </c>
      <c r="F77" s="201">
        <f>SUM(F74:F76)</f>
        <v>11660</v>
      </c>
      <c r="G77" s="66" t="e">
        <f>E77-#REF!-#REF!</f>
        <v>#REF!</v>
      </c>
      <c r="H77" s="66" t="e">
        <f>F77-#REF!-#REF!</f>
        <v>#REF!</v>
      </c>
    </row>
    <row r="78" spans="1:8" ht="20.25" customHeight="1" x14ac:dyDescent="0.2">
      <c r="A78" s="687" t="str">
        <f>'(B3) Struktura Funksionale'!A67</f>
        <v>Nënfunksioni 12</v>
      </c>
      <c r="B78" s="687" t="str">
        <f>'(B3) Struktura Funksionale'!B67</f>
        <v>053</v>
      </c>
      <c r="C78" s="263" t="str">
        <f>'(B3) Struktura Funksionale'!C67</f>
        <v>Reduktimi i ndotjes</v>
      </c>
      <c r="D78" s="255"/>
      <c r="E78" s="255"/>
      <c r="F78" s="256"/>
      <c r="G78" s="255" t="e">
        <f>E78-#REF!-#REF!</f>
        <v>#REF!</v>
      </c>
      <c r="H78" s="256" t="e">
        <f>F78-#REF!-#REF!</f>
        <v>#REF!</v>
      </c>
    </row>
    <row r="79" spans="1:8" x14ac:dyDescent="0.2">
      <c r="A79" s="196" t="str">
        <f>'(B3) Struktura Funksionale'!A68</f>
        <v>Programi 12a</v>
      </c>
      <c r="B79" s="669" t="str">
        <f>'(B3) Struktura Funksionale'!B68</f>
        <v>05320</v>
      </c>
      <c r="C79" s="196" t="str">
        <f>'(B3) Struktura Funksionale'!C68</f>
        <v>Programet e mbrojtjes së mjedisit</v>
      </c>
      <c r="D79" s="51"/>
      <c r="E79" s="52"/>
      <c r="F79" s="51"/>
      <c r="G79" s="66" t="e">
        <f>E79-#REF!-#REF!</f>
        <v>#REF!</v>
      </c>
      <c r="H79" s="66" t="e">
        <f>F79-#REF!-#REF!</f>
        <v>#REF!</v>
      </c>
    </row>
    <row r="80" spans="1:8" x14ac:dyDescent="0.2">
      <c r="A80" s="196" t="str">
        <f>'(B3) Struktura Funksionale'!A69</f>
        <v>Programi 12b</v>
      </c>
      <c r="B80" s="669">
        <f>'(B3) Struktura Funksionale'!B69</f>
        <v>0</v>
      </c>
      <c r="C80" s="196">
        <f>'(B3) Struktura Funksionale'!C69</f>
        <v>0</v>
      </c>
      <c r="D80" s="206"/>
      <c r="E80" s="207"/>
      <c r="F80" s="206"/>
      <c r="G80" s="66" t="e">
        <f>E80-#REF!-#REF!</f>
        <v>#REF!</v>
      </c>
      <c r="H80" s="66" t="e">
        <f>F80-#REF!-#REF!</f>
        <v>#REF!</v>
      </c>
    </row>
    <row r="81" spans="1:8" x14ac:dyDescent="0.2">
      <c r="A81" s="196" t="str">
        <f>'(B3) Struktura Funksionale'!A70</f>
        <v>Programi 12c</v>
      </c>
      <c r="B81" s="669">
        <f>'(B3) Struktura Funksionale'!B70</f>
        <v>0</v>
      </c>
      <c r="C81" s="196">
        <f>'(B3) Struktura Funksionale'!C70</f>
        <v>0</v>
      </c>
      <c r="D81" s="206"/>
      <c r="E81" s="207"/>
      <c r="F81" s="206"/>
      <c r="G81" s="66" t="e">
        <f>E81-#REF!-#REF!</f>
        <v>#REF!</v>
      </c>
      <c r="H81" s="66" t="e">
        <f>F81-#REF!-#REF!</f>
        <v>#REF!</v>
      </c>
    </row>
    <row r="82" spans="1:8" x14ac:dyDescent="0.2">
      <c r="A82" s="20"/>
      <c r="B82" s="267"/>
      <c r="C82" s="200"/>
      <c r="D82" s="201">
        <f>SUM(D79:D81)</f>
        <v>0</v>
      </c>
      <c r="E82" s="201">
        <f>SUM(E79:E81)</f>
        <v>0</v>
      </c>
      <c r="F82" s="201">
        <f>SUM(F79:F81)</f>
        <v>0</v>
      </c>
      <c r="G82" s="66" t="e">
        <f>E82-#REF!-#REF!</f>
        <v>#REF!</v>
      </c>
      <c r="H82" s="66" t="e">
        <f>F82-#REF!-#REF!</f>
        <v>#REF!</v>
      </c>
    </row>
    <row r="83" spans="1:8" ht="20.25" customHeight="1" x14ac:dyDescent="0.2">
      <c r="A83" s="687" t="str">
        <f>'(B3) Struktura Funksionale'!A71</f>
        <v>Nënfunksioni 13</v>
      </c>
      <c r="B83" s="687" t="str">
        <f>'(B3) Struktura Funksionale'!B71</f>
        <v>056</v>
      </c>
      <c r="C83" s="263" t="str">
        <f>'(B3) Struktura Funksionale'!C71</f>
        <v>Mbrojtja e mjedisit</v>
      </c>
      <c r="D83" s="255"/>
      <c r="E83" s="255"/>
      <c r="F83" s="256"/>
      <c r="G83" s="255" t="e">
        <f>E83-#REF!-#REF!</f>
        <v>#REF!</v>
      </c>
      <c r="H83" s="256" t="e">
        <f>F83-#REF!-#REF!</f>
        <v>#REF!</v>
      </c>
    </row>
    <row r="84" spans="1:8" x14ac:dyDescent="0.2">
      <c r="A84" s="196" t="str">
        <f>'(B3) Struktura Funksionale'!A72</f>
        <v>Programi 13a</v>
      </c>
      <c r="B84" s="669" t="str">
        <f>'(B3) Struktura Funksionale'!B72</f>
        <v>05630</v>
      </c>
      <c r="C84" s="196" t="str">
        <f>'(B3) Struktura Funksionale'!C72</f>
        <v>Ndërgjegjësimi mjedisor</v>
      </c>
      <c r="D84" s="203"/>
      <c r="E84" s="203"/>
      <c r="F84" s="203"/>
      <c r="G84" s="66" t="e">
        <f>E84-#REF!-#REF!</f>
        <v>#REF!</v>
      </c>
      <c r="H84" s="66" t="e">
        <f>F84-#REF!-#REF!</f>
        <v>#REF!</v>
      </c>
    </row>
    <row r="85" spans="1:8" hidden="1" x14ac:dyDescent="0.2">
      <c r="A85" s="196" t="str">
        <f>'(B3) Struktura Funksionale'!A73</f>
        <v>Programi 13b</v>
      </c>
      <c r="B85" s="669" t="str">
        <f>'(B3) Struktura Funksionale'!B73</f>
        <v>05640</v>
      </c>
      <c r="C85" s="196" t="str">
        <f>'(B3) Struktura Funksionale'!C73</f>
        <v>Administrimi i resurseve ujore</v>
      </c>
      <c r="D85" s="51"/>
      <c r="E85" s="51"/>
      <c r="F85" s="51"/>
      <c r="G85" s="66" t="e">
        <f>E85-#REF!-#REF!</f>
        <v>#REF!</v>
      </c>
      <c r="H85" s="66" t="e">
        <f>F85-#REF!-#REF!</f>
        <v>#REF!</v>
      </c>
    </row>
    <row r="86" spans="1:8" x14ac:dyDescent="0.2">
      <c r="A86" s="196" t="str">
        <f>'(B3) Struktura Funksionale'!A74</f>
        <v>Programi 13c</v>
      </c>
      <c r="B86" s="669">
        <f>'(B3) Struktura Funksionale'!B74</f>
        <v>0</v>
      </c>
      <c r="C86" s="196">
        <f>'(B3) Struktura Funksionale'!C74</f>
        <v>0</v>
      </c>
      <c r="D86" s="51"/>
      <c r="E86" s="51"/>
      <c r="F86" s="51"/>
      <c r="G86" s="66" t="e">
        <f>E86-#REF!-#REF!</f>
        <v>#REF!</v>
      </c>
      <c r="H86" s="66" t="e">
        <f>F86-#REF!-#REF!</f>
        <v>#REF!</v>
      </c>
    </row>
    <row r="87" spans="1:8" ht="13.5" thickBot="1" x14ac:dyDescent="0.25">
      <c r="A87" s="20"/>
      <c r="B87" s="267"/>
      <c r="C87" s="200"/>
      <c r="D87" s="201">
        <f>SUM(D84:D86)</f>
        <v>0</v>
      </c>
      <c r="E87" s="201">
        <f>SUM(E84:E86)</f>
        <v>0</v>
      </c>
      <c r="F87" s="201">
        <f>SUM(F84:F86)</f>
        <v>0</v>
      </c>
      <c r="G87" s="66" t="e">
        <f>E87-#REF!-#REF!</f>
        <v>#REF!</v>
      </c>
      <c r="H87" s="66" t="e">
        <f>F87-#REF!-#REF!</f>
        <v>#REF!</v>
      </c>
    </row>
    <row r="88" spans="1:8" s="240" customFormat="1" ht="19.5" thickBot="1" x14ac:dyDescent="0.35">
      <c r="A88" s="713" t="str">
        <f>'(B3) Struktura Funksionale'!A75</f>
        <v>06 Strehimi dhe Komoditetet e Komunitetit</v>
      </c>
      <c r="B88" s="374"/>
      <c r="C88" s="374"/>
      <c r="D88" s="374"/>
      <c r="E88" s="374"/>
      <c r="F88" s="714"/>
    </row>
    <row r="89" spans="1:8" ht="21.75" customHeight="1" x14ac:dyDescent="0.2">
      <c r="A89" s="687" t="str">
        <f>'(B3) Struktura Funksionale'!A76</f>
        <v>Nënfunksioni 14</v>
      </c>
      <c r="B89" s="687" t="str">
        <f>'(B3) Struktura Funksionale'!B76</f>
        <v>061</v>
      </c>
      <c r="C89" s="263" t="str">
        <f>'(B3) Struktura Funksionale'!C76</f>
        <v>Urbanistika</v>
      </c>
      <c r="D89" s="255"/>
      <c r="E89" s="255"/>
      <c r="F89" s="256"/>
      <c r="G89" s="255" t="e">
        <f>E89-#REF!-#REF!</f>
        <v>#REF!</v>
      </c>
      <c r="H89" s="256" t="e">
        <f>F89-#REF!-#REF!</f>
        <v>#REF!</v>
      </c>
    </row>
    <row r="90" spans="1:8" x14ac:dyDescent="0.2">
      <c r="A90" s="196" t="str">
        <f>'(B3) Struktura Funksionale'!A77</f>
        <v>Programi 14a</v>
      </c>
      <c r="B90" s="669" t="str">
        <f>'(B3) Struktura Funksionale'!B77</f>
        <v>06140</v>
      </c>
      <c r="C90" s="196" t="str">
        <f>'(B3) Struktura Funksionale'!C77</f>
        <v>Planifikimi Urban Vendor</v>
      </c>
      <c r="D90" s="203">
        <v>1400</v>
      </c>
      <c r="E90" s="203">
        <v>0</v>
      </c>
      <c r="F90" s="203">
        <v>447987</v>
      </c>
      <c r="G90" s="66" t="e">
        <f>E90-#REF!-#REF!</f>
        <v>#REF!</v>
      </c>
      <c r="H90" s="66" t="e">
        <f>F90-#REF!-#REF!</f>
        <v>#REF!</v>
      </c>
    </row>
    <row r="91" spans="1:8" hidden="1" x14ac:dyDescent="0.2">
      <c r="A91" s="196" t="str">
        <f>'(B3) Struktura Funksionale'!A78</f>
        <v>Programi 14b</v>
      </c>
      <c r="B91" s="669" t="str">
        <f>'(B3) Struktura Funksionale'!B78</f>
        <v>06180</v>
      </c>
      <c r="C91" s="196" t="str">
        <f>'(B3) Struktura Funksionale'!C78</f>
        <v>Planifikimi urban dhe strehimi</v>
      </c>
      <c r="D91" s="51"/>
      <c r="E91" s="51"/>
      <c r="F91" s="51"/>
      <c r="G91" s="66" t="e">
        <f>E91-#REF!-#REF!</f>
        <v>#REF!</v>
      </c>
      <c r="H91" s="66" t="e">
        <f>F91-#REF!-#REF!</f>
        <v>#REF!</v>
      </c>
    </row>
    <row r="92" spans="1:8" x14ac:dyDescent="0.2">
      <c r="A92" s="196" t="str">
        <f>'(B3) Struktura Funksionale'!A79</f>
        <v>Programi 14c</v>
      </c>
      <c r="B92" s="669">
        <f>'(B3) Struktura Funksionale'!B79</f>
        <v>0</v>
      </c>
      <c r="C92" s="196">
        <f>'(B3) Struktura Funksionale'!C79</f>
        <v>0</v>
      </c>
      <c r="D92" s="51"/>
      <c r="E92" s="51">
        <v>53876</v>
      </c>
      <c r="F92" s="51"/>
      <c r="G92" s="66" t="e">
        <f>E92-#REF!-#REF!</f>
        <v>#REF!</v>
      </c>
      <c r="H92" s="66" t="e">
        <f>F92-#REF!-#REF!</f>
        <v>#REF!</v>
      </c>
    </row>
    <row r="93" spans="1:8" x14ac:dyDescent="0.2">
      <c r="A93" s="20"/>
      <c r="B93" s="267"/>
      <c r="C93" s="200"/>
      <c r="D93" s="201">
        <f>SUM(D90:D92)</f>
        <v>1400</v>
      </c>
      <c r="E93" s="201">
        <f>SUM(E90:E92)</f>
        <v>53876</v>
      </c>
      <c r="F93" s="201">
        <f>SUM(F90:F92)</f>
        <v>447987</v>
      </c>
      <c r="G93" s="66" t="e">
        <f>E93-#REF!-#REF!</f>
        <v>#REF!</v>
      </c>
      <c r="H93" s="66" t="e">
        <f>F93-#REF!-#REF!</f>
        <v>#REF!</v>
      </c>
    </row>
    <row r="94" spans="1:8" ht="20.25" customHeight="1" x14ac:dyDescent="0.2">
      <c r="A94" s="687" t="str">
        <f>'(B3) Struktura Funksionale'!A80</f>
        <v>Nënfunksioni 15</v>
      </c>
      <c r="B94" s="687" t="str">
        <f>'(B3) Struktura Funksionale'!B80</f>
        <v>062</v>
      </c>
      <c r="C94" s="263" t="str">
        <f>'(B3) Struktura Funksionale'!C80</f>
        <v>Zhvillimi i komunitetit</v>
      </c>
      <c r="D94" s="255"/>
      <c r="E94" s="255"/>
      <c r="F94" s="256"/>
      <c r="G94" s="255" t="e">
        <f>E94-#REF!-#REF!</f>
        <v>#REF!</v>
      </c>
      <c r="H94" s="256" t="e">
        <f>F94-#REF!-#REF!</f>
        <v>#REF!</v>
      </c>
    </row>
    <row r="95" spans="1:8" x14ac:dyDescent="0.2">
      <c r="A95" s="196" t="str">
        <f>'(B3) Struktura Funksionale'!A81</f>
        <v>Programi 15a</v>
      </c>
      <c r="B95" s="669" t="str">
        <f>'(B3) Struktura Funksionale'!B81</f>
        <v>06210</v>
      </c>
      <c r="C95" s="196" t="str">
        <f>'(B3) Struktura Funksionale'!C81</f>
        <v>Programet e zhvillimit</v>
      </c>
      <c r="D95" s="203"/>
      <c r="E95" s="203"/>
      <c r="F95" s="203"/>
      <c r="G95" s="66" t="e">
        <f>E95-#REF!-#REF!</f>
        <v>#REF!</v>
      </c>
      <c r="H95" s="66" t="e">
        <f>F95-#REF!-#REF!</f>
        <v>#REF!</v>
      </c>
    </row>
    <row r="96" spans="1:8" x14ac:dyDescent="0.2">
      <c r="A96" s="196" t="str">
        <f>'(B3) Struktura Funksionale'!A82</f>
        <v>Programi 15b</v>
      </c>
      <c r="B96" s="669" t="str">
        <f>'(B3) Struktura Funksionale'!B82</f>
        <v>06260</v>
      </c>
      <c r="C96" s="196" t="str">
        <f>'(B3) Struktura Funksionale'!C82</f>
        <v>Sherbime publike vendore</v>
      </c>
      <c r="D96" s="51">
        <v>11748</v>
      </c>
      <c r="E96" s="51"/>
      <c r="F96" s="51">
        <v>32905</v>
      </c>
      <c r="G96" s="66" t="e">
        <f>E96-#REF!-#REF!</f>
        <v>#REF!</v>
      </c>
      <c r="H96" s="66" t="e">
        <f>F96-#REF!-#REF!</f>
        <v>#REF!</v>
      </c>
    </row>
    <row r="97" spans="1:8" x14ac:dyDescent="0.2">
      <c r="A97" s="196" t="str">
        <f>'(B3) Struktura Funksionale'!A83</f>
        <v>Programi 15c</v>
      </c>
      <c r="B97" s="669">
        <f>'(B3) Struktura Funksionale'!B83</f>
        <v>0</v>
      </c>
      <c r="C97" s="196">
        <f>'(B3) Struktura Funksionale'!C83</f>
        <v>0</v>
      </c>
      <c r="D97" s="51"/>
      <c r="E97" s="51"/>
      <c r="F97" s="51"/>
      <c r="G97" s="66" t="e">
        <f>E97-#REF!-#REF!</f>
        <v>#REF!</v>
      </c>
      <c r="H97" s="66" t="e">
        <f>F97-#REF!-#REF!</f>
        <v>#REF!</v>
      </c>
    </row>
    <row r="98" spans="1:8" x14ac:dyDescent="0.2">
      <c r="A98" s="20"/>
      <c r="B98" s="267"/>
      <c r="C98" s="200"/>
      <c r="D98" s="201">
        <f>SUM(D95:D97)</f>
        <v>11748</v>
      </c>
      <c r="E98" s="201">
        <f t="shared" ref="E98:F98" si="7">SUM(E95:E97)</f>
        <v>0</v>
      </c>
      <c r="F98" s="201">
        <f t="shared" si="7"/>
        <v>32905</v>
      </c>
      <c r="G98" s="66" t="e">
        <f>E98-#REF!-#REF!</f>
        <v>#REF!</v>
      </c>
      <c r="H98" s="66" t="e">
        <f>F98-#REF!-#REF!</f>
        <v>#REF!</v>
      </c>
    </row>
    <row r="99" spans="1:8" ht="22.5" customHeight="1" x14ac:dyDescent="0.2">
      <c r="A99" s="687" t="str">
        <f>'(B3) Struktura Funksionale'!A84</f>
        <v>Nënfunksioni 16</v>
      </c>
      <c r="B99" s="687" t="str">
        <f>'(B3) Struktura Funksionale'!B84</f>
        <v>063</v>
      </c>
      <c r="C99" s="263" t="str">
        <f>'(B3) Struktura Funksionale'!C84</f>
        <v>Furnizimi me ujë</v>
      </c>
      <c r="D99" s="255"/>
      <c r="E99" s="255"/>
      <c r="F99" s="256"/>
      <c r="G99" s="255" t="e">
        <f>E99-#REF!-#REF!</f>
        <v>#REF!</v>
      </c>
      <c r="H99" s="256" t="e">
        <f>F99-#REF!-#REF!</f>
        <v>#REF!</v>
      </c>
    </row>
    <row r="100" spans="1:8" x14ac:dyDescent="0.2">
      <c r="A100" s="196" t="str">
        <f>'(B3) Struktura Funksionale'!A85</f>
        <v>Programi 16a</v>
      </c>
      <c r="B100" s="669" t="str">
        <f>'(B3) Struktura Funksionale'!B85</f>
        <v>06330</v>
      </c>
      <c r="C100" s="196" t="str">
        <f>'(B3) Struktura Funksionale'!C85</f>
        <v xml:space="preserve">Furnizimi me ujë </v>
      </c>
      <c r="D100" s="203">
        <v>24563</v>
      </c>
      <c r="E100" s="203">
        <v>74584</v>
      </c>
      <c r="F100" s="203">
        <v>65155</v>
      </c>
      <c r="G100" s="66" t="e">
        <f>E100-#REF!-#REF!</f>
        <v>#REF!</v>
      </c>
      <c r="H100" s="66" t="e">
        <f>F100-#REF!-#REF!</f>
        <v>#REF!</v>
      </c>
    </row>
    <row r="101" spans="1:8" x14ac:dyDescent="0.2">
      <c r="A101" s="196" t="str">
        <f>'(B3) Struktura Funksionale'!A86</f>
        <v>Programi 16b</v>
      </c>
      <c r="B101" s="669">
        <f>'(B3) Struktura Funksionale'!B86</f>
        <v>0</v>
      </c>
      <c r="C101" s="196">
        <f>'(B3) Struktura Funksionale'!C86</f>
        <v>0</v>
      </c>
      <c r="D101" s="51"/>
      <c r="E101" s="51"/>
      <c r="F101" s="51"/>
      <c r="G101" s="66" t="e">
        <f>E101-#REF!-#REF!</f>
        <v>#REF!</v>
      </c>
      <c r="H101" s="66" t="e">
        <f>F101-#REF!-#REF!</f>
        <v>#REF!</v>
      </c>
    </row>
    <row r="102" spans="1:8" x14ac:dyDescent="0.2">
      <c r="A102" s="196" t="str">
        <f>'(B3) Struktura Funksionale'!A87</f>
        <v>Programi 16c</v>
      </c>
      <c r="B102" s="669">
        <f>'(B3) Struktura Funksionale'!B87</f>
        <v>0</v>
      </c>
      <c r="C102" s="196">
        <f>'(B3) Struktura Funksionale'!C87</f>
        <v>0</v>
      </c>
      <c r="D102" s="51"/>
      <c r="E102" s="51"/>
      <c r="F102" s="51"/>
      <c r="G102" s="66" t="e">
        <f>E102-#REF!-#REF!</f>
        <v>#REF!</v>
      </c>
      <c r="H102" s="66" t="e">
        <f>F102-#REF!-#REF!</f>
        <v>#REF!</v>
      </c>
    </row>
    <row r="103" spans="1:8" x14ac:dyDescent="0.2">
      <c r="A103" s="20"/>
      <c r="B103" s="269"/>
      <c r="C103" s="21"/>
      <c r="D103" s="68">
        <f>SUM(D100:D102)</f>
        <v>24563</v>
      </c>
      <c r="E103" s="68">
        <f>SUM(E100:E102)</f>
        <v>74584</v>
      </c>
      <c r="F103" s="68">
        <f>SUM(F100:F102)</f>
        <v>65155</v>
      </c>
      <c r="G103" s="66" t="e">
        <f>E103-#REF!-#REF!</f>
        <v>#REF!</v>
      </c>
      <c r="H103" s="66" t="e">
        <f>F103-#REF!-#REF!</f>
        <v>#REF!</v>
      </c>
    </row>
    <row r="104" spans="1:8" ht="22.5" customHeight="1" x14ac:dyDescent="0.2">
      <c r="A104" s="687" t="str">
        <f>'(B3) Struktura Funksionale'!A88</f>
        <v>Nënfunksioni 17</v>
      </c>
      <c r="B104" s="687" t="str">
        <f>'(B3) Struktura Funksionale'!B88</f>
        <v>064</v>
      </c>
      <c r="C104" s="263" t="str">
        <f>'(B3) Struktura Funksionale'!C88</f>
        <v>Ndriçimi i rrugëve</v>
      </c>
      <c r="D104" s="255"/>
      <c r="E104" s="255"/>
      <c r="F104" s="256"/>
      <c r="G104" s="255" t="e">
        <f>E104-#REF!-#REF!</f>
        <v>#REF!</v>
      </c>
      <c r="H104" s="256" t="e">
        <f>F104-#REF!-#REF!</f>
        <v>#REF!</v>
      </c>
    </row>
    <row r="105" spans="1:8" x14ac:dyDescent="0.2">
      <c r="A105" s="196" t="str">
        <f>'(B3) Struktura Funksionale'!A89</f>
        <v>Programi 17a</v>
      </c>
      <c r="B105" s="669" t="str">
        <f>'(B3) Struktura Funksionale'!B89</f>
        <v>06440</v>
      </c>
      <c r="C105" s="196" t="str">
        <f>'(B3) Struktura Funksionale'!C89</f>
        <v>Ndriçim rrugësh</v>
      </c>
      <c r="D105" s="51">
        <v>3750</v>
      </c>
      <c r="E105" s="51">
        <v>38354</v>
      </c>
      <c r="F105" s="51">
        <v>12214</v>
      </c>
      <c r="G105" s="66" t="e">
        <f>E105-#REF!-#REF!</f>
        <v>#REF!</v>
      </c>
      <c r="H105" s="66" t="e">
        <f>F105-#REF!-#REF!</f>
        <v>#REF!</v>
      </c>
    </row>
    <row r="106" spans="1:8" x14ac:dyDescent="0.2">
      <c r="A106" s="196" t="str">
        <f>'(B3) Struktura Funksionale'!A90</f>
        <v>Programi 17b</v>
      </c>
      <c r="B106" s="669">
        <f>'(B3) Struktura Funksionale'!B90</f>
        <v>0</v>
      </c>
      <c r="C106" s="196">
        <f>'(B3) Struktura Funksionale'!C90</f>
        <v>0</v>
      </c>
      <c r="D106" s="51"/>
      <c r="E106" s="51"/>
      <c r="F106" s="51"/>
      <c r="G106" s="66" t="e">
        <f>E106-#REF!-#REF!</f>
        <v>#REF!</v>
      </c>
      <c r="H106" s="66" t="e">
        <f>F106-#REF!-#REF!</f>
        <v>#REF!</v>
      </c>
    </row>
    <row r="107" spans="1:8" x14ac:dyDescent="0.2">
      <c r="A107" s="196" t="str">
        <f>'(B3) Struktura Funksionale'!A91</f>
        <v>Programi 17c</v>
      </c>
      <c r="B107" s="669">
        <f>'(B3) Struktura Funksionale'!B91</f>
        <v>0</v>
      </c>
      <c r="C107" s="196">
        <f>'(B3) Struktura Funksionale'!C91</f>
        <v>0</v>
      </c>
      <c r="D107" s="51"/>
      <c r="E107" s="51"/>
      <c r="F107" s="51"/>
      <c r="G107" s="66" t="e">
        <f>E107-#REF!-#REF!</f>
        <v>#REF!</v>
      </c>
      <c r="H107" s="66" t="e">
        <f>F107-#REF!-#REF!</f>
        <v>#REF!</v>
      </c>
    </row>
    <row r="108" spans="1:8" ht="13.5" thickBot="1" x14ac:dyDescent="0.25">
      <c r="A108" s="20"/>
      <c r="B108" s="267"/>
      <c r="C108" s="200"/>
      <c r="D108" s="201">
        <f>SUM(D105:D107)</f>
        <v>3750</v>
      </c>
      <c r="E108" s="201">
        <f>SUM(E105:E107)</f>
        <v>38354</v>
      </c>
      <c r="F108" s="201">
        <f>SUM(F105:F107)</f>
        <v>12214</v>
      </c>
      <c r="G108" s="66" t="e">
        <f>E108-#REF!-#REF!</f>
        <v>#REF!</v>
      </c>
      <c r="H108" s="66" t="e">
        <f>F108-#REF!-#REF!</f>
        <v>#REF!</v>
      </c>
    </row>
    <row r="109" spans="1:8" s="240" customFormat="1" ht="19.5" thickBot="1" x14ac:dyDescent="0.35">
      <c r="A109" s="713" t="str">
        <f>'(B3) Struktura Funksionale'!A92</f>
        <v>07 Shëndetësia</v>
      </c>
      <c r="B109" s="374"/>
      <c r="C109" s="374"/>
      <c r="D109" s="374"/>
      <c r="E109" s="374"/>
      <c r="F109" s="714"/>
    </row>
    <row r="110" spans="1:8" ht="20.25" customHeight="1" x14ac:dyDescent="0.2">
      <c r="A110" s="687" t="str">
        <f>'(B3) Struktura Funksionale'!A93</f>
        <v>Nënfunksioni 18</v>
      </c>
      <c r="B110" s="687" t="str">
        <f>'(B3) Struktura Funksionale'!B93</f>
        <v>072</v>
      </c>
      <c r="C110" s="263" t="str">
        <f>'(B3) Struktura Funksionale'!C93</f>
        <v>Shërbimet e kujdesit parësor</v>
      </c>
      <c r="D110" s="255"/>
      <c r="E110" s="255"/>
      <c r="F110" s="256"/>
      <c r="G110" s="255" t="e">
        <f>E110-#REF!-#REF!</f>
        <v>#REF!</v>
      </c>
      <c r="H110" s="256" t="e">
        <f>F110-#REF!-#REF!</f>
        <v>#REF!</v>
      </c>
    </row>
    <row r="111" spans="1:8" x14ac:dyDescent="0.2">
      <c r="A111" s="196" t="str">
        <f>'(B3) Struktura Funksionale'!A94</f>
        <v>Programi 18a</v>
      </c>
      <c r="B111" s="669" t="str">
        <f>'(B3) Struktura Funksionale'!B94</f>
        <v>07220</v>
      </c>
      <c r="C111" s="196" t="str">
        <f>'(B3) Struktura Funksionale'!C94</f>
        <v>Shërbimet e kujdesit parësor</v>
      </c>
      <c r="D111" s="203"/>
      <c r="E111" s="203"/>
      <c r="F111" s="203">
        <v>2000</v>
      </c>
      <c r="G111" s="66" t="e">
        <f>E111-#REF!-#REF!</f>
        <v>#REF!</v>
      </c>
      <c r="H111" s="66" t="e">
        <f>F111-#REF!-#REF!</f>
        <v>#REF!</v>
      </c>
    </row>
    <row r="112" spans="1:8" x14ac:dyDescent="0.2">
      <c r="A112" s="196" t="str">
        <f>'(B3) Struktura Funksionale'!A95</f>
        <v>Programi 18b</v>
      </c>
      <c r="B112" s="669">
        <f>'(B3) Struktura Funksionale'!B95</f>
        <v>0</v>
      </c>
      <c r="C112" s="196">
        <f>'(B3) Struktura Funksionale'!C95</f>
        <v>0</v>
      </c>
      <c r="D112" s="51"/>
      <c r="E112" s="51"/>
      <c r="F112" s="51"/>
      <c r="G112" s="66" t="e">
        <f>E112-#REF!-#REF!</f>
        <v>#REF!</v>
      </c>
      <c r="H112" s="66" t="e">
        <f>F112-#REF!-#REF!</f>
        <v>#REF!</v>
      </c>
    </row>
    <row r="113" spans="1:8" x14ac:dyDescent="0.2">
      <c r="A113" s="196" t="str">
        <f>'(B3) Struktura Funksionale'!A96</f>
        <v>Programi 18c</v>
      </c>
      <c r="B113" s="669">
        <f>'(B3) Struktura Funksionale'!B96</f>
        <v>0</v>
      </c>
      <c r="C113" s="196">
        <f>'(B3) Struktura Funksionale'!C96</f>
        <v>0</v>
      </c>
      <c r="D113" s="51"/>
      <c r="E113" s="51"/>
      <c r="F113" s="51"/>
      <c r="G113" s="66" t="e">
        <f>E113-#REF!-#REF!</f>
        <v>#REF!</v>
      </c>
      <c r="H113" s="66" t="e">
        <f>F113-#REF!-#REF!</f>
        <v>#REF!</v>
      </c>
    </row>
    <row r="114" spans="1:8" ht="13.5" thickBot="1" x14ac:dyDescent="0.25">
      <c r="A114" s="20"/>
      <c r="B114" s="267"/>
      <c r="C114" s="200"/>
      <c r="D114" s="201">
        <f>SUM(D111:D113)</f>
        <v>0</v>
      </c>
      <c r="E114" s="201">
        <f>SUM(E111:E113)</f>
        <v>0</v>
      </c>
      <c r="F114" s="201">
        <f>SUM(F111:F113)</f>
        <v>2000</v>
      </c>
      <c r="G114" s="66" t="e">
        <f>E114-#REF!-#REF!</f>
        <v>#REF!</v>
      </c>
      <c r="H114" s="66" t="e">
        <f>F114-#REF!-#REF!</f>
        <v>#REF!</v>
      </c>
    </row>
    <row r="115" spans="1:8" s="240" customFormat="1" ht="19.5" thickBot="1" x14ac:dyDescent="0.35">
      <c r="A115" s="713" t="str">
        <f>'(B3) Struktura Funksionale'!A97</f>
        <v>08 Argëtimi, Kultura dhe Feja</v>
      </c>
      <c r="B115" s="374"/>
      <c r="C115" s="374"/>
      <c r="D115" s="374"/>
      <c r="E115" s="374"/>
      <c r="F115" s="714"/>
    </row>
    <row r="116" spans="1:8" ht="21" customHeight="1" x14ac:dyDescent="0.2">
      <c r="A116" s="687" t="str">
        <f>'(B3) Struktura Funksionale'!A98</f>
        <v>Nënfunksioni 19</v>
      </c>
      <c r="B116" s="687" t="str">
        <f>'(B3) Struktura Funksionale'!B98</f>
        <v>081</v>
      </c>
      <c r="C116" s="263" t="str">
        <f>'(B3) Struktura Funksionale'!C98</f>
        <v>Shërbimet rekreative dhe sportive</v>
      </c>
      <c r="D116" s="255"/>
      <c r="E116" s="255"/>
      <c r="F116" s="256"/>
      <c r="G116" s="255" t="e">
        <f>E116-#REF!-#REF!</f>
        <v>#REF!</v>
      </c>
      <c r="H116" s="256" t="e">
        <f>F116-#REF!-#REF!</f>
        <v>#REF!</v>
      </c>
    </row>
    <row r="117" spans="1:8" hidden="1" x14ac:dyDescent="0.2">
      <c r="A117" s="196" t="str">
        <f>'(B3) Struktura Funksionale'!A99</f>
        <v>Programi 19a</v>
      </c>
      <c r="B117" s="669" t="str">
        <f>'(B3) Struktura Funksionale'!B99</f>
        <v>08120</v>
      </c>
      <c r="C117" s="196" t="str">
        <f>'(B3) Struktura Funksionale'!C99</f>
        <v>Parqet</v>
      </c>
      <c r="D117" s="203"/>
      <c r="E117" s="203"/>
      <c r="F117" s="203"/>
      <c r="G117" s="66" t="e">
        <f>E117-#REF!-#REF!</f>
        <v>#REF!</v>
      </c>
      <c r="H117" s="66" t="e">
        <f>F117-#REF!-#REF!</f>
        <v>#REF!</v>
      </c>
    </row>
    <row r="118" spans="1:8" x14ac:dyDescent="0.2">
      <c r="A118" s="196" t="str">
        <f>'(B3) Struktura Funksionale'!A100</f>
        <v>Programi 19b</v>
      </c>
      <c r="B118" s="669" t="str">
        <f>'(B3) Struktura Funksionale'!B100</f>
        <v>08130</v>
      </c>
      <c r="C118" s="196" t="str">
        <f>'(B3) Struktura Funksionale'!C100</f>
        <v>Sport dhe argëtim</v>
      </c>
      <c r="D118" s="51"/>
      <c r="E118" s="51"/>
      <c r="F118" s="51"/>
      <c r="G118" s="66" t="e">
        <f>E118-#REF!-#REF!</f>
        <v>#REF!</v>
      </c>
      <c r="H118" s="66" t="e">
        <f>F118-#REF!-#REF!</f>
        <v>#REF!</v>
      </c>
    </row>
    <row r="119" spans="1:8" x14ac:dyDescent="0.2">
      <c r="A119" s="196" t="str">
        <f>'(B3) Struktura Funksionale'!A101</f>
        <v>Programi 19c</v>
      </c>
      <c r="B119" s="669">
        <f>'(B3) Struktura Funksionale'!B101</f>
        <v>0</v>
      </c>
      <c r="C119" s="196">
        <f>'(B3) Struktura Funksionale'!C101</f>
        <v>0</v>
      </c>
      <c r="D119" s="51"/>
      <c r="E119" s="51"/>
      <c r="F119" s="51"/>
      <c r="G119" s="66" t="e">
        <f>E119-#REF!-#REF!</f>
        <v>#REF!</v>
      </c>
      <c r="H119" s="66" t="e">
        <f>F119-#REF!-#REF!</f>
        <v>#REF!</v>
      </c>
    </row>
    <row r="120" spans="1:8" x14ac:dyDescent="0.2">
      <c r="A120" s="20"/>
      <c r="B120" s="267"/>
      <c r="C120" s="200"/>
      <c r="D120" s="201">
        <f>SUM(D117:D119)</f>
        <v>0</v>
      </c>
      <c r="E120" s="201">
        <f>SUM(E117:E119)</f>
        <v>0</v>
      </c>
      <c r="F120" s="201">
        <f>SUM(F117:F119)</f>
        <v>0</v>
      </c>
      <c r="G120" s="66" t="e">
        <f>E120-#REF!-#REF!</f>
        <v>#REF!</v>
      </c>
      <c r="H120" s="66" t="e">
        <f>F120-#REF!-#REF!</f>
        <v>#REF!</v>
      </c>
    </row>
    <row r="121" spans="1:8" ht="20.25" customHeight="1" x14ac:dyDescent="0.2">
      <c r="A121" s="687" t="str">
        <f>'(B3) Struktura Funksionale'!A102</f>
        <v>Nënfunksioni 20</v>
      </c>
      <c r="B121" s="687" t="str">
        <f>'(B3) Struktura Funksionale'!B102</f>
        <v>082</v>
      </c>
      <c r="C121" s="263" t="str">
        <f>'(B3) Struktura Funksionale'!C102</f>
        <v>Shërbimet kulturore</v>
      </c>
      <c r="D121" s="255"/>
      <c r="E121" s="255"/>
      <c r="F121" s="256"/>
      <c r="G121" s="255" t="e">
        <f>E121-#REF!-#REF!</f>
        <v>#REF!</v>
      </c>
      <c r="H121" s="256" t="e">
        <f>F121-#REF!-#REF!</f>
        <v>#REF!</v>
      </c>
    </row>
    <row r="122" spans="1:8" x14ac:dyDescent="0.2">
      <c r="A122" s="196" t="str">
        <f>'(B3) Struktura Funksionale'!A103</f>
        <v>Programi 20a</v>
      </c>
      <c r="B122" s="669" t="str">
        <f>'(B3) Struktura Funksionale'!B103</f>
        <v>08220</v>
      </c>
      <c r="C122" s="196" t="str">
        <f>'(B3) Struktura Funksionale'!C103</f>
        <v>Trashëgimia kulturore, eventet artistike dhe kulturore</v>
      </c>
      <c r="D122" s="203">
        <v>500</v>
      </c>
      <c r="E122" s="203">
        <v>0</v>
      </c>
      <c r="F122" s="203">
        <v>49800</v>
      </c>
      <c r="G122" s="66" t="e">
        <f>E122-#REF!-#REF!</f>
        <v>#REF!</v>
      </c>
      <c r="H122" s="66" t="e">
        <f>F122-#REF!-#REF!</f>
        <v>#REF!</v>
      </c>
    </row>
    <row r="123" spans="1:8" hidden="1" x14ac:dyDescent="0.2">
      <c r="A123" s="196" t="str">
        <f>'(B3) Struktura Funksionale'!A104</f>
        <v>Programi 20b</v>
      </c>
      <c r="B123" s="669" t="str">
        <f>'(B3) Struktura Funksionale'!B104</f>
        <v>08230</v>
      </c>
      <c r="C123" s="196" t="str">
        <f>'(B3) Struktura Funksionale'!C104</f>
        <v>Arti dhe kultura</v>
      </c>
      <c r="D123" s="203"/>
      <c r="E123" s="51"/>
      <c r="F123" s="51"/>
      <c r="G123" s="66" t="e">
        <f>E123-#REF!-#REF!</f>
        <v>#REF!</v>
      </c>
      <c r="H123" s="66" t="e">
        <f>F123-#REF!-#REF!</f>
        <v>#REF!</v>
      </c>
    </row>
    <row r="124" spans="1:8" hidden="1" x14ac:dyDescent="0.2">
      <c r="A124" s="196" t="str">
        <f>'(B3) Struktura Funksionale'!A105</f>
        <v>Programi 20c</v>
      </c>
      <c r="B124" s="669" t="str">
        <f>'(B3) Struktura Funksionale'!B105</f>
        <v>08280</v>
      </c>
      <c r="C124" s="196" t="str">
        <f>'(B3) Struktura Funksionale'!C105</f>
        <v xml:space="preserve">Muzetë, teatrot dhe eventet kulturore </v>
      </c>
      <c r="D124" s="203"/>
      <c r="E124" s="51"/>
      <c r="F124" s="51"/>
      <c r="G124" s="66" t="e">
        <f>E124-#REF!-#REF!</f>
        <v>#REF!</v>
      </c>
      <c r="H124" s="66" t="e">
        <f>F124-#REF!-#REF!</f>
        <v>#REF!</v>
      </c>
    </row>
    <row r="125" spans="1:8" x14ac:dyDescent="0.2">
      <c r="A125" s="196" t="str">
        <f>'(B3) Struktura Funksionale'!A106</f>
        <v>Programi 20d</v>
      </c>
      <c r="B125" s="669">
        <f>'(B3) Struktura Funksionale'!B106</f>
        <v>0</v>
      </c>
      <c r="C125" s="196">
        <f>'(B3) Struktura Funksionale'!C106</f>
        <v>0</v>
      </c>
      <c r="D125" s="203"/>
      <c r="E125" s="51"/>
      <c r="F125" s="51"/>
    </row>
    <row r="126" spans="1:8" ht="13.5" thickBot="1" x14ac:dyDescent="0.25">
      <c r="A126" s="20"/>
      <c r="B126" s="267"/>
      <c r="C126" s="200"/>
      <c r="D126" s="201">
        <f>SUM(D122:D125)</f>
        <v>500</v>
      </c>
      <c r="E126" s="201">
        <f t="shared" ref="E126:F126" si="8">SUM(E122:E125)</f>
        <v>0</v>
      </c>
      <c r="F126" s="201">
        <f t="shared" si="8"/>
        <v>49800</v>
      </c>
    </row>
    <row r="127" spans="1:8" s="240" customFormat="1" ht="19.5" thickBot="1" x14ac:dyDescent="0.35">
      <c r="A127" s="713" t="str">
        <f>'(B3) Struktura Funksionale'!A107</f>
        <v>09 Arsimi</v>
      </c>
      <c r="B127" s="374"/>
      <c r="C127" s="374"/>
      <c r="D127" s="374"/>
      <c r="E127" s="374"/>
      <c r="F127" s="714"/>
    </row>
    <row r="128" spans="1:8" ht="20.25" customHeight="1" x14ac:dyDescent="0.2">
      <c r="A128" s="687" t="str">
        <f>'(B3) Struktura Funksionale'!A108</f>
        <v>Nënfunksioni 21</v>
      </c>
      <c r="B128" s="687" t="str">
        <f>'(B3) Struktura Funksionale'!B108</f>
        <v>091</v>
      </c>
      <c r="C128" s="263" t="str">
        <f>'(B3) Struktura Funksionale'!C108</f>
        <v>Arsimi bazë dhe parashkollor</v>
      </c>
      <c r="D128" s="255"/>
      <c r="E128" s="255"/>
      <c r="F128" s="256"/>
      <c r="G128" s="255"/>
      <c r="H128" s="256"/>
    </row>
    <row r="129" spans="1:8" x14ac:dyDescent="0.2">
      <c r="A129" s="196" t="str">
        <f>'(B3) Struktura Funksionale'!A109</f>
        <v>Programi 21a</v>
      </c>
      <c r="B129" s="669" t="str">
        <f>'(B3) Struktura Funksionale'!B109</f>
        <v>09120</v>
      </c>
      <c r="C129" s="196" t="str">
        <f>'(B3) Struktura Funksionale'!C109</f>
        <v>Arsimi bazë përfshirë arsimin parashkollor.</v>
      </c>
      <c r="D129" s="203">
        <v>78884</v>
      </c>
      <c r="E129" s="203">
        <v>4883</v>
      </c>
      <c r="F129" s="203">
        <v>234874</v>
      </c>
      <c r="G129" s="66" t="e">
        <f>E129-#REF!-#REF!</f>
        <v>#REF!</v>
      </c>
      <c r="H129" s="66" t="e">
        <f>F129-#REF!-#REF!</f>
        <v>#REF!</v>
      </c>
    </row>
    <row r="130" spans="1:8" hidden="1" x14ac:dyDescent="0.2">
      <c r="A130" s="196" t="str">
        <f>'(B3) Struktura Funksionale'!A110</f>
        <v>Programi 21b</v>
      </c>
      <c r="B130" s="669" t="str">
        <f>'(B3) Struktura Funksionale'!B110</f>
        <v>09122</v>
      </c>
      <c r="C130" s="196" t="str">
        <f>'(B3) Struktura Funksionale'!C110</f>
        <v>Mësuesit e kopshteve dhe pagat e stafit mbështetës</v>
      </c>
      <c r="D130" s="51"/>
      <c r="E130" s="51"/>
      <c r="F130" s="51"/>
      <c r="G130" s="66" t="e">
        <f>E130-#REF!-#REF!</f>
        <v>#REF!</v>
      </c>
      <c r="H130" s="66" t="e">
        <f>F130-#REF!-#REF!</f>
        <v>#REF!</v>
      </c>
    </row>
    <row r="131" spans="1:8" hidden="1" x14ac:dyDescent="0.2">
      <c r="A131" s="196" t="str">
        <f>'(B3) Struktura Funksionale'!A111</f>
        <v>Programi 21c</v>
      </c>
      <c r="B131" s="669" t="str">
        <f>'(B3) Struktura Funksionale'!B111</f>
        <v>09123</v>
      </c>
      <c r="C131" s="196" t="str">
        <f>'(B3) Struktura Funksionale'!C111</f>
        <v>Ushqimi i kopshteve</v>
      </c>
      <c r="D131" s="51"/>
      <c r="E131" s="51"/>
      <c r="F131" s="51"/>
      <c r="G131" s="66" t="e">
        <f>E131-#REF!-#REF!</f>
        <v>#REF!</v>
      </c>
      <c r="H131" s="66" t="e">
        <f>F131-#REF!-#REF!</f>
        <v>#REF!</v>
      </c>
    </row>
    <row r="132" spans="1:8" x14ac:dyDescent="0.2">
      <c r="A132" s="196" t="str">
        <f>'(B3) Struktura Funksionale'!A112</f>
        <v>Programi 21d</v>
      </c>
      <c r="B132" s="669">
        <f>'(B3) Struktura Funksionale'!B112</f>
        <v>0</v>
      </c>
      <c r="C132" s="196">
        <f>'(B3) Struktura Funksionale'!C112</f>
        <v>0</v>
      </c>
      <c r="D132" s="51"/>
      <c r="E132" s="51"/>
      <c r="F132" s="51"/>
    </row>
    <row r="133" spans="1:8" x14ac:dyDescent="0.2">
      <c r="A133" s="20"/>
      <c r="B133" s="267"/>
      <c r="C133" s="200"/>
      <c r="D133" s="201">
        <f>SUM(D129:D132)</f>
        <v>78884</v>
      </c>
      <c r="E133" s="201">
        <f t="shared" ref="E133:F133" si="9">SUM(E129:E132)</f>
        <v>4883</v>
      </c>
      <c r="F133" s="201">
        <f t="shared" si="9"/>
        <v>234874</v>
      </c>
      <c r="G133" s="66" t="e">
        <f>E133-#REF!-#REF!</f>
        <v>#REF!</v>
      </c>
      <c r="H133" s="66" t="e">
        <f>F133-#REF!-#REF!</f>
        <v>#REF!</v>
      </c>
    </row>
    <row r="134" spans="1:8" ht="20.25" customHeight="1" x14ac:dyDescent="0.2">
      <c r="A134" s="687" t="str">
        <f>'(B3) Struktura Funksionale'!A113</f>
        <v>Nënfunksioni 22</v>
      </c>
      <c r="B134" s="687" t="str">
        <f>'(B3) Struktura Funksionale'!B113</f>
        <v>092</v>
      </c>
      <c r="C134" s="263" t="str">
        <f>'(B3) Struktura Funksionale'!C113</f>
        <v>Arsimi parauniversitar</v>
      </c>
      <c r="D134" s="255"/>
      <c r="E134" s="255"/>
      <c r="F134" s="256"/>
      <c r="G134" s="255" t="e">
        <f>E134-#REF!-#REF!</f>
        <v>#REF!</v>
      </c>
      <c r="H134" s="256" t="e">
        <f>F134-#REF!-#REF!</f>
        <v>#REF!</v>
      </c>
    </row>
    <row r="135" spans="1:8" x14ac:dyDescent="0.2">
      <c r="A135" s="196" t="str">
        <f>'(B3) Struktura Funksionale'!A114</f>
        <v>Programi 22a</v>
      </c>
      <c r="B135" s="669" t="str">
        <f>'(B3) Struktura Funksionale'!B114</f>
        <v>09230</v>
      </c>
      <c r="C135" s="196" t="str">
        <f>'(B3) Struktura Funksionale'!C114</f>
        <v>Arsimi i mesëm i përgjithshëm</v>
      </c>
      <c r="D135" s="203">
        <v>73915</v>
      </c>
      <c r="E135" s="203">
        <v>54282</v>
      </c>
      <c r="F135" s="203">
        <v>13874</v>
      </c>
      <c r="G135" s="66" t="e">
        <f>E135-#REF!-#REF!</f>
        <v>#REF!</v>
      </c>
      <c r="H135" s="66" t="e">
        <f>F135-#REF!-#REF!</f>
        <v>#REF!</v>
      </c>
    </row>
    <row r="136" spans="1:8" hidden="1" x14ac:dyDescent="0.2">
      <c r="A136" s="196" t="str">
        <f>'(B3) Struktura Funksionale'!A115</f>
        <v>Programi 22b</v>
      </c>
      <c r="B136" s="669" t="str">
        <f>'(B3) Struktura Funksionale'!B115</f>
        <v>09232</v>
      </c>
      <c r="C136" s="196" t="str">
        <f>'(B3) Struktura Funksionale'!C115</f>
        <v>Pagat e stafit mbështetës</v>
      </c>
      <c r="D136" s="51"/>
      <c r="E136" s="51"/>
      <c r="F136" s="51"/>
      <c r="G136" s="66" t="e">
        <f>E136-#REF!-#REF!</f>
        <v>#REF!</v>
      </c>
      <c r="H136" s="66" t="e">
        <f>F136-#REF!-#REF!</f>
        <v>#REF!</v>
      </c>
    </row>
    <row r="137" spans="1:8" x14ac:dyDescent="0.2">
      <c r="A137" s="196" t="str">
        <f>'(B3) Struktura Funksionale'!A116</f>
        <v>Programi 22c</v>
      </c>
      <c r="B137" s="669" t="str">
        <f>'(B3) Struktura Funksionale'!B116</f>
        <v>09240</v>
      </c>
      <c r="C137" s="196" t="str">
        <f>'(B3) Struktura Funksionale'!C116</f>
        <v>Arsimi profesional</v>
      </c>
      <c r="D137" s="51"/>
      <c r="E137" s="51"/>
      <c r="F137" s="51">
        <v>155335</v>
      </c>
      <c r="G137" s="66" t="e">
        <f>E137-#REF!-#REF!</f>
        <v>#REF!</v>
      </c>
      <c r="H137" s="66" t="e">
        <f>F137-#REF!-#REF!</f>
        <v>#REF!</v>
      </c>
    </row>
    <row r="138" spans="1:8" x14ac:dyDescent="0.2">
      <c r="A138" s="196" t="str">
        <f>'(B3) Struktura Funksionale'!A117</f>
        <v>Programi 22d</v>
      </c>
      <c r="B138" s="669">
        <f>'(B3) Struktura Funksionale'!B117</f>
        <v>0</v>
      </c>
      <c r="C138" s="196">
        <f>'(B3) Struktura Funksionale'!C117</f>
        <v>0</v>
      </c>
      <c r="D138" s="51"/>
      <c r="E138" s="51"/>
      <c r="F138" s="51"/>
    </row>
    <row r="139" spans="1:8" ht="13.5" thickBot="1" x14ac:dyDescent="0.25">
      <c r="A139" s="20"/>
      <c r="B139" s="269"/>
      <c r="C139" s="21"/>
      <c r="D139" s="68">
        <f>SUM(D135:D138)</f>
        <v>73915</v>
      </c>
      <c r="E139" s="68">
        <f t="shared" ref="E139:F139" si="10">SUM(E135:E138)</f>
        <v>54282</v>
      </c>
      <c r="F139" s="68">
        <f t="shared" si="10"/>
        <v>169209</v>
      </c>
      <c r="G139" s="66" t="e">
        <f>E139-#REF!-#REF!</f>
        <v>#REF!</v>
      </c>
      <c r="H139" s="66" t="e">
        <f>F139-#REF!-#REF!</f>
        <v>#REF!</v>
      </c>
    </row>
    <row r="140" spans="1:8" ht="19.5" hidden="1" customHeight="1" x14ac:dyDescent="0.2">
      <c r="A140" s="687" t="e">
        <f>'(B3) Struktura Funksionale'!A118</f>
        <v>#REF!</v>
      </c>
      <c r="B140" s="687" t="str">
        <f>'(B3) Struktura Funksionale'!B118</f>
        <v>096</v>
      </c>
      <c r="C140" s="263" t="str">
        <f>'(B3) Struktura Funksionale'!C118</f>
        <v>Shërbimet plotësuese në arsim</v>
      </c>
      <c r="D140" s="262"/>
      <c r="E140" s="262"/>
      <c r="F140" s="716"/>
      <c r="G140" s="262" t="e">
        <f>E140-#REF!-#REF!</f>
        <v>#REF!</v>
      </c>
      <c r="H140" s="262" t="e">
        <f>F140-#REF!-#REF!</f>
        <v>#REF!</v>
      </c>
    </row>
    <row r="141" spans="1:8" hidden="1" x14ac:dyDescent="0.2">
      <c r="A141" s="196" t="str">
        <f>'(B3) Struktura Funksionale'!A119</f>
        <v>Programi 23a</v>
      </c>
      <c r="B141" s="669" t="str">
        <f>'(B3) Struktura Funksionale'!B119</f>
        <v>09660</v>
      </c>
      <c r="C141" s="196" t="str">
        <f>'(B3) Struktura Funksionale'!C119</f>
        <v xml:space="preserve">Programe arsimore për trajnimin e mësuesve dhe edukatorëve </v>
      </c>
      <c r="D141" s="51"/>
      <c r="E141" s="51"/>
      <c r="F141" s="51"/>
      <c r="G141" s="66" t="e">
        <f>E141-#REF!-#REF!</f>
        <v>#REF!</v>
      </c>
      <c r="H141" s="66" t="e">
        <f>F141-#REF!-#REF!</f>
        <v>#REF!</v>
      </c>
    </row>
    <row r="142" spans="1:8" hidden="1" x14ac:dyDescent="0.2">
      <c r="A142" s="196" t="str">
        <f>'(B3) Struktura Funksionale'!A120</f>
        <v>Programi 23b</v>
      </c>
      <c r="B142" s="669">
        <f>'(B3) Struktura Funksionale'!B120</f>
        <v>0</v>
      </c>
      <c r="C142" s="196">
        <f>'(B3) Struktura Funksionale'!C120</f>
        <v>0</v>
      </c>
      <c r="D142" s="51"/>
      <c r="E142" s="51"/>
      <c r="F142" s="51"/>
      <c r="G142" s="66" t="e">
        <f>E142-#REF!-#REF!</f>
        <v>#REF!</v>
      </c>
      <c r="H142" s="66" t="e">
        <f>F142-#REF!-#REF!</f>
        <v>#REF!</v>
      </c>
    </row>
    <row r="143" spans="1:8" hidden="1" x14ac:dyDescent="0.2">
      <c r="A143" s="196" t="str">
        <f>'(B3) Struktura Funksionale'!A121</f>
        <v>Programi 23c</v>
      </c>
      <c r="B143" s="669">
        <f>'(B3) Struktura Funksionale'!B121</f>
        <v>0</v>
      </c>
      <c r="C143" s="196">
        <f>'(B3) Struktura Funksionale'!C121</f>
        <v>0</v>
      </c>
      <c r="D143" s="51"/>
      <c r="E143" s="51"/>
      <c r="F143" s="51"/>
      <c r="G143" s="66" t="e">
        <f>E143-#REF!-#REF!</f>
        <v>#REF!</v>
      </c>
      <c r="H143" s="66" t="e">
        <f>F143-#REF!-#REF!</f>
        <v>#REF!</v>
      </c>
    </row>
    <row r="144" spans="1:8" ht="13.5" hidden="1" thickBot="1" x14ac:dyDescent="0.25">
      <c r="A144" s="20"/>
      <c r="B144" s="267"/>
      <c r="C144" s="200"/>
      <c r="D144" s="201">
        <f>SUM(D141:D143)</f>
        <v>0</v>
      </c>
      <c r="E144" s="201">
        <f>SUM(E141:E143)</f>
        <v>0</v>
      </c>
      <c r="F144" s="201">
        <f>SUM(F141:F143)</f>
        <v>0</v>
      </c>
      <c r="G144" s="66" t="e">
        <f>E144-#REF!-#REF!</f>
        <v>#REF!</v>
      </c>
      <c r="H144" s="66" t="e">
        <f>F144-#REF!-#REF!</f>
        <v>#REF!</v>
      </c>
    </row>
    <row r="145" spans="1:8" s="240" customFormat="1" ht="19.5" thickBot="1" x14ac:dyDescent="0.35">
      <c r="A145" s="713" t="str">
        <f>'(B3) Struktura Funksionale'!A122</f>
        <v>10 Mbrojtja Sociale</v>
      </c>
      <c r="B145" s="374"/>
      <c r="C145" s="374"/>
      <c r="D145" s="374"/>
      <c r="E145" s="374"/>
      <c r="F145" s="714"/>
    </row>
    <row r="146" spans="1:8" ht="19.5" customHeight="1" x14ac:dyDescent="0.2">
      <c r="A146" s="687" t="str">
        <f>'(B3) Struktura Funksionale'!A123</f>
        <v>Nënfunksioni 23</v>
      </c>
      <c r="B146" s="687" t="str">
        <f>'(B3) Struktura Funksionale'!B123</f>
        <v>101</v>
      </c>
      <c r="C146" s="263" t="str">
        <f>'(B3) Struktura Funksionale'!C123</f>
        <v>Sëmundje dhe paaftësi</v>
      </c>
      <c r="D146" s="255"/>
      <c r="E146" s="255"/>
      <c r="F146" s="256"/>
      <c r="G146" s="255" t="e">
        <f>E146-#REF!-#REF!</f>
        <v>#REF!</v>
      </c>
      <c r="H146" s="256" t="e">
        <f>F146-#REF!-#REF!</f>
        <v>#REF!</v>
      </c>
    </row>
    <row r="147" spans="1:8" x14ac:dyDescent="0.2">
      <c r="A147" s="196" t="str">
        <f>'(B3) Struktura Funksionale'!A124</f>
        <v>Programi 24a</v>
      </c>
      <c r="B147" s="669" t="str">
        <f>'(B3) Struktura Funksionale'!B124</f>
        <v>10140</v>
      </c>
      <c r="C147" s="196" t="str">
        <f>'(B3) Struktura Funksionale'!C124</f>
        <v>Kujdesi social për personat e sëmurë dhe me aftësi të kufizuara</v>
      </c>
      <c r="D147" s="203"/>
      <c r="E147" s="203"/>
      <c r="F147" s="203"/>
      <c r="G147" s="66" t="e">
        <f>E147-#REF!-#REF!</f>
        <v>#REF!</v>
      </c>
      <c r="H147" s="66" t="e">
        <f>F147-#REF!-#REF!</f>
        <v>#REF!</v>
      </c>
    </row>
    <row r="148" spans="1:8" x14ac:dyDescent="0.2">
      <c r="A148" s="196" t="str">
        <f>'(B3) Struktura Funksionale'!A125</f>
        <v>Programi 24b</v>
      </c>
      <c r="B148" s="669">
        <f>'(B3) Struktura Funksionale'!B125</f>
        <v>0</v>
      </c>
      <c r="C148" s="196">
        <f>'(B3) Struktura Funksionale'!C125</f>
        <v>0</v>
      </c>
      <c r="D148" s="51"/>
      <c r="E148" s="51"/>
      <c r="F148" s="51"/>
      <c r="G148" s="66" t="e">
        <f>E148-#REF!-#REF!</f>
        <v>#REF!</v>
      </c>
      <c r="H148" s="66" t="e">
        <f>F148-#REF!-#REF!</f>
        <v>#REF!</v>
      </c>
    </row>
    <row r="149" spans="1:8" x14ac:dyDescent="0.2">
      <c r="A149" s="196" t="str">
        <f>'(B3) Struktura Funksionale'!A126</f>
        <v>Programi 24c</v>
      </c>
      <c r="B149" s="669">
        <f>'(B3) Struktura Funksionale'!B126</f>
        <v>0</v>
      </c>
      <c r="C149" s="196">
        <f>'(B3) Struktura Funksionale'!C126</f>
        <v>0</v>
      </c>
      <c r="D149" s="51"/>
      <c r="E149" s="51"/>
      <c r="F149" s="51"/>
      <c r="G149" s="66" t="e">
        <f>E149-#REF!-#REF!</f>
        <v>#REF!</v>
      </c>
      <c r="H149" s="66" t="e">
        <f>F149-#REF!-#REF!</f>
        <v>#REF!</v>
      </c>
    </row>
    <row r="150" spans="1:8" x14ac:dyDescent="0.2">
      <c r="A150" s="20"/>
      <c r="B150" s="267"/>
      <c r="C150" s="200"/>
      <c r="D150" s="201">
        <f>SUM(D147:D149)</f>
        <v>0</v>
      </c>
      <c r="E150" s="201">
        <f>SUM(E147:E149)</f>
        <v>0</v>
      </c>
      <c r="F150" s="201">
        <f>SUM(F147:F149)</f>
        <v>0</v>
      </c>
      <c r="G150" s="66" t="e">
        <f>E150-#REF!-#REF!</f>
        <v>#REF!</v>
      </c>
      <c r="H150" s="66" t="e">
        <f>F150-#REF!-#REF!</f>
        <v>#REF!</v>
      </c>
    </row>
    <row r="151" spans="1:8" ht="20.25" customHeight="1" x14ac:dyDescent="0.2">
      <c r="A151" s="687" t="str">
        <f>'(B3) Struktura Funksionale'!A127</f>
        <v>Nënfunksioni 24</v>
      </c>
      <c r="B151" s="687" t="str">
        <f>'(B3) Struktura Funksionale'!B127</f>
        <v>102</v>
      </c>
      <c r="C151" s="263" t="str">
        <f>'(B3) Struktura Funksionale'!C127</f>
        <v>Të moshuarit</v>
      </c>
      <c r="D151" s="255"/>
      <c r="E151" s="255"/>
      <c r="F151" s="256"/>
      <c r="G151" s="255" t="e">
        <f>E151-#REF!-#REF!</f>
        <v>#REF!</v>
      </c>
      <c r="H151" s="256" t="e">
        <f>F151-#REF!-#REF!</f>
        <v>#REF!</v>
      </c>
    </row>
    <row r="152" spans="1:8" x14ac:dyDescent="0.2">
      <c r="A152" s="196" t="str">
        <f>'(B3) Struktura Funksionale'!A128</f>
        <v>Programi 25a</v>
      </c>
      <c r="B152" s="669" t="str">
        <f>'(B3) Struktura Funksionale'!B128</f>
        <v>10220</v>
      </c>
      <c r="C152" s="196" t="str">
        <f>'(B3) Struktura Funksionale'!C128</f>
        <v>Sigurimi shoqëror</v>
      </c>
      <c r="D152" s="203"/>
      <c r="E152" s="203">
        <v>50</v>
      </c>
      <c r="F152" s="203">
        <v>0</v>
      </c>
      <c r="G152" s="66" t="e">
        <f>E152-#REF!-#REF!</f>
        <v>#REF!</v>
      </c>
      <c r="H152" s="66" t="e">
        <f>F152-#REF!-#REF!</f>
        <v>#REF!</v>
      </c>
    </row>
    <row r="153" spans="1:8" x14ac:dyDescent="0.2">
      <c r="A153" s="196" t="str">
        <f>'(B3) Struktura Funksionale'!A129</f>
        <v>Programi 25b</v>
      </c>
      <c r="B153" s="669">
        <f>'(B3) Struktura Funksionale'!B129</f>
        <v>0</v>
      </c>
      <c r="C153" s="196">
        <f>'(B3) Struktura Funksionale'!C129</f>
        <v>0</v>
      </c>
      <c r="D153" s="51"/>
      <c r="E153" s="51"/>
      <c r="F153" s="51"/>
      <c r="G153" s="66" t="e">
        <f>E153-#REF!-#REF!</f>
        <v>#REF!</v>
      </c>
      <c r="H153" s="66" t="e">
        <f>F153-#REF!-#REF!</f>
        <v>#REF!</v>
      </c>
    </row>
    <row r="154" spans="1:8" x14ac:dyDescent="0.2">
      <c r="A154" s="196" t="str">
        <f>'(B3) Struktura Funksionale'!A130</f>
        <v>Programi 25c</v>
      </c>
      <c r="B154" s="669">
        <f>'(B3) Struktura Funksionale'!B130</f>
        <v>0</v>
      </c>
      <c r="C154" s="196">
        <f>'(B3) Struktura Funksionale'!C130</f>
        <v>0</v>
      </c>
      <c r="D154" s="51"/>
      <c r="E154" s="51"/>
      <c r="F154" s="51"/>
      <c r="G154" s="66" t="e">
        <f>E154-#REF!-#REF!</f>
        <v>#REF!</v>
      </c>
      <c r="H154" s="66" t="e">
        <f>F154-#REF!-#REF!</f>
        <v>#REF!</v>
      </c>
    </row>
    <row r="155" spans="1:8" x14ac:dyDescent="0.2">
      <c r="A155" s="20"/>
      <c r="B155" s="267"/>
      <c r="C155" s="200"/>
      <c r="D155" s="201">
        <f>SUM(D152:D154)</f>
        <v>0</v>
      </c>
      <c r="E155" s="201">
        <f>SUM(E152:E154)</f>
        <v>50</v>
      </c>
      <c r="F155" s="201">
        <f>SUM(F152:F154)</f>
        <v>0</v>
      </c>
      <c r="G155" s="66" t="e">
        <f>E155-#REF!-#REF!</f>
        <v>#REF!</v>
      </c>
      <c r="H155" s="66" t="e">
        <f>F155-#REF!-#REF!</f>
        <v>#REF!</v>
      </c>
    </row>
    <row r="156" spans="1:8" ht="19.5" customHeight="1" x14ac:dyDescent="0.2">
      <c r="A156" s="687" t="str">
        <f>'(B3) Struktura Funksionale'!A131</f>
        <v>Nënfunksioni 25</v>
      </c>
      <c r="B156" s="687" t="str">
        <f>'(B3) Struktura Funksionale'!B131</f>
        <v>104</v>
      </c>
      <c r="C156" s="263" t="str">
        <f>'(B3) Struktura Funksionale'!C131</f>
        <v>Familja dhe fëmijët</v>
      </c>
      <c r="D156" s="255"/>
      <c r="E156" s="255"/>
      <c r="F156" s="256"/>
      <c r="G156" s="255" t="e">
        <f>E156-#REF!-#REF!</f>
        <v>#REF!</v>
      </c>
      <c r="H156" s="256" t="e">
        <f>F156-#REF!-#REF!</f>
        <v>#REF!</v>
      </c>
    </row>
    <row r="157" spans="1:8" x14ac:dyDescent="0.2">
      <c r="A157" s="196" t="str">
        <f>'(B3) Struktura Funksionale'!A132</f>
        <v>Programi 26a</v>
      </c>
      <c r="B157" s="669" t="str">
        <f>'(B3) Struktura Funksionale'!B132</f>
        <v>10430</v>
      </c>
      <c r="C157" s="196" t="str">
        <f>'(B3) Struktura Funksionale'!C132</f>
        <v>Kujdesi social për familjet dhe fëmijët</v>
      </c>
      <c r="D157" s="203">
        <v>202</v>
      </c>
      <c r="E157" s="203">
        <v>0</v>
      </c>
      <c r="F157" s="203">
        <v>510</v>
      </c>
      <c r="G157" s="66" t="e">
        <f>E157-#REF!-#REF!</f>
        <v>#REF!</v>
      </c>
      <c r="H157" s="66" t="e">
        <f>F157-#REF!-#REF!</f>
        <v>#REF!</v>
      </c>
    </row>
    <row r="158" spans="1:8" hidden="1" x14ac:dyDescent="0.2">
      <c r="A158" s="196" t="str">
        <f>'(B3) Struktura Funksionale'!A133</f>
        <v>Programi 26b</v>
      </c>
      <c r="B158" s="669" t="str">
        <f>'(B3) Struktura Funksionale'!B133</f>
        <v>10460</v>
      </c>
      <c r="C158" s="196" t="str">
        <f>'(B3) Struktura Funksionale'!C133</f>
        <v>Përfshirja sociale</v>
      </c>
      <c r="D158" s="51"/>
      <c r="E158" s="51"/>
      <c r="F158" s="51"/>
      <c r="G158" s="66" t="e">
        <f>E158-#REF!-#REF!</f>
        <v>#REF!</v>
      </c>
      <c r="H158" s="66" t="e">
        <f>F158-#REF!-#REF!</f>
        <v>#REF!</v>
      </c>
    </row>
    <row r="159" spans="1:8" x14ac:dyDescent="0.2">
      <c r="A159" s="196" t="str">
        <f>'(B3) Struktura Funksionale'!A134</f>
        <v>Programi 26c</v>
      </c>
      <c r="B159" s="669">
        <f>'(B3) Struktura Funksionale'!B134</f>
        <v>0</v>
      </c>
      <c r="C159" s="196">
        <f>'(B3) Struktura Funksionale'!C134</f>
        <v>0</v>
      </c>
      <c r="D159" s="51"/>
      <c r="E159" s="51"/>
      <c r="F159" s="51"/>
      <c r="G159" s="66" t="e">
        <f>E159-#REF!-#REF!</f>
        <v>#REF!</v>
      </c>
      <c r="H159" s="66" t="e">
        <f>F159-#REF!-#REF!</f>
        <v>#REF!</v>
      </c>
    </row>
    <row r="160" spans="1:8" x14ac:dyDescent="0.2">
      <c r="A160" s="20"/>
      <c r="B160" s="267"/>
      <c r="C160" s="200"/>
      <c r="D160" s="201">
        <f>SUM(D157:D159)</f>
        <v>202</v>
      </c>
      <c r="E160" s="201">
        <f>SUM(E157:E159)</f>
        <v>0</v>
      </c>
      <c r="F160" s="201">
        <f>SUM(F157:F159)</f>
        <v>510</v>
      </c>
      <c r="G160" s="66" t="e">
        <f>E160-#REF!-#REF!</f>
        <v>#REF!</v>
      </c>
      <c r="H160" s="66" t="e">
        <f>F160-#REF!-#REF!</f>
        <v>#REF!</v>
      </c>
    </row>
    <row r="161" spans="1:8" ht="19.5" customHeight="1" x14ac:dyDescent="0.2">
      <c r="A161" s="687" t="str">
        <f>'(B3) Struktura Funksionale'!A135</f>
        <v>Nënfunksioni 26</v>
      </c>
      <c r="B161" s="687" t="str">
        <f>'(B3) Struktura Funksionale'!B135</f>
        <v>105</v>
      </c>
      <c r="C161" s="263" t="str">
        <f>'(B3) Struktura Funksionale'!C135</f>
        <v>Papunësia</v>
      </c>
      <c r="D161" s="255"/>
      <c r="E161" s="255"/>
      <c r="F161" s="256"/>
      <c r="G161" s="255" t="e">
        <f>E161-#REF!-#REF!</f>
        <v>#REF!</v>
      </c>
      <c r="H161" s="256" t="e">
        <f>F161-#REF!-#REF!</f>
        <v>#REF!</v>
      </c>
    </row>
    <row r="162" spans="1:8" x14ac:dyDescent="0.2">
      <c r="A162" s="196" t="str">
        <f>'(B3) Struktura Funksionale'!A136</f>
        <v>Programi 27a</v>
      </c>
      <c r="B162" s="669" t="str">
        <f>'(B3) Struktura Funksionale'!B136</f>
        <v>10550</v>
      </c>
      <c r="C162" s="196" t="str">
        <f>'(B3) Struktura Funksionale'!C136</f>
        <v>Papunësia, arsim dhe aftësim</v>
      </c>
      <c r="D162" s="203"/>
      <c r="E162" s="203"/>
      <c r="F162" s="203"/>
      <c r="G162" s="66" t="e">
        <f>E162-#REF!-#REF!</f>
        <v>#REF!</v>
      </c>
      <c r="H162" s="66" t="e">
        <f>F162-#REF!-#REF!</f>
        <v>#REF!</v>
      </c>
    </row>
    <row r="163" spans="1:8" x14ac:dyDescent="0.2">
      <c r="A163" s="196" t="str">
        <f>'(B3) Struktura Funksionale'!A137</f>
        <v>Programi 27b</v>
      </c>
      <c r="B163" s="669">
        <f>'(B3) Struktura Funksionale'!B137</f>
        <v>0</v>
      </c>
      <c r="C163" s="196">
        <f>'(B3) Struktura Funksionale'!C137</f>
        <v>0</v>
      </c>
      <c r="D163" s="51"/>
      <c r="E163" s="51"/>
      <c r="F163" s="51"/>
      <c r="G163" s="66" t="e">
        <f>E163-#REF!-#REF!</f>
        <v>#REF!</v>
      </c>
      <c r="H163" s="66" t="e">
        <f>F163-#REF!-#REF!</f>
        <v>#REF!</v>
      </c>
    </row>
    <row r="164" spans="1:8" x14ac:dyDescent="0.2">
      <c r="A164" s="196" t="str">
        <f>'(B3) Struktura Funksionale'!A138</f>
        <v>Programi 27c</v>
      </c>
      <c r="B164" s="669">
        <f>'(B3) Struktura Funksionale'!B138</f>
        <v>0</v>
      </c>
      <c r="C164" s="196">
        <f>'(B3) Struktura Funksionale'!C138</f>
        <v>0</v>
      </c>
      <c r="D164" s="51"/>
      <c r="E164" s="51"/>
      <c r="F164" s="51"/>
      <c r="G164" s="66" t="e">
        <f>E164-#REF!-#REF!</f>
        <v>#REF!</v>
      </c>
      <c r="H164" s="66" t="e">
        <f>F164-#REF!-#REF!</f>
        <v>#REF!</v>
      </c>
    </row>
    <row r="165" spans="1:8" x14ac:dyDescent="0.2">
      <c r="A165" s="20"/>
      <c r="B165" s="267"/>
      <c r="C165" s="200"/>
      <c r="D165" s="201">
        <f>SUM(D162:D164)</f>
        <v>0</v>
      </c>
      <c r="E165" s="201">
        <f>SUM(E162:E164)</f>
        <v>0</v>
      </c>
      <c r="F165" s="201">
        <f>SUM(F162:F164)</f>
        <v>0</v>
      </c>
      <c r="G165" s="66" t="e">
        <f>E165-#REF!-#REF!</f>
        <v>#REF!</v>
      </c>
      <c r="H165" s="66" t="e">
        <f>F165-#REF!-#REF!</f>
        <v>#REF!</v>
      </c>
    </row>
    <row r="166" spans="1:8" ht="19.5" customHeight="1" x14ac:dyDescent="0.2">
      <c r="A166" s="687" t="str">
        <f>'(B3) Struktura Funksionale'!A139</f>
        <v>Nënfunksioni 27</v>
      </c>
      <c r="B166" s="687" t="str">
        <f>'(B3) Struktura Funksionale'!B139</f>
        <v>106</v>
      </c>
      <c r="C166" s="263" t="str">
        <f>'(B3) Struktura Funksionale'!C139</f>
        <v>Strehimi social</v>
      </c>
      <c r="D166" s="255"/>
      <c r="E166" s="255"/>
      <c r="F166" s="256"/>
      <c r="G166" s="255" t="e">
        <f>E166-#REF!-#REF!</f>
        <v>#REF!</v>
      </c>
      <c r="H166" s="256" t="e">
        <f>F166-#REF!-#REF!</f>
        <v>#REF!</v>
      </c>
    </row>
    <row r="167" spans="1:8" x14ac:dyDescent="0.2">
      <c r="A167" s="196" t="str">
        <f>'(B3) Struktura Funksionale'!A140</f>
        <v>Programi 28a</v>
      </c>
      <c r="B167" s="669" t="str">
        <f>'(B3) Struktura Funksionale'!B140</f>
        <v>10661</v>
      </c>
      <c r="C167" s="196" t="str">
        <f>'(B3) Struktura Funksionale'!C140</f>
        <v>Strehimi social</v>
      </c>
      <c r="D167" s="203"/>
      <c r="E167" s="203"/>
      <c r="F167" s="203"/>
      <c r="G167" s="66" t="e">
        <f>E167-#REF!-#REF!</f>
        <v>#REF!</v>
      </c>
      <c r="H167" s="66" t="e">
        <f>F167-#REF!-#REF!</f>
        <v>#REF!</v>
      </c>
    </row>
    <row r="168" spans="1:8" x14ac:dyDescent="0.2">
      <c r="A168" s="196" t="str">
        <f>'(B3) Struktura Funksionale'!A141</f>
        <v>Programi 28b</v>
      </c>
      <c r="B168" s="669">
        <f>'(B3) Struktura Funksionale'!B141</f>
        <v>0</v>
      </c>
      <c r="C168" s="196">
        <f>'(B3) Struktura Funksionale'!C141</f>
        <v>0</v>
      </c>
      <c r="D168" s="51"/>
      <c r="E168" s="51"/>
      <c r="F168" s="51"/>
      <c r="G168" s="66" t="e">
        <f>E168-#REF!-#REF!</f>
        <v>#REF!</v>
      </c>
      <c r="H168" s="66" t="e">
        <f>F168-#REF!-#REF!</f>
        <v>#REF!</v>
      </c>
    </row>
    <row r="169" spans="1:8" x14ac:dyDescent="0.2">
      <c r="A169" s="196" t="str">
        <f>'(B3) Struktura Funksionale'!A142</f>
        <v>Programi 28c</v>
      </c>
      <c r="B169" s="669">
        <f>'(B3) Struktura Funksionale'!B142</f>
        <v>0</v>
      </c>
      <c r="C169" s="196">
        <f>'(B3) Struktura Funksionale'!C142</f>
        <v>0</v>
      </c>
      <c r="D169" s="51"/>
      <c r="E169" s="51"/>
      <c r="F169" s="51"/>
      <c r="G169" s="66" t="e">
        <f>E169-#REF!-#REF!</f>
        <v>#REF!</v>
      </c>
      <c r="H169" s="66" t="e">
        <f>F169-#REF!-#REF!</f>
        <v>#REF!</v>
      </c>
    </row>
    <row r="170" spans="1:8" x14ac:dyDescent="0.2">
      <c r="A170" s="217"/>
      <c r="B170" s="268"/>
      <c r="C170" s="217"/>
      <c r="D170" s="68">
        <f>SUM(D167:D169)</f>
        <v>0</v>
      </c>
      <c r="E170" s="68">
        <f>SUM(E167:E169)</f>
        <v>0</v>
      </c>
      <c r="F170" s="68">
        <f>SUM(F167:F169)</f>
        <v>0</v>
      </c>
      <c r="G170" s="66" t="e">
        <f>E170-#REF!-#REF!</f>
        <v>#REF!</v>
      </c>
      <c r="H170" s="66" t="e">
        <f>F170-#REF!-#REF!</f>
        <v>#REF!</v>
      </c>
    </row>
    <row r="171" spans="1:8" ht="21.75" hidden="1" customHeight="1" x14ac:dyDescent="0.2">
      <c r="A171" s="687" t="str">
        <f>'(B3) Struktura Funksionale'!A143</f>
        <v>Nënfunksioni 29</v>
      </c>
      <c r="B171" s="687" t="str">
        <f>'(B3) Struktura Funksionale'!B143</f>
        <v>107</v>
      </c>
      <c r="C171" s="263" t="str">
        <f>'(B3) Struktura Funksionale'!C143</f>
        <v>Ndihma Ekonomike</v>
      </c>
      <c r="D171" s="255"/>
      <c r="E171" s="255"/>
      <c r="F171" s="256"/>
      <c r="G171" s="255" t="e">
        <f>E171-#REF!-#REF!</f>
        <v>#REF!</v>
      </c>
      <c r="H171" s="256" t="e">
        <f>F171-#REF!-#REF!</f>
        <v>#REF!</v>
      </c>
    </row>
    <row r="172" spans="1:8" hidden="1" x14ac:dyDescent="0.2">
      <c r="A172" s="196" t="str">
        <f>'(B3) Struktura Funksionale'!A144</f>
        <v>Programi 29a</v>
      </c>
      <c r="B172" s="669" t="str">
        <f>'(B3) Struktura Funksionale'!B144</f>
        <v>10770</v>
      </c>
      <c r="C172" s="196" t="str">
        <f>'(B3) Struktura Funksionale'!C144</f>
        <v>Ndihma Ekonomike</v>
      </c>
      <c r="D172" s="203"/>
      <c r="E172" s="203"/>
      <c r="F172" s="203"/>
      <c r="G172" s="66" t="e">
        <f>E172-#REF!-#REF!</f>
        <v>#REF!</v>
      </c>
      <c r="H172" s="66" t="e">
        <f>F172-#REF!-#REF!</f>
        <v>#REF!</v>
      </c>
    </row>
    <row r="173" spans="1:8" hidden="1" x14ac:dyDescent="0.2">
      <c r="A173" s="196" t="str">
        <f>'(B3) Struktura Funksionale'!A145</f>
        <v>Programi 29b</v>
      </c>
      <c r="B173" s="669">
        <f>'(B3) Struktura Funksionale'!B145</f>
        <v>0</v>
      </c>
      <c r="C173" s="196">
        <f>'(B3) Struktura Funksionale'!C145</f>
        <v>0</v>
      </c>
      <c r="D173" s="51"/>
      <c r="E173" s="51"/>
      <c r="F173" s="51"/>
      <c r="G173" s="66" t="e">
        <f>E173-#REF!-#REF!</f>
        <v>#REF!</v>
      </c>
      <c r="H173" s="66" t="e">
        <f>F173-#REF!-#REF!</f>
        <v>#REF!</v>
      </c>
    </row>
    <row r="174" spans="1:8" hidden="1" x14ac:dyDescent="0.2">
      <c r="A174" s="196" t="str">
        <f>'(B3) Struktura Funksionale'!A146</f>
        <v>Programi 29c</v>
      </c>
      <c r="B174" s="669">
        <f>'(B3) Struktura Funksionale'!B146</f>
        <v>0</v>
      </c>
      <c r="C174" s="196">
        <f>'(B3) Struktura Funksionale'!C146</f>
        <v>0</v>
      </c>
      <c r="D174" s="206"/>
      <c r="E174" s="206"/>
      <c r="F174" s="206"/>
      <c r="G174" s="66" t="e">
        <f>E174-#REF!-#REF!</f>
        <v>#REF!</v>
      </c>
      <c r="H174" s="66" t="e">
        <f>F174-#REF!-#REF!</f>
        <v>#REF!</v>
      </c>
    </row>
    <row r="175" spans="1:8" hidden="1" x14ac:dyDescent="0.2">
      <c r="A175" s="20"/>
      <c r="B175" s="269"/>
      <c r="C175" s="21"/>
      <c r="D175" s="68">
        <f>SUM(D172:D174)</f>
        <v>0</v>
      </c>
      <c r="E175" s="68">
        <f>SUM(E172:E174)</f>
        <v>0</v>
      </c>
      <c r="F175" s="68">
        <f>SUM(F172:F174)</f>
        <v>0</v>
      </c>
      <c r="G175" s="66" t="e">
        <f>E175-#REF!-#REF!</f>
        <v>#REF!</v>
      </c>
      <c r="H175" s="66" t="e">
        <f>F175-#REF!-#REF!</f>
        <v>#REF!</v>
      </c>
    </row>
    <row r="176" spans="1:8" x14ac:dyDescent="0.2">
      <c r="D176" s="66"/>
    </row>
    <row r="177" spans="1:6" x14ac:dyDescent="0.2">
      <c r="A177" s="20" t="str">
        <f>'(G1) Fjalori'!A206</f>
        <v xml:space="preserve">Totali </v>
      </c>
      <c r="B177" s="269"/>
      <c r="C177" s="21"/>
      <c r="D177" s="76">
        <f>D15+D22+D28+D33+D38+D46+D54+D60+D66+D72+D77+D82+D87+D93+D98+D103+D108+D114+D120+D126+D133+D139+D144+D150+D155+D160+D165+D170+D175</f>
        <v>481626</v>
      </c>
      <c r="E177" s="76">
        <f t="shared" ref="E177:F177" si="11">E15+E22+E28+E33+E38+E46+E54+E60+E66+E72+E77+E82+E87+E93+E98+E103+E108+E114+E120+E126+E133+E139+E144+E150+E155+E160+E165+E170+E175</f>
        <v>337235</v>
      </c>
      <c r="F177" s="76">
        <f t="shared" si="11"/>
        <v>1460356</v>
      </c>
    </row>
    <row r="179" spans="1:6" x14ac:dyDescent="0.2">
      <c r="A179" s="114"/>
    </row>
    <row r="180" spans="1:6" x14ac:dyDescent="0.2">
      <c r="B180" s="261"/>
      <c r="C180" s="66"/>
      <c r="D180" s="66"/>
      <c r="E180" s="66"/>
    </row>
    <row r="181" spans="1:6" x14ac:dyDescent="0.2">
      <c r="B181" s="261"/>
      <c r="C181" s="66"/>
      <c r="D181" s="66"/>
      <c r="E181" s="66"/>
    </row>
  </sheetData>
  <sheetProtection algorithmName="SHA-512" hashValue="tPKqXwNSIMN8ke8jS/IE1bckccSNxUneIu512P8O+KMQ6zdnbOaaxAI34eRx01yoJFlIRQHCa8UKWOzdUwUiUw==" saltValue="wmUMFt0LZf/7ci+EMVYT7A==" spinCount="100000" sheet="1" objects="1" scenarios="1" selectLockedCells="1"/>
  <mergeCells count="2">
    <mergeCell ref="A1:F1"/>
    <mergeCell ref="A3:F3"/>
  </mergeCells>
  <printOptions gridLines="1"/>
  <pageMargins left="0.78740157480314965" right="0.70866141732283472" top="0.98425196850393704" bottom="0.78740157480314965" header="0.43307086614173229" footer="0.31496062992125984"/>
  <pageSetup paperSize="256" fitToHeight="0" orientation="landscape" r:id="rId1"/>
  <headerFooter>
    <oddHeader>&amp;LPROGRAMI BUXHETOR AFATMESËM&amp;C&amp;8 28 Shkurt 2019&amp;R&amp;A</oddHeader>
    <oddFooter>&amp;L&amp;8Copyright for Albania: Ministry of Finance and Economy / Local Finance Directory&amp;R1</oddFooter>
  </headerFooter>
  <rowBreaks count="5" manualBreakCount="5">
    <brk id="46" max="16383" man="1"/>
    <brk id="82" max="16383" man="1"/>
    <brk id="115" max="16383" man="1"/>
    <brk id="150" max="16383" man="1"/>
    <brk id="170" max="16383" man="1"/>
  </rowBreaks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8">
    <tabColor rgb="FFFFCC00"/>
  </sheetPr>
  <dimension ref="A1:E100"/>
  <sheetViews>
    <sheetView showGridLines="0" zoomScale="90" zoomScaleNormal="90" workbookViewId="0">
      <selection activeCell="B40" sqref="B40"/>
    </sheetView>
  </sheetViews>
  <sheetFormatPr defaultColWidth="4.140625" defaultRowHeight="20.25" customHeight="1" x14ac:dyDescent="0.35"/>
  <cols>
    <col min="1" max="1" width="7" style="541" customWidth="1"/>
    <col min="2" max="2" width="66.42578125" style="259" customWidth="1"/>
    <col min="3" max="3" width="67" style="188" customWidth="1"/>
    <col min="4" max="4" width="15.140625" style="188" bestFit="1" customWidth="1"/>
    <col min="5" max="5" width="16.28515625" style="193" customWidth="1"/>
    <col min="6" max="166" width="11.42578125" style="188" customWidth="1"/>
    <col min="167" max="167" width="3.85546875" style="188" customWidth="1"/>
    <col min="168" max="168" width="22" style="188" customWidth="1"/>
    <col min="169" max="171" width="4.140625" style="188" customWidth="1"/>
    <col min="172" max="172" width="5.85546875" style="188" customWidth="1"/>
    <col min="173" max="173" width="4.140625" style="188" customWidth="1"/>
    <col min="174" max="174" width="0.85546875" style="188" customWidth="1"/>
    <col min="175" max="175" width="5.85546875" style="188" customWidth="1"/>
    <col min="176" max="176" width="4.140625" style="188" customWidth="1"/>
    <col min="177" max="177" width="0.85546875" style="188" customWidth="1"/>
    <col min="178" max="178" width="5.85546875" style="188" customWidth="1"/>
    <col min="179" max="179" width="4.140625" style="188" customWidth="1"/>
    <col min="180" max="180" width="0.85546875" style="188" customWidth="1"/>
    <col min="181" max="181" width="5.85546875" style="188" customWidth="1"/>
    <col min="182" max="16384" width="4.140625" style="188"/>
  </cols>
  <sheetData>
    <row r="1" spans="1:5" s="185" customFormat="1" ht="33.75" x14ac:dyDescent="0.5">
      <c r="A1" s="539"/>
      <c r="B1" s="257" t="s">
        <v>1618</v>
      </c>
      <c r="C1" s="191" t="s">
        <v>210</v>
      </c>
      <c r="E1" s="194"/>
    </row>
    <row r="2" spans="1:5" s="189" customFormat="1" ht="20.25" customHeight="1" x14ac:dyDescent="0.35">
      <c r="A2" s="540" t="s">
        <v>1674</v>
      </c>
      <c r="B2" s="258"/>
      <c r="C2" s="187"/>
      <c r="E2" s="195"/>
    </row>
    <row r="3" spans="1:5" ht="20.25" customHeight="1" x14ac:dyDescent="0.35">
      <c r="A3" s="538" t="s">
        <v>601</v>
      </c>
      <c r="B3" s="62" t="s">
        <v>1619</v>
      </c>
      <c r="C3" s="113" t="s">
        <v>269</v>
      </c>
    </row>
    <row r="4" spans="1:5" ht="20.25" customHeight="1" x14ac:dyDescent="0.35">
      <c r="A4" s="538" t="s">
        <v>602</v>
      </c>
      <c r="B4" s="62" t="s">
        <v>1915</v>
      </c>
      <c r="C4" s="113" t="s">
        <v>603</v>
      </c>
    </row>
    <row r="5" spans="1:5" ht="20.25" customHeight="1" x14ac:dyDescent="0.35">
      <c r="A5" s="538" t="s">
        <v>985</v>
      </c>
      <c r="B5" s="62" t="s">
        <v>1620</v>
      </c>
      <c r="C5" s="113" t="s">
        <v>267</v>
      </c>
    </row>
    <row r="6" spans="1:5" ht="20.25" customHeight="1" x14ac:dyDescent="0.35">
      <c r="A6" s="538" t="s">
        <v>986</v>
      </c>
      <c r="B6" s="62" t="s">
        <v>1621</v>
      </c>
      <c r="C6" s="113" t="s">
        <v>268</v>
      </c>
    </row>
    <row r="7" spans="1:5" ht="20.25" customHeight="1" x14ac:dyDescent="0.35">
      <c r="A7" s="651" t="s">
        <v>1911</v>
      </c>
      <c r="B7" s="652" t="s">
        <v>1913</v>
      </c>
      <c r="C7" s="653" t="s">
        <v>1912</v>
      </c>
    </row>
    <row r="8" spans="1:5" ht="20.25" customHeight="1" x14ac:dyDescent="0.35">
      <c r="A8" s="538"/>
      <c r="B8" s="62" t="s">
        <v>1622</v>
      </c>
      <c r="C8" s="113" t="s">
        <v>1019</v>
      </c>
    </row>
    <row r="9" spans="1:5" ht="20.25" customHeight="1" x14ac:dyDescent="0.35">
      <c r="A9" s="538" t="s">
        <v>1882</v>
      </c>
      <c r="B9" s="62" t="s">
        <v>1623</v>
      </c>
      <c r="C9" s="113" t="s">
        <v>1914</v>
      </c>
    </row>
    <row r="10" spans="1:5" ht="20.25" customHeight="1" x14ac:dyDescent="0.35">
      <c r="A10" s="538" t="s">
        <v>1908</v>
      </c>
      <c r="B10" s="62" t="s">
        <v>1909</v>
      </c>
      <c r="C10" s="113" t="s">
        <v>1910</v>
      </c>
    </row>
    <row r="11" spans="1:5" ht="20.25" customHeight="1" x14ac:dyDescent="0.35">
      <c r="A11" s="651" t="s">
        <v>1680</v>
      </c>
      <c r="B11" s="652" t="s">
        <v>1681</v>
      </c>
      <c r="C11" s="653" t="s">
        <v>1682</v>
      </c>
    </row>
    <row r="12" spans="1:5" ht="20.25" hidden="1" customHeight="1" x14ac:dyDescent="0.35">
      <c r="A12" s="651" t="s">
        <v>1015</v>
      </c>
      <c r="B12" s="652" t="s">
        <v>1623</v>
      </c>
      <c r="C12" s="654" t="s">
        <v>984</v>
      </c>
    </row>
    <row r="13" spans="1:5" ht="20.25" customHeight="1" x14ac:dyDescent="0.35">
      <c r="A13" s="651" t="s">
        <v>1683</v>
      </c>
      <c r="B13" s="652" t="s">
        <v>1684</v>
      </c>
      <c r="C13" s="653" t="s">
        <v>1685</v>
      </c>
    </row>
    <row r="14" spans="1:5" ht="20.25" customHeight="1" x14ac:dyDescent="0.35">
      <c r="A14" s="538" t="s">
        <v>987</v>
      </c>
      <c r="B14" s="62" t="s">
        <v>1624</v>
      </c>
      <c r="C14" s="113" t="s">
        <v>272</v>
      </c>
    </row>
    <row r="15" spans="1:5" ht="20.25" customHeight="1" x14ac:dyDescent="0.35">
      <c r="A15" s="538" t="s">
        <v>604</v>
      </c>
      <c r="B15" s="62" t="s">
        <v>1625</v>
      </c>
      <c r="C15" s="113" t="s">
        <v>605</v>
      </c>
    </row>
    <row r="16" spans="1:5" ht="20.25" customHeight="1" x14ac:dyDescent="0.35">
      <c r="A16" s="538" t="s">
        <v>615</v>
      </c>
      <c r="B16" s="62" t="s">
        <v>1626</v>
      </c>
      <c r="C16" s="113" t="s">
        <v>616</v>
      </c>
    </row>
    <row r="17" spans="1:3" ht="20.25" customHeight="1" x14ac:dyDescent="0.35">
      <c r="A17" s="538" t="s">
        <v>988</v>
      </c>
      <c r="B17" s="62" t="s">
        <v>1627</v>
      </c>
      <c r="C17" s="113" t="s">
        <v>606</v>
      </c>
    </row>
    <row r="18" spans="1:3" ht="20.25" customHeight="1" x14ac:dyDescent="0.35">
      <c r="A18" s="538" t="s">
        <v>617</v>
      </c>
      <c r="B18" s="62" t="s">
        <v>1628</v>
      </c>
      <c r="C18" s="113" t="s">
        <v>618</v>
      </c>
    </row>
    <row r="19" spans="1:3" ht="20.25" customHeight="1" x14ac:dyDescent="0.35">
      <c r="A19" s="538" t="s">
        <v>1686</v>
      </c>
      <c r="B19" s="62" t="s">
        <v>1687</v>
      </c>
      <c r="C19" s="113" t="s">
        <v>274</v>
      </c>
    </row>
    <row r="20" spans="1:3" ht="20.25" customHeight="1" x14ac:dyDescent="0.35">
      <c r="A20" s="538" t="s">
        <v>619</v>
      </c>
      <c r="B20" s="62" t="s">
        <v>1689</v>
      </c>
      <c r="C20" s="113" t="s">
        <v>275</v>
      </c>
    </row>
    <row r="21" spans="1:3" ht="20.25" customHeight="1" x14ac:dyDescent="0.35">
      <c r="A21" s="538" t="s">
        <v>1688</v>
      </c>
      <c r="B21" s="62" t="s">
        <v>1689</v>
      </c>
      <c r="C21" s="113" t="s">
        <v>275</v>
      </c>
    </row>
    <row r="22" spans="1:3" ht="20.25" hidden="1" customHeight="1" x14ac:dyDescent="0.35">
      <c r="A22" s="651" t="s">
        <v>607</v>
      </c>
      <c r="B22" s="652" t="s">
        <v>1629</v>
      </c>
      <c r="C22" s="653" t="s">
        <v>276</v>
      </c>
    </row>
    <row r="23" spans="1:3" ht="20.25" customHeight="1" x14ac:dyDescent="0.35">
      <c r="A23" s="538" t="s">
        <v>620</v>
      </c>
      <c r="B23" s="62" t="s">
        <v>1630</v>
      </c>
      <c r="C23" s="113" t="s">
        <v>621</v>
      </c>
    </row>
    <row r="24" spans="1:3" ht="20.25" customHeight="1" x14ac:dyDescent="0.35">
      <c r="A24" s="538" t="s">
        <v>622</v>
      </c>
      <c r="B24" s="62" t="s">
        <v>1631</v>
      </c>
      <c r="C24" s="113" t="s">
        <v>623</v>
      </c>
    </row>
    <row r="25" spans="1:3" ht="20.25" customHeight="1" x14ac:dyDescent="0.35">
      <c r="A25" s="651" t="s">
        <v>1690</v>
      </c>
      <c r="B25" s="652" t="s">
        <v>1691</v>
      </c>
      <c r="C25" s="653" t="s">
        <v>1692</v>
      </c>
    </row>
    <row r="26" spans="1:3" ht="20.25" customHeight="1" x14ac:dyDescent="0.35">
      <c r="A26" s="538" t="s">
        <v>1016</v>
      </c>
      <c r="B26" s="62" t="s">
        <v>1693</v>
      </c>
      <c r="C26" s="113" t="s">
        <v>1694</v>
      </c>
    </row>
    <row r="27" spans="1:3" ht="20.25" customHeight="1" x14ac:dyDescent="0.35">
      <c r="A27" s="651" t="s">
        <v>608</v>
      </c>
      <c r="B27" s="652" t="s">
        <v>1632</v>
      </c>
      <c r="C27" s="653" t="s">
        <v>278</v>
      </c>
    </row>
    <row r="28" spans="1:3" ht="20.25" customHeight="1" x14ac:dyDescent="0.35">
      <c r="A28" s="651" t="s">
        <v>609</v>
      </c>
      <c r="B28" s="652" t="s">
        <v>1633</v>
      </c>
      <c r="C28" s="653" t="s">
        <v>279</v>
      </c>
    </row>
    <row r="29" spans="1:3" ht="20.25" customHeight="1" x14ac:dyDescent="0.35">
      <c r="A29" s="538" t="s">
        <v>1695</v>
      </c>
      <c r="B29" s="62" t="s">
        <v>1696</v>
      </c>
      <c r="C29" s="113" t="s">
        <v>1697</v>
      </c>
    </row>
    <row r="30" spans="1:3" ht="20.25" customHeight="1" x14ac:dyDescent="0.35">
      <c r="A30" s="538" t="s">
        <v>624</v>
      </c>
      <c r="B30" s="62" t="s">
        <v>1634</v>
      </c>
      <c r="C30" s="113" t="s">
        <v>625</v>
      </c>
    </row>
    <row r="31" spans="1:3" ht="20.25" customHeight="1" x14ac:dyDescent="0.35">
      <c r="A31" s="538" t="s">
        <v>1698</v>
      </c>
      <c r="B31" s="62" t="s">
        <v>1699</v>
      </c>
      <c r="C31" s="113" t="s">
        <v>1700</v>
      </c>
    </row>
    <row r="32" spans="1:3" ht="20.25" customHeight="1" x14ac:dyDescent="0.35">
      <c r="A32" s="651" t="s">
        <v>610</v>
      </c>
      <c r="B32" s="652" t="s">
        <v>1635</v>
      </c>
      <c r="C32" s="653" t="s">
        <v>281</v>
      </c>
    </row>
    <row r="33" spans="1:3" ht="20.25" customHeight="1" x14ac:dyDescent="0.35">
      <c r="A33" s="651" t="s">
        <v>611</v>
      </c>
      <c r="B33" s="652" t="s">
        <v>1636</v>
      </c>
      <c r="C33" s="653" t="s">
        <v>282</v>
      </c>
    </row>
    <row r="34" spans="1:3" ht="20.25" customHeight="1" x14ac:dyDescent="0.35">
      <c r="A34" s="538" t="s">
        <v>989</v>
      </c>
      <c r="B34" s="62" t="s">
        <v>1883</v>
      </c>
      <c r="C34" s="113" t="s">
        <v>1885</v>
      </c>
    </row>
    <row r="35" spans="1:3" ht="20.25" customHeight="1" x14ac:dyDescent="0.35">
      <c r="A35" s="538" t="s">
        <v>990</v>
      </c>
      <c r="B35" s="62" t="s">
        <v>1884</v>
      </c>
      <c r="C35" s="113" t="s">
        <v>1886</v>
      </c>
    </row>
    <row r="36" spans="1:3" ht="20.25" customHeight="1" x14ac:dyDescent="0.35">
      <c r="A36" s="538" t="s">
        <v>626</v>
      </c>
      <c r="B36" s="62" t="s">
        <v>1637</v>
      </c>
      <c r="C36" s="113" t="s">
        <v>627</v>
      </c>
    </row>
    <row r="37" spans="1:3" ht="20.25" customHeight="1" x14ac:dyDescent="0.35">
      <c r="A37" s="538" t="s">
        <v>1701</v>
      </c>
      <c r="B37" s="62" t="s">
        <v>1887</v>
      </c>
      <c r="C37" s="113" t="s">
        <v>1888</v>
      </c>
    </row>
    <row r="38" spans="1:3" ht="20.25" customHeight="1" x14ac:dyDescent="0.35">
      <c r="A38" s="651" t="s">
        <v>991</v>
      </c>
      <c r="B38" s="652" t="s">
        <v>1638</v>
      </c>
      <c r="C38" s="653" t="s">
        <v>286</v>
      </c>
    </row>
    <row r="39" spans="1:3" ht="20.25" customHeight="1" x14ac:dyDescent="0.35">
      <c r="A39" s="538" t="s">
        <v>992</v>
      </c>
      <c r="B39" s="62" t="s">
        <v>1639</v>
      </c>
      <c r="C39" s="113" t="s">
        <v>89</v>
      </c>
    </row>
    <row r="40" spans="1:3" ht="20.25" customHeight="1" x14ac:dyDescent="0.35">
      <c r="A40" s="538" t="s">
        <v>628</v>
      </c>
      <c r="B40" s="62" t="s">
        <v>1640</v>
      </c>
      <c r="C40" s="113" t="s">
        <v>629</v>
      </c>
    </row>
    <row r="41" spans="1:3" ht="20.25" customHeight="1" x14ac:dyDescent="0.35">
      <c r="A41" s="538" t="s">
        <v>1702</v>
      </c>
      <c r="B41" s="62" t="s">
        <v>1703</v>
      </c>
      <c r="C41" s="113" t="s">
        <v>287</v>
      </c>
    </row>
    <row r="42" spans="1:3" ht="20.25" customHeight="1" x14ac:dyDescent="0.35">
      <c r="A42" s="538" t="s">
        <v>1704</v>
      </c>
      <c r="B42" s="62" t="s">
        <v>1889</v>
      </c>
      <c r="C42" s="113" t="s">
        <v>1890</v>
      </c>
    </row>
    <row r="43" spans="1:3" ht="20.25" customHeight="1" x14ac:dyDescent="0.35">
      <c r="A43" s="651" t="s">
        <v>612</v>
      </c>
      <c r="B43" s="652" t="s">
        <v>1716</v>
      </c>
      <c r="C43" s="653" t="s">
        <v>289</v>
      </c>
    </row>
    <row r="44" spans="1:3" ht="20.25" customHeight="1" x14ac:dyDescent="0.35">
      <c r="A44" s="538" t="s">
        <v>630</v>
      </c>
      <c r="B44" s="62" t="s">
        <v>1641</v>
      </c>
      <c r="C44" s="113" t="s">
        <v>631</v>
      </c>
    </row>
    <row r="45" spans="1:3" ht="20.25" customHeight="1" x14ac:dyDescent="0.35">
      <c r="A45" s="538" t="s">
        <v>632</v>
      </c>
      <c r="B45" s="62" t="s">
        <v>1642</v>
      </c>
      <c r="C45" s="113" t="s">
        <v>633</v>
      </c>
    </row>
    <row r="46" spans="1:3" ht="20.25" customHeight="1" x14ac:dyDescent="0.35">
      <c r="A46" s="538" t="s">
        <v>1705</v>
      </c>
      <c r="B46" s="62" t="s">
        <v>1642</v>
      </c>
      <c r="C46" s="113" t="s">
        <v>290</v>
      </c>
    </row>
    <row r="47" spans="1:3" ht="20.25" customHeight="1" x14ac:dyDescent="0.35">
      <c r="A47" s="538" t="s">
        <v>634</v>
      </c>
      <c r="B47" s="62" t="s">
        <v>1643</v>
      </c>
      <c r="C47" s="113" t="s">
        <v>635</v>
      </c>
    </row>
    <row r="48" spans="1:3" ht="20.25" customHeight="1" x14ac:dyDescent="0.35">
      <c r="A48" s="538" t="s">
        <v>1706</v>
      </c>
      <c r="B48" s="62" t="s">
        <v>1891</v>
      </c>
      <c r="C48" s="113" t="s">
        <v>291</v>
      </c>
    </row>
    <row r="49" spans="1:3" ht="20.25" customHeight="1" x14ac:dyDescent="0.35">
      <c r="A49" s="538" t="s">
        <v>636</v>
      </c>
      <c r="B49" s="62" t="s">
        <v>1644</v>
      </c>
      <c r="C49" s="113" t="s">
        <v>637</v>
      </c>
    </row>
    <row r="50" spans="1:3" ht="20.25" customHeight="1" x14ac:dyDescent="0.35">
      <c r="A50" s="538" t="s">
        <v>993</v>
      </c>
      <c r="B50" s="62" t="s">
        <v>1645</v>
      </c>
      <c r="C50" s="113" t="s">
        <v>292</v>
      </c>
    </row>
    <row r="51" spans="1:3" ht="20.25" customHeight="1" x14ac:dyDescent="0.35">
      <c r="A51" s="538" t="s">
        <v>638</v>
      </c>
      <c r="B51" s="62" t="s">
        <v>1641</v>
      </c>
      <c r="C51" s="113" t="s">
        <v>639</v>
      </c>
    </row>
    <row r="52" spans="1:3" ht="20.25" customHeight="1" x14ac:dyDescent="0.35">
      <c r="A52" s="538" t="s">
        <v>994</v>
      </c>
      <c r="B52" s="62" t="s">
        <v>1707</v>
      </c>
      <c r="C52" s="113" t="s">
        <v>1708</v>
      </c>
    </row>
    <row r="53" spans="1:3" ht="20.25" customHeight="1" x14ac:dyDescent="0.35">
      <c r="A53" s="651" t="s">
        <v>995</v>
      </c>
      <c r="B53" s="652" t="s">
        <v>1709</v>
      </c>
      <c r="C53" s="653" t="s">
        <v>294</v>
      </c>
    </row>
    <row r="54" spans="1:3" ht="20.25" customHeight="1" x14ac:dyDescent="0.35">
      <c r="A54" s="538" t="s">
        <v>640</v>
      </c>
      <c r="B54" s="62" t="s">
        <v>1646</v>
      </c>
      <c r="C54" s="113" t="s">
        <v>641</v>
      </c>
    </row>
    <row r="55" spans="1:3" ht="20.25" customHeight="1" x14ac:dyDescent="0.35">
      <c r="A55" s="538" t="s">
        <v>642</v>
      </c>
      <c r="B55" s="62" t="s">
        <v>1929</v>
      </c>
      <c r="C55" s="113" t="s">
        <v>643</v>
      </c>
    </row>
    <row r="56" spans="1:3" ht="20.25" customHeight="1" x14ac:dyDescent="0.35">
      <c r="A56" s="538" t="s">
        <v>996</v>
      </c>
      <c r="B56" s="62" t="s">
        <v>1893</v>
      </c>
      <c r="C56" s="113" t="s">
        <v>1894</v>
      </c>
    </row>
    <row r="57" spans="1:3" ht="20.25" customHeight="1" x14ac:dyDescent="0.35">
      <c r="A57" s="651" t="s">
        <v>997</v>
      </c>
      <c r="B57" s="652" t="s">
        <v>1647</v>
      </c>
      <c r="C57" s="653" t="s">
        <v>90</v>
      </c>
    </row>
    <row r="58" spans="1:3" ht="20.25" customHeight="1" x14ac:dyDescent="0.35">
      <c r="A58" s="538" t="s">
        <v>644</v>
      </c>
      <c r="B58" s="62" t="s">
        <v>1648</v>
      </c>
      <c r="C58" s="113" t="s">
        <v>645</v>
      </c>
    </row>
    <row r="59" spans="1:3" ht="20.25" customHeight="1" x14ac:dyDescent="0.35">
      <c r="A59" s="538" t="s">
        <v>998</v>
      </c>
      <c r="B59" s="62" t="s">
        <v>1649</v>
      </c>
      <c r="C59" s="113" t="s">
        <v>296</v>
      </c>
    </row>
    <row r="60" spans="1:3" ht="20.25" customHeight="1" x14ac:dyDescent="0.35">
      <c r="A60" s="538" t="s">
        <v>999</v>
      </c>
      <c r="B60" s="62" t="s">
        <v>1710</v>
      </c>
      <c r="C60" s="113" t="s">
        <v>297</v>
      </c>
    </row>
    <row r="61" spans="1:3" ht="20.25" customHeight="1" x14ac:dyDescent="0.35">
      <c r="A61" s="538" t="s">
        <v>646</v>
      </c>
      <c r="B61" s="62" t="s">
        <v>1650</v>
      </c>
      <c r="C61" s="113" t="s">
        <v>647</v>
      </c>
    </row>
    <row r="62" spans="1:3" ht="20.25" customHeight="1" x14ac:dyDescent="0.35">
      <c r="A62" s="538" t="s">
        <v>1711</v>
      </c>
      <c r="B62" s="62" t="s">
        <v>1895</v>
      </c>
      <c r="C62" s="113" t="s">
        <v>647</v>
      </c>
    </row>
    <row r="63" spans="1:3" ht="20.25" customHeight="1" x14ac:dyDescent="0.35">
      <c r="A63" s="538" t="s">
        <v>648</v>
      </c>
      <c r="B63" s="62" t="s">
        <v>1651</v>
      </c>
      <c r="C63" s="113" t="s">
        <v>299</v>
      </c>
    </row>
    <row r="64" spans="1:3" ht="20.25" customHeight="1" x14ac:dyDescent="0.35">
      <c r="A64" s="538" t="s">
        <v>1000</v>
      </c>
      <c r="B64" s="62" t="s">
        <v>1896</v>
      </c>
      <c r="C64" s="113" t="s">
        <v>299</v>
      </c>
    </row>
    <row r="65" spans="1:3" ht="20.25" customHeight="1" x14ac:dyDescent="0.35">
      <c r="A65" s="538" t="s">
        <v>649</v>
      </c>
      <c r="B65" s="62" t="s">
        <v>1652</v>
      </c>
      <c r="C65" s="113" t="s">
        <v>650</v>
      </c>
    </row>
    <row r="66" spans="1:3" ht="20.25" customHeight="1" x14ac:dyDescent="0.35">
      <c r="A66" s="538" t="s">
        <v>651</v>
      </c>
      <c r="B66" s="62" t="s">
        <v>1897</v>
      </c>
      <c r="C66" s="113" t="s">
        <v>300</v>
      </c>
    </row>
    <row r="67" spans="1:3" ht="20.25" customHeight="1" x14ac:dyDescent="0.35">
      <c r="A67" s="538" t="s">
        <v>1001</v>
      </c>
      <c r="B67" s="62" t="s">
        <v>1897</v>
      </c>
      <c r="C67" s="113" t="s">
        <v>300</v>
      </c>
    </row>
    <row r="68" spans="1:3" ht="20.25" customHeight="1" x14ac:dyDescent="0.35">
      <c r="A68" s="538" t="s">
        <v>652</v>
      </c>
      <c r="B68" s="62" t="s">
        <v>1898</v>
      </c>
      <c r="C68" s="113" t="s">
        <v>653</v>
      </c>
    </row>
    <row r="69" spans="1:3" ht="20.25" customHeight="1" x14ac:dyDescent="0.35">
      <c r="A69" s="538" t="s">
        <v>654</v>
      </c>
      <c r="B69" s="62" t="s">
        <v>1653</v>
      </c>
      <c r="C69" s="113" t="s">
        <v>655</v>
      </c>
    </row>
    <row r="70" spans="1:3" ht="20.25" customHeight="1" x14ac:dyDescent="0.35">
      <c r="A70" s="651" t="s">
        <v>1002</v>
      </c>
      <c r="B70" s="652" t="s">
        <v>1654</v>
      </c>
      <c r="C70" s="653" t="s">
        <v>301</v>
      </c>
    </row>
    <row r="71" spans="1:3" ht="20.25" customHeight="1" x14ac:dyDescent="0.35">
      <c r="A71" s="538" t="s">
        <v>1712</v>
      </c>
      <c r="B71" s="62" t="s">
        <v>1899</v>
      </c>
      <c r="C71" s="113" t="s">
        <v>302</v>
      </c>
    </row>
    <row r="72" spans="1:3" ht="20.25" customHeight="1" x14ac:dyDescent="0.35">
      <c r="A72" s="538" t="s">
        <v>656</v>
      </c>
      <c r="B72" s="62" t="s">
        <v>1655</v>
      </c>
      <c r="C72" s="113" t="s">
        <v>657</v>
      </c>
    </row>
    <row r="73" spans="1:3" ht="20.25" customHeight="1" x14ac:dyDescent="0.35">
      <c r="A73" s="538" t="s">
        <v>1003</v>
      </c>
      <c r="B73" s="62" t="s">
        <v>1901</v>
      </c>
      <c r="C73" s="113" t="s">
        <v>1902</v>
      </c>
    </row>
    <row r="74" spans="1:3" ht="20.25" customHeight="1" x14ac:dyDescent="0.35">
      <c r="A74" s="651" t="s">
        <v>1004</v>
      </c>
      <c r="B74" s="652" t="s">
        <v>1656</v>
      </c>
      <c r="C74" s="653" t="s">
        <v>304</v>
      </c>
    </row>
    <row r="75" spans="1:3" ht="20.25" customHeight="1" x14ac:dyDescent="0.35">
      <c r="A75" s="651" t="s">
        <v>1005</v>
      </c>
      <c r="B75" s="652" t="s">
        <v>1673</v>
      </c>
      <c r="C75" s="653" t="s">
        <v>305</v>
      </c>
    </row>
    <row r="76" spans="1:3" ht="20.25" customHeight="1" x14ac:dyDescent="0.35">
      <c r="A76" s="538" t="s">
        <v>658</v>
      </c>
      <c r="B76" s="62" t="s">
        <v>1657</v>
      </c>
      <c r="C76" s="113" t="s">
        <v>659</v>
      </c>
    </row>
    <row r="77" spans="1:3" ht="20.25" customHeight="1" x14ac:dyDescent="0.35">
      <c r="A77" s="538" t="s">
        <v>660</v>
      </c>
      <c r="B77" s="62" t="s">
        <v>1658</v>
      </c>
      <c r="C77" s="113" t="s">
        <v>661</v>
      </c>
    </row>
    <row r="78" spans="1:3" ht="20.25" customHeight="1" x14ac:dyDescent="0.35">
      <c r="A78" s="538" t="s">
        <v>1713</v>
      </c>
      <c r="B78" s="62" t="s">
        <v>1903</v>
      </c>
      <c r="C78" s="113" t="s">
        <v>1714</v>
      </c>
    </row>
    <row r="79" spans="1:3" ht="20.25" customHeight="1" x14ac:dyDescent="0.35">
      <c r="A79" s="651" t="s">
        <v>613</v>
      </c>
      <c r="B79" s="652" t="s">
        <v>1659</v>
      </c>
      <c r="C79" s="653" t="s">
        <v>307</v>
      </c>
    </row>
    <row r="80" spans="1:3" ht="20.25" customHeight="1" x14ac:dyDescent="0.35">
      <c r="A80" s="651" t="s">
        <v>614</v>
      </c>
      <c r="B80" s="652" t="s">
        <v>1660</v>
      </c>
      <c r="C80" s="653" t="s">
        <v>308</v>
      </c>
    </row>
    <row r="81" spans="1:3" ht="20.25" customHeight="1" x14ac:dyDescent="0.35">
      <c r="A81" s="538" t="s">
        <v>662</v>
      </c>
      <c r="B81" s="62" t="s">
        <v>1930</v>
      </c>
      <c r="C81" s="113" t="s">
        <v>663</v>
      </c>
    </row>
    <row r="82" spans="1:3" ht="20.25" customHeight="1" x14ac:dyDescent="0.35">
      <c r="A82" s="655" t="s">
        <v>1717</v>
      </c>
      <c r="B82" s="656" t="s">
        <v>1718</v>
      </c>
      <c r="C82" s="657" t="s">
        <v>1723</v>
      </c>
    </row>
    <row r="83" spans="1:3" ht="20.25" customHeight="1" x14ac:dyDescent="0.35">
      <c r="A83" s="651" t="s">
        <v>1672</v>
      </c>
      <c r="B83" s="652" t="s">
        <v>1661</v>
      </c>
      <c r="C83" s="653" t="s">
        <v>309</v>
      </c>
    </row>
    <row r="84" spans="1:3" ht="20.25" customHeight="1" x14ac:dyDescent="0.35">
      <c r="A84" s="538" t="s">
        <v>1006</v>
      </c>
      <c r="B84" s="62" t="s">
        <v>1719</v>
      </c>
      <c r="C84" s="113" t="s">
        <v>310</v>
      </c>
    </row>
    <row r="85" spans="1:3" ht="20.25" customHeight="1" x14ac:dyDescent="0.35">
      <c r="A85" s="651" t="s">
        <v>676</v>
      </c>
      <c r="B85" s="652" t="s">
        <v>1662</v>
      </c>
      <c r="C85" s="653" t="s">
        <v>677</v>
      </c>
    </row>
    <row r="86" spans="1:3" ht="20.25" customHeight="1" x14ac:dyDescent="0.35">
      <c r="A86" s="651" t="s">
        <v>1007</v>
      </c>
      <c r="B86" s="652" t="s">
        <v>1663</v>
      </c>
      <c r="C86" s="653" t="s">
        <v>311</v>
      </c>
    </row>
    <row r="87" spans="1:3" ht="20.25" customHeight="1" x14ac:dyDescent="0.35">
      <c r="A87" s="538">
        <v>10</v>
      </c>
      <c r="B87" s="62" t="s">
        <v>1664</v>
      </c>
      <c r="C87" s="113" t="s">
        <v>664</v>
      </c>
    </row>
    <row r="88" spans="1:3" ht="20.25" customHeight="1" x14ac:dyDescent="0.35">
      <c r="A88" s="538" t="s">
        <v>665</v>
      </c>
      <c r="B88" s="62" t="s">
        <v>1920</v>
      </c>
      <c r="C88" s="113" t="s">
        <v>666</v>
      </c>
    </row>
    <row r="89" spans="1:3" ht="20.25" customHeight="1" x14ac:dyDescent="0.35">
      <c r="A89" s="538" t="s">
        <v>1008</v>
      </c>
      <c r="B89" s="62" t="s">
        <v>1904</v>
      </c>
      <c r="C89" s="113" t="s">
        <v>312</v>
      </c>
    </row>
    <row r="90" spans="1:3" ht="20.25" customHeight="1" x14ac:dyDescent="0.35">
      <c r="A90" s="538" t="s">
        <v>667</v>
      </c>
      <c r="B90" s="62" t="s">
        <v>1665</v>
      </c>
      <c r="C90" s="113" t="s">
        <v>668</v>
      </c>
    </row>
    <row r="91" spans="1:3" ht="20.25" customHeight="1" x14ac:dyDescent="0.35">
      <c r="A91" s="538" t="s">
        <v>1009</v>
      </c>
      <c r="B91" s="62" t="s">
        <v>1666</v>
      </c>
      <c r="C91" s="113" t="s">
        <v>157</v>
      </c>
    </row>
    <row r="92" spans="1:3" ht="20.25" customHeight="1" x14ac:dyDescent="0.35">
      <c r="A92" s="538" t="s">
        <v>669</v>
      </c>
      <c r="B92" s="62" t="s">
        <v>1905</v>
      </c>
      <c r="C92" s="113" t="s">
        <v>670</v>
      </c>
    </row>
    <row r="93" spans="1:3" ht="20.25" customHeight="1" x14ac:dyDescent="0.35">
      <c r="A93" s="538" t="s">
        <v>1010</v>
      </c>
      <c r="B93" s="62" t="s">
        <v>1667</v>
      </c>
      <c r="C93" s="113" t="s">
        <v>313</v>
      </c>
    </row>
    <row r="94" spans="1:3" ht="20.25" customHeight="1" x14ac:dyDescent="0.35">
      <c r="A94" s="538" t="s">
        <v>1011</v>
      </c>
      <c r="B94" s="652" t="s">
        <v>1668</v>
      </c>
      <c r="C94" s="653" t="s">
        <v>314</v>
      </c>
    </row>
    <row r="95" spans="1:3" ht="20.25" customHeight="1" x14ac:dyDescent="0.35">
      <c r="A95" s="538" t="s">
        <v>671</v>
      </c>
      <c r="B95" s="62" t="s">
        <v>1669</v>
      </c>
      <c r="C95" s="113" t="s">
        <v>672</v>
      </c>
    </row>
    <row r="96" spans="1:3" ht="20.25" customHeight="1" x14ac:dyDescent="0.35">
      <c r="A96" s="538" t="s">
        <v>1012</v>
      </c>
      <c r="B96" s="62" t="s">
        <v>1906</v>
      </c>
      <c r="C96" s="113" t="s">
        <v>315</v>
      </c>
    </row>
    <row r="97" spans="1:3" ht="20.25" customHeight="1" x14ac:dyDescent="0.35">
      <c r="A97" s="538" t="s">
        <v>673</v>
      </c>
      <c r="B97" s="62" t="s">
        <v>1670</v>
      </c>
      <c r="C97" s="113" t="s">
        <v>316</v>
      </c>
    </row>
    <row r="98" spans="1:3" ht="20.25" customHeight="1" x14ac:dyDescent="0.35">
      <c r="A98" s="538" t="s">
        <v>1907</v>
      </c>
      <c r="B98" s="62" t="s">
        <v>1670</v>
      </c>
      <c r="C98" s="113" t="s">
        <v>316</v>
      </c>
    </row>
    <row r="99" spans="1:3" ht="20.25" customHeight="1" x14ac:dyDescent="0.35">
      <c r="A99" s="651" t="s">
        <v>674</v>
      </c>
      <c r="B99" s="652" t="s">
        <v>1671</v>
      </c>
      <c r="C99" s="653" t="s">
        <v>675</v>
      </c>
    </row>
    <row r="100" spans="1:3" ht="20.25" customHeight="1" x14ac:dyDescent="0.35">
      <c r="A100" s="651" t="s">
        <v>1013</v>
      </c>
      <c r="B100" s="652" t="s">
        <v>1671</v>
      </c>
      <c r="C100" s="653" t="s">
        <v>317</v>
      </c>
    </row>
  </sheetData>
  <sheetProtection algorithmName="SHA-512" hashValue="4Y/bnvmTEqRhaqryJUEJ5V+ZXZ9HDoopyLoIKc5rShDuld7S2QbDjIyCFHasAovuueRmk9x4V8SDGHok5rn6EA==" saltValue="1N0N+rUHcEz4hGoxq5goGw==" spinCount="100000" sheet="1" objects="1" scenarios="1" selectLockedCells="1"/>
  <pageMargins left="0.78740157480314965" right="0.70866141732283472" top="0.98425196850393704" bottom="0.78740157480314965" header="0.43307086614173229" footer="0.31496062992125984"/>
  <pageSetup paperSize="9" fitToHeight="0" orientation="portrait" r:id="rId1"/>
  <headerFooter>
    <oddHeader>&amp;L&amp;"-,Fett"MEDIUM TERM BUDGET PLAN&amp;C&amp;8Version 04.17&amp;R&amp;"-,Fett"&amp;A</oddHeader>
    <oddFooter>&amp;L&amp;8Prof. Stefan Pfaeffli / Alex Loetscher &amp;C&amp;8Copyright © Lucerne University of Applied Sciences and Arts / Lucerne School of Business&amp;R1</oddFooter>
  </headerFooter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ColWidth="8.85546875" defaultRowHeight="15" x14ac:dyDescent="0.25"/>
  <sheetData/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5">
    <tabColor theme="5"/>
    <pageSetUpPr fitToPage="1"/>
  </sheetPr>
  <dimension ref="A1:G20"/>
  <sheetViews>
    <sheetView showGridLines="0" topLeftCell="A4" zoomScaleNormal="100" workbookViewId="0">
      <selection activeCell="G14" sqref="G14"/>
    </sheetView>
  </sheetViews>
  <sheetFormatPr defaultColWidth="9.140625" defaultRowHeight="12.75" x14ac:dyDescent="0.2"/>
  <cols>
    <col min="1" max="1" width="49" style="4" customWidth="1"/>
    <col min="2" max="2" width="9.28515625" style="98" customWidth="1"/>
    <col min="3" max="3" width="9.28515625" style="4" customWidth="1"/>
    <col min="4" max="7" width="9.28515625" style="5" customWidth="1"/>
    <col min="8" max="8" width="6.140625" style="4" customWidth="1"/>
    <col min="9" max="16384" width="9.140625" style="4"/>
  </cols>
  <sheetData>
    <row r="1" spans="1:7" s="42" customFormat="1" x14ac:dyDescent="0.2">
      <c r="A1" s="341" t="str">
        <f>'(G1) Fjalori'!A13</f>
        <v>Verdhë = Per tu plotësuar nga Departamenti i Financës</v>
      </c>
      <c r="B1" s="175"/>
      <c r="C1" s="175"/>
      <c r="D1" s="175"/>
      <c r="E1" s="175"/>
      <c r="F1" s="175"/>
      <c r="G1" s="176"/>
    </row>
    <row r="2" spans="1:7" s="98" customFormat="1" x14ac:dyDescent="0.2">
      <c r="D2" s="5"/>
      <c r="E2" s="5"/>
      <c r="F2" s="5"/>
      <c r="G2" s="5"/>
    </row>
    <row r="3" spans="1:7" s="58" customFormat="1" ht="21" x14ac:dyDescent="0.25">
      <c r="A3" s="816" t="str">
        <f>'(G1) Fjalori'!A332</f>
        <v>(D2) LLOGARITJET MAKROEKONOMIKE</v>
      </c>
      <c r="B3" s="817"/>
      <c r="C3" s="817"/>
      <c r="D3" s="817"/>
      <c r="E3" s="817"/>
      <c r="F3" s="817"/>
      <c r="G3" s="818"/>
    </row>
    <row r="4" spans="1:7" s="1" customFormat="1" x14ac:dyDescent="0.2">
      <c r="A4" s="67"/>
      <c r="B4" s="67"/>
    </row>
    <row r="5" spans="1:7" s="58" customFormat="1" ht="28.5" customHeight="1" x14ac:dyDescent="0.25">
      <c r="B5" s="57">
        <f>'(A1) Titulli'!B39</f>
        <v>2019</v>
      </c>
      <c r="C5" s="57">
        <f>'(A1) Titulli'!B40</f>
        <v>2020</v>
      </c>
      <c r="D5" s="57">
        <f>'(A1) Titulli'!B41</f>
        <v>2021</v>
      </c>
      <c r="E5" s="170">
        <f>'(A1) Titulli'!B42</f>
        <v>2022</v>
      </c>
      <c r="F5" s="170">
        <f>'(A1) Titulli'!B43</f>
        <v>2023</v>
      </c>
      <c r="G5" s="170">
        <f>'(A1) Titulli'!B44</f>
        <v>2024</v>
      </c>
    </row>
    <row r="6" spans="1:7" s="181" customFormat="1" ht="86.25" customHeight="1" x14ac:dyDescent="0.25">
      <c r="B6" s="172" t="str">
        <f>'(A1) Titulli'!A39</f>
        <v>Viti t-2</v>
      </c>
      <c r="C6" s="172" t="str">
        <f>'(A1) Titulli'!A40</f>
        <v>Viti i shkuar</v>
      </c>
      <c r="D6" s="172" t="str">
        <f>'(G1) Fjalori'!A333</f>
        <v>Vitit aktual (I pritur)</v>
      </c>
      <c r="E6" s="182" t="str">
        <f>'(G1) Fjalori'!A8</f>
        <v>Viti t+1 (I pritur)</v>
      </c>
      <c r="F6" s="182" t="str">
        <f>'(G1) Fjalori'!A9</f>
        <v>Viti t+2 (I pritur)</v>
      </c>
      <c r="G6" s="182" t="str">
        <f>'(G1) Fjalori'!A10</f>
        <v>Viti t+3 (I pritur)</v>
      </c>
    </row>
    <row r="7" spans="1:7" s="10" customFormat="1" ht="15" customHeight="1" x14ac:dyDescent="0.2">
      <c r="B7" s="7"/>
      <c r="C7" s="7"/>
      <c r="D7" s="7"/>
      <c r="E7" s="7"/>
      <c r="F7" s="7"/>
      <c r="G7" s="7"/>
    </row>
    <row r="8" spans="1:7" s="10" customFormat="1" ht="15" customHeight="1" x14ac:dyDescent="0.2">
      <c r="A8" s="63" t="str">
        <f>'(G1) Fjalori'!A334</f>
        <v>Norma e inflacionit</v>
      </c>
      <c r="B8" s="59">
        <v>0.02</v>
      </c>
      <c r="C8" s="59">
        <v>1.4E-2</v>
      </c>
      <c r="D8" s="59">
        <v>2.4E-2</v>
      </c>
      <c r="E8" s="59">
        <v>2.4E-2</v>
      </c>
      <c r="F8" s="59">
        <v>2.4E-2</v>
      </c>
      <c r="G8" s="59">
        <v>2.4E-2</v>
      </c>
    </row>
    <row r="9" spans="1:7" s="10" customFormat="1" ht="15" customHeight="1" x14ac:dyDescent="0.2">
      <c r="A9" s="64"/>
      <c r="B9" s="60"/>
      <c r="C9" s="60"/>
      <c r="D9" s="60"/>
      <c r="E9" s="60"/>
      <c r="F9" s="60"/>
      <c r="G9" s="60"/>
    </row>
    <row r="10" spans="1:7" s="10" customFormat="1" ht="15" customHeight="1" x14ac:dyDescent="0.2">
      <c r="A10" s="63" t="str">
        <f>'(G1) Fjalori'!A335</f>
        <v>Norma reale e rritjes ekonomike</v>
      </c>
      <c r="B10" s="59">
        <v>4.1000000000000002E-2</v>
      </c>
      <c r="C10" s="59">
        <v>2.1999999999999999E-2</v>
      </c>
      <c r="D10" s="59">
        <v>4.2999999999999997E-2</v>
      </c>
      <c r="E10" s="59">
        <v>5.8999999999999997E-2</v>
      </c>
      <c r="F10" s="59">
        <v>5.8999999999999997E-2</v>
      </c>
      <c r="G10" s="59">
        <v>5.8999999999999997E-2</v>
      </c>
    </row>
    <row r="11" spans="1:7" s="10" customFormat="1" ht="15" customHeight="1" x14ac:dyDescent="0.2">
      <c r="A11" s="64"/>
      <c r="B11" s="60"/>
      <c r="C11" s="60"/>
      <c r="D11" s="60"/>
      <c r="E11" s="60"/>
      <c r="F11" s="60"/>
      <c r="G11" s="61"/>
    </row>
    <row r="12" spans="1:7" s="10" customFormat="1" ht="15" customHeight="1" x14ac:dyDescent="0.2">
      <c r="A12" s="63" t="str">
        <f>'(G1) Fjalori'!A336</f>
        <v>Norma e rritjes së pagave (nominale)</v>
      </c>
      <c r="B12" s="59">
        <v>3.7999999999999999E-2</v>
      </c>
      <c r="C12" s="59">
        <v>3.7999999999999999E-2</v>
      </c>
      <c r="D12" s="59">
        <v>3.7999999999999999E-2</v>
      </c>
      <c r="E12" s="59">
        <v>3.6999999999999998E-2</v>
      </c>
      <c r="F12" s="59">
        <v>3.5999999999999997E-2</v>
      </c>
      <c r="G12" s="59">
        <v>3.5999999999999997E-2</v>
      </c>
    </row>
    <row r="13" spans="1:7" s="10" customFormat="1" ht="15" customHeight="1" x14ac:dyDescent="0.2">
      <c r="A13" s="64"/>
      <c r="B13" s="60"/>
      <c r="C13" s="60"/>
      <c r="D13" s="60"/>
      <c r="E13" s="60"/>
      <c r="F13" s="60"/>
      <c r="G13" s="60"/>
    </row>
    <row r="14" spans="1:7" s="10" customFormat="1" ht="15" customHeight="1" x14ac:dyDescent="0.2">
      <c r="A14" s="63" t="str">
        <f>'(G1) Fjalori'!A337</f>
        <v>Norma e Interesit (3 mujor)</v>
      </c>
      <c r="B14" s="59">
        <v>1.04E-2</v>
      </c>
      <c r="C14" s="59">
        <v>1.0200000000000001E-2</v>
      </c>
      <c r="D14" s="59">
        <v>0.01</v>
      </c>
      <c r="E14" s="59">
        <v>9.5999999999999992E-3</v>
      </c>
      <c r="F14" s="59">
        <v>9.1000000000000004E-3</v>
      </c>
      <c r="G14" s="59">
        <v>0</v>
      </c>
    </row>
    <row r="15" spans="1:7" s="10" customFormat="1" ht="15" customHeight="1" x14ac:dyDescent="0.2">
      <c r="A15" s="64"/>
      <c r="B15" s="60"/>
      <c r="C15" s="60"/>
      <c r="D15" s="60"/>
      <c r="E15" s="60"/>
      <c r="F15" s="60"/>
      <c r="G15" s="60"/>
    </row>
    <row r="16" spans="1:7" s="10" customFormat="1" ht="15" customHeight="1" x14ac:dyDescent="0.2">
      <c r="A16" s="63" t="str">
        <f>'(G1) Fjalori'!A338</f>
        <v>Norma e Interesit (5 vjeçar)</v>
      </c>
      <c r="B16" s="59">
        <v>0.1042</v>
      </c>
      <c r="C16" s="59">
        <v>0.1022</v>
      </c>
      <c r="D16" s="59">
        <v>9.6199999999999994E-2</v>
      </c>
      <c r="E16" s="59">
        <v>0.03</v>
      </c>
      <c r="F16" s="59">
        <v>0</v>
      </c>
      <c r="G16" s="59">
        <v>0</v>
      </c>
    </row>
    <row r="17" spans="1:7" s="10" customFormat="1" ht="15" customHeight="1" x14ac:dyDescent="0.2">
      <c r="B17" s="60"/>
      <c r="C17" s="60"/>
      <c r="D17" s="60"/>
      <c r="E17" s="60"/>
      <c r="F17" s="60"/>
      <c r="G17" s="60"/>
    </row>
    <row r="18" spans="1:7" ht="15" customHeight="1" x14ac:dyDescent="0.2">
      <c r="A18" s="63" t="str">
        <f>'(G1) Fjalori'!A339</f>
        <v>Kursi i këmbimit (në fund të vitit) shuma në LEK për 1 EURO</v>
      </c>
      <c r="B18" s="383">
        <v>127</v>
      </c>
      <c r="C18" s="383">
        <v>123</v>
      </c>
      <c r="D18" s="383">
        <v>123</v>
      </c>
      <c r="E18" s="383">
        <v>123</v>
      </c>
      <c r="F18" s="383">
        <v>123</v>
      </c>
      <c r="G18" s="383">
        <v>123</v>
      </c>
    </row>
    <row r="19" spans="1:7" ht="15" customHeight="1" x14ac:dyDescent="0.2"/>
    <row r="20" spans="1:7" ht="15" customHeight="1" x14ac:dyDescent="0.2">
      <c r="A20" s="59"/>
      <c r="B20" s="59"/>
      <c r="C20" s="59"/>
      <c r="D20" s="59"/>
      <c r="E20" s="59"/>
      <c r="F20" s="59"/>
      <c r="G20" s="59"/>
    </row>
  </sheetData>
  <sheetProtection algorithmName="SHA-512" hashValue="97ghrOk6ZBQT/hOs68phZRnucjHGyx5+Jk1terP2UkFefVCbzPMpmO6FQi5bWMwQE+oXc58E7P/+bTpCJBn6+w==" saltValue="q95vaQlrK7t6+9q0Taq8vw==" spinCount="100000" sheet="1" objects="1" scenarios="1" selectLockedCells="1"/>
  <mergeCells count="1">
    <mergeCell ref="A3:G3"/>
  </mergeCells>
  <pageMargins left="0.78740157480314965" right="0.70866141732283472" top="0.98425196850393704" bottom="0.78740157480314965" header="0.43307086614173229" footer="0.31496062992125984"/>
  <pageSetup paperSize="256" scale="82" fitToHeight="0" orientation="portrait" r:id="rId1"/>
  <headerFooter>
    <oddHeader>&amp;LPROGRAMI BUXHETOR AFATMESËM&amp;C&amp;8 28 Shkurt 2019&amp;R&amp;A</oddHeader>
    <oddFooter>&amp;L&amp;8Copyright for Albania: Ministry of Finance and Economy / Local Finance Directory&amp;R1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">
    <tabColor theme="9"/>
    <pageSetUpPr fitToPage="1"/>
  </sheetPr>
  <dimension ref="A1:F147"/>
  <sheetViews>
    <sheetView showGridLines="0" topLeftCell="A79" zoomScaleNormal="100" workbookViewId="0">
      <selection activeCell="F19" sqref="F19"/>
    </sheetView>
  </sheetViews>
  <sheetFormatPr defaultColWidth="4.140625" defaultRowHeight="12.75" x14ac:dyDescent="0.2"/>
  <cols>
    <col min="1" max="1" width="21.42578125" style="43" customWidth="1"/>
    <col min="2" max="2" width="57.85546875" style="104" customWidth="1"/>
    <col min="3" max="3" width="12.28515625" style="104" customWidth="1"/>
    <col min="4" max="4" width="12.42578125" style="105" customWidth="1"/>
    <col min="5" max="5" width="12.42578125" style="43" customWidth="1"/>
    <col min="6" max="6" width="12.42578125" style="43" customWidth="1" collapsed="1"/>
    <col min="7" max="194" width="11.42578125" style="43" customWidth="1"/>
    <col min="195" max="195" width="3.85546875" style="43" customWidth="1"/>
    <col min="196" max="196" width="22" style="43" customWidth="1"/>
    <col min="197" max="199" width="4.140625" style="43" customWidth="1"/>
    <col min="200" max="200" width="5.85546875" style="43" customWidth="1"/>
    <col min="201" max="201" width="4.140625" style="43" customWidth="1"/>
    <col min="202" max="202" width="0.85546875" style="43" customWidth="1"/>
    <col min="203" max="203" width="5.85546875" style="43" customWidth="1"/>
    <col min="204" max="204" width="4.140625" style="43" customWidth="1"/>
    <col min="205" max="205" width="0.85546875" style="43" customWidth="1"/>
    <col min="206" max="206" width="5.85546875" style="43" customWidth="1"/>
    <col min="207" max="207" width="4.140625" style="43" customWidth="1"/>
    <col min="208" max="208" width="0.85546875" style="43" customWidth="1"/>
    <col min="209" max="209" width="5.85546875" style="43" customWidth="1"/>
    <col min="210" max="16384" width="4.140625" style="43"/>
  </cols>
  <sheetData>
    <row r="1" spans="1:6" s="221" customFormat="1" x14ac:dyDescent="0.25">
      <c r="A1" s="393" t="str">
        <f>'(G1) Fjalori'!A13</f>
        <v>Verdhë = Per tu plotësuar nga Departamenti i Financës</v>
      </c>
      <c r="B1" s="466"/>
      <c r="C1" s="219"/>
      <c r="D1" s="219"/>
      <c r="E1" s="219"/>
      <c r="F1" s="220"/>
    </row>
    <row r="2" spans="1:6" s="221" customFormat="1" x14ac:dyDescent="0.25">
      <c r="D2" s="222"/>
    </row>
    <row r="3" spans="1:6" s="221" customFormat="1" ht="21" x14ac:dyDescent="0.25">
      <c r="A3" s="832" t="str">
        <f>'(G1) Fjalori'!A215</f>
        <v>(C2) VLERËSIMI I BURIMEVE BUXHETORE</v>
      </c>
      <c r="B3" s="833"/>
      <c r="C3" s="833"/>
      <c r="D3" s="833"/>
      <c r="E3" s="833"/>
      <c r="F3" s="834"/>
    </row>
    <row r="4" spans="1:6" s="218" customFormat="1" x14ac:dyDescent="0.25">
      <c r="A4" s="223"/>
      <c r="B4" s="223"/>
      <c r="C4" s="223"/>
    </row>
    <row r="5" spans="1:6" s="221" customFormat="1" x14ac:dyDescent="0.25">
      <c r="D5" s="224">
        <f>'(B1)Informacion i përgjithshëm '!B5</f>
        <v>2019</v>
      </c>
      <c r="E5" s="224">
        <f>'(B1)Informacion i përgjithshëm '!B6</f>
        <v>2020</v>
      </c>
      <c r="F5" s="224">
        <f>'(B1)Informacion i përgjithshëm '!B7</f>
        <v>2021</v>
      </c>
    </row>
    <row r="6" spans="1:6" s="226" customFormat="1" ht="26.25" customHeight="1" x14ac:dyDescent="0.25">
      <c r="A6" s="853" t="str">
        <f>'(G1) Fjalori'!A217</f>
        <v>Lloji i të ardhurava</v>
      </c>
      <c r="B6" s="854"/>
      <c r="C6" s="494" t="str">
        <f>'(G1) Fjalori'!A216</f>
        <v xml:space="preserve">Kodi </v>
      </c>
      <c r="D6" s="122" t="str">
        <f>'(B1)Informacion i përgjithshëm '!A5</f>
        <v>Viti t-2</v>
      </c>
      <c r="E6" s="122" t="str">
        <f>'(G1) Fjalori'!A6</f>
        <v>Viti i shkuar</v>
      </c>
      <c r="F6" s="123" t="str">
        <f>'(G1) Fjalori'!A7</f>
        <v>Viti aktual</v>
      </c>
    </row>
    <row r="7" spans="1:6" s="221" customFormat="1" ht="18.75" x14ac:dyDescent="0.25">
      <c r="A7" s="849" t="str">
        <f>'(G1) Fjalori'!A218</f>
        <v>TË ARDHURA NGA BURIMET E VETA</v>
      </c>
      <c r="B7" s="857"/>
      <c r="C7" s="463" t="s">
        <v>838</v>
      </c>
      <c r="D7" s="440">
        <f>D8+D22+D28+D70</f>
        <v>700508</v>
      </c>
      <c r="E7" s="440">
        <f>E8+E22+E28+E70</f>
        <v>336831</v>
      </c>
      <c r="F7" s="717">
        <f>F8+F22+F28+F70</f>
        <v>703557</v>
      </c>
    </row>
    <row r="8" spans="1:6" s="221" customFormat="1" ht="18.75" x14ac:dyDescent="0.25">
      <c r="A8" s="858" t="str">
        <f>'(G1) Fjalori'!A219</f>
        <v>TË ARDHURA NGA TAKSAT LOKALE</v>
      </c>
      <c r="B8" s="859"/>
      <c r="C8" s="464" t="s">
        <v>842</v>
      </c>
      <c r="D8" s="441">
        <f>D9+D10+D15+D16+D17+D18+D19+D20+D21</f>
        <v>496782</v>
      </c>
      <c r="E8" s="441">
        <f t="shared" ref="E8:F8" si="0">E9+E10+E15+E16+E17+E18+E19+E20+E21</f>
        <v>130332</v>
      </c>
      <c r="F8" s="718">
        <f t="shared" si="0"/>
        <v>402466</v>
      </c>
    </row>
    <row r="9" spans="1:6" s="221" customFormat="1" x14ac:dyDescent="0.25">
      <c r="A9" s="396" t="str">
        <f>'(G1) Fjalori'!A220</f>
        <v>Taksa vendore mbi biznesin e vogël</v>
      </c>
      <c r="B9" s="496"/>
      <c r="C9" s="495" t="s">
        <v>853</v>
      </c>
      <c r="D9" s="397">
        <v>7115</v>
      </c>
      <c r="E9" s="397">
        <v>9667</v>
      </c>
      <c r="F9" s="397">
        <v>10000</v>
      </c>
    </row>
    <row r="10" spans="1:6" s="221" customFormat="1" x14ac:dyDescent="0.25">
      <c r="A10" s="497" t="str">
        <f>'(G1) Fjalori'!A221</f>
        <v>Taksa mbi pasurinë e paluajtshme</v>
      </c>
      <c r="B10" s="498"/>
      <c r="C10" s="396" t="s">
        <v>854</v>
      </c>
      <c r="D10" s="396">
        <f>SUM(D11:D14)</f>
        <v>66185</v>
      </c>
      <c r="E10" s="396">
        <f t="shared" ref="E10:F10" si="1">SUM(E11:E14)</f>
        <v>71806</v>
      </c>
      <c r="F10" s="396">
        <f t="shared" si="1"/>
        <v>95515</v>
      </c>
    </row>
    <row r="11" spans="1:6" s="221" customFormat="1" x14ac:dyDescent="0.2">
      <c r="A11" s="847" t="str">
        <f>'(G1) Fjalori'!A222</f>
        <v>Taksa mbi ndërtesën</v>
      </c>
      <c r="B11" s="848"/>
      <c r="C11" s="402" t="s">
        <v>862</v>
      </c>
      <c r="D11" s="227">
        <v>44686</v>
      </c>
      <c r="E11" s="227">
        <v>54523</v>
      </c>
      <c r="F11" s="227">
        <v>70122</v>
      </c>
    </row>
    <row r="12" spans="1:6" s="221" customFormat="1" x14ac:dyDescent="0.2">
      <c r="A12" s="847" t="str">
        <f>'(G1) Fjalori'!A223</f>
        <v>Taksa mbi tokën bujqësore</v>
      </c>
      <c r="B12" s="848"/>
      <c r="C12" s="248" t="s">
        <v>863</v>
      </c>
      <c r="D12" s="227">
        <v>3793</v>
      </c>
      <c r="E12" s="227">
        <v>4580</v>
      </c>
      <c r="F12" s="227">
        <v>10064</v>
      </c>
    </row>
    <row r="13" spans="1:6" s="221" customFormat="1" x14ac:dyDescent="0.2">
      <c r="A13" s="847" t="str">
        <f>'(G1) Fjalori'!A224</f>
        <v>Taksa mbi truallin</v>
      </c>
      <c r="B13" s="848"/>
      <c r="C13" s="248" t="s">
        <v>864</v>
      </c>
      <c r="D13" s="227">
        <v>17706</v>
      </c>
      <c r="E13" s="227">
        <v>12703</v>
      </c>
      <c r="F13" s="227">
        <v>15329</v>
      </c>
    </row>
    <row r="14" spans="1:6" s="221" customFormat="1" x14ac:dyDescent="0.2">
      <c r="A14" s="847" t="str">
        <f>'(G1) Fjalori'!A225</f>
        <v>Taksa mbi transaksionet e pasurisë</v>
      </c>
      <c r="B14" s="848"/>
      <c r="C14" s="248" t="s">
        <v>865</v>
      </c>
      <c r="D14" s="227">
        <v>0</v>
      </c>
      <c r="E14" s="227">
        <v>0</v>
      </c>
      <c r="F14" s="227">
        <v>0</v>
      </c>
    </row>
    <row r="15" spans="1:6" s="221" customFormat="1" x14ac:dyDescent="0.25">
      <c r="A15" s="396" t="str">
        <f>'(G1) Fjalori'!A226</f>
        <v>Taksa vendore në shërbimin hotelier</v>
      </c>
      <c r="B15" s="496"/>
      <c r="C15" s="396" t="s">
        <v>855</v>
      </c>
      <c r="D15" s="397">
        <v>12872</v>
      </c>
      <c r="E15" s="397">
        <v>4410</v>
      </c>
      <c r="F15" s="397">
        <v>10000</v>
      </c>
    </row>
    <row r="16" spans="1:6" s="221" customFormat="1" x14ac:dyDescent="0.25">
      <c r="A16" s="396" t="str">
        <f>'(G1) Fjalori'!A227</f>
        <v>Taksa e ndikimit në infrastrukturë nga ndërtimet e reja</v>
      </c>
      <c r="B16" s="496"/>
      <c r="C16" s="396" t="s">
        <v>856</v>
      </c>
      <c r="D16" s="397">
        <v>394298</v>
      </c>
      <c r="E16" s="397">
        <v>31270</v>
      </c>
      <c r="F16" s="397">
        <v>282451</v>
      </c>
    </row>
    <row r="17" spans="1:6" s="221" customFormat="1" x14ac:dyDescent="0.25">
      <c r="A17" s="396" t="str">
        <f>'(G1) Fjalori'!A228</f>
        <v>Taksa e tabelës</v>
      </c>
      <c r="B17" s="496"/>
      <c r="C17" s="396" t="s">
        <v>857</v>
      </c>
      <c r="D17" s="397">
        <v>7739</v>
      </c>
      <c r="E17" s="397">
        <v>11616</v>
      </c>
      <c r="F17" s="397">
        <v>4000</v>
      </c>
    </row>
    <row r="18" spans="1:6" s="221" customFormat="1" x14ac:dyDescent="0.25">
      <c r="A18" s="396" t="str">
        <f>'(G1) Fjalori'!A229</f>
        <v>Taksa vendore mbi të ardhurat e krijuara nga dhuratat, trashëgimi, testament dhe llotaritë vendore</v>
      </c>
      <c r="B18" s="496"/>
      <c r="C18" s="396" t="s">
        <v>858</v>
      </c>
      <c r="D18" s="397"/>
      <c r="E18" s="397"/>
      <c r="F18" s="397"/>
    </row>
    <row r="19" spans="1:6" s="221" customFormat="1" x14ac:dyDescent="0.25">
      <c r="A19" s="396" t="str">
        <f>'(G1) Fjalori'!A230</f>
        <v>Taksa e përkohëshme</v>
      </c>
      <c r="B19" s="786" t="s">
        <v>965</v>
      </c>
      <c r="C19" s="396" t="s">
        <v>859</v>
      </c>
      <c r="D19" s="397"/>
      <c r="E19" s="397"/>
      <c r="F19" s="397"/>
    </row>
    <row r="20" spans="1:6" s="221" customFormat="1" x14ac:dyDescent="0.25">
      <c r="A20" s="396" t="str">
        <f>'(G1) Fjalori'!A231</f>
        <v>Taksa e përkohëshme 1</v>
      </c>
      <c r="B20" s="786" t="s">
        <v>966</v>
      </c>
      <c r="C20" s="396" t="s">
        <v>860</v>
      </c>
      <c r="D20" s="397">
        <v>8573</v>
      </c>
      <c r="E20" s="397">
        <v>1563</v>
      </c>
      <c r="F20" s="397">
        <v>500</v>
      </c>
    </row>
    <row r="21" spans="1:6" s="221" customFormat="1" x14ac:dyDescent="0.25">
      <c r="A21" s="396" t="str">
        <f>'(G1) Fjalori'!A232</f>
        <v>Taksa e përkohëshme 2</v>
      </c>
      <c r="B21" s="786" t="s">
        <v>967</v>
      </c>
      <c r="C21" s="396" t="s">
        <v>861</v>
      </c>
      <c r="D21" s="397"/>
      <c r="E21" s="397"/>
      <c r="F21" s="397"/>
    </row>
    <row r="22" spans="1:6" s="221" customFormat="1" ht="18.75" x14ac:dyDescent="0.25">
      <c r="A22" s="858" t="str">
        <f>'(G1) Fjalori'!A233</f>
        <v>TË ARDHURA NGA TAKSAT E NDARA (GRANTE)</v>
      </c>
      <c r="B22" s="860"/>
      <c r="C22" s="502" t="s">
        <v>843</v>
      </c>
      <c r="D22" s="441">
        <f>SUM(D23:D27)</f>
        <v>43786</v>
      </c>
      <c r="E22" s="441">
        <f t="shared" ref="E22:F22" si="2">SUM(E23:E27)</f>
        <v>59149</v>
      </c>
      <c r="F22" s="441">
        <f t="shared" si="2"/>
        <v>39150</v>
      </c>
    </row>
    <row r="23" spans="1:6" s="221" customFormat="1" x14ac:dyDescent="0.25">
      <c r="A23" s="396" t="str">
        <f>'(G1) Fjalori'!A234</f>
        <v>Taksa mbi kalimin e të drejtës së pronësisë / pasuritë e paluajtshme</v>
      </c>
      <c r="B23" s="496"/>
      <c r="C23" s="396" t="s">
        <v>866</v>
      </c>
      <c r="D23" s="397">
        <v>8336</v>
      </c>
      <c r="E23" s="397">
        <v>7706</v>
      </c>
      <c r="F23" s="397">
        <v>7000</v>
      </c>
    </row>
    <row r="24" spans="1:6" s="221" customFormat="1" x14ac:dyDescent="0.25">
      <c r="A24" s="396" t="str">
        <f>'(G1) Fjalori'!A235</f>
        <v>Taksa vjetore për qarkullimin e mjeteve të përdorura</v>
      </c>
      <c r="B24" s="496"/>
      <c r="C24" s="396" t="s">
        <v>867</v>
      </c>
      <c r="D24" s="397">
        <v>35033</v>
      </c>
      <c r="E24" s="397">
        <v>36761</v>
      </c>
      <c r="F24" s="397">
        <v>32000</v>
      </c>
    </row>
    <row r="25" spans="1:6" s="221" customFormat="1" x14ac:dyDescent="0.25">
      <c r="A25" s="396" t="str">
        <f>'(G1) Fjalori'!A236</f>
        <v>Taksa e rentës minerare</v>
      </c>
      <c r="B25" s="496"/>
      <c r="C25" s="396" t="s">
        <v>868</v>
      </c>
      <c r="D25" s="397">
        <v>417</v>
      </c>
      <c r="E25" s="397">
        <v>250</v>
      </c>
      <c r="F25" s="397">
        <v>150</v>
      </c>
    </row>
    <row r="26" spans="1:6" s="221" customFormat="1" x14ac:dyDescent="0.25">
      <c r="A26" s="396" t="str">
        <f>'(G1) Fjalori'!A237</f>
        <v>Taksa mbi të ardhurat personale</v>
      </c>
      <c r="B26" s="496"/>
      <c r="C26" s="396" t="s">
        <v>869</v>
      </c>
      <c r="D26" s="397"/>
      <c r="E26" s="397">
        <v>14432</v>
      </c>
      <c r="F26" s="397"/>
    </row>
    <row r="27" spans="1:6" s="221" customFormat="1" x14ac:dyDescent="0.25">
      <c r="A27" s="396" t="str">
        <f>'(G1) Fjalori'!A238</f>
        <v xml:space="preserve">Taksa të tjera </v>
      </c>
      <c r="B27" s="496"/>
      <c r="C27" s="396" t="s">
        <v>870</v>
      </c>
      <c r="D27" s="397"/>
      <c r="E27" s="397"/>
      <c r="F27" s="397"/>
    </row>
    <row r="28" spans="1:6" s="221" customFormat="1" ht="18.75" x14ac:dyDescent="0.25">
      <c r="A28" s="858" t="str">
        <f>'(G1) Fjalori'!A239</f>
        <v>TË ARDHURA NGA TARIFA VENDORE</v>
      </c>
      <c r="B28" s="860"/>
      <c r="C28" s="502" t="s">
        <v>844</v>
      </c>
      <c r="D28" s="441">
        <f>D29+D33+D34+D38+D42+D56+D66+D67+D68+D69</f>
        <v>136607</v>
      </c>
      <c r="E28" s="441">
        <f>E29+E33+E34+E38+E42+E56+E66+E67+E68+E69</f>
        <v>123689</v>
      </c>
      <c r="F28" s="441">
        <f>F29+F33+F34+F38+F42+F56+F66+F67+F68+F69</f>
        <v>196796</v>
      </c>
    </row>
    <row r="29" spans="1:6" s="221" customFormat="1" x14ac:dyDescent="0.25">
      <c r="A29" s="396" t="str">
        <f>'(G1) Fjalori'!A240</f>
        <v>Tarifa me menaxhimit te mbetjeve</v>
      </c>
      <c r="B29" s="496"/>
      <c r="C29" s="396" t="s">
        <v>871</v>
      </c>
      <c r="D29" s="396">
        <f>SUM(D30:D32)</f>
        <v>47766</v>
      </c>
      <c r="E29" s="396">
        <f t="shared" ref="E29:F29" si="3">SUM(E30:E32)</f>
        <v>44268</v>
      </c>
      <c r="F29" s="396">
        <f t="shared" si="3"/>
        <v>62422</v>
      </c>
    </row>
    <row r="30" spans="1:6" s="221" customFormat="1" x14ac:dyDescent="0.2">
      <c r="A30" s="847" t="str">
        <f>'(G1) Fjalori'!A241</f>
        <v>Tarifa e pastrimit për familjet</v>
      </c>
      <c r="B30" s="848"/>
      <c r="C30" s="248" t="s">
        <v>903</v>
      </c>
      <c r="D30" s="227">
        <v>20790</v>
      </c>
      <c r="E30" s="227">
        <v>13283</v>
      </c>
      <c r="F30" s="227">
        <v>18709</v>
      </c>
    </row>
    <row r="31" spans="1:6" s="221" customFormat="1" x14ac:dyDescent="0.2">
      <c r="A31" s="847" t="str">
        <f>'(G1) Fjalori'!A242</f>
        <v>Tarifa e pastrimit për institucionet</v>
      </c>
      <c r="B31" s="848"/>
      <c r="C31" s="248" t="s">
        <v>904</v>
      </c>
      <c r="D31" s="227">
        <v>356</v>
      </c>
      <c r="E31" s="227">
        <v>1843</v>
      </c>
      <c r="F31" s="227">
        <v>2434</v>
      </c>
    </row>
    <row r="32" spans="1:6" s="221" customFormat="1" x14ac:dyDescent="0.2">
      <c r="A32" s="847" t="str">
        <f>'(G1) Fjalori'!A243</f>
        <v>Tarifa e pastrimit për biznesin</v>
      </c>
      <c r="B32" s="848"/>
      <c r="C32" s="248" t="s">
        <v>905</v>
      </c>
      <c r="D32" s="227">
        <v>26620</v>
      </c>
      <c r="E32" s="227">
        <v>29142</v>
      </c>
      <c r="F32" s="227">
        <v>41279</v>
      </c>
    </row>
    <row r="33" spans="1:6" s="221" customFormat="1" x14ac:dyDescent="0.25">
      <c r="A33" s="396" t="str">
        <f>'(G1) Fjalori'!A244</f>
        <v>Tarifa për mbledhjen dhe largimin e mbetjeve</v>
      </c>
      <c r="B33" s="496"/>
      <c r="C33" s="396" t="s">
        <v>872</v>
      </c>
      <c r="D33" s="397">
        <v>0</v>
      </c>
      <c r="E33" s="397">
        <v>0</v>
      </c>
      <c r="F33" s="397">
        <v>0</v>
      </c>
    </row>
    <row r="34" spans="1:6" s="221" customFormat="1" x14ac:dyDescent="0.25">
      <c r="A34" s="396" t="str">
        <f>'(G1) Fjalori'!A245</f>
        <v>Tarifa për ndriçimin publik</v>
      </c>
      <c r="B34" s="496"/>
      <c r="C34" s="396" t="s">
        <v>873</v>
      </c>
      <c r="D34" s="396">
        <f>SUM(D35:D37)</f>
        <v>13980</v>
      </c>
      <c r="E34" s="396">
        <f t="shared" ref="E34:F34" si="4">SUM(E35:E37)</f>
        <v>12727</v>
      </c>
      <c r="F34" s="396">
        <f t="shared" si="4"/>
        <v>17963</v>
      </c>
    </row>
    <row r="35" spans="1:6" s="221" customFormat="1" x14ac:dyDescent="0.2">
      <c r="A35" s="847" t="str">
        <f>'(G1) Fjalori'!A246</f>
        <v>Tarifa për ndriçimin publik nga familjet</v>
      </c>
      <c r="B35" s="848"/>
      <c r="C35" s="248" t="s">
        <v>906</v>
      </c>
      <c r="D35" s="227">
        <v>6085</v>
      </c>
      <c r="E35" s="227">
        <v>2880</v>
      </c>
      <c r="F35" s="227">
        <v>5384</v>
      </c>
    </row>
    <row r="36" spans="1:6" s="221" customFormat="1" x14ac:dyDescent="0.2">
      <c r="A36" s="847" t="str">
        <f>'(G1) Fjalori'!A247</f>
        <v>Tarifa për ndriçimin publik nga institucionet</v>
      </c>
      <c r="B36" s="848"/>
      <c r="C36" s="248" t="s">
        <v>907</v>
      </c>
      <c r="D36" s="227">
        <v>104</v>
      </c>
      <c r="E36" s="227">
        <v>503</v>
      </c>
      <c r="F36" s="227">
        <v>700</v>
      </c>
    </row>
    <row r="37" spans="1:6" s="221" customFormat="1" x14ac:dyDescent="0.2">
      <c r="A37" s="847" t="str">
        <f>'(G1) Fjalori'!A248</f>
        <v>Tarifa për ndriçimin publik nga biznesi</v>
      </c>
      <c r="B37" s="848"/>
      <c r="C37" s="248" t="s">
        <v>908</v>
      </c>
      <c r="D37" s="227">
        <v>7791</v>
      </c>
      <c r="E37" s="227">
        <v>9344</v>
      </c>
      <c r="F37" s="227">
        <v>11879</v>
      </c>
    </row>
    <row r="38" spans="1:6" s="221" customFormat="1" x14ac:dyDescent="0.25">
      <c r="A38" s="396" t="str">
        <f>'(G1) Fjalori'!A249</f>
        <v>Tarifa për gjelbërimin</v>
      </c>
      <c r="B38" s="496"/>
      <c r="C38" s="396" t="s">
        <v>874</v>
      </c>
      <c r="D38" s="396">
        <f>SUM(D39:D41)</f>
        <v>14777</v>
      </c>
      <c r="E38" s="396">
        <f t="shared" ref="E38:F38" si="5">SUM(E39:E41)</f>
        <v>13439</v>
      </c>
      <c r="F38" s="396">
        <f t="shared" si="5"/>
        <v>18968</v>
      </c>
    </row>
    <row r="39" spans="1:6" s="221" customFormat="1" x14ac:dyDescent="0.2">
      <c r="A39" s="847" t="str">
        <f>'(G1) Fjalori'!A250</f>
        <v>Tarifa për gjelbërimin nga familjet</v>
      </c>
      <c r="B39" s="848"/>
      <c r="C39" s="248" t="s">
        <v>909</v>
      </c>
      <c r="D39" s="227">
        <v>6432</v>
      </c>
      <c r="E39" s="227">
        <v>3054</v>
      </c>
      <c r="F39" s="227">
        <v>5685</v>
      </c>
    </row>
    <row r="40" spans="1:6" s="221" customFormat="1" x14ac:dyDescent="0.2">
      <c r="A40" s="847" t="str">
        <f>'(G1) Fjalori'!A251</f>
        <v>Tarifa për gjelbërimin nga Institucionet</v>
      </c>
      <c r="B40" s="848"/>
      <c r="C40" s="248" t="s">
        <v>910</v>
      </c>
      <c r="D40" s="227">
        <v>110</v>
      </c>
      <c r="E40" s="227">
        <v>560</v>
      </c>
      <c r="F40" s="227">
        <v>740</v>
      </c>
    </row>
    <row r="41" spans="1:6" s="221" customFormat="1" x14ac:dyDescent="0.2">
      <c r="A41" s="847" t="str">
        <f>'(G1) Fjalori'!A252</f>
        <v>Tarifa për gjelbërimin nga bizneset</v>
      </c>
      <c r="B41" s="848"/>
      <c r="C41" s="248" t="s">
        <v>911</v>
      </c>
      <c r="D41" s="227">
        <v>8235</v>
      </c>
      <c r="E41" s="227">
        <v>9825</v>
      </c>
      <c r="F41" s="227">
        <v>12543</v>
      </c>
    </row>
    <row r="42" spans="1:6" s="221" customFormat="1" x14ac:dyDescent="0.25">
      <c r="A42" s="396" t="str">
        <f>'(G1) Fjalori'!A253</f>
        <v>Tarifa për shërbimet administrative të bashkisë</v>
      </c>
      <c r="B42" s="496"/>
      <c r="C42" s="396" t="s">
        <v>875</v>
      </c>
      <c r="D42" s="396">
        <f>SUM(D43:D55)</f>
        <v>50970</v>
      </c>
      <c r="E42" s="396">
        <f>SUM(E43:E55)</f>
        <v>47696</v>
      </c>
      <c r="F42" s="396">
        <f>SUM(F43:F55)</f>
        <v>81021</v>
      </c>
    </row>
    <row r="43" spans="1:6" s="221" customFormat="1" x14ac:dyDescent="0.2">
      <c r="A43" s="847" t="str">
        <f>'(G1) Fjalori'!A254</f>
        <v>Tarifa për shërbimet administrative të bashkisë</v>
      </c>
      <c r="B43" s="848"/>
      <c r="C43" s="248" t="s">
        <v>878</v>
      </c>
      <c r="D43" s="227">
        <v>5</v>
      </c>
      <c r="E43" s="227">
        <v>0</v>
      </c>
      <c r="F43" s="227">
        <v>71</v>
      </c>
    </row>
    <row r="44" spans="1:6" s="221" customFormat="1" x14ac:dyDescent="0.2">
      <c r="A44" s="847" t="str">
        <f>'(G1) Fjalori'!A255</f>
        <v>Tarifa për dhënien e liçensave, lejeve e autorizimeve</v>
      </c>
      <c r="B44" s="848"/>
      <c r="C44" s="248" t="s">
        <v>879</v>
      </c>
      <c r="D44" s="227">
        <v>1200</v>
      </c>
      <c r="E44" s="227">
        <v>800</v>
      </c>
      <c r="F44" s="227">
        <v>2000</v>
      </c>
    </row>
    <row r="45" spans="1:6" s="221" customFormat="1" x14ac:dyDescent="0.2">
      <c r="A45" s="847" t="str">
        <f>'(G1) Fjalori'!A256</f>
        <v>Tarifa të kontrollit të zhvillimit të territorit</v>
      </c>
      <c r="B45" s="848"/>
      <c r="C45" s="248" t="s">
        <v>880</v>
      </c>
      <c r="D45" s="227">
        <v>9522</v>
      </c>
      <c r="E45" s="227">
        <v>4279</v>
      </c>
      <c r="F45" s="227">
        <v>10000</v>
      </c>
    </row>
    <row r="46" spans="1:6" s="221" customFormat="1" x14ac:dyDescent="0.2">
      <c r="A46" s="847" t="str">
        <f>'(G1) Fjalori'!A257</f>
        <v>Tarifa për vulosje veterinarie të bagëtive të therura</v>
      </c>
      <c r="B46" s="848"/>
      <c r="C46" s="248" t="s">
        <v>881</v>
      </c>
      <c r="D46" s="227">
        <v>729</v>
      </c>
      <c r="E46" s="227">
        <v>338</v>
      </c>
      <c r="F46" s="227">
        <v>782</v>
      </c>
    </row>
    <row r="47" spans="1:6" s="221" customFormat="1" x14ac:dyDescent="0.2">
      <c r="A47" s="847" t="str">
        <f>'(G1) Fjalori'!A258</f>
        <v>Tarifa e liçensimit të veprimtarive të transportit</v>
      </c>
      <c r="B47" s="848"/>
      <c r="C47" s="248" t="s">
        <v>882</v>
      </c>
      <c r="D47" s="227">
        <v>1939</v>
      </c>
      <c r="E47" s="227">
        <v>1291</v>
      </c>
      <c r="F47" s="227">
        <v>1319</v>
      </c>
    </row>
    <row r="48" spans="1:6" s="221" customFormat="1" x14ac:dyDescent="0.2">
      <c r="A48" s="847" t="str">
        <f>'(G1) Fjalori'!A259</f>
        <v>Tarifa e parkimit për mjetet e liçensuara dhe vendparkime publike</v>
      </c>
      <c r="B48" s="848"/>
      <c r="C48" s="248" t="s">
        <v>883</v>
      </c>
      <c r="D48" s="227">
        <v>3882</v>
      </c>
      <c r="E48" s="227">
        <v>4773</v>
      </c>
      <c r="F48" s="227">
        <v>4500</v>
      </c>
    </row>
    <row r="49" spans="1:6" s="221" customFormat="1" x14ac:dyDescent="0.2">
      <c r="A49" s="847" t="str">
        <f>'(G1) Fjalori'!A260</f>
        <v>Tarifa për dhënie liçense për tregtimin e naftës bruto dhe nënprodukteve të saj</v>
      </c>
      <c r="B49" s="848"/>
      <c r="C49" s="248" t="s">
        <v>884</v>
      </c>
      <c r="D49" s="227">
        <v>0</v>
      </c>
      <c r="E49" s="227">
        <v>0</v>
      </c>
      <c r="F49" s="227">
        <v>0</v>
      </c>
    </row>
    <row r="50" spans="1:6" s="221" customFormat="1" x14ac:dyDescent="0.2">
      <c r="A50" s="847" t="str">
        <f>'(G1) Fjalori'!A261</f>
        <v>Tarifa për pyejt dhe kullotat</v>
      </c>
      <c r="B50" s="848"/>
      <c r="C50" s="248" t="s">
        <v>885</v>
      </c>
      <c r="D50" s="227">
        <v>99</v>
      </c>
      <c r="E50" s="227">
        <v>105</v>
      </c>
      <c r="F50" s="227">
        <v>489</v>
      </c>
    </row>
    <row r="51" spans="1:6" s="221" customFormat="1" x14ac:dyDescent="0.2">
      <c r="A51" s="847" t="str">
        <f>'(G1) Fjalori'!A262</f>
        <v>Tarifa për shërbimet shtesë nga zjarrëfiksja</v>
      </c>
      <c r="B51" s="848"/>
      <c r="C51" s="248" t="s">
        <v>886</v>
      </c>
      <c r="D51" s="227">
        <v>425</v>
      </c>
      <c r="E51" s="227">
        <v>751</v>
      </c>
      <c r="F51" s="227">
        <v>1860</v>
      </c>
    </row>
    <row r="52" spans="1:6" s="221" customFormat="1" x14ac:dyDescent="0.2">
      <c r="A52" s="847" t="str">
        <f>'(G1) Fjalori'!A263</f>
        <v>Tarifa për zënien dhe përdorimin e hapsirës publike dhe fasadave</v>
      </c>
      <c r="B52" s="848"/>
      <c r="C52" s="248" t="s">
        <v>887</v>
      </c>
      <c r="D52" s="227">
        <v>33169</v>
      </c>
      <c r="E52" s="227">
        <v>35359</v>
      </c>
      <c r="F52" s="227">
        <v>60000</v>
      </c>
    </row>
    <row r="53" spans="1:6" s="221" customFormat="1" x14ac:dyDescent="0.2">
      <c r="A53" s="847" t="str">
        <f>'(G1) Fjalori'!A264</f>
        <v xml:space="preserve">Tarifa për trajtimin e mbetjeve inerte në landfille </v>
      </c>
      <c r="B53" s="848"/>
      <c r="C53" s="248" t="s">
        <v>888</v>
      </c>
      <c r="D53" s="227">
        <v>0</v>
      </c>
      <c r="E53" s="227">
        <v>0</v>
      </c>
      <c r="F53" s="227">
        <v>0</v>
      </c>
    </row>
    <row r="54" spans="1:6" s="221" customFormat="1" x14ac:dyDescent="0.2">
      <c r="A54" s="847" t="str">
        <f>'(G1) Fjalori'!A265</f>
        <v>Tarifa për linjat ajrore dhe nëntoksore (Telefoni, Energji, TV Kabllor, Internet)</v>
      </c>
      <c r="B54" s="848"/>
      <c r="C54" s="248" t="s">
        <v>889</v>
      </c>
      <c r="D54" s="227">
        <v>0</v>
      </c>
      <c r="E54" s="227">
        <v>0</v>
      </c>
      <c r="F54" s="227">
        <v>0</v>
      </c>
    </row>
    <row r="55" spans="1:6" s="221" customFormat="1" x14ac:dyDescent="0.2">
      <c r="A55" s="847" t="str">
        <f>'(G1) Fjalori'!A266</f>
        <v>Tarifa nga dokumentat për tender, ankand etj</v>
      </c>
      <c r="B55" s="848"/>
      <c r="C55" s="248" t="s">
        <v>890</v>
      </c>
      <c r="D55" s="227">
        <v>0</v>
      </c>
      <c r="E55" s="227">
        <v>0</v>
      </c>
      <c r="F55" s="227">
        <v>0</v>
      </c>
    </row>
    <row r="56" spans="1:6" s="221" customFormat="1" x14ac:dyDescent="0.25">
      <c r="A56" s="396" t="str">
        <f>'(G1) Fjalori'!A267</f>
        <v>Tarifa të institucioneve të arsimit, kulturës, sportit etj</v>
      </c>
      <c r="B56" s="496"/>
      <c r="C56" s="396" t="s">
        <v>876</v>
      </c>
      <c r="D56" s="396">
        <f>SUM(D57:D65)</f>
        <v>9095</v>
      </c>
      <c r="E56" s="396">
        <f t="shared" ref="E56:F56" si="6">SUM(E57:E65)</f>
        <v>5553</v>
      </c>
      <c r="F56" s="396">
        <f t="shared" si="6"/>
        <v>16422</v>
      </c>
    </row>
    <row r="57" spans="1:6" s="221" customFormat="1" x14ac:dyDescent="0.2">
      <c r="A57" s="847" t="str">
        <f>'(G1) Fjalori'!A268</f>
        <v>Bibloteka</v>
      </c>
      <c r="B57" s="848"/>
      <c r="C57" s="248" t="s">
        <v>891</v>
      </c>
      <c r="D57" s="227">
        <v>0</v>
      </c>
      <c r="E57" s="227">
        <v>0</v>
      </c>
      <c r="F57" s="227">
        <v>3</v>
      </c>
    </row>
    <row r="58" spans="1:6" s="221" customFormat="1" x14ac:dyDescent="0.2">
      <c r="A58" s="847" t="str">
        <f>'(G1) Fjalori'!A269</f>
        <v>Muzeumet</v>
      </c>
      <c r="B58" s="848"/>
      <c r="C58" s="248" t="s">
        <v>892</v>
      </c>
      <c r="D58" s="227">
        <v>1608</v>
      </c>
      <c r="E58" s="227">
        <v>274</v>
      </c>
      <c r="F58" s="227">
        <v>1500</v>
      </c>
    </row>
    <row r="59" spans="1:6" s="221" customFormat="1" x14ac:dyDescent="0.2">
      <c r="A59" s="847" t="str">
        <f>'(G1) Fjalori'!A270</f>
        <v>Teatri</v>
      </c>
      <c r="B59" s="848"/>
      <c r="C59" s="248" t="s">
        <v>893</v>
      </c>
      <c r="D59" s="227">
        <v>0</v>
      </c>
      <c r="E59" s="227">
        <v>0</v>
      </c>
      <c r="F59" s="227">
        <v>25</v>
      </c>
    </row>
    <row r="60" spans="1:6" s="221" customFormat="1" x14ac:dyDescent="0.2">
      <c r="A60" s="847" t="str">
        <f>'(G1) Fjalori'!A271</f>
        <v>Qendra kulturore e fëmijëve</v>
      </c>
      <c r="B60" s="848"/>
      <c r="C60" s="248" t="s">
        <v>894</v>
      </c>
      <c r="D60" s="227">
        <v>0</v>
      </c>
      <c r="E60" s="227">
        <v>0</v>
      </c>
      <c r="F60" s="227">
        <v>60</v>
      </c>
    </row>
    <row r="61" spans="1:6" s="221" customFormat="1" x14ac:dyDescent="0.2">
      <c r="A61" s="847" t="str">
        <f>'(G1) Fjalori'!A272</f>
        <v>Pallati i sportit</v>
      </c>
      <c r="B61" s="848"/>
      <c r="C61" s="248" t="s">
        <v>895</v>
      </c>
      <c r="D61" s="227">
        <v>0</v>
      </c>
      <c r="E61" s="227">
        <v>0</v>
      </c>
      <c r="F61" s="227">
        <v>0</v>
      </c>
    </row>
    <row r="62" spans="1:6" s="221" customFormat="1" x14ac:dyDescent="0.2">
      <c r="A62" s="847" t="str">
        <f>'(G1) Fjalori'!A273</f>
        <v>Qendra Komunitare</v>
      </c>
      <c r="B62" s="848"/>
      <c r="C62" s="248" t="s">
        <v>896</v>
      </c>
      <c r="D62" s="227">
        <v>0</v>
      </c>
      <c r="E62" s="227">
        <v>0</v>
      </c>
      <c r="F62" s="227">
        <v>0</v>
      </c>
    </row>
    <row r="63" spans="1:6" s="221" customFormat="1" x14ac:dyDescent="0.2">
      <c r="A63" s="847" t="str">
        <f>'(G1) Fjalori'!A274</f>
        <v>Mensa (Konviktet)</v>
      </c>
      <c r="B63" s="848"/>
      <c r="C63" s="248" t="s">
        <v>897</v>
      </c>
      <c r="D63" s="227">
        <v>0</v>
      </c>
      <c r="E63" s="227">
        <v>96</v>
      </c>
      <c r="F63" s="227">
        <v>0</v>
      </c>
    </row>
    <row r="64" spans="1:6" s="221" customFormat="1" x14ac:dyDescent="0.2">
      <c r="A64" s="847" t="str">
        <f>'(G1) Fjalori'!A275</f>
        <v>Kopshtet</v>
      </c>
      <c r="B64" s="848"/>
      <c r="C64" s="248" t="s">
        <v>898</v>
      </c>
      <c r="D64" s="227">
        <v>5119</v>
      </c>
      <c r="E64" s="227">
        <v>3861</v>
      </c>
      <c r="F64" s="227">
        <v>11954</v>
      </c>
    </row>
    <row r="65" spans="1:6" s="221" customFormat="1" x14ac:dyDescent="0.2">
      <c r="A65" s="847" t="str">
        <f>'(G1) Fjalori'!A276</f>
        <v>Çerdhet</v>
      </c>
      <c r="B65" s="848"/>
      <c r="C65" s="248" t="s">
        <v>899</v>
      </c>
      <c r="D65" s="227">
        <v>2368</v>
      </c>
      <c r="E65" s="227">
        <v>1322</v>
      </c>
      <c r="F65" s="227">
        <v>2880</v>
      </c>
    </row>
    <row r="66" spans="1:6" s="221" customFormat="1" x14ac:dyDescent="0.25">
      <c r="A66" s="396" t="str">
        <f>'(G1) Fjalori'!A277</f>
        <v>Tarifa për furnizimin me ujë dhe kanalizime</v>
      </c>
      <c r="B66" s="496"/>
      <c r="C66" s="396" t="s">
        <v>877</v>
      </c>
      <c r="D66" s="397">
        <v>0</v>
      </c>
      <c r="E66" s="397">
        <v>0</v>
      </c>
      <c r="F66" s="397">
        <v>0</v>
      </c>
    </row>
    <row r="67" spans="1:6" s="221" customFormat="1" x14ac:dyDescent="0.25">
      <c r="A67" s="396" t="str">
        <f>'(G1) Fjalori'!A278</f>
        <v>Tarifa për shërbimin e ujitjes dhe kullimit</v>
      </c>
      <c r="B67" s="496"/>
      <c r="C67" s="396" t="s">
        <v>900</v>
      </c>
      <c r="D67" s="397">
        <v>19</v>
      </c>
      <c r="E67" s="397">
        <v>6</v>
      </c>
      <c r="F67" s="397">
        <v>0</v>
      </c>
    </row>
    <row r="68" spans="1:6" s="221" customFormat="1" x14ac:dyDescent="0.25">
      <c r="A68" s="396" t="str">
        <f>'(G1) Fjalori'!A279</f>
        <v>Tarifa e përkohëshme</v>
      </c>
      <c r="B68" s="496"/>
      <c r="C68" s="396" t="s">
        <v>901</v>
      </c>
      <c r="D68" s="397">
        <v>0</v>
      </c>
      <c r="E68" s="397">
        <v>0</v>
      </c>
      <c r="F68" s="397">
        <v>0</v>
      </c>
    </row>
    <row r="69" spans="1:6" s="221" customFormat="1" x14ac:dyDescent="0.25">
      <c r="A69" s="396" t="str">
        <f>'(G1) Fjalori'!A280</f>
        <v>Tarifa të tjera</v>
      </c>
      <c r="B69" s="496"/>
      <c r="C69" s="396" t="s">
        <v>902</v>
      </c>
      <c r="D69" s="397">
        <v>0</v>
      </c>
      <c r="E69" s="397">
        <v>0</v>
      </c>
      <c r="F69" s="397">
        <v>0</v>
      </c>
    </row>
    <row r="70" spans="1:6" s="221" customFormat="1" ht="18.75" x14ac:dyDescent="0.25">
      <c r="A70" s="858" t="str">
        <f>'(G1) Fjalori'!A281</f>
        <v>TË ARDHURAT E TJERA</v>
      </c>
      <c r="B70" s="860"/>
      <c r="C70" s="502" t="s">
        <v>845</v>
      </c>
      <c r="D70" s="441">
        <f>SUM(D71:D84)</f>
        <v>23333</v>
      </c>
      <c r="E70" s="441">
        <f>SUM(E71:E84)</f>
        <v>23661</v>
      </c>
      <c r="F70" s="441">
        <f>SUM(F71:F84)</f>
        <v>65145</v>
      </c>
    </row>
    <row r="71" spans="1:6" s="221" customFormat="1" x14ac:dyDescent="0.25">
      <c r="A71" s="396" t="str">
        <f>'(G1) Fjalori'!A282</f>
        <v>Qeraja nga asetet në pronësi të bashkisë</v>
      </c>
      <c r="B71" s="496"/>
      <c r="C71" s="396" t="s">
        <v>912</v>
      </c>
      <c r="D71" s="397">
        <v>10113</v>
      </c>
      <c r="E71" s="397">
        <v>6563</v>
      </c>
      <c r="F71" s="397">
        <v>8030</v>
      </c>
    </row>
    <row r="72" spans="1:6" s="221" customFormat="1" x14ac:dyDescent="0.25">
      <c r="A72" s="396" t="str">
        <f>'(G1) Fjalori'!A283</f>
        <v>Kthimi nga investimet kapitale</v>
      </c>
      <c r="B72" s="496"/>
      <c r="C72" s="396" t="s">
        <v>913</v>
      </c>
      <c r="D72" s="397">
        <v>0</v>
      </c>
      <c r="E72" s="397">
        <v>0</v>
      </c>
      <c r="F72" s="397">
        <v>0</v>
      </c>
    </row>
    <row r="73" spans="1:6" s="221" customFormat="1" x14ac:dyDescent="0.25">
      <c r="A73" s="396" t="str">
        <f>'(G1) Fjalori'!A284</f>
        <v>Fitimi nga ndërmarrjet publike në varësi të Bashkisë</v>
      </c>
      <c r="B73" s="496"/>
      <c r="C73" s="396" t="s">
        <v>914</v>
      </c>
      <c r="D73" s="397">
        <v>0</v>
      </c>
      <c r="E73" s="397">
        <v>0</v>
      </c>
      <c r="F73" s="397">
        <v>0</v>
      </c>
    </row>
    <row r="74" spans="1:6" s="221" customFormat="1" x14ac:dyDescent="0.25">
      <c r="A74" s="396" t="str">
        <f>'(G1) Fjalori'!A285</f>
        <v>Kthimi nga partneriteti publik privat</v>
      </c>
      <c r="B74" s="496"/>
      <c r="C74" s="396" t="s">
        <v>915</v>
      </c>
      <c r="D74" s="397">
        <v>0</v>
      </c>
      <c r="E74" s="397">
        <v>0</v>
      </c>
      <c r="F74" s="397">
        <v>0</v>
      </c>
    </row>
    <row r="75" spans="1:6" s="221" customFormat="1" x14ac:dyDescent="0.25">
      <c r="A75" s="396" t="str">
        <f>'(G1) Fjalori'!A286</f>
        <v>Tërheqje e të ardhura krijuar nga shërbimet</v>
      </c>
      <c r="B75" s="496"/>
      <c r="C75" s="396" t="s">
        <v>916</v>
      </c>
      <c r="D75" s="397">
        <v>0</v>
      </c>
      <c r="E75" s="397">
        <v>0</v>
      </c>
      <c r="F75" s="397">
        <v>0</v>
      </c>
    </row>
    <row r="76" spans="1:6" s="221" customFormat="1" x14ac:dyDescent="0.25">
      <c r="A76" s="396" t="str">
        <f>'(G1) Fjalori'!A287</f>
        <v>Shitja e mallrave dhe shërbimeve</v>
      </c>
      <c r="B76" s="496"/>
      <c r="C76" s="396" t="s">
        <v>917</v>
      </c>
      <c r="D76" s="397">
        <v>839</v>
      </c>
      <c r="E76" s="397">
        <v>235</v>
      </c>
      <c r="F76" s="397">
        <v>0</v>
      </c>
    </row>
    <row r="77" spans="1:6" s="221" customFormat="1" x14ac:dyDescent="0.25">
      <c r="A77" s="396" t="str">
        <f>'(G1) Fjalori'!A288</f>
        <v>Kundravajtjet administrative (Gjobat)</v>
      </c>
      <c r="B77" s="496"/>
      <c r="C77" s="396" t="s">
        <v>918</v>
      </c>
      <c r="D77" s="397">
        <v>6047</v>
      </c>
      <c r="E77" s="397">
        <v>4121</v>
      </c>
      <c r="F77" s="397">
        <v>5970</v>
      </c>
    </row>
    <row r="78" spans="1:6" s="221" customFormat="1" x14ac:dyDescent="0.25">
      <c r="A78" s="396" t="str">
        <f>'(G1) Fjalori'!A289</f>
        <v>Sekuestrime dhe Zhdëmtime</v>
      </c>
      <c r="B78" s="496"/>
      <c r="C78" s="396" t="s">
        <v>919</v>
      </c>
      <c r="D78" s="397">
        <v>0</v>
      </c>
      <c r="E78" s="397">
        <v>0</v>
      </c>
      <c r="F78" s="397">
        <v>0</v>
      </c>
    </row>
    <row r="79" spans="1:6" s="221" customFormat="1" x14ac:dyDescent="0.25">
      <c r="A79" s="396" t="str">
        <f>'(G1) Fjalori'!A290</f>
        <v>Kuotat e anëtarësisë së bashkive</v>
      </c>
      <c r="B79" s="496"/>
      <c r="C79" s="396" t="s">
        <v>920</v>
      </c>
      <c r="D79" s="397">
        <v>0</v>
      </c>
      <c r="E79" s="397">
        <v>0</v>
      </c>
      <c r="F79" s="397">
        <v>0</v>
      </c>
    </row>
    <row r="80" spans="1:6" s="221" customFormat="1" x14ac:dyDescent="0.25">
      <c r="A80" s="396" t="str">
        <f>'(G1) Fjalori'!A291</f>
        <v>Trasferta dhe ndihma nga njësitë e tjera vendore</v>
      </c>
      <c r="B80" s="496"/>
      <c r="C80" s="396" t="s">
        <v>921</v>
      </c>
      <c r="D80" s="397">
        <v>0</v>
      </c>
      <c r="E80" s="397">
        <v>0</v>
      </c>
      <c r="F80" s="397">
        <v>0</v>
      </c>
    </row>
    <row r="81" spans="1:6" s="221" customFormat="1" x14ac:dyDescent="0.25">
      <c r="A81" s="396" t="str">
        <f>'(G1) Fjalori'!A292</f>
        <v>Grante nga ndihma ndërkombëtare</v>
      </c>
      <c r="B81" s="496"/>
      <c r="C81" s="396" t="s">
        <v>922</v>
      </c>
      <c r="D81" s="397">
        <v>0</v>
      </c>
      <c r="E81" s="397">
        <v>0</v>
      </c>
      <c r="F81" s="397">
        <v>0</v>
      </c>
    </row>
    <row r="82" spans="1:6" s="221" customFormat="1" x14ac:dyDescent="0.25">
      <c r="A82" s="396" t="str">
        <f>'(G1) Fjalori'!A293</f>
        <v>Shitja e aseteve financiare</v>
      </c>
      <c r="B82" s="496"/>
      <c r="C82" s="396" t="s">
        <v>923</v>
      </c>
      <c r="D82" s="397">
        <v>0</v>
      </c>
      <c r="E82" s="397">
        <v>0</v>
      </c>
      <c r="F82" s="397">
        <v>0</v>
      </c>
    </row>
    <row r="83" spans="1:6" s="221" customFormat="1" x14ac:dyDescent="0.25">
      <c r="A83" s="396" t="str">
        <f>'(G1) Fjalori'!A294</f>
        <v>Shitja e aseteve fikse të prekshme / paprekshme</v>
      </c>
      <c r="B83" s="496"/>
      <c r="C83" s="396" t="s">
        <v>924</v>
      </c>
      <c r="D83" s="397">
        <v>330</v>
      </c>
      <c r="E83" s="397">
        <v>0</v>
      </c>
      <c r="F83" s="397">
        <v>0</v>
      </c>
    </row>
    <row r="84" spans="1:6" s="221" customFormat="1" x14ac:dyDescent="0.25">
      <c r="A84" s="396" t="str">
        <f>'(G1) Fjalori'!A295</f>
        <v>Të tjera</v>
      </c>
      <c r="B84" s="496"/>
      <c r="C84" s="396" t="s">
        <v>925</v>
      </c>
      <c r="D84" s="397">
        <v>6004</v>
      </c>
      <c r="E84" s="397">
        <v>12742</v>
      </c>
      <c r="F84" s="397">
        <v>51145</v>
      </c>
    </row>
    <row r="85" spans="1:6" s="221" customFormat="1" ht="18.75" x14ac:dyDescent="0.25">
      <c r="A85" s="849" t="str">
        <f>'(G1) Fjalori'!A296</f>
        <v>TË ARDHURA NGA BUXHETI QENDROR</v>
      </c>
      <c r="B85" s="850"/>
      <c r="C85" s="501" t="s">
        <v>839</v>
      </c>
      <c r="D85" s="440">
        <f>D86+D87+D90</f>
        <v>1236790</v>
      </c>
      <c r="E85" s="440">
        <f t="shared" ref="E85:F85" si="7">E86+E87+E90</f>
        <v>1769911</v>
      </c>
      <c r="F85" s="440">
        <f t="shared" si="7"/>
        <v>2091979</v>
      </c>
    </row>
    <row r="86" spans="1:6" s="221" customFormat="1" ht="18.75" x14ac:dyDescent="0.25">
      <c r="A86" s="851" t="str">
        <f>'(G1) Fjalori'!A297</f>
        <v>Transferta e pakushtëzuar</v>
      </c>
      <c r="B86" s="852"/>
      <c r="C86" s="502" t="s">
        <v>846</v>
      </c>
      <c r="D86" s="397">
        <v>320802</v>
      </c>
      <c r="E86" s="397">
        <v>340522</v>
      </c>
      <c r="F86" s="397">
        <v>329840</v>
      </c>
    </row>
    <row r="87" spans="1:6" s="221" customFormat="1" ht="18.75" x14ac:dyDescent="0.25">
      <c r="A87" s="851" t="str">
        <f>'(G1) Fjalori'!A298</f>
        <v>Transferta e kushtëzuar</v>
      </c>
      <c r="B87" s="852"/>
      <c r="C87" s="502" t="s">
        <v>848</v>
      </c>
      <c r="D87" s="441">
        <f>SUM(D88:D89)</f>
        <v>720522</v>
      </c>
      <c r="E87" s="441">
        <f t="shared" ref="E87:F87" si="8">SUM(E88:E89)</f>
        <v>1226696</v>
      </c>
      <c r="F87" s="441">
        <f t="shared" si="8"/>
        <v>1535646</v>
      </c>
    </row>
    <row r="88" spans="1:6" s="221" customFormat="1" x14ac:dyDescent="0.25">
      <c r="A88" s="396" t="str">
        <f>'(G1) Fjalori'!A299</f>
        <v>Për funskionet e deleguara</v>
      </c>
      <c r="B88" s="496"/>
      <c r="C88" s="396" t="s">
        <v>926</v>
      </c>
      <c r="D88" s="227">
        <v>556914</v>
      </c>
      <c r="E88" s="227">
        <v>1140872</v>
      </c>
      <c r="F88" s="227">
        <v>1219418</v>
      </c>
    </row>
    <row r="89" spans="1:6" s="221" customFormat="1" x14ac:dyDescent="0.25">
      <c r="A89" s="396" t="str">
        <f>'(G1) Fjalori'!A300</f>
        <v xml:space="preserve">Për projekte të veçanta (FZHR dhe të tjera) </v>
      </c>
      <c r="B89" s="496"/>
      <c r="C89" s="396" t="s">
        <v>927</v>
      </c>
      <c r="D89" s="227">
        <v>163608</v>
      </c>
      <c r="E89" s="227">
        <v>85824</v>
      </c>
      <c r="F89" s="227">
        <v>316228</v>
      </c>
    </row>
    <row r="90" spans="1:6" s="221" customFormat="1" ht="18.75" x14ac:dyDescent="0.25">
      <c r="A90" s="851" t="str">
        <f>'(G1) Fjalori'!A301</f>
        <v>Trasferta specifike</v>
      </c>
      <c r="B90" s="852"/>
      <c r="C90" s="502" t="s">
        <v>847</v>
      </c>
      <c r="D90" s="397">
        <v>195466</v>
      </c>
      <c r="E90" s="397">
        <v>202693</v>
      </c>
      <c r="F90" s="397">
        <v>226493</v>
      </c>
    </row>
    <row r="91" spans="1:6" s="221" customFormat="1" ht="18.75" x14ac:dyDescent="0.25">
      <c r="A91" s="849" t="str">
        <f>'(G1) Fjalori'!A302</f>
        <v>HUAMARRJA</v>
      </c>
      <c r="B91" s="850"/>
      <c r="C91" s="501" t="s">
        <v>840</v>
      </c>
      <c r="D91" s="440">
        <f>SUM(D92:D93)</f>
        <v>0</v>
      </c>
      <c r="E91" s="440">
        <f t="shared" ref="E91:F91" si="9">SUM(E92:E93)</f>
        <v>0</v>
      </c>
      <c r="F91" s="440">
        <f t="shared" si="9"/>
        <v>0</v>
      </c>
    </row>
    <row r="92" spans="1:6" s="221" customFormat="1" ht="18.75" x14ac:dyDescent="0.25">
      <c r="A92" s="851" t="str">
        <f>'(G1) Fjalori'!A303</f>
        <v>Huamarrja afatshkurtë</v>
      </c>
      <c r="B92" s="852"/>
      <c r="C92" s="502" t="s">
        <v>849</v>
      </c>
      <c r="D92" s="500"/>
      <c r="E92" s="397"/>
      <c r="F92" s="397"/>
    </row>
    <row r="93" spans="1:6" s="221" customFormat="1" ht="18.75" x14ac:dyDescent="0.25">
      <c r="A93" s="851" t="str">
        <f>'(G1) Fjalori'!A304</f>
        <v>Huamarrja afatgjatë</v>
      </c>
      <c r="B93" s="852"/>
      <c r="C93" s="502" t="s">
        <v>850</v>
      </c>
      <c r="D93" s="500"/>
      <c r="E93" s="397"/>
      <c r="F93" s="397"/>
    </row>
    <row r="94" spans="1:6" s="221" customFormat="1" ht="18.75" x14ac:dyDescent="0.25">
      <c r="A94" s="849" t="str">
        <f>'(G1) Fjalori'!A305</f>
        <v>TRASHËGIMI NGA VITI I SHKUAR</v>
      </c>
      <c r="B94" s="850"/>
      <c r="C94" s="501" t="s">
        <v>841</v>
      </c>
      <c r="D94" s="440">
        <f>SUM(D95:D96)</f>
        <v>126883</v>
      </c>
      <c r="E94" s="440">
        <f t="shared" ref="E94:F94" si="10">SUM(E95:E96)</f>
        <v>110883</v>
      </c>
      <c r="F94" s="440">
        <f t="shared" si="10"/>
        <v>682194</v>
      </c>
    </row>
    <row r="95" spans="1:6" s="221" customFormat="1" ht="18.75" x14ac:dyDescent="0.25">
      <c r="A95" s="851" t="str">
        <f>'(G1) Fjalori'!A306</f>
        <v>Trashëgimi pa destinacion</v>
      </c>
      <c r="B95" s="852"/>
      <c r="C95" s="502" t="s">
        <v>851</v>
      </c>
      <c r="D95" s="500">
        <v>126883</v>
      </c>
      <c r="E95" s="397">
        <v>110883</v>
      </c>
      <c r="F95" s="397">
        <v>86999</v>
      </c>
    </row>
    <row r="96" spans="1:6" s="221" customFormat="1" ht="18.75" x14ac:dyDescent="0.25">
      <c r="A96" s="851" t="str">
        <f>'(G1) Fjalori'!A307</f>
        <v>Trashëgimi me destinacion</v>
      </c>
      <c r="B96" s="852"/>
      <c r="C96" s="502" t="s">
        <v>852</v>
      </c>
      <c r="D96" s="500">
        <v>0</v>
      </c>
      <c r="E96" s="500">
        <v>0</v>
      </c>
      <c r="F96" s="397">
        <v>595195</v>
      </c>
    </row>
    <row r="97" spans="1:6" s="445" customFormat="1" ht="19.5" thickBot="1" x14ac:dyDescent="0.3">
      <c r="A97" s="855" t="str">
        <f>'(G1) Fjalori'!A352</f>
        <v>TOTALI I BURIMEVE BUXHETORE</v>
      </c>
      <c r="B97" s="856"/>
      <c r="C97" s="719"/>
      <c r="D97" s="793">
        <f>D94+D91+D85+D7</f>
        <v>2064181</v>
      </c>
      <c r="E97" s="793">
        <f>E94+E91+E85+E7</f>
        <v>2217625</v>
      </c>
      <c r="F97" s="793">
        <f>F94+F91+F85+F7</f>
        <v>3477730</v>
      </c>
    </row>
    <row r="98" spans="1:6" ht="13.5" thickTop="1" x14ac:dyDescent="0.2"/>
    <row r="99" spans="1:6" x14ac:dyDescent="0.2">
      <c r="A99" s="114"/>
      <c r="B99" s="114"/>
      <c r="C99" s="114"/>
    </row>
    <row r="101" spans="1:6" s="44" customFormat="1" x14ac:dyDescent="0.2">
      <c r="A101" s="33"/>
      <c r="B101" s="33"/>
      <c r="C101" s="33"/>
      <c r="D101" s="33"/>
      <c r="E101" s="33"/>
      <c r="F101" s="33"/>
    </row>
    <row r="102" spans="1:6" s="48" customFormat="1" ht="13.5" hidden="1" customHeight="1" thickBot="1" x14ac:dyDescent="0.25">
      <c r="A102" s="197" t="s">
        <v>1</v>
      </c>
      <c r="B102" s="198"/>
      <c r="C102" s="198"/>
      <c r="D102" s="198"/>
      <c r="E102" s="96" t="e">
        <f>#REF!+#REF!</f>
        <v>#REF!</v>
      </c>
      <c r="F102" s="96" t="e">
        <f>#REF!+#REF!</f>
        <v>#REF!</v>
      </c>
    </row>
    <row r="104" spans="1:6" ht="15" x14ac:dyDescent="0.25">
      <c r="A104" s="74"/>
      <c r="B104" s="74"/>
      <c r="C104" s="74"/>
      <c r="D104" s="49"/>
    </row>
    <row r="142" spans="4:4" x14ac:dyDescent="0.2">
      <c r="D142" s="104"/>
    </row>
    <row r="143" spans="4:4" x14ac:dyDescent="0.2">
      <c r="D143" s="104"/>
    </row>
    <row r="144" spans="4:4" x14ac:dyDescent="0.2">
      <c r="D144" s="104"/>
    </row>
    <row r="145" spans="4:4" x14ac:dyDescent="0.2">
      <c r="D145" s="104"/>
    </row>
    <row r="146" spans="4:4" x14ac:dyDescent="0.2">
      <c r="D146" s="104"/>
    </row>
    <row r="147" spans="4:4" x14ac:dyDescent="0.2">
      <c r="D147" s="104"/>
    </row>
  </sheetData>
  <sheetProtection algorithmName="SHA-512" hashValue="7Z2+1SgI1xMgAqKhZufrL/M5ty/9/OjBqLAPI8x2nDDR1bUtUqpKZhrVyFE5nAtMp3HjVzq2sFPkMG0vnZkd+g==" saltValue="syV7UuXZKipRyTGwWfi96g==" spinCount="100000" sheet="1" objects="1" scenarios="1" selectLockedCells="1"/>
  <mergeCells count="53">
    <mergeCell ref="A6:B6"/>
    <mergeCell ref="A96:B96"/>
    <mergeCell ref="A3:F3"/>
    <mergeCell ref="A97:B97"/>
    <mergeCell ref="A7:B7"/>
    <mergeCell ref="A8:B8"/>
    <mergeCell ref="A22:B22"/>
    <mergeCell ref="A28:B28"/>
    <mergeCell ref="A70:B70"/>
    <mergeCell ref="A85:B85"/>
    <mergeCell ref="A86:B86"/>
    <mergeCell ref="A87:B87"/>
    <mergeCell ref="A90:B90"/>
    <mergeCell ref="A91:B91"/>
    <mergeCell ref="A92:B92"/>
    <mergeCell ref="A46:B46"/>
    <mergeCell ref="A47:B47"/>
    <mergeCell ref="A48:B48"/>
    <mergeCell ref="A94:B94"/>
    <mergeCell ref="A95:B95"/>
    <mergeCell ref="A40:B40"/>
    <mergeCell ref="A41:B41"/>
    <mergeCell ref="A43:B43"/>
    <mergeCell ref="A44:B44"/>
    <mergeCell ref="A45:B45"/>
    <mergeCell ref="A64:B64"/>
    <mergeCell ref="A93:B93"/>
    <mergeCell ref="A65:B65"/>
    <mergeCell ref="A60:B60"/>
    <mergeCell ref="A61:B61"/>
    <mergeCell ref="A62:B62"/>
    <mergeCell ref="A63:B63"/>
    <mergeCell ref="A32:B32"/>
    <mergeCell ref="A35:B35"/>
    <mergeCell ref="A36:B36"/>
    <mergeCell ref="A37:B37"/>
    <mergeCell ref="A39:B39"/>
    <mergeCell ref="A11:B11"/>
    <mergeCell ref="A12:B12"/>
    <mergeCell ref="A13:B13"/>
    <mergeCell ref="A14:B14"/>
    <mergeCell ref="A59:B59"/>
    <mergeCell ref="A53:B53"/>
    <mergeCell ref="A54:B54"/>
    <mergeCell ref="A55:B55"/>
    <mergeCell ref="A57:B57"/>
    <mergeCell ref="A58:B58"/>
    <mergeCell ref="A49:B49"/>
    <mergeCell ref="A50:B50"/>
    <mergeCell ref="A51:B51"/>
    <mergeCell ref="A52:B52"/>
    <mergeCell ref="A30:B30"/>
    <mergeCell ref="A31:B31"/>
  </mergeCells>
  <printOptions gridLines="1"/>
  <pageMargins left="0.78740157480314965" right="0.70866141732283472" top="0.98425196850393704" bottom="0.78740157480314965" header="0.43307086614173229" footer="0.31496062992125984"/>
  <pageSetup paperSize="256" fitToHeight="0" orientation="landscape" r:id="rId1"/>
  <headerFooter>
    <oddHeader>&amp;LPROGRAMI BUXHETOR AFATMESËM&amp;C&amp;8 28 Shkurt 2019&amp;R&amp;A</oddHeader>
    <oddFooter>&amp;L&amp;8Copyright for Albania: Ministry of Finance and Economy / Local Finance Directory&amp;R1</oddFooter>
  </headerFooter>
  <rowBreaks count="4" manualBreakCount="4">
    <brk id="27" max="16383" man="1"/>
    <brk id="55" max="16383" man="1"/>
    <brk id="84" max="16383" man="1"/>
    <brk id="181" max="15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7">
    <tabColor theme="9"/>
    <pageSetUpPr fitToPage="1"/>
  </sheetPr>
  <dimension ref="A1:P117"/>
  <sheetViews>
    <sheetView showGridLines="0" topLeftCell="A67" zoomScaleNormal="100" workbookViewId="0">
      <selection activeCell="N27" sqref="N27"/>
    </sheetView>
  </sheetViews>
  <sheetFormatPr defaultColWidth="4.140625" defaultRowHeight="12.75" x14ac:dyDescent="0.2"/>
  <cols>
    <col min="1" max="1" width="29.42578125" style="66" customWidth="1"/>
    <col min="2" max="2" width="10.42578125" style="66" customWidth="1"/>
    <col min="3" max="3" width="13.42578125" style="65" customWidth="1"/>
    <col min="4" max="4" width="2.42578125" style="65" customWidth="1"/>
    <col min="5" max="5" width="16.7109375" style="65" customWidth="1"/>
    <col min="6" max="6" width="13.28515625" style="65" customWidth="1"/>
    <col min="7" max="7" width="2.42578125" style="65" customWidth="1"/>
    <col min="8" max="8" width="13.28515625" style="65" customWidth="1"/>
    <col min="9" max="9" width="13.28515625" style="66" customWidth="1"/>
    <col min="10" max="10" width="2.140625" style="65" customWidth="1"/>
    <col min="11" max="11" width="13.28515625" style="66" customWidth="1"/>
    <col min="12" max="12" width="13.28515625" style="66" customWidth="1" collapsed="1"/>
    <col min="13" max="13" width="2.140625" style="65" customWidth="1"/>
    <col min="14" max="14" width="13.28515625" style="66" customWidth="1"/>
    <col min="15" max="15" width="13.28515625" style="66" customWidth="1" collapsed="1"/>
    <col min="16" max="16" width="4.28515625" style="66" customWidth="1"/>
    <col min="17" max="194" width="11.42578125" style="66" customWidth="1"/>
    <col min="195" max="195" width="3.85546875" style="66" customWidth="1"/>
    <col min="196" max="196" width="22" style="66" customWidth="1"/>
    <col min="197" max="199" width="4.140625" style="66" customWidth="1"/>
    <col min="200" max="200" width="5.85546875" style="66" customWidth="1"/>
    <col min="201" max="201" width="4.140625" style="66" customWidth="1"/>
    <col min="202" max="202" width="0.85546875" style="66" customWidth="1"/>
    <col min="203" max="203" width="5.85546875" style="66" customWidth="1"/>
    <col min="204" max="204" width="4.140625" style="66" customWidth="1"/>
    <col min="205" max="205" width="0.85546875" style="66" customWidth="1"/>
    <col min="206" max="206" width="5.85546875" style="66" customWidth="1"/>
    <col min="207" max="207" width="4.140625" style="66" customWidth="1"/>
    <col min="208" max="208" width="0.85546875" style="66" customWidth="1"/>
    <col min="209" max="209" width="5.85546875" style="66" customWidth="1"/>
    <col min="210" max="16384" width="4.140625" style="66"/>
  </cols>
  <sheetData>
    <row r="1" spans="1:16" s="177" customFormat="1" x14ac:dyDescent="0.2">
      <c r="A1" s="839" t="str">
        <f>'(G1) Fjalori'!A13</f>
        <v>Verdhë = Per tu plotësuar nga Departamenti i Financës</v>
      </c>
      <c r="B1" s="840"/>
      <c r="C1" s="840"/>
      <c r="D1" s="840"/>
      <c r="E1" s="840"/>
      <c r="F1" s="840"/>
      <c r="G1" s="840"/>
      <c r="H1" s="840"/>
      <c r="I1" s="840"/>
      <c r="J1" s="840"/>
      <c r="K1" s="840"/>
      <c r="L1" s="840"/>
      <c r="M1" s="840"/>
      <c r="N1" s="840"/>
      <c r="O1" s="841"/>
    </row>
    <row r="3" spans="1:16" ht="21" x14ac:dyDescent="0.35">
      <c r="A3" s="865" t="str">
        <f>'(G1) Fjalori'!A311</f>
        <v>(C3) DETYRIMET E PRAPAMBETURA</v>
      </c>
      <c r="B3" s="865"/>
      <c r="C3" s="865"/>
      <c r="D3" s="865"/>
      <c r="E3" s="865"/>
      <c r="F3" s="865"/>
      <c r="G3" s="865"/>
      <c r="H3" s="865"/>
      <c r="I3" s="865"/>
      <c r="J3" s="865"/>
      <c r="K3" s="865"/>
      <c r="L3" s="865"/>
      <c r="M3" s="865"/>
      <c r="N3" s="865"/>
      <c r="O3" s="865"/>
    </row>
    <row r="4" spans="1:16" s="97" customFormat="1" x14ac:dyDescent="0.2">
      <c r="A4" s="67"/>
      <c r="B4" s="67"/>
      <c r="J4" s="67"/>
      <c r="M4" s="67"/>
    </row>
    <row r="5" spans="1:16" x14ac:dyDescent="0.2">
      <c r="C5" s="689">
        <f>'(B1)Informacion i përgjithshëm '!B7</f>
        <v>2021</v>
      </c>
      <c r="D5" s="71"/>
      <c r="E5" s="861">
        <f>'(B1)Informacion i përgjithshëm '!B7</f>
        <v>2021</v>
      </c>
      <c r="F5" s="861"/>
      <c r="G5" s="71"/>
      <c r="H5" s="861">
        <f>'(B1)Informacion i përgjithshëm '!B8</f>
        <v>2022</v>
      </c>
      <c r="I5" s="861"/>
      <c r="J5" s="71"/>
      <c r="K5" s="861">
        <f>'(B1)Informacion i përgjithshëm '!B9</f>
        <v>2023</v>
      </c>
      <c r="L5" s="861"/>
      <c r="M5" s="71"/>
      <c r="N5" s="861">
        <f>'(B1)Informacion i përgjithshëm '!B10</f>
        <v>2024</v>
      </c>
      <c r="O5" s="861"/>
    </row>
    <row r="6" spans="1:16" s="70" customFormat="1" ht="12.75" customHeight="1" x14ac:dyDescent="0.25">
      <c r="A6" s="69"/>
      <c r="B6" s="69"/>
      <c r="C6" s="690" t="str">
        <f>'(G1) Fjalori'!A7</f>
        <v>Viti aktual</v>
      </c>
      <c r="D6" s="241"/>
      <c r="E6" s="864" t="str">
        <f>'(G1) Fjalori'!A7</f>
        <v>Viti aktual</v>
      </c>
      <c r="F6" s="864"/>
      <c r="G6" s="241"/>
      <c r="H6" s="862" t="str">
        <f>'(G1) Fjalori'!A8</f>
        <v>Viti t+1 (I pritur)</v>
      </c>
      <c r="I6" s="863"/>
      <c r="J6" s="241"/>
      <c r="K6" s="862" t="str">
        <f>'(G1) Fjalori'!A9</f>
        <v>Viti t+2 (I pritur)</v>
      </c>
      <c r="L6" s="863"/>
      <c r="M6" s="241"/>
      <c r="N6" s="862" t="str">
        <f>'(G1) Fjalori'!A10</f>
        <v>Viti t+3 (I pritur)</v>
      </c>
      <c r="O6" s="863"/>
    </row>
    <row r="7" spans="1:16" s="231" customFormat="1" ht="51" x14ac:dyDescent="0.25">
      <c r="A7" s="659" t="str">
        <f>'(G1) Fjalori'!A315</f>
        <v>Kreditor</v>
      </c>
      <c r="B7" s="504" t="str">
        <f>'(G1) Fjalori'!A317</f>
        <v>Data e Detyrimit</v>
      </c>
      <c r="C7" s="338" t="str">
        <f>'(G1) Fjalori'!A318</f>
        <v>Stoku i borxhit, 31 Tetor</v>
      </c>
      <c r="D7" s="339"/>
      <c r="E7" s="338" t="str">
        <f>'(G1) Fjalori'!A312</f>
        <v>Amortizimi i detyrimeve të prapambetura deri në fund të vitit</v>
      </c>
      <c r="F7" s="338" t="str">
        <f>'(G1) Fjalori'!A314</f>
        <v>Stoku i borxhit, 31 Dhjetor</v>
      </c>
      <c r="G7" s="339"/>
      <c r="H7" s="338" t="str">
        <f>'(G1) Fjalori'!A313</f>
        <v>Amortizimi i detyrimeve të prapambetura gjatë vitit</v>
      </c>
      <c r="I7" s="338" t="str">
        <f>F7</f>
        <v>Stoku i borxhit, 31 Dhjetor</v>
      </c>
      <c r="J7" s="339"/>
      <c r="K7" s="338" t="str">
        <f>H7</f>
        <v>Amortizimi i detyrimeve të prapambetura gjatë vitit</v>
      </c>
      <c r="L7" s="338" t="str">
        <f>I7</f>
        <v>Stoku i borxhit, 31 Dhjetor</v>
      </c>
      <c r="M7" s="339"/>
      <c r="N7" s="338" t="str">
        <f>K7</f>
        <v>Amortizimi i detyrimeve të prapambetura gjatë vitit</v>
      </c>
      <c r="O7" s="338" t="str">
        <f>L7</f>
        <v>Stoku i borxhit, 31 Dhjetor</v>
      </c>
    </row>
    <row r="8" spans="1:16" x14ac:dyDescent="0.2">
      <c r="A8" s="271" t="s">
        <v>1951</v>
      </c>
      <c r="B8" s="542" t="s">
        <v>1952</v>
      </c>
      <c r="C8" s="51">
        <v>29774</v>
      </c>
      <c r="D8" s="73"/>
      <c r="E8" s="51">
        <v>0</v>
      </c>
      <c r="F8" s="272">
        <f>C8-E8</f>
        <v>29774</v>
      </c>
      <c r="G8" s="73"/>
      <c r="H8" s="51">
        <v>4795</v>
      </c>
      <c r="I8" s="272">
        <f>F8-H8</f>
        <v>24979</v>
      </c>
      <c r="J8" s="73"/>
      <c r="K8" s="51">
        <v>15205</v>
      </c>
      <c r="L8" s="272">
        <f>I8-K8</f>
        <v>9774</v>
      </c>
      <c r="M8" s="73"/>
      <c r="N8" s="51">
        <v>9774</v>
      </c>
      <c r="O8" s="272">
        <f>L8-N8</f>
        <v>0</v>
      </c>
      <c r="P8" s="115" t="str">
        <f>IF(L8&lt;0,"INCORRECT ENTRY!","OK!")</f>
        <v>OK!</v>
      </c>
    </row>
    <row r="9" spans="1:16" x14ac:dyDescent="0.2">
      <c r="A9" s="271" t="s">
        <v>1953</v>
      </c>
      <c r="B9" s="542" t="s">
        <v>1952</v>
      </c>
      <c r="C9" s="51">
        <v>4684</v>
      </c>
      <c r="D9" s="73"/>
      <c r="E9" s="51">
        <v>0</v>
      </c>
      <c r="F9" s="272">
        <f t="shared" ref="F9:F86" si="0">C9-E9</f>
        <v>4684</v>
      </c>
      <c r="G9" s="73"/>
      <c r="H9" s="51">
        <v>1600</v>
      </c>
      <c r="I9" s="272">
        <f t="shared" ref="I9:I86" si="1">F9-H9</f>
        <v>3084</v>
      </c>
      <c r="J9" s="73"/>
      <c r="K9" s="51">
        <v>1600</v>
      </c>
      <c r="L9" s="272">
        <f t="shared" ref="L9:L86" si="2">I9-K9</f>
        <v>1484</v>
      </c>
      <c r="M9" s="73"/>
      <c r="N9" s="51">
        <v>1484</v>
      </c>
      <c r="O9" s="272">
        <f t="shared" ref="O9:O86" si="3">L9-N9</f>
        <v>0</v>
      </c>
      <c r="P9" s="115" t="str">
        <f t="shared" ref="P9:P86" si="4">IF(L9&lt;0,"INCORRECT ENTRY!","OK!")</f>
        <v>OK!</v>
      </c>
    </row>
    <row r="10" spans="1:16" x14ac:dyDescent="0.2">
      <c r="A10" s="271" t="s">
        <v>2060</v>
      </c>
      <c r="B10" s="542" t="s">
        <v>1954</v>
      </c>
      <c r="C10" s="51">
        <v>13988</v>
      </c>
      <c r="D10" s="73"/>
      <c r="E10" s="51">
        <v>0</v>
      </c>
      <c r="F10" s="272">
        <f t="shared" si="0"/>
        <v>13988</v>
      </c>
      <c r="G10" s="73"/>
      <c r="H10" s="51">
        <v>13988</v>
      </c>
      <c r="I10" s="272">
        <f t="shared" si="1"/>
        <v>0</v>
      </c>
      <c r="J10" s="73"/>
      <c r="K10" s="51"/>
      <c r="L10" s="272">
        <f t="shared" si="2"/>
        <v>0</v>
      </c>
      <c r="M10" s="73"/>
      <c r="N10" s="51"/>
      <c r="O10" s="272">
        <f t="shared" si="3"/>
        <v>0</v>
      </c>
      <c r="P10" s="115" t="str">
        <f t="shared" si="4"/>
        <v>OK!</v>
      </c>
    </row>
    <row r="11" spans="1:16" x14ac:dyDescent="0.2">
      <c r="A11" s="271" t="s">
        <v>2111</v>
      </c>
      <c r="B11" s="542" t="s">
        <v>1954</v>
      </c>
      <c r="C11" s="51">
        <v>2231</v>
      </c>
      <c r="D11" s="73"/>
      <c r="E11" s="51">
        <v>0</v>
      </c>
      <c r="F11" s="272">
        <f t="shared" si="0"/>
        <v>2231</v>
      </c>
      <c r="G11" s="73"/>
      <c r="H11" s="51">
        <v>2231</v>
      </c>
      <c r="I11" s="272">
        <f t="shared" si="1"/>
        <v>0</v>
      </c>
      <c r="J11" s="73"/>
      <c r="K11" s="51"/>
      <c r="L11" s="272">
        <f t="shared" si="2"/>
        <v>0</v>
      </c>
      <c r="M11" s="73"/>
      <c r="N11" s="51"/>
      <c r="O11" s="272">
        <f t="shared" si="3"/>
        <v>0</v>
      </c>
      <c r="P11" s="115" t="str">
        <f t="shared" si="4"/>
        <v>OK!</v>
      </c>
    </row>
    <row r="12" spans="1:16" x14ac:dyDescent="0.2">
      <c r="A12" s="271" t="s">
        <v>2112</v>
      </c>
      <c r="B12" s="542" t="s">
        <v>2113</v>
      </c>
      <c r="C12" s="51">
        <v>2676</v>
      </c>
      <c r="D12" s="73"/>
      <c r="E12" s="51">
        <v>1000</v>
      </c>
      <c r="F12" s="272">
        <f t="shared" si="0"/>
        <v>1676</v>
      </c>
      <c r="G12" s="73"/>
      <c r="H12" s="51">
        <v>1676</v>
      </c>
      <c r="I12" s="272">
        <f t="shared" si="1"/>
        <v>0</v>
      </c>
      <c r="J12" s="73"/>
      <c r="K12" s="51"/>
      <c r="L12" s="272">
        <f t="shared" si="2"/>
        <v>0</v>
      </c>
      <c r="M12" s="73"/>
      <c r="N12" s="51"/>
      <c r="O12" s="272">
        <f t="shared" si="3"/>
        <v>0</v>
      </c>
      <c r="P12" s="115" t="str">
        <f t="shared" si="4"/>
        <v>OK!</v>
      </c>
    </row>
    <row r="13" spans="1:16" x14ac:dyDescent="0.2">
      <c r="A13" s="271" t="s">
        <v>2114</v>
      </c>
      <c r="B13" s="542" t="s">
        <v>1959</v>
      </c>
      <c r="C13" s="51">
        <v>103</v>
      </c>
      <c r="D13" s="73"/>
      <c r="E13" s="51">
        <v>103</v>
      </c>
      <c r="F13" s="272">
        <f t="shared" si="0"/>
        <v>0</v>
      </c>
      <c r="G13" s="73"/>
      <c r="H13" s="51">
        <v>0</v>
      </c>
      <c r="I13" s="272">
        <f t="shared" si="1"/>
        <v>0</v>
      </c>
      <c r="J13" s="73"/>
      <c r="K13" s="51"/>
      <c r="L13" s="272">
        <f t="shared" si="2"/>
        <v>0</v>
      </c>
      <c r="M13" s="73"/>
      <c r="N13" s="51"/>
      <c r="O13" s="272">
        <f t="shared" si="3"/>
        <v>0</v>
      </c>
      <c r="P13" s="115" t="str">
        <f t="shared" si="4"/>
        <v>OK!</v>
      </c>
    </row>
    <row r="14" spans="1:16" x14ac:dyDescent="0.2">
      <c r="A14" s="271" t="s">
        <v>1958</v>
      </c>
      <c r="B14" s="542" t="s">
        <v>1956</v>
      </c>
      <c r="C14" s="51">
        <v>152</v>
      </c>
      <c r="D14" s="73"/>
      <c r="E14" s="51">
        <v>152</v>
      </c>
      <c r="F14" s="272">
        <f t="shared" si="0"/>
        <v>0</v>
      </c>
      <c r="G14" s="73"/>
      <c r="H14" s="51"/>
      <c r="I14" s="272">
        <f t="shared" si="1"/>
        <v>0</v>
      </c>
      <c r="J14" s="73"/>
      <c r="K14" s="51"/>
      <c r="L14" s="272">
        <f t="shared" si="2"/>
        <v>0</v>
      </c>
      <c r="M14" s="73"/>
      <c r="N14" s="51"/>
      <c r="O14" s="272">
        <f t="shared" si="3"/>
        <v>0</v>
      </c>
      <c r="P14" s="115" t="str">
        <f t="shared" si="4"/>
        <v>OK!</v>
      </c>
    </row>
    <row r="15" spans="1:16" x14ac:dyDescent="0.2">
      <c r="A15" s="271" t="s">
        <v>1957</v>
      </c>
      <c r="B15" s="542" t="s">
        <v>1955</v>
      </c>
      <c r="C15" s="51">
        <v>871</v>
      </c>
      <c r="D15" s="73"/>
      <c r="E15" s="51"/>
      <c r="F15" s="272">
        <f t="shared" si="0"/>
        <v>871</v>
      </c>
      <c r="G15" s="73"/>
      <c r="H15" s="51">
        <v>871</v>
      </c>
      <c r="I15" s="272">
        <f t="shared" si="1"/>
        <v>0</v>
      </c>
      <c r="J15" s="73"/>
      <c r="K15" s="51"/>
      <c r="L15" s="272">
        <f>I15-K15</f>
        <v>0</v>
      </c>
      <c r="M15" s="73"/>
      <c r="N15" s="51"/>
      <c r="O15" s="272">
        <f t="shared" si="3"/>
        <v>0</v>
      </c>
      <c r="P15" s="115" t="str">
        <f t="shared" si="4"/>
        <v>OK!</v>
      </c>
    </row>
    <row r="16" spans="1:16" x14ac:dyDescent="0.2">
      <c r="A16" s="271" t="s">
        <v>2115</v>
      </c>
      <c r="B16" s="542" t="s">
        <v>1959</v>
      </c>
      <c r="C16" s="51">
        <v>277</v>
      </c>
      <c r="D16" s="73"/>
      <c r="E16" s="51"/>
      <c r="F16" s="272">
        <f t="shared" si="0"/>
        <v>277</v>
      </c>
      <c r="G16" s="73"/>
      <c r="H16" s="51">
        <v>277</v>
      </c>
      <c r="I16" s="272">
        <f t="shared" si="1"/>
        <v>0</v>
      </c>
      <c r="J16" s="73"/>
      <c r="K16" s="51"/>
      <c r="L16" s="272">
        <f>I16-K16</f>
        <v>0</v>
      </c>
      <c r="M16" s="73"/>
      <c r="N16" s="51"/>
      <c r="O16" s="272">
        <f t="shared" si="3"/>
        <v>0</v>
      </c>
      <c r="P16" s="115" t="str">
        <f t="shared" si="4"/>
        <v>OK!</v>
      </c>
    </row>
    <row r="17" spans="1:16" x14ac:dyDescent="0.2">
      <c r="A17" s="271" t="s">
        <v>1960</v>
      </c>
      <c r="B17" s="542" t="s">
        <v>2116</v>
      </c>
      <c r="C17" s="51">
        <v>126103</v>
      </c>
      <c r="D17" s="73"/>
      <c r="E17" s="51"/>
      <c r="F17" s="272">
        <f t="shared" si="0"/>
        <v>126103</v>
      </c>
      <c r="G17" s="73"/>
      <c r="H17" s="51">
        <v>0</v>
      </c>
      <c r="I17" s="272">
        <f t="shared" si="1"/>
        <v>126103</v>
      </c>
      <c r="J17" s="73"/>
      <c r="K17" s="51">
        <v>30000</v>
      </c>
      <c r="L17" s="272">
        <f t="shared" si="2"/>
        <v>96103</v>
      </c>
      <c r="M17" s="73"/>
      <c r="N17" s="51">
        <v>45103</v>
      </c>
      <c r="O17" s="272">
        <f t="shared" si="3"/>
        <v>51000</v>
      </c>
      <c r="P17" s="115" t="str">
        <f t="shared" si="4"/>
        <v>OK!</v>
      </c>
    </row>
    <row r="18" spans="1:16" x14ac:dyDescent="0.2">
      <c r="A18" s="271" t="s">
        <v>2117</v>
      </c>
      <c r="B18" s="542" t="s">
        <v>1959</v>
      </c>
      <c r="C18" s="51">
        <v>209</v>
      </c>
      <c r="D18" s="73"/>
      <c r="E18" s="51"/>
      <c r="F18" s="272">
        <f t="shared" si="0"/>
        <v>209</v>
      </c>
      <c r="G18" s="73"/>
      <c r="H18" s="51"/>
      <c r="I18" s="272">
        <f t="shared" si="1"/>
        <v>209</v>
      </c>
      <c r="J18" s="73"/>
      <c r="K18" s="51"/>
      <c r="L18" s="272">
        <f t="shared" si="2"/>
        <v>209</v>
      </c>
      <c r="M18" s="73"/>
      <c r="N18" s="51">
        <v>209</v>
      </c>
      <c r="O18" s="272">
        <f t="shared" si="3"/>
        <v>0</v>
      </c>
      <c r="P18" s="115" t="str">
        <f t="shared" si="4"/>
        <v>OK!</v>
      </c>
    </row>
    <row r="19" spans="1:16" x14ac:dyDescent="0.2">
      <c r="A19" s="271" t="s">
        <v>2118</v>
      </c>
      <c r="B19" s="542" t="s">
        <v>1955</v>
      </c>
      <c r="C19" s="51">
        <v>2346</v>
      </c>
      <c r="D19" s="73"/>
      <c r="E19" s="51"/>
      <c r="F19" s="272">
        <f t="shared" si="0"/>
        <v>2346</v>
      </c>
      <c r="G19" s="73"/>
      <c r="H19" s="51">
        <v>2346</v>
      </c>
      <c r="I19" s="272">
        <f t="shared" si="1"/>
        <v>0</v>
      </c>
      <c r="J19" s="73"/>
      <c r="K19" s="51"/>
      <c r="L19" s="272">
        <f t="shared" si="2"/>
        <v>0</v>
      </c>
      <c r="M19" s="73"/>
      <c r="N19" s="51"/>
      <c r="O19" s="272">
        <f t="shared" si="3"/>
        <v>0</v>
      </c>
      <c r="P19" s="115" t="str">
        <f t="shared" si="4"/>
        <v>OK!</v>
      </c>
    </row>
    <row r="20" spans="1:16" x14ac:dyDescent="0.2">
      <c r="A20" s="271" t="s">
        <v>2119</v>
      </c>
      <c r="B20" s="542" t="s">
        <v>1955</v>
      </c>
      <c r="C20" s="51">
        <v>6675</v>
      </c>
      <c r="D20" s="73"/>
      <c r="E20" s="51"/>
      <c r="F20" s="272">
        <f t="shared" si="0"/>
        <v>6675</v>
      </c>
      <c r="G20" s="73"/>
      <c r="H20" s="51">
        <v>6675</v>
      </c>
      <c r="I20" s="272">
        <f t="shared" si="1"/>
        <v>0</v>
      </c>
      <c r="J20" s="73"/>
      <c r="K20" s="51"/>
      <c r="L20" s="272">
        <f t="shared" si="2"/>
        <v>0</v>
      </c>
      <c r="M20" s="73"/>
      <c r="N20" s="51"/>
      <c r="O20" s="272">
        <f t="shared" si="3"/>
        <v>0</v>
      </c>
      <c r="P20" s="115" t="str">
        <f t="shared" si="4"/>
        <v>OK!</v>
      </c>
    </row>
    <row r="21" spans="1:16" x14ac:dyDescent="0.2">
      <c r="A21" s="271" t="s">
        <v>2120</v>
      </c>
      <c r="B21" s="542" t="s">
        <v>1955</v>
      </c>
      <c r="C21" s="51">
        <v>3994</v>
      </c>
      <c r="D21" s="73"/>
      <c r="E21" s="51"/>
      <c r="F21" s="272">
        <f t="shared" si="0"/>
        <v>3994</v>
      </c>
      <c r="G21" s="73"/>
      <c r="H21" s="51">
        <v>3994</v>
      </c>
      <c r="I21" s="272">
        <f t="shared" si="1"/>
        <v>0</v>
      </c>
      <c r="J21" s="73"/>
      <c r="K21" s="51"/>
      <c r="L21" s="272">
        <f t="shared" si="2"/>
        <v>0</v>
      </c>
      <c r="M21" s="73"/>
      <c r="N21" s="51"/>
      <c r="O21" s="272">
        <f t="shared" si="3"/>
        <v>0</v>
      </c>
      <c r="P21" s="115" t="str">
        <f t="shared" si="4"/>
        <v>OK!</v>
      </c>
    </row>
    <row r="22" spans="1:16" x14ac:dyDescent="0.2">
      <c r="A22" s="271" t="s">
        <v>2121</v>
      </c>
      <c r="B22" s="542" t="s">
        <v>1955</v>
      </c>
      <c r="C22" s="51">
        <v>19295</v>
      </c>
      <c r="D22" s="73"/>
      <c r="E22" s="51"/>
      <c r="F22" s="272">
        <f t="shared" si="0"/>
        <v>19295</v>
      </c>
      <c r="G22" s="73"/>
      <c r="H22" s="51">
        <v>19295</v>
      </c>
      <c r="I22" s="272">
        <f t="shared" si="1"/>
        <v>0</v>
      </c>
      <c r="J22" s="73"/>
      <c r="K22" s="51"/>
      <c r="L22" s="272">
        <f t="shared" si="2"/>
        <v>0</v>
      </c>
      <c r="M22" s="73"/>
      <c r="N22" s="51"/>
      <c r="O22" s="272">
        <f t="shared" si="3"/>
        <v>0</v>
      </c>
      <c r="P22" s="115" t="str">
        <f t="shared" si="4"/>
        <v>OK!</v>
      </c>
    </row>
    <row r="23" spans="1:16" x14ac:dyDescent="0.2">
      <c r="A23" s="271" t="s">
        <v>2061</v>
      </c>
      <c r="B23" s="542" t="s">
        <v>1955</v>
      </c>
      <c r="C23" s="51">
        <v>9689</v>
      </c>
      <c r="D23" s="73"/>
      <c r="E23" s="51"/>
      <c r="F23" s="272">
        <f t="shared" si="0"/>
        <v>9689</v>
      </c>
      <c r="G23" s="73"/>
      <c r="H23" s="51">
        <v>9689</v>
      </c>
      <c r="I23" s="272">
        <f t="shared" si="1"/>
        <v>0</v>
      </c>
      <c r="J23" s="73"/>
      <c r="K23" s="51"/>
      <c r="L23" s="272">
        <f t="shared" si="2"/>
        <v>0</v>
      </c>
      <c r="M23" s="73"/>
      <c r="N23" s="51"/>
      <c r="O23" s="272">
        <f t="shared" si="3"/>
        <v>0</v>
      </c>
      <c r="P23" s="115" t="str">
        <f t="shared" si="4"/>
        <v>OK!</v>
      </c>
    </row>
    <row r="24" spans="1:16" x14ac:dyDescent="0.2">
      <c r="A24" s="271" t="s">
        <v>2122</v>
      </c>
      <c r="B24" s="542" t="s">
        <v>1955</v>
      </c>
      <c r="C24" s="51">
        <v>4160</v>
      </c>
      <c r="D24" s="73"/>
      <c r="E24" s="51"/>
      <c r="F24" s="272">
        <f t="shared" si="0"/>
        <v>4160</v>
      </c>
      <c r="G24" s="73"/>
      <c r="H24" s="51">
        <v>4160</v>
      </c>
      <c r="I24" s="272">
        <f t="shared" si="1"/>
        <v>0</v>
      </c>
      <c r="J24" s="73"/>
      <c r="K24" s="51"/>
      <c r="L24" s="272">
        <f t="shared" si="2"/>
        <v>0</v>
      </c>
      <c r="M24" s="73"/>
      <c r="N24" s="51"/>
      <c r="O24" s="272">
        <f t="shared" si="3"/>
        <v>0</v>
      </c>
      <c r="P24" s="115" t="str">
        <f t="shared" si="4"/>
        <v>OK!</v>
      </c>
    </row>
    <row r="25" spans="1:16" x14ac:dyDescent="0.2">
      <c r="A25" s="271" t="s">
        <v>2123</v>
      </c>
      <c r="B25" s="542" t="s">
        <v>1955</v>
      </c>
      <c r="C25" s="51">
        <v>5973</v>
      </c>
      <c r="D25" s="73"/>
      <c r="E25" s="51"/>
      <c r="F25" s="272">
        <f t="shared" si="0"/>
        <v>5973</v>
      </c>
      <c r="G25" s="73"/>
      <c r="H25" s="51">
        <v>5973</v>
      </c>
      <c r="I25" s="272">
        <f t="shared" si="1"/>
        <v>0</v>
      </c>
      <c r="J25" s="73"/>
      <c r="K25" s="51"/>
      <c r="L25" s="272">
        <f t="shared" si="2"/>
        <v>0</v>
      </c>
      <c r="M25" s="73"/>
      <c r="N25" s="51"/>
      <c r="O25" s="272">
        <f t="shared" si="3"/>
        <v>0</v>
      </c>
      <c r="P25" s="115" t="str">
        <f t="shared" si="4"/>
        <v>OK!</v>
      </c>
    </row>
    <row r="26" spans="1:16" x14ac:dyDescent="0.2">
      <c r="A26" s="271" t="s">
        <v>2124</v>
      </c>
      <c r="B26" s="542" t="s">
        <v>1955</v>
      </c>
      <c r="C26" s="51">
        <v>405</v>
      </c>
      <c r="D26" s="73"/>
      <c r="E26" s="51"/>
      <c r="F26" s="272">
        <f>C26-E26</f>
        <v>405</v>
      </c>
      <c r="G26" s="73"/>
      <c r="H26" s="51">
        <v>405</v>
      </c>
      <c r="I26" s="272">
        <f>F26-H26</f>
        <v>0</v>
      </c>
      <c r="J26" s="73"/>
      <c r="K26" s="51"/>
      <c r="L26" s="272">
        <f t="shared" si="2"/>
        <v>0</v>
      </c>
      <c r="M26" s="73"/>
      <c r="N26" s="51"/>
      <c r="O26" s="272">
        <f t="shared" si="3"/>
        <v>0</v>
      </c>
      <c r="P26" s="115" t="str">
        <f t="shared" si="4"/>
        <v>OK!</v>
      </c>
    </row>
    <row r="27" spans="1:16" x14ac:dyDescent="0.2">
      <c r="A27" s="271" t="s">
        <v>2062</v>
      </c>
      <c r="B27" s="542" t="s">
        <v>1955</v>
      </c>
      <c r="C27" s="51">
        <v>5246</v>
      </c>
      <c r="D27" s="73"/>
      <c r="E27" s="51"/>
      <c r="F27" s="272">
        <f t="shared" ref="F27:F75" si="5">C27-E27</f>
        <v>5246</v>
      </c>
      <c r="G27" s="73"/>
      <c r="H27" s="51">
        <v>5246</v>
      </c>
      <c r="I27" s="272">
        <f t="shared" ref="I27:I76" si="6">F27-H27</f>
        <v>0</v>
      </c>
      <c r="J27" s="73"/>
      <c r="K27" s="51"/>
      <c r="L27" s="272">
        <f t="shared" si="2"/>
        <v>0</v>
      </c>
      <c r="M27" s="73"/>
      <c r="N27" s="51"/>
      <c r="O27" s="272">
        <f t="shared" si="3"/>
        <v>0</v>
      </c>
      <c r="P27" s="115" t="str">
        <f t="shared" si="4"/>
        <v>OK!</v>
      </c>
    </row>
    <row r="28" spans="1:16" x14ac:dyDescent="0.2">
      <c r="A28" s="271" t="s">
        <v>2125</v>
      </c>
      <c r="B28" s="542" t="s">
        <v>1955</v>
      </c>
      <c r="C28" s="51">
        <v>5409</v>
      </c>
      <c r="D28" s="73"/>
      <c r="E28" s="51"/>
      <c r="F28" s="272">
        <f t="shared" si="5"/>
        <v>5409</v>
      </c>
      <c r="G28" s="73"/>
      <c r="H28" s="51">
        <v>5409</v>
      </c>
      <c r="I28" s="272">
        <f t="shared" si="6"/>
        <v>0</v>
      </c>
      <c r="J28" s="73"/>
      <c r="K28" s="51"/>
      <c r="L28" s="272">
        <f t="shared" si="2"/>
        <v>0</v>
      </c>
      <c r="M28" s="73"/>
      <c r="N28" s="51"/>
      <c r="O28" s="272">
        <f t="shared" si="3"/>
        <v>0</v>
      </c>
      <c r="P28" s="115" t="str">
        <f t="shared" si="4"/>
        <v>OK!</v>
      </c>
    </row>
    <row r="29" spans="1:16" x14ac:dyDescent="0.2">
      <c r="A29" s="271" t="s">
        <v>2126</v>
      </c>
      <c r="B29" s="542" t="s">
        <v>1955</v>
      </c>
      <c r="C29" s="51">
        <v>1391</v>
      </c>
      <c r="D29" s="73"/>
      <c r="E29" s="51"/>
      <c r="F29" s="272">
        <f t="shared" si="5"/>
        <v>1391</v>
      </c>
      <c r="G29" s="73"/>
      <c r="H29" s="51">
        <v>1391</v>
      </c>
      <c r="I29" s="272">
        <f t="shared" si="6"/>
        <v>0</v>
      </c>
      <c r="J29" s="73"/>
      <c r="K29" s="51"/>
      <c r="L29" s="272">
        <f t="shared" si="2"/>
        <v>0</v>
      </c>
      <c r="M29" s="73"/>
      <c r="N29" s="51"/>
      <c r="O29" s="272">
        <f t="shared" si="3"/>
        <v>0</v>
      </c>
      <c r="P29" s="115" t="str">
        <f t="shared" si="4"/>
        <v>OK!</v>
      </c>
    </row>
    <row r="30" spans="1:16" x14ac:dyDescent="0.2">
      <c r="A30" s="271" t="s">
        <v>2063</v>
      </c>
      <c r="B30" s="542" t="s">
        <v>1955</v>
      </c>
      <c r="C30" s="51">
        <v>88</v>
      </c>
      <c r="D30" s="73"/>
      <c r="E30" s="51"/>
      <c r="F30" s="272">
        <f t="shared" si="5"/>
        <v>88</v>
      </c>
      <c r="G30" s="73"/>
      <c r="H30" s="51">
        <v>88</v>
      </c>
      <c r="I30" s="272">
        <f t="shared" si="6"/>
        <v>0</v>
      </c>
      <c r="J30" s="73"/>
      <c r="K30" s="51"/>
      <c r="L30" s="272">
        <f t="shared" si="2"/>
        <v>0</v>
      </c>
      <c r="M30" s="73"/>
      <c r="N30" s="51"/>
      <c r="O30" s="272">
        <f t="shared" si="3"/>
        <v>0</v>
      </c>
      <c r="P30" s="115" t="str">
        <f t="shared" si="4"/>
        <v>OK!</v>
      </c>
    </row>
    <row r="31" spans="1:16" x14ac:dyDescent="0.2">
      <c r="A31" s="271" t="s">
        <v>2127</v>
      </c>
      <c r="B31" s="543" t="s">
        <v>1955</v>
      </c>
      <c r="C31" s="206">
        <v>5912</v>
      </c>
      <c r="D31" s="73"/>
      <c r="E31" s="51"/>
      <c r="F31" s="272">
        <f t="shared" si="5"/>
        <v>5912</v>
      </c>
      <c r="G31" s="73"/>
      <c r="H31" s="51">
        <v>5912</v>
      </c>
      <c r="I31" s="272">
        <f t="shared" si="6"/>
        <v>0</v>
      </c>
      <c r="J31" s="73"/>
      <c r="K31" s="51"/>
      <c r="L31" s="272">
        <f t="shared" si="2"/>
        <v>0</v>
      </c>
      <c r="M31" s="73"/>
      <c r="N31" s="51"/>
      <c r="O31" s="272">
        <f t="shared" si="3"/>
        <v>0</v>
      </c>
      <c r="P31" s="115" t="str">
        <f>IF(L31&lt;0,"INCORRECT ENTRY!","OK!")</f>
        <v>OK!</v>
      </c>
    </row>
    <row r="32" spans="1:16" x14ac:dyDescent="0.2">
      <c r="A32" s="271" t="s">
        <v>2128</v>
      </c>
      <c r="B32" s="542" t="s">
        <v>1955</v>
      </c>
      <c r="C32" s="51">
        <v>107</v>
      </c>
      <c r="D32" s="73"/>
      <c r="E32" s="51"/>
      <c r="F32" s="272">
        <f t="shared" si="5"/>
        <v>107</v>
      </c>
      <c r="G32" s="73"/>
      <c r="H32" s="51">
        <v>107</v>
      </c>
      <c r="I32" s="272">
        <f t="shared" si="6"/>
        <v>0</v>
      </c>
      <c r="J32" s="73"/>
      <c r="K32" s="51"/>
      <c r="L32" s="272">
        <f t="shared" si="2"/>
        <v>0</v>
      </c>
      <c r="M32" s="73"/>
      <c r="N32" s="51"/>
      <c r="O32" s="272">
        <f t="shared" si="3"/>
        <v>0</v>
      </c>
      <c r="P32" s="115" t="str">
        <f t="shared" si="4"/>
        <v>OK!</v>
      </c>
    </row>
    <row r="33" spans="1:16" x14ac:dyDescent="0.2">
      <c r="A33" s="271" t="s">
        <v>2129</v>
      </c>
      <c r="B33" s="542" t="s">
        <v>1955</v>
      </c>
      <c r="C33" s="51">
        <v>6872</v>
      </c>
      <c r="D33" s="73"/>
      <c r="E33" s="51"/>
      <c r="F33" s="272">
        <f t="shared" si="5"/>
        <v>6872</v>
      </c>
      <c r="G33" s="73"/>
      <c r="H33" s="51">
        <v>6872</v>
      </c>
      <c r="I33" s="272">
        <f t="shared" si="6"/>
        <v>0</v>
      </c>
      <c r="J33" s="73"/>
      <c r="K33" s="51"/>
      <c r="L33" s="272">
        <f t="shared" si="2"/>
        <v>0</v>
      </c>
      <c r="M33" s="73"/>
      <c r="N33" s="51"/>
      <c r="O33" s="272">
        <f t="shared" si="3"/>
        <v>0</v>
      </c>
      <c r="P33" s="115" t="str">
        <f t="shared" si="4"/>
        <v>OK!</v>
      </c>
    </row>
    <row r="34" spans="1:16" x14ac:dyDescent="0.2">
      <c r="A34" s="271" t="s">
        <v>1961</v>
      </c>
      <c r="B34" s="542" t="s">
        <v>1959</v>
      </c>
      <c r="C34" s="51">
        <v>17496</v>
      </c>
      <c r="D34" s="73"/>
      <c r="E34" s="51"/>
      <c r="F34" s="272">
        <f t="shared" si="5"/>
        <v>17496</v>
      </c>
      <c r="G34" s="73"/>
      <c r="H34" s="51">
        <v>15000</v>
      </c>
      <c r="I34" s="272">
        <f t="shared" si="6"/>
        <v>2496</v>
      </c>
      <c r="J34" s="73"/>
      <c r="K34" s="51">
        <v>2496</v>
      </c>
      <c r="L34" s="272">
        <f t="shared" si="2"/>
        <v>0</v>
      </c>
      <c r="M34" s="73"/>
      <c r="N34" s="51"/>
      <c r="O34" s="272">
        <f t="shared" si="3"/>
        <v>0</v>
      </c>
      <c r="P34" s="115" t="str">
        <f t="shared" si="4"/>
        <v>OK!</v>
      </c>
    </row>
    <row r="35" spans="1:16" x14ac:dyDescent="0.2">
      <c r="A35" s="271" t="s">
        <v>1962</v>
      </c>
      <c r="B35" s="542" t="s">
        <v>1959</v>
      </c>
      <c r="C35" s="51">
        <v>552</v>
      </c>
      <c r="D35" s="73"/>
      <c r="E35" s="51"/>
      <c r="F35" s="272">
        <f t="shared" si="5"/>
        <v>552</v>
      </c>
      <c r="G35" s="73"/>
      <c r="H35" s="51"/>
      <c r="I35" s="272">
        <f t="shared" si="6"/>
        <v>552</v>
      </c>
      <c r="J35" s="73"/>
      <c r="K35" s="51">
        <v>552</v>
      </c>
      <c r="L35" s="272">
        <f t="shared" si="2"/>
        <v>0</v>
      </c>
      <c r="M35" s="73"/>
      <c r="N35" s="51"/>
      <c r="O35" s="272">
        <f t="shared" si="3"/>
        <v>0</v>
      </c>
      <c r="P35" s="115" t="str">
        <f t="shared" si="4"/>
        <v>OK!</v>
      </c>
    </row>
    <row r="36" spans="1:16" x14ac:dyDescent="0.2">
      <c r="A36" s="271" t="s">
        <v>1963</v>
      </c>
      <c r="B36" s="542" t="s">
        <v>1959</v>
      </c>
      <c r="C36" s="51">
        <v>4908</v>
      </c>
      <c r="D36" s="73"/>
      <c r="E36" s="51"/>
      <c r="F36" s="272">
        <f t="shared" si="5"/>
        <v>4908</v>
      </c>
      <c r="G36" s="73"/>
      <c r="H36" s="51"/>
      <c r="I36" s="272">
        <f t="shared" si="6"/>
        <v>4908</v>
      </c>
      <c r="J36" s="73"/>
      <c r="K36" s="51">
        <v>4908</v>
      </c>
      <c r="L36" s="272">
        <f t="shared" si="2"/>
        <v>0</v>
      </c>
      <c r="M36" s="73"/>
      <c r="N36" s="51"/>
      <c r="O36" s="272">
        <f t="shared" si="3"/>
        <v>0</v>
      </c>
      <c r="P36" s="115" t="str">
        <f t="shared" si="4"/>
        <v>OK!</v>
      </c>
    </row>
    <row r="37" spans="1:16" x14ac:dyDescent="0.2">
      <c r="A37" s="271" t="s">
        <v>1964</v>
      </c>
      <c r="B37" s="542" t="s">
        <v>1959</v>
      </c>
      <c r="C37" s="51">
        <v>664</v>
      </c>
      <c r="D37" s="73"/>
      <c r="E37" s="51"/>
      <c r="F37" s="272">
        <f t="shared" si="5"/>
        <v>664</v>
      </c>
      <c r="G37" s="73"/>
      <c r="H37" s="51"/>
      <c r="I37" s="272">
        <f t="shared" si="6"/>
        <v>664</v>
      </c>
      <c r="J37" s="73"/>
      <c r="K37" s="51">
        <v>664</v>
      </c>
      <c r="L37" s="272">
        <f t="shared" si="2"/>
        <v>0</v>
      </c>
      <c r="M37" s="73"/>
      <c r="N37" s="51"/>
      <c r="O37" s="272">
        <f t="shared" si="3"/>
        <v>0</v>
      </c>
      <c r="P37" s="115" t="str">
        <f t="shared" si="4"/>
        <v>OK!</v>
      </c>
    </row>
    <row r="38" spans="1:16" x14ac:dyDescent="0.2">
      <c r="A38" s="271" t="s">
        <v>1965</v>
      </c>
      <c r="B38" s="542" t="s">
        <v>1959</v>
      </c>
      <c r="C38" s="51">
        <v>919</v>
      </c>
      <c r="D38" s="73"/>
      <c r="E38" s="51"/>
      <c r="F38" s="272">
        <f t="shared" si="5"/>
        <v>919</v>
      </c>
      <c r="G38" s="73"/>
      <c r="H38" s="51"/>
      <c r="I38" s="272">
        <f t="shared" si="6"/>
        <v>919</v>
      </c>
      <c r="J38" s="73"/>
      <c r="K38" s="51">
        <v>919</v>
      </c>
      <c r="L38" s="272">
        <f t="shared" si="2"/>
        <v>0</v>
      </c>
      <c r="M38" s="73"/>
      <c r="N38" s="51"/>
      <c r="O38" s="272">
        <f t="shared" si="3"/>
        <v>0</v>
      </c>
      <c r="P38" s="115" t="str">
        <f t="shared" si="4"/>
        <v>OK!</v>
      </c>
    </row>
    <row r="39" spans="1:16" x14ac:dyDescent="0.2">
      <c r="A39" s="271" t="s">
        <v>1966</v>
      </c>
      <c r="B39" s="542" t="s">
        <v>1959</v>
      </c>
      <c r="C39" s="51">
        <v>32</v>
      </c>
      <c r="D39" s="73"/>
      <c r="E39" s="51"/>
      <c r="F39" s="272">
        <f t="shared" si="5"/>
        <v>32</v>
      </c>
      <c r="G39" s="73"/>
      <c r="H39" s="51"/>
      <c r="I39" s="272">
        <f t="shared" si="6"/>
        <v>32</v>
      </c>
      <c r="J39" s="73"/>
      <c r="K39" s="51">
        <v>32</v>
      </c>
      <c r="L39" s="272">
        <f t="shared" si="2"/>
        <v>0</v>
      </c>
      <c r="M39" s="73"/>
      <c r="N39" s="51"/>
      <c r="O39" s="272">
        <f t="shared" si="3"/>
        <v>0</v>
      </c>
      <c r="P39" s="115" t="str">
        <f t="shared" si="4"/>
        <v>OK!</v>
      </c>
    </row>
    <row r="40" spans="1:16" x14ac:dyDescent="0.2">
      <c r="A40" s="271" t="s">
        <v>2130</v>
      </c>
      <c r="B40" s="542" t="s">
        <v>1959</v>
      </c>
      <c r="C40" s="51">
        <v>150</v>
      </c>
      <c r="D40" s="73"/>
      <c r="E40" s="51"/>
      <c r="F40" s="272">
        <f t="shared" si="5"/>
        <v>150</v>
      </c>
      <c r="G40" s="73"/>
      <c r="H40" s="51"/>
      <c r="I40" s="272">
        <f t="shared" si="6"/>
        <v>150</v>
      </c>
      <c r="J40" s="73"/>
      <c r="K40" s="51">
        <v>150</v>
      </c>
      <c r="L40" s="272">
        <f t="shared" si="2"/>
        <v>0</v>
      </c>
      <c r="M40" s="73"/>
      <c r="N40" s="51"/>
      <c r="O40" s="272">
        <f t="shared" si="3"/>
        <v>0</v>
      </c>
      <c r="P40" s="115" t="str">
        <f t="shared" si="4"/>
        <v>OK!</v>
      </c>
    </row>
    <row r="41" spans="1:16" x14ac:dyDescent="0.2">
      <c r="A41" s="271" t="s">
        <v>1967</v>
      </c>
      <c r="B41" s="542" t="s">
        <v>1959</v>
      </c>
      <c r="C41" s="51">
        <v>112</v>
      </c>
      <c r="D41" s="73"/>
      <c r="E41" s="51"/>
      <c r="F41" s="272">
        <f t="shared" si="5"/>
        <v>112</v>
      </c>
      <c r="G41" s="73"/>
      <c r="H41" s="51"/>
      <c r="I41" s="272">
        <f t="shared" si="6"/>
        <v>112</v>
      </c>
      <c r="J41" s="73"/>
      <c r="K41" s="51">
        <v>112</v>
      </c>
      <c r="L41" s="272">
        <f t="shared" si="2"/>
        <v>0</v>
      </c>
      <c r="M41" s="73"/>
      <c r="N41" s="51"/>
      <c r="O41" s="272">
        <f t="shared" si="3"/>
        <v>0</v>
      </c>
      <c r="P41" s="115" t="str">
        <f t="shared" si="4"/>
        <v>OK!</v>
      </c>
    </row>
    <row r="42" spans="1:16" x14ac:dyDescent="0.2">
      <c r="A42" s="271" t="s">
        <v>2050</v>
      </c>
      <c r="B42" s="543" t="s">
        <v>1959</v>
      </c>
      <c r="C42" s="206">
        <v>12</v>
      </c>
      <c r="D42" s="73"/>
      <c r="E42" s="51"/>
      <c r="F42" s="272">
        <f t="shared" si="5"/>
        <v>12</v>
      </c>
      <c r="G42" s="73"/>
      <c r="H42" s="51"/>
      <c r="I42" s="272">
        <f t="shared" si="6"/>
        <v>12</v>
      </c>
      <c r="J42" s="73"/>
      <c r="K42" s="51">
        <v>12</v>
      </c>
      <c r="L42" s="272">
        <f t="shared" si="2"/>
        <v>0</v>
      </c>
      <c r="M42" s="73"/>
      <c r="N42" s="51"/>
      <c r="O42" s="272">
        <f t="shared" si="3"/>
        <v>0</v>
      </c>
      <c r="P42" s="115" t="str">
        <f t="shared" si="4"/>
        <v>OK!</v>
      </c>
    </row>
    <row r="43" spans="1:16" x14ac:dyDescent="0.2">
      <c r="A43" s="271" t="s">
        <v>1968</v>
      </c>
      <c r="B43" s="542" t="s">
        <v>1959</v>
      </c>
      <c r="C43" s="51">
        <v>350</v>
      </c>
      <c r="D43" s="73"/>
      <c r="E43" s="51"/>
      <c r="F43" s="272">
        <f t="shared" si="5"/>
        <v>350</v>
      </c>
      <c r="G43" s="73"/>
      <c r="H43" s="51"/>
      <c r="I43" s="272">
        <f t="shared" si="6"/>
        <v>350</v>
      </c>
      <c r="J43" s="73"/>
      <c r="K43" s="51">
        <v>350</v>
      </c>
      <c r="L43" s="272">
        <f t="shared" si="2"/>
        <v>0</v>
      </c>
      <c r="M43" s="73"/>
      <c r="N43" s="51"/>
      <c r="O43" s="272">
        <f t="shared" si="3"/>
        <v>0</v>
      </c>
      <c r="P43" s="115" t="str">
        <f t="shared" si="4"/>
        <v>OK!</v>
      </c>
    </row>
    <row r="44" spans="1:16" x14ac:dyDescent="0.2">
      <c r="A44" s="271" t="s">
        <v>1969</v>
      </c>
      <c r="B44" s="542" t="s">
        <v>1959</v>
      </c>
      <c r="C44" s="51">
        <v>1008</v>
      </c>
      <c r="D44" s="73"/>
      <c r="E44" s="51"/>
      <c r="F44" s="272">
        <f t="shared" si="5"/>
        <v>1008</v>
      </c>
      <c r="G44" s="73"/>
      <c r="H44" s="51"/>
      <c r="I44" s="272">
        <f t="shared" si="6"/>
        <v>1008</v>
      </c>
      <c r="J44" s="73"/>
      <c r="K44" s="51">
        <v>1008</v>
      </c>
      <c r="L44" s="272">
        <f t="shared" si="2"/>
        <v>0</v>
      </c>
      <c r="M44" s="73"/>
      <c r="N44" s="51"/>
      <c r="O44" s="272">
        <f t="shared" si="3"/>
        <v>0</v>
      </c>
      <c r="P44" s="115" t="str">
        <f t="shared" si="4"/>
        <v>OK!</v>
      </c>
    </row>
    <row r="45" spans="1:16" x14ac:dyDescent="0.2">
      <c r="A45" s="271" t="s">
        <v>1970</v>
      </c>
      <c r="B45" s="542" t="s">
        <v>1959</v>
      </c>
      <c r="C45" s="51">
        <v>1100</v>
      </c>
      <c r="D45" s="73"/>
      <c r="E45" s="51"/>
      <c r="F45" s="272">
        <f t="shared" si="5"/>
        <v>1100</v>
      </c>
      <c r="G45" s="73"/>
      <c r="H45" s="51"/>
      <c r="I45" s="272">
        <f t="shared" si="6"/>
        <v>1100</v>
      </c>
      <c r="J45" s="73"/>
      <c r="K45" s="51">
        <v>1100</v>
      </c>
      <c r="L45" s="272">
        <f t="shared" si="2"/>
        <v>0</v>
      </c>
      <c r="M45" s="73"/>
      <c r="N45" s="51"/>
      <c r="O45" s="272">
        <f t="shared" si="3"/>
        <v>0</v>
      </c>
      <c r="P45" s="115" t="str">
        <f t="shared" si="4"/>
        <v>OK!</v>
      </c>
    </row>
    <row r="46" spans="1:16" x14ac:dyDescent="0.2">
      <c r="A46" s="271" t="s">
        <v>1971</v>
      </c>
      <c r="B46" s="542" t="s">
        <v>1959</v>
      </c>
      <c r="C46" s="51">
        <v>500</v>
      </c>
      <c r="D46" s="73"/>
      <c r="E46" s="51"/>
      <c r="F46" s="272">
        <f t="shared" si="5"/>
        <v>500</v>
      </c>
      <c r="G46" s="73"/>
      <c r="H46" s="51"/>
      <c r="I46" s="272">
        <f t="shared" si="6"/>
        <v>500</v>
      </c>
      <c r="J46" s="73"/>
      <c r="K46" s="51">
        <v>500</v>
      </c>
      <c r="L46" s="272">
        <f t="shared" si="2"/>
        <v>0</v>
      </c>
      <c r="M46" s="73"/>
      <c r="N46" s="51"/>
      <c r="O46" s="272">
        <f t="shared" si="3"/>
        <v>0</v>
      </c>
      <c r="P46" s="115" t="str">
        <f t="shared" si="4"/>
        <v>OK!</v>
      </c>
    </row>
    <row r="47" spans="1:16" x14ac:dyDescent="0.2">
      <c r="A47" s="271" t="s">
        <v>1972</v>
      </c>
      <c r="B47" s="542" t="s">
        <v>1959</v>
      </c>
      <c r="C47" s="51">
        <v>374</v>
      </c>
      <c r="D47" s="73"/>
      <c r="E47" s="51"/>
      <c r="F47" s="272">
        <f t="shared" si="5"/>
        <v>374</v>
      </c>
      <c r="G47" s="73"/>
      <c r="H47" s="51"/>
      <c r="I47" s="272">
        <f t="shared" si="6"/>
        <v>374</v>
      </c>
      <c r="J47" s="73"/>
      <c r="K47" s="51">
        <v>374</v>
      </c>
      <c r="L47" s="272">
        <f t="shared" si="2"/>
        <v>0</v>
      </c>
      <c r="M47" s="73"/>
      <c r="N47" s="51"/>
      <c r="O47" s="272">
        <f t="shared" si="3"/>
        <v>0</v>
      </c>
      <c r="P47" s="115" t="str">
        <f t="shared" si="4"/>
        <v>OK!</v>
      </c>
    </row>
    <row r="48" spans="1:16" x14ac:dyDescent="0.2">
      <c r="A48" s="271" t="s">
        <v>1973</v>
      </c>
      <c r="B48" s="542" t="s">
        <v>1959</v>
      </c>
      <c r="C48" s="51">
        <v>14</v>
      </c>
      <c r="D48" s="73"/>
      <c r="E48" s="51"/>
      <c r="F48" s="272">
        <f t="shared" si="5"/>
        <v>14</v>
      </c>
      <c r="G48" s="73"/>
      <c r="H48" s="51"/>
      <c r="I48" s="272">
        <f t="shared" si="6"/>
        <v>14</v>
      </c>
      <c r="J48" s="73"/>
      <c r="K48" s="51">
        <v>14</v>
      </c>
      <c r="L48" s="272">
        <f t="shared" si="2"/>
        <v>0</v>
      </c>
      <c r="M48" s="73"/>
      <c r="N48" s="51"/>
      <c r="O48" s="272">
        <f t="shared" si="3"/>
        <v>0</v>
      </c>
      <c r="P48" s="115" t="str">
        <f t="shared" si="4"/>
        <v>OK!</v>
      </c>
    </row>
    <row r="49" spans="1:16" x14ac:dyDescent="0.2">
      <c r="A49" s="271" t="s">
        <v>1974</v>
      </c>
      <c r="B49" s="542" t="s">
        <v>1959</v>
      </c>
      <c r="C49" s="51">
        <v>65</v>
      </c>
      <c r="D49" s="73"/>
      <c r="E49" s="51"/>
      <c r="F49" s="272">
        <f t="shared" si="5"/>
        <v>65</v>
      </c>
      <c r="G49" s="73"/>
      <c r="H49" s="51"/>
      <c r="I49" s="272">
        <f t="shared" si="6"/>
        <v>65</v>
      </c>
      <c r="J49" s="73"/>
      <c r="K49" s="51">
        <v>65</v>
      </c>
      <c r="L49" s="272">
        <f t="shared" si="2"/>
        <v>0</v>
      </c>
      <c r="M49" s="73"/>
      <c r="N49" s="51"/>
      <c r="O49" s="272">
        <f t="shared" si="3"/>
        <v>0</v>
      </c>
      <c r="P49" s="115" t="str">
        <f t="shared" si="4"/>
        <v>OK!</v>
      </c>
    </row>
    <row r="50" spans="1:16" x14ac:dyDescent="0.2">
      <c r="A50" s="271" t="s">
        <v>1975</v>
      </c>
      <c r="B50" s="542" t="s">
        <v>1976</v>
      </c>
      <c r="C50" s="51">
        <v>20</v>
      </c>
      <c r="D50" s="73"/>
      <c r="E50" s="51"/>
      <c r="F50" s="272">
        <f t="shared" si="5"/>
        <v>20</v>
      </c>
      <c r="G50" s="73"/>
      <c r="H50" s="51"/>
      <c r="I50" s="272">
        <f t="shared" si="6"/>
        <v>20</v>
      </c>
      <c r="J50" s="73"/>
      <c r="K50" s="51">
        <v>20</v>
      </c>
      <c r="L50" s="272">
        <f t="shared" si="2"/>
        <v>0</v>
      </c>
      <c r="M50" s="73"/>
      <c r="N50" s="51"/>
      <c r="O50" s="272">
        <f t="shared" si="3"/>
        <v>0</v>
      </c>
      <c r="P50" s="115" t="str">
        <f t="shared" si="4"/>
        <v>OK!</v>
      </c>
    </row>
    <row r="51" spans="1:16" x14ac:dyDescent="0.2">
      <c r="A51" s="271" t="s">
        <v>1977</v>
      </c>
      <c r="B51" s="542" t="s">
        <v>1959</v>
      </c>
      <c r="C51" s="51">
        <v>314</v>
      </c>
      <c r="D51" s="73"/>
      <c r="E51" s="51"/>
      <c r="F51" s="272">
        <f t="shared" si="5"/>
        <v>314</v>
      </c>
      <c r="G51" s="73"/>
      <c r="H51" s="51"/>
      <c r="I51" s="272">
        <f t="shared" si="6"/>
        <v>314</v>
      </c>
      <c r="J51" s="73"/>
      <c r="K51" s="51">
        <v>314</v>
      </c>
      <c r="L51" s="272">
        <f t="shared" si="2"/>
        <v>0</v>
      </c>
      <c r="M51" s="73"/>
      <c r="N51" s="51"/>
      <c r="O51" s="272">
        <f t="shared" si="3"/>
        <v>0</v>
      </c>
      <c r="P51" s="115" t="str">
        <f t="shared" si="4"/>
        <v>OK!</v>
      </c>
    </row>
    <row r="52" spans="1:16" x14ac:dyDescent="0.2">
      <c r="A52" s="271" t="s">
        <v>1978</v>
      </c>
      <c r="B52" s="542" t="s">
        <v>1959</v>
      </c>
      <c r="C52" s="51">
        <v>47</v>
      </c>
      <c r="D52" s="73"/>
      <c r="E52" s="51"/>
      <c r="F52" s="272">
        <f t="shared" si="5"/>
        <v>47</v>
      </c>
      <c r="G52" s="73"/>
      <c r="H52" s="51"/>
      <c r="I52" s="272">
        <f t="shared" si="6"/>
        <v>47</v>
      </c>
      <c r="J52" s="73"/>
      <c r="K52" s="51">
        <v>47</v>
      </c>
      <c r="L52" s="272">
        <f t="shared" si="2"/>
        <v>0</v>
      </c>
      <c r="M52" s="73"/>
      <c r="N52" s="51"/>
      <c r="O52" s="272">
        <f t="shared" si="3"/>
        <v>0</v>
      </c>
      <c r="P52" s="115" t="str">
        <f t="shared" si="4"/>
        <v>OK!</v>
      </c>
    </row>
    <row r="53" spans="1:16" x14ac:dyDescent="0.2">
      <c r="A53" s="271" t="s">
        <v>1979</v>
      </c>
      <c r="B53" s="542" t="s">
        <v>1959</v>
      </c>
      <c r="C53" s="51">
        <v>10</v>
      </c>
      <c r="D53" s="73"/>
      <c r="E53" s="51"/>
      <c r="F53" s="272">
        <f t="shared" si="5"/>
        <v>10</v>
      </c>
      <c r="G53" s="73"/>
      <c r="H53" s="51"/>
      <c r="I53" s="272">
        <f t="shared" si="6"/>
        <v>10</v>
      </c>
      <c r="J53" s="73"/>
      <c r="K53" s="51">
        <v>10</v>
      </c>
      <c r="L53" s="272">
        <f t="shared" si="2"/>
        <v>0</v>
      </c>
      <c r="M53" s="73"/>
      <c r="N53" s="51"/>
      <c r="O53" s="272">
        <f t="shared" si="3"/>
        <v>0</v>
      </c>
      <c r="P53" s="115" t="str">
        <f t="shared" si="4"/>
        <v>OK!</v>
      </c>
    </row>
    <row r="54" spans="1:16" x14ac:dyDescent="0.2">
      <c r="A54" s="271" t="s">
        <v>1980</v>
      </c>
      <c r="B54" s="542" t="s">
        <v>1959</v>
      </c>
      <c r="C54" s="51">
        <v>30</v>
      </c>
      <c r="D54" s="73"/>
      <c r="E54" s="51"/>
      <c r="F54" s="272">
        <f t="shared" si="5"/>
        <v>30</v>
      </c>
      <c r="G54" s="73"/>
      <c r="H54" s="51"/>
      <c r="I54" s="272">
        <f t="shared" si="6"/>
        <v>30</v>
      </c>
      <c r="J54" s="73"/>
      <c r="K54" s="51">
        <v>30</v>
      </c>
      <c r="L54" s="272">
        <f t="shared" si="2"/>
        <v>0</v>
      </c>
      <c r="M54" s="73"/>
      <c r="N54" s="51"/>
      <c r="O54" s="272">
        <f t="shared" si="3"/>
        <v>0</v>
      </c>
      <c r="P54" s="115" t="str">
        <f t="shared" si="4"/>
        <v>OK!</v>
      </c>
    </row>
    <row r="55" spans="1:16" x14ac:dyDescent="0.2">
      <c r="A55" s="271" t="s">
        <v>1981</v>
      </c>
      <c r="B55" s="542" t="s">
        <v>1959</v>
      </c>
      <c r="C55" s="51">
        <v>15</v>
      </c>
      <c r="D55" s="73"/>
      <c r="E55" s="51"/>
      <c r="F55" s="272">
        <f t="shared" si="5"/>
        <v>15</v>
      </c>
      <c r="G55" s="73"/>
      <c r="H55" s="51"/>
      <c r="I55" s="272">
        <f t="shared" si="6"/>
        <v>15</v>
      </c>
      <c r="J55" s="73"/>
      <c r="K55" s="51">
        <v>15</v>
      </c>
      <c r="L55" s="272">
        <f t="shared" si="2"/>
        <v>0</v>
      </c>
      <c r="M55" s="73"/>
      <c r="N55" s="51"/>
      <c r="O55" s="272">
        <f t="shared" si="3"/>
        <v>0</v>
      </c>
      <c r="P55" s="115" t="str">
        <f t="shared" si="4"/>
        <v>OK!</v>
      </c>
    </row>
    <row r="56" spans="1:16" x14ac:dyDescent="0.2">
      <c r="A56" s="271" t="s">
        <v>1982</v>
      </c>
      <c r="B56" s="542" t="s">
        <v>1959</v>
      </c>
      <c r="C56" s="51">
        <v>21</v>
      </c>
      <c r="D56" s="73"/>
      <c r="E56" s="51"/>
      <c r="F56" s="272">
        <f t="shared" si="5"/>
        <v>21</v>
      </c>
      <c r="G56" s="73"/>
      <c r="H56" s="51"/>
      <c r="I56" s="272">
        <f t="shared" si="6"/>
        <v>21</v>
      </c>
      <c r="J56" s="73"/>
      <c r="K56" s="51">
        <v>21</v>
      </c>
      <c r="L56" s="272">
        <f t="shared" si="2"/>
        <v>0</v>
      </c>
      <c r="M56" s="73"/>
      <c r="N56" s="51"/>
      <c r="O56" s="272">
        <f t="shared" si="3"/>
        <v>0</v>
      </c>
      <c r="P56" s="115" t="str">
        <f t="shared" si="4"/>
        <v>OK!</v>
      </c>
    </row>
    <row r="57" spans="1:16" x14ac:dyDescent="0.2">
      <c r="A57" s="271" t="s">
        <v>1983</v>
      </c>
      <c r="B57" s="542" t="s">
        <v>1959</v>
      </c>
      <c r="C57" s="51">
        <v>9</v>
      </c>
      <c r="D57" s="73"/>
      <c r="E57" s="51"/>
      <c r="F57" s="272">
        <f t="shared" si="5"/>
        <v>9</v>
      </c>
      <c r="G57" s="73"/>
      <c r="H57" s="51"/>
      <c r="I57" s="272">
        <f t="shared" si="6"/>
        <v>9</v>
      </c>
      <c r="J57" s="73"/>
      <c r="K57" s="51">
        <v>9</v>
      </c>
      <c r="L57" s="272">
        <f t="shared" si="2"/>
        <v>0</v>
      </c>
      <c r="M57" s="73"/>
      <c r="N57" s="51"/>
      <c r="O57" s="272">
        <f t="shared" si="3"/>
        <v>0</v>
      </c>
      <c r="P57" s="115" t="str">
        <f t="shared" si="4"/>
        <v>OK!</v>
      </c>
    </row>
    <row r="58" spans="1:16" x14ac:dyDescent="0.2">
      <c r="A58" s="271" t="s">
        <v>1984</v>
      </c>
      <c r="B58" s="542" t="s">
        <v>1959</v>
      </c>
      <c r="C58" s="51">
        <v>30</v>
      </c>
      <c r="D58" s="73"/>
      <c r="E58" s="51"/>
      <c r="F58" s="272">
        <f t="shared" si="5"/>
        <v>30</v>
      </c>
      <c r="G58" s="73"/>
      <c r="H58" s="51"/>
      <c r="I58" s="272">
        <f t="shared" si="6"/>
        <v>30</v>
      </c>
      <c r="J58" s="73"/>
      <c r="K58" s="51">
        <v>30</v>
      </c>
      <c r="L58" s="272">
        <f t="shared" si="2"/>
        <v>0</v>
      </c>
      <c r="M58" s="73"/>
      <c r="N58" s="51"/>
      <c r="O58" s="272">
        <f t="shared" si="3"/>
        <v>0</v>
      </c>
      <c r="P58" s="115" t="str">
        <f t="shared" si="4"/>
        <v>OK!</v>
      </c>
    </row>
    <row r="59" spans="1:16" x14ac:dyDescent="0.2">
      <c r="A59" s="271" t="s">
        <v>1985</v>
      </c>
      <c r="B59" s="542" t="s">
        <v>1959</v>
      </c>
      <c r="C59" s="51">
        <v>520</v>
      </c>
      <c r="D59" s="73"/>
      <c r="E59" s="51"/>
      <c r="F59" s="272">
        <f t="shared" si="5"/>
        <v>520</v>
      </c>
      <c r="G59" s="73"/>
      <c r="H59" s="51"/>
      <c r="I59" s="272">
        <f t="shared" si="6"/>
        <v>520</v>
      </c>
      <c r="J59" s="73"/>
      <c r="K59" s="51">
        <v>520</v>
      </c>
      <c r="L59" s="272">
        <f t="shared" si="2"/>
        <v>0</v>
      </c>
      <c r="M59" s="73"/>
      <c r="N59" s="51"/>
      <c r="O59" s="272">
        <f t="shared" si="3"/>
        <v>0</v>
      </c>
      <c r="P59" s="115" t="str">
        <f t="shared" si="4"/>
        <v>OK!</v>
      </c>
    </row>
    <row r="60" spans="1:16" x14ac:dyDescent="0.2">
      <c r="A60" s="271"/>
      <c r="B60" s="542"/>
      <c r="C60" s="51"/>
      <c r="D60" s="73"/>
      <c r="E60" s="51"/>
      <c r="F60" s="272">
        <f t="shared" si="5"/>
        <v>0</v>
      </c>
      <c r="G60" s="73"/>
      <c r="H60" s="51"/>
      <c r="I60" s="272">
        <f t="shared" si="6"/>
        <v>0</v>
      </c>
      <c r="J60" s="73"/>
      <c r="K60" s="51"/>
      <c r="L60" s="272">
        <f>I60-K60</f>
        <v>0</v>
      </c>
      <c r="M60" s="73"/>
      <c r="N60" s="51"/>
      <c r="O60" s="272">
        <f t="shared" si="3"/>
        <v>0</v>
      </c>
      <c r="P60" s="115" t="str">
        <f t="shared" si="4"/>
        <v>OK!</v>
      </c>
    </row>
    <row r="61" spans="1:16" x14ac:dyDescent="0.2">
      <c r="A61" s="271"/>
      <c r="B61" s="542"/>
      <c r="C61" s="51"/>
      <c r="D61" s="73"/>
      <c r="E61" s="51"/>
      <c r="F61" s="272">
        <f t="shared" si="5"/>
        <v>0</v>
      </c>
      <c r="G61" s="73"/>
      <c r="H61" s="51"/>
      <c r="I61" s="272">
        <f t="shared" si="6"/>
        <v>0</v>
      </c>
      <c r="J61" s="73"/>
      <c r="K61" s="51"/>
      <c r="L61" s="272">
        <f t="shared" si="2"/>
        <v>0</v>
      </c>
      <c r="M61" s="73"/>
      <c r="N61" s="51"/>
      <c r="O61" s="272">
        <f t="shared" si="3"/>
        <v>0</v>
      </c>
      <c r="P61" s="115" t="str">
        <f t="shared" si="4"/>
        <v>OK!</v>
      </c>
    </row>
    <row r="62" spans="1:16" x14ac:dyDescent="0.2">
      <c r="A62" s="271"/>
      <c r="B62" s="542"/>
      <c r="C62" s="51"/>
      <c r="D62" s="73"/>
      <c r="E62" s="51"/>
      <c r="F62" s="272">
        <f t="shared" si="5"/>
        <v>0</v>
      </c>
      <c r="G62" s="73"/>
      <c r="H62" s="51"/>
      <c r="I62" s="272">
        <f t="shared" si="6"/>
        <v>0</v>
      </c>
      <c r="J62" s="73"/>
      <c r="K62" s="51"/>
      <c r="L62" s="272">
        <f t="shared" si="2"/>
        <v>0</v>
      </c>
      <c r="M62" s="73"/>
      <c r="N62" s="51"/>
      <c r="O62" s="272">
        <f t="shared" si="3"/>
        <v>0</v>
      </c>
      <c r="P62" s="115" t="str">
        <f t="shared" si="4"/>
        <v>OK!</v>
      </c>
    </row>
    <row r="63" spans="1:16" x14ac:dyDescent="0.2">
      <c r="A63" s="271"/>
      <c r="B63" s="542"/>
      <c r="C63" s="51"/>
      <c r="D63" s="73"/>
      <c r="E63" s="51"/>
      <c r="F63" s="272">
        <f t="shared" si="5"/>
        <v>0</v>
      </c>
      <c r="G63" s="73"/>
      <c r="H63" s="51"/>
      <c r="I63" s="272">
        <f t="shared" si="6"/>
        <v>0</v>
      </c>
      <c r="J63" s="73"/>
      <c r="K63" s="51"/>
      <c r="L63" s="272">
        <f t="shared" si="2"/>
        <v>0</v>
      </c>
      <c r="M63" s="73"/>
      <c r="N63" s="51"/>
      <c r="O63" s="272">
        <f t="shared" si="3"/>
        <v>0</v>
      </c>
      <c r="P63" s="115" t="str">
        <f t="shared" si="4"/>
        <v>OK!</v>
      </c>
    </row>
    <row r="64" spans="1:16" x14ac:dyDescent="0.2">
      <c r="A64" s="271"/>
      <c r="B64" s="542"/>
      <c r="C64" s="51"/>
      <c r="D64" s="73"/>
      <c r="E64" s="51"/>
      <c r="F64" s="272">
        <f t="shared" si="5"/>
        <v>0</v>
      </c>
      <c r="G64" s="73"/>
      <c r="H64" s="51"/>
      <c r="I64" s="272">
        <f t="shared" si="6"/>
        <v>0</v>
      </c>
      <c r="J64" s="73"/>
      <c r="K64" s="51"/>
      <c r="L64" s="272">
        <f t="shared" si="2"/>
        <v>0</v>
      </c>
      <c r="M64" s="73"/>
      <c r="N64" s="51"/>
      <c r="O64" s="272">
        <f t="shared" si="3"/>
        <v>0</v>
      </c>
      <c r="P64" s="115" t="str">
        <f t="shared" si="4"/>
        <v>OK!</v>
      </c>
    </row>
    <row r="65" spans="1:16" x14ac:dyDescent="0.2">
      <c r="A65" s="271"/>
      <c r="B65" s="542"/>
      <c r="C65" s="51"/>
      <c r="D65" s="73"/>
      <c r="E65" s="51"/>
      <c r="F65" s="272">
        <f t="shared" si="5"/>
        <v>0</v>
      </c>
      <c r="G65" s="73"/>
      <c r="H65" s="51"/>
      <c r="I65" s="272">
        <f t="shared" si="6"/>
        <v>0</v>
      </c>
      <c r="J65" s="73"/>
      <c r="K65" s="51"/>
      <c r="L65" s="272">
        <f t="shared" si="2"/>
        <v>0</v>
      </c>
      <c r="M65" s="73"/>
      <c r="N65" s="51"/>
      <c r="O65" s="272">
        <f t="shared" si="3"/>
        <v>0</v>
      </c>
      <c r="P65" s="115" t="str">
        <f t="shared" si="4"/>
        <v>OK!</v>
      </c>
    </row>
    <row r="66" spans="1:16" x14ac:dyDescent="0.2">
      <c r="A66" s="271"/>
      <c r="B66" s="542"/>
      <c r="C66" s="51"/>
      <c r="D66" s="73"/>
      <c r="E66" s="51"/>
      <c r="F66" s="272">
        <f t="shared" si="5"/>
        <v>0</v>
      </c>
      <c r="G66" s="73"/>
      <c r="H66" s="51"/>
      <c r="I66" s="272">
        <f t="shared" si="6"/>
        <v>0</v>
      </c>
      <c r="J66" s="73"/>
      <c r="K66" s="51"/>
      <c r="L66" s="272">
        <f t="shared" si="2"/>
        <v>0</v>
      </c>
      <c r="M66" s="73"/>
      <c r="N66" s="51"/>
      <c r="O66" s="272">
        <f t="shared" si="3"/>
        <v>0</v>
      </c>
      <c r="P66" s="115" t="str">
        <f t="shared" si="4"/>
        <v>OK!</v>
      </c>
    </row>
    <row r="67" spans="1:16" x14ac:dyDescent="0.2">
      <c r="A67" s="271"/>
      <c r="B67" s="542"/>
      <c r="C67" s="51"/>
      <c r="D67" s="73"/>
      <c r="E67" s="51"/>
      <c r="F67" s="272">
        <f t="shared" si="5"/>
        <v>0</v>
      </c>
      <c r="G67" s="73"/>
      <c r="H67" s="51"/>
      <c r="I67" s="272">
        <f t="shared" si="6"/>
        <v>0</v>
      </c>
      <c r="J67" s="73"/>
      <c r="K67" s="51"/>
      <c r="L67" s="272">
        <f t="shared" si="2"/>
        <v>0</v>
      </c>
      <c r="M67" s="73"/>
      <c r="N67" s="51"/>
      <c r="O67" s="272">
        <f t="shared" si="3"/>
        <v>0</v>
      </c>
      <c r="P67" s="115" t="str">
        <f t="shared" si="4"/>
        <v>OK!</v>
      </c>
    </row>
    <row r="68" spans="1:16" x14ac:dyDescent="0.2">
      <c r="A68" s="271"/>
      <c r="B68" s="543"/>
      <c r="C68" s="206"/>
      <c r="D68" s="73"/>
      <c r="E68" s="51"/>
      <c r="F68" s="272">
        <f t="shared" si="5"/>
        <v>0</v>
      </c>
      <c r="G68" s="73"/>
      <c r="H68" s="51"/>
      <c r="I68" s="272">
        <f t="shared" si="6"/>
        <v>0</v>
      </c>
      <c r="J68" s="73"/>
      <c r="K68" s="51"/>
      <c r="L68" s="272">
        <f t="shared" si="2"/>
        <v>0</v>
      </c>
      <c r="M68" s="73"/>
      <c r="N68" s="51"/>
      <c r="O68" s="272">
        <f t="shared" si="3"/>
        <v>0</v>
      </c>
      <c r="P68" s="115" t="str">
        <f t="shared" si="4"/>
        <v>OK!</v>
      </c>
    </row>
    <row r="69" spans="1:16" x14ac:dyDescent="0.2">
      <c r="A69" s="271"/>
      <c r="B69" s="542"/>
      <c r="C69" s="51"/>
      <c r="D69" s="73"/>
      <c r="E69" s="51"/>
      <c r="F69" s="272">
        <f t="shared" si="5"/>
        <v>0</v>
      </c>
      <c r="G69" s="73"/>
      <c r="H69" s="51"/>
      <c r="I69" s="272">
        <f t="shared" si="6"/>
        <v>0</v>
      </c>
      <c r="J69" s="73"/>
      <c r="K69" s="51"/>
      <c r="L69" s="272">
        <f t="shared" si="2"/>
        <v>0</v>
      </c>
      <c r="M69" s="73"/>
      <c r="N69" s="51"/>
      <c r="O69" s="272">
        <f t="shared" si="3"/>
        <v>0</v>
      </c>
      <c r="P69" s="115" t="str">
        <f t="shared" si="4"/>
        <v>OK!</v>
      </c>
    </row>
    <row r="70" spans="1:16" x14ac:dyDescent="0.2">
      <c r="A70" s="271"/>
      <c r="B70" s="542"/>
      <c r="C70" s="51"/>
      <c r="D70" s="73"/>
      <c r="E70" s="51"/>
      <c r="F70" s="272">
        <f t="shared" si="5"/>
        <v>0</v>
      </c>
      <c r="G70" s="73"/>
      <c r="H70" s="51"/>
      <c r="I70" s="272">
        <f t="shared" si="6"/>
        <v>0</v>
      </c>
      <c r="J70" s="73"/>
      <c r="K70" s="51"/>
      <c r="L70" s="272">
        <f t="shared" si="2"/>
        <v>0</v>
      </c>
      <c r="M70" s="73"/>
      <c r="N70" s="51"/>
      <c r="O70" s="272">
        <f t="shared" si="3"/>
        <v>0</v>
      </c>
      <c r="P70" s="115" t="str">
        <f t="shared" si="4"/>
        <v>OK!</v>
      </c>
    </row>
    <row r="71" spans="1:16" x14ac:dyDescent="0.2">
      <c r="A71" s="271"/>
      <c r="B71" s="542"/>
      <c r="C71" s="51"/>
      <c r="D71" s="73"/>
      <c r="E71" s="51"/>
      <c r="F71" s="272">
        <f t="shared" si="5"/>
        <v>0</v>
      </c>
      <c r="G71" s="73"/>
      <c r="H71" s="51"/>
      <c r="I71" s="272">
        <f t="shared" si="6"/>
        <v>0</v>
      </c>
      <c r="J71" s="73"/>
      <c r="K71" s="51"/>
      <c r="L71" s="272">
        <f t="shared" si="2"/>
        <v>0</v>
      </c>
      <c r="M71" s="73"/>
      <c r="N71" s="51"/>
      <c r="O71" s="272">
        <f t="shared" si="3"/>
        <v>0</v>
      </c>
      <c r="P71" s="115" t="str">
        <f t="shared" si="4"/>
        <v>OK!</v>
      </c>
    </row>
    <row r="72" spans="1:16" x14ac:dyDescent="0.2">
      <c r="A72" s="271"/>
      <c r="B72" s="542"/>
      <c r="C72" s="51"/>
      <c r="D72" s="73"/>
      <c r="E72" s="51"/>
      <c r="F72" s="272">
        <f t="shared" si="5"/>
        <v>0</v>
      </c>
      <c r="G72" s="73"/>
      <c r="H72" s="51"/>
      <c r="I72" s="272">
        <f t="shared" si="6"/>
        <v>0</v>
      </c>
      <c r="J72" s="73"/>
      <c r="K72" s="51"/>
      <c r="L72" s="272">
        <f t="shared" si="2"/>
        <v>0</v>
      </c>
      <c r="M72" s="73"/>
      <c r="N72" s="51"/>
      <c r="O72" s="272">
        <f t="shared" si="3"/>
        <v>0</v>
      </c>
      <c r="P72" s="115" t="str">
        <f t="shared" si="4"/>
        <v>OK!</v>
      </c>
    </row>
    <row r="73" spans="1:16" x14ac:dyDescent="0.2">
      <c r="A73" s="271"/>
      <c r="B73" s="542"/>
      <c r="C73" s="51"/>
      <c r="D73" s="73"/>
      <c r="E73" s="51"/>
      <c r="F73" s="272">
        <f t="shared" si="5"/>
        <v>0</v>
      </c>
      <c r="G73" s="73"/>
      <c r="H73" s="51"/>
      <c r="I73" s="272">
        <f t="shared" si="6"/>
        <v>0</v>
      </c>
      <c r="J73" s="73"/>
      <c r="K73" s="51"/>
      <c r="L73" s="272">
        <f t="shared" si="2"/>
        <v>0</v>
      </c>
      <c r="M73" s="73"/>
      <c r="N73" s="51"/>
      <c r="O73" s="272">
        <f t="shared" si="3"/>
        <v>0</v>
      </c>
      <c r="P73" s="115" t="str">
        <f t="shared" si="4"/>
        <v>OK!</v>
      </c>
    </row>
    <row r="74" spans="1:16" x14ac:dyDescent="0.2">
      <c r="A74" s="271"/>
      <c r="B74" s="542"/>
      <c r="C74" s="51"/>
      <c r="D74" s="73"/>
      <c r="E74" s="51"/>
      <c r="F74" s="272">
        <f t="shared" si="5"/>
        <v>0</v>
      </c>
      <c r="G74" s="73"/>
      <c r="H74" s="51"/>
      <c r="I74" s="272">
        <f t="shared" si="6"/>
        <v>0</v>
      </c>
      <c r="J74" s="73"/>
      <c r="K74" s="51"/>
      <c r="L74" s="272">
        <f t="shared" si="2"/>
        <v>0</v>
      </c>
      <c r="M74" s="73"/>
      <c r="N74" s="51"/>
      <c r="O74" s="272">
        <f t="shared" si="3"/>
        <v>0</v>
      </c>
      <c r="P74" s="115" t="str">
        <f t="shared" si="4"/>
        <v>OK!</v>
      </c>
    </row>
    <row r="75" spans="1:16" x14ac:dyDescent="0.2">
      <c r="A75" s="271"/>
      <c r="B75" s="542"/>
      <c r="C75" s="51"/>
      <c r="D75" s="73"/>
      <c r="E75" s="51"/>
      <c r="F75" s="272">
        <f t="shared" si="5"/>
        <v>0</v>
      </c>
      <c r="G75" s="73"/>
      <c r="H75" s="51"/>
      <c r="I75" s="272">
        <f t="shared" si="6"/>
        <v>0</v>
      </c>
      <c r="J75" s="73"/>
      <c r="K75" s="51"/>
      <c r="L75" s="272">
        <f t="shared" si="2"/>
        <v>0</v>
      </c>
      <c r="M75" s="73"/>
      <c r="N75" s="51"/>
      <c r="O75" s="272">
        <f t="shared" si="3"/>
        <v>0</v>
      </c>
      <c r="P75" s="115" t="str">
        <f t="shared" si="4"/>
        <v>OK!</v>
      </c>
    </row>
    <row r="76" spans="1:16" x14ac:dyDescent="0.2">
      <c r="A76" s="271"/>
      <c r="B76" s="542"/>
      <c r="C76" s="51"/>
      <c r="D76" s="73"/>
      <c r="E76" s="51"/>
      <c r="F76" s="272">
        <f>C76-E76</f>
        <v>0</v>
      </c>
      <c r="G76" s="73"/>
      <c r="H76" s="51"/>
      <c r="I76" s="272">
        <f t="shared" si="6"/>
        <v>0</v>
      </c>
      <c r="J76" s="73"/>
      <c r="K76" s="51"/>
      <c r="L76" s="272">
        <f t="shared" si="2"/>
        <v>0</v>
      </c>
      <c r="M76" s="73"/>
      <c r="N76" s="51"/>
      <c r="O76" s="272">
        <f t="shared" si="3"/>
        <v>0</v>
      </c>
      <c r="P76" s="115" t="str">
        <f t="shared" si="4"/>
        <v>OK!</v>
      </c>
    </row>
    <row r="77" spans="1:16" x14ac:dyDescent="0.2">
      <c r="A77" s="271"/>
      <c r="B77" s="542"/>
      <c r="C77" s="51"/>
      <c r="D77" s="73"/>
      <c r="E77" s="51"/>
      <c r="F77" s="272">
        <f t="shared" si="0"/>
        <v>0</v>
      </c>
      <c r="G77" s="73"/>
      <c r="H77" s="51"/>
      <c r="I77" s="272">
        <f t="shared" si="1"/>
        <v>0</v>
      </c>
      <c r="J77" s="73"/>
      <c r="K77" s="51"/>
      <c r="L77" s="272">
        <f t="shared" si="2"/>
        <v>0</v>
      </c>
      <c r="M77" s="73"/>
      <c r="N77" s="51"/>
      <c r="O77" s="272">
        <f t="shared" si="3"/>
        <v>0</v>
      </c>
      <c r="P77" s="115" t="str">
        <f t="shared" si="4"/>
        <v>OK!</v>
      </c>
    </row>
    <row r="78" spans="1:16" x14ac:dyDescent="0.2">
      <c r="A78" s="271"/>
      <c r="B78" s="542"/>
      <c r="C78" s="51"/>
      <c r="D78" s="73"/>
      <c r="E78" s="51"/>
      <c r="F78" s="272">
        <f t="shared" si="0"/>
        <v>0</v>
      </c>
      <c r="G78" s="73"/>
      <c r="H78" s="51"/>
      <c r="I78" s="272">
        <f t="shared" si="1"/>
        <v>0</v>
      </c>
      <c r="J78" s="73"/>
      <c r="K78" s="51"/>
      <c r="L78" s="272">
        <f t="shared" si="2"/>
        <v>0</v>
      </c>
      <c r="M78" s="73"/>
      <c r="N78" s="51"/>
      <c r="O78" s="272">
        <f t="shared" si="3"/>
        <v>0</v>
      </c>
      <c r="P78" s="115" t="str">
        <f t="shared" si="4"/>
        <v>OK!</v>
      </c>
    </row>
    <row r="79" spans="1:16" x14ac:dyDescent="0.2">
      <c r="A79" s="271"/>
      <c r="B79" s="543"/>
      <c r="C79" s="206"/>
      <c r="D79" s="73"/>
      <c r="E79" s="51"/>
      <c r="F79" s="272">
        <f t="shared" si="0"/>
        <v>0</v>
      </c>
      <c r="G79" s="73"/>
      <c r="H79" s="51"/>
      <c r="I79" s="272">
        <f t="shared" si="1"/>
        <v>0</v>
      </c>
      <c r="J79" s="73"/>
      <c r="K79" s="51"/>
      <c r="L79" s="272">
        <f t="shared" si="2"/>
        <v>0</v>
      </c>
      <c r="M79" s="73"/>
      <c r="N79" s="51"/>
      <c r="O79" s="272">
        <f t="shared" si="3"/>
        <v>0</v>
      </c>
      <c r="P79" s="115" t="str">
        <f t="shared" si="4"/>
        <v>OK!</v>
      </c>
    </row>
    <row r="80" spans="1:16" x14ac:dyDescent="0.2">
      <c r="A80" s="271"/>
      <c r="B80" s="543"/>
      <c r="C80" s="206"/>
      <c r="D80" s="73"/>
      <c r="E80" s="51"/>
      <c r="F80" s="272">
        <f t="shared" si="0"/>
        <v>0</v>
      </c>
      <c r="G80" s="73"/>
      <c r="H80" s="51"/>
      <c r="I80" s="272">
        <f t="shared" si="1"/>
        <v>0</v>
      </c>
      <c r="J80" s="73"/>
      <c r="K80" s="51"/>
      <c r="L80" s="272">
        <f t="shared" si="2"/>
        <v>0</v>
      </c>
      <c r="M80" s="73"/>
      <c r="N80" s="51"/>
      <c r="O80" s="272">
        <f t="shared" si="3"/>
        <v>0</v>
      </c>
      <c r="P80" s="115" t="str">
        <f t="shared" si="4"/>
        <v>OK!</v>
      </c>
    </row>
    <row r="81" spans="1:16" x14ac:dyDescent="0.2">
      <c r="A81" s="271"/>
      <c r="B81" s="543"/>
      <c r="C81" s="206"/>
      <c r="D81" s="73"/>
      <c r="E81" s="51"/>
      <c r="F81" s="272">
        <f t="shared" si="0"/>
        <v>0</v>
      </c>
      <c r="G81" s="73"/>
      <c r="H81" s="51"/>
      <c r="I81" s="272">
        <f t="shared" si="1"/>
        <v>0</v>
      </c>
      <c r="J81" s="73"/>
      <c r="K81" s="51"/>
      <c r="L81" s="272">
        <f t="shared" si="2"/>
        <v>0</v>
      </c>
      <c r="M81" s="73"/>
      <c r="N81" s="51"/>
      <c r="O81" s="272">
        <f t="shared" si="3"/>
        <v>0</v>
      </c>
      <c r="P81" s="115" t="str">
        <f t="shared" si="4"/>
        <v>OK!</v>
      </c>
    </row>
    <row r="82" spans="1:16" x14ac:dyDescent="0.2">
      <c r="A82" s="271"/>
      <c r="B82" s="543"/>
      <c r="C82" s="206"/>
      <c r="D82" s="73"/>
      <c r="E82" s="51"/>
      <c r="F82" s="272">
        <f t="shared" si="0"/>
        <v>0</v>
      </c>
      <c r="G82" s="73"/>
      <c r="H82" s="51"/>
      <c r="I82" s="272">
        <f t="shared" si="1"/>
        <v>0</v>
      </c>
      <c r="J82" s="73"/>
      <c r="K82" s="51"/>
      <c r="L82" s="272">
        <f t="shared" si="2"/>
        <v>0</v>
      </c>
      <c r="M82" s="73"/>
      <c r="N82" s="51"/>
      <c r="O82" s="272">
        <f t="shared" si="3"/>
        <v>0</v>
      </c>
      <c r="P82" s="115" t="str">
        <f t="shared" si="4"/>
        <v>OK!</v>
      </c>
    </row>
    <row r="83" spans="1:16" x14ac:dyDescent="0.2">
      <c r="A83" s="271"/>
      <c r="B83" s="543"/>
      <c r="C83" s="206"/>
      <c r="D83" s="73"/>
      <c r="E83" s="51"/>
      <c r="F83" s="272">
        <f t="shared" si="0"/>
        <v>0</v>
      </c>
      <c r="G83" s="73"/>
      <c r="H83" s="51"/>
      <c r="I83" s="272">
        <f t="shared" si="1"/>
        <v>0</v>
      </c>
      <c r="J83" s="73"/>
      <c r="K83" s="51"/>
      <c r="L83" s="272">
        <f t="shared" si="2"/>
        <v>0</v>
      </c>
      <c r="M83" s="73"/>
      <c r="N83" s="51"/>
      <c r="O83" s="272">
        <f t="shared" si="3"/>
        <v>0</v>
      </c>
      <c r="P83" s="115" t="str">
        <f t="shared" si="4"/>
        <v>OK!</v>
      </c>
    </row>
    <row r="84" spans="1:16" x14ac:dyDescent="0.2">
      <c r="A84" s="271"/>
      <c r="B84" s="543"/>
      <c r="C84" s="206"/>
      <c r="D84" s="73"/>
      <c r="E84" s="51"/>
      <c r="F84" s="272">
        <f t="shared" si="0"/>
        <v>0</v>
      </c>
      <c r="G84" s="73"/>
      <c r="H84" s="51"/>
      <c r="I84" s="272">
        <f t="shared" si="1"/>
        <v>0</v>
      </c>
      <c r="J84" s="73"/>
      <c r="K84" s="51"/>
      <c r="L84" s="272">
        <f t="shared" si="2"/>
        <v>0</v>
      </c>
      <c r="M84" s="73"/>
      <c r="N84" s="51"/>
      <c r="O84" s="272">
        <f t="shared" si="3"/>
        <v>0</v>
      </c>
      <c r="P84" s="115" t="str">
        <f t="shared" si="4"/>
        <v>OK!</v>
      </c>
    </row>
    <row r="85" spans="1:16" x14ac:dyDescent="0.2">
      <c r="A85" s="271"/>
      <c r="B85" s="543"/>
      <c r="C85" s="206"/>
      <c r="D85" s="73"/>
      <c r="E85" s="51"/>
      <c r="F85" s="272">
        <f t="shared" si="0"/>
        <v>0</v>
      </c>
      <c r="G85" s="73"/>
      <c r="H85" s="51"/>
      <c r="I85" s="272">
        <f t="shared" si="1"/>
        <v>0</v>
      </c>
      <c r="J85" s="73"/>
      <c r="K85" s="51"/>
      <c r="L85" s="272">
        <f t="shared" si="2"/>
        <v>0</v>
      </c>
      <c r="M85" s="73"/>
      <c r="N85" s="51"/>
      <c r="O85" s="272">
        <f t="shared" si="3"/>
        <v>0</v>
      </c>
      <c r="P85" s="115" t="str">
        <f t="shared" si="4"/>
        <v>OK!</v>
      </c>
    </row>
    <row r="86" spans="1:16" x14ac:dyDescent="0.2">
      <c r="A86" s="271"/>
      <c r="B86" s="543"/>
      <c r="C86" s="206"/>
      <c r="D86" s="73"/>
      <c r="E86" s="51"/>
      <c r="F86" s="272">
        <f t="shared" si="0"/>
        <v>0</v>
      </c>
      <c r="G86" s="73"/>
      <c r="H86" s="51"/>
      <c r="I86" s="272">
        <f t="shared" si="1"/>
        <v>0</v>
      </c>
      <c r="J86" s="73"/>
      <c r="K86" s="51"/>
      <c r="L86" s="272">
        <f t="shared" si="2"/>
        <v>0</v>
      </c>
      <c r="M86" s="73"/>
      <c r="N86" s="51"/>
      <c r="O86" s="272">
        <f t="shared" si="3"/>
        <v>0</v>
      </c>
      <c r="P86" s="115" t="str">
        <f t="shared" si="4"/>
        <v>OK!</v>
      </c>
    </row>
    <row r="87" spans="1:16" x14ac:dyDescent="0.2">
      <c r="A87" s="742" t="str">
        <f>'(G1) Fjalori'!A319</f>
        <v>Total</v>
      </c>
      <c r="B87" s="20"/>
      <c r="C87" s="76">
        <f>SUM(C8:C86)</f>
        <v>287902</v>
      </c>
      <c r="D87" s="208"/>
      <c r="E87" s="76">
        <f>SUM(E8:E86)</f>
        <v>1255</v>
      </c>
      <c r="F87" s="76">
        <f>SUM(F8:F86)</f>
        <v>286647</v>
      </c>
      <c r="G87" s="208"/>
      <c r="H87" s="76">
        <f>SUM(H8:H86)</f>
        <v>118000</v>
      </c>
      <c r="I87" s="76">
        <f>SUM(I8:I86)</f>
        <v>168647</v>
      </c>
      <c r="J87" s="208"/>
      <c r="K87" s="76">
        <f>SUM(K8:K86)</f>
        <v>61077</v>
      </c>
      <c r="L87" s="76">
        <f>SUM(L8:L86)</f>
        <v>107570</v>
      </c>
      <c r="M87" s="208"/>
      <c r="N87" s="76">
        <f>SUM(N8:N86)</f>
        <v>56570</v>
      </c>
      <c r="O87" s="76">
        <f>SUM(O8:O86)</f>
        <v>51000</v>
      </c>
    </row>
    <row r="88" spans="1:16" x14ac:dyDescent="0.2">
      <c r="J88" s="72"/>
      <c r="M88" s="72"/>
    </row>
    <row r="89" spans="1:16" x14ac:dyDescent="0.2">
      <c r="A89" s="114"/>
      <c r="B89" s="114"/>
      <c r="J89" s="72"/>
      <c r="M89" s="72"/>
    </row>
    <row r="90" spans="1:16" x14ac:dyDescent="0.2">
      <c r="C90" s="66"/>
      <c r="D90" s="66"/>
      <c r="E90" s="66"/>
      <c r="F90" s="66"/>
      <c r="G90" s="66"/>
      <c r="H90" s="66"/>
      <c r="J90" s="66"/>
      <c r="M90" s="66"/>
    </row>
    <row r="91" spans="1:16" x14ac:dyDescent="0.2">
      <c r="C91" s="66"/>
      <c r="D91" s="66"/>
      <c r="E91" s="66"/>
      <c r="F91" s="66"/>
      <c r="G91" s="66"/>
      <c r="H91" s="66"/>
      <c r="J91" s="66"/>
      <c r="M91" s="66"/>
    </row>
    <row r="92" spans="1:16" x14ac:dyDescent="0.2">
      <c r="J92" s="72"/>
      <c r="M92" s="72"/>
    </row>
    <row r="93" spans="1:16" x14ac:dyDescent="0.2">
      <c r="J93" s="72"/>
      <c r="M93" s="72"/>
    </row>
    <row r="94" spans="1:16" x14ac:dyDescent="0.2">
      <c r="J94" s="72"/>
      <c r="M94" s="72"/>
    </row>
    <row r="95" spans="1:16" x14ac:dyDescent="0.2">
      <c r="J95" s="72"/>
      <c r="M95" s="72"/>
    </row>
    <row r="96" spans="1:16" x14ac:dyDescent="0.2">
      <c r="J96" s="72"/>
      <c r="M96" s="72"/>
    </row>
    <row r="97" spans="10:13" x14ac:dyDescent="0.2">
      <c r="J97" s="72"/>
      <c r="M97" s="72"/>
    </row>
    <row r="98" spans="10:13" x14ac:dyDescent="0.2">
      <c r="J98" s="72"/>
      <c r="M98" s="72"/>
    </row>
    <row r="99" spans="10:13" x14ac:dyDescent="0.2">
      <c r="J99" s="72"/>
      <c r="M99" s="72"/>
    </row>
    <row r="100" spans="10:13" x14ac:dyDescent="0.2">
      <c r="J100" s="72"/>
      <c r="M100" s="72"/>
    </row>
    <row r="101" spans="10:13" x14ac:dyDescent="0.2">
      <c r="J101" s="72"/>
      <c r="M101" s="72"/>
    </row>
    <row r="102" spans="10:13" x14ac:dyDescent="0.2">
      <c r="J102" s="72"/>
      <c r="M102" s="72"/>
    </row>
    <row r="103" spans="10:13" x14ac:dyDescent="0.2">
      <c r="J103" s="72"/>
      <c r="M103" s="72"/>
    </row>
    <row r="104" spans="10:13" x14ac:dyDescent="0.2">
      <c r="J104" s="72"/>
      <c r="M104" s="72"/>
    </row>
    <row r="105" spans="10:13" x14ac:dyDescent="0.2">
      <c r="J105" s="72"/>
      <c r="M105" s="72"/>
    </row>
    <row r="106" spans="10:13" x14ac:dyDescent="0.2">
      <c r="J106" s="72"/>
      <c r="M106" s="72"/>
    </row>
    <row r="107" spans="10:13" x14ac:dyDescent="0.2">
      <c r="J107" s="72"/>
      <c r="M107" s="72"/>
    </row>
    <row r="108" spans="10:13" x14ac:dyDescent="0.2">
      <c r="J108" s="72"/>
      <c r="M108" s="72"/>
    </row>
    <row r="109" spans="10:13" x14ac:dyDescent="0.2">
      <c r="J109" s="72"/>
      <c r="M109" s="72"/>
    </row>
    <row r="110" spans="10:13" x14ac:dyDescent="0.2">
      <c r="J110" s="72"/>
      <c r="M110" s="72"/>
    </row>
    <row r="111" spans="10:13" x14ac:dyDescent="0.2">
      <c r="J111" s="72"/>
      <c r="M111" s="72"/>
    </row>
    <row r="112" spans="10:13" x14ac:dyDescent="0.2">
      <c r="J112" s="72"/>
      <c r="M112" s="72"/>
    </row>
    <row r="113" spans="10:13" x14ac:dyDescent="0.2">
      <c r="J113" s="72"/>
      <c r="M113" s="72"/>
    </row>
    <row r="114" spans="10:13" x14ac:dyDescent="0.2">
      <c r="J114" s="72"/>
      <c r="M114" s="72"/>
    </row>
    <row r="115" spans="10:13" x14ac:dyDescent="0.2">
      <c r="J115" s="72"/>
      <c r="M115" s="72"/>
    </row>
    <row r="116" spans="10:13" x14ac:dyDescent="0.2">
      <c r="J116" s="72"/>
      <c r="M116" s="72"/>
    </row>
    <row r="117" spans="10:13" x14ac:dyDescent="0.2">
      <c r="J117" s="72"/>
      <c r="M117" s="72"/>
    </row>
  </sheetData>
  <sheetProtection algorithmName="SHA-512" hashValue="IWQodqYXQ6uYA9nxwEZ1u/joCYwAcogEmVh/mC8VM44dvHak/PvngGudF9Wl7IJlaBrttNrgTUYKLGr+EDWSCA==" saltValue="tnoAUTNS+F4wz5sYVXu0jw==" spinCount="100000" sheet="1" objects="1" scenarios="1" selectLockedCells="1"/>
  <mergeCells count="10">
    <mergeCell ref="A1:O1"/>
    <mergeCell ref="N5:O5"/>
    <mergeCell ref="N6:O6"/>
    <mergeCell ref="H5:I5"/>
    <mergeCell ref="K5:L5"/>
    <mergeCell ref="H6:I6"/>
    <mergeCell ref="K6:L6"/>
    <mergeCell ref="E5:F5"/>
    <mergeCell ref="E6:F6"/>
    <mergeCell ref="A3:O3"/>
  </mergeCells>
  <printOptions gridLines="1"/>
  <pageMargins left="0.78740157480314965" right="0.70866141732283472" top="0.98425196850393704" bottom="0.78740157480314965" header="0.43307086614173229" footer="0.31496062992125984"/>
  <pageSetup paperSize="256" scale="74" fitToHeight="0" orientation="landscape" r:id="rId1"/>
  <headerFooter>
    <oddHeader>&amp;LPROGRAMI BUXHETOR AFATMESËM&amp;C&amp;8 28 Shkurt 2019&amp;R&amp;A</oddHeader>
    <oddFooter>&amp;L&amp;8Copyright for Albania: Ministry of Finance and Economy / Local Finance Directory&amp;R1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8">
    <tabColor theme="9"/>
    <pageSetUpPr fitToPage="1"/>
  </sheetPr>
  <dimension ref="A1:F174"/>
  <sheetViews>
    <sheetView showGridLines="0" topLeftCell="C73" zoomScaleNormal="100" workbookViewId="0">
      <selection activeCell="D97" sqref="D97"/>
    </sheetView>
  </sheetViews>
  <sheetFormatPr defaultColWidth="4.140625" defaultRowHeight="12.75" x14ac:dyDescent="0.2"/>
  <cols>
    <col min="1" max="1" width="20.28515625" style="66" customWidth="1"/>
    <col min="2" max="2" width="9.140625" style="270" customWidth="1"/>
    <col min="3" max="3" width="85.7109375" style="65" customWidth="1"/>
    <col min="4" max="4" width="16.42578125" style="65" customWidth="1"/>
    <col min="5" max="5" width="0.140625" style="65" hidden="1" customWidth="1"/>
    <col min="6" max="6" width="0.140625" style="66" hidden="1" customWidth="1"/>
    <col min="7" max="185" width="11.42578125" style="66" customWidth="1"/>
    <col min="186" max="186" width="3.85546875" style="66" customWidth="1"/>
    <col min="187" max="187" width="22" style="66" customWidth="1"/>
    <col min="188" max="190" width="4.140625" style="66" customWidth="1"/>
    <col min="191" max="191" width="5.85546875" style="66" customWidth="1"/>
    <col min="192" max="192" width="4.140625" style="66" customWidth="1"/>
    <col min="193" max="193" width="0.85546875" style="66" customWidth="1"/>
    <col min="194" max="194" width="5.85546875" style="66" customWidth="1"/>
    <col min="195" max="195" width="4.140625" style="66" customWidth="1"/>
    <col min="196" max="196" width="0.85546875" style="66" customWidth="1"/>
    <col min="197" max="197" width="5.85546875" style="66" customWidth="1"/>
    <col min="198" max="198" width="4.140625" style="66" customWidth="1"/>
    <col min="199" max="199" width="0.85546875" style="66" customWidth="1"/>
    <col min="200" max="200" width="5.85546875" style="66" customWidth="1"/>
    <col min="201" max="16384" width="4.140625" style="66"/>
  </cols>
  <sheetData>
    <row r="1" spans="1:6" s="177" customFormat="1" x14ac:dyDescent="0.2">
      <c r="A1" s="465" t="str">
        <f>'(G1) Fjalori'!A13</f>
        <v>Verdhë = Per tu plotësuar nga Departamenti i Financës</v>
      </c>
      <c r="B1" s="173"/>
      <c r="C1" s="173"/>
      <c r="D1" s="174"/>
      <c r="E1" s="173"/>
      <c r="F1" s="173"/>
    </row>
    <row r="3" spans="1:6" ht="21" x14ac:dyDescent="0.35">
      <c r="A3" s="842" t="str">
        <f>'(G1) Fjalori'!A321</f>
        <v>(C4) TRASHËGIMI ME DESTINACION</v>
      </c>
      <c r="B3" s="843"/>
      <c r="C3" s="843"/>
      <c r="D3" s="843"/>
      <c r="E3" s="843"/>
      <c r="F3" s="844"/>
    </row>
    <row r="4" spans="1:6" s="97" customFormat="1" x14ac:dyDescent="0.2">
      <c r="A4" s="67"/>
      <c r="B4" s="260"/>
    </row>
    <row r="5" spans="1:6" x14ac:dyDescent="0.2">
      <c r="B5" s="261"/>
      <c r="C5" s="66"/>
      <c r="D5" s="168">
        <f>'(B1)Informacion i përgjithshëm '!B8</f>
        <v>2022</v>
      </c>
      <c r="E5" s="168">
        <f>'(B1)Informacion i përgjithshëm '!B9</f>
        <v>2023</v>
      </c>
      <c r="F5" s="168">
        <f>'(B1)Informacion i përgjithshëm '!B10</f>
        <v>2024</v>
      </c>
    </row>
    <row r="6" spans="1:6" s="70" customFormat="1" ht="27.75" hidden="1" customHeight="1" x14ac:dyDescent="0.25">
      <c r="A6" s="69"/>
      <c r="B6" s="264"/>
      <c r="C6" s="69"/>
      <c r="D6" s="168" t="str">
        <f>'(B1)Informacion i përgjithshëm '!A7</f>
        <v>Viti aktual</v>
      </c>
      <c r="E6" s="168" t="str">
        <f>'(B1)Informacion i përgjithshëm '!A8</f>
        <v>Viti t+1 (I pritur)</v>
      </c>
      <c r="F6" s="168" t="str">
        <f>'(B1)Informacion i përgjithshëm '!A9</f>
        <v>Viti t+2 (I pritur)</v>
      </c>
    </row>
    <row r="7" spans="1:6" s="240" customFormat="1" ht="35.25" customHeight="1" x14ac:dyDescent="0.25">
      <c r="B7" s="265"/>
      <c r="D7" s="168" t="str">
        <f>'(G1) Fjalori'!A322</f>
        <v>Trashëgimi me destinacion</v>
      </c>
      <c r="E7" s="168" t="str">
        <f>D7</f>
        <v>Trashëgimi me destinacion</v>
      </c>
      <c r="F7" s="168" t="str">
        <f>D7</f>
        <v>Trashëgimi me destinacion</v>
      </c>
    </row>
    <row r="8" spans="1:6" ht="20.25" customHeight="1" x14ac:dyDescent="0.2">
      <c r="A8" s="253" t="str">
        <f>'(B3) Struktura Funksionale'!A7</f>
        <v>Nënfunksioni 1</v>
      </c>
      <c r="B8" s="660" t="str">
        <f>'(B3) Struktura Funksionale'!B7</f>
        <v>011</v>
      </c>
      <c r="C8" s="340" t="str">
        <f>'(B3) Struktura Funksionale'!C7</f>
        <v>Organet ekzekutive dhe legjislative, per  Çështjet financiare dhe fiskale, Çështjet e brendshme</v>
      </c>
      <c r="D8" s="310"/>
      <c r="E8" s="310"/>
      <c r="F8" s="310"/>
    </row>
    <row r="9" spans="1:6" x14ac:dyDescent="0.2">
      <c r="A9" s="113" t="str">
        <f>'(B3) Struktura Funksionale'!A8</f>
        <v>Programi 1a</v>
      </c>
      <c r="B9" s="671" t="str">
        <f>'(B3) Struktura Funksionale'!B8</f>
        <v>01110</v>
      </c>
      <c r="C9" s="113" t="str">
        <f>'(B3) Struktura Funksionale'!C8</f>
        <v>Planifikimi Menaxhimi dhe Administrimi</v>
      </c>
      <c r="D9" s="51"/>
      <c r="E9" s="505"/>
      <c r="F9" s="505"/>
    </row>
    <row r="10" spans="1:6" x14ac:dyDescent="0.2">
      <c r="A10" s="113" t="str">
        <f>'(B3) Struktura Funksionale'!A9</f>
        <v>Programi 1b</v>
      </c>
      <c r="B10" s="671" t="str">
        <f>'(B3) Struktura Funksionale'!B9</f>
        <v>01120</v>
      </c>
      <c r="C10" s="113" t="str">
        <f>'(B3) Struktura Funksionale'!C9</f>
        <v>Çështje financiare dhe fiskale</v>
      </c>
      <c r="D10" s="51"/>
      <c r="E10" s="505"/>
      <c r="F10" s="505"/>
    </row>
    <row r="11" spans="1:6" hidden="1" x14ac:dyDescent="0.2">
      <c r="A11" s="113" t="str">
        <f>'(B3) Struktura Funksionale'!A10</f>
        <v>Programi 1c</v>
      </c>
      <c r="B11" s="671" t="str">
        <f>'(B3) Struktura Funksionale'!B10</f>
        <v>01130</v>
      </c>
      <c r="C11" s="113" t="str">
        <f>'(B3) Struktura Funksionale'!C10</f>
        <v>Sherbime të pergjithshme publike</v>
      </c>
      <c r="D11" s="51"/>
      <c r="E11" s="505"/>
      <c r="F11" s="505"/>
    </row>
    <row r="12" spans="1:6" x14ac:dyDescent="0.2">
      <c r="A12" s="113" t="str">
        <f>'(B3) Struktura Funksionale'!A11</f>
        <v>Programi 1d</v>
      </c>
      <c r="B12" s="671" t="str">
        <f>'(B3) Struktura Funksionale'!B11</f>
        <v>01170</v>
      </c>
      <c r="C12" s="113" t="str">
        <f>'(B3) Struktura Funksionale'!C11</f>
        <v>Gjendja civile</v>
      </c>
      <c r="D12" s="51"/>
      <c r="E12" s="505"/>
      <c r="F12" s="505"/>
    </row>
    <row r="13" spans="1:6" x14ac:dyDescent="0.2">
      <c r="A13" s="113" t="str">
        <f>'(B3) Struktura Funksionale'!A12</f>
        <v>Programi 1e</v>
      </c>
      <c r="B13" s="671">
        <f>'(B3) Struktura Funksionale'!B12</f>
        <v>0</v>
      </c>
      <c r="C13" s="113">
        <f>'(B3) Struktura Funksionale'!C12</f>
        <v>0</v>
      </c>
      <c r="D13" s="51"/>
      <c r="E13" s="505"/>
      <c r="F13" s="505"/>
    </row>
    <row r="14" spans="1:6" x14ac:dyDescent="0.2">
      <c r="A14" s="113" t="str">
        <f>'(B3) Struktura Funksionale'!A13</f>
        <v>Programi 1f</v>
      </c>
      <c r="B14" s="671">
        <f>'(B3) Struktura Funksionale'!B13</f>
        <v>0</v>
      </c>
      <c r="C14" s="113">
        <f>'(B3) Struktura Funksionale'!C13</f>
        <v>0</v>
      </c>
      <c r="D14" s="51"/>
      <c r="E14" s="505"/>
      <c r="F14" s="505"/>
    </row>
    <row r="15" spans="1:6" x14ac:dyDescent="0.2">
      <c r="A15" s="217"/>
      <c r="B15" s="268"/>
      <c r="C15" s="217"/>
      <c r="D15" s="68">
        <f>SUM(D9:D14)</f>
        <v>0</v>
      </c>
      <c r="E15" s="68">
        <f t="shared" ref="E15:F15" si="0">SUM(E9:E13)</f>
        <v>0</v>
      </c>
      <c r="F15" s="68">
        <f t="shared" si="0"/>
        <v>0</v>
      </c>
    </row>
    <row r="16" spans="1:6" ht="18.75" x14ac:dyDescent="0.2">
      <c r="A16" s="253" t="str">
        <f>'(B3) Struktura Funksionale'!A14</f>
        <v>Nënfunksioni 2</v>
      </c>
      <c r="B16" s="660" t="str">
        <f>'(B3) Struktura Funksionale'!B14</f>
        <v>017</v>
      </c>
      <c r="C16" s="340" t="str">
        <f>'(B3) Struktura Funksionale'!C14</f>
        <v>Shërbime të  huamarrjes vendore</v>
      </c>
      <c r="D16" s="310"/>
      <c r="E16" s="310"/>
      <c r="F16" s="310"/>
    </row>
    <row r="17" spans="1:6" hidden="1" x14ac:dyDescent="0.2">
      <c r="A17" s="113" t="str">
        <f>'(B3) Struktura Funksionale'!A15</f>
        <v>Programi 2a</v>
      </c>
      <c r="B17" s="671" t="str">
        <f>'(B3) Struktura Funksionale'!B15</f>
        <v>01310</v>
      </c>
      <c r="C17" s="113" t="str">
        <f>'(B3) Struktura Funksionale'!C15</f>
        <v>Planifikimi i përgjithshëm dhe Shërbimet Statistikore</v>
      </c>
      <c r="D17" s="51"/>
      <c r="E17" s="505"/>
      <c r="F17" s="505"/>
    </row>
    <row r="18" spans="1:6" hidden="1" x14ac:dyDescent="0.2">
      <c r="A18" s="113" t="str">
        <f>'(B3) Struktura Funksionale'!A16</f>
        <v>Programi 2b</v>
      </c>
      <c r="B18" s="671" t="str">
        <f>'(B3) Struktura Funksionale'!B16</f>
        <v>01312</v>
      </c>
      <c r="C18" s="113" t="str">
        <f>'(B3) Struktura Funksionale'!C16</f>
        <v>Gjendja civile</v>
      </c>
      <c r="D18" s="51"/>
      <c r="E18" s="505"/>
      <c r="F18" s="505"/>
    </row>
    <row r="19" spans="1:6" hidden="1" x14ac:dyDescent="0.2">
      <c r="A19" s="113" t="str">
        <f>'(B3) Struktura Funksionale'!A17</f>
        <v>Programi 2c</v>
      </c>
      <c r="B19" s="671" t="str">
        <f>'(B3) Struktura Funksionale'!B17</f>
        <v>01320</v>
      </c>
      <c r="C19" s="113" t="str">
        <f>'(B3) Struktura Funksionale'!C17</f>
        <v>Shërbime të tjera të përgjithshme</v>
      </c>
      <c r="D19" s="51"/>
      <c r="E19" s="505"/>
      <c r="F19" s="505"/>
    </row>
    <row r="20" spans="1:6" x14ac:dyDescent="0.2">
      <c r="A20" s="113" t="str">
        <f>'(B3) Struktura Funksionale'!A18</f>
        <v>Programi 2d</v>
      </c>
      <c r="B20" s="671" t="str">
        <f>'(B3) Struktura Funksionale'!B18</f>
        <v>01710</v>
      </c>
      <c r="C20" s="113" t="str">
        <f>'(B3) Struktura Funksionale'!C18</f>
        <v>Pagesa për shërbimin e borxhit të brendshëm</v>
      </c>
      <c r="D20" s="51"/>
      <c r="E20" s="505"/>
      <c r="F20" s="505"/>
    </row>
    <row r="21" spans="1:6" x14ac:dyDescent="0.2">
      <c r="A21" s="113" t="str">
        <f>'(B3) Struktura Funksionale'!A19</f>
        <v>Programi 2e</v>
      </c>
      <c r="B21" s="671">
        <f>'(B3) Struktura Funksionale'!B19</f>
        <v>0</v>
      </c>
      <c r="C21" s="113">
        <f>'(B3) Struktura Funksionale'!C19</f>
        <v>0</v>
      </c>
      <c r="D21" s="51"/>
      <c r="E21" s="505"/>
      <c r="F21" s="505"/>
    </row>
    <row r="22" spans="1:6" x14ac:dyDescent="0.2">
      <c r="A22" s="217"/>
      <c r="B22" s="268"/>
      <c r="C22" s="217"/>
      <c r="D22" s="68">
        <f>SUM(D17:D21)</f>
        <v>0</v>
      </c>
      <c r="E22" s="68">
        <f t="shared" ref="E22:F22" si="1">SUM(E17:E20)</f>
        <v>0</v>
      </c>
      <c r="F22" s="68">
        <f t="shared" si="1"/>
        <v>0</v>
      </c>
    </row>
    <row r="23" spans="1:6" ht="18.75" x14ac:dyDescent="0.2">
      <c r="A23" s="253" t="str">
        <f>'(B3) Struktura Funksionale'!A21</f>
        <v>Nënfunksioni 3</v>
      </c>
      <c r="B23" s="660" t="str">
        <f>'(B3) Struktura Funksionale'!B21</f>
        <v>031</v>
      </c>
      <c r="C23" s="340" t="str">
        <f>'(B3) Struktura Funksionale'!C21</f>
        <v>Shërbimet Policore</v>
      </c>
      <c r="D23" s="310"/>
      <c r="E23" s="310"/>
      <c r="F23" s="310"/>
    </row>
    <row r="24" spans="1:6" x14ac:dyDescent="0.2">
      <c r="A24" s="113" t="str">
        <f>'(B3) Struktura Funksionale'!A22</f>
        <v>Programi 3a</v>
      </c>
      <c r="B24" s="671" t="str">
        <f>'(B3) Struktura Funksionale'!B22</f>
        <v>03140</v>
      </c>
      <c r="C24" s="113" t="str">
        <f>'(B3) Struktura Funksionale'!C22</f>
        <v>Shërbimet e Policisë Vendore</v>
      </c>
      <c r="D24" s="51"/>
      <c r="E24" s="505"/>
      <c r="F24" s="505"/>
    </row>
    <row r="25" spans="1:6" x14ac:dyDescent="0.2">
      <c r="A25" s="113" t="str">
        <f>'(B3) Struktura Funksionale'!A23</f>
        <v>Programi 3b</v>
      </c>
      <c r="B25" s="671">
        <f>'(B3) Struktura Funksionale'!B23</f>
        <v>0</v>
      </c>
      <c r="C25" s="113">
        <f>'(B3) Struktura Funksionale'!C23</f>
        <v>0</v>
      </c>
      <c r="D25" s="51"/>
      <c r="E25" s="505"/>
      <c r="F25" s="505"/>
    </row>
    <row r="26" spans="1:6" x14ac:dyDescent="0.2">
      <c r="A26" s="113" t="str">
        <f>'(B3) Struktura Funksionale'!A24</f>
        <v>Programi 3c</v>
      </c>
      <c r="B26" s="671">
        <f>'(B3) Struktura Funksionale'!B24</f>
        <v>0</v>
      </c>
      <c r="C26" s="113">
        <f>'(B3) Struktura Funksionale'!C24</f>
        <v>0</v>
      </c>
      <c r="D26" s="51"/>
      <c r="E26" s="505"/>
      <c r="F26" s="505"/>
    </row>
    <row r="27" spans="1:6" x14ac:dyDescent="0.2">
      <c r="A27" s="217"/>
      <c r="B27" s="268"/>
      <c r="C27" s="217"/>
      <c r="D27" s="68">
        <f>SUM(D24:D26)</f>
        <v>0</v>
      </c>
      <c r="E27" s="68">
        <f t="shared" ref="E27" si="2">SUM(E24:E26)</f>
        <v>0</v>
      </c>
      <c r="F27" s="68">
        <f>SUM(F24:F26)</f>
        <v>0</v>
      </c>
    </row>
    <row r="28" spans="1:6" ht="18.75" x14ac:dyDescent="0.2">
      <c r="A28" s="253" t="str">
        <f>'(B3) Struktura Funksionale'!A25</f>
        <v>Nënfunksioni 4</v>
      </c>
      <c r="B28" s="660" t="str">
        <f>'(B3) Struktura Funksionale'!B25</f>
        <v>032</v>
      </c>
      <c r="C28" s="340" t="str">
        <f>'(B3) Struktura Funksionale'!C25</f>
        <v>Shërbimet e mbrojtjes ndaj zjarrit</v>
      </c>
      <c r="D28" s="310"/>
      <c r="E28" s="310"/>
      <c r="F28" s="310"/>
    </row>
    <row r="29" spans="1:6" x14ac:dyDescent="0.2">
      <c r="A29" s="113" t="str">
        <f>'(B3) Struktura Funksionale'!A26</f>
        <v>Programi 4a</v>
      </c>
      <c r="B29" s="671" t="str">
        <f>'(B3) Struktura Funksionale'!B26</f>
        <v>03280</v>
      </c>
      <c r="C29" s="113" t="str">
        <f>'(B3) Struktura Funksionale'!C26</f>
        <v>Mbrotja nga zjarri dhe mbrojtja civile</v>
      </c>
      <c r="D29" s="51"/>
      <c r="E29" s="505"/>
      <c r="F29" s="505"/>
    </row>
    <row r="30" spans="1:6" x14ac:dyDescent="0.2">
      <c r="A30" s="113" t="str">
        <f>'(B3) Struktura Funksionale'!A27</f>
        <v>Programi 4b</v>
      </c>
      <c r="B30" s="671">
        <f>'(B3) Struktura Funksionale'!B27</f>
        <v>0</v>
      </c>
      <c r="C30" s="113">
        <f>'(B3) Struktura Funksionale'!C27</f>
        <v>0</v>
      </c>
      <c r="D30" s="51"/>
      <c r="E30" s="505"/>
      <c r="F30" s="505"/>
    </row>
    <row r="31" spans="1:6" x14ac:dyDescent="0.2">
      <c r="A31" s="113" t="str">
        <f>'(B3) Struktura Funksionale'!A28</f>
        <v>Programi 4c</v>
      </c>
      <c r="B31" s="671">
        <f>'(B3) Struktura Funksionale'!B28</f>
        <v>0</v>
      </c>
      <c r="C31" s="113">
        <f>'(B3) Struktura Funksionale'!C28</f>
        <v>0</v>
      </c>
      <c r="D31" s="51"/>
      <c r="E31" s="505"/>
      <c r="F31" s="505"/>
    </row>
    <row r="32" spans="1:6" x14ac:dyDescent="0.2">
      <c r="A32" s="217"/>
      <c r="B32" s="268"/>
      <c r="C32" s="217"/>
      <c r="D32" s="68">
        <f>SUM(D29:D31)</f>
        <v>0</v>
      </c>
      <c r="E32" s="68">
        <f t="shared" ref="E32" si="3">SUM(E29:E31)</f>
        <v>0</v>
      </c>
      <c r="F32" s="68">
        <f>SUM(F29:F31)</f>
        <v>0</v>
      </c>
    </row>
    <row r="33" spans="1:6" ht="18.75" x14ac:dyDescent="0.2">
      <c r="A33" s="253" t="str">
        <f>'(B3) Struktura Funksionale'!A29</f>
        <v>Nënfunksioni 5</v>
      </c>
      <c r="B33" s="660" t="str">
        <f>'(B3) Struktura Funksionale'!B29</f>
        <v>036</v>
      </c>
      <c r="C33" s="340" t="str">
        <f>'(B3) Struktura Funksionale'!C29</f>
        <v>Marrdheniet me komunitetin</v>
      </c>
      <c r="D33" s="310"/>
      <c r="E33" s="310"/>
      <c r="F33" s="310"/>
    </row>
    <row r="34" spans="1:6" x14ac:dyDescent="0.2">
      <c r="A34" s="113" t="str">
        <f>'(B3) Struktura Funksionale'!A30</f>
        <v>Programi 5a</v>
      </c>
      <c r="B34" s="671" t="str">
        <f>'(B3) Struktura Funksionale'!B30</f>
        <v>03600</v>
      </c>
      <c r="C34" s="113" t="str">
        <f>'(B3) Struktura Funksionale'!C30</f>
        <v>Marrdheniet me komunitetin</v>
      </c>
      <c r="D34" s="51"/>
      <c r="E34" s="505"/>
      <c r="F34" s="505"/>
    </row>
    <row r="35" spans="1:6" hidden="1" x14ac:dyDescent="0.2">
      <c r="A35" s="113" t="str">
        <f>'(B3) Struktura Funksionale'!A31</f>
        <v>Programi 5b</v>
      </c>
      <c r="B35" s="671" t="str">
        <f>'(B3) Struktura Funksionale'!B31</f>
        <v>03602</v>
      </c>
      <c r="C35" s="113" t="str">
        <f>'(B3) Struktura Funksionale'!C31</f>
        <v>Supervizionimi administrativ lokal</v>
      </c>
      <c r="D35" s="51"/>
      <c r="E35" s="505"/>
      <c r="F35" s="505"/>
    </row>
    <row r="36" spans="1:6" x14ac:dyDescent="0.2">
      <c r="A36" s="113" t="str">
        <f>'(B3) Struktura Funksionale'!A32</f>
        <v>Programi 5c</v>
      </c>
      <c r="B36" s="671">
        <f>'(B3) Struktura Funksionale'!C32</f>
        <v>0</v>
      </c>
      <c r="C36" s="113"/>
      <c r="D36" s="51"/>
      <c r="E36" s="505"/>
      <c r="F36" s="505"/>
    </row>
    <row r="37" spans="1:6" x14ac:dyDescent="0.2">
      <c r="A37" s="217"/>
      <c r="B37" s="268"/>
      <c r="C37" s="217"/>
      <c r="D37" s="68">
        <f>SUM(D34:D36)</f>
        <v>0</v>
      </c>
      <c r="E37" s="68">
        <f>SUM(E34:E36)</f>
        <v>0</v>
      </c>
      <c r="F37" s="68">
        <f>SUM(F34:F36)</f>
        <v>0</v>
      </c>
    </row>
    <row r="38" spans="1:6" ht="18.75" x14ac:dyDescent="0.2">
      <c r="A38" s="253" t="str">
        <f>'(B3) Struktura Funksionale'!A34</f>
        <v>Nënfunksioni 6</v>
      </c>
      <c r="B38" s="660" t="str">
        <f>'(B3) Struktura Funksionale'!B34</f>
        <v>041</v>
      </c>
      <c r="C38" s="340" t="str">
        <f>'(B3) Struktura Funksionale'!C34</f>
        <v>Çështjet e përgjithshme ekonomike, tregtare dhe të punës</v>
      </c>
      <c r="D38" s="310"/>
      <c r="E38" s="310"/>
      <c r="F38" s="310"/>
    </row>
    <row r="39" spans="1:6" hidden="1" x14ac:dyDescent="0.2">
      <c r="A39" s="113" t="str">
        <f>'(B3) Struktura Funksionale'!A35</f>
        <v>Programi 6a</v>
      </c>
      <c r="B39" s="671" t="str">
        <f>'(B3) Struktura Funksionale'!B35</f>
        <v>04110</v>
      </c>
      <c r="C39" s="113" t="str">
        <f>'(B3) Struktura Funksionale'!C35</f>
        <v xml:space="preserve">Çështjet e përgjithshme ekonomike dhe tregtare </v>
      </c>
      <c r="D39" s="51"/>
      <c r="E39" s="505"/>
      <c r="F39" s="505"/>
    </row>
    <row r="40" spans="1:6" x14ac:dyDescent="0.2">
      <c r="A40" s="113" t="str">
        <f>'(B3) Struktura Funksionale'!A36</f>
        <v>Programi 6b</v>
      </c>
      <c r="B40" s="671" t="str">
        <f>'(B3) Struktura Funksionale'!B36</f>
        <v>04130</v>
      </c>
      <c r="C40" s="113" t="str">
        <f>'(B3) Struktura Funksionale'!C36</f>
        <v>Mbështetje për zhvillimin ekonomik</v>
      </c>
      <c r="D40" s="51"/>
      <c r="E40" s="505"/>
      <c r="F40" s="505"/>
    </row>
    <row r="41" spans="1:6" hidden="1" x14ac:dyDescent="0.2">
      <c r="A41" s="113" t="str">
        <f>'(B3) Struktura Funksionale'!A37</f>
        <v>Programi 6c</v>
      </c>
      <c r="B41" s="671" t="str">
        <f>'(B3) Struktura Funksionale'!B37</f>
        <v>04131</v>
      </c>
      <c r="C41" s="113" t="str">
        <f>'(B3) Struktura Funksionale'!C37</f>
        <v>Promovimi i biznesit lokal</v>
      </c>
      <c r="D41" s="51"/>
      <c r="E41" s="505"/>
      <c r="F41" s="505"/>
    </row>
    <row r="42" spans="1:6" hidden="1" x14ac:dyDescent="0.2">
      <c r="A42" s="113" t="str">
        <f>'(B3) Struktura Funksionale'!A38</f>
        <v>Programi 6d</v>
      </c>
      <c r="B42" s="671" t="str">
        <f>'(B3) Struktura Funksionale'!B38</f>
        <v>04132</v>
      </c>
      <c r="C42" s="113" t="str">
        <f>'(B3) Struktura Funksionale'!C38</f>
        <v>Mbështetja e Zhvillimit rajonal</v>
      </c>
      <c r="D42" s="51"/>
      <c r="E42" s="505"/>
      <c r="F42" s="505"/>
    </row>
    <row r="43" spans="1:6" x14ac:dyDescent="0.2">
      <c r="A43" s="113" t="str">
        <f>'(B3) Struktura Funksionale'!A39</f>
        <v>Programi 6e</v>
      </c>
      <c r="B43" s="671" t="str">
        <f>'(B3) Struktura Funksionale'!B39</f>
        <v>04160</v>
      </c>
      <c r="C43" s="113" t="str">
        <f>'(B3) Struktura Funksionale'!C39</f>
        <v>Shërbimet e tregjeve, akreditimi dhe inspektimi</v>
      </c>
      <c r="D43" s="51"/>
      <c r="E43" s="505"/>
      <c r="F43" s="505"/>
    </row>
    <row r="44" spans="1:6" x14ac:dyDescent="0.2">
      <c r="A44" s="113" t="str">
        <f>'(B3) Struktura Funksionale'!A40</f>
        <v>Programi 6f</v>
      </c>
      <c r="B44" s="671">
        <f>'(B3) Struktura Funksionale'!B40</f>
        <v>0</v>
      </c>
      <c r="C44" s="113">
        <f>'(B3) Struktura Funksionale'!C40</f>
        <v>0</v>
      </c>
      <c r="D44" s="51"/>
      <c r="E44" s="505"/>
      <c r="F44" s="505"/>
    </row>
    <row r="45" spans="1:6" x14ac:dyDescent="0.2">
      <c r="A45" s="217"/>
      <c r="B45" s="268"/>
      <c r="C45" s="217"/>
      <c r="D45" s="68">
        <f>SUM(D39:F44)</f>
        <v>0</v>
      </c>
      <c r="E45" s="68">
        <f t="shared" ref="E45:F45" si="4">SUM(E39:E43)</f>
        <v>0</v>
      </c>
      <c r="F45" s="68">
        <f t="shared" si="4"/>
        <v>0</v>
      </c>
    </row>
    <row r="46" spans="1:6" ht="18.75" x14ac:dyDescent="0.2">
      <c r="A46" s="253" t="str">
        <f>'(B3) Struktura Funksionale'!A41</f>
        <v>Nënfunksioni 7</v>
      </c>
      <c r="B46" s="660" t="str">
        <f>'(B3) Struktura Funksionale'!B41</f>
        <v>042</v>
      </c>
      <c r="C46" s="340" t="str">
        <f>'(B3) Struktura Funksionale'!C41</f>
        <v>Bujqësia, pyjet, peshkimi dhe gjuetia</v>
      </c>
      <c r="D46" s="310"/>
      <c r="E46" s="310"/>
      <c r="F46" s="310"/>
    </row>
    <row r="47" spans="1:6" x14ac:dyDescent="0.2">
      <c r="A47" s="113" t="str">
        <f>'(B3) Struktura Funksionale'!A42</f>
        <v>Programi 7a</v>
      </c>
      <c r="B47" s="671" t="str">
        <f>'(B3) Struktura Funksionale'!B42</f>
        <v>04220</v>
      </c>
      <c r="C47" s="113" t="str">
        <f>'(B3) Struktura Funksionale'!C42</f>
        <v>Shërbimet bujqësore, inspektimi, ushqimi dhe mbrojtja e konsumatoreve</v>
      </c>
      <c r="D47" s="51"/>
      <c r="E47" s="505"/>
      <c r="F47" s="505"/>
    </row>
    <row r="48" spans="1:6" hidden="1" x14ac:dyDescent="0.2">
      <c r="A48" s="113" t="str">
        <f>'(B3) Struktura Funksionale'!A43</f>
        <v>Programi 7b</v>
      </c>
      <c r="B48" s="671" t="str">
        <f>'(B3) Struktura Funksionale'!B43</f>
        <v>04222</v>
      </c>
      <c r="C48" s="113" t="str">
        <f>'(B3) Struktura Funksionale'!C43</f>
        <v>Këshillimi Bujqësor</v>
      </c>
      <c r="D48" s="51"/>
      <c r="E48" s="505"/>
      <c r="F48" s="505"/>
    </row>
    <row r="49" spans="1:6" hidden="1" x14ac:dyDescent="0.2">
      <c r="A49" s="113" t="str">
        <f>'(B3) Struktura Funksionale'!A44</f>
        <v>Programi 7c</v>
      </c>
      <c r="B49" s="671" t="str">
        <f>'(B3) Struktura Funksionale'!B44</f>
        <v>04223</v>
      </c>
      <c r="C49" s="113" t="str">
        <f>'(B3) Struktura Funksionale'!C44</f>
        <v>Veterineria</v>
      </c>
      <c r="D49" s="51"/>
      <c r="E49" s="505"/>
      <c r="F49" s="505"/>
    </row>
    <row r="50" spans="1:6" x14ac:dyDescent="0.2">
      <c r="A50" s="113" t="str">
        <f>'(B3) Struktura Funksionale'!A45</f>
        <v>Programi 7d</v>
      </c>
      <c r="B50" s="671" t="str">
        <f>'(B3) Struktura Funksionale'!B45</f>
        <v>04240</v>
      </c>
      <c r="C50" s="113" t="str">
        <f>'(B3) Struktura Funksionale'!C45</f>
        <v>Menaxhimi i Infrastruktuës së ujitjes dhe kullimit</v>
      </c>
      <c r="D50" s="51"/>
      <c r="E50" s="505"/>
      <c r="F50" s="505"/>
    </row>
    <row r="51" spans="1:6" x14ac:dyDescent="0.2">
      <c r="A51" s="113" t="str">
        <f>'(B3) Struktura Funksionale'!A46</f>
        <v>Programi 7e</v>
      </c>
      <c r="B51" s="671" t="str">
        <f>'(B3) Struktura Funksionale'!B46</f>
        <v>04260</v>
      </c>
      <c r="C51" s="113" t="str">
        <f>'(B3) Struktura Funksionale'!C46</f>
        <v>Administrimi i pyjeve dhe kullotave</v>
      </c>
      <c r="D51" s="51"/>
      <c r="E51" s="505"/>
      <c r="F51" s="505"/>
    </row>
    <row r="52" spans="1:6" x14ac:dyDescent="0.2">
      <c r="A52" s="113" t="str">
        <f>'(B3) Struktura Funksionale'!A47</f>
        <v>Programi 7f</v>
      </c>
      <c r="B52" s="671">
        <f>'(B3) Struktura Funksionale'!B47</f>
        <v>0</v>
      </c>
      <c r="C52" s="113">
        <f>'(B3) Struktura Funksionale'!C47</f>
        <v>0</v>
      </c>
      <c r="D52" s="51"/>
      <c r="E52" s="505"/>
      <c r="F52" s="505"/>
    </row>
    <row r="53" spans="1:6" x14ac:dyDescent="0.2">
      <c r="A53" s="217"/>
      <c r="B53" s="268"/>
      <c r="C53" s="217"/>
      <c r="D53" s="68">
        <f>SUM(D47:D52)</f>
        <v>0</v>
      </c>
      <c r="E53" s="68">
        <f t="shared" ref="E53:F53" si="5">SUM(E47:E52)</f>
        <v>0</v>
      </c>
      <c r="F53" s="68">
        <f t="shared" si="5"/>
        <v>0</v>
      </c>
    </row>
    <row r="54" spans="1:6" ht="18.75" x14ac:dyDescent="0.2">
      <c r="A54" s="253" t="str">
        <f>'(B3) Struktura Funksionale'!A48</f>
        <v>Nënfunksioni 8</v>
      </c>
      <c r="B54" s="660" t="str">
        <f>'(B3) Struktura Funksionale'!B48</f>
        <v>045</v>
      </c>
      <c r="C54" s="340" t="str">
        <f>'(B3) Struktura Funksionale'!C48</f>
        <v>Transporti</v>
      </c>
      <c r="D54" s="310"/>
      <c r="E54" s="310"/>
      <c r="F54" s="310"/>
    </row>
    <row r="55" spans="1:6" x14ac:dyDescent="0.2">
      <c r="A55" s="113" t="str">
        <f>'(B3) Struktura Funksionale'!A49</f>
        <v>Programi 8a</v>
      </c>
      <c r="B55" s="671" t="str">
        <f>'(B3) Struktura Funksionale'!B49</f>
        <v>04520</v>
      </c>
      <c r="C55" s="113" t="str">
        <f>'(B3) Struktura Funksionale'!C49</f>
        <v>Rrjeti rrugor rural</v>
      </c>
      <c r="D55" s="51"/>
      <c r="E55" s="505"/>
      <c r="F55" s="505"/>
    </row>
    <row r="56" spans="1:6" hidden="1" x14ac:dyDescent="0.2">
      <c r="A56" s="113" t="str">
        <f>'(B3) Struktura Funksionale'!A50</f>
        <v>Programi 8b</v>
      </c>
      <c r="B56" s="671" t="str">
        <f>'(B3) Struktura Funksionale'!B50</f>
        <v>04530</v>
      </c>
      <c r="C56" s="113" t="str">
        <f>'(B3) Struktura Funksionale'!C50</f>
        <v>Studimi i rrugëve</v>
      </c>
      <c r="D56" s="51"/>
      <c r="E56" s="505"/>
      <c r="F56" s="505"/>
    </row>
    <row r="57" spans="1:6" x14ac:dyDescent="0.2">
      <c r="A57" s="113" t="str">
        <f>'(B3) Struktura Funksionale'!A51</f>
        <v>Programi 8c</v>
      </c>
      <c r="B57" s="671" t="str">
        <f>'(B3) Struktura Funksionale'!B51</f>
        <v>04570</v>
      </c>
      <c r="C57" s="113" t="str">
        <f>'(B3) Struktura Funksionale'!C51</f>
        <v>Transporti publik</v>
      </c>
      <c r="D57" s="51"/>
      <c r="E57" s="505"/>
      <c r="F57" s="505"/>
    </row>
    <row r="58" spans="1:6" x14ac:dyDescent="0.2">
      <c r="A58" s="113" t="str">
        <f>'(B3) Struktura Funksionale'!A52</f>
        <v>Programi 8d</v>
      </c>
      <c r="B58" s="671">
        <f>'(B3) Struktura Funksionale'!B52</f>
        <v>0</v>
      </c>
      <c r="C58" s="113">
        <f>'(B3) Struktura Funksionale'!C52</f>
        <v>0</v>
      </c>
      <c r="D58" s="51"/>
      <c r="E58" s="505"/>
      <c r="F58" s="505"/>
    </row>
    <row r="59" spans="1:6" x14ac:dyDescent="0.2">
      <c r="A59" s="217"/>
      <c r="B59" s="268"/>
      <c r="C59" s="217"/>
      <c r="D59" s="68">
        <f>SUM(D55:D58)</f>
        <v>0</v>
      </c>
      <c r="E59" s="68">
        <f t="shared" ref="E59:F59" si="6">SUM(E55:E58)</f>
        <v>0</v>
      </c>
      <c r="F59" s="68">
        <f t="shared" si="6"/>
        <v>0</v>
      </c>
    </row>
    <row r="60" spans="1:6" ht="18.75" x14ac:dyDescent="0.2">
      <c r="A60" s="253" t="str">
        <f>'(B3) Struktura Funksionale'!A53</f>
        <v>Nënfunksioni 9</v>
      </c>
      <c r="B60" s="660" t="str">
        <f>'(B3) Struktura Funksionale'!B53</f>
        <v>047</v>
      </c>
      <c r="C60" s="340" t="str">
        <f>'(B3) Struktura Funksionale'!C53</f>
        <v>Industri të tjera</v>
      </c>
      <c r="D60" s="310"/>
      <c r="E60" s="310"/>
      <c r="F60" s="310"/>
    </row>
    <row r="61" spans="1:6" x14ac:dyDescent="0.2">
      <c r="A61" s="113" t="str">
        <f>'(B3) Struktura Funksionale'!A54</f>
        <v>Programi 9a</v>
      </c>
      <c r="B61" s="671" t="str">
        <f>'(B3) Struktura Funksionale'!B54</f>
        <v>04740</v>
      </c>
      <c r="C61" s="113" t="str">
        <f>'(B3) Struktura Funksionale'!C54</f>
        <v>Projekte Zhvillimi</v>
      </c>
      <c r="D61" s="51"/>
      <c r="E61" s="505"/>
      <c r="F61" s="505"/>
    </row>
    <row r="62" spans="1:6" x14ac:dyDescent="0.2">
      <c r="A62" s="113" t="str">
        <f>'(B3) Struktura Funksionale'!A55</f>
        <v>Programi 9b</v>
      </c>
      <c r="B62" s="671" t="str">
        <f>'(B3) Struktura Funksionale'!B55</f>
        <v>04760</v>
      </c>
      <c r="C62" s="113" t="str">
        <f>'(B3) Struktura Funksionale'!C55</f>
        <v>Zhvillimi i turizmit</v>
      </c>
      <c r="D62" s="51"/>
      <c r="E62" s="505"/>
      <c r="F62" s="505"/>
    </row>
    <row r="63" spans="1:6" hidden="1" x14ac:dyDescent="0.2">
      <c r="A63" s="113" t="str">
        <f>'(B3) Struktura Funksionale'!A56</f>
        <v>Programi 9c</v>
      </c>
      <c r="B63" s="671" t="str">
        <f>'(B3) Struktura Funksionale'!B56</f>
        <v>04742</v>
      </c>
      <c r="C63" s="113" t="str">
        <f>'(B3) Struktura Funksionale'!C56</f>
        <v>Rekreacioni</v>
      </c>
      <c r="D63" s="51"/>
      <c r="E63" s="505"/>
      <c r="F63" s="505"/>
    </row>
    <row r="64" spans="1:6" x14ac:dyDescent="0.2">
      <c r="A64" s="113" t="str">
        <f>'(B3) Struktura Funksionale'!A57</f>
        <v>Programi 9d</v>
      </c>
      <c r="B64" s="671">
        <f>'(B3) Struktura Funksionale'!B57</f>
        <v>0</v>
      </c>
      <c r="C64" s="113">
        <f>'(B3) Struktura Funksionale'!C57</f>
        <v>0</v>
      </c>
      <c r="D64" s="51"/>
      <c r="E64" s="505"/>
      <c r="F64" s="505"/>
    </row>
    <row r="65" spans="1:6" x14ac:dyDescent="0.2">
      <c r="A65" s="217"/>
      <c r="B65" s="268"/>
      <c r="C65" s="217"/>
      <c r="D65" s="68">
        <f>SUM(D61:D64)</f>
        <v>0</v>
      </c>
      <c r="E65" s="68">
        <f t="shared" ref="E65:F65" si="7">SUM(E61:E64)</f>
        <v>0</v>
      </c>
      <c r="F65" s="68">
        <f t="shared" si="7"/>
        <v>0</v>
      </c>
    </row>
    <row r="66" spans="1:6" ht="19.5" customHeight="1" x14ac:dyDescent="0.2">
      <c r="A66" s="253" t="str">
        <f>'(B3) Struktura Funksionale'!A59</f>
        <v>Nënfunksioni 10</v>
      </c>
      <c r="B66" s="660" t="str">
        <f>'(B3) Struktura Funksionale'!B59</f>
        <v>051</v>
      </c>
      <c r="C66" s="340" t="str">
        <f>'(B3) Struktura Funksionale'!C59</f>
        <v>Menaxhimi i mbetjeve</v>
      </c>
      <c r="D66" s="310"/>
      <c r="E66" s="310"/>
      <c r="F66" s="310"/>
    </row>
    <row r="67" spans="1:6" x14ac:dyDescent="0.2">
      <c r="A67" s="113" t="str">
        <f>'(B3) Struktura Funksionale'!A60</f>
        <v>Programi 10a</v>
      </c>
      <c r="B67" s="671" t="str">
        <f>'(B3) Struktura Funksionale'!B60</f>
        <v>05100</v>
      </c>
      <c r="C67" s="113" t="str">
        <f>'(B3) Struktura Funksionale'!C60</f>
        <v>Menaxhimi i mbetjeve</v>
      </c>
      <c r="D67" s="51"/>
      <c r="E67" s="505"/>
      <c r="F67" s="505"/>
    </row>
    <row r="68" spans="1:6" x14ac:dyDescent="0.2">
      <c r="A68" s="113" t="str">
        <f>'(B3) Struktura Funksionale'!A61</f>
        <v>Programi 10b</v>
      </c>
      <c r="B68" s="671">
        <f>'(B3) Struktura Funksionale'!B61</f>
        <v>0</v>
      </c>
      <c r="C68" s="113">
        <f>'(B3) Struktura Funksionale'!C61</f>
        <v>0</v>
      </c>
      <c r="D68" s="51"/>
      <c r="E68" s="505"/>
      <c r="F68" s="505"/>
    </row>
    <row r="69" spans="1:6" x14ac:dyDescent="0.2">
      <c r="A69" s="113" t="str">
        <f>'(B3) Struktura Funksionale'!A62</f>
        <v>Programi 10c</v>
      </c>
      <c r="B69" s="671">
        <f>'(B3) Struktura Funksionale'!B62</f>
        <v>0</v>
      </c>
      <c r="C69" s="113">
        <f>'(B3) Struktura Funksionale'!C62</f>
        <v>0</v>
      </c>
      <c r="D69" s="51"/>
      <c r="E69" s="505"/>
      <c r="F69" s="505"/>
    </row>
    <row r="70" spans="1:6" x14ac:dyDescent="0.2">
      <c r="A70" s="217"/>
      <c r="B70" s="268"/>
      <c r="C70" s="217"/>
      <c r="D70" s="68">
        <f>SUM(D67:D69)</f>
        <v>0</v>
      </c>
      <c r="E70" s="68">
        <f>SUM(E67:E69)</f>
        <v>0</v>
      </c>
      <c r="F70" s="68">
        <f>SUM(F67:F69)</f>
        <v>0</v>
      </c>
    </row>
    <row r="71" spans="1:6" ht="21.75" customHeight="1" x14ac:dyDescent="0.2">
      <c r="A71" s="253" t="str">
        <f>'(B3) Struktura Funksionale'!A63</f>
        <v>Nënfunksioni 11</v>
      </c>
      <c r="B71" s="660" t="str">
        <f>'(B3) Struktura Funksionale'!B63</f>
        <v>052</v>
      </c>
      <c r="C71" s="340" t="str">
        <f>'(B3) Struktura Funksionale'!C63</f>
        <v>Menaxhimi i Ujërave të zeza</v>
      </c>
      <c r="D71" s="310"/>
      <c r="E71" s="310"/>
      <c r="F71" s="310"/>
    </row>
    <row r="72" spans="1:6" x14ac:dyDescent="0.2">
      <c r="A72" s="113" t="str">
        <f>'(B3) Struktura Funksionale'!A64</f>
        <v>Programi 11a</v>
      </c>
      <c r="B72" s="671" t="str">
        <f>'(B3) Struktura Funksionale'!B64</f>
        <v>05200</v>
      </c>
      <c r="C72" s="113" t="str">
        <f>'(B3) Struktura Funksionale'!C64</f>
        <v>Menaxhimi i ujrave të zeza dhe kanalizimeve</v>
      </c>
      <c r="D72" s="51"/>
      <c r="E72" s="505"/>
      <c r="F72" s="505"/>
    </row>
    <row r="73" spans="1:6" x14ac:dyDescent="0.2">
      <c r="A73" s="113" t="str">
        <f>'(B3) Struktura Funksionale'!A65</f>
        <v>Programi 11b</v>
      </c>
      <c r="B73" s="671">
        <f>'(B3) Struktura Funksionale'!B65</f>
        <v>0</v>
      </c>
      <c r="C73" s="113">
        <f>'(B3) Struktura Funksionale'!C65</f>
        <v>0</v>
      </c>
      <c r="D73" s="51"/>
      <c r="E73" s="505"/>
      <c r="F73" s="505"/>
    </row>
    <row r="74" spans="1:6" x14ac:dyDescent="0.2">
      <c r="A74" s="113" t="str">
        <f>'(B3) Struktura Funksionale'!A66</f>
        <v>Programi 11c</v>
      </c>
      <c r="B74" s="671">
        <f>'(B3) Struktura Funksionale'!B66</f>
        <v>0</v>
      </c>
      <c r="C74" s="113">
        <f>'(B3) Struktura Funksionale'!C66</f>
        <v>0</v>
      </c>
      <c r="D74" s="51"/>
      <c r="E74" s="505"/>
      <c r="F74" s="505"/>
    </row>
    <row r="75" spans="1:6" x14ac:dyDescent="0.2">
      <c r="A75" s="217"/>
      <c r="B75" s="268"/>
      <c r="C75" s="217"/>
      <c r="D75" s="68">
        <f>SUM(D72:D74)</f>
        <v>0</v>
      </c>
      <c r="E75" s="68">
        <f>SUM(E72:E74)</f>
        <v>0</v>
      </c>
      <c r="F75" s="68">
        <f>SUM(F72:F74)</f>
        <v>0</v>
      </c>
    </row>
    <row r="76" spans="1:6" ht="21" customHeight="1" x14ac:dyDescent="0.2">
      <c r="A76" s="253" t="str">
        <f>'(B3) Struktura Funksionale'!A67</f>
        <v>Nënfunksioni 12</v>
      </c>
      <c r="B76" s="660" t="str">
        <f>'(B3) Struktura Funksionale'!B67</f>
        <v>053</v>
      </c>
      <c r="C76" s="340" t="str">
        <f>'(B3) Struktura Funksionale'!C67</f>
        <v>Reduktimi i ndotjes</v>
      </c>
      <c r="D76" s="310"/>
      <c r="E76" s="310"/>
      <c r="F76" s="310"/>
    </row>
    <row r="77" spans="1:6" x14ac:dyDescent="0.2">
      <c r="A77" s="113" t="str">
        <f>'(B3) Struktura Funksionale'!A68</f>
        <v>Programi 12a</v>
      </c>
      <c r="B77" s="671" t="str">
        <f>'(B3) Struktura Funksionale'!B68</f>
        <v>05320</v>
      </c>
      <c r="C77" s="113" t="str">
        <f>'(B3) Struktura Funksionale'!C68</f>
        <v>Programet e mbrojtjes së mjedisit</v>
      </c>
      <c r="D77" s="51"/>
      <c r="E77" s="505"/>
      <c r="F77" s="505"/>
    </row>
    <row r="78" spans="1:6" x14ac:dyDescent="0.2">
      <c r="A78" s="113" t="str">
        <f>'(B3) Struktura Funksionale'!A69</f>
        <v>Programi 12b</v>
      </c>
      <c r="B78" s="671">
        <f>'(B3) Struktura Funksionale'!B69</f>
        <v>0</v>
      </c>
      <c r="C78" s="113">
        <f>'(B3) Struktura Funksionale'!C69</f>
        <v>0</v>
      </c>
      <c r="D78" s="51"/>
      <c r="E78" s="505"/>
      <c r="F78" s="505"/>
    </row>
    <row r="79" spans="1:6" x14ac:dyDescent="0.2">
      <c r="A79" s="113" t="str">
        <f>'(B3) Struktura Funksionale'!A70</f>
        <v>Programi 12c</v>
      </c>
      <c r="B79" s="671">
        <f>'(B3) Struktura Funksionale'!B70</f>
        <v>0</v>
      </c>
      <c r="C79" s="113">
        <f>'(B3) Struktura Funksionale'!C70</f>
        <v>0</v>
      </c>
      <c r="D79" s="51"/>
      <c r="E79" s="505"/>
      <c r="F79" s="505"/>
    </row>
    <row r="80" spans="1:6" x14ac:dyDescent="0.2">
      <c r="A80" s="217"/>
      <c r="B80" s="268"/>
      <c r="C80" s="217"/>
      <c r="D80" s="68">
        <f>SUM(D77:D79)</f>
        <v>0</v>
      </c>
      <c r="E80" s="68">
        <f>SUM(E77:E79)</f>
        <v>0</v>
      </c>
      <c r="F80" s="68">
        <f>SUM(F77:F79)</f>
        <v>0</v>
      </c>
    </row>
    <row r="81" spans="1:6" ht="21.75" customHeight="1" x14ac:dyDescent="0.2">
      <c r="A81" s="253" t="str">
        <f>'(B3) Struktura Funksionale'!A71</f>
        <v>Nënfunksioni 13</v>
      </c>
      <c r="B81" s="660" t="str">
        <f>'(B3) Struktura Funksionale'!B71</f>
        <v>056</v>
      </c>
      <c r="C81" s="340" t="str">
        <f>'(B3) Struktura Funksionale'!C71</f>
        <v>Mbrojtja e mjedisit</v>
      </c>
      <c r="D81" s="310"/>
      <c r="E81" s="310"/>
      <c r="F81" s="310"/>
    </row>
    <row r="82" spans="1:6" x14ac:dyDescent="0.2">
      <c r="A82" s="113" t="str">
        <f>'(B3) Struktura Funksionale'!A72</f>
        <v>Programi 13a</v>
      </c>
      <c r="B82" s="671" t="str">
        <f>'(B3) Struktura Funksionale'!B72</f>
        <v>05630</v>
      </c>
      <c r="C82" s="113" t="str">
        <f>'(B3) Struktura Funksionale'!C72</f>
        <v>Ndërgjegjësimi mjedisor</v>
      </c>
      <c r="D82" s="51"/>
      <c r="E82" s="505"/>
      <c r="F82" s="505"/>
    </row>
    <row r="83" spans="1:6" hidden="1" x14ac:dyDescent="0.2">
      <c r="A83" s="113" t="str">
        <f>'(B3) Struktura Funksionale'!A73</f>
        <v>Programi 13b</v>
      </c>
      <c r="B83" s="671" t="str">
        <f>'(B3) Struktura Funksionale'!B73</f>
        <v>05640</v>
      </c>
      <c r="C83" s="113" t="str">
        <f>'(B3) Struktura Funksionale'!C73</f>
        <v>Administrimi i resurseve ujore</v>
      </c>
      <c r="D83" s="51"/>
      <c r="E83" s="505"/>
      <c r="F83" s="505"/>
    </row>
    <row r="84" spans="1:6" x14ac:dyDescent="0.2">
      <c r="A84" s="113" t="str">
        <f>'(B3) Struktura Funksionale'!A74</f>
        <v>Programi 13c</v>
      </c>
      <c r="B84" s="671">
        <f>'(B3) Struktura Funksionale'!B74</f>
        <v>0</v>
      </c>
      <c r="C84" s="113">
        <f>'(B3) Struktura Funksionale'!C74</f>
        <v>0</v>
      </c>
      <c r="D84" s="51"/>
      <c r="E84" s="505"/>
      <c r="F84" s="505"/>
    </row>
    <row r="85" spans="1:6" x14ac:dyDescent="0.2">
      <c r="A85" s="217"/>
      <c r="B85" s="268"/>
      <c r="C85" s="217"/>
      <c r="D85" s="68">
        <f>SUM(D82:D84)</f>
        <v>0</v>
      </c>
      <c r="E85" s="68">
        <f>SUM(E82:E84)</f>
        <v>0</v>
      </c>
      <c r="F85" s="68">
        <f>SUM(F82:F84)</f>
        <v>0</v>
      </c>
    </row>
    <row r="86" spans="1:6" ht="22.5" customHeight="1" x14ac:dyDescent="0.2">
      <c r="A86" s="253" t="str">
        <f>'(B3) Struktura Funksionale'!A76</f>
        <v>Nënfunksioni 14</v>
      </c>
      <c r="B86" s="660" t="str">
        <f>'(B3) Struktura Funksionale'!B76</f>
        <v>061</v>
      </c>
      <c r="C86" s="340" t="str">
        <f>'(B3) Struktura Funksionale'!C76</f>
        <v>Urbanistika</v>
      </c>
      <c r="D86" s="310"/>
      <c r="E86" s="310"/>
      <c r="F86" s="310"/>
    </row>
    <row r="87" spans="1:6" x14ac:dyDescent="0.2">
      <c r="A87" s="113" t="str">
        <f>'(B3) Struktura Funksionale'!A77</f>
        <v>Programi 14a</v>
      </c>
      <c r="B87" s="671" t="str">
        <f>'(B3) Struktura Funksionale'!B77</f>
        <v>06140</v>
      </c>
      <c r="C87" s="113" t="str">
        <f>'(B3) Struktura Funksionale'!C77</f>
        <v>Planifikimi Urban Vendor</v>
      </c>
      <c r="D87" s="51"/>
      <c r="E87" s="505"/>
      <c r="F87" s="505"/>
    </row>
    <row r="88" spans="1:6" hidden="1" x14ac:dyDescent="0.2">
      <c r="A88" s="113" t="str">
        <f>'(B3) Struktura Funksionale'!A78</f>
        <v>Programi 14b</v>
      </c>
      <c r="B88" s="671" t="str">
        <f>'(B3) Struktura Funksionale'!B78</f>
        <v>06180</v>
      </c>
      <c r="C88" s="113" t="str">
        <f>'(B3) Struktura Funksionale'!C78</f>
        <v>Planifikimi urban dhe strehimi</v>
      </c>
      <c r="D88" s="51"/>
      <c r="E88" s="505"/>
      <c r="F88" s="505"/>
    </row>
    <row r="89" spans="1:6" x14ac:dyDescent="0.2">
      <c r="A89" s="113" t="str">
        <f>'(B3) Struktura Funksionale'!A79</f>
        <v>Programi 14c</v>
      </c>
      <c r="B89" s="671">
        <f>'(B3) Struktura Funksionale'!B79</f>
        <v>0</v>
      </c>
      <c r="C89" s="113">
        <f>'(B3) Struktura Funksionale'!C79</f>
        <v>0</v>
      </c>
      <c r="D89" s="51"/>
      <c r="E89" s="505"/>
      <c r="F89" s="505"/>
    </row>
    <row r="90" spans="1:6" x14ac:dyDescent="0.2">
      <c r="A90" s="217"/>
      <c r="B90" s="268"/>
      <c r="C90" s="217"/>
      <c r="D90" s="68">
        <f>SUM(D87:D89)</f>
        <v>0</v>
      </c>
      <c r="E90" s="68">
        <f>SUM(E87:E89)</f>
        <v>0</v>
      </c>
      <c r="F90" s="68">
        <f>SUM(F87:F89)</f>
        <v>0</v>
      </c>
    </row>
    <row r="91" spans="1:6" ht="22.5" customHeight="1" x14ac:dyDescent="0.2">
      <c r="A91" s="253" t="str">
        <f>'(B3) Struktura Funksionale'!A80</f>
        <v>Nënfunksioni 15</v>
      </c>
      <c r="B91" s="660" t="str">
        <f>'(B3) Struktura Funksionale'!B80</f>
        <v>062</v>
      </c>
      <c r="C91" s="340" t="str">
        <f>'(B3) Struktura Funksionale'!C80</f>
        <v>Zhvillimi i komunitetit</v>
      </c>
      <c r="D91" s="310"/>
      <c r="E91" s="310"/>
      <c r="F91" s="310"/>
    </row>
    <row r="92" spans="1:6" x14ac:dyDescent="0.2">
      <c r="A92" s="113" t="str">
        <f>'(B3) Struktura Funksionale'!A81</f>
        <v>Programi 15a</v>
      </c>
      <c r="B92" s="671" t="str">
        <f>'(B3) Struktura Funksionale'!B81</f>
        <v>06210</v>
      </c>
      <c r="C92" s="113" t="str">
        <f>'(B3) Struktura Funksionale'!C81</f>
        <v>Programet e zhvillimit</v>
      </c>
      <c r="D92" s="51"/>
      <c r="E92" s="505"/>
      <c r="F92" s="505"/>
    </row>
    <row r="93" spans="1:6" x14ac:dyDescent="0.2">
      <c r="A93" s="113" t="str">
        <f>'(B3) Struktura Funksionale'!A82</f>
        <v>Programi 15b</v>
      </c>
      <c r="B93" s="671" t="str">
        <f>'(B3) Struktura Funksionale'!B82</f>
        <v>06260</v>
      </c>
      <c r="C93" s="113" t="str">
        <f>'(B3) Struktura Funksionale'!C82</f>
        <v>Sherbime publike vendore</v>
      </c>
      <c r="D93" s="51"/>
      <c r="E93" s="505"/>
      <c r="F93" s="505"/>
    </row>
    <row r="94" spans="1:6" x14ac:dyDescent="0.2">
      <c r="A94" s="113" t="str">
        <f>'(B3) Struktura Funksionale'!A83</f>
        <v>Programi 15c</v>
      </c>
      <c r="B94" s="671">
        <f>'(B3) Struktura Funksionale'!B83</f>
        <v>0</v>
      </c>
      <c r="C94" s="113">
        <f>'(B3) Struktura Funksionale'!C83</f>
        <v>0</v>
      </c>
      <c r="D94" s="51"/>
      <c r="E94" s="505"/>
      <c r="F94" s="505"/>
    </row>
    <row r="95" spans="1:6" x14ac:dyDescent="0.2">
      <c r="A95" s="217"/>
      <c r="B95" s="268"/>
      <c r="C95" s="217"/>
      <c r="D95" s="68">
        <f>SUM(D92:D94)</f>
        <v>0</v>
      </c>
      <c r="E95" s="68">
        <f t="shared" ref="E95:F95" si="8">SUM(E92:E94)</f>
        <v>0</v>
      </c>
      <c r="F95" s="68">
        <f t="shared" si="8"/>
        <v>0</v>
      </c>
    </row>
    <row r="96" spans="1:6" ht="22.5" customHeight="1" x14ac:dyDescent="0.2">
      <c r="A96" s="253" t="str">
        <f>'(B3) Struktura Funksionale'!A84</f>
        <v>Nënfunksioni 16</v>
      </c>
      <c r="B96" s="660" t="str">
        <f>'(B3) Struktura Funksionale'!B84</f>
        <v>063</v>
      </c>
      <c r="C96" s="340" t="str">
        <f>'(B3) Struktura Funksionale'!C84</f>
        <v>Furnizimi me ujë</v>
      </c>
      <c r="D96" s="310"/>
      <c r="E96" s="310"/>
      <c r="F96" s="310"/>
    </row>
    <row r="97" spans="1:6" x14ac:dyDescent="0.2">
      <c r="A97" s="113" t="str">
        <f>'(B3) Struktura Funksionale'!A85</f>
        <v>Programi 16a</v>
      </c>
      <c r="B97" s="671" t="str">
        <f>'(B3) Struktura Funksionale'!B85</f>
        <v>06330</v>
      </c>
      <c r="C97" s="113" t="str">
        <f>'(B3) Struktura Funksionale'!C85</f>
        <v xml:space="preserve">Furnizimi me ujë </v>
      </c>
      <c r="D97" s="51">
        <v>0</v>
      </c>
      <c r="E97" s="505"/>
      <c r="F97" s="505"/>
    </row>
    <row r="98" spans="1:6" x14ac:dyDescent="0.2">
      <c r="A98" s="113" t="str">
        <f>'(B3) Struktura Funksionale'!A86</f>
        <v>Programi 16b</v>
      </c>
      <c r="B98" s="671">
        <f>'(B3) Struktura Funksionale'!B86</f>
        <v>0</v>
      </c>
      <c r="C98" s="113">
        <f>'(B3) Struktura Funksionale'!C86</f>
        <v>0</v>
      </c>
      <c r="D98" s="51"/>
      <c r="E98" s="505"/>
      <c r="F98" s="505"/>
    </row>
    <row r="99" spans="1:6" x14ac:dyDescent="0.2">
      <c r="A99" s="113" t="str">
        <f>'(B3) Struktura Funksionale'!A87</f>
        <v>Programi 16c</v>
      </c>
      <c r="B99" s="671">
        <f>'(B3) Struktura Funksionale'!B87</f>
        <v>0</v>
      </c>
      <c r="C99" s="113">
        <f>'(B3) Struktura Funksionale'!C87</f>
        <v>0</v>
      </c>
      <c r="D99" s="51"/>
      <c r="E99" s="505"/>
      <c r="F99" s="505"/>
    </row>
    <row r="100" spans="1:6" x14ac:dyDescent="0.2">
      <c r="A100" s="217"/>
      <c r="B100" s="268"/>
      <c r="C100" s="217"/>
      <c r="D100" s="68">
        <f>SUM(D97:D99)</f>
        <v>0</v>
      </c>
      <c r="E100" s="68">
        <f>SUM(E97:E99)</f>
        <v>0</v>
      </c>
      <c r="F100" s="68">
        <f>SUM(F97:F99)</f>
        <v>0</v>
      </c>
    </row>
    <row r="101" spans="1:6" ht="22.5" customHeight="1" x14ac:dyDescent="0.2">
      <c r="A101" s="253" t="str">
        <f>'(B3) Struktura Funksionale'!A88</f>
        <v>Nënfunksioni 17</v>
      </c>
      <c r="B101" s="660" t="str">
        <f>'(B3) Struktura Funksionale'!B88</f>
        <v>064</v>
      </c>
      <c r="C101" s="340" t="str">
        <f>'(B3) Struktura Funksionale'!C88</f>
        <v>Ndriçimi i rrugëve</v>
      </c>
      <c r="D101" s="310"/>
      <c r="E101" s="310"/>
      <c r="F101" s="310"/>
    </row>
    <row r="102" spans="1:6" x14ac:dyDescent="0.2">
      <c r="A102" s="113" t="str">
        <f>'(B3) Struktura Funksionale'!A89</f>
        <v>Programi 17a</v>
      </c>
      <c r="B102" s="671" t="str">
        <f>'(B3) Struktura Funksionale'!B89</f>
        <v>06440</v>
      </c>
      <c r="C102" s="113" t="str">
        <f>'(B3) Struktura Funksionale'!C89</f>
        <v>Ndriçim rrugësh</v>
      </c>
      <c r="D102" s="51"/>
      <c r="E102" s="505"/>
      <c r="F102" s="505"/>
    </row>
    <row r="103" spans="1:6" x14ac:dyDescent="0.2">
      <c r="A103" s="113" t="str">
        <f>'(B3) Struktura Funksionale'!A90</f>
        <v>Programi 17b</v>
      </c>
      <c r="B103" s="671">
        <f>'(B3) Struktura Funksionale'!B90</f>
        <v>0</v>
      </c>
      <c r="C103" s="113">
        <f>'(B3) Struktura Funksionale'!C90</f>
        <v>0</v>
      </c>
      <c r="D103" s="51"/>
      <c r="E103" s="505"/>
      <c r="F103" s="505"/>
    </row>
    <row r="104" spans="1:6" x14ac:dyDescent="0.2">
      <c r="A104" s="113" t="str">
        <f>'(B3) Struktura Funksionale'!A91</f>
        <v>Programi 17c</v>
      </c>
      <c r="B104" s="671">
        <f>'(B3) Struktura Funksionale'!B91</f>
        <v>0</v>
      </c>
      <c r="C104" s="113">
        <f>'(B3) Struktura Funksionale'!C91</f>
        <v>0</v>
      </c>
      <c r="D104" s="51"/>
      <c r="E104" s="505"/>
      <c r="F104" s="505"/>
    </row>
    <row r="105" spans="1:6" x14ac:dyDescent="0.2">
      <c r="A105" s="217"/>
      <c r="B105" s="268"/>
      <c r="C105" s="217"/>
      <c r="D105" s="68">
        <f>SUM(D102:D104)</f>
        <v>0</v>
      </c>
      <c r="E105" s="68">
        <f>SUM(E102:E104)</f>
        <v>0</v>
      </c>
      <c r="F105" s="68">
        <f>SUM(F102:F104)</f>
        <v>0</v>
      </c>
    </row>
    <row r="106" spans="1:6" ht="22.5" customHeight="1" x14ac:dyDescent="0.2">
      <c r="A106" s="253" t="str">
        <f>'(B3) Struktura Funksionale'!A93</f>
        <v>Nënfunksioni 18</v>
      </c>
      <c r="B106" s="660" t="str">
        <f>'(B3) Struktura Funksionale'!B93</f>
        <v>072</v>
      </c>
      <c r="C106" s="340" t="str">
        <f>'(B3) Struktura Funksionale'!C93</f>
        <v>Shërbimet e kujdesit parësor</v>
      </c>
      <c r="D106" s="310"/>
      <c r="E106" s="310"/>
      <c r="F106" s="310"/>
    </row>
    <row r="107" spans="1:6" x14ac:dyDescent="0.2">
      <c r="A107" s="113" t="str">
        <f>'(B3) Struktura Funksionale'!A94</f>
        <v>Programi 18a</v>
      </c>
      <c r="B107" s="671" t="str">
        <f>'(B3) Struktura Funksionale'!B94</f>
        <v>07220</v>
      </c>
      <c r="C107" s="113" t="str">
        <f>'(B3) Struktura Funksionale'!C94</f>
        <v>Shërbimet e kujdesit parësor</v>
      </c>
      <c r="D107" s="51"/>
      <c r="E107" s="505"/>
      <c r="F107" s="505"/>
    </row>
    <row r="108" spans="1:6" x14ac:dyDescent="0.2">
      <c r="A108" s="113" t="str">
        <f>'(B3) Struktura Funksionale'!A95</f>
        <v>Programi 18b</v>
      </c>
      <c r="B108" s="671">
        <f>'(B3) Struktura Funksionale'!B95</f>
        <v>0</v>
      </c>
      <c r="C108" s="113">
        <f>'(B3) Struktura Funksionale'!C95</f>
        <v>0</v>
      </c>
      <c r="D108" s="51"/>
      <c r="E108" s="505"/>
      <c r="F108" s="505"/>
    </row>
    <row r="109" spans="1:6" x14ac:dyDescent="0.2">
      <c r="A109" s="113" t="str">
        <f>'(B3) Struktura Funksionale'!A96</f>
        <v>Programi 18c</v>
      </c>
      <c r="B109" s="671">
        <f>'(B3) Struktura Funksionale'!B96</f>
        <v>0</v>
      </c>
      <c r="C109" s="113">
        <f>'(B3) Struktura Funksionale'!C96</f>
        <v>0</v>
      </c>
      <c r="D109" s="51"/>
      <c r="E109" s="505"/>
      <c r="F109" s="505"/>
    </row>
    <row r="110" spans="1:6" x14ac:dyDescent="0.2">
      <c r="A110" s="217"/>
      <c r="B110" s="268"/>
      <c r="C110" s="217"/>
      <c r="D110" s="68">
        <f>SUM(D107:D109)</f>
        <v>0</v>
      </c>
      <c r="E110" s="68">
        <f>SUM(E107:E109)</f>
        <v>0</v>
      </c>
      <c r="F110" s="68">
        <f>SUM(F107:F109)</f>
        <v>0</v>
      </c>
    </row>
    <row r="111" spans="1:6" ht="21" customHeight="1" x14ac:dyDescent="0.2">
      <c r="A111" s="253" t="str">
        <f>'(B3) Struktura Funksionale'!A98</f>
        <v>Nënfunksioni 19</v>
      </c>
      <c r="B111" s="660" t="str">
        <f>'(B3) Struktura Funksionale'!B98</f>
        <v>081</v>
      </c>
      <c r="C111" s="340" t="str">
        <f>'(B3) Struktura Funksionale'!C98</f>
        <v>Shërbimet rekreative dhe sportive</v>
      </c>
      <c r="D111" s="310"/>
      <c r="E111" s="310"/>
      <c r="F111" s="310"/>
    </row>
    <row r="112" spans="1:6" hidden="1" x14ac:dyDescent="0.2">
      <c r="A112" s="113" t="str">
        <f>'(B3) Struktura Funksionale'!A99</f>
        <v>Programi 19a</v>
      </c>
      <c r="B112" s="671" t="str">
        <f>'(B3) Struktura Funksionale'!B99</f>
        <v>08120</v>
      </c>
      <c r="C112" s="113" t="str">
        <f>'(B3) Struktura Funksionale'!C99</f>
        <v>Parqet</v>
      </c>
      <c r="D112" s="51"/>
      <c r="E112" s="505"/>
      <c r="F112" s="505"/>
    </row>
    <row r="113" spans="1:6" x14ac:dyDescent="0.2">
      <c r="A113" s="113" t="str">
        <f>'(B3) Struktura Funksionale'!A100</f>
        <v>Programi 19b</v>
      </c>
      <c r="B113" s="671" t="str">
        <f>'(B3) Struktura Funksionale'!B100</f>
        <v>08130</v>
      </c>
      <c r="C113" s="113" t="str">
        <f>'(B3) Struktura Funksionale'!C100</f>
        <v>Sport dhe argëtim</v>
      </c>
      <c r="D113" s="51"/>
      <c r="E113" s="505"/>
      <c r="F113" s="505"/>
    </row>
    <row r="114" spans="1:6" x14ac:dyDescent="0.2">
      <c r="A114" s="113" t="str">
        <f>'(B3) Struktura Funksionale'!A101</f>
        <v>Programi 19c</v>
      </c>
      <c r="B114" s="671">
        <f>'(B3) Struktura Funksionale'!B101</f>
        <v>0</v>
      </c>
      <c r="C114" s="113">
        <f>'(B3) Struktura Funksionale'!C101</f>
        <v>0</v>
      </c>
      <c r="D114" s="51"/>
      <c r="E114" s="505"/>
      <c r="F114" s="505"/>
    </row>
    <row r="115" spans="1:6" x14ac:dyDescent="0.2">
      <c r="A115" s="217"/>
      <c r="B115" s="268"/>
      <c r="C115" s="217"/>
      <c r="D115" s="68">
        <f>SUM(D112:D114)</f>
        <v>0</v>
      </c>
      <c r="E115" s="68">
        <f>SUM(E112:E114)</f>
        <v>0</v>
      </c>
      <c r="F115" s="68">
        <f>SUM(F112:F114)</f>
        <v>0</v>
      </c>
    </row>
    <row r="116" spans="1:6" ht="21" customHeight="1" x14ac:dyDescent="0.2">
      <c r="A116" s="253" t="str">
        <f>'(B3) Struktura Funksionale'!A102</f>
        <v>Nënfunksioni 20</v>
      </c>
      <c r="B116" s="660" t="str">
        <f>'(B3) Struktura Funksionale'!B102</f>
        <v>082</v>
      </c>
      <c r="C116" s="340" t="str">
        <f>'(B3) Struktura Funksionale'!C102</f>
        <v>Shërbimet kulturore</v>
      </c>
      <c r="D116" s="310"/>
      <c r="E116" s="310"/>
      <c r="F116" s="310"/>
    </row>
    <row r="117" spans="1:6" x14ac:dyDescent="0.2">
      <c r="A117" s="113" t="str">
        <f>'(B3) Struktura Funksionale'!A103</f>
        <v>Programi 20a</v>
      </c>
      <c r="B117" s="671" t="str">
        <f>'(B3) Struktura Funksionale'!B103</f>
        <v>08220</v>
      </c>
      <c r="C117" s="113" t="str">
        <f>'(B3) Struktura Funksionale'!C103</f>
        <v>Trashëgimia kulturore, eventet artistike dhe kulturore</v>
      </c>
      <c r="D117" s="51"/>
      <c r="E117" s="505"/>
      <c r="F117" s="505"/>
    </row>
    <row r="118" spans="1:6" hidden="1" x14ac:dyDescent="0.2">
      <c r="A118" s="113" t="str">
        <f>'(B3) Struktura Funksionale'!A104</f>
        <v>Programi 20b</v>
      </c>
      <c r="B118" s="671" t="str">
        <f>'(B3) Struktura Funksionale'!B104</f>
        <v>08230</v>
      </c>
      <c r="C118" s="113" t="str">
        <f>'(B3) Struktura Funksionale'!C104</f>
        <v>Arti dhe kultura</v>
      </c>
      <c r="D118" s="51"/>
      <c r="E118" s="505"/>
      <c r="F118" s="505"/>
    </row>
    <row r="119" spans="1:6" hidden="1" x14ac:dyDescent="0.2">
      <c r="A119" s="113" t="str">
        <f>'(B3) Struktura Funksionale'!A105</f>
        <v>Programi 20c</v>
      </c>
      <c r="B119" s="671" t="str">
        <f>'(B3) Struktura Funksionale'!B105</f>
        <v>08280</v>
      </c>
      <c r="C119" s="113" t="str">
        <f>'(B3) Struktura Funksionale'!C105</f>
        <v xml:space="preserve">Muzetë, teatrot dhe eventet kulturore </v>
      </c>
      <c r="D119" s="51"/>
      <c r="E119" s="505"/>
      <c r="F119" s="505"/>
    </row>
    <row r="120" spans="1:6" x14ac:dyDescent="0.2">
      <c r="A120" s="113" t="str">
        <f>'(B3) Struktura Funksionale'!A106</f>
        <v>Programi 20d</v>
      </c>
      <c r="B120" s="671">
        <f>'(B3) Struktura Funksionale'!B106</f>
        <v>0</v>
      </c>
      <c r="C120" s="113">
        <f>'(B3) Struktura Funksionale'!C106</f>
        <v>0</v>
      </c>
      <c r="D120" s="51"/>
      <c r="E120" s="505"/>
      <c r="F120" s="505"/>
    </row>
    <row r="121" spans="1:6" x14ac:dyDescent="0.2">
      <c r="A121" s="217"/>
      <c r="B121" s="268"/>
      <c r="C121" s="217"/>
      <c r="D121" s="68">
        <f>SUM(D117:D120)</f>
        <v>0</v>
      </c>
      <c r="E121" s="68"/>
      <c r="F121" s="68"/>
    </row>
    <row r="122" spans="1:6" ht="21" customHeight="1" x14ac:dyDescent="0.2">
      <c r="A122" s="253" t="str">
        <f>'(B3) Struktura Funksionale'!A108</f>
        <v>Nënfunksioni 21</v>
      </c>
      <c r="B122" s="660" t="str">
        <f>'(B3) Struktura Funksionale'!B108</f>
        <v>091</v>
      </c>
      <c r="C122" s="340" t="str">
        <f>'(B3) Struktura Funksionale'!C108</f>
        <v>Arsimi bazë dhe parashkollor</v>
      </c>
      <c r="D122" s="310"/>
      <c r="E122" s="310"/>
      <c r="F122" s="310"/>
    </row>
    <row r="123" spans="1:6" x14ac:dyDescent="0.2">
      <c r="A123" s="113" t="str">
        <f>'(B3) Struktura Funksionale'!A109</f>
        <v>Programi 21a</v>
      </c>
      <c r="B123" s="671" t="str">
        <f>'(B3) Struktura Funksionale'!B109</f>
        <v>09120</v>
      </c>
      <c r="C123" s="113" t="str">
        <f>'(B3) Struktura Funksionale'!C109</f>
        <v>Arsimi bazë përfshirë arsimin parashkollor.</v>
      </c>
      <c r="D123" s="51"/>
      <c r="E123" s="505"/>
      <c r="F123" s="505"/>
    </row>
    <row r="124" spans="1:6" hidden="1" x14ac:dyDescent="0.2">
      <c r="A124" s="113" t="str">
        <f>'(B3) Struktura Funksionale'!A110</f>
        <v>Programi 21b</v>
      </c>
      <c r="B124" s="671" t="str">
        <f>'(B3) Struktura Funksionale'!B110</f>
        <v>09122</v>
      </c>
      <c r="C124" s="113" t="str">
        <f>'(B3) Struktura Funksionale'!C110</f>
        <v>Mësuesit e kopshteve dhe pagat e stafit mbështetës</v>
      </c>
      <c r="D124" s="51"/>
      <c r="E124" s="505"/>
      <c r="F124" s="505"/>
    </row>
    <row r="125" spans="1:6" hidden="1" x14ac:dyDescent="0.2">
      <c r="A125" s="113" t="str">
        <f>'(B3) Struktura Funksionale'!A111</f>
        <v>Programi 21c</v>
      </c>
      <c r="B125" s="671" t="str">
        <f>'(B3) Struktura Funksionale'!B111</f>
        <v>09123</v>
      </c>
      <c r="C125" s="113" t="str">
        <f>'(B3) Struktura Funksionale'!C111</f>
        <v>Ushqimi i kopshteve</v>
      </c>
      <c r="D125" s="51"/>
      <c r="E125" s="505"/>
      <c r="F125" s="505"/>
    </row>
    <row r="126" spans="1:6" x14ac:dyDescent="0.2">
      <c r="A126" s="113" t="str">
        <f>'(B3) Struktura Funksionale'!A112</f>
        <v>Programi 21d</v>
      </c>
      <c r="B126" s="671">
        <f>'(B3) Struktura Funksionale'!B112</f>
        <v>0</v>
      </c>
      <c r="C126" s="113">
        <f>'(B3) Struktura Funksionale'!C112</f>
        <v>0</v>
      </c>
      <c r="D126" s="51"/>
      <c r="E126" s="505"/>
      <c r="F126" s="505"/>
    </row>
    <row r="127" spans="1:6" x14ac:dyDescent="0.2">
      <c r="A127" s="217"/>
      <c r="B127" s="268"/>
      <c r="C127" s="217"/>
      <c r="D127" s="68">
        <f>SUM(D123:D126)</f>
        <v>0</v>
      </c>
      <c r="E127" s="68">
        <f t="shared" ref="E127:F127" si="9">SUM(E123:E126)</f>
        <v>0</v>
      </c>
      <c r="F127" s="68">
        <f t="shared" si="9"/>
        <v>0</v>
      </c>
    </row>
    <row r="128" spans="1:6" ht="21.75" customHeight="1" x14ac:dyDescent="0.2">
      <c r="A128" s="253" t="str">
        <f>'(B3) Struktura Funksionale'!A113</f>
        <v>Nënfunksioni 22</v>
      </c>
      <c r="B128" s="660" t="str">
        <f>'(B3) Struktura Funksionale'!B113</f>
        <v>092</v>
      </c>
      <c r="C128" s="340" t="str">
        <f>'(B3) Struktura Funksionale'!C113</f>
        <v>Arsimi parauniversitar</v>
      </c>
      <c r="D128" s="310"/>
      <c r="E128" s="310"/>
      <c r="F128" s="310"/>
    </row>
    <row r="129" spans="1:6" x14ac:dyDescent="0.2">
      <c r="A129" s="113" t="str">
        <f>'(B3) Struktura Funksionale'!A114</f>
        <v>Programi 22a</v>
      </c>
      <c r="B129" s="671" t="str">
        <f>'(B3) Struktura Funksionale'!B114</f>
        <v>09230</v>
      </c>
      <c r="C129" s="113" t="str">
        <f>'(B3) Struktura Funksionale'!C114</f>
        <v>Arsimi i mesëm i përgjithshëm</v>
      </c>
      <c r="D129" s="51"/>
      <c r="E129" s="505"/>
      <c r="F129" s="505"/>
    </row>
    <row r="130" spans="1:6" hidden="1" x14ac:dyDescent="0.2">
      <c r="A130" s="113" t="str">
        <f>'(B3) Struktura Funksionale'!A115</f>
        <v>Programi 22b</v>
      </c>
      <c r="B130" s="671" t="str">
        <f>'(B3) Struktura Funksionale'!B115</f>
        <v>09232</v>
      </c>
      <c r="C130" s="113" t="str">
        <f>'(B3) Struktura Funksionale'!C115</f>
        <v>Pagat e stafit mbështetës</v>
      </c>
      <c r="D130" s="51"/>
      <c r="E130" s="505"/>
      <c r="F130" s="505"/>
    </row>
    <row r="131" spans="1:6" x14ac:dyDescent="0.2">
      <c r="A131" s="113" t="str">
        <f>'(B3) Struktura Funksionale'!A116</f>
        <v>Programi 22c</v>
      </c>
      <c r="B131" s="671" t="str">
        <f>'(B3) Struktura Funksionale'!B116</f>
        <v>09240</v>
      </c>
      <c r="C131" s="113" t="str">
        <f>'(B3) Struktura Funksionale'!C116</f>
        <v>Arsimi profesional</v>
      </c>
      <c r="D131" s="51"/>
      <c r="E131" s="505"/>
      <c r="F131" s="505"/>
    </row>
    <row r="132" spans="1:6" x14ac:dyDescent="0.2">
      <c r="A132" s="113" t="str">
        <f>'(B3) Struktura Funksionale'!A117</f>
        <v>Programi 22d</v>
      </c>
      <c r="B132" s="671">
        <f>'(B3) Struktura Funksionale'!B117</f>
        <v>0</v>
      </c>
      <c r="C132" s="113">
        <f>'(B3) Struktura Funksionale'!C117</f>
        <v>0</v>
      </c>
      <c r="D132" s="51"/>
      <c r="E132" s="505"/>
      <c r="F132" s="505"/>
    </row>
    <row r="133" spans="1:6" x14ac:dyDescent="0.2">
      <c r="A133" s="217"/>
      <c r="B133" s="268"/>
      <c r="C133" s="217"/>
      <c r="D133" s="68">
        <f>SUM(D129:D132)</f>
        <v>0</v>
      </c>
      <c r="E133" s="68">
        <f t="shared" ref="E133:F133" si="10">SUM(E129:E132)</f>
        <v>0</v>
      </c>
      <c r="F133" s="68">
        <f t="shared" si="10"/>
        <v>0</v>
      </c>
    </row>
    <row r="134" spans="1:6" s="774" customFormat="1" ht="22.5" hidden="1" customHeight="1" x14ac:dyDescent="0.2">
      <c r="A134" s="771" t="e">
        <f>'(B3) Struktura Funksionale'!A118</f>
        <v>#REF!</v>
      </c>
      <c r="B134" s="771" t="str">
        <f>'(B3) Struktura Funksionale'!B118</f>
        <v>096</v>
      </c>
      <c r="C134" s="772" t="str">
        <f>'(B3) Struktura Funksionale'!C118</f>
        <v>Shërbimet plotësuese në arsim</v>
      </c>
      <c r="D134" s="773"/>
      <c r="E134" s="773"/>
      <c r="F134" s="773"/>
    </row>
    <row r="135" spans="1:6" s="774" customFormat="1" hidden="1" x14ac:dyDescent="0.2">
      <c r="A135" s="113" t="str">
        <f>'(B3) Struktura Funksionale'!A119</f>
        <v>Programi 23a</v>
      </c>
      <c r="B135" s="671" t="str">
        <f>'(B3) Struktura Funksionale'!B119</f>
        <v>09660</v>
      </c>
      <c r="C135" s="113" t="str">
        <f>'(B3) Struktura Funksionale'!C119</f>
        <v xml:space="preserve">Programe arsimore për trajnimin e mësuesve dhe edukatorëve </v>
      </c>
      <c r="D135" s="776"/>
      <c r="E135" s="777"/>
      <c r="F135" s="777"/>
    </row>
    <row r="136" spans="1:6" s="774" customFormat="1" hidden="1" x14ac:dyDescent="0.2">
      <c r="A136" s="113" t="str">
        <f>'(B3) Struktura Funksionale'!A120</f>
        <v>Programi 23b</v>
      </c>
      <c r="B136" s="775">
        <f>'(B3) Struktura Funksionale'!B120</f>
        <v>0</v>
      </c>
      <c r="C136" s="653">
        <f>'(B3) Struktura Funksionale'!C120</f>
        <v>0</v>
      </c>
      <c r="D136" s="776"/>
      <c r="E136" s="777"/>
      <c r="F136" s="777"/>
    </row>
    <row r="137" spans="1:6" s="774" customFormat="1" hidden="1" x14ac:dyDescent="0.2">
      <c r="A137" s="113" t="str">
        <f>'(B3) Struktura Funksionale'!A121</f>
        <v>Programi 23c</v>
      </c>
      <c r="B137" s="775">
        <f>'(B3) Struktura Funksionale'!B121</f>
        <v>0</v>
      </c>
      <c r="C137" s="653">
        <f>'(B3) Struktura Funksionale'!C121</f>
        <v>0</v>
      </c>
      <c r="D137" s="776"/>
      <c r="E137" s="777"/>
      <c r="F137" s="777"/>
    </row>
    <row r="138" spans="1:6" s="774" customFormat="1" hidden="1" x14ac:dyDescent="0.2">
      <c r="A138" s="778"/>
      <c r="B138" s="779"/>
      <c r="C138" s="778"/>
      <c r="D138" s="780">
        <f>SUM(D135:D137)</f>
        <v>0</v>
      </c>
      <c r="E138" s="780">
        <f>SUM(E135:E137)</f>
        <v>0</v>
      </c>
      <c r="F138" s="780">
        <f>SUM(F135:F137)</f>
        <v>0</v>
      </c>
    </row>
    <row r="139" spans="1:6" ht="22.5" customHeight="1" x14ac:dyDescent="0.2">
      <c r="A139" s="253" t="str">
        <f>'(B3) Struktura Funksionale'!A123</f>
        <v>Nënfunksioni 23</v>
      </c>
      <c r="B139" s="660" t="str">
        <f>'(B3) Struktura Funksionale'!B123</f>
        <v>101</v>
      </c>
      <c r="C139" s="340" t="str">
        <f>'(B3) Struktura Funksionale'!C123</f>
        <v>Sëmundje dhe paaftësi</v>
      </c>
      <c r="D139" s="310"/>
      <c r="E139" s="310"/>
      <c r="F139" s="310"/>
    </row>
    <row r="140" spans="1:6" x14ac:dyDescent="0.2">
      <c r="A140" s="196" t="str">
        <f>'(B3) Struktura Funksionale'!A124</f>
        <v>Programi 24a</v>
      </c>
      <c r="B140" s="669" t="str">
        <f>'(B3) Struktura Funksionale'!B124</f>
        <v>10140</v>
      </c>
      <c r="C140" s="196" t="str">
        <f>'(B3) Struktura Funksionale'!C124</f>
        <v>Kujdesi social për personat e sëmurë dhe me aftësi të kufizuara</v>
      </c>
      <c r="D140" s="203"/>
      <c r="E140" s="505"/>
      <c r="F140" s="505"/>
    </row>
    <row r="141" spans="1:6" x14ac:dyDescent="0.2">
      <c r="A141" s="196" t="str">
        <f>'(B3) Struktura Funksionale'!A125</f>
        <v>Programi 24b</v>
      </c>
      <c r="B141" s="669">
        <f>'(B3) Struktura Funksionale'!B125</f>
        <v>0</v>
      </c>
      <c r="C141" s="196">
        <f>'(B3) Struktura Funksionale'!C125</f>
        <v>0</v>
      </c>
      <c r="D141" s="51"/>
      <c r="E141" s="505"/>
      <c r="F141" s="505"/>
    </row>
    <row r="142" spans="1:6" x14ac:dyDescent="0.2">
      <c r="A142" s="196" t="str">
        <f>'(B3) Struktura Funksionale'!A126</f>
        <v>Programi 24c</v>
      </c>
      <c r="B142" s="669">
        <f>'(B3) Struktura Funksionale'!B126</f>
        <v>0</v>
      </c>
      <c r="C142" s="196">
        <f>'(B3) Struktura Funksionale'!C126</f>
        <v>0</v>
      </c>
      <c r="D142" s="51"/>
      <c r="E142" s="505"/>
      <c r="F142" s="505"/>
    </row>
    <row r="143" spans="1:6" x14ac:dyDescent="0.2">
      <c r="A143" s="20"/>
      <c r="B143" s="267"/>
      <c r="C143" s="200"/>
      <c r="D143" s="201">
        <f>SUM(D140:D142)</f>
        <v>0</v>
      </c>
      <c r="E143" s="201">
        <f>SUM(E140:E142)</f>
        <v>0</v>
      </c>
      <c r="F143" s="201">
        <f>SUM(F140:F142)</f>
        <v>0</v>
      </c>
    </row>
    <row r="144" spans="1:6" ht="22.5" customHeight="1" x14ac:dyDescent="0.2">
      <c r="A144" s="247" t="str">
        <f>'(B3) Struktura Funksionale'!A127</f>
        <v>Nënfunksioni 24</v>
      </c>
      <c r="B144" s="661" t="str">
        <f>'(B3) Struktura Funksionale'!B127</f>
        <v>102</v>
      </c>
      <c r="C144" s="263" t="str">
        <f>'(B3) Struktura Funksionale'!C127</f>
        <v>Të moshuarit</v>
      </c>
      <c r="D144" s="310"/>
      <c r="E144" s="255"/>
      <c r="F144" s="255"/>
    </row>
    <row r="145" spans="1:6" x14ac:dyDescent="0.2">
      <c r="A145" s="113" t="str">
        <f>'(B3) Struktura Funksionale'!A128</f>
        <v>Programi 25a</v>
      </c>
      <c r="B145" s="671" t="str">
        <f>'(B3) Struktura Funksionale'!B128</f>
        <v>10220</v>
      </c>
      <c r="C145" s="113" t="str">
        <f>'(B3) Struktura Funksionale'!C128</f>
        <v>Sigurimi shoqëror</v>
      </c>
      <c r="D145" s="51"/>
      <c r="E145" s="505"/>
      <c r="F145" s="505"/>
    </row>
    <row r="146" spans="1:6" x14ac:dyDescent="0.2">
      <c r="A146" s="113" t="str">
        <f>'(B3) Struktura Funksionale'!A129</f>
        <v>Programi 25b</v>
      </c>
      <c r="B146" s="671">
        <f>'(B3) Struktura Funksionale'!B129</f>
        <v>0</v>
      </c>
      <c r="C146" s="113">
        <f>'(B3) Struktura Funksionale'!C129</f>
        <v>0</v>
      </c>
      <c r="D146" s="51"/>
      <c r="E146" s="505"/>
      <c r="F146" s="505"/>
    </row>
    <row r="147" spans="1:6" x14ac:dyDescent="0.2">
      <c r="A147" s="113" t="str">
        <f>'(B3) Struktura Funksionale'!A130</f>
        <v>Programi 25c</v>
      </c>
      <c r="B147" s="671">
        <f>'(B3) Struktura Funksionale'!B130</f>
        <v>0</v>
      </c>
      <c r="C147" s="113">
        <f>'(B3) Struktura Funksionale'!C130</f>
        <v>0</v>
      </c>
      <c r="D147" s="51"/>
      <c r="E147" s="505"/>
      <c r="F147" s="505"/>
    </row>
    <row r="148" spans="1:6" x14ac:dyDescent="0.2">
      <c r="A148" s="217"/>
      <c r="B148" s="268"/>
      <c r="C148" s="217"/>
      <c r="D148" s="68">
        <f>SUM(D145:D147)</f>
        <v>0</v>
      </c>
      <c r="E148" s="68">
        <f>SUM(E145:E147)</f>
        <v>0</v>
      </c>
      <c r="F148" s="68">
        <f>SUM(F145:F147)</f>
        <v>0</v>
      </c>
    </row>
    <row r="149" spans="1:6" ht="23.25" customHeight="1" x14ac:dyDescent="0.2">
      <c r="A149" s="253" t="str">
        <f>'(B3) Struktura Funksionale'!A131</f>
        <v>Nënfunksioni 25</v>
      </c>
      <c r="B149" s="660" t="str">
        <f>'(B3) Struktura Funksionale'!B131</f>
        <v>104</v>
      </c>
      <c r="C149" s="340" t="str">
        <f>'(B3) Struktura Funksionale'!C131</f>
        <v>Familja dhe fëmijët</v>
      </c>
      <c r="D149" s="310"/>
      <c r="E149" s="310"/>
      <c r="F149" s="310"/>
    </row>
    <row r="150" spans="1:6" x14ac:dyDescent="0.2">
      <c r="A150" s="113" t="str">
        <f>'(B3) Struktura Funksionale'!A132</f>
        <v>Programi 26a</v>
      </c>
      <c r="B150" s="671" t="str">
        <f>'(B3) Struktura Funksionale'!B132</f>
        <v>10430</v>
      </c>
      <c r="C150" s="113" t="str">
        <f>'(B3) Struktura Funksionale'!C132</f>
        <v>Kujdesi social për familjet dhe fëmijët</v>
      </c>
      <c r="D150" s="51"/>
      <c r="E150" s="505"/>
      <c r="F150" s="505"/>
    </row>
    <row r="151" spans="1:6" hidden="1" x14ac:dyDescent="0.2">
      <c r="A151" s="113" t="str">
        <f>'(B3) Struktura Funksionale'!A133</f>
        <v>Programi 26b</v>
      </c>
      <c r="B151" s="671" t="str">
        <f>'(B3) Struktura Funksionale'!B133</f>
        <v>10460</v>
      </c>
      <c r="C151" s="113" t="str">
        <f>'(B3) Struktura Funksionale'!C133</f>
        <v>Përfshirja sociale</v>
      </c>
      <c r="D151" s="51"/>
      <c r="E151" s="505"/>
      <c r="F151" s="505"/>
    </row>
    <row r="152" spans="1:6" x14ac:dyDescent="0.2">
      <c r="A152" s="113" t="str">
        <f>'(B3) Struktura Funksionale'!A134</f>
        <v>Programi 26c</v>
      </c>
      <c r="B152" s="671">
        <f>'(B3) Struktura Funksionale'!B134</f>
        <v>0</v>
      </c>
      <c r="C152" s="113">
        <f>'(B3) Struktura Funksionale'!C134</f>
        <v>0</v>
      </c>
      <c r="D152" s="51"/>
      <c r="E152" s="505"/>
      <c r="F152" s="505"/>
    </row>
    <row r="153" spans="1:6" x14ac:dyDescent="0.2">
      <c r="A153" s="217"/>
      <c r="B153" s="268"/>
      <c r="C153" s="217"/>
      <c r="D153" s="68">
        <f>SUM(D150:D152)</f>
        <v>0</v>
      </c>
      <c r="E153" s="68">
        <f>SUM(E150:E152)</f>
        <v>0</v>
      </c>
      <c r="F153" s="68">
        <f>SUM(F150:F152)</f>
        <v>0</v>
      </c>
    </row>
    <row r="154" spans="1:6" ht="21.75" customHeight="1" x14ac:dyDescent="0.2">
      <c r="A154" s="253" t="str">
        <f>'(B3) Struktura Funksionale'!A135</f>
        <v>Nënfunksioni 26</v>
      </c>
      <c r="B154" s="660" t="str">
        <f>'(B3) Struktura Funksionale'!B135</f>
        <v>105</v>
      </c>
      <c r="C154" s="340" t="str">
        <f>'(B3) Struktura Funksionale'!C135</f>
        <v>Papunësia</v>
      </c>
      <c r="D154" s="310"/>
      <c r="E154" s="310"/>
      <c r="F154" s="310"/>
    </row>
    <row r="155" spans="1:6" x14ac:dyDescent="0.2">
      <c r="A155" s="113" t="str">
        <f>'(B3) Struktura Funksionale'!A136</f>
        <v>Programi 27a</v>
      </c>
      <c r="B155" s="671" t="str">
        <f>'(B3) Struktura Funksionale'!B136</f>
        <v>10550</v>
      </c>
      <c r="C155" s="113" t="str">
        <f>'(B3) Struktura Funksionale'!C136</f>
        <v>Papunësia, arsim dhe aftësim</v>
      </c>
      <c r="D155" s="51"/>
      <c r="E155" s="505"/>
      <c r="F155" s="505"/>
    </row>
    <row r="156" spans="1:6" x14ac:dyDescent="0.2">
      <c r="A156" s="113" t="str">
        <f>'(B3) Struktura Funksionale'!A137</f>
        <v>Programi 27b</v>
      </c>
      <c r="B156" s="671">
        <f>'(B3) Struktura Funksionale'!B137</f>
        <v>0</v>
      </c>
      <c r="C156" s="113">
        <f>'(B3) Struktura Funksionale'!C137</f>
        <v>0</v>
      </c>
      <c r="D156" s="51"/>
      <c r="E156" s="505"/>
      <c r="F156" s="505"/>
    </row>
    <row r="157" spans="1:6" x14ac:dyDescent="0.2">
      <c r="A157" s="113" t="str">
        <f>'(B3) Struktura Funksionale'!A138</f>
        <v>Programi 27c</v>
      </c>
      <c r="B157" s="671">
        <f>'(B3) Struktura Funksionale'!B138</f>
        <v>0</v>
      </c>
      <c r="C157" s="113">
        <f>'(B3) Struktura Funksionale'!C138</f>
        <v>0</v>
      </c>
      <c r="D157" s="51"/>
      <c r="E157" s="505"/>
      <c r="F157" s="505"/>
    </row>
    <row r="158" spans="1:6" x14ac:dyDescent="0.2">
      <c r="A158" s="217"/>
      <c r="B158" s="268"/>
      <c r="C158" s="217"/>
      <c r="D158" s="68">
        <f>SUM(D155:D157)</f>
        <v>0</v>
      </c>
      <c r="E158" s="68">
        <f>SUM(E155:E157)</f>
        <v>0</v>
      </c>
      <c r="F158" s="68">
        <f>SUM(F155:F157)</f>
        <v>0</v>
      </c>
    </row>
    <row r="159" spans="1:6" ht="22.5" customHeight="1" x14ac:dyDescent="0.2">
      <c r="A159" s="253" t="str">
        <f>'(B3) Struktura Funksionale'!A139</f>
        <v>Nënfunksioni 27</v>
      </c>
      <c r="B159" s="660" t="str">
        <f>'(B3) Struktura Funksionale'!B139</f>
        <v>106</v>
      </c>
      <c r="C159" s="340" t="str">
        <f>'(B3) Struktura Funksionale'!C139</f>
        <v>Strehimi social</v>
      </c>
      <c r="D159" s="310"/>
      <c r="E159" s="310"/>
      <c r="F159" s="310"/>
    </row>
    <row r="160" spans="1:6" x14ac:dyDescent="0.2">
      <c r="A160" s="113" t="str">
        <f>'(B3) Struktura Funksionale'!A140</f>
        <v>Programi 28a</v>
      </c>
      <c r="B160" s="671" t="str">
        <f>'(B3) Struktura Funksionale'!B140</f>
        <v>10661</v>
      </c>
      <c r="C160" s="113" t="str">
        <f>'(B3) Struktura Funksionale'!C140</f>
        <v>Strehimi social</v>
      </c>
      <c r="D160" s="51"/>
      <c r="E160" s="505"/>
      <c r="F160" s="505"/>
    </row>
    <row r="161" spans="1:6" x14ac:dyDescent="0.2">
      <c r="A161" s="113" t="str">
        <f>'(B3) Struktura Funksionale'!A141</f>
        <v>Programi 28b</v>
      </c>
      <c r="B161" s="671">
        <f>'(B3) Struktura Funksionale'!B141</f>
        <v>0</v>
      </c>
      <c r="C161" s="113">
        <f>'(B3) Struktura Funksionale'!C141</f>
        <v>0</v>
      </c>
      <c r="D161" s="51"/>
      <c r="E161" s="505"/>
      <c r="F161" s="505"/>
    </row>
    <row r="162" spans="1:6" x14ac:dyDescent="0.2">
      <c r="A162" s="113" t="str">
        <f>'(B3) Struktura Funksionale'!A142</f>
        <v>Programi 28c</v>
      </c>
      <c r="B162" s="671">
        <f>'(B3) Struktura Funksionale'!B142</f>
        <v>0</v>
      </c>
      <c r="C162" s="113">
        <f>'(B3) Struktura Funksionale'!C142</f>
        <v>0</v>
      </c>
      <c r="D162" s="51"/>
      <c r="E162" s="505"/>
      <c r="F162" s="505"/>
    </row>
    <row r="163" spans="1:6" x14ac:dyDescent="0.2">
      <c r="A163" s="217"/>
      <c r="B163" s="268"/>
      <c r="C163" s="217"/>
      <c r="D163" s="68">
        <f>SUM(D160:D162)</f>
        <v>0</v>
      </c>
      <c r="E163" s="68">
        <f>SUM(E160:E162)</f>
        <v>0</v>
      </c>
      <c r="F163" s="68">
        <f>SUM(F160:F162)</f>
        <v>0</v>
      </c>
    </row>
    <row r="164" spans="1:6" ht="22.5" hidden="1" customHeight="1" x14ac:dyDescent="0.2">
      <c r="A164" s="771" t="str">
        <f>'(B3) Struktura Funksionale'!A143</f>
        <v>Nënfunksioni 29</v>
      </c>
      <c r="B164" s="771" t="str">
        <f>'(B3) Struktura Funksionale'!B143</f>
        <v>107</v>
      </c>
      <c r="C164" s="772" t="str">
        <f>'(B3) Struktura Funksionale'!C143</f>
        <v>Ndihma Ekonomike</v>
      </c>
      <c r="D164" s="310"/>
      <c r="E164" s="310"/>
      <c r="F164" s="310"/>
    </row>
    <row r="165" spans="1:6" hidden="1" x14ac:dyDescent="0.2">
      <c r="A165" s="113" t="str">
        <f>'(B3) Struktura Funksionale'!A144</f>
        <v>Programi 29a</v>
      </c>
      <c r="B165" s="671" t="str">
        <f>'(B3) Struktura Funksionale'!B144</f>
        <v>10770</v>
      </c>
      <c r="C165" s="113" t="str">
        <f>'(B3) Struktura Funksionale'!C144</f>
        <v>Ndihma Ekonomike</v>
      </c>
      <c r="D165" s="51"/>
      <c r="E165" s="505"/>
      <c r="F165" s="505"/>
    </row>
    <row r="166" spans="1:6" hidden="1" x14ac:dyDescent="0.2">
      <c r="A166" s="113" t="str">
        <f>'(B3) Struktura Funksionale'!A145</f>
        <v>Programi 29b</v>
      </c>
      <c r="B166" s="671">
        <f>'(B3) Struktura Funksionale'!B145</f>
        <v>0</v>
      </c>
      <c r="C166" s="113">
        <f>'(B3) Struktura Funksionale'!C145</f>
        <v>0</v>
      </c>
      <c r="D166" s="51"/>
      <c r="E166" s="505"/>
      <c r="F166" s="505"/>
    </row>
    <row r="167" spans="1:6" hidden="1" x14ac:dyDescent="0.2">
      <c r="A167" s="113" t="str">
        <f>'(B3) Struktura Funksionale'!A146</f>
        <v>Programi 29c</v>
      </c>
      <c r="B167" s="671">
        <f>'(B3) Struktura Funksionale'!B146</f>
        <v>0</v>
      </c>
      <c r="C167" s="113">
        <f>'(B3) Struktura Funksionale'!C146</f>
        <v>0</v>
      </c>
      <c r="D167" s="51"/>
      <c r="E167" s="505"/>
      <c r="F167" s="505"/>
    </row>
    <row r="168" spans="1:6" hidden="1" x14ac:dyDescent="0.2">
      <c r="A168" s="217"/>
      <c r="B168" s="268"/>
      <c r="C168" s="217"/>
      <c r="D168" s="68">
        <f>SUM(D165:D167)</f>
        <v>0</v>
      </c>
      <c r="E168" s="68">
        <f>SUM(E165:E167)</f>
        <v>0</v>
      </c>
      <c r="F168" s="68">
        <f>SUM(F165:F167)</f>
        <v>0</v>
      </c>
    </row>
    <row r="169" spans="1:6" x14ac:dyDescent="0.2">
      <c r="D169" s="66"/>
    </row>
    <row r="170" spans="1:6" x14ac:dyDescent="0.2">
      <c r="A170" s="20" t="str">
        <f>'(G1) Fjalori'!A206</f>
        <v xml:space="preserve">Totali </v>
      </c>
      <c r="B170" s="269"/>
      <c r="C170" s="21"/>
      <c r="D170" s="76">
        <f t="shared" ref="D170" si="11">D15+D22+D27+D32+D37+D45+D53+D59+D65+D70+D75+D80+D85+D90+D95+D100+D105+D110+D115+D121+D127+D133+D138+D143+D148+D153+D158+D163+D168</f>
        <v>0</v>
      </c>
      <c r="E170" s="76">
        <f t="shared" ref="E170" si="12">E15+E22+E27+E32+E37+E45+E53+E59+E65+E70+E75+E80+E85+E90+E95+E100+E105+E110+E115+E121+E127+E133+E138+E143+E148+E153+E158+E163+E168</f>
        <v>0</v>
      </c>
      <c r="F170" s="76">
        <f t="shared" ref="F170" si="13">F15+F22+F27+F32+F37+F45+F53+F59+F65+F70+F75+F80+F85+F90+F95+F100+F105+F110+F115+F121+F127+F133+F138+F143+F148+F153+F158+F163+F168</f>
        <v>0</v>
      </c>
    </row>
    <row r="172" spans="1:6" x14ac:dyDescent="0.2">
      <c r="A172" s="114"/>
    </row>
    <row r="173" spans="1:6" x14ac:dyDescent="0.2">
      <c r="B173" s="261"/>
      <c r="C173" s="66"/>
      <c r="D173" s="66"/>
      <c r="E173" s="66"/>
    </row>
    <row r="174" spans="1:6" x14ac:dyDescent="0.2">
      <c r="B174" s="261"/>
      <c r="C174" s="66"/>
      <c r="D174" s="66"/>
      <c r="E174" s="66"/>
    </row>
  </sheetData>
  <sheetProtection algorithmName="SHA-512" hashValue="K7evct1GsINx4BSsQuwlRYHxErnTctz7d8ZUlzKuq6aUnjM7zhiHngTOljgGLO0wfr7l1QD/joEph5n5Ef3laA==" saltValue="8ExKjERp860z855nLf+pyw==" spinCount="100000" sheet="1" objects="1" scenarios="1" selectLockedCells="1"/>
  <mergeCells count="1">
    <mergeCell ref="A3:F3"/>
  </mergeCells>
  <printOptions gridLines="1"/>
  <pageMargins left="0.78740157480314965" right="0.70866141732283472" top="0.98425196850393704" bottom="0.78740157480314965" header="0.43307086614173229" footer="0.31496062992125984"/>
  <pageSetup paperSize="256" scale="99" fitToHeight="0" orientation="landscape" r:id="rId1"/>
  <headerFooter>
    <oddHeader>&amp;LPROGRAMI BUXHETOR AFATMESËM&amp;C&amp;8 28 Shkurt 2019&amp;R&amp;A</oddHeader>
    <oddFooter>&amp;L&amp;8Copyright for Albania: Ministry of Finance and Economy / Local Finance Directory&amp;R1</oddFooter>
  </headerFooter>
  <rowBreaks count="5" manualBreakCount="5">
    <brk id="32" max="16383" man="1"/>
    <brk id="59" max="16383" man="1"/>
    <brk id="85" max="16383" man="1"/>
    <brk id="110" max="16383" man="1"/>
    <brk id="138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62</vt:i4>
      </vt:variant>
      <vt:variant>
        <vt:lpstr>Named Ranges</vt:lpstr>
      </vt:variant>
      <vt:variant>
        <vt:i4>29</vt:i4>
      </vt:variant>
    </vt:vector>
  </HeadingPairs>
  <TitlesOfParts>
    <vt:vector size="91" baseType="lpstr">
      <vt:lpstr>(A1) Titulli</vt:lpstr>
      <vt:lpstr>(B1)Informacion i përgjithshëm </vt:lpstr>
      <vt:lpstr>(B2) Struktura Organizative</vt:lpstr>
      <vt:lpstr>(B3) Struktura Funksionale</vt:lpstr>
      <vt:lpstr>(C1) Shpenzimet vitet e kaluara</vt:lpstr>
      <vt:lpstr>(C1b)Shpenzimet vitet e kaluar </vt:lpstr>
      <vt:lpstr>(C2) Burimet viti kaluar</vt:lpstr>
      <vt:lpstr>(C3) Detyrimet e prapambetura</vt:lpstr>
      <vt:lpstr>(C4) Trashëgimi me destinacion</vt:lpstr>
      <vt:lpstr>(C5) Angazhimet</vt:lpstr>
      <vt:lpstr>(C6) Lista emërore e projekteve</vt:lpstr>
      <vt:lpstr>(D1) Tavanet buxhetore</vt:lpstr>
      <vt:lpstr>(E1) Vlerësimi i burimeve</vt:lpstr>
      <vt:lpstr>(E2) Kontrolli Besueshmërisë</vt:lpstr>
      <vt:lpstr>KB 01</vt:lpstr>
      <vt:lpstr>KB 02</vt:lpstr>
      <vt:lpstr>KB 03</vt:lpstr>
      <vt:lpstr>KB 04</vt:lpstr>
      <vt:lpstr>KB 05</vt:lpstr>
      <vt:lpstr>KB 06</vt:lpstr>
      <vt:lpstr>KB 07</vt:lpstr>
      <vt:lpstr>KB 08</vt:lpstr>
      <vt:lpstr>KB 09</vt:lpstr>
      <vt:lpstr>KB 10</vt:lpstr>
      <vt:lpstr>KB 11</vt:lpstr>
      <vt:lpstr>KB 12</vt:lpstr>
      <vt:lpstr>KB 13</vt:lpstr>
      <vt:lpstr>KB 14</vt:lpstr>
      <vt:lpstr>KB 15</vt:lpstr>
      <vt:lpstr>KB 16</vt:lpstr>
      <vt:lpstr>KB 17</vt:lpstr>
      <vt:lpstr>KB 18</vt:lpstr>
      <vt:lpstr>KB 19</vt:lpstr>
      <vt:lpstr>KB 20</vt:lpstr>
      <vt:lpstr>KB 21</vt:lpstr>
      <vt:lpstr>KB 22</vt:lpstr>
      <vt:lpstr>KB 23</vt:lpstr>
      <vt:lpstr>KB 24</vt:lpstr>
      <vt:lpstr>KB 25</vt:lpstr>
      <vt:lpstr>KB 26</vt:lpstr>
      <vt:lpstr>KB27</vt:lpstr>
      <vt:lpstr>(F1) Burimet buxhetore</vt:lpstr>
      <vt:lpstr>(F2) Shpenzimet sipas nenfunk.b</vt:lpstr>
      <vt:lpstr>(F3) Grafiku shpenz.nenfunks.Br</vt:lpstr>
      <vt:lpstr> (F4)Shpenzimet sipas nenf.neto</vt:lpstr>
      <vt:lpstr>(F5)Grafiku i shpenz.nenf.neto</vt:lpstr>
      <vt:lpstr>(F6) Shpenzimet sipas funks.bru</vt:lpstr>
      <vt:lpstr> (F7) Grafiku shpenz.funksion b</vt:lpstr>
      <vt:lpstr>(F8) Shpenzimet sipas aktivitet</vt:lpstr>
      <vt:lpstr>(F9) Grafiku shpenz.programit</vt:lpstr>
      <vt:lpstr>(F10) Shpenzimet klasifik. ekon</vt:lpstr>
      <vt:lpstr>(F11) Grafiku shpenz.klas.ekon</vt:lpstr>
      <vt:lpstr>(F12) Plani i Amort. Detyrimeve</vt:lpstr>
      <vt:lpstr>(F13) Përmbledhja e të dhënave</vt:lpstr>
      <vt:lpstr>(F14) Treguesit</vt:lpstr>
      <vt:lpstr>(F15) Shpenzimet kapita progr</vt:lpstr>
      <vt:lpstr>(F16) Grafiku shpenz. kapitale</vt:lpstr>
      <vt:lpstr>(G1) Fjalori</vt:lpstr>
      <vt:lpstr>(G2) Fjalori</vt:lpstr>
      <vt:lpstr>(G3) Fjalori</vt:lpstr>
      <vt:lpstr>Sheet1</vt:lpstr>
      <vt:lpstr>(D2) Llogaritjet makroekonomike</vt:lpstr>
      <vt:lpstr>'(B3) Struktura Funksionale'!Print_Area</vt:lpstr>
      <vt:lpstr>'(D1) Tavanet buxhetore'!Print_Area</vt:lpstr>
      <vt:lpstr>'(E1) Vlerësimi i burimeve'!Print_Area</vt:lpstr>
      <vt:lpstr>'(E2) Kontrolli Besueshmërisë'!Print_Area</vt:lpstr>
      <vt:lpstr>'(F10) Shpenzimet klasifik. ekon'!Print_Area</vt:lpstr>
      <vt:lpstr>'(F2) Shpenzimet sipas nenfunk.b'!Print_Area</vt:lpstr>
      <vt:lpstr>'(F3) Grafiku shpenz.nenfunks.Br'!Print_Area</vt:lpstr>
      <vt:lpstr>'(F6) Shpenzimet sipas funks.bru'!Print_Area</vt:lpstr>
      <vt:lpstr>'(F8) Shpenzimet sipas aktivitet'!Print_Area</vt:lpstr>
      <vt:lpstr>'(F9) Grafiku shpenz.programit'!Print_Area</vt:lpstr>
      <vt:lpstr>'KB 01'!Print_Area</vt:lpstr>
      <vt:lpstr>'KB 02'!Print_Area</vt:lpstr>
      <vt:lpstr>'KB 03'!Print_Area</vt:lpstr>
      <vt:lpstr>'KB 04'!Print_Area</vt:lpstr>
      <vt:lpstr>'KB 05'!Print_Area</vt:lpstr>
      <vt:lpstr>'KB 06'!Print_Area</vt:lpstr>
      <vt:lpstr>' (F4)Shpenzimet sipas nenf.neto'!Print_Titles</vt:lpstr>
      <vt:lpstr>'(B3) Struktura Funksionale'!Print_Titles</vt:lpstr>
      <vt:lpstr>'(C1) Shpenzimet vitet e kaluara'!Print_Titles</vt:lpstr>
      <vt:lpstr>'(C1b)Shpenzimet vitet e kaluar '!Print_Titles</vt:lpstr>
      <vt:lpstr>'(C2) Burimet viti kaluar'!Print_Titles</vt:lpstr>
      <vt:lpstr>'(C3) Detyrimet e prapambetura'!Print_Titles</vt:lpstr>
      <vt:lpstr>'(C4) Trashëgimi me destinacion'!Print_Titles</vt:lpstr>
      <vt:lpstr>'(C5) Angazhimet'!Print_Titles</vt:lpstr>
      <vt:lpstr>'(D1) Tavanet buxhetore'!Print_Titles</vt:lpstr>
      <vt:lpstr>'(E1) Vlerësimi i burimeve'!Print_Titles</vt:lpstr>
      <vt:lpstr>'(E2) Kontrolli Besueshmërisë'!Print_Titles</vt:lpstr>
      <vt:lpstr>'(F2) Shpenzimet sipas nenfunk.b'!Print_Titles</vt:lpstr>
      <vt:lpstr>Shared_function</vt:lpstr>
    </vt:vector>
  </TitlesOfParts>
  <Company>Ministry of Finance and Economy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Financial Planing Tool</dc:title>
  <dc:subject>Local Finance Directory</dc:subject>
  <dc:creator>Mariel Frroku</dc:creator>
  <cp:lastModifiedBy>Xhemali</cp:lastModifiedBy>
  <cp:lastPrinted>2021-12-05T10:51:59Z</cp:lastPrinted>
  <dcterms:created xsi:type="dcterms:W3CDTF">2010-09-29T13:46:00Z</dcterms:created>
  <dcterms:modified xsi:type="dcterms:W3CDTF">2021-12-20T09:51:10Z</dcterms:modified>
</cp:coreProperties>
</file>